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omments1.xml" ContentType="application/vnd.openxmlformats-officedocument.spreadsheetml.comments+xml"/>
  <Override PartName="/xl/comments2.xml" ContentType="application/vnd.openxmlformats-officedocument.spreadsheetml.comments+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codeName="ThisWorkbook" defaultThemeVersion="124226"/>
  <workbookProtection workbookPassword="CF7C" lockStructure="1"/>
  <bookViews>
    <workbookView xWindow="70" yWindow="140" windowWidth="17380" windowHeight="8620" tabRatio="846" firstSheet="3" activeTab="4"/>
  </bookViews>
  <sheets>
    <sheet name="Controls" sheetId="2" state="hidden" r:id="rId1"/>
    <sheet name="Reports" sheetId="220" state="hidden" r:id="rId2"/>
    <sheet name="Reference" sheetId="271" state="hidden" r:id="rId3"/>
    <sheet name="CoverPage" sheetId="317" r:id="rId4"/>
    <sheet name="Summary" sheetId="437" r:id="rId5"/>
    <sheet name="ChartsByTopic" sheetId="272" r:id="rId6"/>
    <sheet name="CountyDataInterval" sheetId="270" state="hidden" r:id="rId7"/>
    <sheet name="CountyDataFull" sheetId="269" state="hidden" r:id="rId8"/>
    <sheet name="JUVDEPORI-N" sheetId="562" state="hidden" r:id="rId9"/>
    <sheet name="JUVDEPSUB-N" sheetId="563" state="hidden" r:id="rId10"/>
    <sheet name="JUVENILEDEPENDENCY-N" sheetId="273" state="hidden" r:id="rId11"/>
    <sheet name="CASELOAD-N" sheetId="792" state="hidden" r:id="rId12"/>
    <sheet name="ENTRIES-N" sheetId="868" state="hidden" r:id="rId13"/>
    <sheet name="EXITS-N" sheetId="794" state="hidden" r:id="rId14"/>
    <sheet name="REUNIFICATION-P" sheetId="795" state="hidden" r:id="rId15"/>
    <sheet name="ADOPTION-P" sheetId="796" state="hidden" r:id="rId16"/>
    <sheet name="PLACETYPEFCKIN-N" sheetId="797" state="hidden" r:id="rId17"/>
    <sheet name="PLACETYPEFCKIN-D" sheetId="798" state="hidden" r:id="rId18"/>
    <sheet name="PLACETYPEFCCOUNTY-N" sheetId="799" state="hidden" r:id="rId19"/>
    <sheet name="PLACETYPEFCCOUNTY-D" sheetId="800" state="hidden" r:id="rId20"/>
    <sheet name="PLACETYPEFCFFA-N" sheetId="801" state="hidden" r:id="rId21"/>
    <sheet name="PLACETYPEFCFFA-D" sheetId="802" state="hidden" r:id="rId22"/>
    <sheet name="PLACETYPECONGREGATE-N" sheetId="803" state="hidden" r:id="rId23"/>
    <sheet name="PLACETYPECONGREGATE-D" sheetId="804" state="hidden" r:id="rId24"/>
    <sheet name="PLACETYPEFCGUARDIANDEPENDENT-N" sheetId="805" state="hidden" r:id="rId25"/>
    <sheet name="PLACETYPEFCGUARDIANDEPENDENT-D" sheetId="806" state="hidden" r:id="rId26"/>
    <sheet name="PLACETYPEFCPREADOPT-N" sheetId="807" state="hidden" r:id="rId27"/>
    <sheet name="PLACETYPEFCPREADOPT-D" sheetId="808" state="hidden" r:id="rId28"/>
    <sheet name="PLACETYPEOTHER-N" sheetId="809" state="hidden" r:id="rId29"/>
    <sheet name="PLACETYPEOTHER-D" sheetId="810" state="hidden" r:id="rId30"/>
    <sheet name="FMPREPLACEMENT-N" sheetId="811" state="hidden" r:id="rId31"/>
    <sheet name="FMPOSTPLACEMENT-N" sheetId="812" state="hidden" r:id="rId32"/>
    <sheet name="REENTRYFOLLOWINGREUNIFICATION-P" sheetId="869" state="hidden" r:id="rId33"/>
    <sheet name="INCARERATESBLACK-P" sheetId="814" state="hidden" r:id="rId34"/>
    <sheet name="INCARERATESBLACK-N" sheetId="815" state="hidden" r:id="rId35"/>
    <sheet name="INCARERATESBLACK-D" sheetId="816" state="hidden" r:id="rId36"/>
    <sheet name="INCARERATESWHITE-P" sheetId="817" state="hidden" r:id="rId37"/>
    <sheet name="INCARERATESWHITE-N" sheetId="818" state="hidden" r:id="rId38"/>
    <sheet name="INCARERATESWHITE-D" sheetId="819" state="hidden" r:id="rId39"/>
    <sheet name="INCARERATESHISPANIC-P" sheetId="820" state="hidden" r:id="rId40"/>
    <sheet name="INCARERATESHISPANIC-N" sheetId="821" state="hidden" r:id="rId41"/>
    <sheet name="INCARERATESHISPANIC-D" sheetId="822" state="hidden" r:id="rId42"/>
    <sheet name="INCARERATESASIANPI-P" sheetId="823" state="hidden" r:id="rId43"/>
    <sheet name="INCARERATESASIANPI-N" sheetId="824" state="hidden" r:id="rId44"/>
    <sheet name="INCARERATESASIANPI-D" sheetId="825" state="hidden" r:id="rId45"/>
    <sheet name="INCARERATESNATIVEAMERICAN-P" sheetId="826" state="hidden" r:id="rId46"/>
    <sheet name="INCARERATESNATIVEAMERICAN-N" sheetId="827" state="hidden" r:id="rId47"/>
    <sheet name="INCARERATESNATIVEAMERICAN-D" sheetId="828" state="hidden" r:id="rId48"/>
    <sheet name="EXITTOPERMREUNIFYKIN-P" sheetId="829" state="hidden" r:id="rId49"/>
    <sheet name="EXITTOPERMREUNIFYKIN-D" sheetId="830" state="hidden" r:id="rId50"/>
    <sheet name="EXITTOPERMADOPTIONKIN-P" sheetId="831" state="hidden" r:id="rId51"/>
    <sheet name="EXITTOPERMGUARDIANSHIPKIN-P" sheetId="832" state="hidden" r:id="rId52"/>
    <sheet name="EXITTOPERMEMANCIPATIONKIN-P" sheetId="833" state="hidden" r:id="rId53"/>
    <sheet name="EXITTOPERMOTHERKIN-P" sheetId="834" state="hidden" r:id="rId54"/>
    <sheet name="EXITTOPERMSTILLINCAREKIN-P" sheetId="835" state="hidden" r:id="rId55"/>
    <sheet name="EXITTOPERMREUNIFYNONKIN-P" sheetId="836" state="hidden" r:id="rId56"/>
    <sheet name="EXITTOPERMREUNIFYNONKIN-D" sheetId="837" state="hidden" r:id="rId57"/>
    <sheet name="EXITTOPERMADOPTIONNONKIN-P" sheetId="838" state="hidden" r:id="rId58"/>
    <sheet name="EXITTOPERMGUARDIANSHIPNONKIN-P" sheetId="839" state="hidden" r:id="rId59"/>
    <sheet name="EXITTOPERMEMANCIPATIONNONKIN-P" sheetId="840" state="hidden" r:id="rId60"/>
    <sheet name="EXITTOPERMOTHERNONKIN-P" sheetId="841" state="hidden" r:id="rId61"/>
    <sheet name="EXITTOPERMSTILLINCARENONKIN-P" sheetId="842" state="hidden" r:id="rId62"/>
    <sheet name="EXITTOPERMREUNIFY-P" sheetId="843" state="hidden" r:id="rId63"/>
    <sheet name="EXITTOPERMREUNIFY-N" sheetId="844" state="hidden" r:id="rId64"/>
    <sheet name="EXITTOPERMREUNIFY-D" sheetId="845" state="hidden" r:id="rId65"/>
    <sheet name="EXITTOPERMADOPTION-P" sheetId="846" state="hidden" r:id="rId66"/>
    <sheet name="EXITTOPERMADOPTION-N" sheetId="847" state="hidden" r:id="rId67"/>
    <sheet name="EXITTOPERMGUARDIANSHIP-P" sheetId="848" state="hidden" r:id="rId68"/>
    <sheet name="EXITTOPERMGUARDIANSHIP-N" sheetId="849" state="hidden" r:id="rId69"/>
    <sheet name="EXITTOPERMEMANCIPATION-P" sheetId="850" state="hidden" r:id="rId70"/>
    <sheet name="EXITTOPERMEMANCIPATION-N" sheetId="851" state="hidden" r:id="rId71"/>
    <sheet name="EXITTOPERMOTHER-P" sheetId="852" state="hidden" r:id="rId72"/>
    <sheet name="EXITTOPERMOTHER-N" sheetId="853" state="hidden" r:id="rId73"/>
    <sheet name="EXITTOPERMSTILLINCARE-P" sheetId="854" state="hidden" r:id="rId74"/>
    <sheet name="EXITTOPERMSTILLINCARE-N" sheetId="855" state="hidden" r:id="rId75"/>
    <sheet name="FMPREPLACEMENTVOL-N" sheetId="856" state="hidden" r:id="rId76"/>
    <sheet name="FMPOSTPLACEMENTVOL-N" sheetId="857" state="hidden" r:id="rId77"/>
    <sheet name="CASELOADNONCOURT-N" sheetId="858" state="hidden" r:id="rId78"/>
    <sheet name="EXITSEMAN-N" sheetId="859" state="hidden" r:id="rId79"/>
    <sheet name="PLACETYPESILP-N" sheetId="860" state="hidden" r:id="rId80"/>
    <sheet name="PLACETYPESILP-D" sheetId="861" state="hidden" r:id="rId81"/>
    <sheet name="EXITSREUN-N" sheetId="862" state="hidden" r:id="rId82"/>
    <sheet name="EXITSADOP-N" sheetId="863" state="hidden" r:id="rId83"/>
    <sheet name="EXITSKING-N" sheetId="864" state="hidden" r:id="rId84"/>
    <sheet name="EXITSOTHG-N" sheetId="865" state="hidden" r:id="rId85"/>
    <sheet name="EXITSOTHE-N" sheetId="866" state="hidden" r:id="rId86"/>
    <sheet name="RECURRENCE-P" sheetId="867" state="hidden" r:id="rId87"/>
    <sheet name="Sheet3" sheetId="8" state="hidden" r:id="rId88"/>
  </sheets>
  <definedNames>
    <definedName name="AdoptionPD">'ADOPTION-P'!$A$26:$BJ$85</definedName>
    <definedName name="AdoptionPDisplayCounty1">CountyDataInterval!$D$11:$N$11</definedName>
    <definedName name="AdoptionPDisplayCounty2">CountyDataInterval!$D$94:$N$94</definedName>
    <definedName name="AdoptionPED">'ADOPTION-P'!$A$2:$BJ$2</definedName>
    <definedName name="AdoptionPInt">Reference!$C$11:$F$11</definedName>
    <definedName name="AdoptionPSD">'ADOPTION-P'!$A$1:$BJ$1</definedName>
    <definedName name="CaseloadND">'CASELOAD-N'!$A$18:$BV$77</definedName>
    <definedName name="CaseloadNDisplayCounty1">CountyDataInterval!$D$7:$N$7</definedName>
    <definedName name="CaseloadNDisplayCounty2">CountyDataInterval!$D$90:$N$90</definedName>
    <definedName name="CaseloadNED">'CASELOAD-N'!$A$2:$BV$2</definedName>
    <definedName name="CaseloadNInt">Reference!$C$7:$F$7</definedName>
    <definedName name="CaseloadNonCourtND">'CASELOADNONCOURT-N'!$A$18:$BV$77</definedName>
    <definedName name="CaseloadNonCourtNDisplayCounty1">CountyDataInterval!$D$67:$N$67</definedName>
    <definedName name="CaseloadNonCourtNDisplayCounty2">CountyDataInterval!$D$150:$N$150</definedName>
    <definedName name="CaseloadNonCourtNED">'CASELOADNONCOURT-N'!$A$2:$BV$2</definedName>
    <definedName name="CaseloadNonCourtNInt">Reference!$C$67:$F$67</definedName>
    <definedName name="CaseloadNonCourtNSD">'CASELOADNONCOURT-N'!$A$1:$BV$1</definedName>
    <definedName name="CaseloadNSD">'CASELOAD-N'!$A$1:$BV$1</definedName>
    <definedName name="Counties">Reference!$G$1:$G$60</definedName>
    <definedName name="DashChildrenWithCases">ChartsByTopic!$M$11</definedName>
    <definedName name="DashEntries">ChartsByTopic!$M$249</definedName>
    <definedName name="DashExits">ChartsByTopic!$M$250</definedName>
    <definedName name="DashExitsAdop">ChartsByTopic!$M$757</definedName>
    <definedName name="DashExitsEman">ChartsByTopic!$M$760</definedName>
    <definedName name="DashExitsKinG">ChartsByTopic!$M$758</definedName>
    <definedName name="DashExitsOthe">ChartsByTopic!$M$761</definedName>
    <definedName name="DashExitsOthG">ChartsByTopic!$M$759</definedName>
    <definedName name="DashExitsReun">ChartsByTopic!$M$756</definedName>
    <definedName name="DashFCCourt">ChartsByTopic!$M$10</definedName>
    <definedName name="DashFMCourt">ChartsByTopic!$M$9</definedName>
    <definedName name="DashOutOfHmCongregate">ChartsByTopic!$M$305</definedName>
    <definedName name="DashOutOfHmCounty">ChartsByTopic!$M$301</definedName>
    <definedName name="DashOutOfHmFFA">ChartsByTopic!$M$302</definedName>
    <definedName name="DashOutOfHmGrd">ChartsByTopic!$M$303</definedName>
    <definedName name="DashOutOfHmKin">ChartsByTopic!$M$300</definedName>
    <definedName name="DashOutOfHmOther">ChartsByTopic!$M$307</definedName>
    <definedName name="DashOutOfHmPreAdopt">ChartsByTopic!$M$304</definedName>
    <definedName name="DashOutOfHmSILP">ChartsByTopic!$M$306</definedName>
    <definedName name="DashOutOfHmTotal">ChartsByTopic!$M$10</definedName>
    <definedName name="EndColumn">Reports!$Q$6:$S$62</definedName>
    <definedName name="EntriesND">'ENTRIES-N'!$A$19:$BR$78</definedName>
    <definedName name="EntriesNDisplayCounty1">CountyDataInterval!$D$8:$N$8</definedName>
    <definedName name="EntriesNDisplayCounty2">CountyDataInterval!$D$91:$N$91</definedName>
    <definedName name="EntriesNED">'ENTRIES-N'!$A$2:$BR$2</definedName>
    <definedName name="EntriesNInt">Reference!$C$8:$F$8</definedName>
    <definedName name="EntriesNSD">'ENTRIES-N'!$A$1:$BR$1</definedName>
    <definedName name="ExitsAdopND">'EXITSADOP-N'!$A$20:$BR$79</definedName>
    <definedName name="ExitsAdopNDisplayCounty1">CountyDataInterval!$D$80:$N$80</definedName>
    <definedName name="ExitsAdopNDisplayCounty2">CountyDataInterval!$D$163:$N$163</definedName>
    <definedName name="ExitsAdopNED">'EXITSADOP-N'!$A$2:$BR$2</definedName>
    <definedName name="ExitsAdopNInt">Reference!$C$80:$F$80</definedName>
    <definedName name="ExitsAdopNSD">'EXITSADOP-N'!$A$1:$BR$1</definedName>
    <definedName name="ExitsEmanND">'EXITSEMAN-N'!$A$20:$BR$79</definedName>
    <definedName name="ExitsEmanNDisplayCounty1">CountyDataInterval!$D$68:$N$68</definedName>
    <definedName name="ExitsEmanNDisplayCounty2">CountyDataInterval!$D$151:$N$151</definedName>
    <definedName name="ExitsEmanNED">'EXITSEMAN-N'!$A$2:$BR$2</definedName>
    <definedName name="ExitsEmanNInt">Reference!$C$68:$F$68</definedName>
    <definedName name="ExitsEmanNSD">'EXITSEMAN-N'!$A$1:$BR$1</definedName>
    <definedName name="ExitsKinGND">'EXITSKING-N'!$A$20:$BR$79</definedName>
    <definedName name="ExitsKinGNDisplayCounty1">CountyDataInterval!$D$81:$N$81</definedName>
    <definedName name="ExitsKinGNDisplayCounty2">CountyDataInterval!$D$164:$N$164</definedName>
    <definedName name="ExitsKinGNED">'EXITSKING-N'!$A$2:$BR$2</definedName>
    <definedName name="ExitsKinGNInt">Reference!$C$81:$F$81</definedName>
    <definedName name="ExitsKinGNSD">'EXITSKING-N'!$A$1:$BR$1</definedName>
    <definedName name="ExitsND">'EXITS-N'!$A$19:$BR$78</definedName>
    <definedName name="ExitsNDisplayCounty1">CountyDataInterval!$D$9:$N$9</definedName>
    <definedName name="ExitsNDisplayCounty2">CountyDataInterval!$D$92:$N$92</definedName>
    <definedName name="ExitsNED">'EXITS-N'!$A$2:$BR$2</definedName>
    <definedName name="ExitsNInt">Reference!$C$9:$F$9</definedName>
    <definedName name="ExitsNSD">'EXITS-N'!$A$1:$BR$1</definedName>
    <definedName name="ExitsOtheND">'EXITSOTHE-N'!$A$20:$BR$79</definedName>
    <definedName name="ExitsOtheNDisplayCounty1">CountyDataInterval!$D$83:$N$83</definedName>
    <definedName name="ExitsOtheNDisplayCounty2">CountyDataInterval!$D$166:$N$166</definedName>
    <definedName name="ExitsOtheNED">'EXITSOTHE-N'!$A$2:$BR$2</definedName>
    <definedName name="ExitsOtheNInt">Reference!$C$83:$F$83</definedName>
    <definedName name="ExitsOtheNSD">'EXITSOTHE-N'!$A$1:$BR$1</definedName>
    <definedName name="ExitsOthGND">'EXITSOTHG-N'!$A$20:$BR$79</definedName>
    <definedName name="ExitsOthGNDisplayCounty1">CountyDataInterval!$D$82:$N$82</definedName>
    <definedName name="ExitsOthGNDisplayCounty2">CountyDataInterval!$D$165:$N$165</definedName>
    <definedName name="ExitsOthGNED">'EXITSOTHG-N'!$A$2:$BR$2</definedName>
    <definedName name="ExitsOthGNInt">Reference!$C$82:$F$82</definedName>
    <definedName name="ExitsOthGNSD">'EXITSOTHG-N'!$A$1:$BR$1</definedName>
    <definedName name="ExitsReunND">'EXITSREUN-N'!$A$20:$BR$79</definedName>
    <definedName name="ExitsReunNDisplayCounty1">CountyDataInterval!$D$79:$N$79</definedName>
    <definedName name="ExitsReunNDisplayCounty2">CountyDataInterval!$D$162:$N$162</definedName>
    <definedName name="ExitsReunNED">'EXITSREUN-N'!$A$2:$BR$2</definedName>
    <definedName name="ExitsReunNInt">Reference!$C$79:$F$79</definedName>
    <definedName name="ExitsReunNSD">'EXITSREUN-N'!$A$1:$BR$1</definedName>
    <definedName name="ExitToPermAdoptionKinPD">'EXITTOPERMADOPTIONKIN-P'!$A$29:$H$88</definedName>
    <definedName name="ExitToPermAdoptionKinPDisplayCounty1">CountyDataInterval!$D$46:$J$46</definedName>
    <definedName name="ExitToPermAdoptionKinPDisplayCounty2">CountyDataInterval!$D$129:$J$129</definedName>
    <definedName name="ExitToPermAdoptionKinPED">'EXITTOPERMADOPTIONKIN-P'!$A$2:$H$2</definedName>
    <definedName name="ExitToPermAdoptionKinPInt">Reference!$C$46:$F$46</definedName>
    <definedName name="ExitToPermAdoptionKinPSD">'EXITTOPERMADOPTIONKIN-P'!$A$1:$H$1</definedName>
    <definedName name="ExitToPermAdoptionND">'EXITTOPERMADOPTION-N'!$A$28:$H$87</definedName>
    <definedName name="ExitToPermAdoptionNDisplayCounty1">CountyDataInterval!$D$72:$J$72</definedName>
    <definedName name="ExitToPermAdoptionNDisplayCounty2">CountyDataInterval!$D$155:$J$155</definedName>
    <definedName name="ExitToPermAdoptionNED">'EXITTOPERMADOPTION-N'!$A$2:$H$2</definedName>
    <definedName name="ExitToPermAdoptionNInt">Reference!$C$72:$F$72</definedName>
    <definedName name="ExitToPermAdoptionNonKinPD">'EXITTOPERMADOPTIONNONKIN-P'!$A$29:$H$88</definedName>
    <definedName name="ExitToPermAdoptionNonKinPDisplayCounty1">CountyDataInterval!$D$53:$J$53</definedName>
    <definedName name="ExitToPermAdoptionNonKinPDisplayCounty2">CountyDataInterval!$D$136:$J$136</definedName>
    <definedName name="ExitToPermAdoptionNonKinPED">'EXITTOPERMADOPTIONNONKIN-P'!$A$2:$H$2</definedName>
    <definedName name="ExitToPermAdoptionNonKinPInt">Reference!$C$53:$F$53</definedName>
    <definedName name="ExitToPermAdoptionNonKinPSD">'EXITTOPERMADOPTIONNONKIN-P'!$A$1:$H$1</definedName>
    <definedName name="ExitToPermAdoptionNSD">'EXITTOPERMADOPTION-N'!$A$1:$H$1</definedName>
    <definedName name="ExitToPermAdoptionPD">'EXITTOPERMADOPTION-P'!$A$28:$H$87</definedName>
    <definedName name="ExitToPermAdoptionPDisplayCounty1">CountyDataInterval!$D$60:$J$60</definedName>
    <definedName name="ExitToPermAdoptionPDisplayCounty2">CountyDataInterval!$D$143:$J$143</definedName>
    <definedName name="ExitToPermAdoptionPED">'EXITTOPERMADOPTION-P'!$A$2:$H$2</definedName>
    <definedName name="ExitToPermAdoptionPInt">Reference!$C$60:$F$60</definedName>
    <definedName name="ExitToPermAdoptionPSD">'EXITTOPERMADOPTION-P'!$A$1:$H$1</definedName>
    <definedName name="ExitToPermEmancipationKinPD">'EXITTOPERMEMANCIPATIONKIN-P'!$A$29:$H$88</definedName>
    <definedName name="ExitToPermEmancipationKinPDisplayCounty1">CountyDataInterval!$D$48:$J$48</definedName>
    <definedName name="ExitToPermEmancipationKinPDisplayCounty2">CountyDataInterval!$D$131:$J$131</definedName>
    <definedName name="ExitToPermEmancipationKinPED">'EXITTOPERMEMANCIPATIONKIN-P'!$A$2:$H$2</definedName>
    <definedName name="ExitToPermEmancipationKinPInt">Reference!$C$48:$F$48</definedName>
    <definedName name="ExitToPermEmancipationKinPSD">'EXITTOPERMEMANCIPATIONKIN-P'!$A$1:$H$1</definedName>
    <definedName name="ExitToPermEmancipationND">'EXITTOPERMEMANCIPATION-N'!$A$28:$H$87</definedName>
    <definedName name="ExitToPermEmancipationNDisplayCounty1">CountyDataInterval!$D$74:$J$74</definedName>
    <definedName name="ExitToPermEmancipationNDisplayCounty2">CountyDataInterval!$D$157:$J$157</definedName>
    <definedName name="ExitToPermEmancipationNED">'EXITTOPERMEMANCIPATION-N'!$A$2:$H$2</definedName>
    <definedName name="ExitToPermEmancipationNInt">Reference!$C$74:$F$74</definedName>
    <definedName name="ExitToPermEmancipationNonKinPD">'EXITTOPERMEMANCIPATIONNONKIN-P'!$A$29:$H$88</definedName>
    <definedName name="ExitToPermEmancipationNonKinPDisplayCounty1">CountyDataInterval!$D$55:$J$55</definedName>
    <definedName name="ExitToPermEmancipationNonKinPDisplayCounty2">CountyDataInterval!$D$138:$J$138</definedName>
    <definedName name="ExitToPermEmancipationNonKinPED">'EXITTOPERMEMANCIPATIONNONKIN-P'!$A$2:$H$2</definedName>
    <definedName name="ExitToPermEmancipationNonKinPInt">Reference!$C$55:$F$55</definedName>
    <definedName name="ExitToPermEmancipationNonKinPSD">'EXITTOPERMEMANCIPATIONNONKIN-P'!$A$1:$H$1</definedName>
    <definedName name="ExitToPermEmancipationNSD">'EXITTOPERMEMANCIPATION-N'!$A$1:$H$1</definedName>
    <definedName name="ExitToPermEmancipationPD">'EXITTOPERMEMANCIPATION-P'!$A$28:$H$87</definedName>
    <definedName name="ExitToPermEmancipationPDisplayCounty1">CountyDataInterval!$D$62:$J$62</definedName>
    <definedName name="ExitToPermEmancipationPDisplayCounty2">CountyDataInterval!$D$145:$J$145</definedName>
    <definedName name="ExitToPermEmancipationPED">'EXITTOPERMEMANCIPATION-P'!$A$2:$H$2</definedName>
    <definedName name="ExitToPermEmancipationPInt">Reference!$C$62:$F$62</definedName>
    <definedName name="ExitToPermEmancipationPSD">'EXITTOPERMEMANCIPATION-P'!$A$1:$H$1</definedName>
    <definedName name="ExitToPermGuardianshipKinPD">'EXITTOPERMGUARDIANSHIPKIN-P'!$A$29:$H$88</definedName>
    <definedName name="ExitToPermGuardianshipKinPDisplayCounty1">CountyDataInterval!$D$47:$J$47</definedName>
    <definedName name="ExitToPermGuardianshipKinPDisplayCounty2">CountyDataInterval!$D$130:$J$130</definedName>
    <definedName name="ExitToPermGuardianshipKinPED">'EXITTOPERMGUARDIANSHIPKIN-P'!$A$2:$H$2</definedName>
    <definedName name="ExitToPermGuardianshipKinPInt">Reference!$C$47:$F$47</definedName>
    <definedName name="ExitToPermGuardianshipKinPSD">'EXITTOPERMGUARDIANSHIPKIN-P'!$A$1:$H$1</definedName>
    <definedName name="ExitToPermGuardianshipND">'EXITTOPERMGUARDIANSHIP-N'!$A$28:$H$87</definedName>
    <definedName name="ExitToPermGuardianshipNDisplayCounty1">CountyDataInterval!$D$73:$J$73</definedName>
    <definedName name="ExitToPermGuardianshipNDisplayCounty2">CountyDataInterval!$D$156:$J$156</definedName>
    <definedName name="ExitToPermGuardianshipNED">'EXITTOPERMGUARDIANSHIP-N'!$A$2:$H$2</definedName>
    <definedName name="ExitToPermGuardianshipNInt">Reference!$C$73:$F$73</definedName>
    <definedName name="ExitToPermGuardianshipNonKinPD">'EXITTOPERMGUARDIANSHIPNONKIN-P'!$A$29:$H$88</definedName>
    <definedName name="ExitToPermGuardianshipNonKinPDisplayCounty1">CountyDataInterval!$D$54:$J$54</definedName>
    <definedName name="ExitToPermGuardianshipNonKinPDisplayCounty2">CountyDataInterval!$D$137:$J$137</definedName>
    <definedName name="ExitToPermGuardianshipNonKinPED">'EXITTOPERMGUARDIANSHIPNONKIN-P'!$A$2:$H$2</definedName>
    <definedName name="ExitToPermGuardianshipNonKinPInt">Reference!$C$54:$F$54</definedName>
    <definedName name="ExitToPermGuardianshipNonKinPSD">'EXITTOPERMGUARDIANSHIPNONKIN-P'!$A$1:$H$1</definedName>
    <definedName name="ExitToPermGuardianshipNSD">'EXITTOPERMGUARDIANSHIP-N'!$A$1:$H$1</definedName>
    <definedName name="ExitToPermGuardianshipPD">'EXITTOPERMGUARDIANSHIP-P'!$A$28:$H$87</definedName>
    <definedName name="ExitToPermGuardianshipPDisplayCounty1">CountyDataInterval!$D$61:$J$61</definedName>
    <definedName name="ExitToPermGuardianshipPDisplayCounty2">CountyDataInterval!$D$144:$J$144</definedName>
    <definedName name="ExitToPermGuardianshipPED">'EXITTOPERMGUARDIANSHIP-P'!$A$2:$H$2</definedName>
    <definedName name="ExitToPermGuardianshipPInt">Reference!$C$61:$F$61</definedName>
    <definedName name="ExitToPermGuardianshipPSD">'EXITTOPERMGUARDIANSHIP-P'!$A$1:$H$1</definedName>
    <definedName name="ExitToPermOtherKinPD">'EXITTOPERMOTHERKIN-P'!$A$29:$H$88</definedName>
    <definedName name="ExitToPermOtherKinPDisplayCounty1">CountyDataInterval!$D$49:$J$49</definedName>
    <definedName name="ExitToPermOtherKinPDisplayCounty2">CountyDataInterval!$D$132:$J$132</definedName>
    <definedName name="ExitToPermOtherKinPED">'EXITTOPERMOTHERKIN-P'!$A$2:$H$2</definedName>
    <definedName name="ExitToPermOtherKinPInt">Reference!$C$49:$F$49</definedName>
    <definedName name="ExitToPermOtherKinPSD">'EXITTOPERMOTHERKIN-P'!$A$1:$H$1</definedName>
    <definedName name="ExitToPermOtherND">'EXITTOPERMOTHER-N'!$A$28:$H$87</definedName>
    <definedName name="ExitToPermOtherNDisplayCounty1">CountyDataInterval!$D$75:$J$75</definedName>
    <definedName name="ExitToPermOtherNDisplayCounty2">CountyDataInterval!$D$158:$J$158</definedName>
    <definedName name="ExitToPermOtherNED">'EXITTOPERMOTHER-N'!$A$2:$H$2</definedName>
    <definedName name="ExitToPermOtherNInt">Reference!$C$75:$F$75</definedName>
    <definedName name="ExitToPermOtherNonKinPD">'EXITTOPERMOTHERNONKIN-P'!$A$29:$H$88</definedName>
    <definedName name="ExitToPermOtherNonKinPDisplayCounty1">CountyDataInterval!$D$56:$J$56</definedName>
    <definedName name="ExitToPermOtherNonKinPDisplayCounty2">CountyDataInterval!$D$139:$J$139</definedName>
    <definedName name="ExitToPermOtherNonKinPED">'EXITTOPERMOTHERNONKIN-P'!$A$2:$H$2</definedName>
    <definedName name="ExitToPermOtherNonKinPInt">Reference!$C$56:$F$56</definedName>
    <definedName name="ExitToPermOtherNonKinPSD">'EXITTOPERMOTHERNONKIN-P'!$A$1:$H$1</definedName>
    <definedName name="ExitToPermOtherNSD">'EXITTOPERMOTHER-N'!$A$1:$H$1</definedName>
    <definedName name="ExitToPermOtherPD">'EXITTOPERMOTHER-P'!$A$28:$H$87</definedName>
    <definedName name="ExitToPermOtherPDisplayCounty1">CountyDataInterval!$D$63:$J$63</definedName>
    <definedName name="ExitToPermOtherPDisplayCounty2">CountyDataInterval!$D$146:$J$146</definedName>
    <definedName name="ExitToPermOtherPED">'EXITTOPERMOTHER-P'!$A$2:$H$2</definedName>
    <definedName name="ExitToPermOtherPInt">Reference!$C$63:$F$63</definedName>
    <definedName name="ExitToPermOtherPSD">'EXITTOPERMOTHER-P'!$A$1:$H$1</definedName>
    <definedName name="ExitToPermReunifyDD">'EXITTOPERMREUNIFY-D'!$A$25:$D$84</definedName>
    <definedName name="ExitToPermReunifyDDisplayCounty1">CountyDataInterval!$D$59:$D$59</definedName>
    <definedName name="ExitToPermReunifyDDisplayCounty2">CountyDataInterval!$D$142:$D$142</definedName>
    <definedName name="ExitToPermReunifyDED">'EXITTOPERMREUNIFY-D'!$A$2:$D$2</definedName>
    <definedName name="ExitToPermReunifyDInt">Reference!$C$59:$F$59</definedName>
    <definedName name="ExitToPermReunifyDSD">'EXITTOPERMREUNIFY-D'!$A$1:$D$1</definedName>
    <definedName name="ExitToPermReunifyKinDD">'EXITTOPERMREUNIFYKIN-D'!$A$26:$D$85</definedName>
    <definedName name="ExitToPermReunifyKinDDisplayCounty1">CountyDataInterval!$D$45:$D$45</definedName>
    <definedName name="ExitToPermReunifyKinDDisplayCounty2">CountyDataInterval!$D$128:$D$128</definedName>
    <definedName name="ExitToPermReunifyKinDED">'EXITTOPERMREUNIFYKIN-D'!$A$2:$D$2</definedName>
    <definedName name="ExitToPermReunifyKinDInt">Reference!$C$45:$F$45</definedName>
    <definedName name="ExitToPermReunifyKinDSD">'EXITTOPERMREUNIFYKIN-D'!$A$1:$D$1</definedName>
    <definedName name="ExitToPermReunifyKinPD">'EXITTOPERMREUNIFYKIN-P'!$A$29:$H$88</definedName>
    <definedName name="ExitToPermReunifyKinPDisplayCounty1">CountyDataInterval!$D$44:$J$44</definedName>
    <definedName name="ExitToPermReunifyKinPDisplayCounty2">CountyDataInterval!$D$127:$J$127</definedName>
    <definedName name="ExitToPermReunifyKinPED">'EXITTOPERMREUNIFYKIN-P'!$A$2:$H$2</definedName>
    <definedName name="ExitToPermReunifyKinPInt">Reference!$C$44:$F$44</definedName>
    <definedName name="ExitToPermReunifyKinPSD">'EXITTOPERMREUNIFYKIN-P'!$A$1:$H$1</definedName>
    <definedName name="ExitToPermReunifyND">'EXITTOPERMREUNIFY-N'!$A$28:$H$87</definedName>
    <definedName name="ExitToPermReunifyNDisplayCounty1">CountyDataInterval!$D$71:$J$71</definedName>
    <definedName name="ExitToPermReunifyNDisplayCounty2">CountyDataInterval!$D$154:$J$154</definedName>
    <definedName name="ExitToPermReunifyNED">'EXITTOPERMREUNIFY-N'!$A$2:$H$2</definedName>
    <definedName name="ExitToPermReunifyNInt">Reference!$C$71:$F$71</definedName>
    <definedName name="ExitToPermReunifyNonKinDD">'EXITTOPERMREUNIFYNONKIN-D'!$A$26:$D$85</definedName>
    <definedName name="ExitToPermReunifyNonKinDDisplayCounty1">CountyDataInterval!$D$52:$D$52</definedName>
    <definedName name="ExitToPermReunifyNonKinDDisplayCounty2">CountyDataInterval!$D$135:$D$135</definedName>
    <definedName name="ExitToPermReunifyNonKinDED">'EXITTOPERMREUNIFYNONKIN-D'!$A$2:$D$2</definedName>
    <definedName name="ExitToPermReunifyNonKinDInt">Reference!$C$52:$F$52</definedName>
    <definedName name="ExitToPermReunifyNonKinDSD">'EXITTOPERMREUNIFYNONKIN-D'!$A$1:$D$1</definedName>
    <definedName name="ExitToPermReunifyNonKinPD">'EXITTOPERMREUNIFYNONKIN-P'!$A$29:$H$88</definedName>
    <definedName name="ExitToPermReunifyNonKinPDisplayCounty1">CountyDataInterval!$D$51:$J$51</definedName>
    <definedName name="ExitToPermReunifyNonKinPDisplayCounty2">CountyDataInterval!$D$134:$J$134</definedName>
    <definedName name="ExitToPermReunifyNonKinPED">'EXITTOPERMREUNIFYNONKIN-P'!$A$2:$H$2</definedName>
    <definedName name="ExitToPermReunifyNonKinPInt">Reference!$C$51:$F$51</definedName>
    <definedName name="ExitToPermReunifyNonKinPSD">'EXITTOPERMREUNIFYNONKIN-P'!$A$1:$H$1</definedName>
    <definedName name="ExitToPermReunifyNSD">'EXITTOPERMREUNIFY-N'!$A$1:$H$1</definedName>
    <definedName name="ExitToPermReunifyPD">'EXITTOPERMREUNIFY-P'!$A$28:$H$87</definedName>
    <definedName name="ExitToPermReunifyPDisplayCounty1">CountyDataInterval!$D$58:$J$58</definedName>
    <definedName name="ExitToPermReunifyPDisplayCounty2">CountyDataInterval!$D$141:$J$141</definedName>
    <definedName name="ExitToPermReunifyPED">'EXITTOPERMREUNIFY-P'!$A$2:$H$2</definedName>
    <definedName name="ExitToPermReunifyPInt">Reference!$C$58:$F$58</definedName>
    <definedName name="ExitToPermReunifyPSD">'EXITTOPERMREUNIFY-P'!$A$1:$H$1</definedName>
    <definedName name="ExitToPermStillInCareKinPD">'EXITTOPERMSTILLINCAREKIN-P'!$A$29:$H$88</definedName>
    <definedName name="ExitToPermStillInCareKinPDisplayCounty1">CountyDataInterval!$D$50:$J$50</definedName>
    <definedName name="ExitToPermStillInCareKinPDisplayCounty2">CountyDataInterval!$D$133:$J$133</definedName>
    <definedName name="ExitToPermStillInCareKinPED">'EXITTOPERMSTILLINCAREKIN-P'!$A$2:$H$2</definedName>
    <definedName name="ExitToPermStillInCareKinPInt">Reference!$C$50:$F$50</definedName>
    <definedName name="ExitToPermStillInCareKinPSD">'EXITTOPERMSTILLINCAREKIN-P'!$A$1:$H$1</definedName>
    <definedName name="ExitToPermStillInCareND">'EXITTOPERMSTILLINCARE-N'!$A$28:$H$87</definedName>
    <definedName name="ExitToPermStillInCareNDisplayCounty1">CountyDataInterval!$D$76:$J$76</definedName>
    <definedName name="ExitToPermStillInCareNDisplayCounty2">CountyDataInterval!$D$159:$J$159</definedName>
    <definedName name="ExitToPermStillInCareNED">'EXITTOPERMSTILLINCARE-N'!$A$2:$H$2</definedName>
    <definedName name="ExitToPermStillInCareNInt">Reference!$C$76:$F$76</definedName>
    <definedName name="ExitToPermStillInCareNonKinPD">'EXITTOPERMSTILLINCARENONKIN-P'!$A$29:$H$88</definedName>
    <definedName name="ExitToPermStillInCareNonKinPDisplayCounty1">CountyDataInterval!$D$57:$J$57</definedName>
    <definedName name="ExitToPermStillInCareNonKinPDisplayCounty2">CountyDataInterval!$D$140:$J$140</definedName>
    <definedName name="ExitToPermStillInCareNonKinPED">'EXITTOPERMSTILLINCARENONKIN-P'!$A$2:$H$2</definedName>
    <definedName name="ExitToPermStillInCareNonKinPInt">Reference!$C$57:$F$57</definedName>
    <definedName name="ExitToPermStillInCareNonKinPSD">'EXITTOPERMSTILLINCARENONKIN-P'!$A$1:$H$1</definedName>
    <definedName name="ExitToPermStillInCareNSD">'EXITTOPERMSTILLINCARE-N'!$A$1:$H$1</definedName>
    <definedName name="ExitToPermStillInCarePD">'EXITTOPERMSTILLINCARE-P'!$A$28:$H$87</definedName>
    <definedName name="ExitToPermStillInCarePDisplayCounty1">CountyDataInterval!$D$64:$J$64</definedName>
    <definedName name="ExitToPermStillInCarePDisplayCounty2">CountyDataInterval!$D$147:$J$147</definedName>
    <definedName name="ExitToPermStillInCarePED">'EXITTOPERMSTILLINCARE-P'!$A$2:$H$2</definedName>
    <definedName name="ExitToPermStillInCarePInt">Reference!$C$64:$F$64</definedName>
    <definedName name="ExitToPermStillInCarePSD">'EXITTOPERMSTILLINCARE-P'!$A$1:$H$1</definedName>
    <definedName name="FMPostPlacementND">'FMPOSTPLACEMENT-N'!$A$20:$BV$79</definedName>
    <definedName name="FMPostPlacementNDisplayCounty1">CountyDataInterval!$D$27:$N$27</definedName>
    <definedName name="FMPostPlacementNDisplayCounty2">CountyDataInterval!$D$110:$N$110</definedName>
    <definedName name="FMPostPlacementNED">'FMPOSTPLACEMENT-N'!$A$2:$BV$2</definedName>
    <definedName name="FMPostPlacementNInt">Reference!$C$27:$F$27</definedName>
    <definedName name="FMPostPlacementNSD">'FMPOSTPLACEMENT-N'!$A$1:$BV$1</definedName>
    <definedName name="FMPostPlacementVolND">'FMPOSTPLACEMENTVOL-N'!$A$20:$BV$79</definedName>
    <definedName name="FMPostPlacementVolNDisplayCounty1">CountyDataInterval!$D$66:$N$66</definedName>
    <definedName name="FMPostPlacementVolNDisplayCounty2">CountyDataInterval!$D$149:$N$149</definedName>
    <definedName name="FMPostPlacementVolNED">'FMPOSTPLACEMENTVOL-N'!$A$2:$BV$2</definedName>
    <definedName name="FMPostPlacementVolNInt">Reference!$C$66:$F$66</definedName>
    <definedName name="FMPostPlacementVolNSD">'FMPOSTPLACEMENTVOL-N'!$A$1:$BV$1</definedName>
    <definedName name="FMPrePlacementND">'FMPREPLACEMENT-N'!$A$20:$BV$79</definedName>
    <definedName name="FMPrePlacementNDisplayCounty1">CountyDataInterval!$D$26:$N$26</definedName>
    <definedName name="FMPrePlacementNDisplayCounty2">CountyDataInterval!$D$109:$N$109</definedName>
    <definedName name="FMPrePlacementNED">'FMPREPLACEMENT-N'!$A$2:$BV$2</definedName>
    <definedName name="FMPrePlacementNInt">Reference!$C$26:$F$26</definedName>
    <definedName name="FMPrePlacementNSD">'FMPREPLACEMENT-N'!$A$1:$BV$1</definedName>
    <definedName name="FMPrePlacementVolND">'FMPREPLACEMENTVOL-N'!$A$20:$BV$79</definedName>
    <definedName name="FMPrePlacementVolNDisplayCounty1">CountyDataInterval!$D$65:$N$65</definedName>
    <definedName name="FMPrePlacementVolNDisplayCounty2">CountyDataInterval!$D$148:$N$148</definedName>
    <definedName name="FMPrePlacementVolNED">'FMPREPLACEMENTVOL-N'!$A$2:$BV$2</definedName>
    <definedName name="FMPrePlacementVolNInt">Reference!$C$65:$F$65</definedName>
    <definedName name="FMPrePlacementVolNSD">'FMPREPLACEMENTVOL-N'!$A$1:$BV$1</definedName>
    <definedName name="InCareRatesAsianPIDD">'INCARERATESASIANPI-D'!$A$18:$Q$77</definedName>
    <definedName name="InCareRatesAsianPIDDisplayCounty1">CountyDataInterval!$D$40:$N$40</definedName>
    <definedName name="InCareRatesAsianPIDDisplayCounty2">CountyDataInterval!$D$123:$N$123</definedName>
    <definedName name="InCareRatesAsianPIDED">'INCARERATESASIANPI-D'!$A$2:$Q$2</definedName>
    <definedName name="InCareRatesAsianPIDInt">Reference!$C$40:$F$40</definedName>
    <definedName name="InCareRatesAsianPIDSD">'INCARERATESASIANPI-D'!$A$1:$Q$1</definedName>
    <definedName name="InCareRatesAsianPIND">'INCARERATESASIANPI-N'!$A$20:$Q$79</definedName>
    <definedName name="InCareRatesAsianPINDisplayCounty1">CountyDataInterval!$D$39:$N$39</definedName>
    <definedName name="InCareRatesAsianPINDisplayCounty2">CountyDataInterval!$D$122:$N$122</definedName>
    <definedName name="InCareRatesAsianPINED">'INCARERATESASIANPI-N'!$A$2:$Q$2</definedName>
    <definedName name="InCareRatesAsianPINInt">Reference!$C$39:$F$39</definedName>
    <definedName name="InCareRatesAsianPINSD">'INCARERATESASIANPI-N'!$A$1:$Q$1</definedName>
    <definedName name="InCareRatesAsianPIPD">'INCARERATESASIANPI-P'!$A$20:$Q$79</definedName>
    <definedName name="InCareRatesAsianPIPDisplayCounty1">CountyDataInterval!$D$38:$N$38</definedName>
    <definedName name="InCareRatesAsianPIPDisplayCounty2">CountyDataInterval!$D$121:$N$121</definedName>
    <definedName name="InCareRatesAsianPIPED">'INCARERATESASIANPI-P'!$A$2:$Q$2</definedName>
    <definedName name="InCareRatesAsianPIPInt">Reference!$C$38:$F$38</definedName>
    <definedName name="InCareRatesAsianPIPSD">'INCARERATESASIANPI-P'!$A$1:$Q$1</definedName>
    <definedName name="InCareRatesBlackDD">'INCARERATESBLACK-D'!$A$18:$Q$77</definedName>
    <definedName name="InCareRatesBlackDDisplayCounty1">CountyDataInterval!$D$31:$N$31</definedName>
    <definedName name="InCareRatesBlackDDisplayCounty2">CountyDataInterval!$D$114:$N$114</definedName>
    <definedName name="InCareRatesBlackDED">'INCARERATESBLACK-D'!$A$2:$Q$2</definedName>
    <definedName name="InCareRatesBlackDInt">Reference!$C$31:$F$31</definedName>
    <definedName name="InCareRatesBlackDSD">'INCARERATESBLACK-D'!$A$1:$Q$1</definedName>
    <definedName name="InCareRatesBlackND">'INCARERATESBLACK-N'!$A$20:$Q$79</definedName>
    <definedName name="InCareRatesBlackNDisplayCounty1">CountyDataInterval!$D$30:$N$30</definedName>
    <definedName name="InCareRatesBlackNDisplayCounty2">CountyDataInterval!$D$113:$N$113</definedName>
    <definedName name="InCareRatesBlackNED">'INCARERATESBLACK-N'!$A$2:$Q$2</definedName>
    <definedName name="InCareRatesBlackNInt">Reference!$C$30:$F$30</definedName>
    <definedName name="InCareRatesBlackNSD">'INCARERATESBLACK-N'!$A$1:$Q$1</definedName>
    <definedName name="InCareRatesBlackPD">'INCARERATESBLACK-P'!$A$20:$Q$79</definedName>
    <definedName name="InCareRatesBlackPDisplayCounty1">CountyDataInterval!$D$29:$N$29</definedName>
    <definedName name="InCareRatesBlackPDisplayCounty2">CountyDataInterval!$D$112:$N$112</definedName>
    <definedName name="InCareRatesBlackPED">'INCARERATESBLACK-P'!$A$2:$Q$2</definedName>
    <definedName name="InCareRatesBlackPInt">Reference!$C$29:$F$29</definedName>
    <definedName name="InCareRatesBlackPSD">'INCARERATESBLACK-P'!$A$1:$Q$1</definedName>
    <definedName name="InCareRatesHispanicDD">'INCARERATESHISPANIC-D'!$A$18:$Q$77</definedName>
    <definedName name="InCareRatesHispanicDDisplayCounty1">CountyDataInterval!$D$37:$N$37</definedName>
    <definedName name="InCareRatesHispanicDDisplayCounty2">CountyDataInterval!$D$120:$N$120</definedName>
    <definedName name="InCareRatesHispanicDED">'INCARERATESHISPANIC-D'!$A$2:$Q$2</definedName>
    <definedName name="InCareRatesHispanicDInt">Reference!$C$37:$F$37</definedName>
    <definedName name="InCareRatesHispanicDSD">'INCARERATESHISPANIC-D'!$A$1:$Q$1</definedName>
    <definedName name="InCareRatesHispanicND">'INCARERATESHISPANIC-N'!$A$20:$Q$79</definedName>
    <definedName name="InCareRatesHispanicNDisplayCounty1">CountyDataInterval!$D$36:$N$36</definedName>
    <definedName name="InCareRatesHispanicNDisplayCounty2">CountyDataInterval!$D$119:$N$119</definedName>
    <definedName name="InCareRatesHispanicNED">'INCARERATESHISPANIC-N'!$A$2:$Q$2</definedName>
    <definedName name="InCareRatesHispanicNInt">Reference!$C$36:$F$36</definedName>
    <definedName name="InCareRatesHispanicNSD">'INCARERATESHISPANIC-N'!$A$1:$Q$1</definedName>
    <definedName name="InCareRatesHispanicPD">'INCARERATESHISPANIC-P'!$A$20:$Q$79</definedName>
    <definedName name="InCareRatesHispanicPDisplayCounty1">CountyDataInterval!$D$35:$N$35</definedName>
    <definedName name="InCareRatesHispanicPDisplayCounty2">CountyDataInterval!$D$118:$N$118</definedName>
    <definedName name="InCareRatesHispanicPED">'INCARERATESHISPANIC-P'!$A$2:$Q$2</definedName>
    <definedName name="InCareRatesHispanicPInt">Reference!$C$35:$F$35</definedName>
    <definedName name="InCareRatesHispanicPSD">'INCARERATESHISPANIC-P'!$A$1:$Q$1</definedName>
    <definedName name="InCareRatesNativeAmericanDD">'INCARERATESNATIVEAMERICAN-D'!$A$18:$Q$77</definedName>
    <definedName name="InCareRatesNativeAmericanDDisplayCounty1">CountyDataInterval!$D$43:$N$43</definedName>
    <definedName name="InCareRatesNativeAmericanDDisplayCounty2">CountyDataInterval!$D$126:$N$126</definedName>
    <definedName name="InCareRatesNativeAmericanDED">'INCARERATESNATIVEAMERICAN-D'!$A$2:$Q$2</definedName>
    <definedName name="InCareRatesNativeAmericanDInt">Reference!$C$43:$F$43</definedName>
    <definedName name="InCareRatesNativeAmericanDSD">'INCARERATESNATIVEAMERICAN-D'!$A$1:$Q$1</definedName>
    <definedName name="InCareRatesNativeAmericanND">'INCARERATESNATIVEAMERICAN-N'!$A$20:$Q$79</definedName>
    <definedName name="InCareRatesNativeAmericanNDisplayCounty1">CountyDataInterval!$D$42:$N$42</definedName>
    <definedName name="InCareRatesNativeAmericanNDisplayCounty2">CountyDataInterval!$D$125:$N$125</definedName>
    <definedName name="InCareRatesNativeAmericanNED">'INCARERATESNATIVEAMERICAN-N'!$A$2:$Q$2</definedName>
    <definedName name="InCareRatesNativeAmericanNInt">Reference!$C$42:$F$42</definedName>
    <definedName name="InCareRatesNativeAmericanNSD">'INCARERATESNATIVEAMERICAN-N'!$A$1:$Q$1</definedName>
    <definedName name="InCareRatesNativeAmericanPD">'INCARERATESNATIVEAMERICAN-P'!$A$20:$Q$79</definedName>
    <definedName name="InCareRatesNativeAmericanPDisplayCounty1">CountyDataInterval!$D$41:$N$41</definedName>
    <definedName name="InCareRatesNativeAmericanPDisplayCounty2">CountyDataInterval!$D$124:$N$124</definedName>
    <definedName name="InCareRatesNativeAmericanPED">'INCARERATESNATIVEAMERICAN-P'!$A$2:$Q$2</definedName>
    <definedName name="InCareRatesNativeAmericanPInt">Reference!$C$41:$F$41</definedName>
    <definedName name="InCareRatesNativeAmericanPSD">'INCARERATESNATIVEAMERICAN-P'!$A$1:$Q$1</definedName>
    <definedName name="InCareRatesWhiteDD">'INCARERATESWHITE-D'!$A$18:$Q$77</definedName>
    <definedName name="InCareRatesWhiteDDisplayCounty1">CountyDataInterval!$D$34:$N$34</definedName>
    <definedName name="InCareRatesWhiteDDisplayCounty2">CountyDataInterval!$D$117:$N$117</definedName>
    <definedName name="InCareRatesWhiteDED">'INCARERATESWHITE-D'!$A$2:$Q$2</definedName>
    <definedName name="InCareRatesWhiteDInt">Reference!$C$34:$F$34</definedName>
    <definedName name="InCareRatesWhiteDSD">'INCARERATESWHITE-D'!$A$1:$Q$1</definedName>
    <definedName name="InCareRatesWhiteND">'INCARERATESWHITE-N'!$A$20:$Q$79</definedName>
    <definedName name="InCareRatesWhiteNDisplayCounty1">CountyDataInterval!$D$33:$N$33</definedName>
    <definedName name="InCareRatesWhiteNDisplayCounty2">CountyDataInterval!$D$116:$N$116</definedName>
    <definedName name="InCareRatesWhiteNED">'INCARERATESWHITE-N'!$A$2:$Q$2</definedName>
    <definedName name="InCareRatesWhiteNInt">Reference!$C$33:$F$33</definedName>
    <definedName name="InCareRatesWhiteNSD">'INCARERATESWHITE-N'!$A$1:$Q$1</definedName>
    <definedName name="InCareRatesWhitePD">'INCARERATESWHITE-P'!$A$20:$Q$79</definedName>
    <definedName name="InCareRatesWhitePDisplayCounty1">CountyDataInterval!$D$32:$N$32</definedName>
    <definedName name="InCareRatesWhitePDisplayCounty2">CountyDataInterval!$D$115:$N$115</definedName>
    <definedName name="InCareRatesWhitePED">'INCARERATESWHITE-P'!$A$2:$Q$2</definedName>
    <definedName name="InCareRatesWhitePInt">Reference!$C$32:$F$32</definedName>
    <definedName name="InCareRatesWhitePSD">'INCARERATESWHITE-P'!$A$1:$Q$1</definedName>
    <definedName name="IntervalLookUp">Reference!$C$4:$F$4</definedName>
    <definedName name="Intervals">Reference!$C$4:$F$84</definedName>
    <definedName name="IntervalsNames">Reference!$A$4:$A$84</definedName>
    <definedName name="JuvDepOriND">'JUVDEPORI-N'!$A$12:$O$71</definedName>
    <definedName name="JuvDepOriNDisplayCounty1">CountyDataInterval!$D$69:$N$69</definedName>
    <definedName name="JuvDepOriNDisplayCounty2">CountyDataInterval!$D$152:$N$152</definedName>
    <definedName name="JuvDepOriNED">'JUVDEPORI-N'!$A$2:$O$2</definedName>
    <definedName name="JuvDepOriNInt">Reference!$C$69:$F$69</definedName>
    <definedName name="JuvDepOriNSD">'JUVDEPORI-N'!$A$1:$O$1</definedName>
    <definedName name="JuvDepSubND">'JUVDEPSUB-N'!$A$12:$O$71</definedName>
    <definedName name="JuvDepSubNDisplayCounty1">CountyDataInterval!$D$70:$N$70</definedName>
    <definedName name="JuvDepSubNDisplayCounty2">CountyDataInterval!$D$153:$N$153</definedName>
    <definedName name="JuvDepSubNED">'JUVDEPSUB-N'!$A$2:$O$2</definedName>
    <definedName name="JuvDepSubNInt">Reference!$C$70:$F$70</definedName>
    <definedName name="JuvDepSubNSD">'JUVDEPSUB-N'!$A$1:$O$1</definedName>
    <definedName name="MeasureCode">Reports!$A$6:$A$62</definedName>
    <definedName name="Months">Reference!$H$1:$I$12</definedName>
    <definedName name="Note">Reports!$T$6:$V$62</definedName>
    <definedName name="Note2">Reports!$W$6:$Y$62</definedName>
    <definedName name="Offset">CountyDataInterval!$A$7:$Q$84</definedName>
    <definedName name="PlaceTypeCongregateDD">'PLACETYPECONGREGATE-D'!$A$19:$BV$78</definedName>
    <definedName name="PlaceTypeCongregateDDisplayCounty1">CountyDataInterval!$D$19:$N$19</definedName>
    <definedName name="PlaceTypeCongregateDDisplayCounty2">CountyDataInterval!$D$102:$N$102</definedName>
    <definedName name="PlaceTypeCongregateDED">'PLACETYPECONGREGATE-D'!$A$2:$BV$2</definedName>
    <definedName name="PlaceTypeCongregateDInt">Reference!$C$19:$F$19</definedName>
    <definedName name="PlaceTypeCongregateDSD">'PLACETYPECONGREGATE-D'!$A$1:$BV$1</definedName>
    <definedName name="PlaceTypeCongregateND">'PLACETYPECONGREGATE-N'!$A$19:$BV$78</definedName>
    <definedName name="PlaceTypeCongregateNDisplayCounty1">CountyDataInterval!$D$18:$N$18</definedName>
    <definedName name="PlaceTypeCongregateNDisplayCounty2">CountyDataInterval!$D$101:$N$101</definedName>
    <definedName name="PlaceTypeCongregateNED">'PLACETYPECONGREGATE-N'!$A$2:$BV$2</definedName>
    <definedName name="PlaceTypeCongregateNInt">Reference!$C$18:$F$18</definedName>
    <definedName name="PlaceTypeCongregateNSD">'PLACETYPECONGREGATE-N'!$A$1:$BV$1</definedName>
    <definedName name="PlaceTypeFCCountyDD">'PLACETYPEFCCOUNTY-D'!$A$19:$BV$78</definedName>
    <definedName name="PlaceTypeFCCountyDDisplayCounty1">CountyDataInterval!$D$15:$N$15</definedName>
    <definedName name="PlaceTypeFCCountyDDisplayCounty2">CountyDataInterval!$D$98:$N$98</definedName>
    <definedName name="PlaceTypeFCCountyDED">'PLACETYPEFCCOUNTY-D'!$A$2:$BV$2</definedName>
    <definedName name="PlaceTypeFCCountyDInt">Reference!$C$15:$F$15</definedName>
    <definedName name="PlaceTypeFCCountyDSD">'PLACETYPEFCCOUNTY-D'!$A$1:$BV$1</definedName>
    <definedName name="PlaceTypeFCCountyND">'PLACETYPEFCCOUNTY-N'!$A$19:$BV$78</definedName>
    <definedName name="PlaceTypeFCCountyNDisplayCounty1">CountyDataInterval!$D$14:$N$14</definedName>
    <definedName name="PlaceTypeFCCountyNDisplayCounty2">CountyDataInterval!$D$97:$N$97</definedName>
    <definedName name="PlaceTypeFCCountyNED">'PLACETYPEFCCOUNTY-N'!$A$2:$BV$2</definedName>
    <definedName name="PlaceTypeFCCountyNInt">Reference!$C$14:$F$14</definedName>
    <definedName name="PlaceTypeFCCountyNSD">'PLACETYPEFCCOUNTY-N'!$A$1:$BV$1</definedName>
    <definedName name="PlaceTypeFCFFADD">'PLACETYPEFCFFA-D'!$A$19:$BV$78</definedName>
    <definedName name="PlaceTypeFCFFADDisplayCounty1">CountyDataInterval!$D$17:$N$17</definedName>
    <definedName name="PlaceTypeFCFFADDisplayCounty2">CountyDataInterval!$D$100:$N$100</definedName>
    <definedName name="PlaceTypeFCFFADED">'PLACETYPEFCFFA-D'!$A$2:$BV$2</definedName>
    <definedName name="PlaceTypeFCFFADInt">Reference!$C$17:$F$17</definedName>
    <definedName name="PlaceTypeFCFFADSD">'PLACETYPEFCFFA-D'!$A$1:$BV$1</definedName>
    <definedName name="PlaceTypeFCFFAND">'PLACETYPEFCFFA-N'!$A$19:$BV$78</definedName>
    <definedName name="PlaceTypeFCFFANDisplayCounty1">CountyDataInterval!$D$16:$N$16</definedName>
    <definedName name="PlaceTypeFCFFANDisplayCounty2">CountyDataInterval!$D$99:$N$99</definedName>
    <definedName name="PlaceTypeFCFFANED">'PLACETYPEFCFFA-N'!$A$2:$BV$2</definedName>
    <definedName name="PlaceTypeFCFFANInt">Reference!$C$16:$F$16</definedName>
    <definedName name="PlaceTypeFCFFANSD">'PLACETYPEFCFFA-N'!$A$1:$BV$1</definedName>
    <definedName name="PlaceTypeFCGuardianDependentDD">'PLACETYPEFCGUARDIANDEPENDENT-D'!$A$19:$BV$78</definedName>
    <definedName name="PlaceTypeFCGuardianDependentDDisplayCounty1">CountyDataInterval!$D$21:$N$21</definedName>
    <definedName name="PlaceTypeFCGuardianDependentDDisplayCounty2">CountyDataInterval!$D$104:$N$104</definedName>
    <definedName name="PlaceTypeFCGuardianDependentDED">'PLACETYPEFCGUARDIANDEPENDENT-D'!$A$2:$BV$2</definedName>
    <definedName name="PlaceTypeFCGuardianDependentDInt">Reference!$C$21:$F$21</definedName>
    <definedName name="PlaceTypeFCGuardianDependentDSD">'PLACETYPEFCGUARDIANDEPENDENT-D'!$A$1:$BV$1</definedName>
    <definedName name="PlaceTypeFCGuardianDependentND">'PLACETYPEFCGUARDIANDEPENDENT-N'!$A$19:$BV$78</definedName>
    <definedName name="PlaceTypeFCGuardianDependentNDisplayCounty1">CountyDataInterval!$D$20:$N$20</definedName>
    <definedName name="PlaceTypeFCGuardianDependentNDisplayCounty2">CountyDataInterval!$D$103:$N$103</definedName>
    <definedName name="PlaceTypeFCGuardianDependentNED">'PLACETYPEFCGUARDIANDEPENDENT-N'!$A$2:$BV$2</definedName>
    <definedName name="PlaceTypeFCGuardianDependentNInt">Reference!$C$20:$F$20</definedName>
    <definedName name="PlaceTypeFCGuardianDependentNSD">'PLACETYPEFCGUARDIANDEPENDENT-N'!$A$1:$BV$1</definedName>
    <definedName name="PlaceTypeFCKinDD">'PLACETYPEFCKIN-D'!$A$19:$BV$78</definedName>
    <definedName name="PlaceTypeFCKinDDisplayCounty1">CountyDataInterval!$D$13:$N$13</definedName>
    <definedName name="PlaceTypeFCKinDDisplayCounty2">CountyDataInterval!$D$96:$N$96</definedName>
    <definedName name="PlaceTypeFCKinDED">'PLACETYPEFCKIN-D'!$A$2:$BV$2</definedName>
    <definedName name="PlaceTypeFCKinDInt">Reference!$C$13:$F$13</definedName>
    <definedName name="PlaceTypeFCKinDSD">'PLACETYPEFCKIN-D'!$A$1:$BV$1</definedName>
    <definedName name="PlaceTypeFCKinND">'PLACETYPEFCKIN-N'!$A$19:$BV$78</definedName>
    <definedName name="PlaceTypeFCKinNDisplayCounty1">CountyDataInterval!$D$12:$N$12</definedName>
    <definedName name="PlaceTypeFCKinNDisplayCounty2">CountyDataInterval!$D$95:$N$95</definedName>
    <definedName name="PlaceTypeFCKinNED">'PLACETYPEFCKIN-N'!$A$2:$BV$2</definedName>
    <definedName name="PlaceTypeFCKinNInt">Reference!$C$12:$F$12</definedName>
    <definedName name="PlaceTypeFCKinNSD">'PLACETYPEFCKIN-N'!$A$1:$BV$1</definedName>
    <definedName name="PlaceTypeFCPreAdoptDD">'PLACETYPEFCPREADOPT-D'!$A$19:$BV$78</definedName>
    <definedName name="PlaceTypeFCPreAdoptDDisplayCounty1">CountyDataInterval!$D$23:$N$23</definedName>
    <definedName name="PlaceTypeFCPreAdoptDDisplayCounty2">CountyDataInterval!$D$106:$N$106</definedName>
    <definedName name="PlaceTypeFCPreAdoptDED">'PLACETYPEFCPREADOPT-D'!$A$2:$BV$2</definedName>
    <definedName name="PlaceTypeFCPreAdoptDInt">Reference!$C$23:$F$23</definedName>
    <definedName name="PlaceTypeFCPreAdoptDSD">'PLACETYPEFCPREADOPT-D'!$A$1:$BV$1</definedName>
    <definedName name="PlaceTypeFCPreAdoptND">'PLACETYPEFCPREADOPT-N'!$A$19:$BV$78</definedName>
    <definedName name="PlaceTypeFCPreAdoptNDisplayCounty1">CountyDataInterval!$D$22:$N$22</definedName>
    <definedName name="PlaceTypeFCPreAdoptNDisplayCounty2">CountyDataInterval!$D$105:$N$105</definedName>
    <definedName name="PlaceTypeFCPreAdoptNED">'PLACETYPEFCPREADOPT-N'!$A$2:$BV$2</definedName>
    <definedName name="PlaceTypeFCPreAdoptNInt">Reference!$C$22:$F$22</definedName>
    <definedName name="PlaceTypeFCPreAdoptNSD">'PLACETYPEFCPREADOPT-N'!$A$1:$BV$1</definedName>
    <definedName name="PlaceTypeOtherDD">'PLACETYPEOTHER-D'!$A$19:$BV$78</definedName>
    <definedName name="PlaceTypeOtherDDisplayCounty1">CountyDataInterval!$D$25:$N$25</definedName>
    <definedName name="PlaceTypeOtherDDisplayCounty2">CountyDataInterval!$D$108:$N$108</definedName>
    <definedName name="PlaceTypeOtherDED">'PLACETYPEOTHER-D'!$A$2:$BV$2</definedName>
    <definedName name="PlaceTypeOtherDInt">Reference!$C$25:$F$25</definedName>
    <definedName name="PlaceTypeOtherDSD">'PLACETYPEOTHER-D'!$A$1:$BV$1</definedName>
    <definedName name="PlaceTypeOtherND">'PLACETYPEOTHER-N'!$A$19:$BV$78</definedName>
    <definedName name="PlaceTypeOtherNDisplayCounty1">CountyDataInterval!$D$24:$N$24</definedName>
    <definedName name="PlaceTypeOtherNDisplayCounty2">CountyDataInterval!$D$107:$N$107</definedName>
    <definedName name="PlaceTypeOtherNED">'PLACETYPEOTHER-N'!$A$2:$BV$2</definedName>
    <definedName name="PlaceTypeOtherNInt">Reference!$C$24:$F$24</definedName>
    <definedName name="PlaceTypeOtherNSD">'PLACETYPEOTHER-N'!$A$1:$BV$1</definedName>
    <definedName name="PlaceTypeSILPDD">'PLACETYPESILP-D'!$A$19:$BV$78</definedName>
    <definedName name="PlaceTypeSILPDDisplayCounty1">CountyDataInterval!$D$78:$N$78</definedName>
    <definedName name="PlaceTypeSILPDDisplayCounty2">CountyDataInterval!$D$161:$N$161</definedName>
    <definedName name="PlaceTypeSILPDED">'PLACETYPESILP-D'!$A$2:$BV$2</definedName>
    <definedName name="PlaceTypeSILPDInt">Reference!$C$78:$F$78</definedName>
    <definedName name="PlaceTypeSILPDSD">'PLACETYPESILP-D'!$A$1:$BV$1</definedName>
    <definedName name="PlaceTypeSILPND">'PLACETYPESILP-N'!$A$19:$BV$78</definedName>
    <definedName name="PlaceTypeSILPNDisplayCounty1">CountyDataInterval!$D$77:$N$77</definedName>
    <definedName name="PlaceTypeSILPNDisplayCounty2">CountyDataInterval!$D$160:$N$160</definedName>
    <definedName name="PlaceTypeSILPNED">'PLACETYPESILP-N'!$A$2:$BV$2</definedName>
    <definedName name="PlaceTypeSILPNInt">Reference!$C$77:$F$77</definedName>
    <definedName name="PlaceTypeSILPNSD">'PLACETYPESILP-N'!$A$1:$BV$1</definedName>
    <definedName name="_xlnm.Print_Area" localSheetId="5">ChartsByTopic!$A$1:$O$897</definedName>
    <definedName name="_xlnm.Print_Titles" localSheetId="5">ChartsByTopic!$1:$3</definedName>
    <definedName name="RecurrencePD">'RECURRENCE-P'!$A$18:$BN$77</definedName>
    <definedName name="RecurrencePDisplayCounty1">CountyDataInterval!$D$84:$N$84</definedName>
    <definedName name="RecurrencePDisplayCounty2">CountyDataInterval!$D$167:$N$167</definedName>
    <definedName name="RecurrencePED">'RECURRENCE-P'!$A$2:$BN$2</definedName>
    <definedName name="RecurrencePInt">Reference!$C$84:$F$84</definedName>
    <definedName name="RecurrencePSD">'RECURRENCE-P'!$A$1:$BN$1</definedName>
    <definedName name="ReentryFollowingReunificationPD">'REENTRYFOLLOWINGREUNIFICATION-P'!$A$27:$BJ$86</definedName>
    <definedName name="ReentryFollowingReunificationPDisplayCounty1">CountyDataInterval!$D$28:$N$28</definedName>
    <definedName name="ReentryFollowingReunificationPDisplayCounty2">CountyDataInterval!$D$111:$N$111</definedName>
    <definedName name="ReentryFollowingReunificationPED">'REENTRYFOLLOWINGREUNIFICATION-P'!$A$2:$BJ$2</definedName>
    <definedName name="ReentryFollowingReunificationPInt">Reference!$C$28:$F$28</definedName>
    <definedName name="ReentryFollowingReunificationPSD">'REENTRYFOLLOWINGREUNIFICATION-P'!$A$1:$BJ$1</definedName>
    <definedName name="ReunificationPD">'REUNIFICATION-P'!$A$26:$BN$85</definedName>
    <definedName name="ReunificationPDisplayCounty1">CountyDataInterval!$D$10:$N$10</definedName>
    <definedName name="ReunificationPDisplayCounty2">CountyDataInterval!$D$93:$N$93</definedName>
    <definedName name="ReunificationPED">'REUNIFICATION-P'!$A$2:$BN$2</definedName>
    <definedName name="ReunificationPInt">Reference!$C$10:$F$10</definedName>
    <definedName name="ReunificationPSD">'REUNIFICATION-P'!$A$1:$BN$1</definedName>
  </definedNames>
  <calcPr calcId="145621"/>
</workbook>
</file>

<file path=xl/calcChain.xml><?xml version="1.0" encoding="utf-8"?>
<calcChain xmlns="http://schemas.openxmlformats.org/spreadsheetml/2006/main">
  <c r="B1" i="867" l="1"/>
  <c r="C1" i="867"/>
  <c r="D1" i="867"/>
  <c r="E1" i="867"/>
  <c r="F1" i="867"/>
  <c r="G1" i="867"/>
  <c r="H1" i="867"/>
  <c r="I1" i="867"/>
  <c r="J1" i="867"/>
  <c r="K1" i="867"/>
  <c r="L1" i="867"/>
  <c r="M1" i="867"/>
  <c r="N1" i="867"/>
  <c r="O1" i="867"/>
  <c r="P1" i="867"/>
  <c r="Q1" i="867"/>
  <c r="R1" i="867"/>
  <c r="S1" i="867"/>
  <c r="T1" i="867"/>
  <c r="U1" i="867"/>
  <c r="V1" i="867"/>
  <c r="W1" i="867"/>
  <c r="X1" i="867"/>
  <c r="Y1" i="867"/>
  <c r="Z1" i="867"/>
  <c r="AA1" i="867"/>
  <c r="AB1" i="867"/>
  <c r="AC1" i="867"/>
  <c r="AD1" i="867"/>
  <c r="AE1" i="867"/>
  <c r="AF1" i="867"/>
  <c r="AG1" i="867"/>
  <c r="AH1" i="867"/>
  <c r="AI1" i="867"/>
  <c r="AJ1" i="867"/>
  <c r="AK1" i="867"/>
  <c r="AL1" i="867"/>
  <c r="AM1" i="867"/>
  <c r="AN1" i="867"/>
  <c r="AO1" i="867"/>
  <c r="AP1" i="867"/>
  <c r="AQ1" i="867"/>
  <c r="AR1" i="867"/>
  <c r="AS1" i="867"/>
  <c r="AT1" i="867"/>
  <c r="AU1" i="867"/>
  <c r="AV1" i="867"/>
  <c r="AW1" i="867"/>
  <c r="AX1" i="867"/>
  <c r="AY1" i="867"/>
  <c r="AZ1" i="867"/>
  <c r="BA1" i="867"/>
  <c r="BB1" i="867"/>
  <c r="BC1" i="867"/>
  <c r="BD1" i="867"/>
  <c r="BE1" i="867"/>
  <c r="BF1" i="867"/>
  <c r="BG1" i="867"/>
  <c r="BH1" i="867"/>
  <c r="BI1" i="867"/>
  <c r="BJ1" i="867"/>
  <c r="BK1" i="867"/>
  <c r="BL1" i="867"/>
  <c r="BM1" i="867"/>
  <c r="BN1" i="867"/>
  <c r="C2" i="867"/>
  <c r="E2" i="867"/>
  <c r="G2" i="867"/>
  <c r="I2" i="867"/>
  <c r="K2" i="867"/>
  <c r="M2" i="867"/>
  <c r="O2" i="867"/>
  <c r="Q2" i="867"/>
  <c r="S2" i="867"/>
  <c r="U2" i="867"/>
  <c r="W2" i="867"/>
  <c r="Y2" i="867"/>
  <c r="AA2" i="867"/>
  <c r="AC2" i="867"/>
  <c r="AE2" i="867"/>
  <c r="AG2" i="867"/>
  <c r="AI2" i="867"/>
  <c r="AK2" i="867"/>
  <c r="AM2" i="867"/>
  <c r="AO2" i="867"/>
  <c r="AQ2" i="867"/>
  <c r="AS2" i="867"/>
  <c r="AU2" i="867"/>
  <c r="AW2" i="867"/>
  <c r="AY2" i="867"/>
  <c r="BA2" i="867"/>
  <c r="BC2" i="867"/>
  <c r="BE2" i="867"/>
  <c r="BG2" i="867"/>
  <c r="BI2" i="867"/>
  <c r="BK2" i="867"/>
  <c r="BM2" i="867"/>
  <c r="B3" i="867"/>
  <c r="B2" i="867" s="1"/>
  <c r="C3" i="867"/>
  <c r="D3" i="867"/>
  <c r="D2" i="867" s="1"/>
  <c r="E3" i="867"/>
  <c r="F3" i="867"/>
  <c r="F2" i="867" s="1"/>
  <c r="G3" i="867"/>
  <c r="H3" i="867"/>
  <c r="H2" i="867" s="1"/>
  <c r="I3" i="867"/>
  <c r="J3" i="867"/>
  <c r="J2" i="867" s="1"/>
  <c r="K3" i="867"/>
  <c r="L3" i="867"/>
  <c r="L2" i="867" s="1"/>
  <c r="M3" i="867"/>
  <c r="N3" i="867"/>
  <c r="N2" i="867" s="1"/>
  <c r="O3" i="867"/>
  <c r="P3" i="867"/>
  <c r="P2" i="867" s="1"/>
  <c r="Q3" i="867"/>
  <c r="R3" i="867"/>
  <c r="R2" i="867" s="1"/>
  <c r="S3" i="867"/>
  <c r="T3" i="867"/>
  <c r="T2" i="867" s="1"/>
  <c r="U3" i="867"/>
  <c r="V3" i="867"/>
  <c r="V2" i="867" s="1"/>
  <c r="W3" i="867"/>
  <c r="X3" i="867"/>
  <c r="X2" i="867" s="1"/>
  <c r="Y3" i="867"/>
  <c r="Z3" i="867"/>
  <c r="Z2" i="867" s="1"/>
  <c r="AA3" i="867"/>
  <c r="AB3" i="867"/>
  <c r="AB2" i="867" s="1"/>
  <c r="AC3" i="867"/>
  <c r="AD3" i="867"/>
  <c r="AD2" i="867" s="1"/>
  <c r="AE3" i="867"/>
  <c r="AF3" i="867"/>
  <c r="AF2" i="867" s="1"/>
  <c r="AG3" i="867"/>
  <c r="AH3" i="867"/>
  <c r="AH2" i="867" s="1"/>
  <c r="AI3" i="867"/>
  <c r="AJ3" i="867"/>
  <c r="AJ2" i="867" s="1"/>
  <c r="AK3" i="867"/>
  <c r="AL3" i="867"/>
  <c r="AL2" i="867" s="1"/>
  <c r="AM3" i="867"/>
  <c r="AN3" i="867"/>
  <c r="AN2" i="867" s="1"/>
  <c r="AO3" i="867"/>
  <c r="AP3" i="867"/>
  <c r="AP2" i="867" s="1"/>
  <c r="AQ3" i="867"/>
  <c r="AR3" i="867"/>
  <c r="AR2" i="867" s="1"/>
  <c r="AS3" i="867"/>
  <c r="AT3" i="867"/>
  <c r="AT2" i="867" s="1"/>
  <c r="AU3" i="867"/>
  <c r="AV3" i="867"/>
  <c r="AV2" i="867" s="1"/>
  <c r="AW3" i="867"/>
  <c r="AX3" i="867"/>
  <c r="AX2" i="867" s="1"/>
  <c r="AY3" i="867"/>
  <c r="AZ3" i="867"/>
  <c r="AZ2" i="867" s="1"/>
  <c r="BA3" i="867"/>
  <c r="BB3" i="867"/>
  <c r="BB2" i="867" s="1"/>
  <c r="BC3" i="867"/>
  <c r="BD3" i="867"/>
  <c r="BD2" i="867" s="1"/>
  <c r="BE3" i="867"/>
  <c r="BF3" i="867"/>
  <c r="BF2" i="867" s="1"/>
  <c r="BG3" i="867"/>
  <c r="BH3" i="867"/>
  <c r="BH2" i="867" s="1"/>
  <c r="BI3" i="867"/>
  <c r="BJ3" i="867"/>
  <c r="BJ2" i="867" s="1"/>
  <c r="BK3" i="867"/>
  <c r="BL3" i="867"/>
  <c r="BL2" i="867" s="1"/>
  <c r="BM3" i="867"/>
  <c r="BN3" i="867"/>
  <c r="BN2" i="867" s="1"/>
  <c r="A3" i="867"/>
  <c r="A2" i="867"/>
  <c r="A1" i="867"/>
  <c r="B1" i="863" l="1"/>
  <c r="C1" i="863"/>
  <c r="D1" i="863"/>
  <c r="E1" i="863"/>
  <c r="F1" i="863"/>
  <c r="G1" i="863"/>
  <c r="H1" i="863"/>
  <c r="I1" i="863"/>
  <c r="J1" i="863"/>
  <c r="K1" i="863"/>
  <c r="L1" i="863"/>
  <c r="M1" i="863"/>
  <c r="N1" i="863"/>
  <c r="O1" i="863"/>
  <c r="P1" i="863"/>
  <c r="Q1" i="863"/>
  <c r="R1" i="863"/>
  <c r="S1" i="863"/>
  <c r="T1" i="863"/>
  <c r="U1" i="863"/>
  <c r="V1" i="863"/>
  <c r="W1" i="863"/>
  <c r="X1" i="863"/>
  <c r="Y1" i="863"/>
  <c r="Z1" i="863"/>
  <c r="AA1" i="863"/>
  <c r="AB1" i="863"/>
  <c r="AC1" i="863"/>
  <c r="AD1" i="863"/>
  <c r="AE1" i="863"/>
  <c r="AF1" i="863"/>
  <c r="AG1" i="863"/>
  <c r="AH1" i="863"/>
  <c r="AI1" i="863"/>
  <c r="AJ1" i="863"/>
  <c r="AK1" i="863"/>
  <c r="AL1" i="863"/>
  <c r="AM1" i="863"/>
  <c r="AN1" i="863"/>
  <c r="AO1" i="863"/>
  <c r="AP1" i="863"/>
  <c r="AQ1" i="863"/>
  <c r="AR1" i="863"/>
  <c r="AS1" i="863"/>
  <c r="AT1" i="863"/>
  <c r="AU1" i="863"/>
  <c r="AV1" i="863"/>
  <c r="AW1" i="863"/>
  <c r="AX1" i="863"/>
  <c r="AY1" i="863"/>
  <c r="AZ1" i="863"/>
  <c r="BA1" i="863"/>
  <c r="BB1" i="863"/>
  <c r="BC1" i="863"/>
  <c r="BD1" i="863"/>
  <c r="BE1" i="863"/>
  <c r="BF1" i="863"/>
  <c r="BG1" i="863"/>
  <c r="BH1" i="863"/>
  <c r="BI1" i="863"/>
  <c r="BJ1" i="863"/>
  <c r="BK1" i="863"/>
  <c r="BL1" i="863"/>
  <c r="BM1" i="863"/>
  <c r="BN1" i="863"/>
  <c r="BO1" i="863"/>
  <c r="BP1" i="863"/>
  <c r="BQ1" i="863"/>
  <c r="BR1" i="863"/>
  <c r="B2" i="863"/>
  <c r="D2" i="863"/>
  <c r="F2" i="863"/>
  <c r="H2" i="863"/>
  <c r="J2" i="863"/>
  <c r="L2" i="863"/>
  <c r="N2" i="863"/>
  <c r="P2" i="863"/>
  <c r="R2" i="863"/>
  <c r="T2" i="863"/>
  <c r="V2" i="863"/>
  <c r="X2" i="863"/>
  <c r="Z2" i="863"/>
  <c r="AB2" i="863"/>
  <c r="AD2" i="863"/>
  <c r="AF2" i="863"/>
  <c r="AH2" i="863"/>
  <c r="AJ2" i="863"/>
  <c r="AL2" i="863"/>
  <c r="AN2" i="863"/>
  <c r="AP2" i="863"/>
  <c r="AR2" i="863"/>
  <c r="AT2" i="863"/>
  <c r="AV2" i="863"/>
  <c r="AX2" i="863"/>
  <c r="AZ2" i="863"/>
  <c r="BB2" i="863"/>
  <c r="BD2" i="863"/>
  <c r="BF2" i="863"/>
  <c r="BH2" i="863"/>
  <c r="BJ2" i="863"/>
  <c r="BL2" i="863"/>
  <c r="BN2" i="863"/>
  <c r="BP2" i="863"/>
  <c r="BR2" i="863"/>
  <c r="B3" i="863"/>
  <c r="C3" i="863"/>
  <c r="C2" i="863" s="1"/>
  <c r="D3" i="863"/>
  <c r="E3" i="863"/>
  <c r="E2" i="863" s="1"/>
  <c r="F3" i="863"/>
  <c r="G3" i="863"/>
  <c r="G2" i="863" s="1"/>
  <c r="H3" i="863"/>
  <c r="I3" i="863"/>
  <c r="I2" i="863" s="1"/>
  <c r="J3" i="863"/>
  <c r="K3" i="863"/>
  <c r="K2" i="863" s="1"/>
  <c r="L3" i="863"/>
  <c r="M3" i="863"/>
  <c r="M2" i="863" s="1"/>
  <c r="N3" i="863"/>
  <c r="O3" i="863"/>
  <c r="O2" i="863" s="1"/>
  <c r="P3" i="863"/>
  <c r="Q3" i="863"/>
  <c r="Q2" i="863" s="1"/>
  <c r="R3" i="863"/>
  <c r="S3" i="863"/>
  <c r="S2" i="863" s="1"/>
  <c r="T3" i="863"/>
  <c r="U3" i="863"/>
  <c r="U2" i="863" s="1"/>
  <c r="V3" i="863"/>
  <c r="W3" i="863"/>
  <c r="W2" i="863" s="1"/>
  <c r="X3" i="863"/>
  <c r="Y3" i="863"/>
  <c r="Y2" i="863" s="1"/>
  <c r="Z3" i="863"/>
  <c r="AA3" i="863"/>
  <c r="AA2" i="863" s="1"/>
  <c r="AB3" i="863"/>
  <c r="AC3" i="863"/>
  <c r="AC2" i="863" s="1"/>
  <c r="AD3" i="863"/>
  <c r="AE3" i="863"/>
  <c r="AE2" i="863" s="1"/>
  <c r="AF3" i="863"/>
  <c r="AG3" i="863"/>
  <c r="AG2" i="863" s="1"/>
  <c r="AH3" i="863"/>
  <c r="AI3" i="863"/>
  <c r="AI2" i="863" s="1"/>
  <c r="AJ3" i="863"/>
  <c r="AK3" i="863"/>
  <c r="AK2" i="863" s="1"/>
  <c r="AL3" i="863"/>
  <c r="AM3" i="863"/>
  <c r="AM2" i="863" s="1"/>
  <c r="AN3" i="863"/>
  <c r="AO3" i="863"/>
  <c r="AO2" i="863" s="1"/>
  <c r="AP3" i="863"/>
  <c r="AQ3" i="863"/>
  <c r="AQ2" i="863" s="1"/>
  <c r="AR3" i="863"/>
  <c r="AS3" i="863"/>
  <c r="AS2" i="863" s="1"/>
  <c r="AT3" i="863"/>
  <c r="AU3" i="863"/>
  <c r="AU2" i="863" s="1"/>
  <c r="AV3" i="863"/>
  <c r="AW3" i="863"/>
  <c r="AW2" i="863" s="1"/>
  <c r="AX3" i="863"/>
  <c r="AY3" i="863"/>
  <c r="AY2" i="863" s="1"/>
  <c r="AZ3" i="863"/>
  <c r="BA3" i="863"/>
  <c r="BA2" i="863" s="1"/>
  <c r="BB3" i="863"/>
  <c r="BC3" i="863"/>
  <c r="BC2" i="863" s="1"/>
  <c r="BD3" i="863"/>
  <c r="BE3" i="863"/>
  <c r="BE2" i="863" s="1"/>
  <c r="BF3" i="863"/>
  <c r="BG3" i="863"/>
  <c r="BG2" i="863" s="1"/>
  <c r="BH3" i="863"/>
  <c r="BI3" i="863"/>
  <c r="BI2" i="863" s="1"/>
  <c r="BJ3" i="863"/>
  <c r="BK3" i="863"/>
  <c r="BK2" i="863" s="1"/>
  <c r="BL3" i="863"/>
  <c r="BM3" i="863"/>
  <c r="BM2" i="863" s="1"/>
  <c r="BN3" i="863"/>
  <c r="BO3" i="863"/>
  <c r="BO2" i="863" s="1"/>
  <c r="BP3" i="863"/>
  <c r="BQ3" i="863"/>
  <c r="BQ2" i="863" s="1"/>
  <c r="BR3" i="863"/>
  <c r="B1" i="864"/>
  <c r="C1" i="864"/>
  <c r="D1" i="864"/>
  <c r="E1" i="864"/>
  <c r="F1" i="864"/>
  <c r="G1" i="864"/>
  <c r="H1" i="864"/>
  <c r="I1" i="864"/>
  <c r="J1" i="864"/>
  <c r="K1" i="864"/>
  <c r="L1" i="864"/>
  <c r="M1" i="864"/>
  <c r="N1" i="864"/>
  <c r="O1" i="864"/>
  <c r="P1" i="864"/>
  <c r="Q1" i="864"/>
  <c r="R1" i="864"/>
  <c r="S1" i="864"/>
  <c r="T1" i="864"/>
  <c r="U1" i="864"/>
  <c r="V1" i="864"/>
  <c r="W1" i="864"/>
  <c r="X1" i="864"/>
  <c r="Y1" i="864"/>
  <c r="Z1" i="864"/>
  <c r="AA1" i="864"/>
  <c r="AB1" i="864"/>
  <c r="AC1" i="864"/>
  <c r="AD1" i="864"/>
  <c r="AE1" i="864"/>
  <c r="AF1" i="864"/>
  <c r="AG1" i="864"/>
  <c r="AH1" i="864"/>
  <c r="AI1" i="864"/>
  <c r="AJ1" i="864"/>
  <c r="AK1" i="864"/>
  <c r="AL1" i="864"/>
  <c r="AM1" i="864"/>
  <c r="AN1" i="864"/>
  <c r="AO1" i="864"/>
  <c r="AP1" i="864"/>
  <c r="AQ1" i="864"/>
  <c r="AR1" i="864"/>
  <c r="AS1" i="864"/>
  <c r="AT1" i="864"/>
  <c r="AU1" i="864"/>
  <c r="AV1" i="864"/>
  <c r="AW1" i="864"/>
  <c r="AX1" i="864"/>
  <c r="AY1" i="864"/>
  <c r="AZ1" i="864"/>
  <c r="BA1" i="864"/>
  <c r="BB1" i="864"/>
  <c r="BC1" i="864"/>
  <c r="BD1" i="864"/>
  <c r="BE1" i="864"/>
  <c r="BF1" i="864"/>
  <c r="BG1" i="864"/>
  <c r="BH1" i="864"/>
  <c r="BI1" i="864"/>
  <c r="BJ1" i="864"/>
  <c r="BK1" i="864"/>
  <c r="BL1" i="864"/>
  <c r="BM1" i="864"/>
  <c r="BN1" i="864"/>
  <c r="BO1" i="864"/>
  <c r="BP1" i="864"/>
  <c r="BQ1" i="864"/>
  <c r="BR1" i="864"/>
  <c r="C2" i="864"/>
  <c r="E2" i="864"/>
  <c r="G2" i="864"/>
  <c r="I2" i="864"/>
  <c r="K2" i="864"/>
  <c r="M2" i="864"/>
  <c r="O2" i="864"/>
  <c r="Q2" i="864"/>
  <c r="S2" i="864"/>
  <c r="U2" i="864"/>
  <c r="W2" i="864"/>
  <c r="Y2" i="864"/>
  <c r="AA2" i="864"/>
  <c r="AC2" i="864"/>
  <c r="AE2" i="864"/>
  <c r="AG2" i="864"/>
  <c r="AI2" i="864"/>
  <c r="AK2" i="864"/>
  <c r="AM2" i="864"/>
  <c r="AO2" i="864"/>
  <c r="AQ2" i="864"/>
  <c r="AS2" i="864"/>
  <c r="AU2" i="864"/>
  <c r="AW2" i="864"/>
  <c r="AY2" i="864"/>
  <c r="BA2" i="864"/>
  <c r="BC2" i="864"/>
  <c r="BE2" i="864"/>
  <c r="BG2" i="864"/>
  <c r="BI2" i="864"/>
  <c r="BK2" i="864"/>
  <c r="BM2" i="864"/>
  <c r="BO2" i="864"/>
  <c r="BQ2" i="864"/>
  <c r="B3" i="864"/>
  <c r="B2" i="864" s="1"/>
  <c r="C3" i="864"/>
  <c r="D3" i="864"/>
  <c r="D2" i="864" s="1"/>
  <c r="E3" i="864"/>
  <c r="F3" i="864"/>
  <c r="F2" i="864" s="1"/>
  <c r="G3" i="864"/>
  <c r="H3" i="864"/>
  <c r="H2" i="864" s="1"/>
  <c r="I3" i="864"/>
  <c r="J3" i="864"/>
  <c r="J2" i="864" s="1"/>
  <c r="K3" i="864"/>
  <c r="L3" i="864"/>
  <c r="L2" i="864" s="1"/>
  <c r="M3" i="864"/>
  <c r="N3" i="864"/>
  <c r="N2" i="864" s="1"/>
  <c r="O3" i="864"/>
  <c r="P3" i="864"/>
  <c r="P2" i="864" s="1"/>
  <c r="Q3" i="864"/>
  <c r="R3" i="864"/>
  <c r="R2" i="864" s="1"/>
  <c r="S3" i="864"/>
  <c r="T3" i="864"/>
  <c r="T2" i="864" s="1"/>
  <c r="U3" i="864"/>
  <c r="V3" i="864"/>
  <c r="V2" i="864" s="1"/>
  <c r="W3" i="864"/>
  <c r="X3" i="864"/>
  <c r="X2" i="864" s="1"/>
  <c r="Y3" i="864"/>
  <c r="Z3" i="864"/>
  <c r="Z2" i="864" s="1"/>
  <c r="AA3" i="864"/>
  <c r="AB3" i="864"/>
  <c r="AB2" i="864" s="1"/>
  <c r="AC3" i="864"/>
  <c r="AD3" i="864"/>
  <c r="AD2" i="864" s="1"/>
  <c r="AE3" i="864"/>
  <c r="AF3" i="864"/>
  <c r="AF2" i="864" s="1"/>
  <c r="AG3" i="864"/>
  <c r="AH3" i="864"/>
  <c r="AH2" i="864" s="1"/>
  <c r="AI3" i="864"/>
  <c r="AJ3" i="864"/>
  <c r="AJ2" i="864" s="1"/>
  <c r="AK3" i="864"/>
  <c r="AL3" i="864"/>
  <c r="AL2" i="864" s="1"/>
  <c r="AM3" i="864"/>
  <c r="AN3" i="864"/>
  <c r="AN2" i="864" s="1"/>
  <c r="AO3" i="864"/>
  <c r="AP3" i="864"/>
  <c r="AP2" i="864" s="1"/>
  <c r="AQ3" i="864"/>
  <c r="AR3" i="864"/>
  <c r="AR2" i="864" s="1"/>
  <c r="AS3" i="864"/>
  <c r="AT3" i="864"/>
  <c r="AT2" i="864" s="1"/>
  <c r="AU3" i="864"/>
  <c r="AV3" i="864"/>
  <c r="AV2" i="864" s="1"/>
  <c r="AW3" i="864"/>
  <c r="AX3" i="864"/>
  <c r="AX2" i="864" s="1"/>
  <c r="AY3" i="864"/>
  <c r="AZ3" i="864"/>
  <c r="AZ2" i="864" s="1"/>
  <c r="BA3" i="864"/>
  <c r="BB3" i="864"/>
  <c r="BB2" i="864" s="1"/>
  <c r="BC3" i="864"/>
  <c r="BD3" i="864"/>
  <c r="BD2" i="864" s="1"/>
  <c r="BE3" i="864"/>
  <c r="BF3" i="864"/>
  <c r="BF2" i="864" s="1"/>
  <c r="BG3" i="864"/>
  <c r="BH3" i="864"/>
  <c r="BH2" i="864" s="1"/>
  <c r="BI3" i="864"/>
  <c r="BJ3" i="864"/>
  <c r="BJ2" i="864" s="1"/>
  <c r="BK3" i="864"/>
  <c r="BL3" i="864"/>
  <c r="BL2" i="864" s="1"/>
  <c r="BM3" i="864"/>
  <c r="BN3" i="864"/>
  <c r="BN2" i="864" s="1"/>
  <c r="BO3" i="864"/>
  <c r="BP3" i="864"/>
  <c r="BP2" i="864" s="1"/>
  <c r="BQ3" i="864"/>
  <c r="BR3" i="864"/>
  <c r="BR2" i="864" s="1"/>
  <c r="B1" i="865"/>
  <c r="C1" i="865"/>
  <c r="D1" i="865"/>
  <c r="E1" i="865"/>
  <c r="F1" i="865"/>
  <c r="G1" i="865"/>
  <c r="H1" i="865"/>
  <c r="I1" i="865"/>
  <c r="J1" i="865"/>
  <c r="K1" i="865"/>
  <c r="L1" i="865"/>
  <c r="M1" i="865"/>
  <c r="N1" i="865"/>
  <c r="O1" i="865"/>
  <c r="P1" i="865"/>
  <c r="Q1" i="865"/>
  <c r="R1" i="865"/>
  <c r="S1" i="865"/>
  <c r="T1" i="865"/>
  <c r="U1" i="865"/>
  <c r="V1" i="865"/>
  <c r="W1" i="865"/>
  <c r="X1" i="865"/>
  <c r="Y1" i="865"/>
  <c r="Z1" i="865"/>
  <c r="AA1" i="865"/>
  <c r="AB1" i="865"/>
  <c r="AC1" i="865"/>
  <c r="AD1" i="865"/>
  <c r="AE1" i="865"/>
  <c r="AF1" i="865"/>
  <c r="AG1" i="865"/>
  <c r="AH1" i="865"/>
  <c r="AI1" i="865"/>
  <c r="AJ1" i="865"/>
  <c r="AK1" i="865"/>
  <c r="AL1" i="865"/>
  <c r="AM1" i="865"/>
  <c r="AN1" i="865"/>
  <c r="AO1" i="865"/>
  <c r="AP1" i="865"/>
  <c r="AQ1" i="865"/>
  <c r="AR1" i="865"/>
  <c r="AS1" i="865"/>
  <c r="AT1" i="865"/>
  <c r="AU1" i="865"/>
  <c r="AV1" i="865"/>
  <c r="AW1" i="865"/>
  <c r="AX1" i="865"/>
  <c r="AY1" i="865"/>
  <c r="AZ1" i="865"/>
  <c r="BA1" i="865"/>
  <c r="BB1" i="865"/>
  <c r="BC1" i="865"/>
  <c r="BD1" i="865"/>
  <c r="BE1" i="865"/>
  <c r="BF1" i="865"/>
  <c r="BG1" i="865"/>
  <c r="BH1" i="865"/>
  <c r="BI1" i="865"/>
  <c r="BJ1" i="865"/>
  <c r="BK1" i="865"/>
  <c r="BL1" i="865"/>
  <c r="BM1" i="865"/>
  <c r="BN1" i="865"/>
  <c r="BO1" i="865"/>
  <c r="BP1" i="865"/>
  <c r="BQ1" i="865"/>
  <c r="BR1" i="865"/>
  <c r="B2" i="865"/>
  <c r="D2" i="865"/>
  <c r="F2" i="865"/>
  <c r="H2" i="865"/>
  <c r="J2" i="865"/>
  <c r="L2" i="865"/>
  <c r="N2" i="865"/>
  <c r="P2" i="865"/>
  <c r="R2" i="865"/>
  <c r="T2" i="865"/>
  <c r="V2" i="865"/>
  <c r="X2" i="865"/>
  <c r="Z2" i="865"/>
  <c r="AB2" i="865"/>
  <c r="AD2" i="865"/>
  <c r="AF2" i="865"/>
  <c r="AH2" i="865"/>
  <c r="AJ2" i="865"/>
  <c r="AL2" i="865"/>
  <c r="AN2" i="865"/>
  <c r="AP2" i="865"/>
  <c r="AR2" i="865"/>
  <c r="AT2" i="865"/>
  <c r="AV2" i="865"/>
  <c r="AX2" i="865"/>
  <c r="AZ2" i="865"/>
  <c r="BB2" i="865"/>
  <c r="BD2" i="865"/>
  <c r="BF2" i="865"/>
  <c r="BH2" i="865"/>
  <c r="BJ2" i="865"/>
  <c r="BL2" i="865"/>
  <c r="BN2" i="865"/>
  <c r="BP2" i="865"/>
  <c r="BR2" i="865"/>
  <c r="B3" i="865"/>
  <c r="C3" i="865"/>
  <c r="C2" i="865" s="1"/>
  <c r="D3" i="865"/>
  <c r="E3" i="865"/>
  <c r="E2" i="865" s="1"/>
  <c r="F3" i="865"/>
  <c r="G3" i="865"/>
  <c r="G2" i="865" s="1"/>
  <c r="H3" i="865"/>
  <c r="I3" i="865"/>
  <c r="I2" i="865" s="1"/>
  <c r="J3" i="865"/>
  <c r="K3" i="865"/>
  <c r="K2" i="865" s="1"/>
  <c r="L3" i="865"/>
  <c r="M3" i="865"/>
  <c r="M2" i="865" s="1"/>
  <c r="N3" i="865"/>
  <c r="O3" i="865"/>
  <c r="O2" i="865" s="1"/>
  <c r="P3" i="865"/>
  <c r="Q3" i="865"/>
  <c r="Q2" i="865" s="1"/>
  <c r="R3" i="865"/>
  <c r="S3" i="865"/>
  <c r="S2" i="865" s="1"/>
  <c r="T3" i="865"/>
  <c r="U3" i="865"/>
  <c r="U2" i="865" s="1"/>
  <c r="V3" i="865"/>
  <c r="W3" i="865"/>
  <c r="W2" i="865" s="1"/>
  <c r="X3" i="865"/>
  <c r="Y3" i="865"/>
  <c r="Y2" i="865" s="1"/>
  <c r="Z3" i="865"/>
  <c r="AA3" i="865"/>
  <c r="AA2" i="865" s="1"/>
  <c r="AB3" i="865"/>
  <c r="AC3" i="865"/>
  <c r="AC2" i="865" s="1"/>
  <c r="AD3" i="865"/>
  <c r="AE3" i="865"/>
  <c r="AE2" i="865" s="1"/>
  <c r="AF3" i="865"/>
  <c r="AG3" i="865"/>
  <c r="AG2" i="865" s="1"/>
  <c r="AH3" i="865"/>
  <c r="AI3" i="865"/>
  <c r="AI2" i="865" s="1"/>
  <c r="AJ3" i="865"/>
  <c r="AK3" i="865"/>
  <c r="AK2" i="865" s="1"/>
  <c r="AL3" i="865"/>
  <c r="AM3" i="865"/>
  <c r="AM2" i="865" s="1"/>
  <c r="AN3" i="865"/>
  <c r="AO3" i="865"/>
  <c r="AO2" i="865" s="1"/>
  <c r="AP3" i="865"/>
  <c r="AQ3" i="865"/>
  <c r="AQ2" i="865" s="1"/>
  <c r="AR3" i="865"/>
  <c r="AS3" i="865"/>
  <c r="AS2" i="865" s="1"/>
  <c r="AT3" i="865"/>
  <c r="AU3" i="865"/>
  <c r="AU2" i="865" s="1"/>
  <c r="AV3" i="865"/>
  <c r="AW3" i="865"/>
  <c r="AW2" i="865" s="1"/>
  <c r="AX3" i="865"/>
  <c r="AY3" i="865"/>
  <c r="AY2" i="865" s="1"/>
  <c r="AZ3" i="865"/>
  <c r="BA3" i="865"/>
  <c r="BA2" i="865" s="1"/>
  <c r="BB3" i="865"/>
  <c r="BC3" i="865"/>
  <c r="BC2" i="865" s="1"/>
  <c r="BD3" i="865"/>
  <c r="BE3" i="865"/>
  <c r="BE2" i="865" s="1"/>
  <c r="BF3" i="865"/>
  <c r="BG3" i="865"/>
  <c r="BG2" i="865" s="1"/>
  <c r="BH3" i="865"/>
  <c r="BI3" i="865"/>
  <c r="BI2" i="865" s="1"/>
  <c r="BJ3" i="865"/>
  <c r="BK3" i="865"/>
  <c r="BK2" i="865" s="1"/>
  <c r="BL3" i="865"/>
  <c r="BM3" i="865"/>
  <c r="BM2" i="865" s="1"/>
  <c r="BN3" i="865"/>
  <c r="BO3" i="865"/>
  <c r="BO2" i="865" s="1"/>
  <c r="BP3" i="865"/>
  <c r="BQ3" i="865"/>
  <c r="BQ2" i="865" s="1"/>
  <c r="BR3" i="865"/>
  <c r="B1" i="866"/>
  <c r="C1" i="866"/>
  <c r="D1" i="866"/>
  <c r="E1" i="866"/>
  <c r="F1" i="866"/>
  <c r="G1" i="866"/>
  <c r="H1" i="866"/>
  <c r="I1" i="866"/>
  <c r="J1" i="866"/>
  <c r="K1" i="866"/>
  <c r="L1" i="866"/>
  <c r="M1" i="866"/>
  <c r="N1" i="866"/>
  <c r="O1" i="866"/>
  <c r="P1" i="866"/>
  <c r="Q1" i="866"/>
  <c r="R1" i="866"/>
  <c r="S1" i="866"/>
  <c r="T1" i="866"/>
  <c r="U1" i="866"/>
  <c r="V1" i="866"/>
  <c r="W1" i="866"/>
  <c r="X1" i="866"/>
  <c r="Y1" i="866"/>
  <c r="Z1" i="866"/>
  <c r="AA1" i="866"/>
  <c r="AB1" i="866"/>
  <c r="AC1" i="866"/>
  <c r="AD1" i="866"/>
  <c r="AE1" i="866"/>
  <c r="AF1" i="866"/>
  <c r="AG1" i="866"/>
  <c r="AH1" i="866"/>
  <c r="AI1" i="866"/>
  <c r="AJ1" i="866"/>
  <c r="AK1" i="866"/>
  <c r="AL1" i="866"/>
  <c r="AM1" i="866"/>
  <c r="AN1" i="866"/>
  <c r="AO1" i="866"/>
  <c r="AP1" i="866"/>
  <c r="AQ1" i="866"/>
  <c r="AR1" i="866"/>
  <c r="AS1" i="866"/>
  <c r="AT1" i="866"/>
  <c r="AU1" i="866"/>
  <c r="AV1" i="866"/>
  <c r="AW1" i="866"/>
  <c r="AX1" i="866"/>
  <c r="AY1" i="866"/>
  <c r="AZ1" i="866"/>
  <c r="BA1" i="866"/>
  <c r="BB1" i="866"/>
  <c r="BC1" i="866"/>
  <c r="BD1" i="866"/>
  <c r="BE1" i="866"/>
  <c r="BF1" i="866"/>
  <c r="BG1" i="866"/>
  <c r="BH1" i="866"/>
  <c r="BI1" i="866"/>
  <c r="BJ1" i="866"/>
  <c r="BK1" i="866"/>
  <c r="BL1" i="866"/>
  <c r="BM1" i="866"/>
  <c r="BN1" i="866"/>
  <c r="BO1" i="866"/>
  <c r="BP1" i="866"/>
  <c r="BQ1" i="866"/>
  <c r="BR1" i="866"/>
  <c r="C2" i="866"/>
  <c r="E2" i="866"/>
  <c r="G2" i="866"/>
  <c r="I2" i="866"/>
  <c r="K2" i="866"/>
  <c r="M2" i="866"/>
  <c r="O2" i="866"/>
  <c r="Q2" i="866"/>
  <c r="S2" i="866"/>
  <c r="U2" i="866"/>
  <c r="W2" i="866"/>
  <c r="Y2" i="866"/>
  <c r="AA2" i="866"/>
  <c r="AC2" i="866"/>
  <c r="AE2" i="866"/>
  <c r="AG2" i="866"/>
  <c r="AI2" i="866"/>
  <c r="AK2" i="866"/>
  <c r="AM2" i="866"/>
  <c r="AO2" i="866"/>
  <c r="AQ2" i="866"/>
  <c r="AS2" i="866"/>
  <c r="AU2" i="866"/>
  <c r="AW2" i="866"/>
  <c r="AY2" i="866"/>
  <c r="BC2" i="866"/>
  <c r="BG2" i="866"/>
  <c r="BK2" i="866"/>
  <c r="BO2" i="866"/>
  <c r="B3" i="866"/>
  <c r="B2" i="866" s="1"/>
  <c r="C3" i="866"/>
  <c r="D3" i="866"/>
  <c r="D2" i="866" s="1"/>
  <c r="E3" i="866"/>
  <c r="F3" i="866"/>
  <c r="F2" i="866" s="1"/>
  <c r="G3" i="866"/>
  <c r="H3" i="866"/>
  <c r="H2" i="866" s="1"/>
  <c r="I3" i="866"/>
  <c r="J3" i="866"/>
  <c r="J2" i="866" s="1"/>
  <c r="K3" i="866"/>
  <c r="L3" i="866"/>
  <c r="L2" i="866" s="1"/>
  <c r="M3" i="866"/>
  <c r="N3" i="866"/>
  <c r="N2" i="866" s="1"/>
  <c r="O3" i="866"/>
  <c r="P3" i="866"/>
  <c r="P2" i="866" s="1"/>
  <c r="Q3" i="866"/>
  <c r="R3" i="866"/>
  <c r="R2" i="866" s="1"/>
  <c r="S3" i="866"/>
  <c r="T3" i="866"/>
  <c r="T2" i="866" s="1"/>
  <c r="U3" i="866"/>
  <c r="V3" i="866"/>
  <c r="V2" i="866" s="1"/>
  <c r="W3" i="866"/>
  <c r="X3" i="866"/>
  <c r="X2" i="866" s="1"/>
  <c r="Y3" i="866"/>
  <c r="Z3" i="866"/>
  <c r="Z2" i="866" s="1"/>
  <c r="AA3" i="866"/>
  <c r="AB3" i="866"/>
  <c r="AB2" i="866" s="1"/>
  <c r="AC3" i="866"/>
  <c r="AD3" i="866"/>
  <c r="AD2" i="866" s="1"/>
  <c r="AE3" i="866"/>
  <c r="AF3" i="866"/>
  <c r="AF2" i="866" s="1"/>
  <c r="AG3" i="866"/>
  <c r="AH3" i="866"/>
  <c r="AH2" i="866" s="1"/>
  <c r="AI3" i="866"/>
  <c r="AJ3" i="866"/>
  <c r="AJ2" i="866" s="1"/>
  <c r="AK3" i="866"/>
  <c r="AL3" i="866"/>
  <c r="AL2" i="866" s="1"/>
  <c r="AM3" i="866"/>
  <c r="AN3" i="866"/>
  <c r="AN2" i="866" s="1"/>
  <c r="AO3" i="866"/>
  <c r="AP3" i="866"/>
  <c r="AP2" i="866" s="1"/>
  <c r="AQ3" i="866"/>
  <c r="AR3" i="866"/>
  <c r="AR2" i="866" s="1"/>
  <c r="AS3" i="866"/>
  <c r="AT3" i="866"/>
  <c r="AT2" i="866" s="1"/>
  <c r="AU3" i="866"/>
  <c r="AV3" i="866"/>
  <c r="AV2" i="866" s="1"/>
  <c r="AW3" i="866"/>
  <c r="AX3" i="866"/>
  <c r="AX2" i="866" s="1"/>
  <c r="AY3" i="866"/>
  <c r="AZ3" i="866"/>
  <c r="AZ2" i="866" s="1"/>
  <c r="BA3" i="866"/>
  <c r="BA2" i="866" s="1"/>
  <c r="BB3" i="866"/>
  <c r="BB2" i="866" s="1"/>
  <c r="BC3" i="866"/>
  <c r="BD3" i="866"/>
  <c r="BD2" i="866" s="1"/>
  <c r="BE3" i="866"/>
  <c r="BE2" i="866" s="1"/>
  <c r="BF3" i="866"/>
  <c r="BF2" i="866" s="1"/>
  <c r="BG3" i="866"/>
  <c r="BH3" i="866"/>
  <c r="BH2" i="866" s="1"/>
  <c r="BI3" i="866"/>
  <c r="BI2" i="866" s="1"/>
  <c r="BJ3" i="866"/>
  <c r="BJ2" i="866" s="1"/>
  <c r="BK3" i="866"/>
  <c r="BL3" i="866"/>
  <c r="BL2" i="866" s="1"/>
  <c r="BM3" i="866"/>
  <c r="BM2" i="866" s="1"/>
  <c r="BN3" i="866"/>
  <c r="BN2" i="866" s="1"/>
  <c r="BO3" i="866"/>
  <c r="BP3" i="866"/>
  <c r="BP2" i="866" s="1"/>
  <c r="BQ3" i="866"/>
  <c r="BQ2" i="866" s="1"/>
  <c r="BR3" i="866"/>
  <c r="BR2" i="866" s="1"/>
  <c r="B1" i="862"/>
  <c r="C1" i="862"/>
  <c r="D1" i="862"/>
  <c r="E1" i="862"/>
  <c r="F1" i="862"/>
  <c r="G1" i="862"/>
  <c r="H1" i="862"/>
  <c r="I1" i="862"/>
  <c r="J1" i="862"/>
  <c r="K1" i="862"/>
  <c r="L1" i="862"/>
  <c r="M1" i="862"/>
  <c r="N1" i="862"/>
  <c r="O1" i="862"/>
  <c r="P1" i="862"/>
  <c r="Q1" i="862"/>
  <c r="R1" i="862"/>
  <c r="S1" i="862"/>
  <c r="T1" i="862"/>
  <c r="U1" i="862"/>
  <c r="V1" i="862"/>
  <c r="W1" i="862"/>
  <c r="X1" i="862"/>
  <c r="Y1" i="862"/>
  <c r="Z1" i="862"/>
  <c r="AA1" i="862"/>
  <c r="AB1" i="862"/>
  <c r="AC1" i="862"/>
  <c r="AD1" i="862"/>
  <c r="AE1" i="862"/>
  <c r="AF1" i="862"/>
  <c r="AG1" i="862"/>
  <c r="AH1" i="862"/>
  <c r="AI1" i="862"/>
  <c r="AJ1" i="862"/>
  <c r="AK1" i="862"/>
  <c r="AL1" i="862"/>
  <c r="AM1" i="862"/>
  <c r="AN1" i="862"/>
  <c r="AO1" i="862"/>
  <c r="AP1" i="862"/>
  <c r="AQ1" i="862"/>
  <c r="AR1" i="862"/>
  <c r="AS1" i="862"/>
  <c r="AT1" i="862"/>
  <c r="AU1" i="862"/>
  <c r="AV1" i="862"/>
  <c r="AW1" i="862"/>
  <c r="AX1" i="862"/>
  <c r="AY1" i="862"/>
  <c r="AZ1" i="862"/>
  <c r="BA1" i="862"/>
  <c r="BB1" i="862"/>
  <c r="BC1" i="862"/>
  <c r="BD1" i="862"/>
  <c r="BE1" i="862"/>
  <c r="BF1" i="862"/>
  <c r="BG1" i="862"/>
  <c r="BH1" i="862"/>
  <c r="BI1" i="862"/>
  <c r="BJ1" i="862"/>
  <c r="BK1" i="862"/>
  <c r="BL1" i="862"/>
  <c r="BM1" i="862"/>
  <c r="BN1" i="862"/>
  <c r="BO1" i="862"/>
  <c r="BP1" i="862"/>
  <c r="BQ1" i="862"/>
  <c r="BR1" i="862"/>
  <c r="B2" i="862"/>
  <c r="D2" i="862"/>
  <c r="H2" i="862"/>
  <c r="J2" i="862"/>
  <c r="L2" i="862"/>
  <c r="R2" i="862"/>
  <c r="T2" i="862"/>
  <c r="X2" i="862"/>
  <c r="Z2" i="862"/>
  <c r="AB2" i="862"/>
  <c r="AH2" i="862"/>
  <c r="AJ2" i="862"/>
  <c r="AN2" i="862"/>
  <c r="AP2" i="862"/>
  <c r="AR2" i="862"/>
  <c r="AX2" i="862"/>
  <c r="AZ2" i="862"/>
  <c r="BD2" i="862"/>
  <c r="BF2" i="862"/>
  <c r="BH2" i="862"/>
  <c r="BN2" i="862"/>
  <c r="BP2" i="862"/>
  <c r="BR2" i="862"/>
  <c r="B3" i="862"/>
  <c r="C3" i="862"/>
  <c r="C2" i="862" s="1"/>
  <c r="D3" i="862"/>
  <c r="E3" i="862"/>
  <c r="E2" i="862" s="1"/>
  <c r="F3" i="862"/>
  <c r="F2" i="862" s="1"/>
  <c r="G3" i="862"/>
  <c r="G2" i="862" s="1"/>
  <c r="H3" i="862"/>
  <c r="I3" i="862"/>
  <c r="I2" i="862" s="1"/>
  <c r="J3" i="862"/>
  <c r="K3" i="862"/>
  <c r="K2" i="862" s="1"/>
  <c r="L3" i="862"/>
  <c r="M3" i="862"/>
  <c r="M2" i="862" s="1"/>
  <c r="N3" i="862"/>
  <c r="N2" i="862" s="1"/>
  <c r="O3" i="862"/>
  <c r="O2" i="862" s="1"/>
  <c r="P3" i="862"/>
  <c r="P2" i="862" s="1"/>
  <c r="Q3" i="862"/>
  <c r="Q2" i="862" s="1"/>
  <c r="R3" i="862"/>
  <c r="S3" i="862"/>
  <c r="S2" i="862" s="1"/>
  <c r="T3" i="862"/>
  <c r="U3" i="862"/>
  <c r="U2" i="862" s="1"/>
  <c r="V3" i="862"/>
  <c r="V2" i="862" s="1"/>
  <c r="W3" i="862"/>
  <c r="W2" i="862" s="1"/>
  <c r="X3" i="862"/>
  <c r="Y3" i="862"/>
  <c r="Y2" i="862" s="1"/>
  <c r="Z3" i="862"/>
  <c r="AA3" i="862"/>
  <c r="AA2" i="862" s="1"/>
  <c r="AB3" i="862"/>
  <c r="AC3" i="862"/>
  <c r="AC2" i="862" s="1"/>
  <c r="AD3" i="862"/>
  <c r="AD2" i="862" s="1"/>
  <c r="AE3" i="862"/>
  <c r="AE2" i="862" s="1"/>
  <c r="AF3" i="862"/>
  <c r="AF2" i="862" s="1"/>
  <c r="AG3" i="862"/>
  <c r="AG2" i="862" s="1"/>
  <c r="AH3" i="862"/>
  <c r="AI3" i="862"/>
  <c r="AI2" i="862" s="1"/>
  <c r="AJ3" i="862"/>
  <c r="AK3" i="862"/>
  <c r="AK2" i="862" s="1"/>
  <c r="AL3" i="862"/>
  <c r="AL2" i="862" s="1"/>
  <c r="AM3" i="862"/>
  <c r="AM2" i="862" s="1"/>
  <c r="AN3" i="862"/>
  <c r="AO3" i="862"/>
  <c r="AO2" i="862" s="1"/>
  <c r="AP3" i="862"/>
  <c r="AQ3" i="862"/>
  <c r="AQ2" i="862" s="1"/>
  <c r="AR3" i="862"/>
  <c r="AS3" i="862"/>
  <c r="AS2" i="862" s="1"/>
  <c r="AT3" i="862"/>
  <c r="AT2" i="862" s="1"/>
  <c r="AU3" i="862"/>
  <c r="AU2" i="862" s="1"/>
  <c r="AV3" i="862"/>
  <c r="AV2" i="862" s="1"/>
  <c r="AW3" i="862"/>
  <c r="AW2" i="862" s="1"/>
  <c r="AX3" i="862"/>
  <c r="AY3" i="862"/>
  <c r="AY2" i="862" s="1"/>
  <c r="AZ3" i="862"/>
  <c r="BA3" i="862"/>
  <c r="BA2" i="862" s="1"/>
  <c r="BB3" i="862"/>
  <c r="BB2" i="862" s="1"/>
  <c r="BC3" i="862"/>
  <c r="BC2" i="862" s="1"/>
  <c r="BD3" i="862"/>
  <c r="BE3" i="862"/>
  <c r="BE2" i="862" s="1"/>
  <c r="BF3" i="862"/>
  <c r="BG3" i="862"/>
  <c r="BG2" i="862" s="1"/>
  <c r="BH3" i="862"/>
  <c r="BI3" i="862"/>
  <c r="BI2" i="862" s="1"/>
  <c r="BJ3" i="862"/>
  <c r="BJ2" i="862" s="1"/>
  <c r="BK3" i="862"/>
  <c r="BK2" i="862" s="1"/>
  <c r="BL3" i="862"/>
  <c r="BL2" i="862" s="1"/>
  <c r="BM3" i="862"/>
  <c r="BM2" i="862" s="1"/>
  <c r="BN3" i="862"/>
  <c r="BO3" i="862"/>
  <c r="BO2" i="862" s="1"/>
  <c r="BP3" i="862"/>
  <c r="BQ3" i="862"/>
  <c r="BQ2" i="862" s="1"/>
  <c r="BR3" i="862"/>
  <c r="A3" i="863"/>
  <c r="A2" i="863"/>
  <c r="A1" i="863"/>
  <c r="A3" i="864"/>
  <c r="A2" i="864"/>
  <c r="A1" i="864"/>
  <c r="A3" i="865"/>
  <c r="A2" i="865"/>
  <c r="A1" i="865"/>
  <c r="A3" i="866"/>
  <c r="A2" i="866"/>
  <c r="A1" i="866"/>
  <c r="A3" i="862"/>
  <c r="A2" i="862"/>
  <c r="A1" i="862"/>
  <c r="B1" i="796"/>
  <c r="C1" i="796"/>
  <c r="D1" i="796"/>
  <c r="E1" i="796"/>
  <c r="F1" i="796"/>
  <c r="G1" i="796"/>
  <c r="H1" i="796"/>
  <c r="I1" i="796"/>
  <c r="J1" i="796"/>
  <c r="K1" i="796"/>
  <c r="L1" i="796"/>
  <c r="M1" i="796"/>
  <c r="N1" i="796"/>
  <c r="O1" i="796"/>
  <c r="P1" i="796"/>
  <c r="Q1" i="796"/>
  <c r="R1" i="796"/>
  <c r="S1" i="796"/>
  <c r="T1" i="796"/>
  <c r="U1" i="796"/>
  <c r="V1" i="796"/>
  <c r="W1" i="796"/>
  <c r="X1" i="796"/>
  <c r="Y1" i="796"/>
  <c r="Z1" i="796"/>
  <c r="AA1" i="796"/>
  <c r="AB1" i="796"/>
  <c r="AC1" i="796"/>
  <c r="AD1" i="796"/>
  <c r="AE1" i="796"/>
  <c r="AF1" i="796"/>
  <c r="AG1" i="796"/>
  <c r="AH1" i="796"/>
  <c r="AI1" i="796"/>
  <c r="AJ1" i="796"/>
  <c r="AK1" i="796"/>
  <c r="AL1" i="796"/>
  <c r="AM1" i="796"/>
  <c r="AN1" i="796"/>
  <c r="AO1" i="796"/>
  <c r="AP1" i="796"/>
  <c r="AQ1" i="796"/>
  <c r="AR1" i="796"/>
  <c r="AS1" i="796"/>
  <c r="AT1" i="796"/>
  <c r="AU1" i="796"/>
  <c r="AV1" i="796"/>
  <c r="AW1" i="796"/>
  <c r="AX1" i="796"/>
  <c r="AY1" i="796"/>
  <c r="AZ1" i="796"/>
  <c r="BA1" i="796"/>
  <c r="BB1" i="796"/>
  <c r="BC1" i="796"/>
  <c r="BD1" i="796"/>
  <c r="BE1" i="796"/>
  <c r="BF1" i="796"/>
  <c r="BG1" i="796"/>
  <c r="BH1" i="796"/>
  <c r="BI1" i="796"/>
  <c r="BJ1" i="796"/>
  <c r="B2" i="796"/>
  <c r="D2" i="796"/>
  <c r="F2" i="796"/>
  <c r="H2" i="796"/>
  <c r="J2" i="796"/>
  <c r="L2" i="796"/>
  <c r="N2" i="796"/>
  <c r="P2" i="796"/>
  <c r="R2" i="796"/>
  <c r="T2" i="796"/>
  <c r="V2" i="796"/>
  <c r="X2" i="796"/>
  <c r="Z2" i="796"/>
  <c r="AB2" i="796"/>
  <c r="AD2" i="796"/>
  <c r="AF2" i="796"/>
  <c r="AH2" i="796"/>
  <c r="AJ2" i="796"/>
  <c r="AL2" i="796"/>
  <c r="AN2" i="796"/>
  <c r="AP2" i="796"/>
  <c r="AR2" i="796"/>
  <c r="AT2" i="796"/>
  <c r="AV2" i="796"/>
  <c r="AX2" i="796"/>
  <c r="AZ2" i="796"/>
  <c r="BB2" i="796"/>
  <c r="BD2" i="796"/>
  <c r="BF2" i="796"/>
  <c r="BH2" i="796"/>
  <c r="BJ2" i="796"/>
  <c r="B3" i="796"/>
  <c r="C3" i="796"/>
  <c r="C2" i="796" s="1"/>
  <c r="D3" i="796"/>
  <c r="E3" i="796"/>
  <c r="E2" i="796" s="1"/>
  <c r="F3" i="796"/>
  <c r="G3" i="796"/>
  <c r="G2" i="796" s="1"/>
  <c r="H3" i="796"/>
  <c r="I3" i="796"/>
  <c r="I2" i="796" s="1"/>
  <c r="J3" i="796"/>
  <c r="K3" i="796"/>
  <c r="K2" i="796" s="1"/>
  <c r="L3" i="796"/>
  <c r="M3" i="796"/>
  <c r="M2" i="796" s="1"/>
  <c r="N3" i="796"/>
  <c r="O3" i="796"/>
  <c r="O2" i="796" s="1"/>
  <c r="P3" i="796"/>
  <c r="Q3" i="796"/>
  <c r="Q2" i="796" s="1"/>
  <c r="R3" i="796"/>
  <c r="S3" i="796"/>
  <c r="S2" i="796" s="1"/>
  <c r="T3" i="796"/>
  <c r="U3" i="796"/>
  <c r="U2" i="796" s="1"/>
  <c r="V3" i="796"/>
  <c r="W3" i="796"/>
  <c r="W2" i="796" s="1"/>
  <c r="X3" i="796"/>
  <c r="Y3" i="796"/>
  <c r="Y2" i="796" s="1"/>
  <c r="Z3" i="796"/>
  <c r="AA3" i="796"/>
  <c r="AA2" i="796" s="1"/>
  <c r="AB3" i="796"/>
  <c r="AC3" i="796"/>
  <c r="AC2" i="796" s="1"/>
  <c r="AD3" i="796"/>
  <c r="AE3" i="796"/>
  <c r="AE2" i="796" s="1"/>
  <c r="AF3" i="796"/>
  <c r="AG3" i="796"/>
  <c r="AG2" i="796" s="1"/>
  <c r="AH3" i="796"/>
  <c r="AI3" i="796"/>
  <c r="AI2" i="796" s="1"/>
  <c r="AJ3" i="796"/>
  <c r="AK3" i="796"/>
  <c r="AK2" i="796" s="1"/>
  <c r="AL3" i="796"/>
  <c r="AM3" i="796"/>
  <c r="AM2" i="796" s="1"/>
  <c r="AN3" i="796"/>
  <c r="AO3" i="796"/>
  <c r="AO2" i="796" s="1"/>
  <c r="AP3" i="796"/>
  <c r="AQ3" i="796"/>
  <c r="AQ2" i="796" s="1"/>
  <c r="AR3" i="796"/>
  <c r="AS3" i="796"/>
  <c r="AS2" i="796" s="1"/>
  <c r="AT3" i="796"/>
  <c r="AU3" i="796"/>
  <c r="AU2" i="796" s="1"/>
  <c r="AV3" i="796"/>
  <c r="AW3" i="796"/>
  <c r="AW2" i="796" s="1"/>
  <c r="AX3" i="796"/>
  <c r="AY3" i="796"/>
  <c r="AY2" i="796" s="1"/>
  <c r="AZ3" i="796"/>
  <c r="BA3" i="796"/>
  <c r="BA2" i="796" s="1"/>
  <c r="BB3" i="796"/>
  <c r="BC3" i="796"/>
  <c r="BC2" i="796" s="1"/>
  <c r="BD3" i="796"/>
  <c r="BE3" i="796"/>
  <c r="BE2" i="796" s="1"/>
  <c r="BF3" i="796"/>
  <c r="BG3" i="796"/>
  <c r="BG2" i="796" s="1"/>
  <c r="BH3" i="796"/>
  <c r="BI3" i="796"/>
  <c r="BI2" i="796" s="1"/>
  <c r="BJ3" i="796"/>
  <c r="A3" i="796"/>
  <c r="A2" i="796"/>
  <c r="A1" i="796"/>
  <c r="BN4" i="795"/>
  <c r="C1" i="795"/>
  <c r="D1" i="795"/>
  <c r="E1" i="795"/>
  <c r="F1" i="795"/>
  <c r="G1" i="795"/>
  <c r="H1" i="795"/>
  <c r="I1" i="795"/>
  <c r="J1" i="795"/>
  <c r="K1" i="795"/>
  <c r="L1" i="795"/>
  <c r="M1" i="795"/>
  <c r="N1" i="795"/>
  <c r="O1" i="795"/>
  <c r="P1" i="795"/>
  <c r="Q1" i="795"/>
  <c r="R1" i="795"/>
  <c r="S1" i="795"/>
  <c r="T1" i="795"/>
  <c r="U1" i="795"/>
  <c r="V1" i="795"/>
  <c r="W1" i="795"/>
  <c r="X1" i="795"/>
  <c r="Y1" i="795"/>
  <c r="Z1" i="795"/>
  <c r="AA1" i="795"/>
  <c r="AB1" i="795"/>
  <c r="AC1" i="795"/>
  <c r="AD1" i="795"/>
  <c r="AE1" i="795"/>
  <c r="AF1" i="795"/>
  <c r="AG1" i="795"/>
  <c r="AH1" i="795"/>
  <c r="AI1" i="795"/>
  <c r="AJ1" i="795"/>
  <c r="AK1" i="795"/>
  <c r="AL1" i="795"/>
  <c r="AM1" i="795"/>
  <c r="AN1" i="795"/>
  <c r="AO1" i="795"/>
  <c r="AP1" i="795"/>
  <c r="AQ1" i="795"/>
  <c r="AR1" i="795"/>
  <c r="AS1" i="795"/>
  <c r="AT1" i="795"/>
  <c r="AU1" i="795"/>
  <c r="AV1" i="795"/>
  <c r="AW1" i="795"/>
  <c r="AX1" i="795"/>
  <c r="AY1" i="795"/>
  <c r="AZ1" i="795"/>
  <c r="BA1" i="795"/>
  <c r="BB1" i="795"/>
  <c r="BC1" i="795"/>
  <c r="BD1" i="795"/>
  <c r="BE1" i="795"/>
  <c r="BF1" i="795"/>
  <c r="BG1" i="795"/>
  <c r="BH1" i="795"/>
  <c r="BI1" i="795"/>
  <c r="BJ1" i="795"/>
  <c r="BK1" i="795"/>
  <c r="BL1" i="795"/>
  <c r="BM1" i="795"/>
  <c r="BN1" i="795"/>
  <c r="C3" i="795"/>
  <c r="C2" i="795" s="1"/>
  <c r="D3" i="795"/>
  <c r="D2" i="795" s="1"/>
  <c r="E3" i="795"/>
  <c r="E2" i="795" s="1"/>
  <c r="F3" i="795"/>
  <c r="F2" i="795" s="1"/>
  <c r="G3" i="795"/>
  <c r="G2" i="795" s="1"/>
  <c r="H3" i="795"/>
  <c r="H2" i="795" s="1"/>
  <c r="I3" i="795"/>
  <c r="I2" i="795" s="1"/>
  <c r="J3" i="795"/>
  <c r="J2" i="795" s="1"/>
  <c r="K3" i="795"/>
  <c r="K2" i="795" s="1"/>
  <c r="L3" i="795"/>
  <c r="L2" i="795" s="1"/>
  <c r="M3" i="795"/>
  <c r="M2" i="795" s="1"/>
  <c r="N3" i="795"/>
  <c r="N2" i="795" s="1"/>
  <c r="O3" i="795"/>
  <c r="O2" i="795" s="1"/>
  <c r="P3" i="795"/>
  <c r="P2" i="795" s="1"/>
  <c r="Q3" i="795"/>
  <c r="Q2" i="795" s="1"/>
  <c r="R3" i="795"/>
  <c r="R2" i="795" s="1"/>
  <c r="S3" i="795"/>
  <c r="S2" i="795" s="1"/>
  <c r="T3" i="795"/>
  <c r="T2" i="795" s="1"/>
  <c r="U3" i="795"/>
  <c r="U2" i="795" s="1"/>
  <c r="V3" i="795"/>
  <c r="V2" i="795" s="1"/>
  <c r="W3" i="795"/>
  <c r="W2" i="795" s="1"/>
  <c r="X3" i="795"/>
  <c r="X2" i="795" s="1"/>
  <c r="Y3" i="795"/>
  <c r="Y2" i="795" s="1"/>
  <c r="Z3" i="795"/>
  <c r="Z2" i="795" s="1"/>
  <c r="AA3" i="795"/>
  <c r="AA2" i="795" s="1"/>
  <c r="AB3" i="795"/>
  <c r="AB2" i="795" s="1"/>
  <c r="AC3" i="795"/>
  <c r="AC2" i="795" s="1"/>
  <c r="AD3" i="795"/>
  <c r="AD2" i="795" s="1"/>
  <c r="AE3" i="795"/>
  <c r="AE2" i="795" s="1"/>
  <c r="AF3" i="795"/>
  <c r="AF2" i="795" s="1"/>
  <c r="AG3" i="795"/>
  <c r="AG2" i="795" s="1"/>
  <c r="AH3" i="795"/>
  <c r="AH2" i="795" s="1"/>
  <c r="AI3" i="795"/>
  <c r="AI2" i="795" s="1"/>
  <c r="AJ3" i="795"/>
  <c r="AJ2" i="795" s="1"/>
  <c r="AK3" i="795"/>
  <c r="AK2" i="795" s="1"/>
  <c r="AL3" i="795"/>
  <c r="AL2" i="795" s="1"/>
  <c r="AM3" i="795"/>
  <c r="AM2" i="795" s="1"/>
  <c r="AN3" i="795"/>
  <c r="AN2" i="795" s="1"/>
  <c r="AO3" i="795"/>
  <c r="AO2" i="795" s="1"/>
  <c r="AP3" i="795"/>
  <c r="AP2" i="795" s="1"/>
  <c r="AQ3" i="795"/>
  <c r="AQ2" i="795" s="1"/>
  <c r="AR3" i="795"/>
  <c r="AR2" i="795" s="1"/>
  <c r="AS3" i="795"/>
  <c r="AS2" i="795" s="1"/>
  <c r="AT3" i="795"/>
  <c r="AT2" i="795" s="1"/>
  <c r="AU3" i="795"/>
  <c r="AU2" i="795" s="1"/>
  <c r="AV3" i="795"/>
  <c r="AV2" i="795" s="1"/>
  <c r="AW3" i="795"/>
  <c r="AW2" i="795" s="1"/>
  <c r="AX3" i="795"/>
  <c r="AX2" i="795" s="1"/>
  <c r="AY3" i="795"/>
  <c r="AY2" i="795" s="1"/>
  <c r="AZ3" i="795"/>
  <c r="AZ2" i="795" s="1"/>
  <c r="BA3" i="795"/>
  <c r="BA2" i="795" s="1"/>
  <c r="BB3" i="795"/>
  <c r="BB2" i="795" s="1"/>
  <c r="BC3" i="795"/>
  <c r="BC2" i="795" s="1"/>
  <c r="BD3" i="795"/>
  <c r="BD2" i="795" s="1"/>
  <c r="BE3" i="795"/>
  <c r="BE2" i="795" s="1"/>
  <c r="BF3" i="795"/>
  <c r="BF2" i="795" s="1"/>
  <c r="BG3" i="795"/>
  <c r="BG2" i="795" s="1"/>
  <c r="BH3" i="795"/>
  <c r="BH2" i="795" s="1"/>
  <c r="BI3" i="795"/>
  <c r="BI2" i="795" s="1"/>
  <c r="BJ3" i="795"/>
  <c r="BJ2" i="795" s="1"/>
  <c r="BK3" i="795"/>
  <c r="BK2" i="795" s="1"/>
  <c r="BL3" i="795"/>
  <c r="BL2" i="795" s="1"/>
  <c r="BM3" i="795"/>
  <c r="BM2" i="795" s="1"/>
  <c r="BN3" i="795"/>
  <c r="BN2" i="795" s="1"/>
  <c r="B1" i="795"/>
  <c r="B2" i="795"/>
  <c r="B3" i="795"/>
  <c r="A3" i="795"/>
  <c r="A2" i="795"/>
  <c r="A1" i="795"/>
  <c r="A1" i="868"/>
  <c r="B1" i="861" l="1"/>
  <c r="C1" i="861"/>
  <c r="D1" i="861"/>
  <c r="E1" i="861"/>
  <c r="F1" i="861"/>
  <c r="G1" i="861"/>
  <c r="H1" i="861"/>
  <c r="I1" i="861"/>
  <c r="J1" i="861"/>
  <c r="K1" i="861"/>
  <c r="L1" i="861"/>
  <c r="M1" i="861"/>
  <c r="N1" i="861"/>
  <c r="O1" i="861"/>
  <c r="P1" i="861"/>
  <c r="Q1" i="861"/>
  <c r="R1" i="861"/>
  <c r="S1" i="861"/>
  <c r="T1" i="861"/>
  <c r="U1" i="861"/>
  <c r="V1" i="861"/>
  <c r="W1" i="861"/>
  <c r="X1" i="861"/>
  <c r="Y1" i="861"/>
  <c r="Z1" i="861"/>
  <c r="AA1" i="861"/>
  <c r="AB1" i="861"/>
  <c r="AC1" i="861"/>
  <c r="AD1" i="861"/>
  <c r="AE1" i="861"/>
  <c r="AF1" i="861"/>
  <c r="AG1" i="861"/>
  <c r="AH1" i="861"/>
  <c r="AI1" i="861"/>
  <c r="AJ1" i="861"/>
  <c r="AK1" i="861"/>
  <c r="AL1" i="861"/>
  <c r="AM1" i="861"/>
  <c r="AN1" i="861"/>
  <c r="AO1" i="861"/>
  <c r="AP1" i="861"/>
  <c r="AQ1" i="861"/>
  <c r="AR1" i="861"/>
  <c r="AS1" i="861"/>
  <c r="AT1" i="861"/>
  <c r="AU1" i="861"/>
  <c r="AV1" i="861"/>
  <c r="AW1" i="861"/>
  <c r="AX1" i="861"/>
  <c r="AY1" i="861"/>
  <c r="AZ1" i="861"/>
  <c r="BA1" i="861"/>
  <c r="BB1" i="861"/>
  <c r="BC1" i="861"/>
  <c r="BD1" i="861"/>
  <c r="BE1" i="861"/>
  <c r="BF1" i="861"/>
  <c r="BG1" i="861"/>
  <c r="BH1" i="861"/>
  <c r="BI1" i="861"/>
  <c r="BJ1" i="861"/>
  <c r="BK1" i="861"/>
  <c r="BL1" i="861"/>
  <c r="BM1" i="861"/>
  <c r="BN1" i="861"/>
  <c r="BO1" i="861"/>
  <c r="BP1" i="861"/>
  <c r="BQ1" i="861"/>
  <c r="BR1" i="861"/>
  <c r="BS1" i="861"/>
  <c r="BT1" i="861"/>
  <c r="BU1" i="861"/>
  <c r="BV1" i="861"/>
  <c r="B2" i="861"/>
  <c r="C2" i="861"/>
  <c r="D2" i="861"/>
  <c r="E2" i="861"/>
  <c r="F2" i="861"/>
  <c r="G2" i="861"/>
  <c r="H2" i="861"/>
  <c r="I2" i="861"/>
  <c r="J2" i="861"/>
  <c r="K2" i="861"/>
  <c r="L2" i="861"/>
  <c r="M2" i="861"/>
  <c r="N2" i="861"/>
  <c r="O2" i="861"/>
  <c r="P2" i="861"/>
  <c r="Q2" i="861"/>
  <c r="R2" i="861"/>
  <c r="S2" i="861"/>
  <c r="T2" i="861"/>
  <c r="U2" i="861"/>
  <c r="V2" i="861"/>
  <c r="W2" i="861"/>
  <c r="X2" i="861"/>
  <c r="Y2" i="861"/>
  <c r="Z2" i="861"/>
  <c r="AA2" i="861"/>
  <c r="AB2" i="861"/>
  <c r="AC2" i="861"/>
  <c r="AD2" i="861"/>
  <c r="AE2" i="861"/>
  <c r="AF2" i="861"/>
  <c r="AG2" i="861"/>
  <c r="AH2" i="861"/>
  <c r="AI2" i="861"/>
  <c r="AJ2" i="861"/>
  <c r="AK2" i="861"/>
  <c r="AL2" i="861"/>
  <c r="AM2" i="861"/>
  <c r="AN2" i="861"/>
  <c r="AO2" i="861"/>
  <c r="AP2" i="861"/>
  <c r="AQ2" i="861"/>
  <c r="AR2" i="861"/>
  <c r="AS2" i="861"/>
  <c r="AT2" i="861"/>
  <c r="AU2" i="861"/>
  <c r="AV2" i="861"/>
  <c r="AW2" i="861"/>
  <c r="AX2" i="861"/>
  <c r="AY2" i="861"/>
  <c r="AZ2" i="861"/>
  <c r="BA2" i="861"/>
  <c r="BB2" i="861"/>
  <c r="BC2" i="861"/>
  <c r="BD2" i="861"/>
  <c r="BE2" i="861"/>
  <c r="BF2" i="861"/>
  <c r="BG2" i="861"/>
  <c r="BH2" i="861"/>
  <c r="BI2" i="861"/>
  <c r="BJ2" i="861"/>
  <c r="BK2" i="861"/>
  <c r="BL2" i="861"/>
  <c r="BM2" i="861"/>
  <c r="BN2" i="861"/>
  <c r="BO2" i="861"/>
  <c r="BP2" i="861"/>
  <c r="BQ2" i="861"/>
  <c r="BR2" i="861"/>
  <c r="BS2" i="861"/>
  <c r="BT2" i="861"/>
  <c r="BU2" i="861"/>
  <c r="BV2" i="861"/>
  <c r="B3" i="861"/>
  <c r="C3" i="861"/>
  <c r="D3" i="861"/>
  <c r="E3" i="861"/>
  <c r="F3" i="861"/>
  <c r="G3" i="861"/>
  <c r="H3" i="861"/>
  <c r="I3" i="861"/>
  <c r="J3" i="861"/>
  <c r="K3" i="861"/>
  <c r="L3" i="861"/>
  <c r="M3" i="861"/>
  <c r="N3" i="861"/>
  <c r="O3" i="861"/>
  <c r="P3" i="861"/>
  <c r="Q3" i="861"/>
  <c r="R3" i="861"/>
  <c r="S3" i="861"/>
  <c r="T3" i="861"/>
  <c r="U3" i="861"/>
  <c r="V3" i="861"/>
  <c r="W3" i="861"/>
  <c r="X3" i="861"/>
  <c r="Y3" i="861"/>
  <c r="Z3" i="861"/>
  <c r="AA3" i="861"/>
  <c r="AB3" i="861"/>
  <c r="AC3" i="861"/>
  <c r="AD3" i="861"/>
  <c r="AE3" i="861"/>
  <c r="AF3" i="861"/>
  <c r="AG3" i="861"/>
  <c r="AH3" i="861"/>
  <c r="AI3" i="861"/>
  <c r="AJ3" i="861"/>
  <c r="AK3" i="861"/>
  <c r="AL3" i="861"/>
  <c r="AM3" i="861"/>
  <c r="AN3" i="861"/>
  <c r="AO3" i="861"/>
  <c r="AP3" i="861"/>
  <c r="AQ3" i="861"/>
  <c r="AR3" i="861"/>
  <c r="AS3" i="861"/>
  <c r="AT3" i="861"/>
  <c r="AU3" i="861"/>
  <c r="AV3" i="861"/>
  <c r="AW3" i="861"/>
  <c r="AX3" i="861"/>
  <c r="AY3" i="861"/>
  <c r="AZ3" i="861"/>
  <c r="BA3" i="861"/>
  <c r="BB3" i="861"/>
  <c r="BC3" i="861"/>
  <c r="BD3" i="861"/>
  <c r="BE3" i="861"/>
  <c r="BF3" i="861"/>
  <c r="BG3" i="861"/>
  <c r="BH3" i="861"/>
  <c r="BI3" i="861"/>
  <c r="BJ3" i="861"/>
  <c r="BK3" i="861"/>
  <c r="BL3" i="861"/>
  <c r="BM3" i="861"/>
  <c r="BN3" i="861"/>
  <c r="BO3" i="861"/>
  <c r="BP3" i="861"/>
  <c r="BQ3" i="861"/>
  <c r="BR3" i="861"/>
  <c r="BS3" i="861"/>
  <c r="BT3" i="861"/>
  <c r="BU3" i="861"/>
  <c r="BV3" i="861"/>
  <c r="A3" i="861"/>
  <c r="A2" i="861"/>
  <c r="A1" i="861"/>
  <c r="B1" i="860"/>
  <c r="C1" i="860"/>
  <c r="D1" i="860"/>
  <c r="E1" i="860"/>
  <c r="F1" i="860"/>
  <c r="G1" i="860"/>
  <c r="H1" i="860"/>
  <c r="I1" i="860"/>
  <c r="J1" i="860"/>
  <c r="K1" i="860"/>
  <c r="L1" i="860"/>
  <c r="M1" i="860"/>
  <c r="N1" i="860"/>
  <c r="O1" i="860"/>
  <c r="P1" i="860"/>
  <c r="Q1" i="860"/>
  <c r="R1" i="860"/>
  <c r="S1" i="860"/>
  <c r="T1" i="860"/>
  <c r="U1" i="860"/>
  <c r="V1" i="860"/>
  <c r="W1" i="860"/>
  <c r="X1" i="860"/>
  <c r="Y1" i="860"/>
  <c r="Z1" i="860"/>
  <c r="AA1" i="860"/>
  <c r="AB1" i="860"/>
  <c r="AC1" i="860"/>
  <c r="AD1" i="860"/>
  <c r="AE1" i="860"/>
  <c r="AF1" i="860"/>
  <c r="AG1" i="860"/>
  <c r="AH1" i="860"/>
  <c r="AI1" i="860"/>
  <c r="AJ1" i="860"/>
  <c r="AK1" i="860"/>
  <c r="AL1" i="860"/>
  <c r="AM1" i="860"/>
  <c r="AN1" i="860"/>
  <c r="AO1" i="860"/>
  <c r="AP1" i="860"/>
  <c r="AQ1" i="860"/>
  <c r="AR1" i="860"/>
  <c r="AS1" i="860"/>
  <c r="AT1" i="860"/>
  <c r="AU1" i="860"/>
  <c r="AV1" i="860"/>
  <c r="AW1" i="860"/>
  <c r="AX1" i="860"/>
  <c r="AY1" i="860"/>
  <c r="AZ1" i="860"/>
  <c r="BA1" i="860"/>
  <c r="BB1" i="860"/>
  <c r="BC1" i="860"/>
  <c r="BD1" i="860"/>
  <c r="BE1" i="860"/>
  <c r="BF1" i="860"/>
  <c r="BG1" i="860"/>
  <c r="BH1" i="860"/>
  <c r="BI1" i="860"/>
  <c r="BJ1" i="860"/>
  <c r="BK1" i="860"/>
  <c r="BL1" i="860"/>
  <c r="BM1" i="860"/>
  <c r="BN1" i="860"/>
  <c r="BO1" i="860"/>
  <c r="BP1" i="860"/>
  <c r="BQ1" i="860"/>
  <c r="BR1" i="860"/>
  <c r="BS1" i="860"/>
  <c r="BT1" i="860"/>
  <c r="BU1" i="860"/>
  <c r="BV1" i="860"/>
  <c r="B2" i="860"/>
  <c r="C2" i="860"/>
  <c r="D2" i="860"/>
  <c r="E2" i="860"/>
  <c r="F2" i="860"/>
  <c r="G2" i="860"/>
  <c r="H2" i="860"/>
  <c r="I2" i="860"/>
  <c r="J2" i="860"/>
  <c r="K2" i="860"/>
  <c r="L2" i="860"/>
  <c r="M2" i="860"/>
  <c r="N2" i="860"/>
  <c r="O2" i="860"/>
  <c r="P2" i="860"/>
  <c r="Q2" i="860"/>
  <c r="R2" i="860"/>
  <c r="S2" i="860"/>
  <c r="T2" i="860"/>
  <c r="U2" i="860"/>
  <c r="V2" i="860"/>
  <c r="W2" i="860"/>
  <c r="X2" i="860"/>
  <c r="Y2" i="860"/>
  <c r="Z2" i="860"/>
  <c r="AA2" i="860"/>
  <c r="AB2" i="860"/>
  <c r="AC2" i="860"/>
  <c r="AD2" i="860"/>
  <c r="AE2" i="860"/>
  <c r="AF2" i="860"/>
  <c r="AG2" i="860"/>
  <c r="AH2" i="860"/>
  <c r="AI2" i="860"/>
  <c r="AJ2" i="860"/>
  <c r="AK2" i="860"/>
  <c r="AL2" i="860"/>
  <c r="AM2" i="860"/>
  <c r="AN2" i="860"/>
  <c r="AO2" i="860"/>
  <c r="AP2" i="860"/>
  <c r="AQ2" i="860"/>
  <c r="AR2" i="860"/>
  <c r="AS2" i="860"/>
  <c r="AT2" i="860"/>
  <c r="AU2" i="860"/>
  <c r="AV2" i="860"/>
  <c r="AW2" i="860"/>
  <c r="AX2" i="860"/>
  <c r="AY2" i="860"/>
  <c r="AZ2" i="860"/>
  <c r="BA2" i="860"/>
  <c r="BB2" i="860"/>
  <c r="BC2" i="860"/>
  <c r="BD2" i="860"/>
  <c r="BE2" i="860"/>
  <c r="BF2" i="860"/>
  <c r="BG2" i="860"/>
  <c r="BH2" i="860"/>
  <c r="BI2" i="860"/>
  <c r="BJ2" i="860"/>
  <c r="BK2" i="860"/>
  <c r="BL2" i="860"/>
  <c r="BM2" i="860"/>
  <c r="BN2" i="860"/>
  <c r="BO2" i="860"/>
  <c r="BP2" i="860"/>
  <c r="BQ2" i="860"/>
  <c r="BR2" i="860"/>
  <c r="BS2" i="860"/>
  <c r="BT2" i="860"/>
  <c r="BU2" i="860"/>
  <c r="BV2" i="860"/>
  <c r="B3" i="860"/>
  <c r="C3" i="860"/>
  <c r="D3" i="860"/>
  <c r="E3" i="860"/>
  <c r="F3" i="860"/>
  <c r="G3" i="860"/>
  <c r="H3" i="860"/>
  <c r="I3" i="860"/>
  <c r="J3" i="860"/>
  <c r="K3" i="860"/>
  <c r="L3" i="860"/>
  <c r="M3" i="860"/>
  <c r="N3" i="860"/>
  <c r="O3" i="860"/>
  <c r="P3" i="860"/>
  <c r="Q3" i="860"/>
  <c r="R3" i="860"/>
  <c r="S3" i="860"/>
  <c r="T3" i="860"/>
  <c r="U3" i="860"/>
  <c r="V3" i="860"/>
  <c r="W3" i="860"/>
  <c r="X3" i="860"/>
  <c r="Y3" i="860"/>
  <c r="Z3" i="860"/>
  <c r="AA3" i="860"/>
  <c r="AB3" i="860"/>
  <c r="AC3" i="860"/>
  <c r="AD3" i="860"/>
  <c r="AE3" i="860"/>
  <c r="AF3" i="860"/>
  <c r="AG3" i="860"/>
  <c r="AH3" i="860"/>
  <c r="AI3" i="860"/>
  <c r="AJ3" i="860"/>
  <c r="AK3" i="860"/>
  <c r="AL3" i="860"/>
  <c r="AM3" i="860"/>
  <c r="AN3" i="860"/>
  <c r="AO3" i="860"/>
  <c r="AP3" i="860"/>
  <c r="AQ3" i="860"/>
  <c r="AR3" i="860"/>
  <c r="AS3" i="860"/>
  <c r="AT3" i="860"/>
  <c r="AU3" i="860"/>
  <c r="AV3" i="860"/>
  <c r="AW3" i="860"/>
  <c r="AX3" i="860"/>
  <c r="AY3" i="860"/>
  <c r="AZ3" i="860"/>
  <c r="BA3" i="860"/>
  <c r="BB3" i="860"/>
  <c r="BC3" i="860"/>
  <c r="BD3" i="860"/>
  <c r="BE3" i="860"/>
  <c r="BF3" i="860"/>
  <c r="BG3" i="860"/>
  <c r="BH3" i="860"/>
  <c r="BI3" i="860"/>
  <c r="BJ3" i="860"/>
  <c r="BK3" i="860"/>
  <c r="BL3" i="860"/>
  <c r="BM3" i="860"/>
  <c r="BN3" i="860"/>
  <c r="BO3" i="860"/>
  <c r="BP3" i="860"/>
  <c r="BQ3" i="860"/>
  <c r="BR3" i="860"/>
  <c r="BS3" i="860"/>
  <c r="BT3" i="860"/>
  <c r="BU3" i="860"/>
  <c r="BV3" i="860"/>
  <c r="A3" i="860"/>
  <c r="A2" i="860"/>
  <c r="A1" i="860"/>
  <c r="B1" i="859"/>
  <c r="C1" i="859"/>
  <c r="D1" i="859"/>
  <c r="E1" i="859"/>
  <c r="F1" i="859"/>
  <c r="G1" i="859"/>
  <c r="H1" i="859"/>
  <c r="I1" i="859"/>
  <c r="J1" i="859"/>
  <c r="K1" i="859"/>
  <c r="L1" i="859"/>
  <c r="M1" i="859"/>
  <c r="N1" i="859"/>
  <c r="O1" i="859"/>
  <c r="P1" i="859"/>
  <c r="Q1" i="859"/>
  <c r="R1" i="859"/>
  <c r="S1" i="859"/>
  <c r="T1" i="859"/>
  <c r="U1" i="859"/>
  <c r="V1" i="859"/>
  <c r="W1" i="859"/>
  <c r="X1" i="859"/>
  <c r="Y1" i="859"/>
  <c r="Z1" i="859"/>
  <c r="AA1" i="859"/>
  <c r="AB1" i="859"/>
  <c r="AC1" i="859"/>
  <c r="AD1" i="859"/>
  <c r="AE1" i="859"/>
  <c r="AF1" i="859"/>
  <c r="AG1" i="859"/>
  <c r="AH1" i="859"/>
  <c r="AI1" i="859"/>
  <c r="AJ1" i="859"/>
  <c r="AK1" i="859"/>
  <c r="AL1" i="859"/>
  <c r="AM1" i="859"/>
  <c r="AN1" i="859"/>
  <c r="AO1" i="859"/>
  <c r="AP1" i="859"/>
  <c r="AQ1" i="859"/>
  <c r="AR1" i="859"/>
  <c r="AS1" i="859"/>
  <c r="AT1" i="859"/>
  <c r="AU1" i="859"/>
  <c r="AV1" i="859"/>
  <c r="AW1" i="859"/>
  <c r="AX1" i="859"/>
  <c r="AY1" i="859"/>
  <c r="AZ1" i="859"/>
  <c r="BA1" i="859"/>
  <c r="BB1" i="859"/>
  <c r="BC1" i="859"/>
  <c r="BD1" i="859"/>
  <c r="BE1" i="859"/>
  <c r="BF1" i="859"/>
  <c r="BG1" i="859"/>
  <c r="BH1" i="859"/>
  <c r="BI1" i="859"/>
  <c r="BJ1" i="859"/>
  <c r="BK1" i="859"/>
  <c r="BL1" i="859"/>
  <c r="BM1" i="859"/>
  <c r="BN1" i="859"/>
  <c r="BO1" i="859"/>
  <c r="BP1" i="859"/>
  <c r="BQ1" i="859"/>
  <c r="BR1" i="859"/>
  <c r="D2" i="859"/>
  <c r="H2" i="859"/>
  <c r="L2" i="859"/>
  <c r="P2" i="859"/>
  <c r="T2" i="859"/>
  <c r="X2" i="859"/>
  <c r="AB2" i="859"/>
  <c r="AF2" i="859"/>
  <c r="AJ2" i="859"/>
  <c r="AN2" i="859"/>
  <c r="AR2" i="859"/>
  <c r="AV2" i="859"/>
  <c r="AZ2" i="859"/>
  <c r="BD2" i="859"/>
  <c r="BH2" i="859"/>
  <c r="BL2" i="859"/>
  <c r="BP2" i="859"/>
  <c r="B3" i="859"/>
  <c r="B2" i="859" s="1"/>
  <c r="C3" i="859"/>
  <c r="C2" i="859" s="1"/>
  <c r="D3" i="859"/>
  <c r="E3" i="859"/>
  <c r="E2" i="859" s="1"/>
  <c r="F3" i="859"/>
  <c r="F2" i="859" s="1"/>
  <c r="G3" i="859"/>
  <c r="G2" i="859" s="1"/>
  <c r="H3" i="859"/>
  <c r="I3" i="859"/>
  <c r="I2" i="859" s="1"/>
  <c r="J3" i="859"/>
  <c r="J2" i="859" s="1"/>
  <c r="K3" i="859"/>
  <c r="K2" i="859" s="1"/>
  <c r="L3" i="859"/>
  <c r="M3" i="859"/>
  <c r="M2" i="859" s="1"/>
  <c r="N3" i="859"/>
  <c r="N2" i="859" s="1"/>
  <c r="O3" i="859"/>
  <c r="O2" i="859" s="1"/>
  <c r="P3" i="859"/>
  <c r="Q3" i="859"/>
  <c r="Q2" i="859" s="1"/>
  <c r="R3" i="859"/>
  <c r="R2" i="859" s="1"/>
  <c r="S3" i="859"/>
  <c r="S2" i="859" s="1"/>
  <c r="T3" i="859"/>
  <c r="U3" i="859"/>
  <c r="U2" i="859" s="1"/>
  <c r="V3" i="859"/>
  <c r="V2" i="859" s="1"/>
  <c r="W3" i="859"/>
  <c r="W2" i="859" s="1"/>
  <c r="X3" i="859"/>
  <c r="Y3" i="859"/>
  <c r="Y2" i="859" s="1"/>
  <c r="Z3" i="859"/>
  <c r="Z2" i="859" s="1"/>
  <c r="AA3" i="859"/>
  <c r="AA2" i="859" s="1"/>
  <c r="AB3" i="859"/>
  <c r="AC3" i="859"/>
  <c r="AC2" i="859" s="1"/>
  <c r="AD3" i="859"/>
  <c r="AD2" i="859" s="1"/>
  <c r="AE3" i="859"/>
  <c r="AE2" i="859" s="1"/>
  <c r="AF3" i="859"/>
  <c r="AG3" i="859"/>
  <c r="AG2" i="859" s="1"/>
  <c r="AH3" i="859"/>
  <c r="AH2" i="859" s="1"/>
  <c r="AI3" i="859"/>
  <c r="AI2" i="859" s="1"/>
  <c r="AJ3" i="859"/>
  <c r="AK3" i="859"/>
  <c r="AK2" i="859" s="1"/>
  <c r="AL3" i="859"/>
  <c r="AL2" i="859" s="1"/>
  <c r="AM3" i="859"/>
  <c r="AM2" i="859" s="1"/>
  <c r="AN3" i="859"/>
  <c r="AO3" i="859"/>
  <c r="AO2" i="859" s="1"/>
  <c r="AP3" i="859"/>
  <c r="AP2" i="859" s="1"/>
  <c r="AQ3" i="859"/>
  <c r="AQ2" i="859" s="1"/>
  <c r="AR3" i="859"/>
  <c r="AS3" i="859"/>
  <c r="AS2" i="859" s="1"/>
  <c r="AT3" i="859"/>
  <c r="AT2" i="859" s="1"/>
  <c r="AU3" i="859"/>
  <c r="AU2" i="859" s="1"/>
  <c r="AV3" i="859"/>
  <c r="AW3" i="859"/>
  <c r="AW2" i="859" s="1"/>
  <c r="AX3" i="859"/>
  <c r="AX2" i="859" s="1"/>
  <c r="AY3" i="859"/>
  <c r="AY2" i="859" s="1"/>
  <c r="AZ3" i="859"/>
  <c r="BA3" i="859"/>
  <c r="BA2" i="859" s="1"/>
  <c r="BB3" i="859"/>
  <c r="BB2" i="859" s="1"/>
  <c r="BC3" i="859"/>
  <c r="BC2" i="859" s="1"/>
  <c r="BD3" i="859"/>
  <c r="BE3" i="859"/>
  <c r="BE2" i="859" s="1"/>
  <c r="BF3" i="859"/>
  <c r="BF2" i="859" s="1"/>
  <c r="BG3" i="859"/>
  <c r="BG2" i="859" s="1"/>
  <c r="BH3" i="859"/>
  <c r="BI3" i="859"/>
  <c r="BI2" i="859" s="1"/>
  <c r="BJ3" i="859"/>
  <c r="BJ2" i="859" s="1"/>
  <c r="BK3" i="859"/>
  <c r="BK2" i="859" s="1"/>
  <c r="BL3" i="859"/>
  <c r="BM3" i="859"/>
  <c r="BM2" i="859" s="1"/>
  <c r="BN3" i="859"/>
  <c r="BN2" i="859" s="1"/>
  <c r="BO3" i="859"/>
  <c r="BO2" i="859" s="1"/>
  <c r="BP3" i="859"/>
  <c r="BQ3" i="859"/>
  <c r="BQ2" i="859" s="1"/>
  <c r="BR3" i="859"/>
  <c r="BR2" i="859" s="1"/>
  <c r="A3" i="859"/>
  <c r="A2" i="859"/>
  <c r="A1" i="859"/>
  <c r="B1" i="858"/>
  <c r="C1" i="858"/>
  <c r="D1" i="858"/>
  <c r="E1" i="858"/>
  <c r="F1" i="858"/>
  <c r="G1" i="858"/>
  <c r="H1" i="858"/>
  <c r="I1" i="858"/>
  <c r="J1" i="858"/>
  <c r="K1" i="858"/>
  <c r="L1" i="858"/>
  <c r="M1" i="858"/>
  <c r="N1" i="858"/>
  <c r="O1" i="858"/>
  <c r="P1" i="858"/>
  <c r="Q1" i="858"/>
  <c r="R1" i="858"/>
  <c r="S1" i="858"/>
  <c r="T1" i="858"/>
  <c r="U1" i="858"/>
  <c r="V1" i="858"/>
  <c r="W1" i="858"/>
  <c r="X1" i="858"/>
  <c r="Y1" i="858"/>
  <c r="Z1" i="858"/>
  <c r="AA1" i="858"/>
  <c r="AB1" i="858"/>
  <c r="AC1" i="858"/>
  <c r="AD1" i="858"/>
  <c r="AE1" i="858"/>
  <c r="AF1" i="858"/>
  <c r="AG1" i="858"/>
  <c r="AH1" i="858"/>
  <c r="AI1" i="858"/>
  <c r="AJ1" i="858"/>
  <c r="AK1" i="858"/>
  <c r="AL1" i="858"/>
  <c r="AM1" i="858"/>
  <c r="AN1" i="858"/>
  <c r="AO1" i="858"/>
  <c r="AP1" i="858"/>
  <c r="AQ1" i="858"/>
  <c r="AR1" i="858"/>
  <c r="AS1" i="858"/>
  <c r="AT1" i="858"/>
  <c r="AU1" i="858"/>
  <c r="AV1" i="858"/>
  <c r="AW1" i="858"/>
  <c r="AX1" i="858"/>
  <c r="AY1" i="858"/>
  <c r="AZ1" i="858"/>
  <c r="BA1" i="858"/>
  <c r="BB1" i="858"/>
  <c r="BC1" i="858"/>
  <c r="BD1" i="858"/>
  <c r="BE1" i="858"/>
  <c r="BF1" i="858"/>
  <c r="BG1" i="858"/>
  <c r="BH1" i="858"/>
  <c r="BI1" i="858"/>
  <c r="BJ1" i="858"/>
  <c r="BK1" i="858"/>
  <c r="BL1" i="858"/>
  <c r="BM1" i="858"/>
  <c r="BN1" i="858"/>
  <c r="BO1" i="858"/>
  <c r="BP1" i="858"/>
  <c r="BQ1" i="858"/>
  <c r="BR1" i="858"/>
  <c r="BS1" i="858"/>
  <c r="BT1" i="858"/>
  <c r="BU1" i="858"/>
  <c r="BV1" i="858"/>
  <c r="B2" i="858"/>
  <c r="C2" i="858"/>
  <c r="D2" i="858"/>
  <c r="E2" i="858"/>
  <c r="F2" i="858"/>
  <c r="G2" i="858"/>
  <c r="H2" i="858"/>
  <c r="I2" i="858"/>
  <c r="J2" i="858"/>
  <c r="K2" i="858"/>
  <c r="L2" i="858"/>
  <c r="M2" i="858"/>
  <c r="N2" i="858"/>
  <c r="O2" i="858"/>
  <c r="P2" i="858"/>
  <c r="Q2" i="858"/>
  <c r="R2" i="858"/>
  <c r="S2" i="858"/>
  <c r="T2" i="858"/>
  <c r="U2" i="858"/>
  <c r="V2" i="858"/>
  <c r="W2" i="858"/>
  <c r="X2" i="858"/>
  <c r="Y2" i="858"/>
  <c r="Z2" i="858"/>
  <c r="AA2" i="858"/>
  <c r="AB2" i="858"/>
  <c r="AC2" i="858"/>
  <c r="AD2" i="858"/>
  <c r="AE2" i="858"/>
  <c r="AF2" i="858"/>
  <c r="AG2" i="858"/>
  <c r="AH2" i="858"/>
  <c r="AI2" i="858"/>
  <c r="AJ2" i="858"/>
  <c r="AK2" i="858"/>
  <c r="AL2" i="858"/>
  <c r="AM2" i="858"/>
  <c r="AN2" i="858"/>
  <c r="AO2" i="858"/>
  <c r="AP2" i="858"/>
  <c r="AQ2" i="858"/>
  <c r="AR2" i="858"/>
  <c r="AS2" i="858"/>
  <c r="AT2" i="858"/>
  <c r="AU2" i="858"/>
  <c r="AV2" i="858"/>
  <c r="AW2" i="858"/>
  <c r="AX2" i="858"/>
  <c r="AY2" i="858"/>
  <c r="AZ2" i="858"/>
  <c r="BA2" i="858"/>
  <c r="BB2" i="858"/>
  <c r="BC2" i="858"/>
  <c r="BD2" i="858"/>
  <c r="BE2" i="858"/>
  <c r="BF2" i="858"/>
  <c r="BG2" i="858"/>
  <c r="BH2" i="858"/>
  <c r="BI2" i="858"/>
  <c r="BJ2" i="858"/>
  <c r="BK2" i="858"/>
  <c r="BL2" i="858"/>
  <c r="BM2" i="858"/>
  <c r="BN2" i="858"/>
  <c r="BO2" i="858"/>
  <c r="BP2" i="858"/>
  <c r="BQ2" i="858"/>
  <c r="BR2" i="858"/>
  <c r="BS2" i="858"/>
  <c r="BT2" i="858"/>
  <c r="BU2" i="858"/>
  <c r="BV2" i="858"/>
  <c r="B3" i="858"/>
  <c r="C3" i="858"/>
  <c r="D3" i="858"/>
  <c r="E3" i="858"/>
  <c r="F3" i="858"/>
  <c r="G3" i="858"/>
  <c r="H3" i="858"/>
  <c r="I3" i="858"/>
  <c r="J3" i="858"/>
  <c r="K3" i="858"/>
  <c r="L3" i="858"/>
  <c r="M3" i="858"/>
  <c r="N3" i="858"/>
  <c r="O3" i="858"/>
  <c r="P3" i="858"/>
  <c r="Q3" i="858"/>
  <c r="R3" i="858"/>
  <c r="S3" i="858"/>
  <c r="T3" i="858"/>
  <c r="U3" i="858"/>
  <c r="V3" i="858"/>
  <c r="W3" i="858"/>
  <c r="X3" i="858"/>
  <c r="Y3" i="858"/>
  <c r="Z3" i="858"/>
  <c r="AA3" i="858"/>
  <c r="AB3" i="858"/>
  <c r="AC3" i="858"/>
  <c r="AD3" i="858"/>
  <c r="AE3" i="858"/>
  <c r="AF3" i="858"/>
  <c r="AG3" i="858"/>
  <c r="AH3" i="858"/>
  <c r="AI3" i="858"/>
  <c r="AJ3" i="858"/>
  <c r="AK3" i="858"/>
  <c r="AL3" i="858"/>
  <c r="AM3" i="858"/>
  <c r="AN3" i="858"/>
  <c r="AO3" i="858"/>
  <c r="AP3" i="858"/>
  <c r="AQ3" i="858"/>
  <c r="AR3" i="858"/>
  <c r="AS3" i="858"/>
  <c r="AT3" i="858"/>
  <c r="AU3" i="858"/>
  <c r="AV3" i="858"/>
  <c r="AW3" i="858"/>
  <c r="AX3" i="858"/>
  <c r="AY3" i="858"/>
  <c r="AZ3" i="858"/>
  <c r="BA3" i="858"/>
  <c r="BB3" i="858"/>
  <c r="BC3" i="858"/>
  <c r="BD3" i="858"/>
  <c r="BE3" i="858"/>
  <c r="BF3" i="858"/>
  <c r="BG3" i="858"/>
  <c r="BH3" i="858"/>
  <c r="BI3" i="858"/>
  <c r="BJ3" i="858"/>
  <c r="BK3" i="858"/>
  <c r="BL3" i="858"/>
  <c r="BM3" i="858"/>
  <c r="BN3" i="858"/>
  <c r="BO3" i="858"/>
  <c r="BP3" i="858"/>
  <c r="BQ3" i="858"/>
  <c r="BR3" i="858"/>
  <c r="BS3" i="858"/>
  <c r="BT3" i="858"/>
  <c r="BU3" i="858"/>
  <c r="BV3" i="858"/>
  <c r="A3" i="858"/>
  <c r="A2" i="858"/>
  <c r="A1" i="858"/>
  <c r="B1" i="857"/>
  <c r="C1" i="857"/>
  <c r="D1" i="857"/>
  <c r="E1" i="857"/>
  <c r="F1" i="857"/>
  <c r="G1" i="857"/>
  <c r="H1" i="857"/>
  <c r="I1" i="857"/>
  <c r="J1" i="857"/>
  <c r="K1" i="857"/>
  <c r="L1" i="857"/>
  <c r="M1" i="857"/>
  <c r="N1" i="857"/>
  <c r="O1" i="857"/>
  <c r="P1" i="857"/>
  <c r="Q1" i="857"/>
  <c r="R1" i="857"/>
  <c r="S1" i="857"/>
  <c r="T1" i="857"/>
  <c r="U1" i="857"/>
  <c r="V1" i="857"/>
  <c r="W1" i="857"/>
  <c r="X1" i="857"/>
  <c r="Y1" i="857"/>
  <c r="Z1" i="857"/>
  <c r="AA1" i="857"/>
  <c r="AB1" i="857"/>
  <c r="AC1" i="857"/>
  <c r="AD1" i="857"/>
  <c r="AE1" i="857"/>
  <c r="AF1" i="857"/>
  <c r="AG1" i="857"/>
  <c r="AH1" i="857"/>
  <c r="AI1" i="857"/>
  <c r="AJ1" i="857"/>
  <c r="AK1" i="857"/>
  <c r="AL1" i="857"/>
  <c r="AM1" i="857"/>
  <c r="AN1" i="857"/>
  <c r="AO1" i="857"/>
  <c r="AP1" i="857"/>
  <c r="AQ1" i="857"/>
  <c r="AR1" i="857"/>
  <c r="AS1" i="857"/>
  <c r="AT1" i="857"/>
  <c r="AU1" i="857"/>
  <c r="AV1" i="857"/>
  <c r="AW1" i="857"/>
  <c r="AX1" i="857"/>
  <c r="AY1" i="857"/>
  <c r="AZ1" i="857"/>
  <c r="BA1" i="857"/>
  <c r="BB1" i="857"/>
  <c r="BC1" i="857"/>
  <c r="BD1" i="857"/>
  <c r="BE1" i="857"/>
  <c r="BF1" i="857"/>
  <c r="BG1" i="857"/>
  <c r="BH1" i="857"/>
  <c r="BI1" i="857"/>
  <c r="BJ1" i="857"/>
  <c r="BK1" i="857"/>
  <c r="BL1" i="857"/>
  <c r="BM1" i="857"/>
  <c r="BN1" i="857"/>
  <c r="BO1" i="857"/>
  <c r="BP1" i="857"/>
  <c r="BQ1" i="857"/>
  <c r="BR1" i="857"/>
  <c r="BS1" i="857"/>
  <c r="BT1" i="857"/>
  <c r="BU1" i="857"/>
  <c r="BV1" i="857"/>
  <c r="B2" i="857"/>
  <c r="C2" i="857"/>
  <c r="D2" i="857"/>
  <c r="E2" i="857"/>
  <c r="F2" i="857"/>
  <c r="G2" i="857"/>
  <c r="H2" i="857"/>
  <c r="I2" i="857"/>
  <c r="J2" i="857"/>
  <c r="K2" i="857"/>
  <c r="L2" i="857"/>
  <c r="M2" i="857"/>
  <c r="N2" i="857"/>
  <c r="O2" i="857"/>
  <c r="P2" i="857"/>
  <c r="Q2" i="857"/>
  <c r="R2" i="857"/>
  <c r="S2" i="857"/>
  <c r="T2" i="857"/>
  <c r="U2" i="857"/>
  <c r="V2" i="857"/>
  <c r="W2" i="857"/>
  <c r="X2" i="857"/>
  <c r="Y2" i="857"/>
  <c r="Z2" i="857"/>
  <c r="AA2" i="857"/>
  <c r="AB2" i="857"/>
  <c r="AC2" i="857"/>
  <c r="AD2" i="857"/>
  <c r="AE2" i="857"/>
  <c r="AF2" i="857"/>
  <c r="AG2" i="857"/>
  <c r="AH2" i="857"/>
  <c r="AI2" i="857"/>
  <c r="AJ2" i="857"/>
  <c r="AK2" i="857"/>
  <c r="AL2" i="857"/>
  <c r="AM2" i="857"/>
  <c r="AN2" i="857"/>
  <c r="AO2" i="857"/>
  <c r="AP2" i="857"/>
  <c r="AQ2" i="857"/>
  <c r="AR2" i="857"/>
  <c r="AS2" i="857"/>
  <c r="AT2" i="857"/>
  <c r="AU2" i="857"/>
  <c r="AV2" i="857"/>
  <c r="AW2" i="857"/>
  <c r="AX2" i="857"/>
  <c r="AY2" i="857"/>
  <c r="AZ2" i="857"/>
  <c r="BA2" i="857"/>
  <c r="BB2" i="857"/>
  <c r="BC2" i="857"/>
  <c r="BD2" i="857"/>
  <c r="BE2" i="857"/>
  <c r="BF2" i="857"/>
  <c r="BG2" i="857"/>
  <c r="BH2" i="857"/>
  <c r="BI2" i="857"/>
  <c r="BJ2" i="857"/>
  <c r="BK2" i="857"/>
  <c r="BL2" i="857"/>
  <c r="BM2" i="857"/>
  <c r="BN2" i="857"/>
  <c r="BO2" i="857"/>
  <c r="BP2" i="857"/>
  <c r="BQ2" i="857"/>
  <c r="BR2" i="857"/>
  <c r="BS2" i="857"/>
  <c r="BT2" i="857"/>
  <c r="BU2" i="857"/>
  <c r="BV2" i="857"/>
  <c r="B3" i="857"/>
  <c r="C3" i="857"/>
  <c r="D3" i="857"/>
  <c r="E3" i="857"/>
  <c r="F3" i="857"/>
  <c r="G3" i="857"/>
  <c r="H3" i="857"/>
  <c r="I3" i="857"/>
  <c r="J3" i="857"/>
  <c r="K3" i="857"/>
  <c r="L3" i="857"/>
  <c r="M3" i="857"/>
  <c r="N3" i="857"/>
  <c r="O3" i="857"/>
  <c r="P3" i="857"/>
  <c r="Q3" i="857"/>
  <c r="R3" i="857"/>
  <c r="S3" i="857"/>
  <c r="T3" i="857"/>
  <c r="U3" i="857"/>
  <c r="V3" i="857"/>
  <c r="W3" i="857"/>
  <c r="X3" i="857"/>
  <c r="Y3" i="857"/>
  <c r="Z3" i="857"/>
  <c r="AA3" i="857"/>
  <c r="AB3" i="857"/>
  <c r="AC3" i="857"/>
  <c r="AD3" i="857"/>
  <c r="AE3" i="857"/>
  <c r="AF3" i="857"/>
  <c r="AG3" i="857"/>
  <c r="AH3" i="857"/>
  <c r="AI3" i="857"/>
  <c r="AJ3" i="857"/>
  <c r="AK3" i="857"/>
  <c r="AL3" i="857"/>
  <c r="AM3" i="857"/>
  <c r="AN3" i="857"/>
  <c r="AO3" i="857"/>
  <c r="AP3" i="857"/>
  <c r="AQ3" i="857"/>
  <c r="AR3" i="857"/>
  <c r="AS3" i="857"/>
  <c r="AT3" i="857"/>
  <c r="AU3" i="857"/>
  <c r="AV3" i="857"/>
  <c r="AW3" i="857"/>
  <c r="AX3" i="857"/>
  <c r="AY3" i="857"/>
  <c r="AZ3" i="857"/>
  <c r="BA3" i="857"/>
  <c r="BB3" i="857"/>
  <c r="BC3" i="857"/>
  <c r="BD3" i="857"/>
  <c r="BE3" i="857"/>
  <c r="BF3" i="857"/>
  <c r="BG3" i="857"/>
  <c r="BH3" i="857"/>
  <c r="BI3" i="857"/>
  <c r="BJ3" i="857"/>
  <c r="BK3" i="857"/>
  <c r="BL3" i="857"/>
  <c r="BM3" i="857"/>
  <c r="BN3" i="857"/>
  <c r="BO3" i="857"/>
  <c r="BP3" i="857"/>
  <c r="BQ3" i="857"/>
  <c r="BR3" i="857"/>
  <c r="BS3" i="857"/>
  <c r="BT3" i="857"/>
  <c r="BU3" i="857"/>
  <c r="BV3" i="857"/>
  <c r="A3" i="857"/>
  <c r="A2" i="857"/>
  <c r="A1" i="857"/>
  <c r="B1" i="856"/>
  <c r="C1" i="856"/>
  <c r="D1" i="856"/>
  <c r="E1" i="856"/>
  <c r="F1" i="856"/>
  <c r="G1" i="856"/>
  <c r="H1" i="856"/>
  <c r="I1" i="856"/>
  <c r="J1" i="856"/>
  <c r="K1" i="856"/>
  <c r="L1" i="856"/>
  <c r="M1" i="856"/>
  <c r="N1" i="856"/>
  <c r="O1" i="856"/>
  <c r="P1" i="856"/>
  <c r="Q1" i="856"/>
  <c r="R1" i="856"/>
  <c r="S1" i="856"/>
  <c r="T1" i="856"/>
  <c r="U1" i="856"/>
  <c r="V1" i="856"/>
  <c r="W1" i="856"/>
  <c r="X1" i="856"/>
  <c r="Y1" i="856"/>
  <c r="Z1" i="856"/>
  <c r="AA1" i="856"/>
  <c r="AB1" i="856"/>
  <c r="AC1" i="856"/>
  <c r="AD1" i="856"/>
  <c r="AE1" i="856"/>
  <c r="AF1" i="856"/>
  <c r="AG1" i="856"/>
  <c r="AH1" i="856"/>
  <c r="AI1" i="856"/>
  <c r="AJ1" i="856"/>
  <c r="AK1" i="856"/>
  <c r="AL1" i="856"/>
  <c r="AM1" i="856"/>
  <c r="AN1" i="856"/>
  <c r="AO1" i="856"/>
  <c r="AP1" i="856"/>
  <c r="AQ1" i="856"/>
  <c r="AR1" i="856"/>
  <c r="AS1" i="856"/>
  <c r="AT1" i="856"/>
  <c r="AU1" i="856"/>
  <c r="AV1" i="856"/>
  <c r="AW1" i="856"/>
  <c r="AX1" i="856"/>
  <c r="AY1" i="856"/>
  <c r="AZ1" i="856"/>
  <c r="BA1" i="856"/>
  <c r="BB1" i="856"/>
  <c r="BC1" i="856"/>
  <c r="BD1" i="856"/>
  <c r="BE1" i="856"/>
  <c r="BF1" i="856"/>
  <c r="BG1" i="856"/>
  <c r="BH1" i="856"/>
  <c r="BI1" i="856"/>
  <c r="BJ1" i="856"/>
  <c r="BK1" i="856"/>
  <c r="BL1" i="856"/>
  <c r="BM1" i="856"/>
  <c r="BN1" i="856"/>
  <c r="BO1" i="856"/>
  <c r="BP1" i="856"/>
  <c r="BQ1" i="856"/>
  <c r="BR1" i="856"/>
  <c r="BS1" i="856"/>
  <c r="BT1" i="856"/>
  <c r="BU1" i="856"/>
  <c r="BV1" i="856"/>
  <c r="B2" i="856"/>
  <c r="C2" i="856"/>
  <c r="D2" i="856"/>
  <c r="E2" i="856"/>
  <c r="F2" i="856"/>
  <c r="G2" i="856"/>
  <c r="H2" i="856"/>
  <c r="I2" i="856"/>
  <c r="J2" i="856"/>
  <c r="K2" i="856"/>
  <c r="L2" i="856"/>
  <c r="M2" i="856"/>
  <c r="N2" i="856"/>
  <c r="O2" i="856"/>
  <c r="P2" i="856"/>
  <c r="Q2" i="856"/>
  <c r="R2" i="856"/>
  <c r="S2" i="856"/>
  <c r="T2" i="856"/>
  <c r="U2" i="856"/>
  <c r="V2" i="856"/>
  <c r="W2" i="856"/>
  <c r="X2" i="856"/>
  <c r="Y2" i="856"/>
  <c r="Z2" i="856"/>
  <c r="AA2" i="856"/>
  <c r="AB2" i="856"/>
  <c r="AC2" i="856"/>
  <c r="AD2" i="856"/>
  <c r="AE2" i="856"/>
  <c r="AF2" i="856"/>
  <c r="AG2" i="856"/>
  <c r="AH2" i="856"/>
  <c r="AI2" i="856"/>
  <c r="AJ2" i="856"/>
  <c r="AK2" i="856"/>
  <c r="AL2" i="856"/>
  <c r="AM2" i="856"/>
  <c r="AN2" i="856"/>
  <c r="AO2" i="856"/>
  <c r="AP2" i="856"/>
  <c r="AQ2" i="856"/>
  <c r="AR2" i="856"/>
  <c r="AS2" i="856"/>
  <c r="AT2" i="856"/>
  <c r="AU2" i="856"/>
  <c r="AV2" i="856"/>
  <c r="AW2" i="856"/>
  <c r="AX2" i="856"/>
  <c r="AY2" i="856"/>
  <c r="AZ2" i="856"/>
  <c r="BA2" i="856"/>
  <c r="BB2" i="856"/>
  <c r="BC2" i="856"/>
  <c r="BD2" i="856"/>
  <c r="BE2" i="856"/>
  <c r="BF2" i="856"/>
  <c r="BG2" i="856"/>
  <c r="BH2" i="856"/>
  <c r="BI2" i="856"/>
  <c r="BJ2" i="856"/>
  <c r="BK2" i="856"/>
  <c r="BL2" i="856"/>
  <c r="BM2" i="856"/>
  <c r="BN2" i="856"/>
  <c r="BO2" i="856"/>
  <c r="BP2" i="856"/>
  <c r="BQ2" i="856"/>
  <c r="BR2" i="856"/>
  <c r="BS2" i="856"/>
  <c r="BT2" i="856"/>
  <c r="BU2" i="856"/>
  <c r="BV2" i="856"/>
  <c r="B3" i="856"/>
  <c r="C3" i="856"/>
  <c r="D3" i="856"/>
  <c r="E3" i="856"/>
  <c r="F3" i="856"/>
  <c r="G3" i="856"/>
  <c r="H3" i="856"/>
  <c r="I3" i="856"/>
  <c r="J3" i="856"/>
  <c r="K3" i="856"/>
  <c r="L3" i="856"/>
  <c r="M3" i="856"/>
  <c r="N3" i="856"/>
  <c r="O3" i="856"/>
  <c r="P3" i="856"/>
  <c r="Q3" i="856"/>
  <c r="R3" i="856"/>
  <c r="S3" i="856"/>
  <c r="T3" i="856"/>
  <c r="U3" i="856"/>
  <c r="V3" i="856"/>
  <c r="W3" i="856"/>
  <c r="X3" i="856"/>
  <c r="Y3" i="856"/>
  <c r="Z3" i="856"/>
  <c r="AA3" i="856"/>
  <c r="AB3" i="856"/>
  <c r="AC3" i="856"/>
  <c r="AD3" i="856"/>
  <c r="AE3" i="856"/>
  <c r="AF3" i="856"/>
  <c r="AG3" i="856"/>
  <c r="AH3" i="856"/>
  <c r="AI3" i="856"/>
  <c r="AJ3" i="856"/>
  <c r="AK3" i="856"/>
  <c r="AL3" i="856"/>
  <c r="AM3" i="856"/>
  <c r="AN3" i="856"/>
  <c r="AO3" i="856"/>
  <c r="AP3" i="856"/>
  <c r="AQ3" i="856"/>
  <c r="AR3" i="856"/>
  <c r="AS3" i="856"/>
  <c r="AT3" i="856"/>
  <c r="AU3" i="856"/>
  <c r="AV3" i="856"/>
  <c r="AW3" i="856"/>
  <c r="AX3" i="856"/>
  <c r="AY3" i="856"/>
  <c r="AZ3" i="856"/>
  <c r="BA3" i="856"/>
  <c r="BB3" i="856"/>
  <c r="BC3" i="856"/>
  <c r="BD3" i="856"/>
  <c r="BE3" i="856"/>
  <c r="BF3" i="856"/>
  <c r="BG3" i="856"/>
  <c r="BH3" i="856"/>
  <c r="BI3" i="856"/>
  <c r="BJ3" i="856"/>
  <c r="BK3" i="856"/>
  <c r="BL3" i="856"/>
  <c r="BM3" i="856"/>
  <c r="BN3" i="856"/>
  <c r="BO3" i="856"/>
  <c r="BP3" i="856"/>
  <c r="BQ3" i="856"/>
  <c r="BR3" i="856"/>
  <c r="BS3" i="856"/>
  <c r="BT3" i="856"/>
  <c r="BU3" i="856"/>
  <c r="BV3" i="856"/>
  <c r="A3" i="856"/>
  <c r="A2" i="856"/>
  <c r="A1" i="856"/>
  <c r="B1" i="855"/>
  <c r="C1" i="855"/>
  <c r="D1" i="855"/>
  <c r="E1" i="855"/>
  <c r="F1" i="855"/>
  <c r="G1" i="855"/>
  <c r="H1" i="855"/>
  <c r="B2" i="855"/>
  <c r="C2" i="855"/>
  <c r="D2" i="855"/>
  <c r="E2" i="855"/>
  <c r="F2" i="855"/>
  <c r="G2" i="855"/>
  <c r="H2" i="855"/>
  <c r="B3" i="855"/>
  <c r="C3" i="855"/>
  <c r="D3" i="855"/>
  <c r="E3" i="855"/>
  <c r="F3" i="855"/>
  <c r="G3" i="855"/>
  <c r="H3" i="855"/>
  <c r="A3" i="855"/>
  <c r="A2" i="855"/>
  <c r="A1" i="855"/>
  <c r="B1" i="854"/>
  <c r="C1" i="854"/>
  <c r="D1" i="854"/>
  <c r="E1" i="854"/>
  <c r="F1" i="854"/>
  <c r="G1" i="854"/>
  <c r="H1" i="854"/>
  <c r="B2" i="854"/>
  <c r="C2" i="854"/>
  <c r="D2" i="854"/>
  <c r="E2" i="854"/>
  <c r="F2" i="854"/>
  <c r="G2" i="854"/>
  <c r="H2" i="854"/>
  <c r="B3" i="854"/>
  <c r="C3" i="854"/>
  <c r="D3" i="854"/>
  <c r="E3" i="854"/>
  <c r="F3" i="854"/>
  <c r="G3" i="854"/>
  <c r="H3" i="854"/>
  <c r="A3" i="854"/>
  <c r="A2" i="854"/>
  <c r="A1" i="854"/>
  <c r="B1" i="853"/>
  <c r="C1" i="853"/>
  <c r="D1" i="853"/>
  <c r="E1" i="853"/>
  <c r="F1" i="853"/>
  <c r="G1" i="853"/>
  <c r="H1" i="853"/>
  <c r="B2" i="853"/>
  <c r="C2" i="853"/>
  <c r="D2" i="853"/>
  <c r="E2" i="853"/>
  <c r="F2" i="853"/>
  <c r="G2" i="853"/>
  <c r="H2" i="853"/>
  <c r="B3" i="853"/>
  <c r="C3" i="853"/>
  <c r="D3" i="853"/>
  <c r="E3" i="853"/>
  <c r="F3" i="853"/>
  <c r="G3" i="853"/>
  <c r="H3" i="853"/>
  <c r="A3" i="853"/>
  <c r="A2" i="853"/>
  <c r="A1" i="853"/>
  <c r="B1" i="852"/>
  <c r="C1" i="852"/>
  <c r="D1" i="852"/>
  <c r="E1" i="852"/>
  <c r="F1" i="852"/>
  <c r="G1" i="852"/>
  <c r="H1" i="852"/>
  <c r="B2" i="852"/>
  <c r="C2" i="852"/>
  <c r="D2" i="852"/>
  <c r="E2" i="852"/>
  <c r="F2" i="852"/>
  <c r="G2" i="852"/>
  <c r="H2" i="852"/>
  <c r="B3" i="852"/>
  <c r="C3" i="852"/>
  <c r="D3" i="852"/>
  <c r="E3" i="852"/>
  <c r="F3" i="852"/>
  <c r="G3" i="852"/>
  <c r="H3" i="852"/>
  <c r="A3" i="852"/>
  <c r="A2" i="852"/>
  <c r="A1" i="852"/>
  <c r="B1" i="851"/>
  <c r="C1" i="851"/>
  <c r="D1" i="851"/>
  <c r="E1" i="851"/>
  <c r="F1" i="851"/>
  <c r="G1" i="851"/>
  <c r="H1" i="851"/>
  <c r="B2" i="851"/>
  <c r="C2" i="851"/>
  <c r="D2" i="851"/>
  <c r="E2" i="851"/>
  <c r="F2" i="851"/>
  <c r="G2" i="851"/>
  <c r="H2" i="851"/>
  <c r="B3" i="851"/>
  <c r="C3" i="851"/>
  <c r="D3" i="851"/>
  <c r="E3" i="851"/>
  <c r="F3" i="851"/>
  <c r="G3" i="851"/>
  <c r="H3" i="851"/>
  <c r="A3" i="851"/>
  <c r="A2" i="851"/>
  <c r="A1" i="851"/>
  <c r="B1" i="850"/>
  <c r="C1" i="850"/>
  <c r="D1" i="850"/>
  <c r="E1" i="850"/>
  <c r="F1" i="850"/>
  <c r="G1" i="850"/>
  <c r="H1" i="850"/>
  <c r="B2" i="850"/>
  <c r="C2" i="850"/>
  <c r="D2" i="850"/>
  <c r="E2" i="850"/>
  <c r="F2" i="850"/>
  <c r="G2" i="850"/>
  <c r="H2" i="850"/>
  <c r="B3" i="850"/>
  <c r="C3" i="850"/>
  <c r="D3" i="850"/>
  <c r="E3" i="850"/>
  <c r="F3" i="850"/>
  <c r="G3" i="850"/>
  <c r="H3" i="850"/>
  <c r="A3" i="850"/>
  <c r="A2" i="850"/>
  <c r="A1" i="850"/>
  <c r="B1" i="849"/>
  <c r="C1" i="849"/>
  <c r="D1" i="849"/>
  <c r="E1" i="849"/>
  <c r="F1" i="849"/>
  <c r="G1" i="849"/>
  <c r="H1" i="849"/>
  <c r="B2" i="849"/>
  <c r="C2" i="849"/>
  <c r="D2" i="849"/>
  <c r="E2" i="849"/>
  <c r="F2" i="849"/>
  <c r="G2" i="849"/>
  <c r="H2" i="849"/>
  <c r="B3" i="849"/>
  <c r="C3" i="849"/>
  <c r="D3" i="849"/>
  <c r="E3" i="849"/>
  <c r="F3" i="849"/>
  <c r="G3" i="849"/>
  <c r="H3" i="849"/>
  <c r="A3" i="849"/>
  <c r="A2" i="849"/>
  <c r="A1" i="849"/>
  <c r="B1" i="848"/>
  <c r="C1" i="848"/>
  <c r="D1" i="848"/>
  <c r="E1" i="848"/>
  <c r="F1" i="848"/>
  <c r="G1" i="848"/>
  <c r="H1" i="848"/>
  <c r="B2" i="848"/>
  <c r="C2" i="848"/>
  <c r="D2" i="848"/>
  <c r="E2" i="848"/>
  <c r="F2" i="848"/>
  <c r="G2" i="848"/>
  <c r="H2" i="848"/>
  <c r="B3" i="848"/>
  <c r="C3" i="848"/>
  <c r="D3" i="848"/>
  <c r="E3" i="848"/>
  <c r="F3" i="848"/>
  <c r="G3" i="848"/>
  <c r="H3" i="848"/>
  <c r="A3" i="848"/>
  <c r="A2" i="848"/>
  <c r="A1" i="848"/>
  <c r="B1" i="847"/>
  <c r="C1" i="847"/>
  <c r="D1" i="847"/>
  <c r="E1" i="847"/>
  <c r="F1" i="847"/>
  <c r="G1" i="847"/>
  <c r="H1" i="847"/>
  <c r="B2" i="847"/>
  <c r="C2" i="847"/>
  <c r="D2" i="847"/>
  <c r="E2" i="847"/>
  <c r="F2" i="847"/>
  <c r="G2" i="847"/>
  <c r="H2" i="847"/>
  <c r="B3" i="847"/>
  <c r="C3" i="847"/>
  <c r="D3" i="847"/>
  <c r="E3" i="847"/>
  <c r="F3" i="847"/>
  <c r="G3" i="847"/>
  <c r="H3" i="847"/>
  <c r="A3" i="847"/>
  <c r="A2" i="847"/>
  <c r="A1" i="847"/>
  <c r="B1" i="846"/>
  <c r="C1" i="846"/>
  <c r="D1" i="846"/>
  <c r="E1" i="846"/>
  <c r="F1" i="846"/>
  <c r="G1" i="846"/>
  <c r="H1" i="846"/>
  <c r="B2" i="846"/>
  <c r="C2" i="846"/>
  <c r="D2" i="846"/>
  <c r="E2" i="846"/>
  <c r="F2" i="846"/>
  <c r="G2" i="846"/>
  <c r="H2" i="846"/>
  <c r="B3" i="846"/>
  <c r="C3" i="846"/>
  <c r="D3" i="846"/>
  <c r="E3" i="846"/>
  <c r="F3" i="846"/>
  <c r="G3" i="846"/>
  <c r="H3" i="846"/>
  <c r="A3" i="846"/>
  <c r="A2" i="846"/>
  <c r="A1" i="846"/>
  <c r="B1" i="845"/>
  <c r="C1" i="845"/>
  <c r="D1" i="845"/>
  <c r="B2" i="845"/>
  <c r="C2" i="845"/>
  <c r="D2" i="845"/>
  <c r="B3" i="845"/>
  <c r="C3" i="845"/>
  <c r="D3" i="845"/>
  <c r="A3" i="845"/>
  <c r="A2" i="845"/>
  <c r="A1" i="845"/>
  <c r="B1" i="844"/>
  <c r="C1" i="844"/>
  <c r="D1" i="844"/>
  <c r="E1" i="844"/>
  <c r="F1" i="844"/>
  <c r="G1" i="844"/>
  <c r="H1" i="844"/>
  <c r="B2" i="844"/>
  <c r="C2" i="844"/>
  <c r="D2" i="844"/>
  <c r="E2" i="844"/>
  <c r="F2" i="844"/>
  <c r="G2" i="844"/>
  <c r="H2" i="844"/>
  <c r="B3" i="844"/>
  <c r="C3" i="844"/>
  <c r="D3" i="844"/>
  <c r="E3" i="844"/>
  <c r="F3" i="844"/>
  <c r="G3" i="844"/>
  <c r="H3" i="844"/>
  <c r="A3" i="844"/>
  <c r="A2" i="844"/>
  <c r="A1" i="844"/>
  <c r="B1" i="843"/>
  <c r="C1" i="843"/>
  <c r="D1" i="843"/>
  <c r="E1" i="843"/>
  <c r="F1" i="843"/>
  <c r="G1" i="843"/>
  <c r="H1" i="843"/>
  <c r="B2" i="843"/>
  <c r="C2" i="843"/>
  <c r="D2" i="843"/>
  <c r="E2" i="843"/>
  <c r="F2" i="843"/>
  <c r="G2" i="843"/>
  <c r="H2" i="843"/>
  <c r="B3" i="843"/>
  <c r="C3" i="843"/>
  <c r="D3" i="843"/>
  <c r="E3" i="843"/>
  <c r="F3" i="843"/>
  <c r="G3" i="843"/>
  <c r="H3" i="843"/>
  <c r="A3" i="843"/>
  <c r="A2" i="843"/>
  <c r="A1" i="843"/>
  <c r="B1" i="842"/>
  <c r="C1" i="842"/>
  <c r="D1" i="842"/>
  <c r="E1" i="842"/>
  <c r="F1" i="842"/>
  <c r="G1" i="842"/>
  <c r="H1" i="842"/>
  <c r="B2" i="842"/>
  <c r="C2" i="842"/>
  <c r="D2" i="842"/>
  <c r="E2" i="842"/>
  <c r="F2" i="842"/>
  <c r="G2" i="842"/>
  <c r="H2" i="842"/>
  <c r="B3" i="842"/>
  <c r="C3" i="842"/>
  <c r="D3" i="842"/>
  <c r="E3" i="842"/>
  <c r="F3" i="842"/>
  <c r="G3" i="842"/>
  <c r="H3" i="842"/>
  <c r="A3" i="842"/>
  <c r="A2" i="842"/>
  <c r="A1" i="842"/>
  <c r="B1" i="841"/>
  <c r="C1" i="841"/>
  <c r="D1" i="841"/>
  <c r="E1" i="841"/>
  <c r="F1" i="841"/>
  <c r="G1" i="841"/>
  <c r="H1" i="841"/>
  <c r="B2" i="841"/>
  <c r="C2" i="841"/>
  <c r="D2" i="841"/>
  <c r="E2" i="841"/>
  <c r="F2" i="841"/>
  <c r="G2" i="841"/>
  <c r="H2" i="841"/>
  <c r="B3" i="841"/>
  <c r="C3" i="841"/>
  <c r="D3" i="841"/>
  <c r="E3" i="841"/>
  <c r="F3" i="841"/>
  <c r="G3" i="841"/>
  <c r="H3" i="841"/>
  <c r="A3" i="841"/>
  <c r="A2" i="841"/>
  <c r="A1" i="841"/>
  <c r="B1" i="840"/>
  <c r="C1" i="840"/>
  <c r="D1" i="840"/>
  <c r="E1" i="840"/>
  <c r="F1" i="840"/>
  <c r="G1" i="840"/>
  <c r="H1" i="840"/>
  <c r="B2" i="840"/>
  <c r="C2" i="840"/>
  <c r="D2" i="840"/>
  <c r="E2" i="840"/>
  <c r="F2" i="840"/>
  <c r="G2" i="840"/>
  <c r="H2" i="840"/>
  <c r="B3" i="840"/>
  <c r="C3" i="840"/>
  <c r="D3" i="840"/>
  <c r="E3" i="840"/>
  <c r="F3" i="840"/>
  <c r="G3" i="840"/>
  <c r="H3" i="840"/>
  <c r="A3" i="840"/>
  <c r="A2" i="840"/>
  <c r="A1" i="840"/>
  <c r="B1" i="839"/>
  <c r="C1" i="839"/>
  <c r="D1" i="839"/>
  <c r="E1" i="839"/>
  <c r="F1" i="839"/>
  <c r="G1" i="839"/>
  <c r="H1" i="839"/>
  <c r="B2" i="839"/>
  <c r="C2" i="839"/>
  <c r="D2" i="839"/>
  <c r="E2" i="839"/>
  <c r="F2" i="839"/>
  <c r="G2" i="839"/>
  <c r="H2" i="839"/>
  <c r="B3" i="839"/>
  <c r="C3" i="839"/>
  <c r="D3" i="839"/>
  <c r="E3" i="839"/>
  <c r="F3" i="839"/>
  <c r="G3" i="839"/>
  <c r="H3" i="839"/>
  <c r="A3" i="839"/>
  <c r="A2" i="839"/>
  <c r="A1" i="839"/>
  <c r="B1" i="838"/>
  <c r="C1" i="838"/>
  <c r="D1" i="838"/>
  <c r="E1" i="838"/>
  <c r="F1" i="838"/>
  <c r="G1" i="838"/>
  <c r="H1" i="838"/>
  <c r="B2" i="838"/>
  <c r="C2" i="838"/>
  <c r="D2" i="838"/>
  <c r="E2" i="838"/>
  <c r="F2" i="838"/>
  <c r="G2" i="838"/>
  <c r="H2" i="838"/>
  <c r="B3" i="838"/>
  <c r="C3" i="838"/>
  <c r="D3" i="838"/>
  <c r="E3" i="838"/>
  <c r="F3" i="838"/>
  <c r="G3" i="838"/>
  <c r="H3" i="838"/>
  <c r="A3" i="838"/>
  <c r="A2" i="838"/>
  <c r="A1" i="838"/>
  <c r="B1" i="837"/>
  <c r="C1" i="837"/>
  <c r="D1" i="837"/>
  <c r="B2" i="837"/>
  <c r="C2" i="837"/>
  <c r="D2" i="837"/>
  <c r="B3" i="837"/>
  <c r="C3" i="837"/>
  <c r="D3" i="837"/>
  <c r="A3" i="837"/>
  <c r="A2" i="837"/>
  <c r="A1" i="837"/>
  <c r="B1" i="836"/>
  <c r="C1" i="836"/>
  <c r="D1" i="836"/>
  <c r="E1" i="836"/>
  <c r="F1" i="836"/>
  <c r="G1" i="836"/>
  <c r="H1" i="836"/>
  <c r="B2" i="836"/>
  <c r="C2" i="836"/>
  <c r="D2" i="836"/>
  <c r="E2" i="836"/>
  <c r="F2" i="836"/>
  <c r="G2" i="836"/>
  <c r="H2" i="836"/>
  <c r="B3" i="836"/>
  <c r="C3" i="836"/>
  <c r="D3" i="836"/>
  <c r="E3" i="836"/>
  <c r="F3" i="836"/>
  <c r="G3" i="836"/>
  <c r="H3" i="836"/>
  <c r="A3" i="836"/>
  <c r="A2" i="836"/>
  <c r="A1" i="836"/>
  <c r="B1" i="835"/>
  <c r="C1" i="835"/>
  <c r="D1" i="835"/>
  <c r="E1" i="835"/>
  <c r="F1" i="835"/>
  <c r="G1" i="835"/>
  <c r="H1" i="835"/>
  <c r="B2" i="835"/>
  <c r="C2" i="835"/>
  <c r="D2" i="835"/>
  <c r="E2" i="835"/>
  <c r="F2" i="835"/>
  <c r="G2" i="835"/>
  <c r="H2" i="835"/>
  <c r="B3" i="835"/>
  <c r="C3" i="835"/>
  <c r="D3" i="835"/>
  <c r="E3" i="835"/>
  <c r="F3" i="835"/>
  <c r="G3" i="835"/>
  <c r="H3" i="835"/>
  <c r="A3" i="835"/>
  <c r="A2" i="835"/>
  <c r="A1" i="835"/>
  <c r="B1" i="834"/>
  <c r="C1" i="834"/>
  <c r="D1" i="834"/>
  <c r="E1" i="834"/>
  <c r="F1" i="834"/>
  <c r="G1" i="834"/>
  <c r="H1" i="834"/>
  <c r="B2" i="834"/>
  <c r="C2" i="834"/>
  <c r="D2" i="834"/>
  <c r="E2" i="834"/>
  <c r="F2" i="834"/>
  <c r="G2" i="834"/>
  <c r="H2" i="834"/>
  <c r="B3" i="834"/>
  <c r="C3" i="834"/>
  <c r="D3" i="834"/>
  <c r="E3" i="834"/>
  <c r="F3" i="834"/>
  <c r="G3" i="834"/>
  <c r="H3" i="834"/>
  <c r="A3" i="834"/>
  <c r="A2" i="834"/>
  <c r="A1" i="834"/>
  <c r="B1" i="833"/>
  <c r="C1" i="833"/>
  <c r="D1" i="833"/>
  <c r="E1" i="833"/>
  <c r="F1" i="833"/>
  <c r="G1" i="833"/>
  <c r="H1" i="833"/>
  <c r="B2" i="833"/>
  <c r="C2" i="833"/>
  <c r="D2" i="833"/>
  <c r="E2" i="833"/>
  <c r="F2" i="833"/>
  <c r="G2" i="833"/>
  <c r="H2" i="833"/>
  <c r="B3" i="833"/>
  <c r="C3" i="833"/>
  <c r="D3" i="833"/>
  <c r="E3" i="833"/>
  <c r="F3" i="833"/>
  <c r="G3" i="833"/>
  <c r="H3" i="833"/>
  <c r="A3" i="833"/>
  <c r="A2" i="833"/>
  <c r="A1" i="833"/>
  <c r="B1" i="832"/>
  <c r="C1" i="832"/>
  <c r="D1" i="832"/>
  <c r="E1" i="832"/>
  <c r="F1" i="832"/>
  <c r="G1" i="832"/>
  <c r="H1" i="832"/>
  <c r="B2" i="832"/>
  <c r="C2" i="832"/>
  <c r="D2" i="832"/>
  <c r="E2" i="832"/>
  <c r="F2" i="832"/>
  <c r="G2" i="832"/>
  <c r="H2" i="832"/>
  <c r="B3" i="832"/>
  <c r="C3" i="832"/>
  <c r="D3" i="832"/>
  <c r="E3" i="832"/>
  <c r="F3" i="832"/>
  <c r="G3" i="832"/>
  <c r="H3" i="832"/>
  <c r="A3" i="832"/>
  <c r="A2" i="832"/>
  <c r="A1" i="832"/>
  <c r="B1" i="831"/>
  <c r="C1" i="831"/>
  <c r="D1" i="831"/>
  <c r="E1" i="831"/>
  <c r="F1" i="831"/>
  <c r="G1" i="831"/>
  <c r="H1" i="831"/>
  <c r="B2" i="831"/>
  <c r="C2" i="831"/>
  <c r="D2" i="831"/>
  <c r="E2" i="831"/>
  <c r="F2" i="831"/>
  <c r="G2" i="831"/>
  <c r="H2" i="831"/>
  <c r="B3" i="831"/>
  <c r="C3" i="831"/>
  <c r="D3" i="831"/>
  <c r="E3" i="831"/>
  <c r="F3" i="831"/>
  <c r="G3" i="831"/>
  <c r="H3" i="831"/>
  <c r="A3" i="831"/>
  <c r="A2" i="831"/>
  <c r="A1" i="831"/>
  <c r="B1" i="830"/>
  <c r="C1" i="830"/>
  <c r="D1" i="830"/>
  <c r="B2" i="830"/>
  <c r="C2" i="830"/>
  <c r="D2" i="830"/>
  <c r="B3" i="830"/>
  <c r="C3" i="830"/>
  <c r="D3" i="830"/>
  <c r="A3" i="830"/>
  <c r="A2" i="830"/>
  <c r="A1" i="830"/>
  <c r="B1" i="829"/>
  <c r="C1" i="829"/>
  <c r="D1" i="829"/>
  <c r="E1" i="829"/>
  <c r="F1" i="829"/>
  <c r="G1" i="829"/>
  <c r="H1" i="829"/>
  <c r="B2" i="829"/>
  <c r="C2" i="829"/>
  <c r="D2" i="829"/>
  <c r="E2" i="829"/>
  <c r="F2" i="829"/>
  <c r="G2" i="829"/>
  <c r="H2" i="829"/>
  <c r="B3" i="829"/>
  <c r="C3" i="829"/>
  <c r="D3" i="829"/>
  <c r="E3" i="829"/>
  <c r="F3" i="829"/>
  <c r="G3" i="829"/>
  <c r="H3" i="829"/>
  <c r="A3" i="829"/>
  <c r="A2" i="829"/>
  <c r="A1" i="829"/>
  <c r="B1" i="828"/>
  <c r="C1" i="828"/>
  <c r="D1" i="828"/>
  <c r="E1" i="828"/>
  <c r="F1" i="828"/>
  <c r="G1" i="828"/>
  <c r="H1" i="828"/>
  <c r="I1" i="828"/>
  <c r="J1" i="828"/>
  <c r="K1" i="828"/>
  <c r="L1" i="828"/>
  <c r="M1" i="828"/>
  <c r="N1" i="828"/>
  <c r="O1" i="828"/>
  <c r="P1" i="828"/>
  <c r="Q1" i="828"/>
  <c r="B2" i="828"/>
  <c r="C2" i="828"/>
  <c r="D2" i="828"/>
  <c r="E2" i="828"/>
  <c r="F2" i="828"/>
  <c r="G2" i="828"/>
  <c r="H2" i="828"/>
  <c r="I2" i="828"/>
  <c r="J2" i="828"/>
  <c r="K2" i="828"/>
  <c r="L2" i="828"/>
  <c r="M2" i="828"/>
  <c r="N2" i="828"/>
  <c r="O2" i="828"/>
  <c r="P2" i="828"/>
  <c r="Q2" i="828"/>
  <c r="B3" i="828"/>
  <c r="C3" i="828"/>
  <c r="D3" i="828"/>
  <c r="E3" i="828"/>
  <c r="F3" i="828"/>
  <c r="G3" i="828"/>
  <c r="H3" i="828"/>
  <c r="I3" i="828"/>
  <c r="J3" i="828"/>
  <c r="K3" i="828"/>
  <c r="L3" i="828"/>
  <c r="M3" i="828"/>
  <c r="N3" i="828"/>
  <c r="O3" i="828"/>
  <c r="P3" i="828"/>
  <c r="Q3" i="828"/>
  <c r="A3" i="828"/>
  <c r="A2" i="828"/>
  <c r="A1" i="828"/>
  <c r="B1" i="827"/>
  <c r="C1" i="827"/>
  <c r="D1" i="827"/>
  <c r="E1" i="827"/>
  <c r="F1" i="827"/>
  <c r="G1" i="827"/>
  <c r="H1" i="827"/>
  <c r="I1" i="827"/>
  <c r="J1" i="827"/>
  <c r="K1" i="827"/>
  <c r="L1" i="827"/>
  <c r="M1" i="827"/>
  <c r="N1" i="827"/>
  <c r="O1" i="827"/>
  <c r="P1" i="827"/>
  <c r="Q1" i="827"/>
  <c r="B2" i="827"/>
  <c r="C2" i="827"/>
  <c r="D2" i="827"/>
  <c r="E2" i="827"/>
  <c r="F2" i="827"/>
  <c r="G2" i="827"/>
  <c r="H2" i="827"/>
  <c r="I2" i="827"/>
  <c r="J2" i="827"/>
  <c r="K2" i="827"/>
  <c r="L2" i="827"/>
  <c r="M2" i="827"/>
  <c r="N2" i="827"/>
  <c r="O2" i="827"/>
  <c r="P2" i="827"/>
  <c r="Q2" i="827"/>
  <c r="B3" i="827"/>
  <c r="C3" i="827"/>
  <c r="D3" i="827"/>
  <c r="E3" i="827"/>
  <c r="F3" i="827"/>
  <c r="G3" i="827"/>
  <c r="H3" i="827"/>
  <c r="I3" i="827"/>
  <c r="J3" i="827"/>
  <c r="K3" i="827"/>
  <c r="L3" i="827"/>
  <c r="M3" i="827"/>
  <c r="N3" i="827"/>
  <c r="O3" i="827"/>
  <c r="P3" i="827"/>
  <c r="Q3" i="827"/>
  <c r="A3" i="827"/>
  <c r="A2" i="827"/>
  <c r="A1" i="827"/>
  <c r="B1" i="826"/>
  <c r="C1" i="826"/>
  <c r="D1" i="826"/>
  <c r="E1" i="826"/>
  <c r="F1" i="826"/>
  <c r="G1" i="826"/>
  <c r="H1" i="826"/>
  <c r="I1" i="826"/>
  <c r="J1" i="826"/>
  <c r="K1" i="826"/>
  <c r="L1" i="826"/>
  <c r="M1" i="826"/>
  <c r="N1" i="826"/>
  <c r="O1" i="826"/>
  <c r="P1" i="826"/>
  <c r="Q1" i="826"/>
  <c r="B2" i="826"/>
  <c r="C2" i="826"/>
  <c r="D2" i="826"/>
  <c r="E2" i="826"/>
  <c r="F2" i="826"/>
  <c r="G2" i="826"/>
  <c r="H2" i="826"/>
  <c r="I2" i="826"/>
  <c r="J2" i="826"/>
  <c r="K2" i="826"/>
  <c r="L2" i="826"/>
  <c r="M2" i="826"/>
  <c r="N2" i="826"/>
  <c r="O2" i="826"/>
  <c r="P2" i="826"/>
  <c r="Q2" i="826"/>
  <c r="B3" i="826"/>
  <c r="C3" i="826"/>
  <c r="D3" i="826"/>
  <c r="E3" i="826"/>
  <c r="F3" i="826"/>
  <c r="G3" i="826"/>
  <c r="H3" i="826"/>
  <c r="I3" i="826"/>
  <c r="J3" i="826"/>
  <c r="K3" i="826"/>
  <c r="L3" i="826"/>
  <c r="M3" i="826"/>
  <c r="N3" i="826"/>
  <c r="O3" i="826"/>
  <c r="P3" i="826"/>
  <c r="Q3" i="826"/>
  <c r="A3" i="826"/>
  <c r="A2" i="826"/>
  <c r="A1" i="826"/>
  <c r="B1" i="825"/>
  <c r="C1" i="825"/>
  <c r="D1" i="825"/>
  <c r="E1" i="825"/>
  <c r="F1" i="825"/>
  <c r="G1" i="825"/>
  <c r="H1" i="825"/>
  <c r="I1" i="825"/>
  <c r="J1" i="825"/>
  <c r="K1" i="825"/>
  <c r="L1" i="825"/>
  <c r="M1" i="825"/>
  <c r="N1" i="825"/>
  <c r="O1" i="825"/>
  <c r="P1" i="825"/>
  <c r="Q1" i="825"/>
  <c r="B2" i="825"/>
  <c r="C2" i="825"/>
  <c r="D2" i="825"/>
  <c r="E2" i="825"/>
  <c r="F2" i="825"/>
  <c r="G2" i="825"/>
  <c r="H2" i="825"/>
  <c r="I2" i="825"/>
  <c r="J2" i="825"/>
  <c r="K2" i="825"/>
  <c r="L2" i="825"/>
  <c r="M2" i="825"/>
  <c r="N2" i="825"/>
  <c r="O2" i="825"/>
  <c r="P2" i="825"/>
  <c r="Q2" i="825"/>
  <c r="B3" i="825"/>
  <c r="C3" i="825"/>
  <c r="D3" i="825"/>
  <c r="E3" i="825"/>
  <c r="F3" i="825"/>
  <c r="G3" i="825"/>
  <c r="H3" i="825"/>
  <c r="I3" i="825"/>
  <c r="J3" i="825"/>
  <c r="K3" i="825"/>
  <c r="L3" i="825"/>
  <c r="M3" i="825"/>
  <c r="N3" i="825"/>
  <c r="O3" i="825"/>
  <c r="P3" i="825"/>
  <c r="Q3" i="825"/>
  <c r="A3" i="825"/>
  <c r="A2" i="825"/>
  <c r="A1" i="825"/>
  <c r="B1" i="824"/>
  <c r="C1" i="824"/>
  <c r="D1" i="824"/>
  <c r="E1" i="824"/>
  <c r="F1" i="824"/>
  <c r="G1" i="824"/>
  <c r="H1" i="824"/>
  <c r="I1" i="824"/>
  <c r="J1" i="824"/>
  <c r="K1" i="824"/>
  <c r="L1" i="824"/>
  <c r="M1" i="824"/>
  <c r="N1" i="824"/>
  <c r="O1" i="824"/>
  <c r="P1" i="824"/>
  <c r="Q1" i="824"/>
  <c r="B2" i="824"/>
  <c r="C2" i="824"/>
  <c r="D2" i="824"/>
  <c r="E2" i="824"/>
  <c r="F2" i="824"/>
  <c r="G2" i="824"/>
  <c r="H2" i="824"/>
  <c r="I2" i="824"/>
  <c r="J2" i="824"/>
  <c r="K2" i="824"/>
  <c r="L2" i="824"/>
  <c r="M2" i="824"/>
  <c r="N2" i="824"/>
  <c r="O2" i="824"/>
  <c r="P2" i="824"/>
  <c r="Q2" i="824"/>
  <c r="B3" i="824"/>
  <c r="C3" i="824"/>
  <c r="D3" i="824"/>
  <c r="E3" i="824"/>
  <c r="F3" i="824"/>
  <c r="G3" i="824"/>
  <c r="H3" i="824"/>
  <c r="I3" i="824"/>
  <c r="J3" i="824"/>
  <c r="K3" i="824"/>
  <c r="L3" i="824"/>
  <c r="M3" i="824"/>
  <c r="N3" i="824"/>
  <c r="O3" i="824"/>
  <c r="P3" i="824"/>
  <c r="Q3" i="824"/>
  <c r="A3" i="824"/>
  <c r="A2" i="824"/>
  <c r="A1" i="824"/>
  <c r="B1" i="823"/>
  <c r="C1" i="823"/>
  <c r="D1" i="823"/>
  <c r="E1" i="823"/>
  <c r="F1" i="823"/>
  <c r="G1" i="823"/>
  <c r="H1" i="823"/>
  <c r="I1" i="823"/>
  <c r="J1" i="823"/>
  <c r="K1" i="823"/>
  <c r="L1" i="823"/>
  <c r="M1" i="823"/>
  <c r="N1" i="823"/>
  <c r="O1" i="823"/>
  <c r="P1" i="823"/>
  <c r="Q1" i="823"/>
  <c r="B2" i="823"/>
  <c r="C2" i="823"/>
  <c r="D2" i="823"/>
  <c r="E2" i="823"/>
  <c r="F2" i="823"/>
  <c r="G2" i="823"/>
  <c r="H2" i="823"/>
  <c r="I2" i="823"/>
  <c r="J2" i="823"/>
  <c r="K2" i="823"/>
  <c r="L2" i="823"/>
  <c r="M2" i="823"/>
  <c r="N2" i="823"/>
  <c r="O2" i="823"/>
  <c r="P2" i="823"/>
  <c r="Q2" i="823"/>
  <c r="B3" i="823"/>
  <c r="C3" i="823"/>
  <c r="D3" i="823"/>
  <c r="E3" i="823"/>
  <c r="F3" i="823"/>
  <c r="G3" i="823"/>
  <c r="H3" i="823"/>
  <c r="I3" i="823"/>
  <c r="J3" i="823"/>
  <c r="K3" i="823"/>
  <c r="L3" i="823"/>
  <c r="M3" i="823"/>
  <c r="N3" i="823"/>
  <c r="O3" i="823"/>
  <c r="P3" i="823"/>
  <c r="Q3" i="823"/>
  <c r="A3" i="823"/>
  <c r="A2" i="823"/>
  <c r="A1" i="823"/>
  <c r="B1" i="822"/>
  <c r="C1" i="822"/>
  <c r="D1" i="822"/>
  <c r="E1" i="822"/>
  <c r="F1" i="822"/>
  <c r="G1" i="822"/>
  <c r="H1" i="822"/>
  <c r="I1" i="822"/>
  <c r="J1" i="822"/>
  <c r="K1" i="822"/>
  <c r="L1" i="822"/>
  <c r="M1" i="822"/>
  <c r="N1" i="822"/>
  <c r="O1" i="822"/>
  <c r="P1" i="822"/>
  <c r="Q1" i="822"/>
  <c r="B2" i="822"/>
  <c r="C2" i="822"/>
  <c r="D2" i="822"/>
  <c r="E2" i="822"/>
  <c r="F2" i="822"/>
  <c r="G2" i="822"/>
  <c r="H2" i="822"/>
  <c r="I2" i="822"/>
  <c r="J2" i="822"/>
  <c r="K2" i="822"/>
  <c r="L2" i="822"/>
  <c r="M2" i="822"/>
  <c r="N2" i="822"/>
  <c r="O2" i="822"/>
  <c r="P2" i="822"/>
  <c r="Q2" i="822"/>
  <c r="B3" i="822"/>
  <c r="C3" i="822"/>
  <c r="D3" i="822"/>
  <c r="E3" i="822"/>
  <c r="F3" i="822"/>
  <c r="G3" i="822"/>
  <c r="H3" i="822"/>
  <c r="I3" i="822"/>
  <c r="J3" i="822"/>
  <c r="K3" i="822"/>
  <c r="L3" i="822"/>
  <c r="M3" i="822"/>
  <c r="N3" i="822"/>
  <c r="O3" i="822"/>
  <c r="P3" i="822"/>
  <c r="Q3" i="822"/>
  <c r="A3" i="822"/>
  <c r="A2" i="822"/>
  <c r="A1" i="822"/>
  <c r="B1" i="821"/>
  <c r="C1" i="821"/>
  <c r="D1" i="821"/>
  <c r="E1" i="821"/>
  <c r="F1" i="821"/>
  <c r="G1" i="821"/>
  <c r="H1" i="821"/>
  <c r="I1" i="821"/>
  <c r="J1" i="821"/>
  <c r="K1" i="821"/>
  <c r="L1" i="821"/>
  <c r="M1" i="821"/>
  <c r="N1" i="821"/>
  <c r="O1" i="821"/>
  <c r="P1" i="821"/>
  <c r="Q1" i="821"/>
  <c r="B2" i="821"/>
  <c r="C2" i="821"/>
  <c r="D2" i="821"/>
  <c r="E2" i="821"/>
  <c r="F2" i="821"/>
  <c r="G2" i="821"/>
  <c r="H2" i="821"/>
  <c r="I2" i="821"/>
  <c r="J2" i="821"/>
  <c r="K2" i="821"/>
  <c r="L2" i="821"/>
  <c r="M2" i="821"/>
  <c r="N2" i="821"/>
  <c r="O2" i="821"/>
  <c r="P2" i="821"/>
  <c r="Q2" i="821"/>
  <c r="B3" i="821"/>
  <c r="C3" i="821"/>
  <c r="D3" i="821"/>
  <c r="E3" i="821"/>
  <c r="F3" i="821"/>
  <c r="G3" i="821"/>
  <c r="H3" i="821"/>
  <c r="I3" i="821"/>
  <c r="J3" i="821"/>
  <c r="K3" i="821"/>
  <c r="L3" i="821"/>
  <c r="M3" i="821"/>
  <c r="N3" i="821"/>
  <c r="O3" i="821"/>
  <c r="P3" i="821"/>
  <c r="Q3" i="821"/>
  <c r="A3" i="821"/>
  <c r="A2" i="821"/>
  <c r="A1" i="821"/>
  <c r="B1" i="820"/>
  <c r="C1" i="820"/>
  <c r="D1" i="820"/>
  <c r="E1" i="820"/>
  <c r="F1" i="820"/>
  <c r="G1" i="820"/>
  <c r="H1" i="820"/>
  <c r="I1" i="820"/>
  <c r="J1" i="820"/>
  <c r="K1" i="820"/>
  <c r="L1" i="820"/>
  <c r="M1" i="820"/>
  <c r="N1" i="820"/>
  <c r="O1" i="820"/>
  <c r="P1" i="820"/>
  <c r="Q1" i="820"/>
  <c r="B2" i="820"/>
  <c r="C2" i="820"/>
  <c r="D2" i="820"/>
  <c r="E2" i="820"/>
  <c r="F2" i="820"/>
  <c r="G2" i="820"/>
  <c r="H2" i="820"/>
  <c r="I2" i="820"/>
  <c r="J2" i="820"/>
  <c r="K2" i="820"/>
  <c r="L2" i="820"/>
  <c r="M2" i="820"/>
  <c r="N2" i="820"/>
  <c r="O2" i="820"/>
  <c r="P2" i="820"/>
  <c r="Q2" i="820"/>
  <c r="B3" i="820"/>
  <c r="C3" i="820"/>
  <c r="D3" i="820"/>
  <c r="E3" i="820"/>
  <c r="F3" i="820"/>
  <c r="G3" i="820"/>
  <c r="H3" i="820"/>
  <c r="I3" i="820"/>
  <c r="J3" i="820"/>
  <c r="K3" i="820"/>
  <c r="L3" i="820"/>
  <c r="M3" i="820"/>
  <c r="N3" i="820"/>
  <c r="O3" i="820"/>
  <c r="P3" i="820"/>
  <c r="Q3" i="820"/>
  <c r="A3" i="820"/>
  <c r="A2" i="820"/>
  <c r="A1" i="820"/>
  <c r="B1" i="819"/>
  <c r="C1" i="819"/>
  <c r="D1" i="819"/>
  <c r="E1" i="819"/>
  <c r="F1" i="819"/>
  <c r="G1" i="819"/>
  <c r="H1" i="819"/>
  <c r="I1" i="819"/>
  <c r="J1" i="819"/>
  <c r="K1" i="819"/>
  <c r="L1" i="819"/>
  <c r="M1" i="819"/>
  <c r="N1" i="819"/>
  <c r="O1" i="819"/>
  <c r="P1" i="819"/>
  <c r="Q1" i="819"/>
  <c r="B2" i="819"/>
  <c r="C2" i="819"/>
  <c r="D2" i="819"/>
  <c r="E2" i="819"/>
  <c r="F2" i="819"/>
  <c r="G2" i="819"/>
  <c r="H2" i="819"/>
  <c r="I2" i="819"/>
  <c r="J2" i="819"/>
  <c r="K2" i="819"/>
  <c r="L2" i="819"/>
  <c r="M2" i="819"/>
  <c r="N2" i="819"/>
  <c r="O2" i="819"/>
  <c r="P2" i="819"/>
  <c r="Q2" i="819"/>
  <c r="B3" i="819"/>
  <c r="C3" i="819"/>
  <c r="D3" i="819"/>
  <c r="E3" i="819"/>
  <c r="F3" i="819"/>
  <c r="G3" i="819"/>
  <c r="H3" i="819"/>
  <c r="I3" i="819"/>
  <c r="J3" i="819"/>
  <c r="K3" i="819"/>
  <c r="L3" i="819"/>
  <c r="M3" i="819"/>
  <c r="N3" i="819"/>
  <c r="O3" i="819"/>
  <c r="P3" i="819"/>
  <c r="Q3" i="819"/>
  <c r="A3" i="819"/>
  <c r="A2" i="819"/>
  <c r="A1" i="819"/>
  <c r="B1" i="818"/>
  <c r="C1" i="818"/>
  <c r="D1" i="818"/>
  <c r="E1" i="818"/>
  <c r="F1" i="818"/>
  <c r="G1" i="818"/>
  <c r="H1" i="818"/>
  <c r="I1" i="818"/>
  <c r="J1" i="818"/>
  <c r="K1" i="818"/>
  <c r="L1" i="818"/>
  <c r="M1" i="818"/>
  <c r="N1" i="818"/>
  <c r="O1" i="818"/>
  <c r="P1" i="818"/>
  <c r="Q1" i="818"/>
  <c r="B2" i="818"/>
  <c r="C2" i="818"/>
  <c r="D2" i="818"/>
  <c r="E2" i="818"/>
  <c r="F2" i="818"/>
  <c r="G2" i="818"/>
  <c r="H2" i="818"/>
  <c r="I2" i="818"/>
  <c r="J2" i="818"/>
  <c r="K2" i="818"/>
  <c r="L2" i="818"/>
  <c r="M2" i="818"/>
  <c r="N2" i="818"/>
  <c r="O2" i="818"/>
  <c r="P2" i="818"/>
  <c r="Q2" i="818"/>
  <c r="B3" i="818"/>
  <c r="C3" i="818"/>
  <c r="D3" i="818"/>
  <c r="E3" i="818"/>
  <c r="F3" i="818"/>
  <c r="G3" i="818"/>
  <c r="H3" i="818"/>
  <c r="I3" i="818"/>
  <c r="J3" i="818"/>
  <c r="K3" i="818"/>
  <c r="L3" i="818"/>
  <c r="M3" i="818"/>
  <c r="N3" i="818"/>
  <c r="O3" i="818"/>
  <c r="P3" i="818"/>
  <c r="Q3" i="818"/>
  <c r="A3" i="818"/>
  <c r="A2" i="818"/>
  <c r="A1" i="818"/>
  <c r="B1" i="817"/>
  <c r="C1" i="817"/>
  <c r="D1" i="817"/>
  <c r="E1" i="817"/>
  <c r="F1" i="817"/>
  <c r="G1" i="817"/>
  <c r="H1" i="817"/>
  <c r="I1" i="817"/>
  <c r="J1" i="817"/>
  <c r="K1" i="817"/>
  <c r="L1" i="817"/>
  <c r="M1" i="817"/>
  <c r="N1" i="817"/>
  <c r="O1" i="817"/>
  <c r="P1" i="817"/>
  <c r="Q1" i="817"/>
  <c r="B2" i="817"/>
  <c r="C2" i="817"/>
  <c r="D2" i="817"/>
  <c r="E2" i="817"/>
  <c r="F2" i="817"/>
  <c r="G2" i="817"/>
  <c r="H2" i="817"/>
  <c r="I2" i="817"/>
  <c r="J2" i="817"/>
  <c r="K2" i="817"/>
  <c r="L2" i="817"/>
  <c r="M2" i="817"/>
  <c r="N2" i="817"/>
  <c r="O2" i="817"/>
  <c r="P2" i="817"/>
  <c r="Q2" i="817"/>
  <c r="B3" i="817"/>
  <c r="C3" i="817"/>
  <c r="D3" i="817"/>
  <c r="E3" i="817"/>
  <c r="F3" i="817"/>
  <c r="G3" i="817"/>
  <c r="H3" i="817"/>
  <c r="I3" i="817"/>
  <c r="J3" i="817"/>
  <c r="K3" i="817"/>
  <c r="L3" i="817"/>
  <c r="M3" i="817"/>
  <c r="N3" i="817"/>
  <c r="O3" i="817"/>
  <c r="P3" i="817"/>
  <c r="Q3" i="817"/>
  <c r="A3" i="817"/>
  <c r="A2" i="817"/>
  <c r="A1" i="817"/>
  <c r="B1" i="816"/>
  <c r="C1" i="816"/>
  <c r="D1" i="816"/>
  <c r="E1" i="816"/>
  <c r="F1" i="816"/>
  <c r="G1" i="816"/>
  <c r="H1" i="816"/>
  <c r="I1" i="816"/>
  <c r="J1" i="816"/>
  <c r="K1" i="816"/>
  <c r="L1" i="816"/>
  <c r="M1" i="816"/>
  <c r="N1" i="816"/>
  <c r="O1" i="816"/>
  <c r="P1" i="816"/>
  <c r="Q1" i="816"/>
  <c r="B2" i="816"/>
  <c r="C2" i="816"/>
  <c r="D2" i="816"/>
  <c r="E2" i="816"/>
  <c r="F2" i="816"/>
  <c r="G2" i="816"/>
  <c r="H2" i="816"/>
  <c r="I2" i="816"/>
  <c r="J2" i="816"/>
  <c r="K2" i="816"/>
  <c r="L2" i="816"/>
  <c r="M2" i="816"/>
  <c r="N2" i="816"/>
  <c r="O2" i="816"/>
  <c r="P2" i="816"/>
  <c r="Q2" i="816"/>
  <c r="B3" i="816"/>
  <c r="C3" i="816"/>
  <c r="D3" i="816"/>
  <c r="E3" i="816"/>
  <c r="F3" i="816"/>
  <c r="G3" i="816"/>
  <c r="H3" i="816"/>
  <c r="I3" i="816"/>
  <c r="J3" i="816"/>
  <c r="K3" i="816"/>
  <c r="L3" i="816"/>
  <c r="M3" i="816"/>
  <c r="N3" i="816"/>
  <c r="O3" i="816"/>
  <c r="P3" i="816"/>
  <c r="Q3" i="816"/>
  <c r="A3" i="816"/>
  <c r="A2" i="816"/>
  <c r="A1" i="816"/>
  <c r="B1" i="815"/>
  <c r="C1" i="815"/>
  <c r="D1" i="815"/>
  <c r="E1" i="815"/>
  <c r="F1" i="815"/>
  <c r="G1" i="815"/>
  <c r="H1" i="815"/>
  <c r="I1" i="815"/>
  <c r="J1" i="815"/>
  <c r="K1" i="815"/>
  <c r="L1" i="815"/>
  <c r="M1" i="815"/>
  <c r="N1" i="815"/>
  <c r="O1" i="815"/>
  <c r="P1" i="815"/>
  <c r="Q1" i="815"/>
  <c r="B2" i="815"/>
  <c r="C2" i="815"/>
  <c r="D2" i="815"/>
  <c r="E2" i="815"/>
  <c r="F2" i="815"/>
  <c r="G2" i="815"/>
  <c r="H2" i="815"/>
  <c r="I2" i="815"/>
  <c r="J2" i="815"/>
  <c r="K2" i="815"/>
  <c r="L2" i="815"/>
  <c r="M2" i="815"/>
  <c r="N2" i="815"/>
  <c r="O2" i="815"/>
  <c r="P2" i="815"/>
  <c r="Q2" i="815"/>
  <c r="B3" i="815"/>
  <c r="C3" i="815"/>
  <c r="D3" i="815"/>
  <c r="E3" i="815"/>
  <c r="F3" i="815"/>
  <c r="G3" i="815"/>
  <c r="H3" i="815"/>
  <c r="I3" i="815"/>
  <c r="J3" i="815"/>
  <c r="K3" i="815"/>
  <c r="L3" i="815"/>
  <c r="M3" i="815"/>
  <c r="N3" i="815"/>
  <c r="O3" i="815"/>
  <c r="P3" i="815"/>
  <c r="Q3" i="815"/>
  <c r="A3" i="815"/>
  <c r="A2" i="815"/>
  <c r="A1" i="815"/>
  <c r="B1" i="814"/>
  <c r="C1" i="814"/>
  <c r="D1" i="814"/>
  <c r="E1" i="814"/>
  <c r="F1" i="814"/>
  <c r="G1" i="814"/>
  <c r="H1" i="814"/>
  <c r="I1" i="814"/>
  <c r="J1" i="814"/>
  <c r="K1" i="814"/>
  <c r="L1" i="814"/>
  <c r="M1" i="814"/>
  <c r="N1" i="814"/>
  <c r="O1" i="814"/>
  <c r="P1" i="814"/>
  <c r="Q1" i="814"/>
  <c r="B2" i="814"/>
  <c r="C2" i="814"/>
  <c r="D2" i="814"/>
  <c r="E2" i="814"/>
  <c r="F2" i="814"/>
  <c r="G2" i="814"/>
  <c r="H2" i="814"/>
  <c r="I2" i="814"/>
  <c r="J2" i="814"/>
  <c r="K2" i="814"/>
  <c r="L2" i="814"/>
  <c r="M2" i="814"/>
  <c r="N2" i="814"/>
  <c r="O2" i="814"/>
  <c r="P2" i="814"/>
  <c r="Q2" i="814"/>
  <c r="B3" i="814"/>
  <c r="C3" i="814"/>
  <c r="D3" i="814"/>
  <c r="E3" i="814"/>
  <c r="F3" i="814"/>
  <c r="G3" i="814"/>
  <c r="H3" i="814"/>
  <c r="I3" i="814"/>
  <c r="J3" i="814"/>
  <c r="K3" i="814"/>
  <c r="L3" i="814"/>
  <c r="M3" i="814"/>
  <c r="N3" i="814"/>
  <c r="O3" i="814"/>
  <c r="P3" i="814"/>
  <c r="Q3" i="814"/>
  <c r="A3" i="814"/>
  <c r="A2" i="814"/>
  <c r="A1" i="814"/>
  <c r="B1" i="869"/>
  <c r="C1" i="869"/>
  <c r="D1" i="869"/>
  <c r="E1" i="869"/>
  <c r="F1" i="869"/>
  <c r="G1" i="869"/>
  <c r="H1" i="869"/>
  <c r="I1" i="869"/>
  <c r="J1" i="869"/>
  <c r="K1" i="869"/>
  <c r="L1" i="869"/>
  <c r="M1" i="869"/>
  <c r="N1" i="869"/>
  <c r="O1" i="869"/>
  <c r="P1" i="869"/>
  <c r="Q1" i="869"/>
  <c r="R1" i="869"/>
  <c r="S1" i="869"/>
  <c r="T1" i="869"/>
  <c r="U1" i="869"/>
  <c r="V1" i="869"/>
  <c r="W1" i="869"/>
  <c r="X1" i="869"/>
  <c r="Y1" i="869"/>
  <c r="Z1" i="869"/>
  <c r="AA1" i="869"/>
  <c r="AB1" i="869"/>
  <c r="AC1" i="869"/>
  <c r="AD1" i="869"/>
  <c r="AE1" i="869"/>
  <c r="AF1" i="869"/>
  <c r="AG1" i="869"/>
  <c r="AH1" i="869"/>
  <c r="AI1" i="869"/>
  <c r="AJ1" i="869"/>
  <c r="AK1" i="869"/>
  <c r="AL1" i="869"/>
  <c r="AM1" i="869"/>
  <c r="AN1" i="869"/>
  <c r="AO1" i="869"/>
  <c r="AP1" i="869"/>
  <c r="AQ1" i="869"/>
  <c r="AR1" i="869"/>
  <c r="AS1" i="869"/>
  <c r="AT1" i="869"/>
  <c r="AU1" i="869"/>
  <c r="AV1" i="869"/>
  <c r="AW1" i="869"/>
  <c r="AX1" i="869"/>
  <c r="AY1" i="869"/>
  <c r="AZ1" i="869"/>
  <c r="BA1" i="869"/>
  <c r="BB1" i="869"/>
  <c r="BC1" i="869"/>
  <c r="BD1" i="869"/>
  <c r="BE1" i="869"/>
  <c r="BF1" i="869"/>
  <c r="BG1" i="869"/>
  <c r="BH1" i="869"/>
  <c r="BI1" i="869"/>
  <c r="BJ1" i="869"/>
  <c r="C2" i="869"/>
  <c r="E2" i="869"/>
  <c r="G2" i="869"/>
  <c r="I2" i="869"/>
  <c r="K2" i="869"/>
  <c r="M2" i="869"/>
  <c r="O2" i="869"/>
  <c r="Q2" i="869"/>
  <c r="S2" i="869"/>
  <c r="U2" i="869"/>
  <c r="W2" i="869"/>
  <c r="Y2" i="869"/>
  <c r="AA2" i="869"/>
  <c r="AC2" i="869"/>
  <c r="AE2" i="869"/>
  <c r="AG2" i="869"/>
  <c r="AI2" i="869"/>
  <c r="AK2" i="869"/>
  <c r="AM2" i="869"/>
  <c r="AO2" i="869"/>
  <c r="AQ2" i="869"/>
  <c r="AS2" i="869"/>
  <c r="AU2" i="869"/>
  <c r="AW2" i="869"/>
  <c r="AY2" i="869"/>
  <c r="BA2" i="869"/>
  <c r="BC2" i="869"/>
  <c r="BE2" i="869"/>
  <c r="BG2" i="869"/>
  <c r="BI2" i="869"/>
  <c r="B3" i="869"/>
  <c r="B2" i="869" s="1"/>
  <c r="C3" i="869"/>
  <c r="D3" i="869"/>
  <c r="D2" i="869" s="1"/>
  <c r="E3" i="869"/>
  <c r="F3" i="869"/>
  <c r="F2" i="869" s="1"/>
  <c r="G3" i="869"/>
  <c r="H3" i="869"/>
  <c r="H2" i="869" s="1"/>
  <c r="I3" i="869"/>
  <c r="J3" i="869"/>
  <c r="J2" i="869" s="1"/>
  <c r="K3" i="869"/>
  <c r="L3" i="869"/>
  <c r="L2" i="869" s="1"/>
  <c r="M3" i="869"/>
  <c r="N3" i="869"/>
  <c r="N2" i="869" s="1"/>
  <c r="O3" i="869"/>
  <c r="P3" i="869"/>
  <c r="P2" i="869" s="1"/>
  <c r="Q3" i="869"/>
  <c r="R3" i="869"/>
  <c r="R2" i="869" s="1"/>
  <c r="S3" i="869"/>
  <c r="T3" i="869"/>
  <c r="T2" i="869" s="1"/>
  <c r="U3" i="869"/>
  <c r="V3" i="869"/>
  <c r="V2" i="869" s="1"/>
  <c r="W3" i="869"/>
  <c r="X3" i="869"/>
  <c r="X2" i="869" s="1"/>
  <c r="Y3" i="869"/>
  <c r="Z3" i="869"/>
  <c r="Z2" i="869" s="1"/>
  <c r="AA3" i="869"/>
  <c r="AB3" i="869"/>
  <c r="AB2" i="869" s="1"/>
  <c r="AC3" i="869"/>
  <c r="AD3" i="869"/>
  <c r="AD2" i="869" s="1"/>
  <c r="AE3" i="869"/>
  <c r="AF3" i="869"/>
  <c r="AF2" i="869" s="1"/>
  <c r="AG3" i="869"/>
  <c r="AH3" i="869"/>
  <c r="AH2" i="869" s="1"/>
  <c r="AI3" i="869"/>
  <c r="AJ3" i="869"/>
  <c r="AJ2" i="869" s="1"/>
  <c r="AK3" i="869"/>
  <c r="AL3" i="869"/>
  <c r="AL2" i="869" s="1"/>
  <c r="AM3" i="869"/>
  <c r="AN3" i="869"/>
  <c r="AN2" i="869" s="1"/>
  <c r="AO3" i="869"/>
  <c r="AP3" i="869"/>
  <c r="AP2" i="869" s="1"/>
  <c r="AQ3" i="869"/>
  <c r="AR3" i="869"/>
  <c r="AR2" i="869" s="1"/>
  <c r="AS3" i="869"/>
  <c r="AT3" i="869"/>
  <c r="AT2" i="869" s="1"/>
  <c r="AU3" i="869"/>
  <c r="AV3" i="869"/>
  <c r="AV2" i="869" s="1"/>
  <c r="AW3" i="869"/>
  <c r="AX3" i="869"/>
  <c r="AX2" i="869" s="1"/>
  <c r="AY3" i="869"/>
  <c r="AZ3" i="869"/>
  <c r="AZ2" i="869" s="1"/>
  <c r="BA3" i="869"/>
  <c r="BB3" i="869"/>
  <c r="BB2" i="869" s="1"/>
  <c r="BC3" i="869"/>
  <c r="BD3" i="869"/>
  <c r="BD2" i="869" s="1"/>
  <c r="BE3" i="869"/>
  <c r="BF3" i="869"/>
  <c r="BF2" i="869" s="1"/>
  <c r="BG3" i="869"/>
  <c r="BH3" i="869"/>
  <c r="BH2" i="869" s="1"/>
  <c r="BI3" i="869"/>
  <c r="BJ3" i="869"/>
  <c r="BJ2" i="869" s="1"/>
  <c r="A3" i="869"/>
  <c r="A2" i="869"/>
  <c r="A1" i="869"/>
  <c r="B1" i="812"/>
  <c r="C1" i="812"/>
  <c r="D1" i="812"/>
  <c r="E1" i="812"/>
  <c r="F1" i="812"/>
  <c r="G1" i="812"/>
  <c r="H1" i="812"/>
  <c r="I1" i="812"/>
  <c r="J1" i="812"/>
  <c r="K1" i="812"/>
  <c r="L1" i="812"/>
  <c r="M1" i="812"/>
  <c r="N1" i="812"/>
  <c r="O1" i="812"/>
  <c r="P1" i="812"/>
  <c r="Q1" i="812"/>
  <c r="R1" i="812"/>
  <c r="S1" i="812"/>
  <c r="T1" i="812"/>
  <c r="U1" i="812"/>
  <c r="V1" i="812"/>
  <c r="W1" i="812"/>
  <c r="X1" i="812"/>
  <c r="Y1" i="812"/>
  <c r="Z1" i="812"/>
  <c r="AA1" i="812"/>
  <c r="AB1" i="812"/>
  <c r="AC1" i="812"/>
  <c r="AD1" i="812"/>
  <c r="AE1" i="812"/>
  <c r="AF1" i="812"/>
  <c r="AG1" i="812"/>
  <c r="AH1" i="812"/>
  <c r="AI1" i="812"/>
  <c r="AJ1" i="812"/>
  <c r="AK1" i="812"/>
  <c r="AL1" i="812"/>
  <c r="AM1" i="812"/>
  <c r="AN1" i="812"/>
  <c r="AO1" i="812"/>
  <c r="AP1" i="812"/>
  <c r="AQ1" i="812"/>
  <c r="AR1" i="812"/>
  <c r="AS1" i="812"/>
  <c r="AT1" i="812"/>
  <c r="AU1" i="812"/>
  <c r="AV1" i="812"/>
  <c r="AW1" i="812"/>
  <c r="AX1" i="812"/>
  <c r="AY1" i="812"/>
  <c r="AZ1" i="812"/>
  <c r="BA1" i="812"/>
  <c r="BB1" i="812"/>
  <c r="BC1" i="812"/>
  <c r="BD1" i="812"/>
  <c r="BE1" i="812"/>
  <c r="BF1" i="812"/>
  <c r="BG1" i="812"/>
  <c r="BH1" i="812"/>
  <c r="BI1" i="812"/>
  <c r="BJ1" i="812"/>
  <c r="BK1" i="812"/>
  <c r="BL1" i="812"/>
  <c r="BM1" i="812"/>
  <c r="BN1" i="812"/>
  <c r="BO1" i="812"/>
  <c r="BP1" i="812"/>
  <c r="BQ1" i="812"/>
  <c r="BR1" i="812"/>
  <c r="BS1" i="812"/>
  <c r="BT1" i="812"/>
  <c r="BU1" i="812"/>
  <c r="BV1" i="812"/>
  <c r="B2" i="812"/>
  <c r="C2" i="812"/>
  <c r="D2" i="812"/>
  <c r="E2" i="812"/>
  <c r="F2" i="812"/>
  <c r="G2" i="812"/>
  <c r="H2" i="812"/>
  <c r="I2" i="812"/>
  <c r="J2" i="812"/>
  <c r="K2" i="812"/>
  <c r="L2" i="812"/>
  <c r="M2" i="812"/>
  <c r="N2" i="812"/>
  <c r="O2" i="812"/>
  <c r="P2" i="812"/>
  <c r="Q2" i="812"/>
  <c r="R2" i="812"/>
  <c r="S2" i="812"/>
  <c r="T2" i="812"/>
  <c r="U2" i="812"/>
  <c r="V2" i="812"/>
  <c r="W2" i="812"/>
  <c r="X2" i="812"/>
  <c r="Y2" i="812"/>
  <c r="Z2" i="812"/>
  <c r="AA2" i="812"/>
  <c r="AB2" i="812"/>
  <c r="AC2" i="812"/>
  <c r="AD2" i="812"/>
  <c r="AE2" i="812"/>
  <c r="AF2" i="812"/>
  <c r="AG2" i="812"/>
  <c r="AH2" i="812"/>
  <c r="AI2" i="812"/>
  <c r="AJ2" i="812"/>
  <c r="AK2" i="812"/>
  <c r="AL2" i="812"/>
  <c r="AM2" i="812"/>
  <c r="AN2" i="812"/>
  <c r="AO2" i="812"/>
  <c r="AP2" i="812"/>
  <c r="AQ2" i="812"/>
  <c r="AR2" i="812"/>
  <c r="AS2" i="812"/>
  <c r="AT2" i="812"/>
  <c r="AU2" i="812"/>
  <c r="AV2" i="812"/>
  <c r="AW2" i="812"/>
  <c r="AX2" i="812"/>
  <c r="AY2" i="812"/>
  <c r="AZ2" i="812"/>
  <c r="BA2" i="812"/>
  <c r="BB2" i="812"/>
  <c r="BC2" i="812"/>
  <c r="BD2" i="812"/>
  <c r="BE2" i="812"/>
  <c r="BF2" i="812"/>
  <c r="BG2" i="812"/>
  <c r="BH2" i="812"/>
  <c r="BI2" i="812"/>
  <c r="BJ2" i="812"/>
  <c r="BK2" i="812"/>
  <c r="BL2" i="812"/>
  <c r="BM2" i="812"/>
  <c r="BN2" i="812"/>
  <c r="BO2" i="812"/>
  <c r="BP2" i="812"/>
  <c r="BQ2" i="812"/>
  <c r="BR2" i="812"/>
  <c r="BS2" i="812"/>
  <c r="BT2" i="812"/>
  <c r="BU2" i="812"/>
  <c r="BV2" i="812"/>
  <c r="B3" i="812"/>
  <c r="C3" i="812"/>
  <c r="D3" i="812"/>
  <c r="E3" i="812"/>
  <c r="F3" i="812"/>
  <c r="G3" i="812"/>
  <c r="H3" i="812"/>
  <c r="I3" i="812"/>
  <c r="J3" i="812"/>
  <c r="K3" i="812"/>
  <c r="L3" i="812"/>
  <c r="M3" i="812"/>
  <c r="N3" i="812"/>
  <c r="O3" i="812"/>
  <c r="P3" i="812"/>
  <c r="Q3" i="812"/>
  <c r="R3" i="812"/>
  <c r="S3" i="812"/>
  <c r="T3" i="812"/>
  <c r="U3" i="812"/>
  <c r="V3" i="812"/>
  <c r="W3" i="812"/>
  <c r="X3" i="812"/>
  <c r="Y3" i="812"/>
  <c r="Z3" i="812"/>
  <c r="AA3" i="812"/>
  <c r="AB3" i="812"/>
  <c r="AC3" i="812"/>
  <c r="AD3" i="812"/>
  <c r="AE3" i="812"/>
  <c r="AF3" i="812"/>
  <c r="AG3" i="812"/>
  <c r="AH3" i="812"/>
  <c r="AI3" i="812"/>
  <c r="AJ3" i="812"/>
  <c r="AK3" i="812"/>
  <c r="AL3" i="812"/>
  <c r="AM3" i="812"/>
  <c r="AN3" i="812"/>
  <c r="AO3" i="812"/>
  <c r="AP3" i="812"/>
  <c r="AQ3" i="812"/>
  <c r="AR3" i="812"/>
  <c r="AS3" i="812"/>
  <c r="AT3" i="812"/>
  <c r="AU3" i="812"/>
  <c r="AV3" i="812"/>
  <c r="AW3" i="812"/>
  <c r="AX3" i="812"/>
  <c r="AY3" i="812"/>
  <c r="AZ3" i="812"/>
  <c r="BA3" i="812"/>
  <c r="BB3" i="812"/>
  <c r="BC3" i="812"/>
  <c r="BD3" i="812"/>
  <c r="BE3" i="812"/>
  <c r="BF3" i="812"/>
  <c r="BG3" i="812"/>
  <c r="BH3" i="812"/>
  <c r="BI3" i="812"/>
  <c r="BJ3" i="812"/>
  <c r="BK3" i="812"/>
  <c r="BL3" i="812"/>
  <c r="BM3" i="812"/>
  <c r="BN3" i="812"/>
  <c r="BO3" i="812"/>
  <c r="BP3" i="812"/>
  <c r="BQ3" i="812"/>
  <c r="BR3" i="812"/>
  <c r="BS3" i="812"/>
  <c r="BT3" i="812"/>
  <c r="BU3" i="812"/>
  <c r="BV3" i="812"/>
  <c r="A3" i="812"/>
  <c r="A2" i="812"/>
  <c r="A1" i="812"/>
  <c r="B1" i="811"/>
  <c r="C1" i="811"/>
  <c r="D1" i="811"/>
  <c r="E1" i="811"/>
  <c r="F1" i="811"/>
  <c r="G1" i="811"/>
  <c r="H1" i="811"/>
  <c r="I1" i="811"/>
  <c r="J1" i="811"/>
  <c r="K1" i="811"/>
  <c r="L1" i="811"/>
  <c r="M1" i="811"/>
  <c r="N1" i="811"/>
  <c r="O1" i="811"/>
  <c r="P1" i="811"/>
  <c r="Q1" i="811"/>
  <c r="R1" i="811"/>
  <c r="S1" i="811"/>
  <c r="T1" i="811"/>
  <c r="U1" i="811"/>
  <c r="V1" i="811"/>
  <c r="W1" i="811"/>
  <c r="X1" i="811"/>
  <c r="Y1" i="811"/>
  <c r="Z1" i="811"/>
  <c r="AA1" i="811"/>
  <c r="AB1" i="811"/>
  <c r="AC1" i="811"/>
  <c r="AD1" i="811"/>
  <c r="AE1" i="811"/>
  <c r="AF1" i="811"/>
  <c r="AG1" i="811"/>
  <c r="AH1" i="811"/>
  <c r="AI1" i="811"/>
  <c r="AJ1" i="811"/>
  <c r="AK1" i="811"/>
  <c r="AL1" i="811"/>
  <c r="AM1" i="811"/>
  <c r="AN1" i="811"/>
  <c r="AO1" i="811"/>
  <c r="AP1" i="811"/>
  <c r="AQ1" i="811"/>
  <c r="AR1" i="811"/>
  <c r="AS1" i="811"/>
  <c r="AT1" i="811"/>
  <c r="AU1" i="811"/>
  <c r="AV1" i="811"/>
  <c r="AW1" i="811"/>
  <c r="AX1" i="811"/>
  <c r="AY1" i="811"/>
  <c r="AZ1" i="811"/>
  <c r="BA1" i="811"/>
  <c r="BB1" i="811"/>
  <c r="BC1" i="811"/>
  <c r="BD1" i="811"/>
  <c r="BE1" i="811"/>
  <c r="BF1" i="811"/>
  <c r="BG1" i="811"/>
  <c r="BH1" i="811"/>
  <c r="BI1" i="811"/>
  <c r="BJ1" i="811"/>
  <c r="BK1" i="811"/>
  <c r="BL1" i="811"/>
  <c r="BM1" i="811"/>
  <c r="BN1" i="811"/>
  <c r="BO1" i="811"/>
  <c r="BP1" i="811"/>
  <c r="BQ1" i="811"/>
  <c r="BR1" i="811"/>
  <c r="BS1" i="811"/>
  <c r="BT1" i="811"/>
  <c r="BU1" i="811"/>
  <c r="BV1" i="811"/>
  <c r="B2" i="811"/>
  <c r="C2" i="811"/>
  <c r="D2" i="811"/>
  <c r="E2" i="811"/>
  <c r="F2" i="811"/>
  <c r="G2" i="811"/>
  <c r="H2" i="811"/>
  <c r="I2" i="811"/>
  <c r="J2" i="811"/>
  <c r="K2" i="811"/>
  <c r="L2" i="811"/>
  <c r="M2" i="811"/>
  <c r="N2" i="811"/>
  <c r="O2" i="811"/>
  <c r="P2" i="811"/>
  <c r="Q2" i="811"/>
  <c r="R2" i="811"/>
  <c r="S2" i="811"/>
  <c r="T2" i="811"/>
  <c r="U2" i="811"/>
  <c r="V2" i="811"/>
  <c r="W2" i="811"/>
  <c r="X2" i="811"/>
  <c r="Y2" i="811"/>
  <c r="Z2" i="811"/>
  <c r="AA2" i="811"/>
  <c r="AB2" i="811"/>
  <c r="AC2" i="811"/>
  <c r="AD2" i="811"/>
  <c r="AE2" i="811"/>
  <c r="AF2" i="811"/>
  <c r="AG2" i="811"/>
  <c r="AH2" i="811"/>
  <c r="AI2" i="811"/>
  <c r="AJ2" i="811"/>
  <c r="AK2" i="811"/>
  <c r="AL2" i="811"/>
  <c r="AM2" i="811"/>
  <c r="AN2" i="811"/>
  <c r="AO2" i="811"/>
  <c r="AP2" i="811"/>
  <c r="AQ2" i="811"/>
  <c r="AR2" i="811"/>
  <c r="AS2" i="811"/>
  <c r="AT2" i="811"/>
  <c r="AU2" i="811"/>
  <c r="AV2" i="811"/>
  <c r="AW2" i="811"/>
  <c r="AX2" i="811"/>
  <c r="AY2" i="811"/>
  <c r="AZ2" i="811"/>
  <c r="BA2" i="811"/>
  <c r="BB2" i="811"/>
  <c r="BC2" i="811"/>
  <c r="BD2" i="811"/>
  <c r="BE2" i="811"/>
  <c r="BF2" i="811"/>
  <c r="BG2" i="811"/>
  <c r="BH2" i="811"/>
  <c r="BI2" i="811"/>
  <c r="BJ2" i="811"/>
  <c r="BK2" i="811"/>
  <c r="BL2" i="811"/>
  <c r="BM2" i="811"/>
  <c r="BN2" i="811"/>
  <c r="BO2" i="811"/>
  <c r="BP2" i="811"/>
  <c r="BQ2" i="811"/>
  <c r="BR2" i="811"/>
  <c r="BS2" i="811"/>
  <c r="BT2" i="811"/>
  <c r="BU2" i="811"/>
  <c r="BV2" i="811"/>
  <c r="B3" i="811"/>
  <c r="C3" i="811"/>
  <c r="D3" i="811"/>
  <c r="E3" i="811"/>
  <c r="F3" i="811"/>
  <c r="G3" i="811"/>
  <c r="H3" i="811"/>
  <c r="I3" i="811"/>
  <c r="J3" i="811"/>
  <c r="K3" i="811"/>
  <c r="L3" i="811"/>
  <c r="M3" i="811"/>
  <c r="N3" i="811"/>
  <c r="O3" i="811"/>
  <c r="P3" i="811"/>
  <c r="Q3" i="811"/>
  <c r="R3" i="811"/>
  <c r="S3" i="811"/>
  <c r="T3" i="811"/>
  <c r="U3" i="811"/>
  <c r="V3" i="811"/>
  <c r="W3" i="811"/>
  <c r="X3" i="811"/>
  <c r="Y3" i="811"/>
  <c r="Z3" i="811"/>
  <c r="AA3" i="811"/>
  <c r="AB3" i="811"/>
  <c r="AC3" i="811"/>
  <c r="AD3" i="811"/>
  <c r="AE3" i="811"/>
  <c r="AF3" i="811"/>
  <c r="AG3" i="811"/>
  <c r="AH3" i="811"/>
  <c r="AI3" i="811"/>
  <c r="AJ3" i="811"/>
  <c r="AK3" i="811"/>
  <c r="AL3" i="811"/>
  <c r="AM3" i="811"/>
  <c r="AN3" i="811"/>
  <c r="AO3" i="811"/>
  <c r="AP3" i="811"/>
  <c r="AQ3" i="811"/>
  <c r="AR3" i="811"/>
  <c r="AS3" i="811"/>
  <c r="AT3" i="811"/>
  <c r="AU3" i="811"/>
  <c r="AV3" i="811"/>
  <c r="AW3" i="811"/>
  <c r="AX3" i="811"/>
  <c r="AY3" i="811"/>
  <c r="AZ3" i="811"/>
  <c r="BA3" i="811"/>
  <c r="BB3" i="811"/>
  <c r="BC3" i="811"/>
  <c r="BD3" i="811"/>
  <c r="BE3" i="811"/>
  <c r="BF3" i="811"/>
  <c r="BG3" i="811"/>
  <c r="BH3" i="811"/>
  <c r="BI3" i="811"/>
  <c r="BJ3" i="811"/>
  <c r="BK3" i="811"/>
  <c r="BL3" i="811"/>
  <c r="BM3" i="811"/>
  <c r="BN3" i="811"/>
  <c r="BO3" i="811"/>
  <c r="BP3" i="811"/>
  <c r="BQ3" i="811"/>
  <c r="BR3" i="811"/>
  <c r="BS3" i="811"/>
  <c r="BT3" i="811"/>
  <c r="BU3" i="811"/>
  <c r="BV3" i="811"/>
  <c r="A3" i="811"/>
  <c r="A2" i="811"/>
  <c r="A1" i="811"/>
  <c r="B1" i="810"/>
  <c r="C1" i="810"/>
  <c r="D1" i="810"/>
  <c r="E1" i="810"/>
  <c r="F1" i="810"/>
  <c r="G1" i="810"/>
  <c r="H1" i="810"/>
  <c r="I1" i="810"/>
  <c r="J1" i="810"/>
  <c r="K1" i="810"/>
  <c r="L1" i="810"/>
  <c r="M1" i="810"/>
  <c r="N1" i="810"/>
  <c r="O1" i="810"/>
  <c r="P1" i="810"/>
  <c r="Q1" i="810"/>
  <c r="R1" i="810"/>
  <c r="S1" i="810"/>
  <c r="T1" i="810"/>
  <c r="U1" i="810"/>
  <c r="V1" i="810"/>
  <c r="W1" i="810"/>
  <c r="X1" i="810"/>
  <c r="Y1" i="810"/>
  <c r="Z1" i="810"/>
  <c r="AA1" i="810"/>
  <c r="AB1" i="810"/>
  <c r="AC1" i="810"/>
  <c r="AD1" i="810"/>
  <c r="AE1" i="810"/>
  <c r="AF1" i="810"/>
  <c r="AG1" i="810"/>
  <c r="AH1" i="810"/>
  <c r="AI1" i="810"/>
  <c r="AJ1" i="810"/>
  <c r="AK1" i="810"/>
  <c r="AL1" i="810"/>
  <c r="AM1" i="810"/>
  <c r="AN1" i="810"/>
  <c r="AO1" i="810"/>
  <c r="AP1" i="810"/>
  <c r="AQ1" i="810"/>
  <c r="AR1" i="810"/>
  <c r="AS1" i="810"/>
  <c r="AT1" i="810"/>
  <c r="AU1" i="810"/>
  <c r="AV1" i="810"/>
  <c r="AW1" i="810"/>
  <c r="AX1" i="810"/>
  <c r="AY1" i="810"/>
  <c r="AZ1" i="810"/>
  <c r="BA1" i="810"/>
  <c r="BB1" i="810"/>
  <c r="BC1" i="810"/>
  <c r="BD1" i="810"/>
  <c r="BE1" i="810"/>
  <c r="BF1" i="810"/>
  <c r="BG1" i="810"/>
  <c r="BH1" i="810"/>
  <c r="BI1" i="810"/>
  <c r="BJ1" i="810"/>
  <c r="BK1" i="810"/>
  <c r="BL1" i="810"/>
  <c r="BM1" i="810"/>
  <c r="BN1" i="810"/>
  <c r="BO1" i="810"/>
  <c r="BP1" i="810"/>
  <c r="BQ1" i="810"/>
  <c r="BR1" i="810"/>
  <c r="BS1" i="810"/>
  <c r="BT1" i="810"/>
  <c r="BU1" i="810"/>
  <c r="BV1" i="810"/>
  <c r="B2" i="810"/>
  <c r="C2" i="810"/>
  <c r="D2" i="810"/>
  <c r="E2" i="810"/>
  <c r="F2" i="810"/>
  <c r="G2" i="810"/>
  <c r="H2" i="810"/>
  <c r="I2" i="810"/>
  <c r="J2" i="810"/>
  <c r="K2" i="810"/>
  <c r="L2" i="810"/>
  <c r="M2" i="810"/>
  <c r="N2" i="810"/>
  <c r="O2" i="810"/>
  <c r="P2" i="810"/>
  <c r="Q2" i="810"/>
  <c r="R2" i="810"/>
  <c r="S2" i="810"/>
  <c r="T2" i="810"/>
  <c r="U2" i="810"/>
  <c r="V2" i="810"/>
  <c r="W2" i="810"/>
  <c r="X2" i="810"/>
  <c r="Y2" i="810"/>
  <c r="Z2" i="810"/>
  <c r="AA2" i="810"/>
  <c r="AB2" i="810"/>
  <c r="AC2" i="810"/>
  <c r="AD2" i="810"/>
  <c r="AE2" i="810"/>
  <c r="AF2" i="810"/>
  <c r="AG2" i="810"/>
  <c r="AH2" i="810"/>
  <c r="AI2" i="810"/>
  <c r="AJ2" i="810"/>
  <c r="AK2" i="810"/>
  <c r="AL2" i="810"/>
  <c r="AM2" i="810"/>
  <c r="AN2" i="810"/>
  <c r="AO2" i="810"/>
  <c r="AP2" i="810"/>
  <c r="AQ2" i="810"/>
  <c r="AR2" i="810"/>
  <c r="AS2" i="810"/>
  <c r="AT2" i="810"/>
  <c r="AU2" i="810"/>
  <c r="AV2" i="810"/>
  <c r="AW2" i="810"/>
  <c r="AX2" i="810"/>
  <c r="AY2" i="810"/>
  <c r="AZ2" i="810"/>
  <c r="BA2" i="810"/>
  <c r="BB2" i="810"/>
  <c r="BC2" i="810"/>
  <c r="BD2" i="810"/>
  <c r="BE2" i="810"/>
  <c r="BF2" i="810"/>
  <c r="BG2" i="810"/>
  <c r="BH2" i="810"/>
  <c r="BI2" i="810"/>
  <c r="BJ2" i="810"/>
  <c r="BK2" i="810"/>
  <c r="BL2" i="810"/>
  <c r="BM2" i="810"/>
  <c r="BN2" i="810"/>
  <c r="BO2" i="810"/>
  <c r="BP2" i="810"/>
  <c r="BQ2" i="810"/>
  <c r="BR2" i="810"/>
  <c r="BS2" i="810"/>
  <c r="BT2" i="810"/>
  <c r="BU2" i="810"/>
  <c r="BV2" i="810"/>
  <c r="B3" i="810"/>
  <c r="C3" i="810"/>
  <c r="D3" i="810"/>
  <c r="E3" i="810"/>
  <c r="F3" i="810"/>
  <c r="G3" i="810"/>
  <c r="H3" i="810"/>
  <c r="I3" i="810"/>
  <c r="J3" i="810"/>
  <c r="K3" i="810"/>
  <c r="L3" i="810"/>
  <c r="M3" i="810"/>
  <c r="N3" i="810"/>
  <c r="O3" i="810"/>
  <c r="P3" i="810"/>
  <c r="Q3" i="810"/>
  <c r="R3" i="810"/>
  <c r="S3" i="810"/>
  <c r="T3" i="810"/>
  <c r="U3" i="810"/>
  <c r="V3" i="810"/>
  <c r="W3" i="810"/>
  <c r="X3" i="810"/>
  <c r="Y3" i="810"/>
  <c r="Z3" i="810"/>
  <c r="AA3" i="810"/>
  <c r="AB3" i="810"/>
  <c r="AC3" i="810"/>
  <c r="AD3" i="810"/>
  <c r="AE3" i="810"/>
  <c r="AF3" i="810"/>
  <c r="AG3" i="810"/>
  <c r="AH3" i="810"/>
  <c r="AI3" i="810"/>
  <c r="AJ3" i="810"/>
  <c r="AK3" i="810"/>
  <c r="AL3" i="810"/>
  <c r="AM3" i="810"/>
  <c r="AN3" i="810"/>
  <c r="AO3" i="810"/>
  <c r="AP3" i="810"/>
  <c r="AQ3" i="810"/>
  <c r="AR3" i="810"/>
  <c r="AS3" i="810"/>
  <c r="AT3" i="810"/>
  <c r="AU3" i="810"/>
  <c r="AV3" i="810"/>
  <c r="AW3" i="810"/>
  <c r="AX3" i="810"/>
  <c r="AY3" i="810"/>
  <c r="AZ3" i="810"/>
  <c r="BA3" i="810"/>
  <c r="BB3" i="810"/>
  <c r="BC3" i="810"/>
  <c r="BD3" i="810"/>
  <c r="BE3" i="810"/>
  <c r="BF3" i="810"/>
  <c r="BG3" i="810"/>
  <c r="BH3" i="810"/>
  <c r="BI3" i="810"/>
  <c r="BJ3" i="810"/>
  <c r="BK3" i="810"/>
  <c r="BL3" i="810"/>
  <c r="BM3" i="810"/>
  <c r="BN3" i="810"/>
  <c r="BO3" i="810"/>
  <c r="BP3" i="810"/>
  <c r="BQ3" i="810"/>
  <c r="BR3" i="810"/>
  <c r="BS3" i="810"/>
  <c r="BT3" i="810"/>
  <c r="BU3" i="810"/>
  <c r="BV3" i="810"/>
  <c r="A3" i="810"/>
  <c r="A2" i="810"/>
  <c r="A1" i="810"/>
  <c r="B1" i="809"/>
  <c r="C1" i="809"/>
  <c r="D1" i="809"/>
  <c r="E1" i="809"/>
  <c r="F1" i="809"/>
  <c r="G1" i="809"/>
  <c r="H1" i="809"/>
  <c r="I1" i="809"/>
  <c r="J1" i="809"/>
  <c r="K1" i="809"/>
  <c r="L1" i="809"/>
  <c r="M1" i="809"/>
  <c r="N1" i="809"/>
  <c r="O1" i="809"/>
  <c r="P1" i="809"/>
  <c r="Q1" i="809"/>
  <c r="R1" i="809"/>
  <c r="S1" i="809"/>
  <c r="T1" i="809"/>
  <c r="U1" i="809"/>
  <c r="V1" i="809"/>
  <c r="W1" i="809"/>
  <c r="X1" i="809"/>
  <c r="Y1" i="809"/>
  <c r="Z1" i="809"/>
  <c r="AA1" i="809"/>
  <c r="AB1" i="809"/>
  <c r="AC1" i="809"/>
  <c r="AD1" i="809"/>
  <c r="AE1" i="809"/>
  <c r="AF1" i="809"/>
  <c r="AG1" i="809"/>
  <c r="AH1" i="809"/>
  <c r="AI1" i="809"/>
  <c r="AJ1" i="809"/>
  <c r="AK1" i="809"/>
  <c r="AL1" i="809"/>
  <c r="AM1" i="809"/>
  <c r="AN1" i="809"/>
  <c r="AO1" i="809"/>
  <c r="AP1" i="809"/>
  <c r="AQ1" i="809"/>
  <c r="AR1" i="809"/>
  <c r="AS1" i="809"/>
  <c r="AT1" i="809"/>
  <c r="AU1" i="809"/>
  <c r="AV1" i="809"/>
  <c r="AW1" i="809"/>
  <c r="AX1" i="809"/>
  <c r="AY1" i="809"/>
  <c r="AZ1" i="809"/>
  <c r="BA1" i="809"/>
  <c r="BB1" i="809"/>
  <c r="BC1" i="809"/>
  <c r="BD1" i="809"/>
  <c r="BE1" i="809"/>
  <c r="BF1" i="809"/>
  <c r="BG1" i="809"/>
  <c r="BH1" i="809"/>
  <c r="BI1" i="809"/>
  <c r="BJ1" i="809"/>
  <c r="BK1" i="809"/>
  <c r="BL1" i="809"/>
  <c r="BM1" i="809"/>
  <c r="BN1" i="809"/>
  <c r="BO1" i="809"/>
  <c r="BP1" i="809"/>
  <c r="BQ1" i="809"/>
  <c r="BR1" i="809"/>
  <c r="BS1" i="809"/>
  <c r="BT1" i="809"/>
  <c r="BU1" i="809"/>
  <c r="BV1" i="809"/>
  <c r="B2" i="809"/>
  <c r="C2" i="809"/>
  <c r="D2" i="809"/>
  <c r="E2" i="809"/>
  <c r="F2" i="809"/>
  <c r="G2" i="809"/>
  <c r="H2" i="809"/>
  <c r="I2" i="809"/>
  <c r="J2" i="809"/>
  <c r="K2" i="809"/>
  <c r="L2" i="809"/>
  <c r="M2" i="809"/>
  <c r="N2" i="809"/>
  <c r="O2" i="809"/>
  <c r="P2" i="809"/>
  <c r="Q2" i="809"/>
  <c r="R2" i="809"/>
  <c r="S2" i="809"/>
  <c r="T2" i="809"/>
  <c r="U2" i="809"/>
  <c r="V2" i="809"/>
  <c r="W2" i="809"/>
  <c r="X2" i="809"/>
  <c r="Y2" i="809"/>
  <c r="Z2" i="809"/>
  <c r="AA2" i="809"/>
  <c r="AB2" i="809"/>
  <c r="AC2" i="809"/>
  <c r="AD2" i="809"/>
  <c r="AE2" i="809"/>
  <c r="AF2" i="809"/>
  <c r="AG2" i="809"/>
  <c r="AH2" i="809"/>
  <c r="AI2" i="809"/>
  <c r="AJ2" i="809"/>
  <c r="AK2" i="809"/>
  <c r="AL2" i="809"/>
  <c r="AM2" i="809"/>
  <c r="AN2" i="809"/>
  <c r="AO2" i="809"/>
  <c r="AP2" i="809"/>
  <c r="AQ2" i="809"/>
  <c r="AR2" i="809"/>
  <c r="AS2" i="809"/>
  <c r="AT2" i="809"/>
  <c r="AU2" i="809"/>
  <c r="AV2" i="809"/>
  <c r="AW2" i="809"/>
  <c r="AX2" i="809"/>
  <c r="AY2" i="809"/>
  <c r="AZ2" i="809"/>
  <c r="BA2" i="809"/>
  <c r="BB2" i="809"/>
  <c r="BC2" i="809"/>
  <c r="BD2" i="809"/>
  <c r="BE2" i="809"/>
  <c r="BF2" i="809"/>
  <c r="BG2" i="809"/>
  <c r="BH2" i="809"/>
  <c r="BI2" i="809"/>
  <c r="BJ2" i="809"/>
  <c r="BK2" i="809"/>
  <c r="BL2" i="809"/>
  <c r="BM2" i="809"/>
  <c r="BN2" i="809"/>
  <c r="BO2" i="809"/>
  <c r="BP2" i="809"/>
  <c r="BQ2" i="809"/>
  <c r="BR2" i="809"/>
  <c r="BS2" i="809"/>
  <c r="BT2" i="809"/>
  <c r="BU2" i="809"/>
  <c r="BV2" i="809"/>
  <c r="B3" i="809"/>
  <c r="C3" i="809"/>
  <c r="D3" i="809"/>
  <c r="E3" i="809"/>
  <c r="F3" i="809"/>
  <c r="G3" i="809"/>
  <c r="H3" i="809"/>
  <c r="I3" i="809"/>
  <c r="J3" i="809"/>
  <c r="K3" i="809"/>
  <c r="L3" i="809"/>
  <c r="M3" i="809"/>
  <c r="N3" i="809"/>
  <c r="O3" i="809"/>
  <c r="P3" i="809"/>
  <c r="Q3" i="809"/>
  <c r="R3" i="809"/>
  <c r="S3" i="809"/>
  <c r="T3" i="809"/>
  <c r="U3" i="809"/>
  <c r="V3" i="809"/>
  <c r="W3" i="809"/>
  <c r="X3" i="809"/>
  <c r="Y3" i="809"/>
  <c r="Z3" i="809"/>
  <c r="AA3" i="809"/>
  <c r="AB3" i="809"/>
  <c r="AC3" i="809"/>
  <c r="AD3" i="809"/>
  <c r="AE3" i="809"/>
  <c r="AF3" i="809"/>
  <c r="AG3" i="809"/>
  <c r="AH3" i="809"/>
  <c r="AI3" i="809"/>
  <c r="AJ3" i="809"/>
  <c r="AK3" i="809"/>
  <c r="AL3" i="809"/>
  <c r="AM3" i="809"/>
  <c r="AN3" i="809"/>
  <c r="AO3" i="809"/>
  <c r="AP3" i="809"/>
  <c r="AQ3" i="809"/>
  <c r="AR3" i="809"/>
  <c r="AS3" i="809"/>
  <c r="AT3" i="809"/>
  <c r="AU3" i="809"/>
  <c r="AV3" i="809"/>
  <c r="AW3" i="809"/>
  <c r="AX3" i="809"/>
  <c r="AY3" i="809"/>
  <c r="AZ3" i="809"/>
  <c r="BA3" i="809"/>
  <c r="BB3" i="809"/>
  <c r="BC3" i="809"/>
  <c r="BD3" i="809"/>
  <c r="BE3" i="809"/>
  <c r="BF3" i="809"/>
  <c r="BG3" i="809"/>
  <c r="BH3" i="809"/>
  <c r="BI3" i="809"/>
  <c r="BJ3" i="809"/>
  <c r="BK3" i="809"/>
  <c r="BL3" i="809"/>
  <c r="BM3" i="809"/>
  <c r="BN3" i="809"/>
  <c r="BO3" i="809"/>
  <c r="BP3" i="809"/>
  <c r="BQ3" i="809"/>
  <c r="BR3" i="809"/>
  <c r="BS3" i="809"/>
  <c r="BT3" i="809"/>
  <c r="BU3" i="809"/>
  <c r="BV3" i="809"/>
  <c r="A3" i="809"/>
  <c r="A2" i="809"/>
  <c r="A1" i="809"/>
  <c r="B1" i="808"/>
  <c r="C1" i="808"/>
  <c r="D1" i="808"/>
  <c r="E1" i="808"/>
  <c r="F1" i="808"/>
  <c r="G1" i="808"/>
  <c r="H1" i="808"/>
  <c r="I1" i="808"/>
  <c r="J1" i="808"/>
  <c r="K1" i="808"/>
  <c r="L1" i="808"/>
  <c r="M1" i="808"/>
  <c r="N1" i="808"/>
  <c r="O1" i="808"/>
  <c r="P1" i="808"/>
  <c r="Q1" i="808"/>
  <c r="R1" i="808"/>
  <c r="S1" i="808"/>
  <c r="T1" i="808"/>
  <c r="U1" i="808"/>
  <c r="V1" i="808"/>
  <c r="W1" i="808"/>
  <c r="X1" i="808"/>
  <c r="Y1" i="808"/>
  <c r="Z1" i="808"/>
  <c r="AA1" i="808"/>
  <c r="AB1" i="808"/>
  <c r="AC1" i="808"/>
  <c r="AD1" i="808"/>
  <c r="AE1" i="808"/>
  <c r="AF1" i="808"/>
  <c r="AG1" i="808"/>
  <c r="AH1" i="808"/>
  <c r="AI1" i="808"/>
  <c r="AJ1" i="808"/>
  <c r="AK1" i="808"/>
  <c r="AL1" i="808"/>
  <c r="AM1" i="808"/>
  <c r="AN1" i="808"/>
  <c r="AO1" i="808"/>
  <c r="AP1" i="808"/>
  <c r="AQ1" i="808"/>
  <c r="AR1" i="808"/>
  <c r="AS1" i="808"/>
  <c r="AT1" i="808"/>
  <c r="AU1" i="808"/>
  <c r="AV1" i="808"/>
  <c r="AW1" i="808"/>
  <c r="AX1" i="808"/>
  <c r="AY1" i="808"/>
  <c r="AZ1" i="808"/>
  <c r="BA1" i="808"/>
  <c r="BB1" i="808"/>
  <c r="BC1" i="808"/>
  <c r="BD1" i="808"/>
  <c r="BE1" i="808"/>
  <c r="BF1" i="808"/>
  <c r="BG1" i="808"/>
  <c r="BH1" i="808"/>
  <c r="BI1" i="808"/>
  <c r="BJ1" i="808"/>
  <c r="BK1" i="808"/>
  <c r="BL1" i="808"/>
  <c r="BM1" i="808"/>
  <c r="BN1" i="808"/>
  <c r="BO1" i="808"/>
  <c r="BP1" i="808"/>
  <c r="BQ1" i="808"/>
  <c r="BR1" i="808"/>
  <c r="BS1" i="808"/>
  <c r="BT1" i="808"/>
  <c r="BU1" i="808"/>
  <c r="BV1" i="808"/>
  <c r="B2" i="808"/>
  <c r="C2" i="808"/>
  <c r="D2" i="808"/>
  <c r="E2" i="808"/>
  <c r="F2" i="808"/>
  <c r="G2" i="808"/>
  <c r="H2" i="808"/>
  <c r="I2" i="808"/>
  <c r="J2" i="808"/>
  <c r="K2" i="808"/>
  <c r="L2" i="808"/>
  <c r="M2" i="808"/>
  <c r="N2" i="808"/>
  <c r="O2" i="808"/>
  <c r="P2" i="808"/>
  <c r="Q2" i="808"/>
  <c r="R2" i="808"/>
  <c r="S2" i="808"/>
  <c r="T2" i="808"/>
  <c r="U2" i="808"/>
  <c r="V2" i="808"/>
  <c r="W2" i="808"/>
  <c r="X2" i="808"/>
  <c r="Y2" i="808"/>
  <c r="Z2" i="808"/>
  <c r="AA2" i="808"/>
  <c r="AB2" i="808"/>
  <c r="AC2" i="808"/>
  <c r="AD2" i="808"/>
  <c r="AE2" i="808"/>
  <c r="AF2" i="808"/>
  <c r="AG2" i="808"/>
  <c r="AH2" i="808"/>
  <c r="AI2" i="808"/>
  <c r="AJ2" i="808"/>
  <c r="AK2" i="808"/>
  <c r="AL2" i="808"/>
  <c r="AM2" i="808"/>
  <c r="AN2" i="808"/>
  <c r="AO2" i="808"/>
  <c r="AP2" i="808"/>
  <c r="AQ2" i="808"/>
  <c r="AR2" i="808"/>
  <c r="AS2" i="808"/>
  <c r="AT2" i="808"/>
  <c r="AU2" i="808"/>
  <c r="AV2" i="808"/>
  <c r="AW2" i="808"/>
  <c r="AX2" i="808"/>
  <c r="AY2" i="808"/>
  <c r="AZ2" i="808"/>
  <c r="BA2" i="808"/>
  <c r="BB2" i="808"/>
  <c r="BC2" i="808"/>
  <c r="BD2" i="808"/>
  <c r="BE2" i="808"/>
  <c r="BF2" i="808"/>
  <c r="BG2" i="808"/>
  <c r="BH2" i="808"/>
  <c r="BI2" i="808"/>
  <c r="BJ2" i="808"/>
  <c r="BK2" i="808"/>
  <c r="BL2" i="808"/>
  <c r="BM2" i="808"/>
  <c r="BN2" i="808"/>
  <c r="BO2" i="808"/>
  <c r="BP2" i="808"/>
  <c r="BQ2" i="808"/>
  <c r="BR2" i="808"/>
  <c r="BS2" i="808"/>
  <c r="BT2" i="808"/>
  <c r="BU2" i="808"/>
  <c r="BV2" i="808"/>
  <c r="B3" i="808"/>
  <c r="C3" i="808"/>
  <c r="D3" i="808"/>
  <c r="E3" i="808"/>
  <c r="F3" i="808"/>
  <c r="G3" i="808"/>
  <c r="H3" i="808"/>
  <c r="I3" i="808"/>
  <c r="J3" i="808"/>
  <c r="K3" i="808"/>
  <c r="L3" i="808"/>
  <c r="M3" i="808"/>
  <c r="N3" i="808"/>
  <c r="O3" i="808"/>
  <c r="P3" i="808"/>
  <c r="Q3" i="808"/>
  <c r="R3" i="808"/>
  <c r="S3" i="808"/>
  <c r="T3" i="808"/>
  <c r="U3" i="808"/>
  <c r="V3" i="808"/>
  <c r="W3" i="808"/>
  <c r="X3" i="808"/>
  <c r="Y3" i="808"/>
  <c r="Z3" i="808"/>
  <c r="AA3" i="808"/>
  <c r="AB3" i="808"/>
  <c r="AC3" i="808"/>
  <c r="AD3" i="808"/>
  <c r="AE3" i="808"/>
  <c r="AF3" i="808"/>
  <c r="AG3" i="808"/>
  <c r="AH3" i="808"/>
  <c r="AI3" i="808"/>
  <c r="AJ3" i="808"/>
  <c r="AK3" i="808"/>
  <c r="AL3" i="808"/>
  <c r="AM3" i="808"/>
  <c r="AN3" i="808"/>
  <c r="AO3" i="808"/>
  <c r="AP3" i="808"/>
  <c r="AQ3" i="808"/>
  <c r="AR3" i="808"/>
  <c r="AS3" i="808"/>
  <c r="AT3" i="808"/>
  <c r="AU3" i="808"/>
  <c r="AV3" i="808"/>
  <c r="AW3" i="808"/>
  <c r="AX3" i="808"/>
  <c r="AY3" i="808"/>
  <c r="AZ3" i="808"/>
  <c r="BA3" i="808"/>
  <c r="BB3" i="808"/>
  <c r="BC3" i="808"/>
  <c r="BD3" i="808"/>
  <c r="BE3" i="808"/>
  <c r="BF3" i="808"/>
  <c r="BG3" i="808"/>
  <c r="BH3" i="808"/>
  <c r="BI3" i="808"/>
  <c r="BJ3" i="808"/>
  <c r="BK3" i="808"/>
  <c r="BL3" i="808"/>
  <c r="BM3" i="808"/>
  <c r="BN3" i="808"/>
  <c r="BO3" i="808"/>
  <c r="BP3" i="808"/>
  <c r="BQ3" i="808"/>
  <c r="BR3" i="808"/>
  <c r="BS3" i="808"/>
  <c r="BT3" i="808"/>
  <c r="BU3" i="808"/>
  <c r="BV3" i="808"/>
  <c r="A3" i="808"/>
  <c r="A2" i="808"/>
  <c r="A1" i="808"/>
  <c r="B1" i="807"/>
  <c r="C1" i="807"/>
  <c r="D1" i="807"/>
  <c r="E1" i="807"/>
  <c r="F1" i="807"/>
  <c r="G1" i="807"/>
  <c r="H1" i="807"/>
  <c r="I1" i="807"/>
  <c r="J1" i="807"/>
  <c r="K1" i="807"/>
  <c r="L1" i="807"/>
  <c r="M1" i="807"/>
  <c r="N1" i="807"/>
  <c r="O1" i="807"/>
  <c r="P1" i="807"/>
  <c r="Q1" i="807"/>
  <c r="R1" i="807"/>
  <c r="S1" i="807"/>
  <c r="T1" i="807"/>
  <c r="U1" i="807"/>
  <c r="V1" i="807"/>
  <c r="W1" i="807"/>
  <c r="X1" i="807"/>
  <c r="Y1" i="807"/>
  <c r="Z1" i="807"/>
  <c r="AA1" i="807"/>
  <c r="AB1" i="807"/>
  <c r="AC1" i="807"/>
  <c r="AD1" i="807"/>
  <c r="AE1" i="807"/>
  <c r="AF1" i="807"/>
  <c r="AG1" i="807"/>
  <c r="AH1" i="807"/>
  <c r="AI1" i="807"/>
  <c r="AJ1" i="807"/>
  <c r="AK1" i="807"/>
  <c r="AL1" i="807"/>
  <c r="AM1" i="807"/>
  <c r="AN1" i="807"/>
  <c r="AO1" i="807"/>
  <c r="AP1" i="807"/>
  <c r="AQ1" i="807"/>
  <c r="AR1" i="807"/>
  <c r="AS1" i="807"/>
  <c r="AT1" i="807"/>
  <c r="AU1" i="807"/>
  <c r="AV1" i="807"/>
  <c r="AW1" i="807"/>
  <c r="AX1" i="807"/>
  <c r="AY1" i="807"/>
  <c r="AZ1" i="807"/>
  <c r="BA1" i="807"/>
  <c r="BB1" i="807"/>
  <c r="BC1" i="807"/>
  <c r="BD1" i="807"/>
  <c r="BE1" i="807"/>
  <c r="BF1" i="807"/>
  <c r="BG1" i="807"/>
  <c r="BH1" i="807"/>
  <c r="BI1" i="807"/>
  <c r="BJ1" i="807"/>
  <c r="BK1" i="807"/>
  <c r="BL1" i="807"/>
  <c r="BM1" i="807"/>
  <c r="BN1" i="807"/>
  <c r="BO1" i="807"/>
  <c r="BP1" i="807"/>
  <c r="BQ1" i="807"/>
  <c r="BR1" i="807"/>
  <c r="BS1" i="807"/>
  <c r="BT1" i="807"/>
  <c r="BU1" i="807"/>
  <c r="BV1" i="807"/>
  <c r="B2" i="807"/>
  <c r="C2" i="807"/>
  <c r="D2" i="807"/>
  <c r="E2" i="807"/>
  <c r="F2" i="807"/>
  <c r="G2" i="807"/>
  <c r="H2" i="807"/>
  <c r="I2" i="807"/>
  <c r="J2" i="807"/>
  <c r="K2" i="807"/>
  <c r="L2" i="807"/>
  <c r="M2" i="807"/>
  <c r="N2" i="807"/>
  <c r="O2" i="807"/>
  <c r="P2" i="807"/>
  <c r="Q2" i="807"/>
  <c r="R2" i="807"/>
  <c r="S2" i="807"/>
  <c r="T2" i="807"/>
  <c r="U2" i="807"/>
  <c r="V2" i="807"/>
  <c r="W2" i="807"/>
  <c r="X2" i="807"/>
  <c r="Y2" i="807"/>
  <c r="Z2" i="807"/>
  <c r="AA2" i="807"/>
  <c r="AB2" i="807"/>
  <c r="AC2" i="807"/>
  <c r="AD2" i="807"/>
  <c r="AE2" i="807"/>
  <c r="AF2" i="807"/>
  <c r="AG2" i="807"/>
  <c r="AH2" i="807"/>
  <c r="AI2" i="807"/>
  <c r="AJ2" i="807"/>
  <c r="AK2" i="807"/>
  <c r="AL2" i="807"/>
  <c r="AM2" i="807"/>
  <c r="AN2" i="807"/>
  <c r="AO2" i="807"/>
  <c r="AP2" i="807"/>
  <c r="AQ2" i="807"/>
  <c r="AR2" i="807"/>
  <c r="AS2" i="807"/>
  <c r="AT2" i="807"/>
  <c r="AU2" i="807"/>
  <c r="AV2" i="807"/>
  <c r="AW2" i="807"/>
  <c r="AX2" i="807"/>
  <c r="AY2" i="807"/>
  <c r="AZ2" i="807"/>
  <c r="BA2" i="807"/>
  <c r="BB2" i="807"/>
  <c r="BC2" i="807"/>
  <c r="BD2" i="807"/>
  <c r="BE2" i="807"/>
  <c r="BF2" i="807"/>
  <c r="BG2" i="807"/>
  <c r="BH2" i="807"/>
  <c r="BI2" i="807"/>
  <c r="BJ2" i="807"/>
  <c r="BK2" i="807"/>
  <c r="BL2" i="807"/>
  <c r="BM2" i="807"/>
  <c r="BN2" i="807"/>
  <c r="BO2" i="807"/>
  <c r="BP2" i="807"/>
  <c r="BQ2" i="807"/>
  <c r="BR2" i="807"/>
  <c r="BS2" i="807"/>
  <c r="BT2" i="807"/>
  <c r="BU2" i="807"/>
  <c r="BV2" i="807"/>
  <c r="B3" i="807"/>
  <c r="C3" i="807"/>
  <c r="D3" i="807"/>
  <c r="E3" i="807"/>
  <c r="F3" i="807"/>
  <c r="G3" i="807"/>
  <c r="H3" i="807"/>
  <c r="I3" i="807"/>
  <c r="J3" i="807"/>
  <c r="K3" i="807"/>
  <c r="L3" i="807"/>
  <c r="M3" i="807"/>
  <c r="N3" i="807"/>
  <c r="O3" i="807"/>
  <c r="P3" i="807"/>
  <c r="Q3" i="807"/>
  <c r="R3" i="807"/>
  <c r="S3" i="807"/>
  <c r="T3" i="807"/>
  <c r="U3" i="807"/>
  <c r="V3" i="807"/>
  <c r="W3" i="807"/>
  <c r="X3" i="807"/>
  <c r="Y3" i="807"/>
  <c r="Z3" i="807"/>
  <c r="AA3" i="807"/>
  <c r="AB3" i="807"/>
  <c r="AC3" i="807"/>
  <c r="AD3" i="807"/>
  <c r="AE3" i="807"/>
  <c r="AF3" i="807"/>
  <c r="AG3" i="807"/>
  <c r="AH3" i="807"/>
  <c r="AI3" i="807"/>
  <c r="AJ3" i="807"/>
  <c r="AK3" i="807"/>
  <c r="AL3" i="807"/>
  <c r="AM3" i="807"/>
  <c r="AN3" i="807"/>
  <c r="AO3" i="807"/>
  <c r="AP3" i="807"/>
  <c r="AQ3" i="807"/>
  <c r="AR3" i="807"/>
  <c r="AS3" i="807"/>
  <c r="AT3" i="807"/>
  <c r="AU3" i="807"/>
  <c r="AV3" i="807"/>
  <c r="AW3" i="807"/>
  <c r="AX3" i="807"/>
  <c r="AY3" i="807"/>
  <c r="AZ3" i="807"/>
  <c r="BA3" i="807"/>
  <c r="BB3" i="807"/>
  <c r="BC3" i="807"/>
  <c r="BD3" i="807"/>
  <c r="BE3" i="807"/>
  <c r="BF3" i="807"/>
  <c r="BG3" i="807"/>
  <c r="BH3" i="807"/>
  <c r="BI3" i="807"/>
  <c r="BJ3" i="807"/>
  <c r="BK3" i="807"/>
  <c r="BL3" i="807"/>
  <c r="BM3" i="807"/>
  <c r="BN3" i="807"/>
  <c r="BO3" i="807"/>
  <c r="BP3" i="807"/>
  <c r="BQ3" i="807"/>
  <c r="BR3" i="807"/>
  <c r="BS3" i="807"/>
  <c r="BT3" i="807"/>
  <c r="BU3" i="807"/>
  <c r="BV3" i="807"/>
  <c r="A3" i="807"/>
  <c r="A2" i="807"/>
  <c r="A1" i="807"/>
  <c r="B1" i="806"/>
  <c r="C1" i="806"/>
  <c r="D1" i="806"/>
  <c r="E1" i="806"/>
  <c r="F1" i="806"/>
  <c r="G1" i="806"/>
  <c r="H1" i="806"/>
  <c r="I1" i="806"/>
  <c r="J1" i="806"/>
  <c r="K1" i="806"/>
  <c r="L1" i="806"/>
  <c r="M1" i="806"/>
  <c r="N1" i="806"/>
  <c r="O1" i="806"/>
  <c r="P1" i="806"/>
  <c r="Q1" i="806"/>
  <c r="R1" i="806"/>
  <c r="S1" i="806"/>
  <c r="T1" i="806"/>
  <c r="U1" i="806"/>
  <c r="V1" i="806"/>
  <c r="W1" i="806"/>
  <c r="X1" i="806"/>
  <c r="Y1" i="806"/>
  <c r="Z1" i="806"/>
  <c r="AA1" i="806"/>
  <c r="AB1" i="806"/>
  <c r="AC1" i="806"/>
  <c r="AD1" i="806"/>
  <c r="AE1" i="806"/>
  <c r="AF1" i="806"/>
  <c r="AG1" i="806"/>
  <c r="AH1" i="806"/>
  <c r="AI1" i="806"/>
  <c r="AJ1" i="806"/>
  <c r="AK1" i="806"/>
  <c r="AL1" i="806"/>
  <c r="AM1" i="806"/>
  <c r="AN1" i="806"/>
  <c r="AO1" i="806"/>
  <c r="AP1" i="806"/>
  <c r="AQ1" i="806"/>
  <c r="AR1" i="806"/>
  <c r="AS1" i="806"/>
  <c r="AT1" i="806"/>
  <c r="AU1" i="806"/>
  <c r="AV1" i="806"/>
  <c r="AW1" i="806"/>
  <c r="AX1" i="806"/>
  <c r="AY1" i="806"/>
  <c r="AZ1" i="806"/>
  <c r="BA1" i="806"/>
  <c r="BB1" i="806"/>
  <c r="BC1" i="806"/>
  <c r="BD1" i="806"/>
  <c r="BE1" i="806"/>
  <c r="BF1" i="806"/>
  <c r="BG1" i="806"/>
  <c r="BH1" i="806"/>
  <c r="BI1" i="806"/>
  <c r="BJ1" i="806"/>
  <c r="BK1" i="806"/>
  <c r="BL1" i="806"/>
  <c r="BM1" i="806"/>
  <c r="BN1" i="806"/>
  <c r="BO1" i="806"/>
  <c r="BP1" i="806"/>
  <c r="BQ1" i="806"/>
  <c r="BR1" i="806"/>
  <c r="BS1" i="806"/>
  <c r="BT1" i="806"/>
  <c r="BU1" i="806"/>
  <c r="BV1" i="806"/>
  <c r="B2" i="806"/>
  <c r="C2" i="806"/>
  <c r="D2" i="806"/>
  <c r="E2" i="806"/>
  <c r="F2" i="806"/>
  <c r="G2" i="806"/>
  <c r="H2" i="806"/>
  <c r="I2" i="806"/>
  <c r="J2" i="806"/>
  <c r="K2" i="806"/>
  <c r="L2" i="806"/>
  <c r="M2" i="806"/>
  <c r="N2" i="806"/>
  <c r="O2" i="806"/>
  <c r="P2" i="806"/>
  <c r="Q2" i="806"/>
  <c r="R2" i="806"/>
  <c r="S2" i="806"/>
  <c r="T2" i="806"/>
  <c r="U2" i="806"/>
  <c r="V2" i="806"/>
  <c r="W2" i="806"/>
  <c r="X2" i="806"/>
  <c r="Y2" i="806"/>
  <c r="Z2" i="806"/>
  <c r="AA2" i="806"/>
  <c r="AB2" i="806"/>
  <c r="AC2" i="806"/>
  <c r="AD2" i="806"/>
  <c r="AE2" i="806"/>
  <c r="AF2" i="806"/>
  <c r="AG2" i="806"/>
  <c r="AH2" i="806"/>
  <c r="AI2" i="806"/>
  <c r="AJ2" i="806"/>
  <c r="AK2" i="806"/>
  <c r="AL2" i="806"/>
  <c r="AM2" i="806"/>
  <c r="AN2" i="806"/>
  <c r="AO2" i="806"/>
  <c r="AP2" i="806"/>
  <c r="AQ2" i="806"/>
  <c r="AR2" i="806"/>
  <c r="AS2" i="806"/>
  <c r="AT2" i="806"/>
  <c r="AU2" i="806"/>
  <c r="AV2" i="806"/>
  <c r="AW2" i="806"/>
  <c r="AX2" i="806"/>
  <c r="AY2" i="806"/>
  <c r="AZ2" i="806"/>
  <c r="BA2" i="806"/>
  <c r="BB2" i="806"/>
  <c r="BC2" i="806"/>
  <c r="BD2" i="806"/>
  <c r="BE2" i="806"/>
  <c r="BF2" i="806"/>
  <c r="BG2" i="806"/>
  <c r="BH2" i="806"/>
  <c r="BI2" i="806"/>
  <c r="BJ2" i="806"/>
  <c r="BK2" i="806"/>
  <c r="BL2" i="806"/>
  <c r="BM2" i="806"/>
  <c r="BN2" i="806"/>
  <c r="BO2" i="806"/>
  <c r="BP2" i="806"/>
  <c r="BQ2" i="806"/>
  <c r="BR2" i="806"/>
  <c r="BS2" i="806"/>
  <c r="BT2" i="806"/>
  <c r="BU2" i="806"/>
  <c r="BV2" i="806"/>
  <c r="B3" i="806"/>
  <c r="C3" i="806"/>
  <c r="D3" i="806"/>
  <c r="E3" i="806"/>
  <c r="F3" i="806"/>
  <c r="G3" i="806"/>
  <c r="H3" i="806"/>
  <c r="I3" i="806"/>
  <c r="J3" i="806"/>
  <c r="K3" i="806"/>
  <c r="L3" i="806"/>
  <c r="M3" i="806"/>
  <c r="N3" i="806"/>
  <c r="O3" i="806"/>
  <c r="P3" i="806"/>
  <c r="Q3" i="806"/>
  <c r="R3" i="806"/>
  <c r="S3" i="806"/>
  <c r="T3" i="806"/>
  <c r="U3" i="806"/>
  <c r="V3" i="806"/>
  <c r="W3" i="806"/>
  <c r="X3" i="806"/>
  <c r="Y3" i="806"/>
  <c r="Z3" i="806"/>
  <c r="AA3" i="806"/>
  <c r="AB3" i="806"/>
  <c r="AC3" i="806"/>
  <c r="AD3" i="806"/>
  <c r="AE3" i="806"/>
  <c r="AF3" i="806"/>
  <c r="AG3" i="806"/>
  <c r="AH3" i="806"/>
  <c r="AI3" i="806"/>
  <c r="AJ3" i="806"/>
  <c r="AK3" i="806"/>
  <c r="AL3" i="806"/>
  <c r="AM3" i="806"/>
  <c r="AN3" i="806"/>
  <c r="AO3" i="806"/>
  <c r="AP3" i="806"/>
  <c r="AQ3" i="806"/>
  <c r="AR3" i="806"/>
  <c r="AS3" i="806"/>
  <c r="AT3" i="806"/>
  <c r="AU3" i="806"/>
  <c r="AV3" i="806"/>
  <c r="AW3" i="806"/>
  <c r="AX3" i="806"/>
  <c r="AY3" i="806"/>
  <c r="AZ3" i="806"/>
  <c r="BA3" i="806"/>
  <c r="BB3" i="806"/>
  <c r="BC3" i="806"/>
  <c r="BD3" i="806"/>
  <c r="BE3" i="806"/>
  <c r="BF3" i="806"/>
  <c r="BG3" i="806"/>
  <c r="BH3" i="806"/>
  <c r="BI3" i="806"/>
  <c r="BJ3" i="806"/>
  <c r="BK3" i="806"/>
  <c r="BL3" i="806"/>
  <c r="BM3" i="806"/>
  <c r="BN3" i="806"/>
  <c r="BO3" i="806"/>
  <c r="BP3" i="806"/>
  <c r="BQ3" i="806"/>
  <c r="BR3" i="806"/>
  <c r="BS3" i="806"/>
  <c r="BT3" i="806"/>
  <c r="BU3" i="806"/>
  <c r="BV3" i="806"/>
  <c r="A3" i="806"/>
  <c r="A2" i="806"/>
  <c r="A1" i="806"/>
  <c r="B1" i="805"/>
  <c r="C1" i="805"/>
  <c r="D1" i="805"/>
  <c r="E1" i="805"/>
  <c r="F1" i="805"/>
  <c r="G1" i="805"/>
  <c r="H1" i="805"/>
  <c r="I1" i="805"/>
  <c r="J1" i="805"/>
  <c r="K1" i="805"/>
  <c r="L1" i="805"/>
  <c r="M1" i="805"/>
  <c r="N1" i="805"/>
  <c r="O1" i="805"/>
  <c r="P1" i="805"/>
  <c r="Q1" i="805"/>
  <c r="R1" i="805"/>
  <c r="S1" i="805"/>
  <c r="T1" i="805"/>
  <c r="U1" i="805"/>
  <c r="V1" i="805"/>
  <c r="W1" i="805"/>
  <c r="X1" i="805"/>
  <c r="Y1" i="805"/>
  <c r="Z1" i="805"/>
  <c r="AA1" i="805"/>
  <c r="AB1" i="805"/>
  <c r="AC1" i="805"/>
  <c r="AD1" i="805"/>
  <c r="AE1" i="805"/>
  <c r="AF1" i="805"/>
  <c r="AG1" i="805"/>
  <c r="AH1" i="805"/>
  <c r="AI1" i="805"/>
  <c r="AJ1" i="805"/>
  <c r="AK1" i="805"/>
  <c r="AL1" i="805"/>
  <c r="AM1" i="805"/>
  <c r="AN1" i="805"/>
  <c r="AO1" i="805"/>
  <c r="AP1" i="805"/>
  <c r="AQ1" i="805"/>
  <c r="AR1" i="805"/>
  <c r="AS1" i="805"/>
  <c r="AT1" i="805"/>
  <c r="AU1" i="805"/>
  <c r="AV1" i="805"/>
  <c r="AW1" i="805"/>
  <c r="AX1" i="805"/>
  <c r="AY1" i="805"/>
  <c r="AZ1" i="805"/>
  <c r="BA1" i="805"/>
  <c r="BB1" i="805"/>
  <c r="BC1" i="805"/>
  <c r="BD1" i="805"/>
  <c r="BE1" i="805"/>
  <c r="BF1" i="805"/>
  <c r="BG1" i="805"/>
  <c r="BH1" i="805"/>
  <c r="BI1" i="805"/>
  <c r="BJ1" i="805"/>
  <c r="BK1" i="805"/>
  <c r="BL1" i="805"/>
  <c r="BM1" i="805"/>
  <c r="BN1" i="805"/>
  <c r="BO1" i="805"/>
  <c r="BP1" i="805"/>
  <c r="BQ1" i="805"/>
  <c r="BR1" i="805"/>
  <c r="BS1" i="805"/>
  <c r="BT1" i="805"/>
  <c r="BU1" i="805"/>
  <c r="BV1" i="805"/>
  <c r="B2" i="805"/>
  <c r="C2" i="805"/>
  <c r="D2" i="805"/>
  <c r="E2" i="805"/>
  <c r="F2" i="805"/>
  <c r="G2" i="805"/>
  <c r="H2" i="805"/>
  <c r="I2" i="805"/>
  <c r="J2" i="805"/>
  <c r="K2" i="805"/>
  <c r="L2" i="805"/>
  <c r="M2" i="805"/>
  <c r="N2" i="805"/>
  <c r="O2" i="805"/>
  <c r="P2" i="805"/>
  <c r="Q2" i="805"/>
  <c r="R2" i="805"/>
  <c r="S2" i="805"/>
  <c r="T2" i="805"/>
  <c r="U2" i="805"/>
  <c r="V2" i="805"/>
  <c r="W2" i="805"/>
  <c r="X2" i="805"/>
  <c r="Y2" i="805"/>
  <c r="Z2" i="805"/>
  <c r="AA2" i="805"/>
  <c r="AB2" i="805"/>
  <c r="AC2" i="805"/>
  <c r="AD2" i="805"/>
  <c r="AE2" i="805"/>
  <c r="AF2" i="805"/>
  <c r="AG2" i="805"/>
  <c r="AH2" i="805"/>
  <c r="AI2" i="805"/>
  <c r="AJ2" i="805"/>
  <c r="AK2" i="805"/>
  <c r="AL2" i="805"/>
  <c r="AM2" i="805"/>
  <c r="AN2" i="805"/>
  <c r="AO2" i="805"/>
  <c r="AP2" i="805"/>
  <c r="AQ2" i="805"/>
  <c r="AR2" i="805"/>
  <c r="AS2" i="805"/>
  <c r="AT2" i="805"/>
  <c r="AU2" i="805"/>
  <c r="AV2" i="805"/>
  <c r="AW2" i="805"/>
  <c r="AX2" i="805"/>
  <c r="AY2" i="805"/>
  <c r="AZ2" i="805"/>
  <c r="BA2" i="805"/>
  <c r="BB2" i="805"/>
  <c r="BC2" i="805"/>
  <c r="BD2" i="805"/>
  <c r="BE2" i="805"/>
  <c r="BF2" i="805"/>
  <c r="BG2" i="805"/>
  <c r="BH2" i="805"/>
  <c r="BI2" i="805"/>
  <c r="BJ2" i="805"/>
  <c r="BK2" i="805"/>
  <c r="BL2" i="805"/>
  <c r="BM2" i="805"/>
  <c r="BN2" i="805"/>
  <c r="BO2" i="805"/>
  <c r="BP2" i="805"/>
  <c r="BQ2" i="805"/>
  <c r="BR2" i="805"/>
  <c r="BS2" i="805"/>
  <c r="BT2" i="805"/>
  <c r="BU2" i="805"/>
  <c r="BV2" i="805"/>
  <c r="B3" i="805"/>
  <c r="C3" i="805"/>
  <c r="D3" i="805"/>
  <c r="E3" i="805"/>
  <c r="F3" i="805"/>
  <c r="G3" i="805"/>
  <c r="H3" i="805"/>
  <c r="I3" i="805"/>
  <c r="J3" i="805"/>
  <c r="K3" i="805"/>
  <c r="L3" i="805"/>
  <c r="M3" i="805"/>
  <c r="N3" i="805"/>
  <c r="O3" i="805"/>
  <c r="P3" i="805"/>
  <c r="Q3" i="805"/>
  <c r="R3" i="805"/>
  <c r="S3" i="805"/>
  <c r="T3" i="805"/>
  <c r="U3" i="805"/>
  <c r="V3" i="805"/>
  <c r="W3" i="805"/>
  <c r="X3" i="805"/>
  <c r="Y3" i="805"/>
  <c r="Z3" i="805"/>
  <c r="AA3" i="805"/>
  <c r="AB3" i="805"/>
  <c r="AC3" i="805"/>
  <c r="AD3" i="805"/>
  <c r="AE3" i="805"/>
  <c r="AF3" i="805"/>
  <c r="AG3" i="805"/>
  <c r="AH3" i="805"/>
  <c r="AI3" i="805"/>
  <c r="AJ3" i="805"/>
  <c r="AK3" i="805"/>
  <c r="AL3" i="805"/>
  <c r="AM3" i="805"/>
  <c r="AN3" i="805"/>
  <c r="AO3" i="805"/>
  <c r="AP3" i="805"/>
  <c r="AQ3" i="805"/>
  <c r="AR3" i="805"/>
  <c r="AS3" i="805"/>
  <c r="AT3" i="805"/>
  <c r="AU3" i="805"/>
  <c r="AV3" i="805"/>
  <c r="AW3" i="805"/>
  <c r="AX3" i="805"/>
  <c r="AY3" i="805"/>
  <c r="AZ3" i="805"/>
  <c r="BA3" i="805"/>
  <c r="BB3" i="805"/>
  <c r="BC3" i="805"/>
  <c r="BD3" i="805"/>
  <c r="BE3" i="805"/>
  <c r="BF3" i="805"/>
  <c r="BG3" i="805"/>
  <c r="BH3" i="805"/>
  <c r="BI3" i="805"/>
  <c r="BJ3" i="805"/>
  <c r="BK3" i="805"/>
  <c r="BL3" i="805"/>
  <c r="BM3" i="805"/>
  <c r="BN3" i="805"/>
  <c r="BO3" i="805"/>
  <c r="BP3" i="805"/>
  <c r="BQ3" i="805"/>
  <c r="BR3" i="805"/>
  <c r="BS3" i="805"/>
  <c r="BT3" i="805"/>
  <c r="BU3" i="805"/>
  <c r="BV3" i="805"/>
  <c r="A3" i="805"/>
  <c r="A2" i="805"/>
  <c r="A1" i="805"/>
  <c r="B1" i="804"/>
  <c r="C1" i="804"/>
  <c r="D1" i="804"/>
  <c r="E1" i="804"/>
  <c r="F1" i="804"/>
  <c r="G1" i="804"/>
  <c r="H1" i="804"/>
  <c r="I1" i="804"/>
  <c r="J1" i="804"/>
  <c r="K1" i="804"/>
  <c r="L1" i="804"/>
  <c r="M1" i="804"/>
  <c r="N1" i="804"/>
  <c r="O1" i="804"/>
  <c r="P1" i="804"/>
  <c r="Q1" i="804"/>
  <c r="R1" i="804"/>
  <c r="S1" i="804"/>
  <c r="T1" i="804"/>
  <c r="U1" i="804"/>
  <c r="V1" i="804"/>
  <c r="W1" i="804"/>
  <c r="X1" i="804"/>
  <c r="Y1" i="804"/>
  <c r="Z1" i="804"/>
  <c r="AA1" i="804"/>
  <c r="AB1" i="804"/>
  <c r="AC1" i="804"/>
  <c r="AD1" i="804"/>
  <c r="AE1" i="804"/>
  <c r="AF1" i="804"/>
  <c r="AG1" i="804"/>
  <c r="AH1" i="804"/>
  <c r="AI1" i="804"/>
  <c r="AJ1" i="804"/>
  <c r="AK1" i="804"/>
  <c r="AL1" i="804"/>
  <c r="AM1" i="804"/>
  <c r="AN1" i="804"/>
  <c r="AO1" i="804"/>
  <c r="AP1" i="804"/>
  <c r="AQ1" i="804"/>
  <c r="AR1" i="804"/>
  <c r="AS1" i="804"/>
  <c r="AT1" i="804"/>
  <c r="AU1" i="804"/>
  <c r="AV1" i="804"/>
  <c r="AW1" i="804"/>
  <c r="AX1" i="804"/>
  <c r="AY1" i="804"/>
  <c r="AZ1" i="804"/>
  <c r="BA1" i="804"/>
  <c r="BB1" i="804"/>
  <c r="BC1" i="804"/>
  <c r="BD1" i="804"/>
  <c r="BE1" i="804"/>
  <c r="BF1" i="804"/>
  <c r="BG1" i="804"/>
  <c r="BH1" i="804"/>
  <c r="BI1" i="804"/>
  <c r="BJ1" i="804"/>
  <c r="BK1" i="804"/>
  <c r="BL1" i="804"/>
  <c r="BM1" i="804"/>
  <c r="BN1" i="804"/>
  <c r="BO1" i="804"/>
  <c r="BP1" i="804"/>
  <c r="BQ1" i="804"/>
  <c r="BR1" i="804"/>
  <c r="BS1" i="804"/>
  <c r="BT1" i="804"/>
  <c r="BU1" i="804"/>
  <c r="BV1" i="804"/>
  <c r="B2" i="804"/>
  <c r="C2" i="804"/>
  <c r="D2" i="804"/>
  <c r="E2" i="804"/>
  <c r="F2" i="804"/>
  <c r="G2" i="804"/>
  <c r="H2" i="804"/>
  <c r="I2" i="804"/>
  <c r="J2" i="804"/>
  <c r="K2" i="804"/>
  <c r="L2" i="804"/>
  <c r="M2" i="804"/>
  <c r="N2" i="804"/>
  <c r="O2" i="804"/>
  <c r="P2" i="804"/>
  <c r="Q2" i="804"/>
  <c r="R2" i="804"/>
  <c r="S2" i="804"/>
  <c r="T2" i="804"/>
  <c r="U2" i="804"/>
  <c r="V2" i="804"/>
  <c r="W2" i="804"/>
  <c r="X2" i="804"/>
  <c r="Y2" i="804"/>
  <c r="Z2" i="804"/>
  <c r="AA2" i="804"/>
  <c r="AB2" i="804"/>
  <c r="AC2" i="804"/>
  <c r="AD2" i="804"/>
  <c r="AE2" i="804"/>
  <c r="AF2" i="804"/>
  <c r="AG2" i="804"/>
  <c r="AH2" i="804"/>
  <c r="AI2" i="804"/>
  <c r="AJ2" i="804"/>
  <c r="AK2" i="804"/>
  <c r="AL2" i="804"/>
  <c r="AM2" i="804"/>
  <c r="AN2" i="804"/>
  <c r="AO2" i="804"/>
  <c r="AP2" i="804"/>
  <c r="AQ2" i="804"/>
  <c r="AR2" i="804"/>
  <c r="AS2" i="804"/>
  <c r="AT2" i="804"/>
  <c r="AU2" i="804"/>
  <c r="AV2" i="804"/>
  <c r="AW2" i="804"/>
  <c r="AX2" i="804"/>
  <c r="AY2" i="804"/>
  <c r="AZ2" i="804"/>
  <c r="BA2" i="804"/>
  <c r="BB2" i="804"/>
  <c r="BC2" i="804"/>
  <c r="BD2" i="804"/>
  <c r="BE2" i="804"/>
  <c r="BF2" i="804"/>
  <c r="BG2" i="804"/>
  <c r="BH2" i="804"/>
  <c r="BI2" i="804"/>
  <c r="BJ2" i="804"/>
  <c r="BK2" i="804"/>
  <c r="BL2" i="804"/>
  <c r="BM2" i="804"/>
  <c r="BN2" i="804"/>
  <c r="BO2" i="804"/>
  <c r="BP2" i="804"/>
  <c r="BQ2" i="804"/>
  <c r="BR2" i="804"/>
  <c r="BS2" i="804"/>
  <c r="BT2" i="804"/>
  <c r="BU2" i="804"/>
  <c r="BV2" i="804"/>
  <c r="B3" i="804"/>
  <c r="C3" i="804"/>
  <c r="D3" i="804"/>
  <c r="E3" i="804"/>
  <c r="F3" i="804"/>
  <c r="G3" i="804"/>
  <c r="H3" i="804"/>
  <c r="I3" i="804"/>
  <c r="J3" i="804"/>
  <c r="K3" i="804"/>
  <c r="L3" i="804"/>
  <c r="M3" i="804"/>
  <c r="N3" i="804"/>
  <c r="O3" i="804"/>
  <c r="P3" i="804"/>
  <c r="Q3" i="804"/>
  <c r="R3" i="804"/>
  <c r="S3" i="804"/>
  <c r="T3" i="804"/>
  <c r="U3" i="804"/>
  <c r="V3" i="804"/>
  <c r="W3" i="804"/>
  <c r="X3" i="804"/>
  <c r="Y3" i="804"/>
  <c r="Z3" i="804"/>
  <c r="AA3" i="804"/>
  <c r="AB3" i="804"/>
  <c r="AC3" i="804"/>
  <c r="AD3" i="804"/>
  <c r="AE3" i="804"/>
  <c r="AF3" i="804"/>
  <c r="AG3" i="804"/>
  <c r="AH3" i="804"/>
  <c r="AI3" i="804"/>
  <c r="AJ3" i="804"/>
  <c r="AK3" i="804"/>
  <c r="AL3" i="804"/>
  <c r="AM3" i="804"/>
  <c r="AN3" i="804"/>
  <c r="AO3" i="804"/>
  <c r="AP3" i="804"/>
  <c r="AQ3" i="804"/>
  <c r="AR3" i="804"/>
  <c r="AS3" i="804"/>
  <c r="AT3" i="804"/>
  <c r="AU3" i="804"/>
  <c r="AV3" i="804"/>
  <c r="AW3" i="804"/>
  <c r="AX3" i="804"/>
  <c r="AY3" i="804"/>
  <c r="AZ3" i="804"/>
  <c r="BA3" i="804"/>
  <c r="BB3" i="804"/>
  <c r="BC3" i="804"/>
  <c r="BD3" i="804"/>
  <c r="BE3" i="804"/>
  <c r="BF3" i="804"/>
  <c r="BG3" i="804"/>
  <c r="BH3" i="804"/>
  <c r="BI3" i="804"/>
  <c r="BJ3" i="804"/>
  <c r="BK3" i="804"/>
  <c r="BL3" i="804"/>
  <c r="BM3" i="804"/>
  <c r="BN3" i="804"/>
  <c r="BO3" i="804"/>
  <c r="BP3" i="804"/>
  <c r="BQ3" i="804"/>
  <c r="BR3" i="804"/>
  <c r="BS3" i="804"/>
  <c r="BT3" i="804"/>
  <c r="BU3" i="804"/>
  <c r="BV3" i="804"/>
  <c r="A3" i="804"/>
  <c r="A2" i="804"/>
  <c r="A1" i="804"/>
  <c r="B1" i="803"/>
  <c r="C1" i="803"/>
  <c r="D1" i="803"/>
  <c r="E1" i="803"/>
  <c r="F1" i="803"/>
  <c r="G1" i="803"/>
  <c r="H1" i="803"/>
  <c r="I1" i="803"/>
  <c r="J1" i="803"/>
  <c r="K1" i="803"/>
  <c r="L1" i="803"/>
  <c r="M1" i="803"/>
  <c r="N1" i="803"/>
  <c r="O1" i="803"/>
  <c r="P1" i="803"/>
  <c r="Q1" i="803"/>
  <c r="R1" i="803"/>
  <c r="S1" i="803"/>
  <c r="T1" i="803"/>
  <c r="U1" i="803"/>
  <c r="V1" i="803"/>
  <c r="W1" i="803"/>
  <c r="X1" i="803"/>
  <c r="Y1" i="803"/>
  <c r="Z1" i="803"/>
  <c r="AA1" i="803"/>
  <c r="AB1" i="803"/>
  <c r="AC1" i="803"/>
  <c r="AD1" i="803"/>
  <c r="AE1" i="803"/>
  <c r="AF1" i="803"/>
  <c r="AG1" i="803"/>
  <c r="AH1" i="803"/>
  <c r="AI1" i="803"/>
  <c r="AJ1" i="803"/>
  <c r="AK1" i="803"/>
  <c r="AL1" i="803"/>
  <c r="AM1" i="803"/>
  <c r="AN1" i="803"/>
  <c r="AO1" i="803"/>
  <c r="AP1" i="803"/>
  <c r="AQ1" i="803"/>
  <c r="AR1" i="803"/>
  <c r="AS1" i="803"/>
  <c r="AT1" i="803"/>
  <c r="AU1" i="803"/>
  <c r="AV1" i="803"/>
  <c r="AW1" i="803"/>
  <c r="AX1" i="803"/>
  <c r="AY1" i="803"/>
  <c r="AZ1" i="803"/>
  <c r="BA1" i="803"/>
  <c r="BB1" i="803"/>
  <c r="BC1" i="803"/>
  <c r="BD1" i="803"/>
  <c r="BE1" i="803"/>
  <c r="BF1" i="803"/>
  <c r="BG1" i="803"/>
  <c r="BH1" i="803"/>
  <c r="BI1" i="803"/>
  <c r="BJ1" i="803"/>
  <c r="BK1" i="803"/>
  <c r="BL1" i="803"/>
  <c r="BM1" i="803"/>
  <c r="BN1" i="803"/>
  <c r="BO1" i="803"/>
  <c r="BP1" i="803"/>
  <c r="BQ1" i="803"/>
  <c r="BR1" i="803"/>
  <c r="BS1" i="803"/>
  <c r="BT1" i="803"/>
  <c r="BU1" i="803"/>
  <c r="BV1" i="803"/>
  <c r="B2" i="803"/>
  <c r="C2" i="803"/>
  <c r="D2" i="803"/>
  <c r="E2" i="803"/>
  <c r="F2" i="803"/>
  <c r="G2" i="803"/>
  <c r="H2" i="803"/>
  <c r="I2" i="803"/>
  <c r="J2" i="803"/>
  <c r="K2" i="803"/>
  <c r="L2" i="803"/>
  <c r="M2" i="803"/>
  <c r="N2" i="803"/>
  <c r="O2" i="803"/>
  <c r="P2" i="803"/>
  <c r="Q2" i="803"/>
  <c r="R2" i="803"/>
  <c r="S2" i="803"/>
  <c r="T2" i="803"/>
  <c r="U2" i="803"/>
  <c r="V2" i="803"/>
  <c r="W2" i="803"/>
  <c r="X2" i="803"/>
  <c r="Y2" i="803"/>
  <c r="Z2" i="803"/>
  <c r="AA2" i="803"/>
  <c r="AB2" i="803"/>
  <c r="AC2" i="803"/>
  <c r="AD2" i="803"/>
  <c r="AE2" i="803"/>
  <c r="AF2" i="803"/>
  <c r="AG2" i="803"/>
  <c r="AH2" i="803"/>
  <c r="AI2" i="803"/>
  <c r="AJ2" i="803"/>
  <c r="AK2" i="803"/>
  <c r="AL2" i="803"/>
  <c r="AM2" i="803"/>
  <c r="AN2" i="803"/>
  <c r="AO2" i="803"/>
  <c r="AP2" i="803"/>
  <c r="AQ2" i="803"/>
  <c r="AR2" i="803"/>
  <c r="AS2" i="803"/>
  <c r="AT2" i="803"/>
  <c r="AU2" i="803"/>
  <c r="AV2" i="803"/>
  <c r="AW2" i="803"/>
  <c r="AX2" i="803"/>
  <c r="AY2" i="803"/>
  <c r="AZ2" i="803"/>
  <c r="BA2" i="803"/>
  <c r="BB2" i="803"/>
  <c r="BC2" i="803"/>
  <c r="BD2" i="803"/>
  <c r="BE2" i="803"/>
  <c r="BF2" i="803"/>
  <c r="BG2" i="803"/>
  <c r="BH2" i="803"/>
  <c r="BI2" i="803"/>
  <c r="BJ2" i="803"/>
  <c r="BK2" i="803"/>
  <c r="BL2" i="803"/>
  <c r="BM2" i="803"/>
  <c r="BN2" i="803"/>
  <c r="BO2" i="803"/>
  <c r="BP2" i="803"/>
  <c r="BQ2" i="803"/>
  <c r="BR2" i="803"/>
  <c r="BS2" i="803"/>
  <c r="BT2" i="803"/>
  <c r="BU2" i="803"/>
  <c r="BV2" i="803"/>
  <c r="B3" i="803"/>
  <c r="C3" i="803"/>
  <c r="D3" i="803"/>
  <c r="E3" i="803"/>
  <c r="F3" i="803"/>
  <c r="G3" i="803"/>
  <c r="H3" i="803"/>
  <c r="I3" i="803"/>
  <c r="J3" i="803"/>
  <c r="K3" i="803"/>
  <c r="L3" i="803"/>
  <c r="M3" i="803"/>
  <c r="N3" i="803"/>
  <c r="O3" i="803"/>
  <c r="P3" i="803"/>
  <c r="Q3" i="803"/>
  <c r="R3" i="803"/>
  <c r="S3" i="803"/>
  <c r="T3" i="803"/>
  <c r="U3" i="803"/>
  <c r="V3" i="803"/>
  <c r="W3" i="803"/>
  <c r="X3" i="803"/>
  <c r="Y3" i="803"/>
  <c r="Z3" i="803"/>
  <c r="AA3" i="803"/>
  <c r="AB3" i="803"/>
  <c r="AC3" i="803"/>
  <c r="AD3" i="803"/>
  <c r="AE3" i="803"/>
  <c r="AF3" i="803"/>
  <c r="AG3" i="803"/>
  <c r="AH3" i="803"/>
  <c r="AI3" i="803"/>
  <c r="AJ3" i="803"/>
  <c r="AK3" i="803"/>
  <c r="AL3" i="803"/>
  <c r="AM3" i="803"/>
  <c r="AN3" i="803"/>
  <c r="AO3" i="803"/>
  <c r="AP3" i="803"/>
  <c r="AQ3" i="803"/>
  <c r="AR3" i="803"/>
  <c r="AS3" i="803"/>
  <c r="AT3" i="803"/>
  <c r="AU3" i="803"/>
  <c r="AV3" i="803"/>
  <c r="AW3" i="803"/>
  <c r="AX3" i="803"/>
  <c r="AY3" i="803"/>
  <c r="AZ3" i="803"/>
  <c r="BA3" i="803"/>
  <c r="BB3" i="803"/>
  <c r="BC3" i="803"/>
  <c r="BD3" i="803"/>
  <c r="BE3" i="803"/>
  <c r="BF3" i="803"/>
  <c r="BG3" i="803"/>
  <c r="BH3" i="803"/>
  <c r="BI3" i="803"/>
  <c r="BJ3" i="803"/>
  <c r="BK3" i="803"/>
  <c r="BL3" i="803"/>
  <c r="BM3" i="803"/>
  <c r="BN3" i="803"/>
  <c r="BO3" i="803"/>
  <c r="BP3" i="803"/>
  <c r="BQ3" i="803"/>
  <c r="BR3" i="803"/>
  <c r="BS3" i="803"/>
  <c r="BT3" i="803"/>
  <c r="BU3" i="803"/>
  <c r="BV3" i="803"/>
  <c r="A3" i="803"/>
  <c r="A2" i="803"/>
  <c r="A1" i="803"/>
  <c r="B1" i="802"/>
  <c r="C1" i="802"/>
  <c r="D1" i="802"/>
  <c r="E1" i="802"/>
  <c r="F1" i="802"/>
  <c r="G1" i="802"/>
  <c r="H1" i="802"/>
  <c r="I1" i="802"/>
  <c r="J1" i="802"/>
  <c r="K1" i="802"/>
  <c r="L1" i="802"/>
  <c r="M1" i="802"/>
  <c r="N1" i="802"/>
  <c r="O1" i="802"/>
  <c r="P1" i="802"/>
  <c r="Q1" i="802"/>
  <c r="R1" i="802"/>
  <c r="S1" i="802"/>
  <c r="T1" i="802"/>
  <c r="U1" i="802"/>
  <c r="V1" i="802"/>
  <c r="W1" i="802"/>
  <c r="X1" i="802"/>
  <c r="Y1" i="802"/>
  <c r="Z1" i="802"/>
  <c r="AA1" i="802"/>
  <c r="AB1" i="802"/>
  <c r="AC1" i="802"/>
  <c r="AD1" i="802"/>
  <c r="AE1" i="802"/>
  <c r="AF1" i="802"/>
  <c r="AG1" i="802"/>
  <c r="AH1" i="802"/>
  <c r="AI1" i="802"/>
  <c r="AJ1" i="802"/>
  <c r="AK1" i="802"/>
  <c r="AL1" i="802"/>
  <c r="AM1" i="802"/>
  <c r="AN1" i="802"/>
  <c r="AO1" i="802"/>
  <c r="AP1" i="802"/>
  <c r="AQ1" i="802"/>
  <c r="AR1" i="802"/>
  <c r="AS1" i="802"/>
  <c r="AT1" i="802"/>
  <c r="AU1" i="802"/>
  <c r="AV1" i="802"/>
  <c r="AW1" i="802"/>
  <c r="AX1" i="802"/>
  <c r="AY1" i="802"/>
  <c r="AZ1" i="802"/>
  <c r="BA1" i="802"/>
  <c r="BB1" i="802"/>
  <c r="BC1" i="802"/>
  <c r="BD1" i="802"/>
  <c r="BE1" i="802"/>
  <c r="BF1" i="802"/>
  <c r="BG1" i="802"/>
  <c r="BH1" i="802"/>
  <c r="BI1" i="802"/>
  <c r="BJ1" i="802"/>
  <c r="BK1" i="802"/>
  <c r="BL1" i="802"/>
  <c r="BM1" i="802"/>
  <c r="BN1" i="802"/>
  <c r="BO1" i="802"/>
  <c r="BP1" i="802"/>
  <c r="BQ1" i="802"/>
  <c r="BR1" i="802"/>
  <c r="BS1" i="802"/>
  <c r="BT1" i="802"/>
  <c r="BU1" i="802"/>
  <c r="BV1" i="802"/>
  <c r="B2" i="802"/>
  <c r="C2" i="802"/>
  <c r="D2" i="802"/>
  <c r="E2" i="802"/>
  <c r="F2" i="802"/>
  <c r="G2" i="802"/>
  <c r="H2" i="802"/>
  <c r="I2" i="802"/>
  <c r="J2" i="802"/>
  <c r="K2" i="802"/>
  <c r="L2" i="802"/>
  <c r="M2" i="802"/>
  <c r="N2" i="802"/>
  <c r="O2" i="802"/>
  <c r="P2" i="802"/>
  <c r="Q2" i="802"/>
  <c r="R2" i="802"/>
  <c r="S2" i="802"/>
  <c r="T2" i="802"/>
  <c r="U2" i="802"/>
  <c r="V2" i="802"/>
  <c r="W2" i="802"/>
  <c r="X2" i="802"/>
  <c r="Y2" i="802"/>
  <c r="Z2" i="802"/>
  <c r="AA2" i="802"/>
  <c r="AB2" i="802"/>
  <c r="AC2" i="802"/>
  <c r="AD2" i="802"/>
  <c r="AE2" i="802"/>
  <c r="AF2" i="802"/>
  <c r="AG2" i="802"/>
  <c r="AH2" i="802"/>
  <c r="AI2" i="802"/>
  <c r="AJ2" i="802"/>
  <c r="AK2" i="802"/>
  <c r="AL2" i="802"/>
  <c r="AM2" i="802"/>
  <c r="AN2" i="802"/>
  <c r="AO2" i="802"/>
  <c r="AP2" i="802"/>
  <c r="AQ2" i="802"/>
  <c r="AR2" i="802"/>
  <c r="AS2" i="802"/>
  <c r="AT2" i="802"/>
  <c r="AU2" i="802"/>
  <c r="AV2" i="802"/>
  <c r="AW2" i="802"/>
  <c r="AX2" i="802"/>
  <c r="AY2" i="802"/>
  <c r="AZ2" i="802"/>
  <c r="BA2" i="802"/>
  <c r="BB2" i="802"/>
  <c r="BC2" i="802"/>
  <c r="BD2" i="802"/>
  <c r="BE2" i="802"/>
  <c r="BF2" i="802"/>
  <c r="BG2" i="802"/>
  <c r="BH2" i="802"/>
  <c r="BI2" i="802"/>
  <c r="BJ2" i="802"/>
  <c r="BK2" i="802"/>
  <c r="BL2" i="802"/>
  <c r="BM2" i="802"/>
  <c r="BN2" i="802"/>
  <c r="BO2" i="802"/>
  <c r="BP2" i="802"/>
  <c r="BQ2" i="802"/>
  <c r="BR2" i="802"/>
  <c r="BS2" i="802"/>
  <c r="BT2" i="802"/>
  <c r="BU2" i="802"/>
  <c r="BV2" i="802"/>
  <c r="B3" i="802"/>
  <c r="C3" i="802"/>
  <c r="D3" i="802"/>
  <c r="E3" i="802"/>
  <c r="F3" i="802"/>
  <c r="G3" i="802"/>
  <c r="H3" i="802"/>
  <c r="I3" i="802"/>
  <c r="J3" i="802"/>
  <c r="K3" i="802"/>
  <c r="L3" i="802"/>
  <c r="M3" i="802"/>
  <c r="N3" i="802"/>
  <c r="O3" i="802"/>
  <c r="P3" i="802"/>
  <c r="Q3" i="802"/>
  <c r="R3" i="802"/>
  <c r="S3" i="802"/>
  <c r="T3" i="802"/>
  <c r="U3" i="802"/>
  <c r="V3" i="802"/>
  <c r="W3" i="802"/>
  <c r="X3" i="802"/>
  <c r="Y3" i="802"/>
  <c r="Z3" i="802"/>
  <c r="AA3" i="802"/>
  <c r="AB3" i="802"/>
  <c r="AC3" i="802"/>
  <c r="AD3" i="802"/>
  <c r="AE3" i="802"/>
  <c r="AF3" i="802"/>
  <c r="AG3" i="802"/>
  <c r="AH3" i="802"/>
  <c r="AI3" i="802"/>
  <c r="AJ3" i="802"/>
  <c r="AK3" i="802"/>
  <c r="AL3" i="802"/>
  <c r="AM3" i="802"/>
  <c r="AN3" i="802"/>
  <c r="AO3" i="802"/>
  <c r="AP3" i="802"/>
  <c r="AQ3" i="802"/>
  <c r="AR3" i="802"/>
  <c r="AS3" i="802"/>
  <c r="AT3" i="802"/>
  <c r="AU3" i="802"/>
  <c r="AV3" i="802"/>
  <c r="AW3" i="802"/>
  <c r="AX3" i="802"/>
  <c r="AY3" i="802"/>
  <c r="AZ3" i="802"/>
  <c r="BA3" i="802"/>
  <c r="BB3" i="802"/>
  <c r="BC3" i="802"/>
  <c r="BD3" i="802"/>
  <c r="BE3" i="802"/>
  <c r="BF3" i="802"/>
  <c r="BG3" i="802"/>
  <c r="BH3" i="802"/>
  <c r="BI3" i="802"/>
  <c r="BJ3" i="802"/>
  <c r="BK3" i="802"/>
  <c r="BL3" i="802"/>
  <c r="BM3" i="802"/>
  <c r="BN3" i="802"/>
  <c r="BO3" i="802"/>
  <c r="BP3" i="802"/>
  <c r="BQ3" i="802"/>
  <c r="BR3" i="802"/>
  <c r="BS3" i="802"/>
  <c r="BT3" i="802"/>
  <c r="BU3" i="802"/>
  <c r="BV3" i="802"/>
  <c r="A3" i="802"/>
  <c r="A2" i="802"/>
  <c r="A1" i="802"/>
  <c r="B1" i="801"/>
  <c r="C1" i="801"/>
  <c r="D1" i="801"/>
  <c r="E1" i="801"/>
  <c r="F1" i="801"/>
  <c r="G1" i="801"/>
  <c r="H1" i="801"/>
  <c r="I1" i="801"/>
  <c r="J1" i="801"/>
  <c r="K1" i="801"/>
  <c r="L1" i="801"/>
  <c r="M1" i="801"/>
  <c r="N1" i="801"/>
  <c r="O1" i="801"/>
  <c r="P1" i="801"/>
  <c r="Q1" i="801"/>
  <c r="R1" i="801"/>
  <c r="S1" i="801"/>
  <c r="T1" i="801"/>
  <c r="U1" i="801"/>
  <c r="V1" i="801"/>
  <c r="W1" i="801"/>
  <c r="X1" i="801"/>
  <c r="Y1" i="801"/>
  <c r="Z1" i="801"/>
  <c r="AA1" i="801"/>
  <c r="AB1" i="801"/>
  <c r="AC1" i="801"/>
  <c r="AD1" i="801"/>
  <c r="AE1" i="801"/>
  <c r="AF1" i="801"/>
  <c r="AG1" i="801"/>
  <c r="AH1" i="801"/>
  <c r="AI1" i="801"/>
  <c r="AJ1" i="801"/>
  <c r="AK1" i="801"/>
  <c r="AL1" i="801"/>
  <c r="AM1" i="801"/>
  <c r="AN1" i="801"/>
  <c r="AO1" i="801"/>
  <c r="AP1" i="801"/>
  <c r="AQ1" i="801"/>
  <c r="AR1" i="801"/>
  <c r="AS1" i="801"/>
  <c r="AT1" i="801"/>
  <c r="AU1" i="801"/>
  <c r="AV1" i="801"/>
  <c r="AW1" i="801"/>
  <c r="AX1" i="801"/>
  <c r="AY1" i="801"/>
  <c r="AZ1" i="801"/>
  <c r="BA1" i="801"/>
  <c r="BB1" i="801"/>
  <c r="BC1" i="801"/>
  <c r="BD1" i="801"/>
  <c r="BE1" i="801"/>
  <c r="BF1" i="801"/>
  <c r="BG1" i="801"/>
  <c r="BH1" i="801"/>
  <c r="BI1" i="801"/>
  <c r="BJ1" i="801"/>
  <c r="BK1" i="801"/>
  <c r="BL1" i="801"/>
  <c r="BM1" i="801"/>
  <c r="BN1" i="801"/>
  <c r="BO1" i="801"/>
  <c r="BP1" i="801"/>
  <c r="BQ1" i="801"/>
  <c r="BR1" i="801"/>
  <c r="BS1" i="801"/>
  <c r="BT1" i="801"/>
  <c r="BU1" i="801"/>
  <c r="BV1" i="801"/>
  <c r="B2" i="801"/>
  <c r="C2" i="801"/>
  <c r="D2" i="801"/>
  <c r="E2" i="801"/>
  <c r="F2" i="801"/>
  <c r="G2" i="801"/>
  <c r="H2" i="801"/>
  <c r="I2" i="801"/>
  <c r="J2" i="801"/>
  <c r="K2" i="801"/>
  <c r="L2" i="801"/>
  <c r="M2" i="801"/>
  <c r="N2" i="801"/>
  <c r="O2" i="801"/>
  <c r="P2" i="801"/>
  <c r="Q2" i="801"/>
  <c r="R2" i="801"/>
  <c r="S2" i="801"/>
  <c r="T2" i="801"/>
  <c r="U2" i="801"/>
  <c r="V2" i="801"/>
  <c r="W2" i="801"/>
  <c r="X2" i="801"/>
  <c r="Y2" i="801"/>
  <c r="Z2" i="801"/>
  <c r="AA2" i="801"/>
  <c r="AB2" i="801"/>
  <c r="AC2" i="801"/>
  <c r="AD2" i="801"/>
  <c r="AE2" i="801"/>
  <c r="AF2" i="801"/>
  <c r="AG2" i="801"/>
  <c r="AH2" i="801"/>
  <c r="AI2" i="801"/>
  <c r="AJ2" i="801"/>
  <c r="AK2" i="801"/>
  <c r="AL2" i="801"/>
  <c r="AM2" i="801"/>
  <c r="AN2" i="801"/>
  <c r="AO2" i="801"/>
  <c r="AP2" i="801"/>
  <c r="AQ2" i="801"/>
  <c r="AR2" i="801"/>
  <c r="AS2" i="801"/>
  <c r="AT2" i="801"/>
  <c r="AU2" i="801"/>
  <c r="AV2" i="801"/>
  <c r="AW2" i="801"/>
  <c r="AX2" i="801"/>
  <c r="AY2" i="801"/>
  <c r="AZ2" i="801"/>
  <c r="BA2" i="801"/>
  <c r="BB2" i="801"/>
  <c r="BC2" i="801"/>
  <c r="BD2" i="801"/>
  <c r="BE2" i="801"/>
  <c r="BF2" i="801"/>
  <c r="BG2" i="801"/>
  <c r="BH2" i="801"/>
  <c r="BI2" i="801"/>
  <c r="BJ2" i="801"/>
  <c r="BK2" i="801"/>
  <c r="BL2" i="801"/>
  <c r="BM2" i="801"/>
  <c r="BN2" i="801"/>
  <c r="BO2" i="801"/>
  <c r="BP2" i="801"/>
  <c r="BQ2" i="801"/>
  <c r="BR2" i="801"/>
  <c r="BS2" i="801"/>
  <c r="BT2" i="801"/>
  <c r="BU2" i="801"/>
  <c r="BV2" i="801"/>
  <c r="B3" i="801"/>
  <c r="C3" i="801"/>
  <c r="D3" i="801"/>
  <c r="E3" i="801"/>
  <c r="F3" i="801"/>
  <c r="G3" i="801"/>
  <c r="H3" i="801"/>
  <c r="I3" i="801"/>
  <c r="J3" i="801"/>
  <c r="K3" i="801"/>
  <c r="L3" i="801"/>
  <c r="M3" i="801"/>
  <c r="N3" i="801"/>
  <c r="O3" i="801"/>
  <c r="P3" i="801"/>
  <c r="Q3" i="801"/>
  <c r="R3" i="801"/>
  <c r="S3" i="801"/>
  <c r="T3" i="801"/>
  <c r="U3" i="801"/>
  <c r="V3" i="801"/>
  <c r="W3" i="801"/>
  <c r="X3" i="801"/>
  <c r="Y3" i="801"/>
  <c r="Z3" i="801"/>
  <c r="AA3" i="801"/>
  <c r="AB3" i="801"/>
  <c r="AC3" i="801"/>
  <c r="AD3" i="801"/>
  <c r="AE3" i="801"/>
  <c r="AF3" i="801"/>
  <c r="AG3" i="801"/>
  <c r="AH3" i="801"/>
  <c r="AI3" i="801"/>
  <c r="AJ3" i="801"/>
  <c r="AK3" i="801"/>
  <c r="AL3" i="801"/>
  <c r="AM3" i="801"/>
  <c r="AN3" i="801"/>
  <c r="AO3" i="801"/>
  <c r="AP3" i="801"/>
  <c r="AQ3" i="801"/>
  <c r="AR3" i="801"/>
  <c r="AS3" i="801"/>
  <c r="AT3" i="801"/>
  <c r="AU3" i="801"/>
  <c r="AV3" i="801"/>
  <c r="AW3" i="801"/>
  <c r="AX3" i="801"/>
  <c r="AY3" i="801"/>
  <c r="AZ3" i="801"/>
  <c r="BA3" i="801"/>
  <c r="BB3" i="801"/>
  <c r="BC3" i="801"/>
  <c r="BD3" i="801"/>
  <c r="BE3" i="801"/>
  <c r="BF3" i="801"/>
  <c r="BG3" i="801"/>
  <c r="BH3" i="801"/>
  <c r="BI3" i="801"/>
  <c r="BJ3" i="801"/>
  <c r="BK3" i="801"/>
  <c r="BL3" i="801"/>
  <c r="BM3" i="801"/>
  <c r="BN3" i="801"/>
  <c r="BO3" i="801"/>
  <c r="BP3" i="801"/>
  <c r="BQ3" i="801"/>
  <c r="BR3" i="801"/>
  <c r="BS3" i="801"/>
  <c r="BT3" i="801"/>
  <c r="BU3" i="801"/>
  <c r="BV3" i="801"/>
  <c r="A3" i="801"/>
  <c r="A2" i="801"/>
  <c r="A1" i="801"/>
  <c r="B1" i="800"/>
  <c r="C1" i="800"/>
  <c r="D1" i="800"/>
  <c r="E1" i="800"/>
  <c r="F1" i="800"/>
  <c r="G1" i="800"/>
  <c r="H1" i="800"/>
  <c r="I1" i="800"/>
  <c r="J1" i="800"/>
  <c r="K1" i="800"/>
  <c r="L1" i="800"/>
  <c r="M1" i="800"/>
  <c r="N1" i="800"/>
  <c r="O1" i="800"/>
  <c r="P1" i="800"/>
  <c r="Q1" i="800"/>
  <c r="R1" i="800"/>
  <c r="S1" i="800"/>
  <c r="T1" i="800"/>
  <c r="U1" i="800"/>
  <c r="V1" i="800"/>
  <c r="W1" i="800"/>
  <c r="X1" i="800"/>
  <c r="Y1" i="800"/>
  <c r="Z1" i="800"/>
  <c r="AA1" i="800"/>
  <c r="AB1" i="800"/>
  <c r="AC1" i="800"/>
  <c r="AD1" i="800"/>
  <c r="AE1" i="800"/>
  <c r="AF1" i="800"/>
  <c r="AG1" i="800"/>
  <c r="AH1" i="800"/>
  <c r="AI1" i="800"/>
  <c r="AJ1" i="800"/>
  <c r="AK1" i="800"/>
  <c r="AL1" i="800"/>
  <c r="AM1" i="800"/>
  <c r="AN1" i="800"/>
  <c r="AO1" i="800"/>
  <c r="AP1" i="800"/>
  <c r="AQ1" i="800"/>
  <c r="AR1" i="800"/>
  <c r="AS1" i="800"/>
  <c r="AT1" i="800"/>
  <c r="AU1" i="800"/>
  <c r="AV1" i="800"/>
  <c r="AW1" i="800"/>
  <c r="AX1" i="800"/>
  <c r="AY1" i="800"/>
  <c r="AZ1" i="800"/>
  <c r="BA1" i="800"/>
  <c r="BB1" i="800"/>
  <c r="BC1" i="800"/>
  <c r="BD1" i="800"/>
  <c r="BE1" i="800"/>
  <c r="BF1" i="800"/>
  <c r="BG1" i="800"/>
  <c r="BH1" i="800"/>
  <c r="BI1" i="800"/>
  <c r="BJ1" i="800"/>
  <c r="BK1" i="800"/>
  <c r="BL1" i="800"/>
  <c r="BM1" i="800"/>
  <c r="BN1" i="800"/>
  <c r="BO1" i="800"/>
  <c r="BP1" i="800"/>
  <c r="BQ1" i="800"/>
  <c r="BR1" i="800"/>
  <c r="BS1" i="800"/>
  <c r="BT1" i="800"/>
  <c r="BU1" i="800"/>
  <c r="BV1" i="800"/>
  <c r="B2" i="800"/>
  <c r="C2" i="800"/>
  <c r="D2" i="800"/>
  <c r="E2" i="800"/>
  <c r="F2" i="800"/>
  <c r="G2" i="800"/>
  <c r="H2" i="800"/>
  <c r="I2" i="800"/>
  <c r="J2" i="800"/>
  <c r="K2" i="800"/>
  <c r="L2" i="800"/>
  <c r="M2" i="800"/>
  <c r="N2" i="800"/>
  <c r="O2" i="800"/>
  <c r="P2" i="800"/>
  <c r="Q2" i="800"/>
  <c r="R2" i="800"/>
  <c r="S2" i="800"/>
  <c r="T2" i="800"/>
  <c r="U2" i="800"/>
  <c r="V2" i="800"/>
  <c r="W2" i="800"/>
  <c r="X2" i="800"/>
  <c r="Y2" i="800"/>
  <c r="Z2" i="800"/>
  <c r="AA2" i="800"/>
  <c r="AB2" i="800"/>
  <c r="AC2" i="800"/>
  <c r="AD2" i="800"/>
  <c r="AE2" i="800"/>
  <c r="AF2" i="800"/>
  <c r="AG2" i="800"/>
  <c r="AH2" i="800"/>
  <c r="AI2" i="800"/>
  <c r="AJ2" i="800"/>
  <c r="AK2" i="800"/>
  <c r="AL2" i="800"/>
  <c r="AM2" i="800"/>
  <c r="AN2" i="800"/>
  <c r="AO2" i="800"/>
  <c r="AP2" i="800"/>
  <c r="AQ2" i="800"/>
  <c r="AR2" i="800"/>
  <c r="AS2" i="800"/>
  <c r="AT2" i="800"/>
  <c r="AU2" i="800"/>
  <c r="AV2" i="800"/>
  <c r="AW2" i="800"/>
  <c r="AX2" i="800"/>
  <c r="AY2" i="800"/>
  <c r="AZ2" i="800"/>
  <c r="BA2" i="800"/>
  <c r="BB2" i="800"/>
  <c r="BC2" i="800"/>
  <c r="BD2" i="800"/>
  <c r="BE2" i="800"/>
  <c r="BF2" i="800"/>
  <c r="BG2" i="800"/>
  <c r="BH2" i="800"/>
  <c r="BI2" i="800"/>
  <c r="BJ2" i="800"/>
  <c r="BK2" i="800"/>
  <c r="BL2" i="800"/>
  <c r="BM2" i="800"/>
  <c r="BN2" i="800"/>
  <c r="BO2" i="800"/>
  <c r="BP2" i="800"/>
  <c r="BQ2" i="800"/>
  <c r="BR2" i="800"/>
  <c r="BS2" i="800"/>
  <c r="BT2" i="800"/>
  <c r="BU2" i="800"/>
  <c r="BV2" i="800"/>
  <c r="B3" i="800"/>
  <c r="C3" i="800"/>
  <c r="D3" i="800"/>
  <c r="E3" i="800"/>
  <c r="F3" i="800"/>
  <c r="G3" i="800"/>
  <c r="H3" i="800"/>
  <c r="I3" i="800"/>
  <c r="J3" i="800"/>
  <c r="K3" i="800"/>
  <c r="L3" i="800"/>
  <c r="M3" i="800"/>
  <c r="N3" i="800"/>
  <c r="O3" i="800"/>
  <c r="P3" i="800"/>
  <c r="Q3" i="800"/>
  <c r="R3" i="800"/>
  <c r="S3" i="800"/>
  <c r="T3" i="800"/>
  <c r="U3" i="800"/>
  <c r="V3" i="800"/>
  <c r="W3" i="800"/>
  <c r="X3" i="800"/>
  <c r="Y3" i="800"/>
  <c r="Z3" i="800"/>
  <c r="AA3" i="800"/>
  <c r="AB3" i="800"/>
  <c r="AC3" i="800"/>
  <c r="AD3" i="800"/>
  <c r="AE3" i="800"/>
  <c r="AF3" i="800"/>
  <c r="AG3" i="800"/>
  <c r="AH3" i="800"/>
  <c r="AI3" i="800"/>
  <c r="AJ3" i="800"/>
  <c r="AK3" i="800"/>
  <c r="AL3" i="800"/>
  <c r="AM3" i="800"/>
  <c r="AN3" i="800"/>
  <c r="AO3" i="800"/>
  <c r="AP3" i="800"/>
  <c r="AQ3" i="800"/>
  <c r="AR3" i="800"/>
  <c r="AS3" i="800"/>
  <c r="AT3" i="800"/>
  <c r="AU3" i="800"/>
  <c r="AV3" i="800"/>
  <c r="AW3" i="800"/>
  <c r="AX3" i="800"/>
  <c r="AY3" i="800"/>
  <c r="AZ3" i="800"/>
  <c r="BA3" i="800"/>
  <c r="BB3" i="800"/>
  <c r="BC3" i="800"/>
  <c r="BD3" i="800"/>
  <c r="BE3" i="800"/>
  <c r="BF3" i="800"/>
  <c r="BG3" i="800"/>
  <c r="BH3" i="800"/>
  <c r="BI3" i="800"/>
  <c r="BJ3" i="800"/>
  <c r="BK3" i="800"/>
  <c r="BL3" i="800"/>
  <c r="BM3" i="800"/>
  <c r="BN3" i="800"/>
  <c r="BO3" i="800"/>
  <c r="BP3" i="800"/>
  <c r="BQ3" i="800"/>
  <c r="BR3" i="800"/>
  <c r="BS3" i="800"/>
  <c r="BT3" i="800"/>
  <c r="BU3" i="800"/>
  <c r="BV3" i="800"/>
  <c r="A3" i="800"/>
  <c r="A2" i="800"/>
  <c r="A1" i="800"/>
  <c r="B1" i="799"/>
  <c r="C1" i="799"/>
  <c r="D1" i="799"/>
  <c r="E1" i="799"/>
  <c r="F1" i="799"/>
  <c r="G1" i="799"/>
  <c r="H1" i="799"/>
  <c r="I1" i="799"/>
  <c r="J1" i="799"/>
  <c r="K1" i="799"/>
  <c r="L1" i="799"/>
  <c r="M1" i="799"/>
  <c r="N1" i="799"/>
  <c r="O1" i="799"/>
  <c r="P1" i="799"/>
  <c r="Q1" i="799"/>
  <c r="R1" i="799"/>
  <c r="S1" i="799"/>
  <c r="T1" i="799"/>
  <c r="U1" i="799"/>
  <c r="V1" i="799"/>
  <c r="W1" i="799"/>
  <c r="X1" i="799"/>
  <c r="Y1" i="799"/>
  <c r="Z1" i="799"/>
  <c r="AA1" i="799"/>
  <c r="AB1" i="799"/>
  <c r="AC1" i="799"/>
  <c r="AD1" i="799"/>
  <c r="AE1" i="799"/>
  <c r="AF1" i="799"/>
  <c r="AG1" i="799"/>
  <c r="AH1" i="799"/>
  <c r="AI1" i="799"/>
  <c r="AJ1" i="799"/>
  <c r="AK1" i="799"/>
  <c r="AL1" i="799"/>
  <c r="AM1" i="799"/>
  <c r="AN1" i="799"/>
  <c r="AO1" i="799"/>
  <c r="AP1" i="799"/>
  <c r="AQ1" i="799"/>
  <c r="AR1" i="799"/>
  <c r="AS1" i="799"/>
  <c r="AT1" i="799"/>
  <c r="AU1" i="799"/>
  <c r="AV1" i="799"/>
  <c r="AW1" i="799"/>
  <c r="AX1" i="799"/>
  <c r="AY1" i="799"/>
  <c r="AZ1" i="799"/>
  <c r="BA1" i="799"/>
  <c r="BB1" i="799"/>
  <c r="BC1" i="799"/>
  <c r="BD1" i="799"/>
  <c r="BE1" i="799"/>
  <c r="BF1" i="799"/>
  <c r="BG1" i="799"/>
  <c r="BH1" i="799"/>
  <c r="BI1" i="799"/>
  <c r="BJ1" i="799"/>
  <c r="BK1" i="799"/>
  <c r="BL1" i="799"/>
  <c r="BM1" i="799"/>
  <c r="BN1" i="799"/>
  <c r="BO1" i="799"/>
  <c r="BP1" i="799"/>
  <c r="BQ1" i="799"/>
  <c r="BR1" i="799"/>
  <c r="BS1" i="799"/>
  <c r="BT1" i="799"/>
  <c r="BU1" i="799"/>
  <c r="BV1" i="799"/>
  <c r="B2" i="799"/>
  <c r="C2" i="799"/>
  <c r="D2" i="799"/>
  <c r="E2" i="799"/>
  <c r="F2" i="799"/>
  <c r="G2" i="799"/>
  <c r="H2" i="799"/>
  <c r="I2" i="799"/>
  <c r="J2" i="799"/>
  <c r="K2" i="799"/>
  <c r="L2" i="799"/>
  <c r="M2" i="799"/>
  <c r="N2" i="799"/>
  <c r="O2" i="799"/>
  <c r="P2" i="799"/>
  <c r="Q2" i="799"/>
  <c r="R2" i="799"/>
  <c r="S2" i="799"/>
  <c r="T2" i="799"/>
  <c r="U2" i="799"/>
  <c r="V2" i="799"/>
  <c r="W2" i="799"/>
  <c r="X2" i="799"/>
  <c r="Y2" i="799"/>
  <c r="Z2" i="799"/>
  <c r="AA2" i="799"/>
  <c r="AB2" i="799"/>
  <c r="AC2" i="799"/>
  <c r="AD2" i="799"/>
  <c r="AE2" i="799"/>
  <c r="AF2" i="799"/>
  <c r="AG2" i="799"/>
  <c r="AH2" i="799"/>
  <c r="AI2" i="799"/>
  <c r="AJ2" i="799"/>
  <c r="AK2" i="799"/>
  <c r="AL2" i="799"/>
  <c r="AM2" i="799"/>
  <c r="AN2" i="799"/>
  <c r="AO2" i="799"/>
  <c r="AP2" i="799"/>
  <c r="AQ2" i="799"/>
  <c r="AR2" i="799"/>
  <c r="AS2" i="799"/>
  <c r="AT2" i="799"/>
  <c r="AU2" i="799"/>
  <c r="AV2" i="799"/>
  <c r="AW2" i="799"/>
  <c r="AX2" i="799"/>
  <c r="AY2" i="799"/>
  <c r="AZ2" i="799"/>
  <c r="BA2" i="799"/>
  <c r="BB2" i="799"/>
  <c r="BC2" i="799"/>
  <c r="BD2" i="799"/>
  <c r="BE2" i="799"/>
  <c r="BF2" i="799"/>
  <c r="BG2" i="799"/>
  <c r="BH2" i="799"/>
  <c r="BI2" i="799"/>
  <c r="BJ2" i="799"/>
  <c r="BK2" i="799"/>
  <c r="BL2" i="799"/>
  <c r="BM2" i="799"/>
  <c r="BN2" i="799"/>
  <c r="BO2" i="799"/>
  <c r="BP2" i="799"/>
  <c r="BQ2" i="799"/>
  <c r="BR2" i="799"/>
  <c r="BS2" i="799"/>
  <c r="BT2" i="799"/>
  <c r="BU2" i="799"/>
  <c r="BV2" i="799"/>
  <c r="B3" i="799"/>
  <c r="C3" i="799"/>
  <c r="D3" i="799"/>
  <c r="E3" i="799"/>
  <c r="F3" i="799"/>
  <c r="G3" i="799"/>
  <c r="H3" i="799"/>
  <c r="I3" i="799"/>
  <c r="J3" i="799"/>
  <c r="K3" i="799"/>
  <c r="L3" i="799"/>
  <c r="M3" i="799"/>
  <c r="N3" i="799"/>
  <c r="O3" i="799"/>
  <c r="P3" i="799"/>
  <c r="Q3" i="799"/>
  <c r="R3" i="799"/>
  <c r="S3" i="799"/>
  <c r="T3" i="799"/>
  <c r="U3" i="799"/>
  <c r="V3" i="799"/>
  <c r="W3" i="799"/>
  <c r="X3" i="799"/>
  <c r="Y3" i="799"/>
  <c r="Z3" i="799"/>
  <c r="AA3" i="799"/>
  <c r="AB3" i="799"/>
  <c r="AC3" i="799"/>
  <c r="AD3" i="799"/>
  <c r="AE3" i="799"/>
  <c r="AF3" i="799"/>
  <c r="AG3" i="799"/>
  <c r="AH3" i="799"/>
  <c r="AI3" i="799"/>
  <c r="AJ3" i="799"/>
  <c r="AK3" i="799"/>
  <c r="AL3" i="799"/>
  <c r="AM3" i="799"/>
  <c r="AN3" i="799"/>
  <c r="AO3" i="799"/>
  <c r="AP3" i="799"/>
  <c r="AQ3" i="799"/>
  <c r="AR3" i="799"/>
  <c r="AS3" i="799"/>
  <c r="AT3" i="799"/>
  <c r="AU3" i="799"/>
  <c r="AV3" i="799"/>
  <c r="AW3" i="799"/>
  <c r="AX3" i="799"/>
  <c r="AY3" i="799"/>
  <c r="AZ3" i="799"/>
  <c r="BA3" i="799"/>
  <c r="BB3" i="799"/>
  <c r="BC3" i="799"/>
  <c r="BD3" i="799"/>
  <c r="BE3" i="799"/>
  <c r="BF3" i="799"/>
  <c r="BG3" i="799"/>
  <c r="BH3" i="799"/>
  <c r="BI3" i="799"/>
  <c r="BJ3" i="799"/>
  <c r="BK3" i="799"/>
  <c r="BL3" i="799"/>
  <c r="BM3" i="799"/>
  <c r="BN3" i="799"/>
  <c r="BO3" i="799"/>
  <c r="BP3" i="799"/>
  <c r="BQ3" i="799"/>
  <c r="BR3" i="799"/>
  <c r="BS3" i="799"/>
  <c r="BT3" i="799"/>
  <c r="BU3" i="799"/>
  <c r="BV3" i="799"/>
  <c r="A3" i="799"/>
  <c r="A2" i="799"/>
  <c r="A1" i="799"/>
  <c r="B1" i="798"/>
  <c r="C1" i="798"/>
  <c r="D1" i="798"/>
  <c r="E1" i="798"/>
  <c r="F1" i="798"/>
  <c r="G1" i="798"/>
  <c r="H1" i="798"/>
  <c r="I1" i="798"/>
  <c r="J1" i="798"/>
  <c r="K1" i="798"/>
  <c r="L1" i="798"/>
  <c r="M1" i="798"/>
  <c r="N1" i="798"/>
  <c r="O1" i="798"/>
  <c r="P1" i="798"/>
  <c r="Q1" i="798"/>
  <c r="R1" i="798"/>
  <c r="S1" i="798"/>
  <c r="T1" i="798"/>
  <c r="U1" i="798"/>
  <c r="V1" i="798"/>
  <c r="W1" i="798"/>
  <c r="X1" i="798"/>
  <c r="Y1" i="798"/>
  <c r="Z1" i="798"/>
  <c r="AA1" i="798"/>
  <c r="AB1" i="798"/>
  <c r="AC1" i="798"/>
  <c r="AD1" i="798"/>
  <c r="AE1" i="798"/>
  <c r="AF1" i="798"/>
  <c r="AG1" i="798"/>
  <c r="AH1" i="798"/>
  <c r="AI1" i="798"/>
  <c r="AJ1" i="798"/>
  <c r="AK1" i="798"/>
  <c r="AL1" i="798"/>
  <c r="AM1" i="798"/>
  <c r="AN1" i="798"/>
  <c r="AO1" i="798"/>
  <c r="AP1" i="798"/>
  <c r="AQ1" i="798"/>
  <c r="AR1" i="798"/>
  <c r="AS1" i="798"/>
  <c r="AT1" i="798"/>
  <c r="AU1" i="798"/>
  <c r="AV1" i="798"/>
  <c r="AW1" i="798"/>
  <c r="AX1" i="798"/>
  <c r="AY1" i="798"/>
  <c r="AZ1" i="798"/>
  <c r="BA1" i="798"/>
  <c r="BB1" i="798"/>
  <c r="BC1" i="798"/>
  <c r="BD1" i="798"/>
  <c r="BE1" i="798"/>
  <c r="BF1" i="798"/>
  <c r="BG1" i="798"/>
  <c r="BH1" i="798"/>
  <c r="BI1" i="798"/>
  <c r="BJ1" i="798"/>
  <c r="BK1" i="798"/>
  <c r="BL1" i="798"/>
  <c r="BM1" i="798"/>
  <c r="BN1" i="798"/>
  <c r="BO1" i="798"/>
  <c r="BP1" i="798"/>
  <c r="BQ1" i="798"/>
  <c r="BR1" i="798"/>
  <c r="BS1" i="798"/>
  <c r="BT1" i="798"/>
  <c r="BU1" i="798"/>
  <c r="BV1" i="798"/>
  <c r="B2" i="798"/>
  <c r="C2" i="798"/>
  <c r="D2" i="798"/>
  <c r="E2" i="798"/>
  <c r="F2" i="798"/>
  <c r="G2" i="798"/>
  <c r="H2" i="798"/>
  <c r="I2" i="798"/>
  <c r="J2" i="798"/>
  <c r="K2" i="798"/>
  <c r="L2" i="798"/>
  <c r="M2" i="798"/>
  <c r="N2" i="798"/>
  <c r="O2" i="798"/>
  <c r="P2" i="798"/>
  <c r="Q2" i="798"/>
  <c r="R2" i="798"/>
  <c r="S2" i="798"/>
  <c r="T2" i="798"/>
  <c r="U2" i="798"/>
  <c r="V2" i="798"/>
  <c r="W2" i="798"/>
  <c r="X2" i="798"/>
  <c r="Y2" i="798"/>
  <c r="Z2" i="798"/>
  <c r="AA2" i="798"/>
  <c r="AB2" i="798"/>
  <c r="AC2" i="798"/>
  <c r="AD2" i="798"/>
  <c r="AE2" i="798"/>
  <c r="AF2" i="798"/>
  <c r="AG2" i="798"/>
  <c r="AH2" i="798"/>
  <c r="AI2" i="798"/>
  <c r="AJ2" i="798"/>
  <c r="AK2" i="798"/>
  <c r="AL2" i="798"/>
  <c r="AM2" i="798"/>
  <c r="AN2" i="798"/>
  <c r="AO2" i="798"/>
  <c r="AP2" i="798"/>
  <c r="AQ2" i="798"/>
  <c r="AR2" i="798"/>
  <c r="AS2" i="798"/>
  <c r="AT2" i="798"/>
  <c r="AU2" i="798"/>
  <c r="AV2" i="798"/>
  <c r="AW2" i="798"/>
  <c r="AX2" i="798"/>
  <c r="AY2" i="798"/>
  <c r="AZ2" i="798"/>
  <c r="BA2" i="798"/>
  <c r="BB2" i="798"/>
  <c r="BC2" i="798"/>
  <c r="BD2" i="798"/>
  <c r="BE2" i="798"/>
  <c r="BF2" i="798"/>
  <c r="BG2" i="798"/>
  <c r="BH2" i="798"/>
  <c r="BI2" i="798"/>
  <c r="BJ2" i="798"/>
  <c r="BK2" i="798"/>
  <c r="BL2" i="798"/>
  <c r="BM2" i="798"/>
  <c r="BN2" i="798"/>
  <c r="BO2" i="798"/>
  <c r="BP2" i="798"/>
  <c r="BQ2" i="798"/>
  <c r="BR2" i="798"/>
  <c r="BS2" i="798"/>
  <c r="BT2" i="798"/>
  <c r="BU2" i="798"/>
  <c r="BV2" i="798"/>
  <c r="B3" i="798"/>
  <c r="C3" i="798"/>
  <c r="D3" i="798"/>
  <c r="E3" i="798"/>
  <c r="F3" i="798"/>
  <c r="G3" i="798"/>
  <c r="H3" i="798"/>
  <c r="I3" i="798"/>
  <c r="J3" i="798"/>
  <c r="K3" i="798"/>
  <c r="L3" i="798"/>
  <c r="M3" i="798"/>
  <c r="N3" i="798"/>
  <c r="O3" i="798"/>
  <c r="P3" i="798"/>
  <c r="Q3" i="798"/>
  <c r="R3" i="798"/>
  <c r="S3" i="798"/>
  <c r="T3" i="798"/>
  <c r="U3" i="798"/>
  <c r="V3" i="798"/>
  <c r="W3" i="798"/>
  <c r="X3" i="798"/>
  <c r="Y3" i="798"/>
  <c r="Z3" i="798"/>
  <c r="AA3" i="798"/>
  <c r="AB3" i="798"/>
  <c r="AC3" i="798"/>
  <c r="AD3" i="798"/>
  <c r="AE3" i="798"/>
  <c r="AF3" i="798"/>
  <c r="AG3" i="798"/>
  <c r="AH3" i="798"/>
  <c r="AI3" i="798"/>
  <c r="AJ3" i="798"/>
  <c r="AK3" i="798"/>
  <c r="AL3" i="798"/>
  <c r="AM3" i="798"/>
  <c r="AN3" i="798"/>
  <c r="AO3" i="798"/>
  <c r="AP3" i="798"/>
  <c r="AQ3" i="798"/>
  <c r="AR3" i="798"/>
  <c r="AS3" i="798"/>
  <c r="AT3" i="798"/>
  <c r="AU3" i="798"/>
  <c r="AV3" i="798"/>
  <c r="AW3" i="798"/>
  <c r="AX3" i="798"/>
  <c r="AY3" i="798"/>
  <c r="AZ3" i="798"/>
  <c r="BA3" i="798"/>
  <c r="BB3" i="798"/>
  <c r="BC3" i="798"/>
  <c r="BD3" i="798"/>
  <c r="BE3" i="798"/>
  <c r="BF3" i="798"/>
  <c r="BG3" i="798"/>
  <c r="BH3" i="798"/>
  <c r="BI3" i="798"/>
  <c r="BJ3" i="798"/>
  <c r="BK3" i="798"/>
  <c r="BL3" i="798"/>
  <c r="BM3" i="798"/>
  <c r="BN3" i="798"/>
  <c r="BO3" i="798"/>
  <c r="BP3" i="798"/>
  <c r="BQ3" i="798"/>
  <c r="BR3" i="798"/>
  <c r="BS3" i="798"/>
  <c r="BT3" i="798"/>
  <c r="BU3" i="798"/>
  <c r="BV3" i="798"/>
  <c r="A3" i="798"/>
  <c r="A2" i="798"/>
  <c r="A1" i="798"/>
  <c r="B1" i="797"/>
  <c r="C1" i="797"/>
  <c r="D1" i="797"/>
  <c r="E1" i="797"/>
  <c r="F1" i="797"/>
  <c r="G1" i="797"/>
  <c r="H1" i="797"/>
  <c r="I1" i="797"/>
  <c r="J1" i="797"/>
  <c r="K1" i="797"/>
  <c r="L1" i="797"/>
  <c r="M1" i="797"/>
  <c r="N1" i="797"/>
  <c r="O1" i="797"/>
  <c r="P1" i="797"/>
  <c r="Q1" i="797"/>
  <c r="R1" i="797"/>
  <c r="S1" i="797"/>
  <c r="T1" i="797"/>
  <c r="U1" i="797"/>
  <c r="V1" i="797"/>
  <c r="W1" i="797"/>
  <c r="X1" i="797"/>
  <c r="Y1" i="797"/>
  <c r="Z1" i="797"/>
  <c r="AA1" i="797"/>
  <c r="AB1" i="797"/>
  <c r="AC1" i="797"/>
  <c r="AD1" i="797"/>
  <c r="AE1" i="797"/>
  <c r="AF1" i="797"/>
  <c r="AG1" i="797"/>
  <c r="AH1" i="797"/>
  <c r="AI1" i="797"/>
  <c r="AJ1" i="797"/>
  <c r="AK1" i="797"/>
  <c r="AL1" i="797"/>
  <c r="AM1" i="797"/>
  <c r="AN1" i="797"/>
  <c r="AO1" i="797"/>
  <c r="AP1" i="797"/>
  <c r="AQ1" i="797"/>
  <c r="AR1" i="797"/>
  <c r="AS1" i="797"/>
  <c r="AT1" i="797"/>
  <c r="AU1" i="797"/>
  <c r="AV1" i="797"/>
  <c r="AW1" i="797"/>
  <c r="AX1" i="797"/>
  <c r="AY1" i="797"/>
  <c r="AZ1" i="797"/>
  <c r="BA1" i="797"/>
  <c r="BB1" i="797"/>
  <c r="BC1" i="797"/>
  <c r="BD1" i="797"/>
  <c r="BE1" i="797"/>
  <c r="BF1" i="797"/>
  <c r="BG1" i="797"/>
  <c r="BH1" i="797"/>
  <c r="BI1" i="797"/>
  <c r="BJ1" i="797"/>
  <c r="BK1" i="797"/>
  <c r="BL1" i="797"/>
  <c r="BM1" i="797"/>
  <c r="BN1" i="797"/>
  <c r="BO1" i="797"/>
  <c r="BP1" i="797"/>
  <c r="BQ1" i="797"/>
  <c r="BR1" i="797"/>
  <c r="BS1" i="797"/>
  <c r="BT1" i="797"/>
  <c r="BU1" i="797"/>
  <c r="BV1" i="797"/>
  <c r="B2" i="797"/>
  <c r="C2" i="797"/>
  <c r="D2" i="797"/>
  <c r="E2" i="797"/>
  <c r="F2" i="797"/>
  <c r="G2" i="797"/>
  <c r="H2" i="797"/>
  <c r="I2" i="797"/>
  <c r="J2" i="797"/>
  <c r="K2" i="797"/>
  <c r="L2" i="797"/>
  <c r="M2" i="797"/>
  <c r="N2" i="797"/>
  <c r="O2" i="797"/>
  <c r="P2" i="797"/>
  <c r="Q2" i="797"/>
  <c r="R2" i="797"/>
  <c r="S2" i="797"/>
  <c r="T2" i="797"/>
  <c r="U2" i="797"/>
  <c r="V2" i="797"/>
  <c r="W2" i="797"/>
  <c r="X2" i="797"/>
  <c r="Y2" i="797"/>
  <c r="Z2" i="797"/>
  <c r="AA2" i="797"/>
  <c r="AB2" i="797"/>
  <c r="AC2" i="797"/>
  <c r="AD2" i="797"/>
  <c r="AE2" i="797"/>
  <c r="AF2" i="797"/>
  <c r="AG2" i="797"/>
  <c r="AH2" i="797"/>
  <c r="AI2" i="797"/>
  <c r="AJ2" i="797"/>
  <c r="AK2" i="797"/>
  <c r="AL2" i="797"/>
  <c r="AM2" i="797"/>
  <c r="AN2" i="797"/>
  <c r="AO2" i="797"/>
  <c r="AP2" i="797"/>
  <c r="AQ2" i="797"/>
  <c r="AR2" i="797"/>
  <c r="AS2" i="797"/>
  <c r="AT2" i="797"/>
  <c r="AU2" i="797"/>
  <c r="AV2" i="797"/>
  <c r="AW2" i="797"/>
  <c r="AX2" i="797"/>
  <c r="AY2" i="797"/>
  <c r="AZ2" i="797"/>
  <c r="BA2" i="797"/>
  <c r="BB2" i="797"/>
  <c r="BC2" i="797"/>
  <c r="BD2" i="797"/>
  <c r="BE2" i="797"/>
  <c r="BF2" i="797"/>
  <c r="BG2" i="797"/>
  <c r="BH2" i="797"/>
  <c r="BI2" i="797"/>
  <c r="BJ2" i="797"/>
  <c r="BK2" i="797"/>
  <c r="BL2" i="797"/>
  <c r="BM2" i="797"/>
  <c r="BN2" i="797"/>
  <c r="BO2" i="797"/>
  <c r="BP2" i="797"/>
  <c r="BQ2" i="797"/>
  <c r="BR2" i="797"/>
  <c r="BS2" i="797"/>
  <c r="BT2" i="797"/>
  <c r="BU2" i="797"/>
  <c r="BV2" i="797"/>
  <c r="B3" i="797"/>
  <c r="C3" i="797"/>
  <c r="D3" i="797"/>
  <c r="E3" i="797"/>
  <c r="F3" i="797"/>
  <c r="G3" i="797"/>
  <c r="H3" i="797"/>
  <c r="I3" i="797"/>
  <c r="J3" i="797"/>
  <c r="K3" i="797"/>
  <c r="L3" i="797"/>
  <c r="M3" i="797"/>
  <c r="N3" i="797"/>
  <c r="O3" i="797"/>
  <c r="P3" i="797"/>
  <c r="Q3" i="797"/>
  <c r="R3" i="797"/>
  <c r="S3" i="797"/>
  <c r="T3" i="797"/>
  <c r="U3" i="797"/>
  <c r="V3" i="797"/>
  <c r="W3" i="797"/>
  <c r="X3" i="797"/>
  <c r="Y3" i="797"/>
  <c r="Z3" i="797"/>
  <c r="AA3" i="797"/>
  <c r="AB3" i="797"/>
  <c r="AC3" i="797"/>
  <c r="AD3" i="797"/>
  <c r="AE3" i="797"/>
  <c r="AF3" i="797"/>
  <c r="AG3" i="797"/>
  <c r="AH3" i="797"/>
  <c r="AI3" i="797"/>
  <c r="AJ3" i="797"/>
  <c r="AK3" i="797"/>
  <c r="AL3" i="797"/>
  <c r="AM3" i="797"/>
  <c r="AN3" i="797"/>
  <c r="AO3" i="797"/>
  <c r="AP3" i="797"/>
  <c r="AQ3" i="797"/>
  <c r="AR3" i="797"/>
  <c r="AS3" i="797"/>
  <c r="AT3" i="797"/>
  <c r="AU3" i="797"/>
  <c r="AV3" i="797"/>
  <c r="AW3" i="797"/>
  <c r="AX3" i="797"/>
  <c r="AY3" i="797"/>
  <c r="AZ3" i="797"/>
  <c r="BA3" i="797"/>
  <c r="BB3" i="797"/>
  <c r="BC3" i="797"/>
  <c r="BD3" i="797"/>
  <c r="BE3" i="797"/>
  <c r="BF3" i="797"/>
  <c r="BG3" i="797"/>
  <c r="BH3" i="797"/>
  <c r="BI3" i="797"/>
  <c r="BJ3" i="797"/>
  <c r="BK3" i="797"/>
  <c r="BL3" i="797"/>
  <c r="BM3" i="797"/>
  <c r="BN3" i="797"/>
  <c r="BO3" i="797"/>
  <c r="BP3" i="797"/>
  <c r="BQ3" i="797"/>
  <c r="BR3" i="797"/>
  <c r="BS3" i="797"/>
  <c r="BT3" i="797"/>
  <c r="BU3" i="797"/>
  <c r="BV3" i="797"/>
  <c r="A3" i="797"/>
  <c r="A2" i="797"/>
  <c r="A1" i="797"/>
  <c r="B1" i="794"/>
  <c r="C1" i="794"/>
  <c r="D1" i="794"/>
  <c r="E1" i="794"/>
  <c r="F1" i="794"/>
  <c r="G1" i="794"/>
  <c r="H1" i="794"/>
  <c r="I1" i="794"/>
  <c r="J1" i="794"/>
  <c r="K1" i="794"/>
  <c r="L1" i="794"/>
  <c r="M1" i="794"/>
  <c r="N1" i="794"/>
  <c r="O1" i="794"/>
  <c r="P1" i="794"/>
  <c r="Q1" i="794"/>
  <c r="R1" i="794"/>
  <c r="S1" i="794"/>
  <c r="T1" i="794"/>
  <c r="U1" i="794"/>
  <c r="V1" i="794"/>
  <c r="W1" i="794"/>
  <c r="X1" i="794"/>
  <c r="Y1" i="794"/>
  <c r="Z1" i="794"/>
  <c r="AA1" i="794"/>
  <c r="AB1" i="794"/>
  <c r="AC1" i="794"/>
  <c r="AD1" i="794"/>
  <c r="AE1" i="794"/>
  <c r="AF1" i="794"/>
  <c r="AG1" i="794"/>
  <c r="AH1" i="794"/>
  <c r="AI1" i="794"/>
  <c r="AJ1" i="794"/>
  <c r="AK1" i="794"/>
  <c r="AL1" i="794"/>
  <c r="AM1" i="794"/>
  <c r="AN1" i="794"/>
  <c r="AO1" i="794"/>
  <c r="AP1" i="794"/>
  <c r="AQ1" i="794"/>
  <c r="AR1" i="794"/>
  <c r="AS1" i="794"/>
  <c r="AT1" i="794"/>
  <c r="AU1" i="794"/>
  <c r="AV1" i="794"/>
  <c r="AW1" i="794"/>
  <c r="AX1" i="794"/>
  <c r="AY1" i="794"/>
  <c r="AZ1" i="794"/>
  <c r="BA1" i="794"/>
  <c r="BB1" i="794"/>
  <c r="BC1" i="794"/>
  <c r="BD1" i="794"/>
  <c r="BE1" i="794"/>
  <c r="BF1" i="794"/>
  <c r="BG1" i="794"/>
  <c r="BH1" i="794"/>
  <c r="BI1" i="794"/>
  <c r="BJ1" i="794"/>
  <c r="BK1" i="794"/>
  <c r="BL1" i="794"/>
  <c r="BM1" i="794"/>
  <c r="BN1" i="794"/>
  <c r="BO1" i="794"/>
  <c r="BP1" i="794"/>
  <c r="BQ1" i="794"/>
  <c r="BR1" i="794"/>
  <c r="C2" i="794"/>
  <c r="E2" i="794"/>
  <c r="G2" i="794"/>
  <c r="I2" i="794"/>
  <c r="K2" i="794"/>
  <c r="M2" i="794"/>
  <c r="O2" i="794"/>
  <c r="Q2" i="794"/>
  <c r="S2" i="794"/>
  <c r="U2" i="794"/>
  <c r="W2" i="794"/>
  <c r="Y2" i="794"/>
  <c r="AA2" i="794"/>
  <c r="AC2" i="794"/>
  <c r="AE2" i="794"/>
  <c r="AG2" i="794"/>
  <c r="AI2" i="794"/>
  <c r="AK2" i="794"/>
  <c r="AM2" i="794"/>
  <c r="AO2" i="794"/>
  <c r="AQ2" i="794"/>
  <c r="AS2" i="794"/>
  <c r="AU2" i="794"/>
  <c r="AW2" i="794"/>
  <c r="AY2" i="794"/>
  <c r="BA2" i="794"/>
  <c r="BC2" i="794"/>
  <c r="BE2" i="794"/>
  <c r="BG2" i="794"/>
  <c r="BI2" i="794"/>
  <c r="BK2" i="794"/>
  <c r="BM2" i="794"/>
  <c r="BO2" i="794"/>
  <c r="BQ2" i="794"/>
  <c r="B3" i="794"/>
  <c r="B2" i="794" s="1"/>
  <c r="C3" i="794"/>
  <c r="D3" i="794"/>
  <c r="D2" i="794" s="1"/>
  <c r="E3" i="794"/>
  <c r="F3" i="794"/>
  <c r="F2" i="794" s="1"/>
  <c r="G3" i="794"/>
  <c r="H3" i="794"/>
  <c r="H2" i="794" s="1"/>
  <c r="I3" i="794"/>
  <c r="J3" i="794"/>
  <c r="J2" i="794" s="1"/>
  <c r="K3" i="794"/>
  <c r="L3" i="794"/>
  <c r="L2" i="794" s="1"/>
  <c r="M3" i="794"/>
  <c r="N3" i="794"/>
  <c r="N2" i="794" s="1"/>
  <c r="O3" i="794"/>
  <c r="P3" i="794"/>
  <c r="P2" i="794" s="1"/>
  <c r="Q3" i="794"/>
  <c r="R3" i="794"/>
  <c r="R2" i="794" s="1"/>
  <c r="S3" i="794"/>
  <c r="T3" i="794"/>
  <c r="T2" i="794" s="1"/>
  <c r="U3" i="794"/>
  <c r="V3" i="794"/>
  <c r="V2" i="794" s="1"/>
  <c r="W3" i="794"/>
  <c r="X3" i="794"/>
  <c r="X2" i="794" s="1"/>
  <c r="Y3" i="794"/>
  <c r="Z3" i="794"/>
  <c r="Z2" i="794" s="1"/>
  <c r="AA3" i="794"/>
  <c r="AB3" i="794"/>
  <c r="AB2" i="794" s="1"/>
  <c r="AC3" i="794"/>
  <c r="AD3" i="794"/>
  <c r="AD2" i="794" s="1"/>
  <c r="AE3" i="794"/>
  <c r="AF3" i="794"/>
  <c r="AF2" i="794" s="1"/>
  <c r="AG3" i="794"/>
  <c r="AH3" i="794"/>
  <c r="AH2" i="794" s="1"/>
  <c r="AI3" i="794"/>
  <c r="AJ3" i="794"/>
  <c r="AJ2" i="794" s="1"/>
  <c r="AK3" i="794"/>
  <c r="AL3" i="794"/>
  <c r="AL2" i="794" s="1"/>
  <c r="AM3" i="794"/>
  <c r="AN3" i="794"/>
  <c r="AN2" i="794" s="1"/>
  <c r="AO3" i="794"/>
  <c r="AP3" i="794"/>
  <c r="AP2" i="794" s="1"/>
  <c r="AQ3" i="794"/>
  <c r="AR3" i="794"/>
  <c r="AR2" i="794" s="1"/>
  <c r="AS3" i="794"/>
  <c r="AT3" i="794"/>
  <c r="AT2" i="794" s="1"/>
  <c r="AU3" i="794"/>
  <c r="AV3" i="794"/>
  <c r="AV2" i="794" s="1"/>
  <c r="AW3" i="794"/>
  <c r="AX3" i="794"/>
  <c r="AX2" i="794" s="1"/>
  <c r="AY3" i="794"/>
  <c r="AZ3" i="794"/>
  <c r="AZ2" i="794" s="1"/>
  <c r="BA3" i="794"/>
  <c r="BB3" i="794"/>
  <c r="BB2" i="794" s="1"/>
  <c r="BC3" i="794"/>
  <c r="BD3" i="794"/>
  <c r="BD2" i="794" s="1"/>
  <c r="BE3" i="794"/>
  <c r="BF3" i="794"/>
  <c r="BF2" i="794" s="1"/>
  <c r="BG3" i="794"/>
  <c r="BH3" i="794"/>
  <c r="BH2" i="794" s="1"/>
  <c r="BI3" i="794"/>
  <c r="BJ3" i="794"/>
  <c r="BJ2" i="794" s="1"/>
  <c r="BK3" i="794"/>
  <c r="BL3" i="794"/>
  <c r="BL2" i="794" s="1"/>
  <c r="BM3" i="794"/>
  <c r="BN3" i="794"/>
  <c r="BN2" i="794" s="1"/>
  <c r="BO3" i="794"/>
  <c r="BP3" i="794"/>
  <c r="BP2" i="794" s="1"/>
  <c r="BQ3" i="794"/>
  <c r="BR3" i="794"/>
  <c r="BR2" i="794" s="1"/>
  <c r="A3" i="794"/>
  <c r="A2" i="794"/>
  <c r="A1" i="794"/>
  <c r="B1" i="868"/>
  <c r="C1" i="868"/>
  <c r="D1" i="868"/>
  <c r="E1" i="868"/>
  <c r="F1" i="868"/>
  <c r="G1" i="868"/>
  <c r="H1" i="868"/>
  <c r="I1" i="868"/>
  <c r="J1" i="868"/>
  <c r="K1" i="868"/>
  <c r="L1" i="868"/>
  <c r="M1" i="868"/>
  <c r="N1" i="868"/>
  <c r="O1" i="868"/>
  <c r="P1" i="868"/>
  <c r="Q1" i="868"/>
  <c r="R1" i="868"/>
  <c r="S1" i="868"/>
  <c r="T1" i="868"/>
  <c r="U1" i="868"/>
  <c r="V1" i="868"/>
  <c r="W1" i="868"/>
  <c r="X1" i="868"/>
  <c r="Y1" i="868"/>
  <c r="Z1" i="868"/>
  <c r="AA1" i="868"/>
  <c r="AB1" i="868"/>
  <c r="AC1" i="868"/>
  <c r="AD1" i="868"/>
  <c r="AE1" i="868"/>
  <c r="AF1" i="868"/>
  <c r="AG1" i="868"/>
  <c r="AH1" i="868"/>
  <c r="AI1" i="868"/>
  <c r="AJ1" i="868"/>
  <c r="AK1" i="868"/>
  <c r="AL1" i="868"/>
  <c r="AM1" i="868"/>
  <c r="AN1" i="868"/>
  <c r="AO1" i="868"/>
  <c r="AP1" i="868"/>
  <c r="AQ1" i="868"/>
  <c r="AR1" i="868"/>
  <c r="AS1" i="868"/>
  <c r="AT1" i="868"/>
  <c r="AU1" i="868"/>
  <c r="AV1" i="868"/>
  <c r="AW1" i="868"/>
  <c r="AX1" i="868"/>
  <c r="AY1" i="868"/>
  <c r="AZ1" i="868"/>
  <c r="BA1" i="868"/>
  <c r="BB1" i="868"/>
  <c r="BC1" i="868"/>
  <c r="BD1" i="868"/>
  <c r="BE1" i="868"/>
  <c r="BF1" i="868"/>
  <c r="BG1" i="868"/>
  <c r="BH1" i="868"/>
  <c r="BI1" i="868"/>
  <c r="BJ1" i="868"/>
  <c r="BK1" i="868"/>
  <c r="BL1" i="868"/>
  <c r="BM1" i="868"/>
  <c r="BN1" i="868"/>
  <c r="BO1" i="868"/>
  <c r="BP1" i="868"/>
  <c r="BQ1" i="868"/>
  <c r="BR1" i="868"/>
  <c r="C2" i="868"/>
  <c r="E2" i="868"/>
  <c r="G2" i="868"/>
  <c r="I2" i="868"/>
  <c r="K2" i="868"/>
  <c r="M2" i="868"/>
  <c r="O2" i="868"/>
  <c r="Q2" i="868"/>
  <c r="S2" i="868"/>
  <c r="U2" i="868"/>
  <c r="W2" i="868"/>
  <c r="Y2" i="868"/>
  <c r="AA2" i="868"/>
  <c r="AC2" i="868"/>
  <c r="AE2" i="868"/>
  <c r="AG2" i="868"/>
  <c r="AI2" i="868"/>
  <c r="AK2" i="868"/>
  <c r="AM2" i="868"/>
  <c r="AO2" i="868"/>
  <c r="AQ2" i="868"/>
  <c r="AS2" i="868"/>
  <c r="AU2" i="868"/>
  <c r="AW2" i="868"/>
  <c r="AY2" i="868"/>
  <c r="BA2" i="868"/>
  <c r="BC2" i="868"/>
  <c r="BE2" i="868"/>
  <c r="BG2" i="868"/>
  <c r="BI2" i="868"/>
  <c r="BK2" i="868"/>
  <c r="BM2" i="868"/>
  <c r="BO2" i="868"/>
  <c r="BQ2" i="868"/>
  <c r="B3" i="868"/>
  <c r="B2" i="868" s="1"/>
  <c r="C3" i="868"/>
  <c r="D3" i="868"/>
  <c r="D2" i="868" s="1"/>
  <c r="E3" i="868"/>
  <c r="F3" i="868"/>
  <c r="F2" i="868" s="1"/>
  <c r="G3" i="868"/>
  <c r="H3" i="868"/>
  <c r="H2" i="868" s="1"/>
  <c r="I3" i="868"/>
  <c r="J3" i="868"/>
  <c r="J2" i="868" s="1"/>
  <c r="K3" i="868"/>
  <c r="L3" i="868"/>
  <c r="L2" i="868" s="1"/>
  <c r="M3" i="868"/>
  <c r="N3" i="868"/>
  <c r="N2" i="868" s="1"/>
  <c r="O3" i="868"/>
  <c r="P3" i="868"/>
  <c r="P2" i="868" s="1"/>
  <c r="Q3" i="868"/>
  <c r="R3" i="868"/>
  <c r="R2" i="868" s="1"/>
  <c r="S3" i="868"/>
  <c r="T3" i="868"/>
  <c r="T2" i="868" s="1"/>
  <c r="U3" i="868"/>
  <c r="V3" i="868"/>
  <c r="V2" i="868" s="1"/>
  <c r="W3" i="868"/>
  <c r="X3" i="868"/>
  <c r="X2" i="868" s="1"/>
  <c r="Y3" i="868"/>
  <c r="Z3" i="868"/>
  <c r="Z2" i="868" s="1"/>
  <c r="AA3" i="868"/>
  <c r="AB3" i="868"/>
  <c r="AB2" i="868" s="1"/>
  <c r="AC3" i="868"/>
  <c r="AD3" i="868"/>
  <c r="AD2" i="868" s="1"/>
  <c r="AE3" i="868"/>
  <c r="AF3" i="868"/>
  <c r="AF2" i="868" s="1"/>
  <c r="AG3" i="868"/>
  <c r="AH3" i="868"/>
  <c r="AH2" i="868" s="1"/>
  <c r="AI3" i="868"/>
  <c r="AJ3" i="868"/>
  <c r="AJ2" i="868" s="1"/>
  <c r="AK3" i="868"/>
  <c r="AL3" i="868"/>
  <c r="AL2" i="868" s="1"/>
  <c r="AM3" i="868"/>
  <c r="AN3" i="868"/>
  <c r="AN2" i="868" s="1"/>
  <c r="AO3" i="868"/>
  <c r="AP3" i="868"/>
  <c r="AP2" i="868" s="1"/>
  <c r="AQ3" i="868"/>
  <c r="AR3" i="868"/>
  <c r="AR2" i="868" s="1"/>
  <c r="AS3" i="868"/>
  <c r="AT3" i="868"/>
  <c r="AT2" i="868" s="1"/>
  <c r="AU3" i="868"/>
  <c r="AV3" i="868"/>
  <c r="AV2" i="868" s="1"/>
  <c r="AW3" i="868"/>
  <c r="AX3" i="868"/>
  <c r="AX2" i="868" s="1"/>
  <c r="AY3" i="868"/>
  <c r="AZ3" i="868"/>
  <c r="AZ2" i="868" s="1"/>
  <c r="BA3" i="868"/>
  <c r="BB3" i="868"/>
  <c r="BB2" i="868" s="1"/>
  <c r="BC3" i="868"/>
  <c r="BD3" i="868"/>
  <c r="BD2" i="868" s="1"/>
  <c r="BE3" i="868"/>
  <c r="BF3" i="868"/>
  <c r="BF2" i="868" s="1"/>
  <c r="BG3" i="868"/>
  <c r="BH3" i="868"/>
  <c r="BH2" i="868" s="1"/>
  <c r="BI3" i="868"/>
  <c r="BJ3" i="868"/>
  <c r="BJ2" i="868" s="1"/>
  <c r="BK3" i="868"/>
  <c r="BL3" i="868"/>
  <c r="BL2" i="868" s="1"/>
  <c r="BM3" i="868"/>
  <c r="BN3" i="868"/>
  <c r="BN2" i="868" s="1"/>
  <c r="BO3" i="868"/>
  <c r="BP3" i="868"/>
  <c r="BP2" i="868" s="1"/>
  <c r="BQ3" i="868"/>
  <c r="BR3" i="868"/>
  <c r="BR2" i="868" s="1"/>
  <c r="A3" i="868"/>
  <c r="A2" i="868"/>
  <c r="B1" i="792"/>
  <c r="C1" i="792"/>
  <c r="D1" i="792"/>
  <c r="E1" i="792"/>
  <c r="F1" i="792"/>
  <c r="G1" i="792"/>
  <c r="H1" i="792"/>
  <c r="I1" i="792"/>
  <c r="J1" i="792"/>
  <c r="K1" i="792"/>
  <c r="L1" i="792"/>
  <c r="M1" i="792"/>
  <c r="N1" i="792"/>
  <c r="O1" i="792"/>
  <c r="P1" i="792"/>
  <c r="Q1" i="792"/>
  <c r="R1" i="792"/>
  <c r="S1" i="792"/>
  <c r="T1" i="792"/>
  <c r="U1" i="792"/>
  <c r="V1" i="792"/>
  <c r="W1" i="792"/>
  <c r="X1" i="792"/>
  <c r="Y1" i="792"/>
  <c r="Z1" i="792"/>
  <c r="AA1" i="792"/>
  <c r="AB1" i="792"/>
  <c r="AC1" i="792"/>
  <c r="AD1" i="792"/>
  <c r="AE1" i="792"/>
  <c r="AF1" i="792"/>
  <c r="AG1" i="792"/>
  <c r="AH1" i="792"/>
  <c r="AI1" i="792"/>
  <c r="AJ1" i="792"/>
  <c r="AK1" i="792"/>
  <c r="AL1" i="792"/>
  <c r="AM1" i="792"/>
  <c r="AN1" i="792"/>
  <c r="AO1" i="792"/>
  <c r="AP1" i="792"/>
  <c r="AQ1" i="792"/>
  <c r="AR1" i="792"/>
  <c r="AS1" i="792"/>
  <c r="AT1" i="792"/>
  <c r="AU1" i="792"/>
  <c r="AV1" i="792"/>
  <c r="AW1" i="792"/>
  <c r="AX1" i="792"/>
  <c r="AY1" i="792"/>
  <c r="AZ1" i="792"/>
  <c r="BA1" i="792"/>
  <c r="BB1" i="792"/>
  <c r="BC1" i="792"/>
  <c r="BD1" i="792"/>
  <c r="BE1" i="792"/>
  <c r="BF1" i="792"/>
  <c r="BG1" i="792"/>
  <c r="BH1" i="792"/>
  <c r="BI1" i="792"/>
  <c r="BJ1" i="792"/>
  <c r="BK1" i="792"/>
  <c r="BL1" i="792"/>
  <c r="BM1" i="792"/>
  <c r="BN1" i="792"/>
  <c r="BO1" i="792"/>
  <c r="BP1" i="792"/>
  <c r="BQ1" i="792"/>
  <c r="BR1" i="792"/>
  <c r="BS1" i="792"/>
  <c r="BT1" i="792"/>
  <c r="BU1" i="792"/>
  <c r="BV1" i="792"/>
  <c r="B2" i="792"/>
  <c r="C2" i="792"/>
  <c r="D2" i="792"/>
  <c r="E2" i="792"/>
  <c r="F2" i="792"/>
  <c r="G2" i="792"/>
  <c r="H2" i="792"/>
  <c r="I2" i="792"/>
  <c r="J2" i="792"/>
  <c r="K2" i="792"/>
  <c r="L2" i="792"/>
  <c r="M2" i="792"/>
  <c r="N2" i="792"/>
  <c r="O2" i="792"/>
  <c r="P2" i="792"/>
  <c r="Q2" i="792"/>
  <c r="R2" i="792"/>
  <c r="S2" i="792"/>
  <c r="T2" i="792"/>
  <c r="U2" i="792"/>
  <c r="V2" i="792"/>
  <c r="W2" i="792"/>
  <c r="X2" i="792"/>
  <c r="Y2" i="792"/>
  <c r="Z2" i="792"/>
  <c r="AA2" i="792"/>
  <c r="AB2" i="792"/>
  <c r="AC2" i="792"/>
  <c r="AD2" i="792"/>
  <c r="AE2" i="792"/>
  <c r="AF2" i="792"/>
  <c r="AG2" i="792"/>
  <c r="AH2" i="792"/>
  <c r="AI2" i="792"/>
  <c r="AJ2" i="792"/>
  <c r="AK2" i="792"/>
  <c r="AL2" i="792"/>
  <c r="AM2" i="792"/>
  <c r="AN2" i="792"/>
  <c r="AO2" i="792"/>
  <c r="AP2" i="792"/>
  <c r="AQ2" i="792"/>
  <c r="AR2" i="792"/>
  <c r="AS2" i="792"/>
  <c r="AT2" i="792"/>
  <c r="AU2" i="792"/>
  <c r="AV2" i="792"/>
  <c r="AW2" i="792"/>
  <c r="AX2" i="792"/>
  <c r="AY2" i="792"/>
  <c r="AZ2" i="792"/>
  <c r="BA2" i="792"/>
  <c r="BB2" i="792"/>
  <c r="BC2" i="792"/>
  <c r="BD2" i="792"/>
  <c r="BE2" i="792"/>
  <c r="BF2" i="792"/>
  <c r="BG2" i="792"/>
  <c r="BH2" i="792"/>
  <c r="BI2" i="792"/>
  <c r="BJ2" i="792"/>
  <c r="BK2" i="792"/>
  <c r="BL2" i="792"/>
  <c r="BM2" i="792"/>
  <c r="BN2" i="792"/>
  <c r="BO2" i="792"/>
  <c r="BP2" i="792"/>
  <c r="BQ2" i="792"/>
  <c r="BR2" i="792"/>
  <c r="BS2" i="792"/>
  <c r="BT2" i="792"/>
  <c r="BU2" i="792"/>
  <c r="BV2" i="792"/>
  <c r="B3" i="792"/>
  <c r="C3" i="792"/>
  <c r="D3" i="792"/>
  <c r="E3" i="792"/>
  <c r="F3" i="792"/>
  <c r="G3" i="792"/>
  <c r="H3" i="792"/>
  <c r="I3" i="792"/>
  <c r="J3" i="792"/>
  <c r="K3" i="792"/>
  <c r="L3" i="792"/>
  <c r="M3" i="792"/>
  <c r="N3" i="792"/>
  <c r="O3" i="792"/>
  <c r="P3" i="792"/>
  <c r="Q3" i="792"/>
  <c r="R3" i="792"/>
  <c r="S3" i="792"/>
  <c r="T3" i="792"/>
  <c r="U3" i="792"/>
  <c r="V3" i="792"/>
  <c r="W3" i="792"/>
  <c r="X3" i="792"/>
  <c r="Y3" i="792"/>
  <c r="Z3" i="792"/>
  <c r="AA3" i="792"/>
  <c r="AB3" i="792"/>
  <c r="AC3" i="792"/>
  <c r="AD3" i="792"/>
  <c r="AE3" i="792"/>
  <c r="AF3" i="792"/>
  <c r="AG3" i="792"/>
  <c r="AH3" i="792"/>
  <c r="AI3" i="792"/>
  <c r="AJ3" i="792"/>
  <c r="AK3" i="792"/>
  <c r="AL3" i="792"/>
  <c r="AM3" i="792"/>
  <c r="AN3" i="792"/>
  <c r="AO3" i="792"/>
  <c r="AP3" i="792"/>
  <c r="AQ3" i="792"/>
  <c r="AR3" i="792"/>
  <c r="AS3" i="792"/>
  <c r="AT3" i="792"/>
  <c r="AU3" i="792"/>
  <c r="AV3" i="792"/>
  <c r="AW3" i="792"/>
  <c r="AX3" i="792"/>
  <c r="AY3" i="792"/>
  <c r="AZ3" i="792"/>
  <c r="BA3" i="792"/>
  <c r="BB3" i="792"/>
  <c r="BC3" i="792"/>
  <c r="BD3" i="792"/>
  <c r="BE3" i="792"/>
  <c r="BF3" i="792"/>
  <c r="BG3" i="792"/>
  <c r="BH3" i="792"/>
  <c r="BI3" i="792"/>
  <c r="BJ3" i="792"/>
  <c r="BK3" i="792"/>
  <c r="BL3" i="792"/>
  <c r="BM3" i="792"/>
  <c r="BN3" i="792"/>
  <c r="BO3" i="792"/>
  <c r="BP3" i="792"/>
  <c r="BQ3" i="792"/>
  <c r="BR3" i="792"/>
  <c r="BS3" i="792"/>
  <c r="BT3" i="792"/>
  <c r="BU3" i="792"/>
  <c r="BV3" i="792"/>
  <c r="A3" i="792"/>
  <c r="A2" i="792"/>
  <c r="A1" i="792"/>
  <c r="CB2" i="269" l="1"/>
  <c r="CB3" i="269"/>
  <c r="CB4" i="269"/>
  <c r="CB1" i="269"/>
  <c r="A500" i="272" l="1"/>
  <c r="A540" i="272"/>
  <c r="B867" i="272"/>
  <c r="B866" i="272"/>
  <c r="B495" i="272"/>
  <c r="B494" i="272"/>
  <c r="Q489" i="272"/>
  <c r="A776" i="272" l="1"/>
  <c r="A775" i="272"/>
  <c r="B796" i="272"/>
  <c r="O159" i="270"/>
  <c r="O158" i="270"/>
  <c r="O157" i="270"/>
  <c r="O156" i="270"/>
  <c r="O155" i="270"/>
  <c r="O154" i="270"/>
  <c r="U237" i="270"/>
  <c r="U238" i="270"/>
  <c r="U239" i="270"/>
  <c r="U240" i="270"/>
  <c r="U241" i="270"/>
  <c r="U242" i="270"/>
  <c r="U243" i="270"/>
  <c r="U244" i="270"/>
  <c r="U245" i="270"/>
  <c r="U246" i="270"/>
  <c r="U247" i="270"/>
  <c r="U248" i="270"/>
  <c r="U249" i="270"/>
  <c r="U250" i="270"/>
  <c r="Q203" i="272"/>
  <c r="B207" i="272"/>
  <c r="B208" i="272" l="1"/>
  <c r="A214" i="272"/>
  <c r="A215" i="272"/>
  <c r="T22" i="8"/>
  <c r="T23" i="8"/>
  <c r="T24" i="8"/>
  <c r="T25" i="8"/>
  <c r="T26" i="8"/>
  <c r="T27" i="8"/>
  <c r="T28" i="8"/>
  <c r="T29" i="8"/>
  <c r="T30" i="8"/>
  <c r="T31" i="8"/>
  <c r="T32" i="8"/>
  <c r="T33" i="8"/>
  <c r="T34" i="8"/>
  <c r="T35" i="8"/>
  <c r="T36" i="8"/>
  <c r="T37" i="8"/>
  <c r="T38" i="8"/>
  <c r="T39" i="8"/>
  <c r="T40" i="8"/>
  <c r="T41" i="8"/>
  <c r="T42" i="8"/>
  <c r="T43" i="8"/>
  <c r="T44" i="8"/>
  <c r="T45" i="8"/>
  <c r="T46" i="8"/>
  <c r="T47" i="8"/>
  <c r="T48" i="8"/>
  <c r="T49" i="8"/>
  <c r="T50" i="8"/>
  <c r="T51" i="8"/>
  <c r="T52" i="8"/>
  <c r="T53" i="8"/>
  <c r="T54" i="8"/>
  <c r="T55" i="8"/>
  <c r="T56" i="8"/>
  <c r="T57" i="8"/>
  <c r="T58" i="8"/>
  <c r="T59" i="8"/>
  <c r="T60" i="8"/>
  <c r="T61" i="8"/>
  <c r="T62" i="8"/>
  <c r="T63" i="8"/>
  <c r="T64" i="8"/>
  <c r="T65" i="8"/>
  <c r="T66" i="8"/>
  <c r="T67" i="8"/>
  <c r="T68" i="8"/>
  <c r="T69" i="8"/>
  <c r="T70" i="8"/>
  <c r="T71" i="8"/>
  <c r="T72" i="8"/>
  <c r="T73" i="8"/>
  <c r="T74" i="8"/>
  <c r="T75" i="8"/>
  <c r="T76" i="8"/>
  <c r="T77" i="8"/>
  <c r="T78" i="8"/>
  <c r="T79" i="8"/>
  <c r="T80" i="8"/>
  <c r="T81" i="8"/>
  <c r="T82" i="8"/>
  <c r="T83" i="8"/>
  <c r="T84" i="8"/>
  <c r="T85" i="8"/>
  <c r="T86" i="8"/>
  <c r="T87" i="8"/>
  <c r="T88" i="8"/>
  <c r="T89" i="8"/>
  <c r="T90" i="8"/>
  <c r="T91" i="8"/>
  <c r="T92" i="8"/>
  <c r="T93" i="8"/>
  <c r="T94" i="8"/>
  <c r="T95" i="8"/>
  <c r="T96" i="8"/>
  <c r="T97" i="8"/>
  <c r="T98" i="8"/>
  <c r="T99" i="8"/>
  <c r="T100" i="8"/>
  <c r="T101" i="8"/>
  <c r="T102" i="8"/>
  <c r="T103" i="8"/>
  <c r="T104" i="8"/>
  <c r="T105" i="8"/>
  <c r="T106" i="8"/>
  <c r="T107" i="8"/>
  <c r="T108" i="8"/>
  <c r="T109" i="8"/>
  <c r="T110" i="8"/>
  <c r="T111" i="8"/>
  <c r="T112" i="8"/>
  <c r="T113" i="8"/>
  <c r="T114" i="8"/>
  <c r="T115" i="8"/>
  <c r="T116" i="8"/>
  <c r="T117" i="8"/>
  <c r="T118" i="8"/>
  <c r="T119" i="8"/>
  <c r="T120" i="8"/>
  <c r="T121" i="8"/>
  <c r="T122" i="8"/>
  <c r="T123" i="8"/>
  <c r="T124" i="8"/>
  <c r="T125" i="8"/>
  <c r="T126" i="8"/>
  <c r="T127" i="8"/>
  <c r="T128" i="8"/>
  <c r="T129" i="8"/>
  <c r="T130" i="8"/>
  <c r="T131" i="8"/>
  <c r="T132" i="8"/>
  <c r="T133" i="8"/>
  <c r="T134" i="8"/>
  <c r="T135" i="8"/>
  <c r="T136" i="8"/>
  <c r="T137" i="8"/>
  <c r="T138" i="8"/>
  <c r="T139" i="8"/>
  <c r="T140" i="8"/>
  <c r="T141" i="8"/>
  <c r="T142" i="8"/>
  <c r="T143" i="8"/>
  <c r="T144" i="8"/>
  <c r="T145" i="8"/>
  <c r="T146" i="8"/>
  <c r="T147" i="8"/>
  <c r="T148" i="8"/>
  <c r="T149" i="8"/>
  <c r="T150" i="8"/>
  <c r="T151" i="8"/>
  <c r="T152" i="8"/>
  <c r="T153" i="8"/>
  <c r="T154" i="8"/>
  <c r="T155" i="8"/>
  <c r="T156" i="8"/>
  <c r="T157" i="8"/>
  <c r="T158" i="8"/>
  <c r="T159" i="8"/>
  <c r="T160" i="8"/>
  <c r="T161" i="8"/>
  <c r="T162" i="8"/>
  <c r="T163" i="8"/>
  <c r="T164" i="8"/>
  <c r="T165" i="8"/>
  <c r="T166" i="8"/>
  <c r="T167" i="8"/>
  <c r="T168" i="8"/>
  <c r="T169" i="8"/>
  <c r="T170" i="8"/>
  <c r="T171" i="8"/>
  <c r="T172" i="8"/>
  <c r="T173" i="8"/>
  <c r="T174" i="8"/>
  <c r="T175" i="8"/>
  <c r="T176" i="8"/>
  <c r="T177" i="8"/>
  <c r="T178" i="8"/>
  <c r="T179" i="8"/>
  <c r="T180" i="8"/>
  <c r="T181" i="8"/>
  <c r="T182" i="8"/>
  <c r="T183" i="8"/>
  <c r="T184" i="8"/>
  <c r="T185" i="8"/>
  <c r="T186" i="8"/>
  <c r="T187" i="8"/>
  <c r="T188" i="8"/>
  <c r="T189" i="8"/>
  <c r="T190" i="8"/>
  <c r="T191" i="8"/>
  <c r="T192" i="8"/>
  <c r="T193" i="8"/>
  <c r="T194" i="8"/>
  <c r="T195" i="8"/>
  <c r="T196" i="8"/>
  <c r="T197" i="8"/>
  <c r="T198" i="8"/>
  <c r="T199" i="8"/>
  <c r="T200" i="8"/>
  <c r="T201" i="8"/>
  <c r="T202" i="8"/>
  <c r="T203" i="8"/>
  <c r="T204" i="8"/>
  <c r="T205" i="8"/>
  <c r="T206" i="8"/>
  <c r="T207" i="8"/>
  <c r="T208" i="8"/>
  <c r="T209" i="8"/>
  <c r="T210" i="8"/>
  <c r="T211" i="8"/>
  <c r="T212" i="8"/>
  <c r="T213" i="8"/>
  <c r="T214" i="8"/>
  <c r="T215" i="8"/>
  <c r="T216" i="8"/>
  <c r="T217" i="8"/>
  <c r="T218" i="8"/>
  <c r="T219" i="8"/>
  <c r="T220" i="8"/>
  <c r="T221" i="8"/>
  <c r="T222" i="8"/>
  <c r="T223" i="8"/>
  <c r="T224" i="8"/>
  <c r="T225" i="8"/>
  <c r="T226" i="8"/>
  <c r="T227" i="8"/>
  <c r="T228" i="8"/>
  <c r="T229" i="8"/>
  <c r="T230" i="8"/>
  <c r="T231" i="8"/>
  <c r="T232" i="8"/>
  <c r="T233" i="8"/>
  <c r="T234" i="8"/>
  <c r="T235" i="8"/>
  <c r="T236" i="8"/>
  <c r="T237" i="8"/>
  <c r="T238" i="8"/>
  <c r="T239" i="8"/>
  <c r="T240" i="8"/>
  <c r="T241" i="8"/>
  <c r="T242" i="8"/>
  <c r="T243" i="8"/>
  <c r="T244" i="8"/>
  <c r="T245" i="8"/>
  <c r="T246" i="8"/>
  <c r="T247" i="8"/>
  <c r="T248" i="8"/>
  <c r="T249" i="8"/>
  <c r="T250" i="8"/>
  <c r="T251" i="8"/>
  <c r="T252" i="8"/>
  <c r="T253" i="8"/>
  <c r="T254" i="8"/>
  <c r="T255" i="8"/>
  <c r="T256" i="8"/>
  <c r="T257" i="8"/>
  <c r="T258" i="8"/>
  <c r="T259" i="8"/>
  <c r="T260" i="8"/>
  <c r="T261" i="8"/>
  <c r="T262" i="8"/>
  <c r="T263" i="8"/>
  <c r="T264" i="8"/>
  <c r="T265" i="8"/>
  <c r="T266" i="8"/>
  <c r="T267" i="8"/>
  <c r="T268" i="8"/>
  <c r="T269" i="8"/>
  <c r="T270" i="8"/>
  <c r="T271" i="8"/>
  <c r="T272" i="8"/>
  <c r="T273" i="8"/>
  <c r="T274" i="8"/>
  <c r="T275" i="8"/>
  <c r="T276" i="8"/>
  <c r="T277" i="8"/>
  <c r="T278" i="8"/>
  <c r="T279" i="8"/>
  <c r="T280" i="8"/>
  <c r="T281" i="8"/>
  <c r="T282" i="8"/>
  <c r="T283" i="8"/>
  <c r="T284" i="8"/>
  <c r="T285" i="8"/>
  <c r="T286" i="8"/>
  <c r="T287" i="8"/>
  <c r="T288" i="8"/>
  <c r="T289" i="8"/>
  <c r="T290" i="8"/>
  <c r="T291" i="8"/>
  <c r="T292" i="8"/>
  <c r="T293" i="8"/>
  <c r="T294" i="8"/>
  <c r="T295" i="8"/>
  <c r="T296" i="8"/>
  <c r="T297" i="8"/>
  <c r="T298" i="8"/>
  <c r="T299" i="8"/>
  <c r="T300" i="8"/>
  <c r="T301" i="8"/>
  <c r="T302" i="8"/>
  <c r="T303" i="8"/>
  <c r="T304" i="8"/>
  <c r="T305" i="8"/>
  <c r="T306" i="8"/>
  <c r="T307" i="8"/>
  <c r="T308" i="8"/>
  <c r="T309" i="8"/>
  <c r="T310" i="8"/>
  <c r="T311" i="8"/>
  <c r="T312" i="8"/>
  <c r="T313" i="8"/>
  <c r="T314" i="8"/>
  <c r="T315" i="8"/>
  <c r="T316" i="8"/>
  <c r="T317" i="8"/>
  <c r="T318" i="8"/>
  <c r="T319" i="8"/>
  <c r="T320" i="8"/>
  <c r="T321" i="8"/>
  <c r="T322" i="8"/>
  <c r="T323" i="8"/>
  <c r="T324" i="8"/>
  <c r="T325" i="8"/>
  <c r="T326" i="8"/>
  <c r="T327" i="8"/>
  <c r="T328" i="8"/>
  <c r="T329" i="8"/>
  <c r="T330" i="8"/>
  <c r="T331" i="8"/>
  <c r="T332" i="8"/>
  <c r="T333" i="8"/>
  <c r="T334" i="8"/>
  <c r="T335" i="8"/>
  <c r="T336" i="8"/>
  <c r="T337" i="8"/>
  <c r="T338" i="8"/>
  <c r="T339" i="8"/>
  <c r="T340" i="8"/>
  <c r="T341" i="8"/>
  <c r="T342" i="8"/>
  <c r="T343" i="8"/>
  <c r="T344" i="8"/>
  <c r="T345" i="8"/>
  <c r="T346" i="8"/>
  <c r="T347" i="8"/>
  <c r="T348" i="8"/>
  <c r="T349" i="8"/>
  <c r="T350" i="8"/>
  <c r="T351" i="8"/>
  <c r="T352" i="8"/>
  <c r="T353" i="8"/>
  <c r="T354" i="8"/>
  <c r="T355" i="8"/>
  <c r="T356" i="8"/>
  <c r="T357" i="8"/>
  <c r="T358" i="8"/>
  <c r="T359" i="8"/>
  <c r="T360" i="8"/>
  <c r="T361" i="8"/>
  <c r="T362" i="8"/>
  <c r="T363" i="8"/>
  <c r="T364" i="8"/>
  <c r="T365" i="8"/>
  <c r="T366" i="8"/>
  <c r="T367" i="8"/>
  <c r="T368" i="8"/>
  <c r="T369" i="8"/>
  <c r="T370" i="8"/>
  <c r="T371" i="8"/>
  <c r="T372" i="8"/>
  <c r="T373" i="8"/>
  <c r="T374" i="8"/>
  <c r="T375" i="8"/>
  <c r="T376" i="8"/>
  <c r="T377" i="8"/>
  <c r="T378" i="8"/>
  <c r="T379" i="8"/>
  <c r="T380" i="8"/>
  <c r="T381" i="8"/>
  <c r="T382" i="8"/>
  <c r="T383" i="8"/>
  <c r="T384" i="8"/>
  <c r="T385" i="8"/>
  <c r="T386" i="8"/>
  <c r="T387" i="8"/>
  <c r="T388" i="8"/>
  <c r="T389" i="8"/>
  <c r="T390" i="8"/>
  <c r="T391" i="8"/>
  <c r="T392" i="8"/>
  <c r="T393" i="8"/>
  <c r="T394" i="8"/>
  <c r="T395" i="8"/>
  <c r="T396" i="8"/>
  <c r="T397" i="8"/>
  <c r="T398" i="8"/>
  <c r="T399" i="8"/>
  <c r="T400" i="8"/>
  <c r="T401" i="8"/>
  <c r="T402" i="8"/>
  <c r="T403" i="8"/>
  <c r="T404" i="8"/>
  <c r="T405" i="8"/>
  <c r="T406" i="8"/>
  <c r="T407" i="8"/>
  <c r="T408" i="8"/>
  <c r="T409" i="8"/>
  <c r="T410" i="8"/>
  <c r="T411" i="8"/>
  <c r="T412" i="8"/>
  <c r="T413" i="8"/>
  <c r="T414" i="8"/>
  <c r="T415" i="8"/>
  <c r="T416" i="8"/>
  <c r="T417" i="8"/>
  <c r="T418" i="8"/>
  <c r="T419" i="8"/>
  <c r="T420" i="8"/>
  <c r="T421" i="8"/>
  <c r="T422" i="8"/>
  <c r="T423" i="8"/>
  <c r="T424" i="8"/>
  <c r="T425" i="8"/>
  <c r="T426" i="8"/>
  <c r="T427" i="8"/>
  <c r="T428" i="8"/>
  <c r="T429" i="8"/>
  <c r="T430" i="8"/>
  <c r="T431" i="8"/>
  <c r="T432" i="8"/>
  <c r="T433" i="8"/>
  <c r="T434" i="8"/>
  <c r="T435" i="8"/>
  <c r="T436" i="8"/>
  <c r="T437" i="8"/>
  <c r="T438" i="8"/>
  <c r="T439" i="8"/>
  <c r="T440" i="8"/>
  <c r="T441" i="8"/>
  <c r="T442" i="8"/>
  <c r="T443" i="8"/>
  <c r="T444" i="8"/>
  <c r="T445" i="8"/>
  <c r="T446" i="8"/>
  <c r="T447" i="8"/>
  <c r="T448" i="8"/>
  <c r="T449" i="8"/>
  <c r="T450" i="8"/>
  <c r="T451" i="8"/>
  <c r="T452" i="8"/>
  <c r="T453" i="8"/>
  <c r="T454" i="8"/>
  <c r="T455" i="8"/>
  <c r="T456" i="8"/>
  <c r="T457" i="8"/>
  <c r="T458" i="8"/>
  <c r="T459" i="8"/>
  <c r="T460" i="8"/>
  <c r="T461" i="8"/>
  <c r="T462" i="8"/>
  <c r="T463" i="8"/>
  <c r="T464" i="8"/>
  <c r="T465" i="8"/>
  <c r="T466" i="8"/>
  <c r="T467" i="8"/>
  <c r="T468" i="8"/>
  <c r="T469" i="8"/>
  <c r="T470" i="8"/>
  <c r="T471" i="8"/>
  <c r="T472" i="8"/>
  <c r="T3" i="8"/>
  <c r="T4" i="8"/>
  <c r="T5" i="8"/>
  <c r="T6" i="8"/>
  <c r="T7" i="8"/>
  <c r="T8" i="8"/>
  <c r="T9" i="8"/>
  <c r="T10" i="8"/>
  <c r="T11" i="8"/>
  <c r="T12" i="8"/>
  <c r="T13" i="8"/>
  <c r="T14" i="8"/>
  <c r="T15" i="8"/>
  <c r="T16" i="8"/>
  <c r="T17" i="8"/>
  <c r="T18" i="8"/>
  <c r="T19" i="8"/>
  <c r="T20" i="8"/>
  <c r="T21" i="8"/>
  <c r="T2" i="8"/>
  <c r="CC244" i="269"/>
  <c r="CC243" i="269"/>
  <c r="D399" i="272"/>
  <c r="F349" i="272"/>
  <c r="K372" i="272"/>
  <c r="C372" i="272"/>
  <c r="C81" i="271"/>
  <c r="F83" i="271"/>
  <c r="I399" i="272"/>
  <c r="D79" i="271"/>
  <c r="E80" i="271"/>
  <c r="D349" i="272"/>
  <c r="F80" i="271"/>
  <c r="L372" i="272"/>
  <c r="D84" i="271"/>
  <c r="E349" i="272"/>
  <c r="F372" i="272"/>
  <c r="E81" i="271"/>
  <c r="C78" i="271"/>
  <c r="E79" i="271"/>
  <c r="D83" i="271"/>
  <c r="D81" i="271"/>
  <c r="I372" i="272"/>
  <c r="M399" i="272"/>
  <c r="I349" i="272"/>
  <c r="C80" i="271"/>
  <c r="H399" i="272"/>
  <c r="K399" i="272"/>
  <c r="F399" i="272"/>
  <c r="G372" i="272"/>
  <c r="C83" i="271"/>
  <c r="C399" i="272"/>
  <c r="C349" i="272"/>
  <c r="E372" i="272"/>
  <c r="C79" i="271"/>
  <c r="J349" i="272"/>
  <c r="J372" i="272"/>
  <c r="D372" i="272"/>
  <c r="F79" i="271"/>
  <c r="G349" i="272"/>
  <c r="J399" i="272"/>
  <c r="E82" i="271"/>
  <c r="C84" i="271"/>
  <c r="C82" i="271"/>
  <c r="F82" i="271"/>
  <c r="K349" i="272"/>
  <c r="E399" i="272"/>
  <c r="G399" i="272"/>
  <c r="L399" i="272"/>
  <c r="M349" i="272"/>
  <c r="D82" i="271"/>
  <c r="H372" i="272"/>
  <c r="C77" i="271"/>
  <c r="E83" i="271"/>
  <c r="F84" i="271"/>
  <c r="F77" i="271"/>
  <c r="D80" i="271"/>
  <c r="L349" i="272"/>
  <c r="F81" i="271"/>
  <c r="E78" i="271"/>
  <c r="E77" i="271"/>
  <c r="F78" i="271"/>
  <c r="E84" i="271"/>
  <c r="M372" i="272"/>
  <c r="D77" i="271"/>
  <c r="H349" i="272"/>
  <c r="D78" i="271"/>
  <c r="O165" i="270" l="1"/>
  <c r="O82" i="270"/>
  <c r="O81" i="270"/>
  <c r="O164" i="270"/>
  <c r="O162" i="270"/>
  <c r="O79" i="270"/>
  <c r="O167" i="270"/>
  <c r="O84" i="270"/>
  <c r="O166" i="270"/>
  <c r="O83" i="270"/>
  <c r="O163" i="270"/>
  <c r="O80" i="270"/>
  <c r="O161" i="270"/>
  <c r="O160" i="270"/>
  <c r="O78" i="270"/>
  <c r="P82" i="270"/>
  <c r="P162" i="270"/>
  <c r="P161" i="270"/>
  <c r="P163" i="270"/>
  <c r="P160" i="270"/>
  <c r="P79" i="270"/>
  <c r="P83" i="270"/>
  <c r="P166" i="270"/>
  <c r="P165" i="270"/>
  <c r="P80" i="270"/>
  <c r="P167" i="270"/>
  <c r="P81" i="270"/>
  <c r="P164" i="270"/>
  <c r="P84" i="270"/>
  <c r="O249" i="270" l="1"/>
  <c r="O246" i="270"/>
  <c r="O250" i="270"/>
  <c r="O248" i="270"/>
  <c r="P247" i="270"/>
  <c r="P249" i="270"/>
  <c r="P245" i="270"/>
  <c r="P246" i="270"/>
  <c r="P250" i="270"/>
  <c r="P248" i="270"/>
  <c r="O247" i="270"/>
  <c r="O245" i="270"/>
  <c r="O244" i="270"/>
  <c r="O77" i="270"/>
  <c r="P78" i="270"/>
  <c r="P244" i="270" l="1"/>
  <c r="O243" i="270"/>
  <c r="W51" i="2"/>
  <c r="O51" i="2"/>
  <c r="C105" i="272" a="1"/>
  <c r="P77" i="270"/>
  <c r="P243" i="270" l="1"/>
  <c r="D105" i="272"/>
  <c r="H105" i="272"/>
  <c r="L105" i="272"/>
  <c r="I105" i="272"/>
  <c r="C105" i="272"/>
  <c r="G105" i="272"/>
  <c r="K105" i="272"/>
  <c r="M105" i="272"/>
  <c r="F105" i="272"/>
  <c r="J105" i="272"/>
  <c r="E105" i="272"/>
  <c r="CC242" i="269"/>
  <c r="CC238" i="269"/>
  <c r="CC234" i="269"/>
  <c r="CC230" i="269"/>
  <c r="CC226" i="269"/>
  <c r="CC222" i="269"/>
  <c r="CC218" i="269"/>
  <c r="CC214" i="269"/>
  <c r="CC210" i="269"/>
  <c r="CC206" i="269"/>
  <c r="CC202" i="269"/>
  <c r="CC198" i="269"/>
  <c r="CC194" i="269"/>
  <c r="CC190" i="269"/>
  <c r="CC186" i="269"/>
  <c r="CC182" i="269"/>
  <c r="CC178" i="269"/>
  <c r="CC174" i="269"/>
  <c r="R195" i="270"/>
  <c r="R196" i="270"/>
  <c r="R197" i="270"/>
  <c r="R198" i="270"/>
  <c r="R199" i="270"/>
  <c r="R200" i="270"/>
  <c r="R201" i="270"/>
  <c r="R202" i="270"/>
  <c r="R203" i="270"/>
  <c r="R204" i="270"/>
  <c r="R205" i="270"/>
  <c r="R206" i="270"/>
  <c r="R207" i="270"/>
  <c r="R208" i="270"/>
  <c r="R209" i="270"/>
  <c r="P210" i="270"/>
  <c r="Q210" i="270"/>
  <c r="R210" i="270"/>
  <c r="P211" i="270"/>
  <c r="Q211" i="270"/>
  <c r="R211" i="270"/>
  <c r="P212" i="270"/>
  <c r="Q212" i="270"/>
  <c r="R212" i="270"/>
  <c r="P213" i="270"/>
  <c r="Q213" i="270"/>
  <c r="R213" i="270"/>
  <c r="P214" i="270"/>
  <c r="Q214" i="270"/>
  <c r="R214" i="270"/>
  <c r="P215" i="270"/>
  <c r="Q215" i="270"/>
  <c r="R215" i="270"/>
  <c r="P216" i="270"/>
  <c r="Q216" i="270"/>
  <c r="R216" i="270"/>
  <c r="P217" i="270"/>
  <c r="Q217" i="270"/>
  <c r="R217" i="270"/>
  <c r="P218" i="270"/>
  <c r="Q218" i="270"/>
  <c r="R218" i="270"/>
  <c r="P219" i="270"/>
  <c r="Q219" i="270"/>
  <c r="R219" i="270"/>
  <c r="P220" i="270"/>
  <c r="Q220" i="270"/>
  <c r="R220" i="270"/>
  <c r="P221" i="270"/>
  <c r="Q221" i="270"/>
  <c r="R221" i="270"/>
  <c r="P222" i="270"/>
  <c r="Q222" i="270"/>
  <c r="R222" i="270"/>
  <c r="P223" i="270"/>
  <c r="Q223" i="270"/>
  <c r="R223" i="270"/>
  <c r="P224" i="270"/>
  <c r="Q224" i="270"/>
  <c r="R224" i="270"/>
  <c r="P225" i="270"/>
  <c r="Q225" i="270"/>
  <c r="R225" i="270"/>
  <c r="P226" i="270"/>
  <c r="Q226" i="270"/>
  <c r="R226" i="270"/>
  <c r="P227" i="270"/>
  <c r="Q227" i="270"/>
  <c r="R227" i="270"/>
  <c r="P228" i="270"/>
  <c r="Q228" i="270"/>
  <c r="R228" i="270"/>
  <c r="P229" i="270"/>
  <c r="Q229" i="270"/>
  <c r="R229" i="270"/>
  <c r="P230" i="270"/>
  <c r="Q230" i="270"/>
  <c r="R230" i="270"/>
  <c r="P235" i="270"/>
  <c r="Q235" i="270"/>
  <c r="R235" i="270"/>
  <c r="P236" i="270"/>
  <c r="Q236" i="270"/>
  <c r="R236" i="270"/>
  <c r="O237" i="270"/>
  <c r="P237" i="270"/>
  <c r="Q237" i="270"/>
  <c r="R237" i="270"/>
  <c r="O238" i="270"/>
  <c r="P238" i="270"/>
  <c r="Q238" i="270"/>
  <c r="R238" i="270"/>
  <c r="O239" i="270"/>
  <c r="P239" i="270"/>
  <c r="Q239" i="270"/>
  <c r="R239" i="270"/>
  <c r="O240" i="270"/>
  <c r="P240" i="270"/>
  <c r="Q240" i="270"/>
  <c r="R240" i="270"/>
  <c r="O241" i="270"/>
  <c r="P241" i="270"/>
  <c r="Q241" i="270"/>
  <c r="R241" i="270"/>
  <c r="O242" i="270"/>
  <c r="P242" i="270"/>
  <c r="Q242" i="270"/>
  <c r="R242" i="270"/>
  <c r="CC241" i="269"/>
  <c r="CC240" i="269"/>
  <c r="CC239" i="269"/>
  <c r="CC237" i="269"/>
  <c r="CC236" i="269"/>
  <c r="CC235" i="269"/>
  <c r="CC233" i="269"/>
  <c r="CC232" i="269"/>
  <c r="CC231" i="269"/>
  <c r="CC229" i="269"/>
  <c r="CC228" i="269"/>
  <c r="CC227" i="269"/>
  <c r="CC225" i="269"/>
  <c r="CC224" i="269"/>
  <c r="CC223" i="269"/>
  <c r="CC221" i="269"/>
  <c r="CC220" i="269"/>
  <c r="CC219" i="269"/>
  <c r="CC217" i="269"/>
  <c r="CC216" i="269"/>
  <c r="CC215" i="269"/>
  <c r="CC213" i="269"/>
  <c r="CC212" i="269"/>
  <c r="CC211" i="269"/>
  <c r="CC209" i="269"/>
  <c r="CC208" i="269"/>
  <c r="CC207" i="269"/>
  <c r="CC205" i="269"/>
  <c r="CC204" i="269"/>
  <c r="CC203" i="269"/>
  <c r="CC201" i="269"/>
  <c r="CC200" i="269"/>
  <c r="CC199" i="269"/>
  <c r="CC197" i="269"/>
  <c r="CC196" i="269"/>
  <c r="CC195" i="269"/>
  <c r="CC193" i="269"/>
  <c r="CC192" i="269"/>
  <c r="CC191" i="269"/>
  <c r="CC189" i="269"/>
  <c r="CC188" i="269"/>
  <c r="CC187" i="269"/>
  <c r="CC185" i="269"/>
  <c r="CC184" i="269"/>
  <c r="CC183" i="269"/>
  <c r="CC181" i="269"/>
  <c r="CC180" i="269"/>
  <c r="CC179" i="269"/>
  <c r="CC177" i="269"/>
  <c r="CC176" i="269"/>
  <c r="CC175" i="269"/>
  <c r="CC173" i="269" l="1"/>
  <c r="A27" i="317"/>
  <c r="G3" i="269"/>
  <c r="G4" i="269" l="1"/>
  <c r="S159" i="270" l="1"/>
  <c r="S158" i="270"/>
  <c r="S157" i="270"/>
  <c r="S156" i="270"/>
  <c r="S155" i="270"/>
  <c r="S154" i="270"/>
  <c r="S76" i="270"/>
  <c r="S75" i="270"/>
  <c r="S74" i="270"/>
  <c r="S73" i="270"/>
  <c r="S72" i="270"/>
  <c r="S71" i="270"/>
  <c r="A1" i="273"/>
  <c r="A2" i="273"/>
  <c r="A3" i="273"/>
  <c r="B3" i="273"/>
  <c r="C3" i="273"/>
  <c r="D3" i="273"/>
  <c r="E3" i="273"/>
  <c r="F3" i="273"/>
  <c r="G3" i="273"/>
  <c r="H3" i="273"/>
  <c r="I3" i="273"/>
  <c r="J3" i="273"/>
  <c r="K3" i="273"/>
  <c r="G5" i="269"/>
  <c r="H5" i="269"/>
  <c r="I5" i="269"/>
  <c r="J5" i="269"/>
  <c r="K5" i="269"/>
  <c r="L5" i="269"/>
  <c r="M5" i="269"/>
  <c r="N5" i="269"/>
  <c r="O5" i="269"/>
  <c r="P5" i="269"/>
  <c r="Q5" i="269"/>
  <c r="R5" i="269"/>
  <c r="S5" i="269"/>
  <c r="T5" i="269"/>
  <c r="U5" i="269"/>
  <c r="V5" i="269"/>
  <c r="W5" i="269"/>
  <c r="X5" i="269"/>
  <c r="Y5" i="269"/>
  <c r="Z5" i="269"/>
  <c r="AA5" i="269"/>
  <c r="AB5" i="269"/>
  <c r="AC5" i="269"/>
  <c r="AD5" i="269"/>
  <c r="AE5" i="269"/>
  <c r="AF5" i="269"/>
  <c r="AG5" i="269"/>
  <c r="AH5" i="269"/>
  <c r="AI5" i="269"/>
  <c r="AJ5" i="269"/>
  <c r="AK5" i="269"/>
  <c r="AL5" i="269"/>
  <c r="AM5" i="269"/>
  <c r="AN5" i="269"/>
  <c r="AO5" i="269"/>
  <c r="AP5" i="269"/>
  <c r="AQ5" i="269"/>
  <c r="AR5" i="269"/>
  <c r="AS5" i="269"/>
  <c r="AT5" i="269"/>
  <c r="AU5" i="269"/>
  <c r="AV5" i="269"/>
  <c r="AW5" i="269"/>
  <c r="AX5" i="269"/>
  <c r="AY5" i="269"/>
  <c r="AZ5" i="269"/>
  <c r="A1" i="270"/>
  <c r="B1" i="270"/>
  <c r="C1" i="270"/>
  <c r="D1" i="270"/>
  <c r="E1" i="270"/>
  <c r="F1" i="270"/>
  <c r="G1" i="270"/>
  <c r="H1" i="270"/>
  <c r="I1" i="270"/>
  <c r="J1" i="270"/>
  <c r="K1" i="270"/>
  <c r="L1" i="270"/>
  <c r="M1" i="270"/>
  <c r="N1" i="270"/>
  <c r="O1" i="270"/>
  <c r="P1" i="270"/>
  <c r="Q1" i="270"/>
  <c r="R1" i="270"/>
  <c r="S1" i="270"/>
  <c r="V3" i="270"/>
  <c r="D5" i="270"/>
  <c r="E5" i="270"/>
  <c r="F5" i="270"/>
  <c r="G5" i="270"/>
  <c r="H5" i="270"/>
  <c r="I5" i="270"/>
  <c r="J5" i="270"/>
  <c r="K5" i="270"/>
  <c r="L5" i="270"/>
  <c r="M5" i="270"/>
  <c r="N5" i="270"/>
  <c r="S29" i="270"/>
  <c r="S30" i="270"/>
  <c r="S31" i="270"/>
  <c r="S32" i="270"/>
  <c r="S33" i="270"/>
  <c r="S34" i="270"/>
  <c r="S35" i="270"/>
  <c r="S36" i="270"/>
  <c r="S37" i="270"/>
  <c r="S38" i="270"/>
  <c r="S39" i="270"/>
  <c r="S40" i="270"/>
  <c r="S41" i="270"/>
  <c r="S42" i="270"/>
  <c r="S43" i="270"/>
  <c r="S44" i="270"/>
  <c r="S45" i="270"/>
  <c r="S46" i="270"/>
  <c r="S47" i="270"/>
  <c r="S48" i="270"/>
  <c r="S49" i="270"/>
  <c r="S50" i="270"/>
  <c r="S51" i="270"/>
  <c r="S52" i="270"/>
  <c r="S53" i="270"/>
  <c r="S54" i="270"/>
  <c r="S55" i="270"/>
  <c r="S56" i="270"/>
  <c r="S57" i="270"/>
  <c r="S58" i="270"/>
  <c r="S59" i="270"/>
  <c r="S60" i="270"/>
  <c r="S61" i="270"/>
  <c r="S62" i="270"/>
  <c r="S63" i="270"/>
  <c r="S64" i="270"/>
  <c r="S69" i="270"/>
  <c r="S70" i="270"/>
  <c r="S112" i="270"/>
  <c r="S113" i="270"/>
  <c r="S114" i="270"/>
  <c r="S115" i="270"/>
  <c r="S116" i="270"/>
  <c r="S117" i="270"/>
  <c r="S118" i="270"/>
  <c r="S119" i="270"/>
  <c r="S120" i="270"/>
  <c r="S121" i="270"/>
  <c r="S122" i="270"/>
  <c r="S123" i="270"/>
  <c r="S124" i="270"/>
  <c r="S125" i="270"/>
  <c r="S126" i="270"/>
  <c r="S127" i="270"/>
  <c r="S128" i="270"/>
  <c r="S129" i="270"/>
  <c r="S130" i="270"/>
  <c r="S131" i="270"/>
  <c r="S132" i="270"/>
  <c r="S133" i="270"/>
  <c r="S134" i="270"/>
  <c r="S135" i="270"/>
  <c r="S136" i="270"/>
  <c r="S137" i="270"/>
  <c r="S138" i="270"/>
  <c r="S139" i="270"/>
  <c r="S140" i="270"/>
  <c r="S141" i="270"/>
  <c r="S142" i="270"/>
  <c r="S143" i="270"/>
  <c r="S144" i="270"/>
  <c r="S145" i="270"/>
  <c r="S146" i="270"/>
  <c r="S147" i="270"/>
  <c r="S152" i="270"/>
  <c r="S153" i="270"/>
  <c r="U173" i="270"/>
  <c r="U174" i="270"/>
  <c r="U175" i="270"/>
  <c r="U176" i="270"/>
  <c r="U177" i="270"/>
  <c r="U178" i="270"/>
  <c r="U179" i="270"/>
  <c r="U180" i="270"/>
  <c r="U181" i="270"/>
  <c r="U182" i="270"/>
  <c r="U183" i="270"/>
  <c r="U184" i="270"/>
  <c r="U185" i="270"/>
  <c r="U186" i="270"/>
  <c r="U187" i="270"/>
  <c r="U188" i="270"/>
  <c r="U189" i="270"/>
  <c r="U190" i="270"/>
  <c r="U191" i="270"/>
  <c r="U192" i="270"/>
  <c r="U193" i="270"/>
  <c r="U194" i="270"/>
  <c r="U195" i="270"/>
  <c r="U196" i="270"/>
  <c r="U197" i="270"/>
  <c r="U198" i="270"/>
  <c r="U199" i="270"/>
  <c r="U200" i="270"/>
  <c r="U201" i="270"/>
  <c r="U202" i="270"/>
  <c r="U203" i="270"/>
  <c r="U204" i="270"/>
  <c r="U205" i="270"/>
  <c r="U206" i="270"/>
  <c r="U207" i="270"/>
  <c r="U208" i="270"/>
  <c r="U209" i="270"/>
  <c r="U210" i="270"/>
  <c r="U211" i="270"/>
  <c r="U212" i="270"/>
  <c r="U213" i="270"/>
  <c r="U214" i="270"/>
  <c r="U215" i="270"/>
  <c r="U216" i="270"/>
  <c r="U217" i="270"/>
  <c r="U218" i="270"/>
  <c r="U219" i="270"/>
  <c r="U220" i="270"/>
  <c r="U221" i="270"/>
  <c r="U222" i="270"/>
  <c r="U223" i="270"/>
  <c r="U224" i="270"/>
  <c r="U225" i="270"/>
  <c r="U226" i="270"/>
  <c r="U227" i="270"/>
  <c r="U228" i="270"/>
  <c r="U229" i="270"/>
  <c r="U230" i="270"/>
  <c r="U231" i="270"/>
  <c r="U232" i="270"/>
  <c r="U233" i="270"/>
  <c r="U234" i="270"/>
  <c r="T235" i="270"/>
  <c r="U235" i="270"/>
  <c r="T236" i="270"/>
  <c r="U236" i="270"/>
  <c r="F1" i="272"/>
  <c r="Q5" i="272"/>
  <c r="B8" i="272"/>
  <c r="B12" i="272"/>
  <c r="A25" i="272"/>
  <c r="A26" i="272"/>
  <c r="Q50" i="272"/>
  <c r="Q51" i="272"/>
  <c r="Q52" i="272"/>
  <c r="B55" i="272"/>
  <c r="B61" i="272"/>
  <c r="A74" i="272"/>
  <c r="A75" i="272"/>
  <c r="Q103" i="272"/>
  <c r="P104" i="272"/>
  <c r="P105" i="272"/>
  <c r="B106" i="272"/>
  <c r="B110" i="272"/>
  <c r="A122" i="272"/>
  <c r="A123" i="272"/>
  <c r="Q154" i="272"/>
  <c r="Q155" i="272"/>
  <c r="B158" i="272"/>
  <c r="B162" i="272"/>
  <c r="A174" i="272"/>
  <c r="A175" i="272"/>
  <c r="Q244" i="272"/>
  <c r="Q245" i="272"/>
  <c r="B248" i="272"/>
  <c r="B251" i="272"/>
  <c r="A263" i="272"/>
  <c r="A264" i="272"/>
  <c r="Q287" i="272"/>
  <c r="A299" i="272"/>
  <c r="A309" i="272"/>
  <c r="B320" i="272"/>
  <c r="O320" i="272"/>
  <c r="Q342" i="272"/>
  <c r="P348" i="272"/>
  <c r="P349" i="272"/>
  <c r="B350" i="272"/>
  <c r="B357" i="272"/>
  <c r="Q365" i="272"/>
  <c r="P371" i="272"/>
  <c r="P372" i="272"/>
  <c r="B373" i="272"/>
  <c r="B380" i="272"/>
  <c r="Q392" i="272"/>
  <c r="P398" i="272"/>
  <c r="P399" i="272"/>
  <c r="B400" i="272"/>
  <c r="B406" i="272"/>
  <c r="A425" i="272"/>
  <c r="A426" i="272"/>
  <c r="Q448" i="272"/>
  <c r="B453" i="272"/>
  <c r="B454" i="272"/>
  <c r="A459" i="272"/>
  <c r="Q529" i="272"/>
  <c r="B534" i="272"/>
  <c r="B535" i="272"/>
  <c r="A542" i="272"/>
  <c r="Q569" i="272"/>
  <c r="B574" i="272"/>
  <c r="B575" i="272"/>
  <c r="A581" i="272"/>
  <c r="Q751" i="272"/>
  <c r="B755" i="272"/>
  <c r="B764" i="272"/>
  <c r="B820" i="272"/>
  <c r="B827" i="272"/>
  <c r="B834" i="272"/>
  <c r="B835" i="272"/>
  <c r="B839" i="272"/>
  <c r="B840" i="272"/>
  <c r="B844" i="272"/>
  <c r="B851" i="272"/>
  <c r="B856" i="272"/>
  <c r="B857" i="272"/>
  <c r="B858" i="272"/>
  <c r="B859" i="272"/>
  <c r="B872" i="272"/>
  <c r="B873" i="272"/>
  <c r="B878" i="272"/>
  <c r="B879" i="272"/>
  <c r="B885" i="272"/>
  <c r="B893" i="272"/>
  <c r="B1" i="220"/>
  <c r="C1" i="220"/>
  <c r="D1" i="220"/>
  <c r="E1" i="220"/>
  <c r="F1" i="220"/>
  <c r="G1" i="220"/>
  <c r="H1" i="220"/>
  <c r="I1" i="220"/>
  <c r="J1" i="220"/>
  <c r="K1" i="220"/>
  <c r="L1" i="220"/>
  <c r="M1" i="220"/>
  <c r="N1" i="220"/>
  <c r="O1" i="220"/>
  <c r="P1" i="220"/>
  <c r="Q1" i="220"/>
  <c r="R1" i="220"/>
  <c r="S1" i="220"/>
  <c r="T1" i="220"/>
  <c r="U1" i="220"/>
  <c r="V1" i="220"/>
  <c r="W1" i="220"/>
  <c r="X1" i="220"/>
  <c r="Y1" i="220"/>
  <c r="A7" i="220"/>
  <c r="E7" i="220" s="1"/>
  <c r="Q7" i="220" s="1" a="1"/>
  <c r="Q7" i="220" s="1"/>
  <c r="A8" i="220"/>
  <c r="E8" i="220" s="1"/>
  <c r="Q8" i="220" s="1" a="1"/>
  <c r="Q8" i="220" s="1"/>
  <c r="A9" i="220"/>
  <c r="A10" i="220"/>
  <c r="E10" i="220" s="1"/>
  <c r="A11" i="220"/>
  <c r="F11" i="220" s="1"/>
  <c r="R11" i="220" s="1" a="1"/>
  <c r="R11" i="220" s="1"/>
  <c r="A12" i="220"/>
  <c r="E12" i="220" s="1"/>
  <c r="H12" i="220" s="1"/>
  <c r="N12" i="220" s="1"/>
  <c r="A13" i="220"/>
  <c r="A14" i="220"/>
  <c r="A15" i="220"/>
  <c r="G15" i="220" s="1"/>
  <c r="A16" i="220"/>
  <c r="A17" i="220"/>
  <c r="E17" i="220" s="1"/>
  <c r="Q17" i="220" s="1" a="1"/>
  <c r="Q17" i="220" s="1"/>
  <c r="A18" i="220"/>
  <c r="A19" i="220"/>
  <c r="F19" i="220" s="1"/>
  <c r="A20" i="220"/>
  <c r="A21" i="220"/>
  <c r="G21" i="220" s="1"/>
  <c r="J21" i="220" s="1"/>
  <c r="P21" i="220" s="1"/>
  <c r="A22" i="220"/>
  <c r="G22" i="220" s="1"/>
  <c r="A23" i="220"/>
  <c r="A24" i="220"/>
  <c r="A25" i="220"/>
  <c r="G25" i="220" s="1"/>
  <c r="A26" i="220"/>
  <c r="G26" i="220" s="1"/>
  <c r="A27" i="220"/>
  <c r="A28" i="220"/>
  <c r="A29" i="220"/>
  <c r="G29" i="220" s="1"/>
  <c r="A30" i="220"/>
  <c r="A31" i="220"/>
  <c r="E31" i="220" s="1"/>
  <c r="A32" i="220"/>
  <c r="G32" i="220" s="1"/>
  <c r="J32" i="220" s="1"/>
  <c r="P32" i="220" s="1"/>
  <c r="A33" i="220"/>
  <c r="G33" i="220" s="1"/>
  <c r="A34" i="220"/>
  <c r="A35" i="220"/>
  <c r="G35" i="220" s="1"/>
  <c r="A36" i="220"/>
  <c r="G36" i="220" s="1"/>
  <c r="J36" i="220" s="1"/>
  <c r="P36" i="220" s="1"/>
  <c r="A37" i="220"/>
  <c r="A38" i="220"/>
  <c r="G38" i="220" s="1"/>
  <c r="S38" i="220" s="1" a="1"/>
  <c r="S38" i="220" s="1"/>
  <c r="A39" i="220"/>
  <c r="E39" i="220" s="1"/>
  <c r="A40" i="220"/>
  <c r="A41" i="220"/>
  <c r="A42" i="220"/>
  <c r="G42" i="220" s="1"/>
  <c r="J42" i="220" s="1"/>
  <c r="P42" i="220" s="1"/>
  <c r="A43" i="220"/>
  <c r="G43" i="220" s="1"/>
  <c r="J43" i="220" s="1"/>
  <c r="P43" i="220" s="1"/>
  <c r="A44" i="220"/>
  <c r="G44" i="220" s="1"/>
  <c r="A45" i="220"/>
  <c r="E45" i="220" s="1"/>
  <c r="Q45" i="220" s="1" a="1"/>
  <c r="Q45" i="220" s="1"/>
  <c r="A46" i="220"/>
  <c r="E46" i="220" s="1"/>
  <c r="Q46" i="220" s="1" a="1"/>
  <c r="Q46" i="220" s="1"/>
  <c r="A47" i="220"/>
  <c r="F47" i="220" s="1"/>
  <c r="A48" i="220"/>
  <c r="A49" i="220"/>
  <c r="E49" i="220" s="1"/>
  <c r="A50" i="220"/>
  <c r="A51" i="220"/>
  <c r="G51" i="220" s="1"/>
  <c r="A52" i="220"/>
  <c r="A53" i="220"/>
  <c r="A54" i="220"/>
  <c r="F54" i="220" s="1"/>
  <c r="A55" i="220"/>
  <c r="A56" i="220"/>
  <c r="E56" i="220" s="1"/>
  <c r="A57" i="220"/>
  <c r="G57" i="220" s="1"/>
  <c r="A58" i="220"/>
  <c r="G58" i="220" s="1"/>
  <c r="A59" i="220"/>
  <c r="I59" i="220" s="1"/>
  <c r="O59" i="220" s="1"/>
  <c r="A60" i="220"/>
  <c r="J60" i="220" s="1"/>
  <c r="P60" i="220" s="1"/>
  <c r="A61" i="220"/>
  <c r="A62" i="220"/>
  <c r="E62" i="220" s="1"/>
  <c r="A1" i="2"/>
  <c r="B1" i="2"/>
  <c r="C1" i="2"/>
  <c r="D1" i="2"/>
  <c r="E1" i="2"/>
  <c r="F1" i="2"/>
  <c r="G1" i="2"/>
  <c r="H1" i="2"/>
  <c r="I1" i="2"/>
  <c r="J1" i="2"/>
  <c r="K1" i="2"/>
  <c r="L1" i="2"/>
  <c r="M1" i="2"/>
  <c r="N1" i="2"/>
  <c r="O1" i="2"/>
  <c r="P1" i="2"/>
  <c r="Q1" i="2"/>
  <c r="R1" i="2"/>
  <c r="S1" i="2"/>
  <c r="T1" i="2"/>
  <c r="U1" i="2"/>
  <c r="V1" i="2"/>
  <c r="W1" i="2"/>
  <c r="X1" i="2"/>
  <c r="Y1" i="2"/>
  <c r="Z1" i="2"/>
  <c r="AE1" i="2"/>
  <c r="AF1" i="2"/>
  <c r="AG1" i="2"/>
  <c r="AH1" i="2"/>
  <c r="AI1" i="2"/>
  <c r="AJ1" i="2"/>
  <c r="AK1" i="2"/>
  <c r="AL1" i="2"/>
  <c r="AM1" i="2"/>
  <c r="AN1" i="2"/>
  <c r="AO1" i="2"/>
  <c r="AP1" i="2"/>
  <c r="AQ1" i="2"/>
  <c r="AR1" i="2"/>
  <c r="AS1" i="2"/>
  <c r="AT1" i="2"/>
  <c r="AU1" i="2"/>
  <c r="AV1" i="2"/>
  <c r="AW1" i="2"/>
  <c r="AX1" i="2"/>
  <c r="AY1" i="2"/>
  <c r="AZ1" i="2"/>
  <c r="BA1" i="2"/>
  <c r="BB1" i="2"/>
  <c r="BC1" i="2"/>
  <c r="BD1" i="2"/>
  <c r="BE1" i="2"/>
  <c r="BF1" i="2"/>
  <c r="BG1" i="2"/>
  <c r="BH1" i="2"/>
  <c r="BI1" i="2"/>
  <c r="CB1" i="2"/>
  <c r="CB2" i="2"/>
  <c r="CB3" i="2"/>
  <c r="CB4" i="2"/>
  <c r="CB5" i="2"/>
  <c r="CB6" i="2"/>
  <c r="O7" i="2"/>
  <c r="W7" i="2"/>
  <c r="CB7" i="2"/>
  <c r="O8" i="2"/>
  <c r="W8" i="2"/>
  <c r="CB8" i="2"/>
  <c r="O9" i="2"/>
  <c r="W9" i="2"/>
  <c r="CB9" i="2"/>
  <c r="O10" i="2"/>
  <c r="W10" i="2"/>
  <c r="CB10" i="2"/>
  <c r="O11" i="2"/>
  <c r="W11" i="2"/>
  <c r="CB11" i="2"/>
  <c r="O12" i="2"/>
  <c r="W12" i="2"/>
  <c r="CB12" i="2"/>
  <c r="O13" i="2"/>
  <c r="W13" i="2"/>
  <c r="CB13" i="2"/>
  <c r="O14" i="2"/>
  <c r="W14" i="2"/>
  <c r="O15" i="2"/>
  <c r="W15" i="2"/>
  <c r="O16" i="2"/>
  <c r="W16" i="2"/>
  <c r="O17" i="2"/>
  <c r="W17" i="2"/>
  <c r="O18" i="2"/>
  <c r="W18" i="2"/>
  <c r="O19" i="2"/>
  <c r="W19" i="2"/>
  <c r="O20" i="2"/>
  <c r="W20" i="2"/>
  <c r="O21" i="2"/>
  <c r="W21" i="2"/>
  <c r="O22" i="2"/>
  <c r="W22" i="2"/>
  <c r="O23" i="2"/>
  <c r="W23" i="2"/>
  <c r="O24" i="2"/>
  <c r="W24" i="2"/>
  <c r="O25" i="2"/>
  <c r="W25" i="2"/>
  <c r="O26" i="2"/>
  <c r="W26" i="2"/>
  <c r="O27" i="2"/>
  <c r="W27" i="2"/>
  <c r="O28" i="2"/>
  <c r="W28" i="2"/>
  <c r="O29" i="2"/>
  <c r="W29" i="2"/>
  <c r="O30" i="2"/>
  <c r="W30" i="2"/>
  <c r="O31" i="2"/>
  <c r="W31" i="2"/>
  <c r="O32" i="2"/>
  <c r="W32" i="2"/>
  <c r="O33" i="2"/>
  <c r="W33" i="2"/>
  <c r="O34" i="2"/>
  <c r="W34" i="2"/>
  <c r="O35" i="2"/>
  <c r="W35" i="2"/>
  <c r="O36" i="2"/>
  <c r="W36" i="2"/>
  <c r="O37" i="2"/>
  <c r="W37" i="2"/>
  <c r="O38" i="2"/>
  <c r="W38" i="2"/>
  <c r="O39" i="2"/>
  <c r="W39" i="2"/>
  <c r="O40" i="2"/>
  <c r="W40" i="2"/>
  <c r="O41" i="2"/>
  <c r="W41" i="2"/>
  <c r="O42" i="2"/>
  <c r="W42" i="2"/>
  <c r="O43" i="2"/>
  <c r="W43" i="2"/>
  <c r="O44" i="2"/>
  <c r="W44" i="2"/>
  <c r="O45" i="2"/>
  <c r="W45" i="2"/>
  <c r="O46" i="2"/>
  <c r="W46" i="2"/>
  <c r="O47" i="2"/>
  <c r="W47" i="2"/>
  <c r="O48" i="2"/>
  <c r="W48" i="2"/>
  <c r="O49" i="2"/>
  <c r="W49" i="2"/>
  <c r="O50" i="2"/>
  <c r="W50" i="2"/>
  <c r="O52" i="2"/>
  <c r="W52" i="2"/>
  <c r="O53" i="2"/>
  <c r="W53" i="2"/>
  <c r="O54" i="2"/>
  <c r="W54" i="2"/>
  <c r="O55" i="2"/>
  <c r="W55" i="2"/>
  <c r="O56" i="2"/>
  <c r="W56" i="2"/>
  <c r="O57" i="2"/>
  <c r="W57" i="2"/>
  <c r="O58" i="2"/>
  <c r="W58" i="2"/>
  <c r="O59" i="2"/>
  <c r="W59" i="2"/>
  <c r="O60" i="2"/>
  <c r="W60" i="2"/>
  <c r="O61" i="2"/>
  <c r="W61" i="2"/>
  <c r="O62" i="2"/>
  <c r="W62" i="2"/>
  <c r="AF64" i="2"/>
  <c r="F40" i="220"/>
  <c r="F37" i="220"/>
  <c r="I37" i="220" s="1"/>
  <c r="O37" i="220" s="1"/>
  <c r="F18" i="220"/>
  <c r="BX166" i="269"/>
  <c r="CA21" i="269"/>
  <c r="BX67" i="269"/>
  <c r="BX151" i="269"/>
  <c r="BX142" i="269"/>
  <c r="BY129" i="269"/>
  <c r="BZ110" i="269"/>
  <c r="BZ43" i="269"/>
  <c r="CA154" i="269"/>
  <c r="BZ107" i="269"/>
  <c r="BX107" i="269"/>
  <c r="BY132" i="269"/>
  <c r="BY104" i="269"/>
  <c r="CA9" i="269"/>
  <c r="BY41" i="269"/>
  <c r="CA108" i="269"/>
  <c r="BZ40" i="269"/>
  <c r="BZ101" i="269"/>
  <c r="BZ63" i="269"/>
  <c r="BZ79" i="269"/>
  <c r="BY161" i="269"/>
  <c r="BX157" i="269"/>
  <c r="BX159" i="269"/>
  <c r="BZ44" i="269"/>
  <c r="BZ45" i="269"/>
  <c r="BX165" i="269"/>
  <c r="BZ8" i="269"/>
  <c r="BX92" i="269"/>
  <c r="BX52" i="269"/>
  <c r="BX132" i="269"/>
  <c r="CA26" i="269"/>
  <c r="BY108" i="269"/>
  <c r="CA159" i="269"/>
  <c r="BY34" i="269"/>
  <c r="BX68" i="269"/>
  <c r="BZ46" i="269"/>
  <c r="BZ37" i="269"/>
  <c r="CA99" i="269"/>
  <c r="BZ100" i="269"/>
  <c r="CA22" i="269"/>
  <c r="CA142" i="269"/>
  <c r="BX140" i="269"/>
  <c r="BZ166" i="269"/>
  <c r="CA112" i="269"/>
  <c r="BY58" i="269"/>
  <c r="CA155" i="269"/>
  <c r="BY45" i="269"/>
  <c r="BY136" i="269"/>
  <c r="BX90" i="269"/>
  <c r="BZ62" i="269"/>
  <c r="BZ19" i="269"/>
  <c r="BZ103" i="269"/>
  <c r="CA45" i="269"/>
  <c r="BZ92" i="269"/>
  <c r="BX12" i="269"/>
  <c r="BY143" i="269"/>
  <c r="BY51" i="269"/>
  <c r="BX84" i="269"/>
  <c r="CA11" i="269"/>
  <c r="BY28" i="269"/>
  <c r="CA84" i="269"/>
  <c r="BX99" i="269"/>
  <c r="BY60" i="269"/>
  <c r="BX131" i="269"/>
  <c r="CA141" i="269"/>
  <c r="CA35" i="269"/>
  <c r="CA28" i="269"/>
  <c r="BX101" i="269"/>
  <c r="BZ134" i="269"/>
  <c r="BX50" i="269"/>
  <c r="BX127" i="269"/>
  <c r="BY29" i="269"/>
  <c r="BY16" i="269"/>
  <c r="BZ164" i="269"/>
  <c r="CA107" i="269"/>
  <c r="BZ12" i="269"/>
  <c r="CA125" i="269"/>
  <c r="BX126" i="269"/>
  <c r="CA161" i="269"/>
  <c r="CA157" i="269"/>
  <c r="BY57" i="269"/>
  <c r="CA106" i="269"/>
  <c r="BX98" i="269"/>
  <c r="BX75" i="269"/>
  <c r="CA110" i="269"/>
  <c r="BZ114" i="269"/>
  <c r="BY80" i="269"/>
  <c r="BY22" i="269"/>
  <c r="BZ124" i="269"/>
  <c r="BZ25" i="269"/>
  <c r="BX74" i="269"/>
  <c r="BY99" i="269"/>
  <c r="CA94" i="269"/>
  <c r="BY14" i="269"/>
  <c r="BX60" i="269"/>
  <c r="BY134" i="269"/>
  <c r="BY35" i="269"/>
  <c r="CA102" i="269"/>
  <c r="BY113" i="269"/>
  <c r="BY103" i="269"/>
  <c r="BX21" i="269"/>
  <c r="BZ109" i="269"/>
  <c r="BZ93" i="269"/>
  <c r="BX76" i="269"/>
  <c r="BZ149" i="269"/>
  <c r="CA63" i="269"/>
  <c r="CA74" i="269"/>
  <c r="BX56" i="269"/>
  <c r="BX120" i="269"/>
  <c r="BX82" i="269"/>
  <c r="BY90" i="269"/>
  <c r="BX162" i="269"/>
  <c r="BZ129" i="269"/>
  <c r="BZ95" i="269"/>
  <c r="BX66" i="269"/>
  <c r="BY44" i="269"/>
  <c r="BY73" i="269"/>
  <c r="BX32" i="269"/>
  <c r="CA41" i="269"/>
  <c r="BX106" i="269"/>
  <c r="BY18" i="269"/>
  <c r="BZ161" i="269"/>
  <c r="BX118" i="269"/>
  <c r="BY162" i="269"/>
  <c r="BZ61" i="269"/>
  <c r="BZ47" i="269"/>
  <c r="BX93" i="269"/>
  <c r="CA163" i="269"/>
  <c r="BY115" i="269"/>
  <c r="CA81" i="269"/>
  <c r="BY69" i="269"/>
  <c r="BY50" i="269"/>
  <c r="BY40" i="269"/>
  <c r="BZ64" i="269"/>
  <c r="BY123" i="269"/>
  <c r="BX141" i="269"/>
  <c r="BY139" i="269"/>
  <c r="BX121" i="269"/>
  <c r="BY37" i="269"/>
  <c r="BZ97" i="269"/>
  <c r="BX26" i="269"/>
  <c r="CA44" i="269"/>
  <c r="BZ18" i="269"/>
  <c r="BZ140" i="269"/>
  <c r="BZ58" i="269"/>
  <c r="CA148" i="269"/>
  <c r="BY130" i="269"/>
  <c r="BY48" i="269"/>
  <c r="BY94" i="269"/>
  <c r="BZ51" i="269"/>
  <c r="BZ137" i="269"/>
  <c r="BY106" i="269"/>
  <c r="CA137" i="269"/>
  <c r="BZ32" i="269"/>
  <c r="BX39" i="269"/>
  <c r="BZ66" i="269"/>
  <c r="BZ29" i="269"/>
  <c r="BZ52" i="269"/>
  <c r="BZ68" i="269"/>
  <c r="BX11" i="269"/>
  <c r="BX130" i="269"/>
  <c r="CA15" i="269"/>
  <c r="BZ24" i="269"/>
  <c r="BY141" i="269"/>
  <c r="CA133" i="269"/>
  <c r="CA13" i="269"/>
  <c r="BX156" i="269"/>
  <c r="BZ147" i="269"/>
  <c r="BZ15" i="269"/>
  <c r="BZ54" i="269"/>
  <c r="BZ133" i="269"/>
  <c r="BZ162" i="269"/>
  <c r="BZ27" i="269"/>
  <c r="BZ16" i="269"/>
  <c r="BX116" i="269"/>
  <c r="CA167" i="269"/>
  <c r="BZ102" i="269"/>
  <c r="BY15" i="269"/>
  <c r="BX136" i="269"/>
  <c r="BX58" i="269"/>
  <c r="BY64" i="269"/>
  <c r="BX144" i="269"/>
  <c r="BX111" i="269"/>
  <c r="BY122" i="269"/>
  <c r="CA34" i="269"/>
  <c r="BY111" i="269"/>
  <c r="BX104" i="269"/>
  <c r="BX51" i="269"/>
  <c r="CA122" i="269"/>
  <c r="CA59" i="269"/>
  <c r="BX73" i="269"/>
  <c r="BY75" i="269"/>
  <c r="BZ91" i="269"/>
  <c r="BY137" i="269"/>
  <c r="BY98" i="269"/>
  <c r="BY167" i="269"/>
  <c r="BX37" i="269"/>
  <c r="BX64" i="269"/>
  <c r="BZ59" i="269"/>
  <c r="BX54" i="269"/>
  <c r="BX145" i="269"/>
  <c r="CA73" i="269"/>
  <c r="CA70" i="269"/>
  <c r="BY120" i="269"/>
  <c r="BY76" i="269"/>
  <c r="BX71" i="269"/>
  <c r="CA17" i="269"/>
  <c r="CA8" i="269"/>
  <c r="BZ118" i="269"/>
  <c r="BY112" i="269"/>
  <c r="BY165" i="269"/>
  <c r="BX103" i="269"/>
  <c r="BY39" i="269"/>
  <c r="BY63" i="269"/>
  <c r="BZ121" i="269"/>
  <c r="CA146" i="269"/>
  <c r="BY146" i="269"/>
  <c r="BY151" i="269"/>
  <c r="BX44" i="269"/>
  <c r="CA31" i="269"/>
  <c r="BZ42" i="269"/>
  <c r="BX150" i="269"/>
  <c r="BZ36" i="269"/>
  <c r="BX135" i="269"/>
  <c r="CA79" i="269"/>
  <c r="BY68" i="269"/>
  <c r="CA62" i="269"/>
  <c r="BZ72" i="269"/>
  <c r="BZ34" i="269"/>
  <c r="BY109" i="269"/>
  <c r="CA105" i="269"/>
  <c r="CA98" i="269"/>
  <c r="BY128" i="269"/>
  <c r="BY92" i="269"/>
  <c r="BY140" i="269"/>
  <c r="BY17" i="269"/>
  <c r="BX154" i="269"/>
  <c r="BZ55" i="269"/>
  <c r="CA117" i="269"/>
  <c r="CA104" i="269"/>
  <c r="BY166" i="269"/>
  <c r="BY107" i="269"/>
  <c r="BX41" i="269"/>
  <c r="CA93" i="269"/>
  <c r="CA149" i="269"/>
  <c r="BY43" i="269"/>
  <c r="BY31" i="269"/>
  <c r="BX134" i="269"/>
  <c r="BY49" i="269"/>
  <c r="BZ165" i="269"/>
  <c r="BZ123" i="269"/>
  <c r="BY163" i="269"/>
  <c r="BX25" i="269"/>
  <c r="CA82" i="269"/>
  <c r="BZ127" i="269"/>
  <c r="BX16" i="269"/>
  <c r="BY46" i="269"/>
  <c r="CA33" i="269"/>
  <c r="BZ155" i="269"/>
  <c r="BZ136" i="269"/>
  <c r="BX49" i="269"/>
  <c r="BZ13" i="269"/>
  <c r="CA75" i="269"/>
  <c r="BY83" i="269"/>
  <c r="CA24" i="269"/>
  <c r="CA96" i="269"/>
  <c r="BY159" i="269"/>
  <c r="BX24" i="269"/>
  <c r="BZ117" i="269"/>
  <c r="BY119" i="269"/>
  <c r="BX29" i="269"/>
  <c r="BZ113" i="269"/>
  <c r="BX62" i="269"/>
  <c r="BY77" i="269"/>
  <c r="BZ20" i="269"/>
  <c r="BY79" i="269"/>
  <c r="BZ14" i="269"/>
  <c r="BY97" i="269"/>
  <c r="BX72" i="269"/>
  <c r="BX61" i="269"/>
  <c r="CA134" i="269"/>
  <c r="BX102" i="269"/>
  <c r="BZ96" i="269"/>
  <c r="CA76" i="269"/>
  <c r="BZ142" i="269"/>
  <c r="BZ56" i="269"/>
  <c r="CA38" i="269"/>
  <c r="BX143" i="269"/>
  <c r="BX108" i="269"/>
  <c r="BZ22" i="269"/>
  <c r="BX17" i="269"/>
  <c r="BX146" i="269"/>
  <c r="BZ74" i="269"/>
  <c r="BY118" i="269"/>
  <c r="BZ135" i="269"/>
  <c r="BX129" i="269"/>
  <c r="BZ167" i="269"/>
  <c r="CA129" i="269"/>
  <c r="BX40" i="269"/>
  <c r="BY145" i="269"/>
  <c r="BX91" i="269"/>
  <c r="BX30" i="269"/>
  <c r="BY74" i="269"/>
  <c r="CA43" i="269"/>
  <c r="BZ130" i="269"/>
  <c r="BX133" i="269"/>
  <c r="CA92" i="269"/>
  <c r="BZ73" i="269"/>
  <c r="BY25" i="269"/>
  <c r="BZ41" i="269"/>
  <c r="BY156" i="269"/>
  <c r="BY54" i="269"/>
  <c r="BZ84" i="269"/>
  <c r="BZ39" i="269"/>
  <c r="BZ143" i="269"/>
  <c r="CA68" i="269"/>
  <c r="BZ126" i="269"/>
  <c r="BX147" i="269"/>
  <c r="CA150" i="269"/>
  <c r="BZ83" i="269"/>
  <c r="BZ60" i="269"/>
  <c r="CA136" i="269"/>
  <c r="BZ30" i="269"/>
  <c r="BZ48" i="269"/>
  <c r="BY127" i="269"/>
  <c r="CA47" i="269"/>
  <c r="BY26" i="269"/>
  <c r="CA124" i="269"/>
  <c r="CA147" i="269"/>
  <c r="BY42" i="269"/>
  <c r="CA152" i="269"/>
  <c r="BX27" i="269"/>
  <c r="BZ69" i="269"/>
  <c r="CA135" i="269"/>
  <c r="BZ49" i="269"/>
  <c r="BY102" i="269"/>
  <c r="CA60" i="269"/>
  <c r="BZ160" i="269"/>
  <c r="BZ120" i="269"/>
  <c r="CA64" i="269"/>
  <c r="CA20" i="269"/>
  <c r="CA39" i="269"/>
  <c r="BX81" i="269"/>
  <c r="BX123" i="269"/>
  <c r="CA145" i="269"/>
  <c r="CA77" i="269"/>
  <c r="BZ158" i="269"/>
  <c r="CA46" i="269"/>
  <c r="BZ77" i="269"/>
  <c r="CA132" i="269"/>
  <c r="BY95" i="269"/>
  <c r="BZ57" i="269"/>
  <c r="BY61" i="269"/>
  <c r="BY70" i="269"/>
  <c r="CA156" i="269"/>
  <c r="BZ112" i="269"/>
  <c r="BZ144" i="269"/>
  <c r="CA131" i="269"/>
  <c r="BY125" i="269"/>
  <c r="BY7" i="269"/>
  <c r="CA119" i="269"/>
  <c r="BZ98" i="269"/>
  <c r="BY27" i="269"/>
  <c r="BZ75" i="269"/>
  <c r="BY52" i="269"/>
  <c r="BX115" i="269"/>
  <c r="CA29" i="269"/>
  <c r="BZ31" i="269"/>
  <c r="CA7" i="269"/>
  <c r="CA101" i="269"/>
  <c r="BY59" i="269"/>
  <c r="BX164" i="269"/>
  <c r="CA49" i="269"/>
  <c r="BX38" i="269"/>
  <c r="CA144" i="269"/>
  <c r="BY65" i="269"/>
  <c r="BY55" i="269"/>
  <c r="CA151" i="269"/>
  <c r="BY12" i="269"/>
  <c r="BX152" i="269"/>
  <c r="BZ9" i="269"/>
  <c r="BY62" i="269"/>
  <c r="BY101" i="269"/>
  <c r="CA100" i="269"/>
  <c r="CA65" i="269"/>
  <c r="BX10" i="269"/>
  <c r="CA90" i="269"/>
  <c r="BY110" i="269"/>
  <c r="BZ90" i="269"/>
  <c r="CA66" i="269"/>
  <c r="BX43" i="269"/>
  <c r="CA55" i="269"/>
  <c r="CA40" i="269"/>
  <c r="BX128" i="269"/>
  <c r="CA153" i="269"/>
  <c r="CA165" i="269"/>
  <c r="BX161" i="269"/>
  <c r="CA140" i="269"/>
  <c r="BZ154" i="269"/>
  <c r="CA130" i="269"/>
  <c r="BY135" i="269"/>
  <c r="BZ108" i="269"/>
  <c r="BZ106" i="269"/>
  <c r="BY32" i="269"/>
  <c r="BY164" i="269"/>
  <c r="BY154" i="269"/>
  <c r="BZ26" i="269"/>
  <c r="BZ35" i="269"/>
  <c r="BZ28" i="269"/>
  <c r="BX53" i="269"/>
  <c r="BX114" i="269"/>
  <c r="CA57" i="269"/>
  <c r="CA115" i="269"/>
  <c r="BZ81" i="269"/>
  <c r="CA138" i="269"/>
  <c r="BZ152" i="269"/>
  <c r="CA128" i="269"/>
  <c r="CA25" i="269"/>
  <c r="BX77" i="269"/>
  <c r="BY47" i="269"/>
  <c r="BX158" i="269"/>
  <c r="BY9" i="269"/>
  <c r="BZ128" i="269"/>
  <c r="BZ151" i="269"/>
  <c r="BY133" i="269"/>
  <c r="BX138" i="269"/>
  <c r="BZ119" i="269"/>
  <c r="CA50" i="269"/>
  <c r="BY131" i="269"/>
  <c r="BX31" i="269"/>
  <c r="CA32" i="269"/>
  <c r="BY19" i="269"/>
  <c r="CA164" i="269"/>
  <c r="CA16" i="269"/>
  <c r="CA160" i="269"/>
  <c r="BZ111" i="269"/>
  <c r="BY147" i="269"/>
  <c r="CA78" i="269"/>
  <c r="CA67" i="269"/>
  <c r="BZ53" i="269"/>
  <c r="BY149" i="269"/>
  <c r="BZ150" i="269"/>
  <c r="BZ94" i="269"/>
  <c r="CA91" i="269"/>
  <c r="BZ82" i="269"/>
  <c r="BX124" i="269"/>
  <c r="CA114" i="269"/>
  <c r="BX46" i="269"/>
  <c r="BX48" i="269"/>
  <c r="BX95" i="269"/>
  <c r="BZ104" i="269"/>
  <c r="BY100" i="269"/>
  <c r="BZ159" i="269"/>
  <c r="BY126" i="269"/>
  <c r="BY121" i="269"/>
  <c r="CA103" i="269"/>
  <c r="BX155" i="269"/>
  <c r="BZ67" i="269"/>
  <c r="BX33" i="269"/>
  <c r="BY144" i="269"/>
  <c r="CA61" i="269"/>
  <c r="BY38" i="269"/>
  <c r="BX42" i="269"/>
  <c r="BX69" i="269"/>
  <c r="CA139" i="269"/>
  <c r="BZ65" i="269"/>
  <c r="BY67" i="269"/>
  <c r="BX109" i="269"/>
  <c r="CA30" i="269"/>
  <c r="CA14" i="269"/>
  <c r="BY36" i="269"/>
  <c r="BY150" i="269"/>
  <c r="BY153" i="269"/>
  <c r="BY91" i="269"/>
  <c r="BX110" i="269"/>
  <c r="BX78" i="269"/>
  <c r="BZ145" i="269"/>
  <c r="BY71" i="269"/>
  <c r="BX9" i="269"/>
  <c r="BX15" i="269"/>
  <c r="CA95" i="269"/>
  <c r="CA58" i="269"/>
  <c r="BX55" i="269"/>
  <c r="BX137" i="269"/>
  <c r="BY23" i="269"/>
  <c r="BX47" i="269"/>
  <c r="BY138" i="269"/>
  <c r="BY8" i="269"/>
  <c r="BX22" i="269"/>
  <c r="BZ138" i="269"/>
  <c r="BX112" i="269"/>
  <c r="CA166" i="269"/>
  <c r="BX14" i="269"/>
  <c r="BY13" i="269"/>
  <c r="BX117" i="269"/>
  <c r="CA56" i="269"/>
  <c r="BZ78" i="269"/>
  <c r="BY158" i="269"/>
  <c r="BY96" i="269"/>
  <c r="BZ23" i="269"/>
  <c r="CA111" i="269"/>
  <c r="CA23" i="269"/>
  <c r="BY124" i="269"/>
  <c r="CA27" i="269"/>
  <c r="BX105" i="269"/>
  <c r="CA158" i="269"/>
  <c r="BX119" i="269"/>
  <c r="BX13" i="269"/>
  <c r="BY21" i="269"/>
  <c r="BZ99" i="269"/>
  <c r="BZ156" i="269"/>
  <c r="BY72" i="269"/>
  <c r="CA37" i="269"/>
  <c r="CA69" i="269"/>
  <c r="BY53" i="269"/>
  <c r="CA36" i="269"/>
  <c r="BZ17" i="269"/>
  <c r="BX163" i="269"/>
  <c r="BX7" i="269"/>
  <c r="BY11" i="269"/>
  <c r="BX139" i="269"/>
  <c r="BY56" i="269"/>
  <c r="CA113" i="269"/>
  <c r="BY117" i="269"/>
  <c r="CA109" i="269"/>
  <c r="CA52" i="269"/>
  <c r="CA116" i="269"/>
  <c r="BZ10" i="269"/>
  <c r="BZ21" i="269"/>
  <c r="BZ141" i="269"/>
  <c r="CA53" i="269"/>
  <c r="BX167" i="269"/>
  <c r="BZ153" i="269"/>
  <c r="BY30" i="269"/>
  <c r="BX149" i="269"/>
  <c r="CA162" i="269"/>
  <c r="BZ50" i="269"/>
  <c r="CA143" i="269"/>
  <c r="BX97" i="269"/>
  <c r="CA80" i="269"/>
  <c r="BZ146" i="269"/>
  <c r="BX100" i="269"/>
  <c r="BZ70" i="269"/>
  <c r="BY152" i="269"/>
  <c r="BX63" i="269"/>
  <c r="BY155" i="269"/>
  <c r="BY116" i="269"/>
  <c r="BZ139" i="269"/>
  <c r="BX57" i="269"/>
  <c r="BZ11" i="269"/>
  <c r="BY81" i="269"/>
  <c r="BX153" i="269"/>
  <c r="BY93" i="269"/>
  <c r="BZ71" i="269"/>
  <c r="BZ115" i="269"/>
  <c r="BY114" i="269"/>
  <c r="BY20" i="269"/>
  <c r="CA72" i="269"/>
  <c r="BY10" i="269"/>
  <c r="BY24" i="269"/>
  <c r="CA42" i="269"/>
  <c r="BX125" i="269"/>
  <c r="BY105" i="269"/>
  <c r="BX35" i="269"/>
  <c r="BX19" i="269"/>
  <c r="CA97" i="269"/>
  <c r="BX23" i="269"/>
  <c r="CA19" i="269"/>
  <c r="BY142" i="269"/>
  <c r="CA118" i="269"/>
  <c r="BX18" i="269"/>
  <c r="BZ38" i="269"/>
  <c r="BX160" i="269"/>
  <c r="BY78" i="269"/>
  <c r="BX148" i="269"/>
  <c r="BZ122" i="269"/>
  <c r="BZ80" i="269"/>
  <c r="BZ157" i="269"/>
  <c r="CA51" i="269"/>
  <c r="BX59" i="269"/>
  <c r="BY148" i="269"/>
  <c r="BX8" i="269"/>
  <c r="BZ148" i="269"/>
  <c r="BX79" i="269"/>
  <c r="BY82" i="269"/>
  <c r="BZ76" i="269"/>
  <c r="BX83" i="269"/>
  <c r="BZ105" i="269"/>
  <c r="BZ131" i="269"/>
  <c r="BX28" i="269"/>
  <c r="BX80" i="269"/>
  <c r="BY84" i="269"/>
  <c r="CA10" i="269"/>
  <c r="BX70" i="269"/>
  <c r="BZ125" i="269"/>
  <c r="BY33" i="269"/>
  <c r="CA18" i="269"/>
  <c r="BY66" i="269"/>
  <c r="CA126" i="269"/>
  <c r="BX113" i="269"/>
  <c r="CA12" i="269"/>
  <c r="CA120" i="269"/>
  <c r="BX45" i="269"/>
  <c r="BX20" i="269"/>
  <c r="BX36" i="269"/>
  <c r="CA121" i="269"/>
  <c r="CA83" i="269"/>
  <c r="BZ163" i="269"/>
  <c r="BX94" i="269"/>
  <c r="CA127" i="269"/>
  <c r="CA54" i="269"/>
  <c r="CA71" i="269"/>
  <c r="BY157" i="269"/>
  <c r="CA48" i="269"/>
  <c r="CA123" i="269"/>
  <c r="BY160" i="269"/>
  <c r="BZ7" i="269"/>
  <c r="BZ33" i="269"/>
  <c r="BX96" i="269"/>
  <c r="BX65" i="269"/>
  <c r="BZ116" i="269"/>
  <c r="BZ132" i="269"/>
  <c r="BX34" i="269"/>
  <c r="BX122" i="269"/>
  <c r="BY177" i="269" l="1"/>
  <c r="CA222" i="269"/>
  <c r="CA178" i="269"/>
  <c r="BX241" i="269"/>
  <c r="BZ213" i="269"/>
  <c r="CA231" i="269"/>
  <c r="CA235" i="269"/>
  <c r="CA200" i="269"/>
  <c r="CA205" i="269"/>
  <c r="BZ178" i="269"/>
  <c r="BY230" i="269"/>
  <c r="BZ198" i="269"/>
  <c r="BZ208" i="269"/>
  <c r="CA214" i="269"/>
  <c r="BZ224" i="269"/>
  <c r="CA223" i="269"/>
  <c r="BX174" i="269"/>
  <c r="BZ182" i="269"/>
  <c r="BZ195" i="269"/>
  <c r="BZ196" i="269"/>
  <c r="BX198" i="269"/>
  <c r="BY216" i="269"/>
  <c r="BY246" i="269"/>
  <c r="BX250" i="269"/>
  <c r="BY220" i="269"/>
  <c r="BX244" i="269"/>
  <c r="CA192" i="269"/>
  <c r="BZ191" i="269"/>
  <c r="BX211" i="269"/>
  <c r="BY237" i="269"/>
  <c r="BX214" i="269"/>
  <c r="BY207" i="269"/>
  <c r="BZ173" i="269"/>
  <c r="BY227" i="269"/>
  <c r="BX223" i="269"/>
  <c r="BX186" i="269"/>
  <c r="BZ176" i="269"/>
  <c r="BX210" i="269"/>
  <c r="BX237" i="269"/>
  <c r="CA249" i="269"/>
  <c r="BX204" i="269"/>
  <c r="BZ238" i="269"/>
  <c r="BZ177" i="269"/>
  <c r="BZ245" i="269"/>
  <c r="BX212" i="269"/>
  <c r="BX242" i="269"/>
  <c r="BX220" i="269"/>
  <c r="BX177" i="269"/>
  <c r="BY223" i="269"/>
  <c r="CA198" i="269"/>
  <c r="CA189" i="269"/>
  <c r="BX247" i="269"/>
  <c r="BY185" i="269"/>
  <c r="BY174" i="269"/>
  <c r="BY173" i="269"/>
  <c r="BY204" i="269"/>
  <c r="BZ231" i="269"/>
  <c r="BZ235" i="269"/>
  <c r="CA182" i="269"/>
  <c r="BY219" i="269"/>
  <c r="BZ225" i="269"/>
  <c r="BX215" i="269"/>
  <c r="BY238" i="269"/>
  <c r="CA195" i="269"/>
  <c r="BX231" i="269"/>
  <c r="BX235" i="269"/>
  <c r="BZ217" i="269"/>
  <c r="CA212" i="269"/>
  <c r="CA183" i="269"/>
  <c r="CA243" i="269"/>
  <c r="BX206" i="269"/>
  <c r="BY232" i="269"/>
  <c r="CA188" i="269"/>
  <c r="BX200" i="269"/>
  <c r="BY224" i="269"/>
  <c r="BY226" i="269"/>
  <c r="CA242" i="269"/>
  <c r="BY221" i="269"/>
  <c r="CA232" i="269"/>
  <c r="BZ250" i="269"/>
  <c r="BZ207" i="269"/>
  <c r="CA175" i="269"/>
  <c r="BX219" i="269"/>
  <c r="BY182" i="269"/>
  <c r="CA193" i="269"/>
  <c r="CA224" i="269"/>
  <c r="BZ222" i="269"/>
  <c r="CA213" i="269"/>
  <c r="BZ218" i="269"/>
  <c r="BX181" i="269"/>
  <c r="BX224" i="269"/>
  <c r="BZ189" i="269"/>
  <c r="BX243" i="269"/>
  <c r="BZ180" i="269"/>
  <c r="CA218" i="269"/>
  <c r="BX183" i="269"/>
  <c r="BY231" i="269"/>
  <c r="BY235" i="269"/>
  <c r="BZ233" i="269"/>
  <c r="BY199" i="269"/>
  <c r="BX248" i="269"/>
  <c r="BX209" i="269"/>
  <c r="BX225" i="269"/>
  <c r="BY249" i="269"/>
  <c r="BY194" i="269"/>
  <c r="CA210" i="269"/>
  <c r="BZ226" i="269"/>
  <c r="BZ206" i="269"/>
  <c r="BX187" i="269"/>
  <c r="CA215" i="269"/>
  <c r="CA181" i="269"/>
  <c r="BX193" i="269"/>
  <c r="BX216" i="269"/>
  <c r="BX239" i="269"/>
  <c r="BX230" i="269"/>
  <c r="CA207" i="269"/>
  <c r="CA239" i="269"/>
  <c r="CA248" i="269"/>
  <c r="BX176" i="269"/>
  <c r="BX227" i="269"/>
  <c r="BZ249" i="269"/>
  <c r="BX180" i="269"/>
  <c r="BY250" i="269"/>
  <c r="BY183" i="269"/>
  <c r="BZ188" i="269"/>
  <c r="BY211" i="269"/>
  <c r="CA186" i="269"/>
  <c r="BY196" i="269"/>
  <c r="CA244" i="269"/>
  <c r="CA197" i="269"/>
  <c r="BX228" i="269"/>
  <c r="BX196" i="269"/>
  <c r="BZ220" i="269"/>
  <c r="CA241" i="269"/>
  <c r="BZ193" i="269"/>
  <c r="BZ203" i="269"/>
  <c r="CA225" i="269"/>
  <c r="BX203" i="269"/>
  <c r="BY192" i="269"/>
  <c r="BZ200" i="269"/>
  <c r="BX197" i="269"/>
  <c r="BZ205" i="269"/>
  <c r="CA206" i="269"/>
  <c r="CA194" i="269"/>
  <c r="BX185" i="269"/>
  <c r="BX194" i="269"/>
  <c r="BX184" i="269"/>
  <c r="BX205" i="269"/>
  <c r="CA208" i="269"/>
  <c r="BZ241" i="269"/>
  <c r="CA190" i="269"/>
  <c r="BY179" i="269"/>
  <c r="CA211" i="269"/>
  <c r="BY218" i="269"/>
  <c r="BZ223" i="269"/>
  <c r="BZ183" i="269"/>
  <c r="BZ201" i="269"/>
  <c r="BY180" i="269"/>
  <c r="BY242" i="269"/>
  <c r="BY247" i="269"/>
  <c r="CA234" i="269"/>
  <c r="BX175" i="269"/>
  <c r="CA229" i="269"/>
  <c r="BY195" i="269"/>
  <c r="BZ242" i="269"/>
  <c r="BZ232" i="269"/>
  <c r="CA179" i="269"/>
  <c r="BY187" i="269"/>
  <c r="BY210" i="269"/>
  <c r="BX232" i="269"/>
  <c r="BZ243" i="269"/>
  <c r="CA201" i="269"/>
  <c r="CA227" i="269"/>
  <c r="BZ199" i="269"/>
  <c r="BZ190" i="269"/>
  <c r="BX189" i="269"/>
  <c r="CA230" i="269"/>
  <c r="BZ219" i="269"/>
  <c r="BZ236" i="269"/>
  <c r="BY191" i="269"/>
  <c r="CA204" i="269"/>
  <c r="BX191" i="269"/>
  <c r="CA250" i="269"/>
  <c r="BY201" i="269"/>
  <c r="BX221" i="269"/>
  <c r="BY188" i="269"/>
  <c r="BY241" i="269"/>
  <c r="BZ192" i="269"/>
  <c r="BZ212" i="269"/>
  <c r="CA219" i="269"/>
  <c r="BY206" i="269"/>
  <c r="CA217" i="269"/>
  <c r="BX245" i="269"/>
  <c r="BZ239" i="269"/>
  <c r="BX173" i="269"/>
  <c r="BZ244" i="269"/>
  <c r="BY214" i="269"/>
  <c r="BX238" i="269"/>
  <c r="BY181" i="269"/>
  <c r="BZ185" i="269"/>
  <c r="BX213" i="269"/>
  <c r="BX199" i="269"/>
  <c r="BZ210" i="269"/>
  <c r="BZ186" i="269"/>
  <c r="BY190" i="269"/>
  <c r="CA233" i="269"/>
  <c r="BZ230" i="269"/>
  <c r="BX218" i="269"/>
  <c r="BX190" i="269"/>
  <c r="BY193" i="269"/>
  <c r="BY236" i="269"/>
  <c r="BY234" i="269"/>
  <c r="CA184" i="269"/>
  <c r="BZ221" i="269"/>
  <c r="CA191" i="269"/>
  <c r="BY228" i="269"/>
  <c r="BZ179" i="269"/>
  <c r="BY233" i="269"/>
  <c r="BY189" i="269"/>
  <c r="CA240" i="269"/>
  <c r="BZ181" i="269"/>
  <c r="BZ184" i="269"/>
  <c r="CA174" i="269"/>
  <c r="BY184" i="269"/>
  <c r="BX195" i="269"/>
  <c r="CA185" i="269"/>
  <c r="BX208" i="269"/>
  <c r="BY244" i="269"/>
  <c r="BY222" i="269"/>
  <c r="BX192" i="269"/>
  <c r="BZ202" i="269"/>
  <c r="BX234" i="269"/>
  <c r="BX226" i="269"/>
  <c r="BX236" i="269"/>
  <c r="BX202" i="269"/>
  <c r="BY178" i="269"/>
  <c r="BY203" i="269"/>
  <c r="BY186" i="269"/>
  <c r="CA177" i="269"/>
  <c r="CA245" i="269"/>
  <c r="BY225" i="269"/>
  <c r="BY240" i="269"/>
  <c r="BY176" i="269"/>
  <c r="CA237" i="269"/>
  <c r="BY200" i="269"/>
  <c r="BY197" i="269"/>
  <c r="CA199" i="269"/>
  <c r="BX201" i="269"/>
  <c r="BZ215" i="269"/>
  <c r="BX246" i="269"/>
  <c r="CA203" i="269"/>
  <c r="BY245" i="269"/>
  <c r="BZ227" i="269"/>
  <c r="BX217" i="269"/>
  <c r="BZ237" i="269"/>
  <c r="BY205" i="269"/>
  <c r="CA180" i="269"/>
  <c r="CA238" i="269"/>
  <c r="BX249" i="269"/>
  <c r="BY202" i="269"/>
  <c r="BZ247" i="269"/>
  <c r="BX182" i="269"/>
  <c r="CA236" i="269"/>
  <c r="CA220" i="269"/>
  <c r="BZ216" i="269"/>
  <c r="BY212" i="269"/>
  <c r="CA216" i="269"/>
  <c r="BY229" i="269"/>
  <c r="CA246" i="269"/>
  <c r="BZ187" i="269"/>
  <c r="BZ174" i="269"/>
  <c r="BX229" i="269"/>
  <c r="CA247" i="269"/>
  <c r="BY243" i="269"/>
  <c r="BZ228" i="269"/>
  <c r="BY198" i="269"/>
  <c r="BX240" i="269"/>
  <c r="CA221" i="269"/>
  <c r="BX207" i="269"/>
  <c r="BY208" i="269"/>
  <c r="BZ234" i="269"/>
  <c r="BY248" i="269"/>
  <c r="BY209" i="269"/>
  <c r="BY175" i="269"/>
  <c r="CA176" i="269"/>
  <c r="CA209" i="269"/>
  <c r="BZ214" i="269"/>
  <c r="BY215" i="269"/>
  <c r="BX222" i="269"/>
  <c r="CA196" i="269"/>
  <c r="CA173" i="269"/>
  <c r="BZ248" i="269"/>
  <c r="BZ229" i="269"/>
  <c r="BZ175" i="269"/>
  <c r="BZ240" i="269"/>
  <c r="CA228" i="269"/>
  <c r="BZ246" i="269"/>
  <c r="BY217" i="269"/>
  <c r="BY239" i="269"/>
  <c r="BX178" i="269"/>
  <c r="CA226" i="269"/>
  <c r="CA187" i="269"/>
  <c r="BZ204" i="269"/>
  <c r="BZ194" i="269"/>
  <c r="BX188" i="269"/>
  <c r="BZ211" i="269"/>
  <c r="BX179" i="269"/>
  <c r="BZ197" i="269"/>
  <c r="CA202" i="269"/>
  <c r="BX233" i="269"/>
  <c r="BZ209" i="269"/>
  <c r="BY213" i="269"/>
  <c r="T166" i="270"/>
  <c r="T162" i="270"/>
  <c r="T165" i="270"/>
  <c r="T167" i="270"/>
  <c r="T163" i="270"/>
  <c r="T84" i="270"/>
  <c r="T164" i="270"/>
  <c r="T80" i="270"/>
  <c r="T83" i="270"/>
  <c r="T249" i="270" s="1"/>
  <c r="T81" i="270"/>
  <c r="T82" i="270"/>
  <c r="T79" i="270"/>
  <c r="S229" i="270"/>
  <c r="S225" i="270"/>
  <c r="S221" i="270"/>
  <c r="S217" i="270"/>
  <c r="S213" i="270"/>
  <c r="S240" i="270"/>
  <c r="S230" i="270"/>
  <c r="S226" i="270"/>
  <c r="S222" i="270"/>
  <c r="S218" i="270"/>
  <c r="S214" i="270"/>
  <c r="S210" i="270"/>
  <c r="S239" i="270"/>
  <c r="S62" i="220" a="1"/>
  <c r="S62" i="220" s="1"/>
  <c r="T161" i="270"/>
  <c r="T160" i="270"/>
  <c r="T78" i="270"/>
  <c r="T77" i="270"/>
  <c r="S209" i="270"/>
  <c r="S205" i="270"/>
  <c r="S201" i="270"/>
  <c r="S197" i="270"/>
  <c r="S206" i="270"/>
  <c r="S202" i="270"/>
  <c r="S198" i="270"/>
  <c r="Q59" i="220" a="1"/>
  <c r="Q59" i="220" s="1"/>
  <c r="E35" i="220"/>
  <c r="H62" i="220"/>
  <c r="N62" i="220" s="1"/>
  <c r="S235" i="270"/>
  <c r="S227" i="270"/>
  <c r="S223" i="270"/>
  <c r="S219" i="270"/>
  <c r="S215" i="270"/>
  <c r="S211" i="270"/>
  <c r="S207" i="270"/>
  <c r="S203" i="270"/>
  <c r="S199" i="270"/>
  <c r="S195" i="270"/>
  <c r="S238" i="270"/>
  <c r="S242" i="270"/>
  <c r="S236" i="270"/>
  <c r="S228" i="270"/>
  <c r="S224" i="270"/>
  <c r="S220" i="270"/>
  <c r="S216" i="270"/>
  <c r="S212" i="270"/>
  <c r="S208" i="270"/>
  <c r="S204" i="270"/>
  <c r="S200" i="270"/>
  <c r="S196" i="270"/>
  <c r="S237" i="270"/>
  <c r="S241" i="270"/>
  <c r="I11" i="220"/>
  <c r="O11" i="220" s="1"/>
  <c r="G56" i="220"/>
  <c r="S56" i="220" s="1" a="1"/>
  <c r="S56" i="220" s="1"/>
  <c r="Q56" i="220" a="1"/>
  <c r="Q56" i="220" s="1"/>
  <c r="F56" i="220"/>
  <c r="F39" i="220"/>
  <c r="H56" i="220"/>
  <c r="N56" i="220" s="1"/>
  <c r="E43" i="220"/>
  <c r="F45" i="220"/>
  <c r="H58" i="220"/>
  <c r="N58" i="220" s="1"/>
  <c r="G54" i="220"/>
  <c r="S54" i="220" s="1" a="1"/>
  <c r="S54" i="220" s="1"/>
  <c r="F44" i="220"/>
  <c r="E29" i="220"/>
  <c r="F15" i="220"/>
  <c r="J59" i="220"/>
  <c r="P59" i="220" s="1"/>
  <c r="G45" i="220"/>
  <c r="J45" i="220" s="1"/>
  <c r="P45" i="220" s="1"/>
  <c r="F43" i="220"/>
  <c r="E15" i="220"/>
  <c r="H15" i="220" s="1"/>
  <c r="N15" i="220" s="1"/>
  <c r="J38" i="220"/>
  <c r="P38" i="220" s="1"/>
  <c r="S58" i="220" a="1"/>
  <c r="S58" i="220" s="1"/>
  <c r="E36" i="220"/>
  <c r="F36" i="220"/>
  <c r="I36" i="220" s="1"/>
  <c r="O36" i="220" s="1"/>
  <c r="F12" i="220"/>
  <c r="F53" i="220"/>
  <c r="F59" i="220"/>
  <c r="E54" i="220"/>
  <c r="Q54" i="220" s="1" a="1"/>
  <c r="Q54" i="220" s="1"/>
  <c r="E44" i="220"/>
  <c r="F35" i="220"/>
  <c r="R35" i="220" s="1" a="1"/>
  <c r="R35" i="220" s="1"/>
  <c r="F29" i="220"/>
  <c r="R29" i="220" s="1" a="1"/>
  <c r="R29" i="220" s="1"/>
  <c r="G19" i="220"/>
  <c r="J19" i="220" s="1"/>
  <c r="P19" i="220" s="1"/>
  <c r="T157" i="270"/>
  <c r="T149" i="270"/>
  <c r="T145" i="270"/>
  <c r="T141" i="270"/>
  <c r="T137" i="270"/>
  <c r="T133" i="270"/>
  <c r="T129" i="270"/>
  <c r="T125" i="270"/>
  <c r="T121" i="270"/>
  <c r="T117" i="270"/>
  <c r="T113" i="270"/>
  <c r="T109" i="270"/>
  <c r="T105" i="270"/>
  <c r="T101" i="270"/>
  <c r="T97" i="270"/>
  <c r="T93" i="270"/>
  <c r="T76" i="270"/>
  <c r="T72" i="270"/>
  <c r="T68" i="270"/>
  <c r="T64" i="270"/>
  <c r="T60" i="270"/>
  <c r="T56" i="270"/>
  <c r="T52" i="270"/>
  <c r="T48" i="270"/>
  <c r="T44" i="270"/>
  <c r="T40" i="270"/>
  <c r="T36" i="270"/>
  <c r="T32" i="270"/>
  <c r="T28" i="270"/>
  <c r="T24" i="270"/>
  <c r="T20" i="270"/>
  <c r="T16" i="270"/>
  <c r="T12" i="270"/>
  <c r="T8" i="270"/>
  <c r="T159" i="270"/>
  <c r="T147" i="270"/>
  <c r="T139" i="270"/>
  <c r="T131" i="270"/>
  <c r="T123" i="270"/>
  <c r="T111" i="270"/>
  <c r="T103" i="270"/>
  <c r="T95" i="270"/>
  <c r="T74" i="270"/>
  <c r="T66" i="270"/>
  <c r="T62" i="270"/>
  <c r="T58" i="270"/>
  <c r="T50" i="270"/>
  <c r="T42" i="270"/>
  <c r="T34" i="270"/>
  <c r="T26" i="270"/>
  <c r="T18" i="270"/>
  <c r="T10" i="270"/>
  <c r="T148" i="270"/>
  <c r="T140" i="270"/>
  <c r="T132" i="270"/>
  <c r="T124" i="270"/>
  <c r="T116" i="270"/>
  <c r="T108" i="270"/>
  <c r="T100" i="270"/>
  <c r="T92" i="270"/>
  <c r="T71" i="270"/>
  <c r="T63" i="270"/>
  <c r="T51" i="270"/>
  <c r="T43" i="270"/>
  <c r="T35" i="270"/>
  <c r="T27" i="270"/>
  <c r="T19" i="270"/>
  <c r="T11" i="270"/>
  <c r="T158" i="270"/>
  <c r="T154" i="270"/>
  <c r="T150" i="270"/>
  <c r="T146" i="270"/>
  <c r="T142" i="270"/>
  <c r="T138" i="270"/>
  <c r="T134" i="270"/>
  <c r="T130" i="270"/>
  <c r="T126" i="270"/>
  <c r="T122" i="270"/>
  <c r="T118" i="270"/>
  <c r="T114" i="270"/>
  <c r="T110" i="270"/>
  <c r="T106" i="270"/>
  <c r="T102" i="270"/>
  <c r="T98" i="270"/>
  <c r="T94" i="270"/>
  <c r="T90" i="270"/>
  <c r="T73" i="270"/>
  <c r="T65" i="270"/>
  <c r="T61" i="270"/>
  <c r="T57" i="270"/>
  <c r="T223" i="270" s="1"/>
  <c r="T53" i="270"/>
  <c r="T49" i="270"/>
  <c r="T45" i="270"/>
  <c r="T41" i="270"/>
  <c r="T37" i="270"/>
  <c r="T33" i="270"/>
  <c r="T29" i="270"/>
  <c r="T25" i="270"/>
  <c r="T191" i="270" s="1"/>
  <c r="T21" i="270"/>
  <c r="T17" i="270"/>
  <c r="T13" i="270"/>
  <c r="T9" i="270"/>
  <c r="T155" i="270"/>
  <c r="T151" i="270"/>
  <c r="T143" i="270"/>
  <c r="T135" i="270"/>
  <c r="T127" i="270"/>
  <c r="T119" i="270"/>
  <c r="T115" i="270"/>
  <c r="T107" i="270"/>
  <c r="T99" i="270"/>
  <c r="T91" i="270"/>
  <c r="T54" i="270"/>
  <c r="T220" i="270" s="1"/>
  <c r="T46" i="270"/>
  <c r="T38" i="270"/>
  <c r="T30" i="270"/>
  <c r="T22" i="270"/>
  <c r="T188" i="270" s="1"/>
  <c r="T14" i="270"/>
  <c r="T156" i="270"/>
  <c r="T144" i="270"/>
  <c r="T136" i="270"/>
  <c r="T128" i="270"/>
  <c r="T120" i="270"/>
  <c r="T112" i="270"/>
  <c r="T104" i="270"/>
  <c r="T96" i="270"/>
  <c r="T75" i="270"/>
  <c r="T67" i="270"/>
  <c r="T59" i="270"/>
  <c r="T225" i="270" s="1"/>
  <c r="T55" i="270"/>
  <c r="T47" i="270"/>
  <c r="T39" i="270"/>
  <c r="T31" i="270"/>
  <c r="T23" i="270"/>
  <c r="T189" i="270" s="1"/>
  <c r="T15" i="270"/>
  <c r="T7" i="270"/>
  <c r="H61" i="220"/>
  <c r="N61" i="220" s="1"/>
  <c r="J61" i="220"/>
  <c r="P61" i="220" s="1"/>
  <c r="G61" i="220"/>
  <c r="E61" i="220"/>
  <c r="S61" i="220" a="1"/>
  <c r="S61" i="220" s="1"/>
  <c r="Q61" i="220" a="1"/>
  <c r="Q61" i="220" s="1"/>
  <c r="F61" i="220"/>
  <c r="I61" i="220"/>
  <c r="O61" i="220" s="1"/>
  <c r="R61" i="220" a="1"/>
  <c r="R61" i="220" s="1"/>
  <c r="E30" i="220"/>
  <c r="G30" i="220"/>
  <c r="J30" i="220" s="1"/>
  <c r="P30" i="220" s="1"/>
  <c r="F30" i="220"/>
  <c r="I30" i="220" s="1"/>
  <c r="O30" i="220" s="1"/>
  <c r="F28" i="220"/>
  <c r="I28" i="220" s="1"/>
  <c r="O28" i="220" s="1"/>
  <c r="G24" i="220"/>
  <c r="E20" i="220"/>
  <c r="H20" i="220" s="1"/>
  <c r="N20" i="220" s="1"/>
  <c r="F20" i="220"/>
  <c r="Q60" i="220" a="1"/>
  <c r="Q60" i="220" s="1"/>
  <c r="F60" i="220"/>
  <c r="H60" i="220"/>
  <c r="N60" i="220" s="1"/>
  <c r="G27" i="220"/>
  <c r="G23" i="220"/>
  <c r="E42" i="220"/>
  <c r="F42" i="220"/>
  <c r="E18" i="220"/>
  <c r="H18" i="220" s="1"/>
  <c r="N18" i="220" s="1"/>
  <c r="G18" i="220"/>
  <c r="G13" i="220"/>
  <c r="G10" i="220"/>
  <c r="F10" i="220"/>
  <c r="I10" i="220" s="1"/>
  <c r="O10" i="220" s="1"/>
  <c r="G52" i="220"/>
  <c r="S52" i="220" s="1" a="1"/>
  <c r="S52" i="220" s="1"/>
  <c r="F52" i="220"/>
  <c r="E52" i="220"/>
  <c r="H52" i="220" s="1"/>
  <c r="N52" i="220" s="1"/>
  <c r="G48" i="220"/>
  <c r="S48" i="220" s="1" a="1"/>
  <c r="S48" i="220" s="1"/>
  <c r="F48" i="220"/>
  <c r="E48" i="220"/>
  <c r="H48" i="220" s="1"/>
  <c r="N48" i="220" s="1"/>
  <c r="J44" i="220"/>
  <c r="P44" i="220" s="1"/>
  <c r="S44" i="220" a="1"/>
  <c r="S44" i="220" s="1"/>
  <c r="G8" i="220"/>
  <c r="J8" i="220" s="1"/>
  <c r="P8" i="220" s="1"/>
  <c r="F8" i="220"/>
  <c r="E40" i="220"/>
  <c r="E37" i="220"/>
  <c r="G37" i="220"/>
  <c r="S37" i="220" s="1" a="1"/>
  <c r="S37" i="220" s="1"/>
  <c r="G34" i="220"/>
  <c r="S34" i="220" s="1" a="1"/>
  <c r="S34" i="220" s="1"/>
  <c r="F34" i="220"/>
  <c r="I34" i="220" s="1"/>
  <c r="O34" i="220" s="1"/>
  <c r="F31" i="220"/>
  <c r="R31" i="220" s="1" a="1"/>
  <c r="R31" i="220" s="1"/>
  <c r="E16" i="220"/>
  <c r="H16" i="220" s="1"/>
  <c r="N16" i="220" s="1"/>
  <c r="G16" i="220"/>
  <c r="F16" i="220"/>
  <c r="E14" i="220"/>
  <c r="Q14" i="220" s="1" a="1"/>
  <c r="Q14" i="220" s="1"/>
  <c r="F14" i="220"/>
  <c r="E11" i="220"/>
  <c r="G9" i="220"/>
  <c r="J9" i="220" s="1"/>
  <c r="P9" i="220" s="1"/>
  <c r="F9" i="220"/>
  <c r="H59" i="220"/>
  <c r="N59" i="220" s="1"/>
  <c r="R59" i="220" a="1"/>
  <c r="R59" i="220" s="1"/>
  <c r="S59" i="220" a="1"/>
  <c r="S59" i="220" s="1"/>
  <c r="G59" i="220"/>
  <c r="E59" i="220"/>
  <c r="F58" i="220"/>
  <c r="Q58" i="220" a="1"/>
  <c r="Q58" i="220" s="1"/>
  <c r="I58" i="220"/>
  <c r="O58" i="220" s="1"/>
  <c r="E58" i="220"/>
  <c r="J58" i="220"/>
  <c r="P58" i="220" s="1"/>
  <c r="R58" i="220" a="1"/>
  <c r="R58" i="220" s="1"/>
  <c r="F55" i="220"/>
  <c r="G41" i="220"/>
  <c r="J41" i="220" s="1"/>
  <c r="P41" i="220" s="1"/>
  <c r="F41" i="220"/>
  <c r="E41" i="220"/>
  <c r="F38" i="220"/>
  <c r="I38" i="220" s="1"/>
  <c r="O38" i="220" s="1"/>
  <c r="E38" i="220"/>
  <c r="G17" i="220"/>
  <c r="F17" i="220"/>
  <c r="E34" i="220"/>
  <c r="G31" i="220"/>
  <c r="S31" i="220" s="1" a="1"/>
  <c r="S31" i="220" s="1"/>
  <c r="G11" i="220"/>
  <c r="S11" i="220" s="1" a="1"/>
  <c r="S11" i="220" s="1"/>
  <c r="E9" i="220"/>
  <c r="H9" i="220" s="1"/>
  <c r="N9" i="220" s="1"/>
  <c r="J29" i="220"/>
  <c r="P29" i="220" s="1"/>
  <c r="S29" i="220" a="1"/>
  <c r="S29" i="220" s="1"/>
  <c r="S35" i="220" a="1"/>
  <c r="S35" i="220" s="1"/>
  <c r="J35" i="220"/>
  <c r="P35" i="220" s="1"/>
  <c r="E53" i="220"/>
  <c r="Q53" i="220" s="1" a="1"/>
  <c r="Q53" i="220" s="1"/>
  <c r="F33" i="220"/>
  <c r="R33" i="220" s="1" a="1"/>
  <c r="R33" i="220" s="1"/>
  <c r="I62" i="220"/>
  <c r="O62" i="220" s="1"/>
  <c r="G53" i="220"/>
  <c r="J53" i="220" s="1"/>
  <c r="P53" i="220" s="1"/>
  <c r="H49" i="220"/>
  <c r="N49" i="220" s="1"/>
  <c r="G47" i="220"/>
  <c r="J47" i="220" s="1"/>
  <c r="P47" i="220" s="1"/>
  <c r="G40" i="220"/>
  <c r="S40" i="220" s="1" a="1"/>
  <c r="S40" i="220" s="1"/>
  <c r="E27" i="220"/>
  <c r="E25" i="220"/>
  <c r="E22" i="220"/>
  <c r="G14" i="220"/>
  <c r="G49" i="220"/>
  <c r="S49" i="220" s="1" a="1"/>
  <c r="S49" i="220" s="1"/>
  <c r="R37" i="220" a="1"/>
  <c r="R37" i="220" s="1"/>
  <c r="I60" i="220"/>
  <c r="O60" i="220" s="1"/>
  <c r="J62" i="220"/>
  <c r="P62" i="220" s="1"/>
  <c r="F46" i="220"/>
  <c r="R62" i="220" a="1"/>
  <c r="R62" i="220" s="1"/>
  <c r="G62" i="220"/>
  <c r="G60" i="220"/>
  <c r="J57" i="220"/>
  <c r="P57" i="220" s="1"/>
  <c r="F57" i="220"/>
  <c r="R57" i="220" s="1" a="1"/>
  <c r="R57" i="220" s="1"/>
  <c r="E55" i="220"/>
  <c r="H55" i="220" s="1"/>
  <c r="N55" i="220" s="1"/>
  <c r="F51" i="220"/>
  <c r="G46" i="220"/>
  <c r="S46" i="220" s="1" a="1"/>
  <c r="S46" i="220" s="1"/>
  <c r="G39" i="220"/>
  <c r="E33" i="220"/>
  <c r="F32" i="220"/>
  <c r="I32" i="220" s="1"/>
  <c r="O32" i="220" s="1"/>
  <c r="E28" i="220"/>
  <c r="F27" i="220"/>
  <c r="R27" i="220" s="1" a="1"/>
  <c r="R27" i="220" s="1"/>
  <c r="F26" i="220"/>
  <c r="F25" i="220"/>
  <c r="F24" i="220"/>
  <c r="F23" i="220"/>
  <c r="F22" i="220"/>
  <c r="F21" i="220"/>
  <c r="I21" i="220" s="1"/>
  <c r="O21" i="220" s="1"/>
  <c r="G20" i="220"/>
  <c r="S20" i="220" s="1" a="1"/>
  <c r="S20" i="220" s="1"/>
  <c r="E19" i="220"/>
  <c r="Q19" i="220" s="1" a="1"/>
  <c r="Q19" i="220" s="1"/>
  <c r="F13" i="220"/>
  <c r="G12" i="220"/>
  <c r="E50" i="220"/>
  <c r="H50" i="220" s="1"/>
  <c r="N50" i="220" s="1"/>
  <c r="G50" i="220"/>
  <c r="S50" i="220" s="1" a="1"/>
  <c r="S50" i="220" s="1"/>
  <c r="F7" i="220"/>
  <c r="E47" i="220"/>
  <c r="S57" i="220" a="1"/>
  <c r="S57" i="220" s="1"/>
  <c r="I57" i="220"/>
  <c r="O57" i="220" s="1"/>
  <c r="E57" i="220"/>
  <c r="G55" i="220"/>
  <c r="J55" i="220" s="1"/>
  <c r="P55" i="220" s="1"/>
  <c r="E51" i="220"/>
  <c r="H51" i="220" s="1"/>
  <c r="N51" i="220" s="1"/>
  <c r="E32" i="220"/>
  <c r="G28" i="220"/>
  <c r="J28" i="220" s="1"/>
  <c r="P28" i="220" s="1"/>
  <c r="E26" i="220"/>
  <c r="E24" i="220"/>
  <c r="E23" i="220"/>
  <c r="E21" i="220"/>
  <c r="E13" i="220"/>
  <c r="H13" i="220" s="1"/>
  <c r="N13" i="220" s="1"/>
  <c r="G7" i="220"/>
  <c r="S7" i="220" s="1" a="1"/>
  <c r="S7" i="220" s="1"/>
  <c r="H7" i="220"/>
  <c r="N7" i="220" s="1"/>
  <c r="S60" i="220" a="1"/>
  <c r="S60" i="220" s="1"/>
  <c r="R60" i="220" a="1"/>
  <c r="R60" i="220" s="1"/>
  <c r="Q62" i="220" a="1"/>
  <c r="Q62" i="220" s="1"/>
  <c r="E60" i="220"/>
  <c r="F62" i="220"/>
  <c r="Q49" i="220" a="1"/>
  <c r="Q49" i="220" s="1"/>
  <c r="H46" i="220"/>
  <c r="N46" i="220" s="1"/>
  <c r="S43" i="220" a="1"/>
  <c r="S43" i="220" s="1"/>
  <c r="S32" i="220" a="1"/>
  <c r="S32" i="220" s="1"/>
  <c r="H45" i="220"/>
  <c r="N45" i="220" s="1"/>
  <c r="S36" i="220" a="1"/>
  <c r="S36" i="220" s="1"/>
  <c r="Q12" i="220" a="1"/>
  <c r="Q12" i="220" s="1"/>
  <c r="S21" i="220" a="1"/>
  <c r="S21" i="220" s="1"/>
  <c r="H8" i="220"/>
  <c r="N8" i="220" s="1"/>
  <c r="H17" i="220"/>
  <c r="N17" i="220" s="1"/>
  <c r="S42" i="220" a="1"/>
  <c r="S42" i="220" s="1"/>
  <c r="T248" i="270" l="1"/>
  <c r="T244" i="270"/>
  <c r="T245" i="270"/>
  <c r="T247" i="270"/>
  <c r="T250" i="270"/>
  <c r="T246" i="270"/>
  <c r="T241" i="270"/>
  <c r="T240" i="270"/>
  <c r="T239" i="270"/>
  <c r="T237" i="270"/>
  <c r="T242" i="270"/>
  <c r="T243" i="270"/>
  <c r="T238" i="270"/>
  <c r="Q16" i="220" a="1"/>
  <c r="Q16" i="220" s="1"/>
  <c r="H53" i="220"/>
  <c r="N53" i="220" s="1"/>
  <c r="J56" i="220"/>
  <c r="P56" i="220" s="1"/>
  <c r="Q55" i="220" a="1"/>
  <c r="Q55" i="220" s="1"/>
  <c r="S53" i="220" a="1"/>
  <c r="S53" i="220" s="1"/>
  <c r="Q52" i="220" a="1"/>
  <c r="Q52" i="220" s="1"/>
  <c r="S55" i="220" a="1"/>
  <c r="S55" i="220" s="1"/>
  <c r="J54" i="220"/>
  <c r="P54" i="220" s="1"/>
  <c r="H54" i="220"/>
  <c r="N54" i="220" s="1"/>
  <c r="J52" i="220"/>
  <c r="P52" i="220" s="1"/>
  <c r="Q51" i="220" a="1"/>
  <c r="Q51" i="220" s="1"/>
  <c r="J49" i="220"/>
  <c r="P49" i="220" s="1"/>
  <c r="S45" i="220" a="1"/>
  <c r="S45" i="220" s="1"/>
  <c r="I35" i="220"/>
  <c r="O35" i="220" s="1"/>
  <c r="S9" i="220" a="1"/>
  <c r="S9" i="220" s="1"/>
  <c r="R10" i="220" a="1"/>
  <c r="R10" i="220" s="1"/>
  <c r="Q18" i="220" a="1"/>
  <c r="Q18" i="220" s="1"/>
  <c r="S47" i="220" a="1"/>
  <c r="S47" i="220" s="1"/>
  <c r="S8" i="220" a="1"/>
  <c r="S8" i="220" s="1"/>
  <c r="R38" i="220" a="1"/>
  <c r="R38" i="220" s="1"/>
  <c r="J116" i="272"/>
  <c r="H104" i="272"/>
  <c r="L104" i="272"/>
  <c r="K117" i="272"/>
  <c r="C119" i="272"/>
  <c r="M104" i="272"/>
  <c r="D104" i="272"/>
  <c r="H19" i="220"/>
  <c r="N19" i="220" s="1"/>
  <c r="I33" i="220"/>
  <c r="O33" i="220" s="1"/>
  <c r="J20" i="220"/>
  <c r="P20" i="220" s="1"/>
  <c r="J37" i="220"/>
  <c r="P37" i="220" s="1"/>
  <c r="J48" i="220"/>
  <c r="P48" i="220" s="1"/>
  <c r="Q15" i="220" a="1"/>
  <c r="Q15" i="220" s="1"/>
  <c r="R36" i="220" a="1"/>
  <c r="R36" i="220" s="1"/>
  <c r="I29" i="220"/>
  <c r="O29" i="220" s="1"/>
  <c r="S30" i="220" a="1"/>
  <c r="S30" i="220" s="1"/>
  <c r="Q9" i="220" a="1"/>
  <c r="Q9" i="220" s="1"/>
  <c r="S19" i="220" a="1"/>
  <c r="S19" i="220" s="1"/>
  <c r="Q20" i="220" a="1"/>
  <c r="Q20" i="220" s="1"/>
  <c r="I31" i="220"/>
  <c r="O31" i="220" s="1"/>
  <c r="R28" i="220" a="1"/>
  <c r="R28" i="220" s="1"/>
  <c r="R30" i="220" a="1"/>
  <c r="R30" i="220" s="1"/>
  <c r="S41" i="220" a="1"/>
  <c r="S41" i="220" s="1"/>
  <c r="J11" i="220"/>
  <c r="P11" i="220" s="1"/>
  <c r="T181" i="270"/>
  <c r="T182" i="270"/>
  <c r="T210" i="270"/>
  <c r="T201" i="270"/>
  <c r="T233" i="270"/>
  <c r="T185" i="270"/>
  <c r="T234" i="270"/>
  <c r="T209" i="270"/>
  <c r="T203" i="270"/>
  <c r="T217" i="270"/>
  <c r="T197" i="270"/>
  <c r="T187" i="270"/>
  <c r="T218" i="270"/>
  <c r="T175" i="270"/>
  <c r="T173" i="270"/>
  <c r="T205" i="270"/>
  <c r="T229" i="270"/>
  <c r="T192" i="270"/>
  <c r="T206" i="270"/>
  <c r="T231" i="270"/>
  <c r="T222" i="270"/>
  <c r="T178" i="270"/>
  <c r="T204" i="270"/>
  <c r="G348" i="272"/>
  <c r="C348" i="272"/>
  <c r="K398" i="272"/>
  <c r="E398" i="272"/>
  <c r="I398" i="272"/>
  <c r="D398" i="272"/>
  <c r="D422" i="272"/>
  <c r="D423" i="272"/>
  <c r="D420" i="272"/>
  <c r="D415" i="272"/>
  <c r="D421" i="272"/>
  <c r="D416" i="272"/>
  <c r="D417" i="272"/>
  <c r="D413" i="272"/>
  <c r="D414" i="272"/>
  <c r="D419" i="272"/>
  <c r="G371" i="272"/>
  <c r="L348" i="272"/>
  <c r="H371" i="272"/>
  <c r="J371" i="272"/>
  <c r="G398" i="272"/>
  <c r="F398" i="272"/>
  <c r="D348" i="272"/>
  <c r="F348" i="272"/>
  <c r="H348" i="272"/>
  <c r="J398" i="272"/>
  <c r="J348" i="272"/>
  <c r="I348" i="272"/>
  <c r="E348" i="272"/>
  <c r="H398" i="272"/>
  <c r="E371" i="272"/>
  <c r="L371" i="272"/>
  <c r="C417" i="272"/>
  <c r="C422" i="272"/>
  <c r="C423" i="272"/>
  <c r="C419" i="272"/>
  <c r="C414" i="272"/>
  <c r="C415" i="272"/>
  <c r="C413" i="272"/>
  <c r="C398" i="272"/>
  <c r="C416" i="272"/>
  <c r="C420" i="272"/>
  <c r="C421" i="272"/>
  <c r="M348" i="272"/>
  <c r="C371" i="272"/>
  <c r="D371" i="272"/>
  <c r="F371" i="272"/>
  <c r="M371" i="272"/>
  <c r="L398" i="272"/>
  <c r="K348" i="272"/>
  <c r="K371" i="272"/>
  <c r="I371" i="272"/>
  <c r="M398" i="272"/>
  <c r="T193" i="270"/>
  <c r="T199" i="270"/>
  <c r="T180" i="270"/>
  <c r="T219" i="270"/>
  <c r="T177" i="270"/>
  <c r="T211" i="270"/>
  <c r="T198" i="270"/>
  <c r="T208" i="270"/>
  <c r="T230" i="270"/>
  <c r="R21" i="220" a="1"/>
  <c r="R21" i="220" s="1"/>
  <c r="R34" i="220" a="1"/>
  <c r="R34" i="220" s="1"/>
  <c r="Q50" i="220" a="1"/>
  <c r="Q50" i="220" s="1"/>
  <c r="J34" i="220"/>
  <c r="P34" i="220" s="1"/>
  <c r="T216" i="270"/>
  <c r="T226" i="270"/>
  <c r="T179" i="270"/>
  <c r="T212" i="270"/>
  <c r="T184" i="270"/>
  <c r="T221" i="270"/>
  <c r="T200" i="270"/>
  <c r="T215" i="270"/>
  <c r="T186" i="270"/>
  <c r="T176" i="270"/>
  <c r="S10" i="220" a="1"/>
  <c r="S10" i="220" s="1"/>
  <c r="J10" i="220"/>
  <c r="P10" i="220" s="1"/>
  <c r="T232" i="270"/>
  <c r="T183" i="270"/>
  <c r="Q48" i="220" a="1"/>
  <c r="Q48" i="220" s="1"/>
  <c r="H14" i="220"/>
  <c r="N14" i="220" s="1"/>
  <c r="J46" i="220"/>
  <c r="P46" i="220" s="1"/>
  <c r="S28" i="220" a="1"/>
  <c r="S28" i="220" s="1"/>
  <c r="J31" i="220"/>
  <c r="P31" i="220" s="1"/>
  <c r="J7" i="220"/>
  <c r="P7" i="220" s="1"/>
  <c r="T174" i="270"/>
  <c r="T194" i="270"/>
  <c r="T202" i="270"/>
  <c r="T213" i="270"/>
  <c r="T196" i="270"/>
  <c r="T228" i="270"/>
  <c r="T190" i="270"/>
  <c r="T224" i="270"/>
  <c r="T207" i="270"/>
  <c r="T195" i="270"/>
  <c r="T227" i="270"/>
  <c r="T214" i="270"/>
  <c r="H47" i="220"/>
  <c r="N47" i="220" s="1"/>
  <c r="Q47" i="220" a="1"/>
  <c r="Q47" i="220" s="1"/>
  <c r="I27" i="220"/>
  <c r="O27" i="220" s="1"/>
  <c r="Q13" i="220" a="1"/>
  <c r="Q13" i="220" s="1"/>
  <c r="J40" i="220"/>
  <c r="P40" i="220" s="1"/>
  <c r="R32" i="220" a="1"/>
  <c r="R32" i="220" s="1"/>
  <c r="J50" i="220"/>
  <c r="P50" i="220" s="1"/>
  <c r="J104" i="272" l="1"/>
  <c r="J119" i="272"/>
  <c r="C116" i="272"/>
  <c r="D120" i="272"/>
  <c r="D117" i="272"/>
  <c r="K104" i="272"/>
  <c r="K115" i="272"/>
  <c r="D115" i="272"/>
  <c r="K118" i="272"/>
  <c r="D116" i="272"/>
  <c r="J120" i="272"/>
  <c r="C117" i="272"/>
  <c r="F104" i="272"/>
  <c r="C104" i="272"/>
  <c r="C118" i="272"/>
  <c r="C115" i="272"/>
  <c r="G104" i="272"/>
  <c r="J115" i="272"/>
  <c r="J118" i="272"/>
  <c r="C120" i="272"/>
  <c r="I104" i="272"/>
  <c r="J117" i="272"/>
  <c r="K116" i="272"/>
  <c r="K120" i="272"/>
  <c r="E104" i="272"/>
  <c r="D118" i="272"/>
  <c r="D119" i="272"/>
  <c r="K119" i="272"/>
  <c r="F118" i="272" l="1"/>
  <c r="I118" i="272"/>
  <c r="E118" i="272"/>
  <c r="K416" i="272"/>
  <c r="F115" i="272" l="1"/>
  <c r="I115" i="272"/>
  <c r="E115" i="272"/>
  <c r="J413" i="272" l="1"/>
  <c r="E413" i="272"/>
  <c r="E421" i="272"/>
  <c r="J421" i="272"/>
  <c r="Z32" i="269"/>
  <c r="AT163" i="269"/>
  <c r="BU81" i="269"/>
  <c r="BL38" i="269"/>
  <c r="V30" i="269"/>
  <c r="Y40" i="269"/>
  <c r="AX29" i="269"/>
  <c r="BW30" i="269"/>
  <c r="Y37" i="269"/>
  <c r="AR166" i="269"/>
  <c r="BS35" i="269"/>
  <c r="AT32" i="269"/>
  <c r="BI32" i="269"/>
  <c r="BK35" i="269"/>
  <c r="AS163" i="269"/>
  <c r="BU40" i="269"/>
  <c r="AG42" i="269"/>
  <c r="BV166" i="269"/>
  <c r="AM82" i="269"/>
  <c r="AU166" i="269"/>
  <c r="BN82" i="269"/>
  <c r="BA37" i="269"/>
  <c r="V38" i="269"/>
  <c r="AT40" i="269"/>
  <c r="AE31" i="269"/>
  <c r="BT39" i="269"/>
  <c r="V37" i="269"/>
  <c r="BR32" i="269"/>
  <c r="AO82" i="269"/>
  <c r="BJ32" i="269"/>
  <c r="AZ165" i="269"/>
  <c r="AS34" i="269"/>
  <c r="BB83" i="269"/>
  <c r="BF79" i="269"/>
  <c r="BC43" i="269"/>
  <c r="BQ166" i="269"/>
  <c r="BM166" i="269"/>
  <c r="AY33" i="269"/>
  <c r="BV36" i="269"/>
  <c r="AI36" i="269"/>
  <c r="W84" i="269"/>
  <c r="Z83" i="269"/>
  <c r="G82" i="269"/>
  <c r="BO163" i="269"/>
  <c r="AP163" i="269"/>
  <c r="AG39" i="269"/>
  <c r="AR29" i="269"/>
  <c r="H40" i="269"/>
  <c r="BC41" i="269"/>
  <c r="U83" i="269"/>
  <c r="V84" i="269"/>
  <c r="BN34" i="269"/>
  <c r="O165" i="269"/>
  <c r="P165" i="269"/>
  <c r="AC165" i="269"/>
  <c r="BV34" i="269"/>
  <c r="AP33" i="269"/>
  <c r="AN35" i="269"/>
  <c r="Y83" i="269"/>
  <c r="BF42" i="269"/>
  <c r="BK42" i="269"/>
  <c r="AV32" i="269"/>
  <c r="P162" i="269"/>
  <c r="BG33" i="269"/>
  <c r="X29" i="269"/>
  <c r="K83" i="269"/>
  <c r="Z84" i="269"/>
  <c r="BU38" i="269"/>
  <c r="AJ43" i="269"/>
  <c r="K29" i="269"/>
  <c r="AM79" i="269"/>
  <c r="AP39" i="269"/>
  <c r="T30" i="269"/>
  <c r="M162" i="269"/>
  <c r="AQ162" i="269"/>
  <c r="BU79" i="269"/>
  <c r="BE82" i="269"/>
  <c r="BB34" i="269"/>
  <c r="BA165" i="269"/>
  <c r="AF43" i="269"/>
  <c r="AK30" i="269"/>
  <c r="BD34" i="269"/>
  <c r="AH34" i="269"/>
  <c r="BU82" i="269"/>
  <c r="AN34" i="269"/>
  <c r="AZ84" i="269"/>
  <c r="L43" i="269"/>
  <c r="BV30" i="269"/>
  <c r="P41" i="269"/>
  <c r="AO164" i="269"/>
  <c r="BM32" i="269"/>
  <c r="Q41" i="269"/>
  <c r="H34" i="269"/>
  <c r="BB37" i="269"/>
  <c r="J166" i="269"/>
  <c r="O84" i="269"/>
  <c r="BF41" i="269"/>
  <c r="V33" i="269"/>
  <c r="K30" i="269"/>
  <c r="AX39" i="269"/>
  <c r="R31" i="269"/>
  <c r="S39" i="269"/>
  <c r="AU81" i="269"/>
  <c r="AQ33" i="269"/>
  <c r="H31" i="269"/>
  <c r="AB83" i="269"/>
  <c r="U164" i="269"/>
  <c r="M166" i="269"/>
  <c r="BB81" i="269"/>
  <c r="AM36" i="269"/>
  <c r="BN43" i="269"/>
  <c r="J167" i="269"/>
  <c r="BE42" i="269"/>
  <c r="BD30" i="269"/>
  <c r="AR36" i="269"/>
  <c r="AK82" i="269"/>
  <c r="AG165" i="269"/>
  <c r="AA32" i="269"/>
  <c r="AA38" i="269"/>
  <c r="BS40" i="269"/>
  <c r="BU29" i="269"/>
  <c r="AL165" i="269"/>
  <c r="BO43" i="269"/>
  <c r="BE34" i="269"/>
  <c r="U39" i="269"/>
  <c r="AL81" i="269"/>
  <c r="AM34" i="269"/>
  <c r="AC42" i="269"/>
  <c r="AF29" i="269"/>
  <c r="BW36" i="269"/>
  <c r="X83" i="269"/>
  <c r="AW162" i="269"/>
  <c r="BL35" i="269"/>
  <c r="AQ80" i="269"/>
  <c r="J80" i="269"/>
  <c r="AP166" i="269"/>
  <c r="AK37" i="269"/>
  <c r="BU162" i="269"/>
  <c r="AS79" i="269"/>
  <c r="BJ41" i="269"/>
  <c r="AI31" i="269"/>
  <c r="U40" i="269"/>
  <c r="BH164" i="269"/>
  <c r="I81" i="269"/>
  <c r="AY30" i="269"/>
  <c r="BD42" i="269"/>
  <c r="S80" i="269"/>
  <c r="K164" i="269"/>
  <c r="BN30" i="269"/>
  <c r="AR84" i="269"/>
  <c r="AP31" i="269"/>
  <c r="S37" i="269"/>
  <c r="AS83" i="269"/>
  <c r="BW83" i="269"/>
  <c r="AK39" i="269"/>
  <c r="BP33" i="269"/>
  <c r="AU41" i="269"/>
  <c r="AH81" i="269"/>
  <c r="O42" i="269"/>
  <c r="BM34" i="269"/>
  <c r="AV42" i="269"/>
  <c r="BU35" i="269"/>
  <c r="P43" i="269"/>
  <c r="AX80" i="269"/>
  <c r="BO32" i="269"/>
  <c r="BJ42" i="269"/>
  <c r="AS36" i="269"/>
  <c r="S31" i="269"/>
  <c r="AS30" i="269"/>
  <c r="P40" i="269"/>
  <c r="P80" i="269"/>
  <c r="P84" i="269"/>
  <c r="N164" i="269"/>
  <c r="AZ33" i="269"/>
  <c r="N32" i="269"/>
  <c r="AR33" i="269"/>
  <c r="BH83" i="269"/>
  <c r="Q35" i="269"/>
  <c r="AQ81" i="269"/>
  <c r="BJ163" i="269"/>
  <c r="L32" i="269"/>
  <c r="BA42" i="269"/>
  <c r="AR31" i="269"/>
  <c r="BS166" i="269"/>
  <c r="K34" i="269"/>
  <c r="H163" i="269"/>
  <c r="BC83" i="269"/>
  <c r="T39" i="269"/>
  <c r="AO165" i="269"/>
  <c r="BA35" i="269"/>
  <c r="BF40" i="269"/>
  <c r="Y81" i="269"/>
  <c r="AK33" i="269"/>
  <c r="BI166" i="269"/>
  <c r="BN33" i="269"/>
  <c r="BB165" i="269"/>
  <c r="BE33" i="269"/>
  <c r="AA29" i="269"/>
  <c r="AA35" i="269"/>
  <c r="AV29" i="269"/>
  <c r="AF39" i="269"/>
  <c r="BH43" i="269"/>
  <c r="BD165" i="269"/>
  <c r="AR35" i="269"/>
  <c r="BH29" i="269"/>
  <c r="K39" i="269"/>
  <c r="AS162" i="269"/>
  <c r="O79" i="269"/>
  <c r="BU163" i="269"/>
  <c r="V35" i="269"/>
  <c r="BL37" i="269"/>
  <c r="AH33" i="269"/>
  <c r="BL82" i="269"/>
  <c r="W164" i="269"/>
  <c r="BG32" i="269"/>
  <c r="AQ31" i="269"/>
  <c r="BL84" i="269"/>
  <c r="O80" i="269"/>
  <c r="I83" i="269"/>
  <c r="AZ82" i="269"/>
  <c r="BP80" i="269"/>
  <c r="W166" i="269"/>
  <c r="BB164" i="269"/>
  <c r="AS166" i="269"/>
  <c r="N42" i="269"/>
  <c r="Z39" i="269"/>
  <c r="BT30" i="269"/>
  <c r="Y33" i="269"/>
  <c r="BU41" i="269"/>
  <c r="AE83" i="269"/>
  <c r="AE34" i="269"/>
  <c r="N167" i="269"/>
  <c r="AB79" i="269"/>
  <c r="V167" i="269"/>
  <c r="AT37" i="269"/>
  <c r="BQ36" i="269"/>
  <c r="Q163" i="269"/>
  <c r="AO163" i="269"/>
  <c r="K38" i="269"/>
  <c r="W35" i="269"/>
  <c r="AP30" i="269"/>
  <c r="AC84" i="269"/>
  <c r="AS33" i="269"/>
  <c r="AU80" i="269"/>
  <c r="J37" i="269"/>
  <c r="AR34" i="269"/>
  <c r="Z162" i="269"/>
  <c r="BO167" i="269"/>
  <c r="H167" i="269"/>
  <c r="I29" i="269"/>
  <c r="BO40" i="269"/>
  <c r="BI31" i="269"/>
  <c r="M30" i="269"/>
  <c r="AH32" i="269"/>
  <c r="G162" i="269"/>
  <c r="AZ39" i="269"/>
  <c r="U32" i="269"/>
  <c r="G38" i="269"/>
  <c r="BS39" i="269"/>
  <c r="AO34" i="269"/>
  <c r="AV39" i="269"/>
  <c r="AX167" i="269"/>
  <c r="BM163" i="269"/>
  <c r="AE80" i="269"/>
  <c r="AH42" i="269"/>
  <c r="O35" i="269"/>
  <c r="U36" i="269"/>
  <c r="BS29" i="269"/>
  <c r="AR32" i="269"/>
  <c r="BK167" i="269"/>
  <c r="AN84" i="269"/>
  <c r="BW163" i="269"/>
  <c r="AN167" i="269"/>
  <c r="BT40" i="269"/>
  <c r="BK166" i="269"/>
  <c r="G84" i="269"/>
  <c r="P36" i="269"/>
  <c r="AB163" i="269"/>
  <c r="H82" i="269"/>
  <c r="AV165" i="269"/>
  <c r="O163" i="269"/>
  <c r="AD166" i="269"/>
  <c r="AW42" i="269"/>
  <c r="Z31" i="269"/>
  <c r="BE37" i="269"/>
  <c r="P37" i="269"/>
  <c r="I164" i="269"/>
  <c r="BH36" i="269"/>
  <c r="S32" i="269"/>
  <c r="BA166" i="269"/>
  <c r="BD32" i="269"/>
  <c r="R33" i="269"/>
  <c r="BB84" i="269"/>
  <c r="AV40" i="269"/>
  <c r="BJ37" i="269"/>
  <c r="BN32" i="269"/>
  <c r="Y36" i="269"/>
  <c r="AR37" i="269"/>
  <c r="BI35" i="269"/>
  <c r="K82" i="269"/>
  <c r="L80" i="269"/>
  <c r="AJ162" i="269"/>
  <c r="AX36" i="269"/>
  <c r="S38" i="269"/>
  <c r="G33" i="269"/>
  <c r="BC35" i="269"/>
  <c r="BL41" i="269"/>
  <c r="N40" i="269"/>
  <c r="AG33" i="269"/>
  <c r="AW41" i="269"/>
  <c r="AJ84" i="269"/>
  <c r="P35" i="269"/>
  <c r="BR42" i="269"/>
  <c r="BW41" i="269"/>
  <c r="AA162" i="269"/>
  <c r="AU34" i="269"/>
  <c r="AP162" i="269"/>
  <c r="BV33" i="269"/>
  <c r="H80" i="269"/>
  <c r="Q43" i="269"/>
  <c r="H33" i="269"/>
  <c r="AA165" i="269"/>
  <c r="AQ82" i="269"/>
  <c r="AV43" i="269"/>
  <c r="AK41" i="269"/>
  <c r="AN30" i="269"/>
  <c r="R39" i="269"/>
  <c r="BA82" i="269"/>
  <c r="BT38" i="269"/>
  <c r="Q164" i="269"/>
  <c r="BO164" i="269"/>
  <c r="BM167" i="269"/>
  <c r="J32" i="269"/>
  <c r="AP43" i="269"/>
  <c r="AB33" i="269"/>
  <c r="AR41" i="269"/>
  <c r="Z165" i="269"/>
  <c r="AH39" i="269"/>
  <c r="AL83" i="269"/>
  <c r="Q33" i="269"/>
  <c r="AC30" i="269"/>
  <c r="BB40" i="269"/>
  <c r="BA40" i="269"/>
  <c r="AU164" i="269"/>
  <c r="M84" i="269"/>
  <c r="BU36" i="269"/>
  <c r="BI40" i="269"/>
  <c r="W32" i="269"/>
  <c r="T79" i="269"/>
  <c r="P167" i="269"/>
  <c r="AO40" i="269"/>
  <c r="AN38" i="269"/>
  <c r="X79" i="269"/>
  <c r="BT165" i="269"/>
  <c r="AA41" i="269"/>
  <c r="AJ83" i="269"/>
  <c r="BK40" i="269"/>
  <c r="BQ167" i="269"/>
  <c r="AN166" i="269"/>
  <c r="AZ29" i="269"/>
  <c r="X30" i="269"/>
  <c r="I54" i="220"/>
  <c r="L39" i="269"/>
  <c r="AG80" i="269"/>
  <c r="AD40" i="269"/>
  <c r="AB167" i="269"/>
  <c r="AD79" i="269"/>
  <c r="AY41" i="269"/>
  <c r="BV40" i="269"/>
  <c r="BB38" i="269"/>
  <c r="AU167" i="269"/>
  <c r="BP166" i="269"/>
  <c r="AE29" i="269"/>
  <c r="AZ164" i="269"/>
  <c r="G112" i="269"/>
  <c r="N37" i="269"/>
  <c r="AI34" i="269"/>
  <c r="J38" i="269"/>
  <c r="AS43" i="269"/>
  <c r="BH80" i="269"/>
  <c r="Q38" i="269"/>
  <c r="AF167" i="269"/>
  <c r="AB42" i="269"/>
  <c r="BT36" i="269"/>
  <c r="BD84" i="269"/>
  <c r="N35" i="269"/>
  <c r="BD164" i="269"/>
  <c r="AY31" i="269"/>
  <c r="BF83" i="269"/>
  <c r="BM79" i="269"/>
  <c r="AT42" i="269"/>
  <c r="AQ41" i="269"/>
  <c r="BM35" i="269"/>
  <c r="BB35" i="269"/>
  <c r="AI162" i="269"/>
  <c r="AZ42" i="269"/>
  <c r="G34" i="269"/>
  <c r="BW80" i="269"/>
  <c r="BO37" i="269"/>
  <c r="AE33" i="269"/>
  <c r="AY36" i="269"/>
  <c r="AB41" i="269"/>
  <c r="G37" i="269"/>
  <c r="BN42" i="269"/>
  <c r="BE163" i="269"/>
  <c r="AI40" i="269"/>
  <c r="AX38" i="269"/>
  <c r="BK82" i="269"/>
  <c r="T167" i="269"/>
  <c r="AF40" i="269"/>
  <c r="BN36" i="269"/>
  <c r="Q36" i="269"/>
  <c r="BC38" i="269"/>
  <c r="BE81" i="269"/>
  <c r="BI38" i="269"/>
  <c r="AK164" i="269"/>
  <c r="AC33" i="269"/>
  <c r="AJ38" i="269"/>
  <c r="T163" i="269"/>
  <c r="AV84" i="269"/>
  <c r="BH167" i="269"/>
  <c r="BP162" i="269"/>
  <c r="AF30" i="269"/>
  <c r="S79" i="269"/>
  <c r="BI165" i="269"/>
  <c r="AI39" i="269"/>
  <c r="BL39" i="269"/>
  <c r="BQ35" i="269"/>
  <c r="BI80" i="269"/>
  <c r="U84" i="269"/>
  <c r="AG40" i="269"/>
  <c r="J43" i="269"/>
  <c r="AX35" i="269"/>
  <c r="BU80" i="269"/>
  <c r="P82" i="269"/>
  <c r="AD31" i="269"/>
  <c r="BQ79" i="269"/>
  <c r="AX33" i="269"/>
  <c r="BG163" i="269"/>
  <c r="AL34" i="269"/>
  <c r="AS167" i="269"/>
  <c r="BL43" i="269"/>
  <c r="BN166" i="269"/>
  <c r="BC29" i="269"/>
  <c r="AY39" i="269"/>
  <c r="AP32" i="269"/>
  <c r="BE80" i="269"/>
  <c r="AG29" i="269"/>
  <c r="AD37" i="269"/>
  <c r="V34" i="269"/>
  <c r="AD29" i="269"/>
  <c r="BL32" i="269"/>
  <c r="O162" i="269"/>
  <c r="AW33" i="269"/>
  <c r="AS37" i="269"/>
  <c r="BT34" i="269"/>
  <c r="BW34" i="269"/>
  <c r="BU164" i="269"/>
  <c r="AA31" i="269"/>
  <c r="AG37" i="269"/>
  <c r="BT29" i="269"/>
  <c r="AC82" i="269"/>
  <c r="AJ165" i="269"/>
  <c r="AQ42" i="269"/>
  <c r="J34" i="269"/>
  <c r="AD82" i="269"/>
  <c r="V162" i="269"/>
  <c r="AF80" i="269"/>
  <c r="AE84" i="269"/>
  <c r="K40" i="269"/>
  <c r="AM39" i="269"/>
  <c r="BE32" i="269"/>
  <c r="BF37" i="269"/>
  <c r="BQ83" i="269"/>
  <c r="BU84" i="269"/>
  <c r="BT167" i="269"/>
  <c r="BM39" i="269"/>
  <c r="AY81" i="269"/>
  <c r="AX41" i="269"/>
  <c r="BK80" i="269"/>
  <c r="AR162" i="269"/>
  <c r="R164" i="269"/>
  <c r="G32" i="269"/>
  <c r="BS43" i="269"/>
  <c r="BV42" i="269"/>
  <c r="AE79" i="269"/>
  <c r="W34" i="269"/>
  <c r="W36" i="269"/>
  <c r="AI35" i="269"/>
  <c r="AH165" i="269"/>
  <c r="BI163" i="269"/>
  <c r="AB43" i="269"/>
  <c r="BR81" i="269"/>
  <c r="AX42" i="269"/>
  <c r="X43" i="269"/>
  <c r="H84" i="269"/>
  <c r="AF165" i="269"/>
  <c r="AP29" i="269"/>
  <c r="I163" i="269"/>
  <c r="AA37" i="269"/>
  <c r="M42" i="269"/>
  <c r="BH42" i="269"/>
  <c r="W163" i="269"/>
  <c r="W165" i="269"/>
  <c r="H57" i="220"/>
  <c r="AZ31" i="269"/>
  <c r="BO162" i="269"/>
  <c r="K166" i="269"/>
  <c r="W167" i="269"/>
  <c r="BC81" i="269"/>
  <c r="AN162" i="269"/>
  <c r="AO84" i="269"/>
  <c r="BM84" i="269"/>
  <c r="M34" i="269"/>
  <c r="O164" i="269"/>
  <c r="AN42" i="269"/>
  <c r="AS35" i="269"/>
  <c r="BD36" i="269"/>
  <c r="AJ39" i="269"/>
  <c r="J81" i="269"/>
  <c r="BA81" i="269"/>
  <c r="BI34" i="269"/>
  <c r="BL79" i="269"/>
  <c r="G35" i="269"/>
  <c r="BO81" i="269"/>
  <c r="AR79" i="269"/>
  <c r="J35" i="269"/>
  <c r="R37" i="269"/>
  <c r="BL166" i="269"/>
  <c r="P39" i="269"/>
  <c r="L164" i="269"/>
  <c r="AW32" i="269"/>
  <c r="J40" i="269"/>
  <c r="BA162" i="269"/>
  <c r="AP42" i="269"/>
  <c r="BG39" i="269"/>
  <c r="AS40" i="269"/>
  <c r="AV80" i="269"/>
  <c r="AJ35" i="269"/>
  <c r="AJ41" i="269"/>
  <c r="L165" i="269"/>
  <c r="BR84" i="269"/>
  <c r="BO79" i="269"/>
  <c r="M35" i="269"/>
  <c r="R43" i="269"/>
  <c r="AH80" i="269"/>
  <c r="AQ30" i="269"/>
  <c r="N165" i="269"/>
  <c r="BR82" i="269"/>
  <c r="BJ36" i="269"/>
  <c r="AB39" i="269"/>
  <c r="AM30" i="269"/>
  <c r="BB43" i="269"/>
  <c r="AZ37" i="269"/>
  <c r="AM33" i="269"/>
  <c r="AK167" i="269"/>
  <c r="AE37" i="269"/>
  <c r="BC42" i="269"/>
  <c r="AQ36" i="269"/>
  <c r="AQ37" i="269"/>
  <c r="AE36" i="269"/>
  <c r="I32" i="269"/>
  <c r="AM165" i="269"/>
  <c r="BI29" i="269"/>
  <c r="M37" i="269"/>
  <c r="R30" i="269"/>
  <c r="AW38" i="269"/>
  <c r="AI43" i="269"/>
  <c r="AG43" i="269"/>
  <c r="BA43" i="269"/>
  <c r="I56" i="220"/>
  <c r="BD33" i="269"/>
  <c r="AW79" i="269"/>
  <c r="AF79" i="269"/>
  <c r="W82" i="269"/>
  <c r="AA163" i="269"/>
  <c r="AQ83" i="269"/>
  <c r="BI30" i="269"/>
  <c r="BQ80" i="269"/>
  <c r="R83" i="269"/>
  <c r="AQ163" i="269"/>
  <c r="BG166" i="269"/>
  <c r="AJ82" i="269"/>
  <c r="X165" i="269"/>
  <c r="BE164" i="269"/>
  <c r="BC30" i="269"/>
  <c r="AL79" i="269"/>
  <c r="X81" i="269"/>
  <c r="BN39" i="269"/>
  <c r="AM40" i="269"/>
  <c r="BH84" i="269"/>
  <c r="BU32" i="269"/>
  <c r="O83" i="269"/>
  <c r="J84" i="269"/>
  <c r="BW165" i="269"/>
  <c r="V83" i="269"/>
  <c r="AF36" i="269"/>
  <c r="T31" i="269"/>
  <c r="AD165" i="269"/>
  <c r="AT36" i="269"/>
  <c r="BE36" i="269"/>
  <c r="AR42" i="269"/>
  <c r="BC82" i="269"/>
  <c r="AG167" i="269"/>
  <c r="BA32" i="269"/>
  <c r="AO37" i="269"/>
  <c r="AX40" i="269"/>
  <c r="T29" i="269"/>
  <c r="M82" i="269"/>
  <c r="X39" i="269"/>
  <c r="I31" i="269"/>
  <c r="AZ40" i="269"/>
  <c r="AR38" i="269"/>
  <c r="S43" i="269"/>
  <c r="BB82" i="269"/>
  <c r="BT81" i="269"/>
  <c r="BH162" i="269"/>
  <c r="AJ80" i="269"/>
  <c r="AH36" i="269"/>
  <c r="BU37" i="269"/>
  <c r="BS33" i="269"/>
  <c r="AX43" i="269"/>
  <c r="AI81" i="269"/>
  <c r="AA43" i="269"/>
  <c r="AG34" i="269"/>
  <c r="R34" i="269"/>
  <c r="BI42" i="269"/>
  <c r="AN80" i="269"/>
  <c r="AC32" i="269"/>
  <c r="AT31" i="269"/>
  <c r="AE164" i="269"/>
  <c r="BD162" i="269"/>
  <c r="AM164" i="269"/>
  <c r="BJ84" i="269"/>
  <c r="BA164" i="269"/>
  <c r="V163" i="269"/>
  <c r="AB37" i="269"/>
  <c r="AK31" i="269"/>
  <c r="AY163" i="269"/>
  <c r="AB81" i="269"/>
  <c r="BH82" i="269"/>
  <c r="L34" i="269"/>
  <c r="AV164" i="269"/>
  <c r="Q32" i="269"/>
  <c r="BI164" i="269"/>
  <c r="AZ163" i="269"/>
  <c r="AL80" i="269"/>
  <c r="R166" i="269"/>
  <c r="Q83" i="269"/>
  <c r="AA164" i="269"/>
  <c r="AL33" i="269"/>
  <c r="AD33" i="269"/>
  <c r="AH164" i="269"/>
  <c r="BW81" i="269"/>
  <c r="BN35" i="269"/>
  <c r="H35" i="269"/>
  <c r="T33" i="269"/>
  <c r="AC41" i="269"/>
  <c r="X82" i="269"/>
  <c r="BW35" i="269"/>
  <c r="N30" i="269"/>
  <c r="AM83" i="269"/>
  <c r="BE165" i="269"/>
  <c r="AA80" i="269"/>
  <c r="AF162" i="269"/>
  <c r="Z36" i="269"/>
  <c r="AB80" i="269"/>
  <c r="O43" i="269"/>
  <c r="AN165" i="269"/>
  <c r="Y167" i="269"/>
  <c r="H43" i="269"/>
  <c r="AZ79" i="269"/>
  <c r="AN41" i="269"/>
  <c r="AM31" i="269"/>
  <c r="AB40" i="269"/>
  <c r="AM167" i="269"/>
  <c r="AK32" i="269"/>
  <c r="BQ30" i="269"/>
  <c r="V39" i="269"/>
  <c r="BQ165" i="269"/>
  <c r="K84" i="269"/>
  <c r="BW166" i="269"/>
  <c r="R165" i="269"/>
  <c r="BO41" i="269"/>
  <c r="AA84" i="269"/>
  <c r="BU34" i="269"/>
  <c r="BB39" i="269"/>
  <c r="AB165" i="269"/>
  <c r="BH34" i="269"/>
  <c r="AL163" i="269"/>
  <c r="BU83" i="269"/>
  <c r="AX83" i="269"/>
  <c r="AY166" i="269"/>
  <c r="K163" i="269"/>
  <c r="H42" i="269"/>
  <c r="BP32" i="269"/>
  <c r="L162" i="269"/>
  <c r="AA34" i="269"/>
  <c r="AO39" i="269"/>
  <c r="BK37" i="269"/>
  <c r="G80" i="269"/>
  <c r="J165" i="269"/>
  <c r="G41" i="269"/>
  <c r="BS34" i="269"/>
  <c r="AJ32" i="269"/>
  <c r="BQ40" i="269"/>
  <c r="AP79" i="269"/>
  <c r="K79" i="269"/>
  <c r="AP84" i="269"/>
  <c r="BJ31" i="269"/>
  <c r="G164" i="269"/>
  <c r="X163" i="269"/>
  <c r="I37" i="269"/>
  <c r="AS32" i="269"/>
  <c r="BG35" i="269"/>
  <c r="BI39" i="269"/>
  <c r="K167" i="269"/>
  <c r="BF166" i="269"/>
  <c r="G83" i="269"/>
  <c r="AE81" i="269"/>
  <c r="H32" i="269"/>
  <c r="AL41" i="269"/>
  <c r="BL30" i="269"/>
  <c r="AX82" i="269"/>
  <c r="AC162" i="269"/>
  <c r="AB166" i="269"/>
  <c r="AJ37" i="269"/>
  <c r="AX166" i="269"/>
  <c r="BI81" i="269"/>
  <c r="O82" i="269"/>
  <c r="Q34" i="269"/>
  <c r="J30" i="269"/>
  <c r="AE163" i="269"/>
  <c r="X84" i="269"/>
  <c r="BS163" i="269"/>
  <c r="P34" i="269"/>
  <c r="AP167" i="269"/>
  <c r="AH41" i="269"/>
  <c r="BW29" i="269"/>
  <c r="U163" i="269"/>
  <c r="AI167" i="269"/>
  <c r="AX79" i="269"/>
  <c r="BE43" i="269"/>
  <c r="Y38" i="269"/>
  <c r="AQ79" i="269"/>
  <c r="X31" i="269"/>
  <c r="AF83" i="269"/>
  <c r="AJ40" i="269"/>
  <c r="AM32" i="269"/>
  <c r="BG41" i="269"/>
  <c r="AW34" i="269"/>
  <c r="I84" i="269"/>
  <c r="L37" i="269"/>
  <c r="AH35" i="269"/>
  <c r="AM84" i="269"/>
  <c r="BH37" i="269"/>
  <c r="AL84" i="269"/>
  <c r="N80" i="269"/>
  <c r="BF80" i="269"/>
  <c r="BL163" i="269"/>
  <c r="AK35" i="269"/>
  <c r="AR163" i="269"/>
  <c r="BP30" i="269"/>
  <c r="AF33" i="269"/>
  <c r="BR83" i="269"/>
  <c r="AT80" i="269"/>
  <c r="BP41" i="269"/>
  <c r="AP34" i="269"/>
  <c r="AK83" i="269"/>
  <c r="BK84" i="269"/>
  <c r="W33" i="269"/>
  <c r="N31" i="269"/>
  <c r="AG164" i="269"/>
  <c r="AY167" i="269"/>
  <c r="AC37" i="269"/>
  <c r="AH38" i="269"/>
  <c r="Z38" i="269"/>
  <c r="AE82" i="269"/>
  <c r="BA80" i="269"/>
  <c r="W39" i="269"/>
  <c r="O30" i="269"/>
  <c r="Z40" i="269"/>
  <c r="BQ42" i="269"/>
  <c r="BP42" i="269"/>
  <c r="BE83" i="269"/>
  <c r="AK166" i="269"/>
  <c r="P29" i="269"/>
  <c r="BG81" i="269"/>
  <c r="AQ39" i="269"/>
  <c r="BP167" i="269"/>
  <c r="BP38" i="269"/>
  <c r="H166" i="269"/>
  <c r="BT42" i="269"/>
  <c r="AS42" i="269"/>
  <c r="X80" i="269"/>
  <c r="O166" i="269"/>
  <c r="BN167" i="269"/>
  <c r="BJ30" i="269"/>
  <c r="T164" i="269"/>
  <c r="Q81" i="269"/>
  <c r="AV83" i="269"/>
  <c r="W41" i="269"/>
  <c r="BL40" i="269"/>
  <c r="BT162" i="269"/>
  <c r="BJ34" i="269"/>
  <c r="P83" i="269"/>
  <c r="AV35" i="269"/>
  <c r="AH37" i="269"/>
  <c r="AM42" i="269"/>
  <c r="V40" i="269"/>
  <c r="BQ163" i="269"/>
  <c r="AJ79" i="269"/>
  <c r="K42" i="269"/>
  <c r="AH163" i="269"/>
  <c r="BE166" i="269"/>
  <c r="BS84" i="269"/>
  <c r="BV164" i="269"/>
  <c r="BJ80" i="269"/>
  <c r="BR164" i="269"/>
  <c r="AI37" i="269"/>
  <c r="V82" i="269"/>
  <c r="Q79" i="269"/>
  <c r="K165" i="269"/>
  <c r="BL42" i="269"/>
  <c r="AW164" i="269"/>
  <c r="AZ162" i="269"/>
  <c r="BA83" i="269"/>
  <c r="L167" i="269"/>
  <c r="AO29" i="269"/>
  <c r="BA39" i="269"/>
  <c r="H38" i="269"/>
  <c r="AO35" i="269"/>
  <c r="AW39" i="269"/>
  <c r="BM41" i="269"/>
  <c r="P31" i="269"/>
  <c r="AC36" i="269"/>
  <c r="AW37" i="269"/>
  <c r="U33" i="269"/>
  <c r="BM82" i="269"/>
  <c r="Q37" i="269"/>
  <c r="I43" i="269"/>
  <c r="AV38" i="269"/>
  <c r="AO80" i="269"/>
  <c r="BK29" i="269"/>
  <c r="O39" i="269"/>
  <c r="W38" i="269"/>
  <c r="BU31" i="269"/>
  <c r="BQ82" i="269"/>
  <c r="BQ162" i="269"/>
  <c r="T36" i="269"/>
  <c r="BS80" i="269"/>
  <c r="BV83" i="269"/>
  <c r="AT30" i="269"/>
  <c r="AH167" i="269"/>
  <c r="O36" i="269"/>
  <c r="M32" i="269"/>
  <c r="AY80" i="269"/>
  <c r="L166" i="269"/>
  <c r="AC39" i="269"/>
  <c r="BD43" i="269"/>
  <c r="AT81" i="269"/>
  <c r="BB79" i="269"/>
  <c r="BC84" i="269"/>
  <c r="AO30" i="269"/>
  <c r="BS32" i="269"/>
  <c r="AB162" i="269"/>
  <c r="P166" i="269"/>
  <c r="BM38" i="269"/>
  <c r="AE162" i="269"/>
  <c r="R41" i="269"/>
  <c r="BC31" i="269"/>
  <c r="AR81" i="269"/>
  <c r="BJ165" i="269"/>
  <c r="AF41" i="269"/>
  <c r="I39" i="269"/>
  <c r="AN82" i="269"/>
  <c r="BC34" i="269"/>
  <c r="AO81" i="269"/>
  <c r="AY37" i="269"/>
  <c r="W37" i="269"/>
  <c r="AA42" i="269"/>
  <c r="S36" i="269"/>
  <c r="AT166" i="269"/>
  <c r="T32" i="269"/>
  <c r="S83" i="269"/>
  <c r="M39" i="269"/>
  <c r="T37" i="269"/>
  <c r="AW43" i="269"/>
  <c r="U81" i="269"/>
  <c r="BV31" i="269"/>
  <c r="R40" i="269"/>
  <c r="AN83" i="269"/>
  <c r="AG166" i="269"/>
  <c r="BK36" i="269"/>
  <c r="AX165" i="269"/>
  <c r="G163" i="269"/>
  <c r="BK30" i="269"/>
  <c r="BM80" i="269"/>
  <c r="BB80" i="269"/>
  <c r="G166" i="269"/>
  <c r="L40" i="269"/>
  <c r="L42" i="269"/>
  <c r="AC83" i="269"/>
  <c r="AK79" i="269"/>
  <c r="AY79" i="269"/>
  <c r="AF42" i="269"/>
  <c r="BK162" i="269"/>
  <c r="AM80" i="269"/>
  <c r="AE39" i="269"/>
  <c r="AD42" i="269"/>
  <c r="BJ83" i="269"/>
  <c r="I80" i="269"/>
  <c r="AI83" i="269"/>
  <c r="AU83" i="269"/>
  <c r="BT80" i="269"/>
  <c r="J164" i="269"/>
  <c r="W40" i="269"/>
  <c r="G40" i="269"/>
  <c r="AB35" i="269"/>
  <c r="BF164" i="269"/>
  <c r="AJ42" i="269"/>
  <c r="BR31" i="269"/>
  <c r="AV81" i="269"/>
  <c r="AC38" i="269"/>
  <c r="L38" i="269"/>
  <c r="AT82" i="269"/>
  <c r="BP84" i="269"/>
  <c r="BT41" i="269"/>
  <c r="AD164" i="269"/>
  <c r="BW43" i="269"/>
  <c r="L41" i="269"/>
  <c r="BL83" i="269"/>
  <c r="AL32" i="269"/>
  <c r="BN31" i="269"/>
  <c r="AL82" i="269"/>
  <c r="AY42" i="269"/>
  <c r="BC36" i="269"/>
  <c r="BW37" i="269"/>
  <c r="Y32" i="269"/>
  <c r="T166" i="269"/>
  <c r="BR166" i="269"/>
  <c r="BP79" i="269"/>
  <c r="K35" i="269"/>
  <c r="BW82" i="269"/>
  <c r="Q165" i="269"/>
  <c r="BG38" i="269"/>
  <c r="BR41" i="269"/>
  <c r="Z37" i="269"/>
  <c r="G165" i="269"/>
  <c r="BG84" i="269"/>
  <c r="BJ79" i="269"/>
  <c r="U43" i="269"/>
  <c r="U79" i="269"/>
  <c r="AL29" i="269"/>
  <c r="AZ30" i="269"/>
  <c r="BO42" i="269"/>
  <c r="AS165" i="269"/>
  <c r="BR34" i="269"/>
  <c r="U38" i="269"/>
  <c r="AH43" i="269"/>
  <c r="AK34" i="269"/>
  <c r="AW163" i="269"/>
  <c r="AX81" i="269"/>
  <c r="BL36" i="269"/>
  <c r="BQ38" i="269"/>
  <c r="U166" i="269"/>
  <c r="S41" i="269"/>
  <c r="BB162" i="269"/>
  <c r="BF39" i="269"/>
  <c r="BA167" i="269"/>
  <c r="AD43" i="269"/>
  <c r="BD37" i="269"/>
  <c r="AU29" i="269"/>
  <c r="AW29" i="269"/>
  <c r="V41" i="269"/>
  <c r="U31" i="269"/>
  <c r="AL162" i="269"/>
  <c r="AT29" i="269"/>
  <c r="U37" i="269"/>
  <c r="AF31" i="269"/>
  <c r="AN43" i="269"/>
  <c r="O37" i="269"/>
  <c r="P81" i="269"/>
  <c r="W42" i="269"/>
  <c r="AV34" i="269"/>
  <c r="AI29" i="269"/>
  <c r="AU37" i="269"/>
  <c r="BS36" i="269"/>
  <c r="BD31" i="269"/>
  <c r="AM43" i="269"/>
  <c r="X36" i="269"/>
  <c r="BR165" i="269"/>
  <c r="AC34" i="269"/>
  <c r="BF35" i="269"/>
  <c r="AG35" i="269"/>
  <c r="AQ84" i="269"/>
  <c r="J39" i="269"/>
  <c r="BJ167" i="269"/>
  <c r="M79" i="269"/>
  <c r="Q40" i="269"/>
  <c r="AQ34" i="269"/>
  <c r="BU42" i="269"/>
  <c r="BV167" i="269"/>
  <c r="BO82" i="269"/>
  <c r="AC40" i="269"/>
  <c r="AG31" i="269"/>
  <c r="BS79" i="269"/>
  <c r="AS41" i="269"/>
  <c r="BP34" i="269"/>
  <c r="AO32" i="269"/>
  <c r="BP83" i="269"/>
  <c r="BO80" i="269"/>
  <c r="AA39" i="269"/>
  <c r="AG84" i="269"/>
  <c r="AE41" i="269"/>
  <c r="AL167" i="269"/>
  <c r="P42" i="269"/>
  <c r="AH84" i="269"/>
  <c r="BV37" i="269"/>
  <c r="AM35" i="269"/>
  <c r="J163" i="269"/>
  <c r="AI32" i="269"/>
  <c r="M36" i="269"/>
  <c r="W43" i="269"/>
  <c r="BN83" i="269"/>
  <c r="M167" i="269"/>
  <c r="AV37" i="269"/>
  <c r="AP81" i="269"/>
  <c r="BW162" i="269"/>
  <c r="AZ35" i="269"/>
  <c r="AE30" i="269"/>
  <c r="N166" i="269"/>
  <c r="AY35" i="269"/>
  <c r="R35" i="269"/>
  <c r="N41" i="269"/>
  <c r="AD81" i="269"/>
  <c r="AL38" i="269"/>
  <c r="AJ164" i="269"/>
  <c r="BW164" i="269"/>
  <c r="I165" i="269"/>
  <c r="AF37" i="269"/>
  <c r="BB32" i="269"/>
  <c r="S81" i="269"/>
  <c r="R38" i="269"/>
  <c r="AT84" i="269"/>
  <c r="U80" i="269"/>
  <c r="AI41" i="269"/>
  <c r="BU166" i="269"/>
  <c r="AP41" i="269"/>
  <c r="BP35" i="269"/>
  <c r="BK79" i="269"/>
  <c r="Q166" i="269"/>
  <c r="AK165" i="269"/>
  <c r="BE40" i="269"/>
  <c r="BW33" i="269"/>
  <c r="O41" i="269"/>
  <c r="AE167" i="269"/>
  <c r="AI166" i="269"/>
  <c r="AJ163" i="269"/>
  <c r="M163" i="269"/>
  <c r="T35" i="269"/>
  <c r="R81" i="269"/>
  <c r="AN37" i="269"/>
  <c r="Y165" i="269"/>
  <c r="AD167" i="269"/>
  <c r="BJ164" i="269"/>
  <c r="AZ34" i="269"/>
  <c r="L35" i="269"/>
  <c r="AC164" i="269"/>
  <c r="BQ41" i="269"/>
  <c r="BN165" i="269"/>
  <c r="X34" i="269"/>
  <c r="BF43" i="269"/>
  <c r="AV79" i="269"/>
  <c r="BC163" i="269"/>
  <c r="AM29" i="269"/>
  <c r="AM162" i="269"/>
  <c r="K32" i="269"/>
  <c r="AJ31" i="269"/>
  <c r="AE35" i="269"/>
  <c r="S29" i="269"/>
  <c r="BV165" i="269"/>
  <c r="N81" i="269"/>
  <c r="BI43" i="269"/>
  <c r="Z81" i="269"/>
  <c r="AR80" i="269"/>
  <c r="BV80" i="269"/>
  <c r="G81" i="269"/>
  <c r="N29" i="269"/>
  <c r="R84" i="269"/>
  <c r="K36" i="269"/>
  <c r="S166" i="269"/>
  <c r="AL40" i="269"/>
  <c r="Z79" i="269"/>
  <c r="S40" i="269"/>
  <c r="L84" i="269"/>
  <c r="AM81" i="269"/>
  <c r="N39" i="269"/>
  <c r="AU162" i="269"/>
  <c r="AQ29" i="269"/>
  <c r="H162" i="269"/>
  <c r="Z167" i="269"/>
  <c r="AT35" i="269"/>
  <c r="BE30" i="269"/>
  <c r="AB29" i="269"/>
  <c r="BE31" i="269"/>
  <c r="J79" i="269"/>
  <c r="BC166" i="269"/>
  <c r="BV29" i="269"/>
  <c r="N79" i="269"/>
  <c r="BC79" i="269"/>
  <c r="BQ81" i="269"/>
  <c r="H39" i="269"/>
  <c r="Y41" i="269"/>
  <c r="AG83" i="269"/>
  <c r="BR43" i="269"/>
  <c r="BB166" i="269"/>
  <c r="BR80" i="269"/>
  <c r="BM30" i="269"/>
  <c r="AU39" i="269"/>
  <c r="N36" i="269"/>
  <c r="BV84" i="269"/>
  <c r="BV35" i="269"/>
  <c r="BR30" i="269"/>
  <c r="AZ166" i="269"/>
  <c r="M33" i="269"/>
  <c r="BR36" i="269"/>
  <c r="BF84" i="269"/>
  <c r="BV38" i="269"/>
  <c r="Z30" i="269"/>
  <c r="Y166" i="269"/>
  <c r="BL165" i="269"/>
  <c r="AU38" i="269"/>
  <c r="W80" i="269"/>
  <c r="AW84" i="269"/>
  <c r="AV82" i="269"/>
  <c r="BC37" i="269"/>
  <c r="AF164" i="269"/>
  <c r="AY84" i="269"/>
  <c r="L163" i="269"/>
  <c r="AH31" i="269"/>
  <c r="BE39" i="269"/>
  <c r="AS80" i="269"/>
  <c r="BJ38" i="269"/>
  <c r="AE40" i="269"/>
  <c r="BA41" i="269"/>
  <c r="BH40" i="269"/>
  <c r="AD39" i="269"/>
  <c r="AA79" i="269"/>
  <c r="Z29" i="269"/>
  <c r="AH40" i="269"/>
  <c r="V31" i="269"/>
  <c r="J83" i="269"/>
  <c r="H79" i="269"/>
  <c r="BH32" i="269"/>
  <c r="BF167" i="269"/>
  <c r="AW80" i="269"/>
  <c r="AU32" i="269"/>
  <c r="AK36" i="269"/>
  <c r="BE79" i="269"/>
  <c r="AL39" i="269"/>
  <c r="AL36" i="269"/>
  <c r="M31" i="269"/>
  <c r="S82" i="269"/>
  <c r="Z163" i="269"/>
  <c r="V42" i="269"/>
  <c r="BR37" i="269"/>
  <c r="AK84" i="269"/>
  <c r="AJ34" i="269"/>
  <c r="AT83" i="269"/>
  <c r="AG41" i="269"/>
  <c r="BC32" i="269"/>
  <c r="BO35" i="269"/>
  <c r="BJ162" i="269"/>
  <c r="AE32" i="269"/>
  <c r="BG80" i="269"/>
  <c r="BU165" i="269"/>
  <c r="Q162" i="269"/>
  <c r="AC43" i="269"/>
  <c r="BE167" i="269"/>
  <c r="O167" i="269"/>
  <c r="J82" i="269"/>
  <c r="AL164" i="269"/>
  <c r="H81" i="269"/>
  <c r="BF31" i="269"/>
  <c r="Y29" i="269"/>
  <c r="BG83" i="269"/>
  <c r="BL31" i="269"/>
  <c r="BF32" i="269"/>
  <c r="AE166" i="269"/>
  <c r="S42" i="269"/>
  <c r="AT39" i="269"/>
  <c r="BF33" i="269"/>
  <c r="AB82" i="269"/>
  <c r="AS29" i="269"/>
  <c r="BB36" i="269"/>
  <c r="BQ32" i="269"/>
  <c r="BU33" i="269"/>
  <c r="P164" i="269"/>
  <c r="BQ31" i="269"/>
  <c r="AG79" i="269"/>
  <c r="S162" i="269"/>
  <c r="BQ39" i="269"/>
  <c r="M165" i="269"/>
  <c r="V165" i="269"/>
  <c r="BM83" i="269"/>
  <c r="S35" i="269"/>
  <c r="AJ81" i="269"/>
  <c r="AX34" i="269"/>
  <c r="BG42" i="269"/>
  <c r="AF35" i="269"/>
  <c r="AY162" i="269"/>
  <c r="J33" i="269"/>
  <c r="AN79" i="269"/>
  <c r="BR162" i="269"/>
  <c r="AI30" i="269"/>
  <c r="T165" i="269"/>
  <c r="BW79" i="269"/>
  <c r="AS82" i="269"/>
  <c r="BD41" i="269"/>
  <c r="V79" i="269"/>
  <c r="AV162" i="269"/>
  <c r="T41" i="269"/>
  <c r="BC33" i="269"/>
  <c r="J42" i="269"/>
  <c r="V166" i="269"/>
  <c r="BV79" i="269"/>
  <c r="L81" i="269"/>
  <c r="AO167" i="269"/>
  <c r="AG32" i="269"/>
  <c r="AW35" i="269"/>
  <c r="AT41" i="269"/>
  <c r="BS165" i="269"/>
  <c r="BK163" i="269"/>
  <c r="BI83" i="269"/>
  <c r="AY34" i="269"/>
  <c r="BF82" i="269"/>
  <c r="Y82" i="269"/>
  <c r="AK80" i="269"/>
  <c r="AZ36" i="269"/>
  <c r="BJ81" i="269"/>
  <c r="BH35" i="269"/>
  <c r="T83" i="269"/>
  <c r="I55" i="220"/>
  <c r="BN29" i="269"/>
  <c r="BT33" i="269"/>
  <c r="BK38" i="269"/>
  <c r="AQ35" i="269"/>
  <c r="O34" i="269"/>
  <c r="Z82" i="269"/>
  <c r="AT43" i="269"/>
  <c r="BC167" i="269"/>
  <c r="BF36" i="269"/>
  <c r="T43" i="269"/>
  <c r="N163" i="269"/>
  <c r="V81" i="269"/>
  <c r="H36" i="269"/>
  <c r="O32" i="269"/>
  <c r="R42" i="269"/>
  <c r="S34" i="269"/>
  <c r="AU82" i="269"/>
  <c r="AB164" i="269"/>
  <c r="BO39" i="269"/>
  <c r="N84" i="269"/>
  <c r="N43" i="269"/>
  <c r="BM37" i="269"/>
  <c r="L29" i="269"/>
  <c r="U41" i="269"/>
  <c r="W31" i="269"/>
  <c r="G79" i="269"/>
  <c r="AQ164" i="269"/>
  <c r="AI84" i="269"/>
  <c r="AC80" i="269"/>
  <c r="I53" i="220"/>
  <c r="BK83" i="269"/>
  <c r="AM37" i="269"/>
  <c r="M81" i="269"/>
  <c r="BP165" i="269"/>
  <c r="AR30" i="269"/>
  <c r="AC81" i="269"/>
  <c r="AY40" i="269"/>
  <c r="W79" i="269"/>
  <c r="I34" i="269"/>
  <c r="BD38" i="269"/>
  <c r="BK43" i="269"/>
  <c r="AY83" i="269"/>
  <c r="AB34" i="269"/>
  <c r="BR39" i="269"/>
  <c r="H30" i="269"/>
  <c r="BK81" i="269"/>
  <c r="BF30" i="269"/>
  <c r="BD167" i="269"/>
  <c r="AL42" i="269"/>
  <c r="AD84" i="269"/>
  <c r="AI42" i="269"/>
  <c r="BV41" i="269"/>
  <c r="AG82" i="269"/>
  <c r="G167" i="269"/>
  <c r="BC40" i="269"/>
  <c r="I79" i="269"/>
  <c r="I162" i="269"/>
  <c r="AD83" i="269"/>
  <c r="AX37" i="269"/>
  <c r="AN29" i="269"/>
  <c r="BQ29" i="269"/>
  <c r="AV167" i="269"/>
  <c r="AA33" i="269"/>
  <c r="AB32" i="269"/>
  <c r="BL162" i="269"/>
  <c r="BL167" i="269"/>
  <c r="AP36" i="269"/>
  <c r="BM42" i="269"/>
  <c r="AO38" i="269"/>
  <c r="BP36" i="269"/>
  <c r="BR29" i="269"/>
  <c r="AI82" i="269"/>
  <c r="BA34" i="269"/>
  <c r="R29" i="269"/>
  <c r="AK38" i="269"/>
  <c r="K37" i="269"/>
  <c r="BJ35" i="269"/>
  <c r="U35" i="269"/>
  <c r="AV30" i="269"/>
  <c r="AZ83" i="269"/>
  <c r="BG162" i="269"/>
  <c r="BV163" i="269"/>
  <c r="AW167" i="269"/>
  <c r="BG167" i="269"/>
  <c r="AV33" i="269"/>
  <c r="BR167" i="269"/>
  <c r="X40" i="269"/>
  <c r="T38" i="269"/>
  <c r="BF163" i="269"/>
  <c r="AR167" i="269"/>
  <c r="AD35" i="269"/>
  <c r="BC39" i="269"/>
  <c r="AO42" i="269"/>
  <c r="X35" i="269"/>
  <c r="J162" i="269"/>
  <c r="BW39" i="269"/>
  <c r="AN32" i="269"/>
  <c r="R32" i="269"/>
  <c r="BE41" i="269"/>
  <c r="AA40" i="269"/>
  <c r="O38" i="269"/>
  <c r="AU31" i="269"/>
  <c r="U34" i="269"/>
  <c r="BH165" i="269"/>
  <c r="AY82" i="269"/>
  <c r="AH162" i="269"/>
  <c r="AQ167" i="269"/>
  <c r="H83" i="269"/>
  <c r="BI84" i="269"/>
  <c r="AN36" i="269"/>
  <c r="K31" i="269"/>
  <c r="AZ80" i="269"/>
  <c r="AA30" i="269"/>
  <c r="BK165" i="269"/>
  <c r="I52" i="220"/>
  <c r="AW31" i="269"/>
  <c r="BP37" i="269"/>
  <c r="L36" i="269"/>
  <c r="AF166" i="269"/>
  <c r="AT34" i="269"/>
  <c r="AG38" i="269"/>
  <c r="AK42" i="269"/>
  <c r="BI82" i="269"/>
  <c r="BS82" i="269"/>
  <c r="M80" i="269"/>
  <c r="BW40" i="269"/>
  <c r="BM81" i="269"/>
  <c r="AK29" i="269"/>
  <c r="M43" i="269"/>
  <c r="BW84" i="269"/>
  <c r="AU36" i="269"/>
  <c r="BG30" i="269"/>
  <c r="BQ43" i="269"/>
  <c r="AF34" i="269"/>
  <c r="BC164" i="269"/>
  <c r="BN162" i="269"/>
  <c r="AY43" i="269"/>
  <c r="Y162" i="269"/>
  <c r="Q80" i="269"/>
  <c r="BS41" i="269"/>
  <c r="BD81" i="269"/>
  <c r="U165" i="269"/>
  <c r="BK32" i="269"/>
  <c r="BU167" i="269"/>
  <c r="K81" i="269"/>
  <c r="BN80" i="269"/>
  <c r="AF163" i="269"/>
  <c r="AN81" i="269"/>
  <c r="P33" i="269"/>
  <c r="BQ84" i="269"/>
  <c r="BI36" i="269"/>
  <c r="V29" i="269"/>
  <c r="T82" i="269"/>
  <c r="AZ41" i="269"/>
  <c r="AS164" i="269"/>
  <c r="O40" i="269"/>
  <c r="AX31" i="269"/>
  <c r="AC31" i="269"/>
  <c r="AI163" i="269"/>
  <c r="BO36" i="269"/>
  <c r="AQ43" i="269"/>
  <c r="N33" i="269"/>
  <c r="Y35" i="269"/>
  <c r="BH33" i="269"/>
  <c r="AM41" i="269"/>
  <c r="BF81" i="269"/>
  <c r="BA33" i="269"/>
  <c r="L31" i="269"/>
  <c r="BO83" i="269"/>
  <c r="AJ33" i="269"/>
  <c r="AS38" i="269"/>
  <c r="BG165" i="269"/>
  <c r="BQ33" i="269"/>
  <c r="BP39" i="269"/>
  <c r="BD79" i="269"/>
  <c r="AH166" i="269"/>
  <c r="AQ32" i="269"/>
  <c r="AU35" i="269"/>
  <c r="AI33" i="269"/>
  <c r="BI41" i="269"/>
  <c r="G29" i="269"/>
  <c r="AY29" i="269"/>
  <c r="Q167" i="269"/>
  <c r="BB41" i="269"/>
  <c r="X37" i="269"/>
  <c r="Z166" i="269"/>
  <c r="BD40" i="269"/>
  <c r="AW40" i="269"/>
  <c r="AD163" i="269"/>
  <c r="I82" i="269"/>
  <c r="W30" i="269"/>
  <c r="BP163" i="269"/>
  <c r="S167" i="269"/>
  <c r="AU163" i="269"/>
  <c r="V36" i="269"/>
  <c r="AT162" i="269"/>
  <c r="H164" i="269"/>
  <c r="L83" i="269"/>
  <c r="BS38" i="269"/>
  <c r="AJ166" i="269"/>
  <c r="BS30" i="269"/>
  <c r="AR165" i="269"/>
  <c r="BT82" i="269"/>
  <c r="BO29" i="269"/>
  <c r="BT166" i="269"/>
  <c r="R79" i="269"/>
  <c r="I41" i="269"/>
  <c r="BF165" i="269"/>
  <c r="AL166" i="269"/>
  <c r="BB167" i="269"/>
  <c r="Z34" i="269"/>
  <c r="BA36" i="269"/>
  <c r="BA163" i="269"/>
  <c r="BL164" i="269"/>
  <c r="I166" i="269"/>
  <c r="BF162" i="269"/>
  <c r="AJ30" i="269"/>
  <c r="AH79" i="269"/>
  <c r="U161" i="269"/>
  <c r="BV81" i="269"/>
  <c r="AY38" i="269"/>
  <c r="AP164" i="269"/>
  <c r="AE42" i="269"/>
  <c r="BH38" i="269"/>
  <c r="AJ29" i="269"/>
  <c r="BA38" i="269"/>
  <c r="BD29" i="269"/>
  <c r="AF38" i="269"/>
  <c r="BT37" i="269"/>
  <c r="AO36" i="269"/>
  <c r="BJ40" i="269"/>
  <c r="I35" i="269"/>
  <c r="AO166" i="269"/>
  <c r="AW83" i="269"/>
  <c r="AI38" i="269"/>
  <c r="AO79" i="269"/>
  <c r="AP83" i="269"/>
  <c r="AU30" i="269"/>
  <c r="BG82" i="269"/>
  <c r="AA82" i="269"/>
  <c r="I33" i="269"/>
  <c r="AP35" i="269"/>
  <c r="BH41" i="269"/>
  <c r="AZ81" i="269"/>
  <c r="BP81" i="269"/>
  <c r="R82" i="269"/>
  <c r="Z43" i="269"/>
  <c r="BG29" i="269"/>
  <c r="AR39" i="269"/>
  <c r="BT32" i="269"/>
  <c r="BS42" i="269"/>
  <c r="BK39" i="269"/>
  <c r="BP43" i="269"/>
  <c r="U42" i="269"/>
  <c r="AO41" i="269"/>
  <c r="AC166" i="269"/>
  <c r="Q39" i="269"/>
  <c r="BE35" i="269"/>
  <c r="BI167" i="269"/>
  <c r="AQ40" i="269"/>
  <c r="BQ37" i="269"/>
  <c r="BE29" i="269"/>
  <c r="X33" i="269"/>
  <c r="BI33" i="269"/>
  <c r="R36" i="269"/>
  <c r="AH82" i="269"/>
  <c r="AL35" i="269"/>
  <c r="I42" i="269"/>
  <c r="M83" i="269"/>
  <c r="AA83" i="269"/>
  <c r="BW38" i="269"/>
  <c r="BJ33" i="269"/>
  <c r="BM29" i="269"/>
  <c r="BL29" i="269"/>
  <c r="AM166" i="269"/>
  <c r="W83" i="269"/>
  <c r="AG36" i="269"/>
  <c r="BB33" i="269"/>
  <c r="M164" i="269"/>
  <c r="BN40" i="269"/>
  <c r="BI37" i="269"/>
  <c r="BA31" i="269"/>
  <c r="AW30" i="269"/>
  <c r="AZ32" i="269"/>
  <c r="AT38" i="269"/>
  <c r="BP31" i="269"/>
  <c r="BD166" i="269"/>
  <c r="AS81" i="269"/>
  <c r="AQ166" i="269"/>
  <c r="AB30" i="269"/>
  <c r="AX30" i="269"/>
  <c r="AN39" i="269"/>
  <c r="Y30" i="269"/>
  <c r="AX32" i="269"/>
  <c r="L79" i="269"/>
  <c r="BM164" i="269"/>
  <c r="BO166" i="269"/>
  <c r="BO30" i="269"/>
  <c r="BA30" i="269"/>
  <c r="S164" i="269"/>
  <c r="Z80" i="269"/>
  <c r="AV36" i="269"/>
  <c r="BT84" i="269"/>
  <c r="AD32" i="269"/>
  <c r="AG81" i="269"/>
  <c r="AJ36" i="269"/>
  <c r="AZ167" i="269"/>
  <c r="AT164" i="269"/>
  <c r="AR83" i="269"/>
  <c r="BT83" i="269"/>
  <c r="Y84" i="269"/>
  <c r="AB36" i="269"/>
  <c r="BG37" i="269"/>
  <c r="U162" i="269"/>
  <c r="BS31" i="269"/>
  <c r="U167" i="269"/>
  <c r="AV41" i="269"/>
  <c r="AT33" i="269"/>
  <c r="Z164" i="269"/>
  <c r="AL43" i="269"/>
  <c r="AR43" i="269"/>
  <c r="AD162" i="269"/>
  <c r="BG40" i="269"/>
  <c r="W162" i="269"/>
  <c r="AP82" i="269"/>
  <c r="AB31" i="269"/>
  <c r="AV166" i="269"/>
  <c r="U82" i="269"/>
  <c r="BV43" i="269"/>
  <c r="AO162" i="269"/>
  <c r="R163" i="269"/>
  <c r="BB42" i="269"/>
  <c r="I38" i="269"/>
  <c r="BD163" i="269"/>
  <c r="O29" i="269"/>
  <c r="AP38" i="269"/>
  <c r="AD36" i="269"/>
  <c r="AI79" i="269"/>
  <c r="BL81" i="269"/>
  <c r="BH81" i="269"/>
  <c r="AW165" i="269"/>
  <c r="BF34" i="269"/>
  <c r="N38" i="269"/>
  <c r="AK43" i="269"/>
  <c r="BP82" i="269"/>
  <c r="L82" i="269"/>
  <c r="AY32" i="269"/>
  <c r="BS83" i="269"/>
  <c r="AH29" i="269"/>
  <c r="AE38" i="269"/>
  <c r="BJ166" i="269"/>
  <c r="AO43" i="269"/>
  <c r="AA36" i="269"/>
  <c r="BJ43" i="269"/>
  <c r="I36" i="269"/>
  <c r="AO33" i="269"/>
  <c r="T34" i="269"/>
  <c r="BQ34" i="269"/>
  <c r="BJ29" i="269"/>
  <c r="BN79" i="269"/>
  <c r="AW82" i="269"/>
  <c r="AC29" i="269"/>
  <c r="BR35" i="269"/>
  <c r="AC79" i="269"/>
  <c r="Q84" i="269"/>
  <c r="AT79" i="269"/>
  <c r="T81" i="269"/>
  <c r="BV32" i="269"/>
  <c r="AF84" i="269"/>
  <c r="AD30" i="269"/>
  <c r="AK40" i="269"/>
  <c r="AN33" i="269"/>
  <c r="P38" i="269"/>
  <c r="G39" i="269"/>
  <c r="AF32" i="269"/>
  <c r="BK33" i="269"/>
  <c r="H165" i="269"/>
  <c r="S165" i="269"/>
  <c r="AF82" i="269"/>
  <c r="AT165" i="269"/>
  <c r="X42" i="269"/>
  <c r="AU33" i="269"/>
  <c r="X166" i="269"/>
  <c r="AR164" i="269"/>
  <c r="BO165" i="269"/>
  <c r="BR79" i="269"/>
  <c r="Y39" i="269"/>
  <c r="BN38" i="269"/>
  <c r="J41" i="269"/>
  <c r="V32" i="269"/>
  <c r="AH30" i="269"/>
  <c r="V80" i="269"/>
  <c r="G43" i="269"/>
  <c r="M38" i="269"/>
  <c r="Y43" i="269"/>
  <c r="T80" i="269"/>
  <c r="M41" i="269"/>
  <c r="BE38" i="269"/>
  <c r="BU30" i="269"/>
  <c r="Y80" i="269"/>
  <c r="L33" i="269"/>
  <c r="W81" i="269"/>
  <c r="BH30" i="269"/>
  <c r="BG36" i="269"/>
  <c r="W29" i="269"/>
  <c r="AT167" i="269"/>
  <c r="S84" i="269"/>
  <c r="Z35" i="269"/>
  <c r="AR82" i="269"/>
  <c r="BV162" i="269"/>
  <c r="BO31" i="269"/>
  <c r="M29" i="269"/>
  <c r="BL33" i="269"/>
  <c r="Q30" i="269"/>
  <c r="BB29" i="269"/>
  <c r="AU79" i="269"/>
  <c r="AO83" i="269"/>
  <c r="AO31" i="269"/>
  <c r="BG79" i="269"/>
  <c r="P163" i="269"/>
  <c r="BN81" i="269"/>
  <c r="O31" i="269"/>
  <c r="BB30" i="269"/>
  <c r="BC80" i="269"/>
  <c r="BJ39" i="269"/>
  <c r="P30" i="269"/>
  <c r="BH166" i="269"/>
  <c r="AU43" i="269"/>
  <c r="BM36" i="269"/>
  <c r="Y164" i="269"/>
  <c r="AU42" i="269"/>
  <c r="AB38" i="269"/>
  <c r="AC35" i="269"/>
  <c r="BG43" i="269"/>
  <c r="BC162" i="269"/>
  <c r="BE84" i="269"/>
  <c r="BM43" i="269"/>
  <c r="BW31" i="269"/>
  <c r="BK34" i="269"/>
  <c r="S163" i="269"/>
  <c r="N162" i="269"/>
  <c r="AI164" i="269"/>
  <c r="AK162" i="269"/>
  <c r="H29" i="269"/>
  <c r="G36" i="269"/>
  <c r="BK164" i="269"/>
  <c r="AS39" i="269"/>
  <c r="R167" i="269"/>
  <c r="AA167" i="269"/>
  <c r="BB163" i="269"/>
  <c r="BV39" i="269"/>
  <c r="AQ38" i="269"/>
  <c r="BA79" i="269"/>
  <c r="BM40" i="269"/>
  <c r="T40" i="269"/>
  <c r="BW42" i="269"/>
  <c r="AP80" i="269"/>
  <c r="U30" i="269"/>
  <c r="BK41" i="269"/>
  <c r="BJ82" i="269"/>
  <c r="X162" i="269"/>
  <c r="AH83" i="269"/>
  <c r="Z33" i="269"/>
  <c r="AX163" i="269"/>
  <c r="BR33" i="269"/>
  <c r="BT35" i="269"/>
  <c r="G30" i="269"/>
  <c r="T84" i="269"/>
  <c r="AS84" i="269"/>
  <c r="AL37" i="269"/>
  <c r="BT31" i="269"/>
  <c r="O81" i="269"/>
  <c r="BN41" i="269"/>
  <c r="AJ167" i="269"/>
  <c r="M40" i="269"/>
  <c r="AQ165" i="269"/>
  <c r="I167" i="269"/>
  <c r="BV82" i="269"/>
  <c r="AP40" i="269"/>
  <c r="AW36" i="269"/>
  <c r="BT43" i="269"/>
  <c r="AC163" i="269"/>
  <c r="Y163" i="269"/>
  <c r="N82" i="269"/>
  <c r="AG30" i="269"/>
  <c r="H37" i="269"/>
  <c r="X32" i="269"/>
  <c r="AW166" i="269"/>
  <c r="BT79" i="269"/>
  <c r="BH163" i="269"/>
  <c r="AG162" i="269"/>
  <c r="AX164" i="269"/>
  <c r="BT164" i="269"/>
  <c r="AE43" i="269"/>
  <c r="J31" i="269"/>
  <c r="BH79" i="269"/>
  <c r="BT163" i="269"/>
  <c r="G42" i="269"/>
  <c r="AD41" i="269"/>
  <c r="BO84" i="269"/>
  <c r="J29" i="269"/>
  <c r="BI162" i="269"/>
  <c r="AR40" i="269"/>
  <c r="X38" i="269"/>
  <c r="BS164" i="269"/>
  <c r="AD34" i="269"/>
  <c r="K41" i="269"/>
  <c r="AU40" i="269"/>
  <c r="I40" i="269"/>
  <c r="AI165" i="269"/>
  <c r="BO33" i="269"/>
  <c r="I30" i="269"/>
  <c r="BG164" i="269"/>
  <c r="BN164" i="269"/>
  <c r="BK31" i="269"/>
  <c r="AU165" i="269"/>
  <c r="P79" i="269"/>
  <c r="BC165" i="269"/>
  <c r="X164" i="269"/>
  <c r="Y34" i="269"/>
  <c r="AL30" i="269"/>
  <c r="BG31" i="269"/>
  <c r="AS31" i="269"/>
  <c r="BP40" i="269"/>
  <c r="N83" i="269"/>
  <c r="BG34" i="269"/>
  <c r="AA166" i="269"/>
  <c r="BH31" i="269"/>
  <c r="BD35" i="269"/>
  <c r="V164" i="269"/>
  <c r="T162" i="269"/>
  <c r="H41" i="269"/>
  <c r="BW32" i="269"/>
  <c r="K33" i="269"/>
  <c r="O33" i="269"/>
  <c r="K162" i="269"/>
  <c r="BN37" i="269"/>
  <c r="AV31" i="269"/>
  <c r="X167" i="269"/>
  <c r="X41" i="269"/>
  <c r="AC167" i="269"/>
  <c r="Y42" i="269"/>
  <c r="S30" i="269"/>
  <c r="AD80" i="269"/>
  <c r="AG163" i="269"/>
  <c r="BR38" i="269"/>
  <c r="AX84" i="269"/>
  <c r="BD82" i="269"/>
  <c r="BD39" i="269"/>
  <c r="AU84" i="269"/>
  <c r="AM38" i="269"/>
  <c r="BF29" i="269"/>
  <c r="AB84" i="269"/>
  <c r="AY164" i="269"/>
  <c r="BH39" i="269"/>
  <c r="Q42" i="269"/>
  <c r="AN31" i="269"/>
  <c r="BR163" i="269"/>
  <c r="BS81" i="269"/>
  <c r="AW81" i="269"/>
  <c r="AD38" i="269"/>
  <c r="BM33" i="269"/>
  <c r="AP37" i="269"/>
  <c r="BD83" i="269"/>
  <c r="Z41" i="269"/>
  <c r="BR40" i="269"/>
  <c r="AI80" i="269"/>
  <c r="BM162" i="269"/>
  <c r="AV163" i="269"/>
  <c r="BW167" i="269"/>
  <c r="BP29" i="269"/>
  <c r="BD80" i="269"/>
  <c r="AL31" i="269"/>
  <c r="AX162" i="269"/>
  <c r="U29" i="269"/>
  <c r="BS37" i="269"/>
  <c r="Q82" i="269"/>
  <c r="P32" i="269"/>
  <c r="BM31" i="269"/>
  <c r="AN40" i="269"/>
  <c r="R80" i="269"/>
  <c r="BP164" i="269"/>
  <c r="BF38" i="269"/>
  <c r="Y31" i="269"/>
  <c r="BE162" i="269"/>
  <c r="BL80" i="269"/>
  <c r="BB31" i="269"/>
  <c r="Q31" i="269"/>
  <c r="AZ43" i="269"/>
  <c r="J36" i="269"/>
  <c r="G31" i="269"/>
  <c r="AK81" i="269"/>
  <c r="T42" i="269"/>
  <c r="AN163" i="269"/>
  <c r="R162" i="269"/>
  <c r="BS167" i="269"/>
  <c r="AM163" i="269"/>
  <c r="BO34" i="269"/>
  <c r="S33" i="269"/>
  <c r="BU39" i="269"/>
  <c r="BN163" i="269"/>
  <c r="AN164" i="269"/>
  <c r="K43" i="269"/>
  <c r="BO38" i="269"/>
  <c r="BU43" i="269"/>
  <c r="BA29" i="269"/>
  <c r="BN84" i="269"/>
  <c r="K80" i="269"/>
  <c r="Z42" i="269"/>
  <c r="BQ164" i="269"/>
  <c r="AA81" i="269"/>
  <c r="BL34" i="269"/>
  <c r="AP165" i="269"/>
  <c r="AK163" i="269"/>
  <c r="Q29" i="269"/>
  <c r="Y79" i="269"/>
  <c r="AY165" i="269"/>
  <c r="AF81" i="269"/>
  <c r="BI79" i="269"/>
  <c r="AE165" i="269"/>
  <c r="AZ38" i="269"/>
  <c r="N34" i="269"/>
  <c r="BM165" i="269"/>
  <c r="BS162" i="269"/>
  <c r="BA84" i="269"/>
  <c r="L30" i="269"/>
  <c r="V43" i="269"/>
  <c r="N43" i="270" l="1"/>
  <c r="D30" i="270"/>
  <c r="BA250" i="269"/>
  <c r="F34" i="270"/>
  <c r="BI245" i="269"/>
  <c r="AF247" i="269"/>
  <c r="Y245" i="269"/>
  <c r="I29" i="270"/>
  <c r="AA247" i="269"/>
  <c r="K246" i="269"/>
  <c r="BN250" i="269"/>
  <c r="K33" i="270"/>
  <c r="L42" i="270"/>
  <c r="AK247" i="269"/>
  <c r="I31" i="270"/>
  <c r="BL246" i="269"/>
  <c r="R246" i="269"/>
  <c r="H32" i="270"/>
  <c r="Q248" i="269"/>
  <c r="M29" i="270"/>
  <c r="BD246" i="269"/>
  <c r="AI246" i="269"/>
  <c r="BD249" i="269"/>
  <c r="AW247" i="269"/>
  <c r="BS247" i="269"/>
  <c r="I42" i="270"/>
  <c r="AB250" i="269"/>
  <c r="AU250" i="269"/>
  <c r="BD248" i="269"/>
  <c r="AX250" i="269"/>
  <c r="AD246" i="269"/>
  <c r="K30" i="270"/>
  <c r="G33" i="270"/>
  <c r="N249" i="269"/>
  <c r="P245" i="269"/>
  <c r="BO250" i="269"/>
  <c r="BH245" i="269"/>
  <c r="BT245" i="269"/>
  <c r="N248" i="269"/>
  <c r="BV248" i="269"/>
  <c r="E40" i="270"/>
  <c r="O247" i="269"/>
  <c r="AS250" i="269"/>
  <c r="T250" i="269"/>
  <c r="AH249" i="269"/>
  <c r="BJ248" i="269"/>
  <c r="M30" i="270"/>
  <c r="AP246" i="269"/>
  <c r="L40" i="270"/>
  <c r="BA245" i="269"/>
  <c r="BE250" i="269"/>
  <c r="H30" i="270"/>
  <c r="BC246" i="269"/>
  <c r="G31" i="270"/>
  <c r="BN247" i="269"/>
  <c r="BG245" i="269"/>
  <c r="AO249" i="269"/>
  <c r="AU245" i="269"/>
  <c r="I30" i="270"/>
  <c r="E29" i="270"/>
  <c r="AR248" i="269"/>
  <c r="S250" i="269"/>
  <c r="W247" i="269"/>
  <c r="D33" i="270"/>
  <c r="Y246" i="269"/>
  <c r="E41" i="270"/>
  <c r="T246" i="269"/>
  <c r="E38" i="270"/>
  <c r="V246" i="269"/>
  <c r="N32" i="270"/>
  <c r="BR245" i="269"/>
  <c r="AF248" i="269"/>
  <c r="H38" i="270"/>
  <c r="AF250" i="269"/>
  <c r="T247" i="269"/>
  <c r="AT245" i="269"/>
  <c r="Q250" i="269"/>
  <c r="AC245" i="269"/>
  <c r="AW248" i="269"/>
  <c r="BN245" i="269"/>
  <c r="L34" i="270"/>
  <c r="BS249" i="269"/>
  <c r="L248" i="269"/>
  <c r="BP248" i="269"/>
  <c r="F38" i="270"/>
  <c r="BH247" i="269"/>
  <c r="BL247" i="269"/>
  <c r="AI245" i="269"/>
  <c r="G29" i="270"/>
  <c r="U248" i="269"/>
  <c r="AP248" i="269"/>
  <c r="Y250" i="269"/>
  <c r="BT249" i="269"/>
  <c r="AR249" i="269"/>
  <c r="AG247" i="269"/>
  <c r="BT250" i="269"/>
  <c r="Z246" i="269"/>
  <c r="L245" i="269"/>
  <c r="AS247" i="269"/>
  <c r="W249" i="269"/>
  <c r="AA249" i="269"/>
  <c r="M249" i="269"/>
  <c r="AH248" i="269"/>
  <c r="J36" i="270"/>
  <c r="I39" i="270"/>
  <c r="M42" i="270"/>
  <c r="R248" i="269"/>
  <c r="BP247" i="269"/>
  <c r="AZ247" i="269"/>
  <c r="AA248" i="269"/>
  <c r="BG248" i="269"/>
  <c r="AP249" i="269"/>
  <c r="AO245" i="269"/>
  <c r="AW249" i="269"/>
  <c r="BV247" i="269"/>
  <c r="AH245" i="269"/>
  <c r="R245" i="269"/>
  <c r="BT248" i="269"/>
  <c r="L249" i="269"/>
  <c r="N36" i="270"/>
  <c r="I248" i="269"/>
  <c r="BD245" i="269"/>
  <c r="BO249" i="269"/>
  <c r="D31" i="270"/>
  <c r="BF247" i="269"/>
  <c r="F33" i="270"/>
  <c r="G40" i="270"/>
  <c r="T248" i="269"/>
  <c r="N29" i="270"/>
  <c r="BQ250" i="269"/>
  <c r="H33" i="270"/>
  <c r="AN247" i="269"/>
  <c r="BN246" i="269"/>
  <c r="K247" i="269"/>
  <c r="BD247" i="269"/>
  <c r="Q246" i="269"/>
  <c r="BW250" i="269"/>
  <c r="E43" i="270"/>
  <c r="BM247" i="269"/>
  <c r="M246" i="269"/>
  <c r="BS248" i="269"/>
  <c r="BI248" i="269"/>
  <c r="D36" i="270"/>
  <c r="O52" i="220"/>
  <c r="AZ246" i="269"/>
  <c r="BI250" i="269"/>
  <c r="H249" i="269"/>
  <c r="AY248" i="269"/>
  <c r="M34" i="270"/>
  <c r="G38" i="270"/>
  <c r="J32" i="270"/>
  <c r="L38" i="270"/>
  <c r="AZ249" i="269"/>
  <c r="M35" i="270"/>
  <c r="J29" i="270"/>
  <c r="AI248" i="269"/>
  <c r="AD249" i="269"/>
  <c r="I245" i="269"/>
  <c r="AG248" i="269"/>
  <c r="AD250" i="269"/>
  <c r="BK247" i="269"/>
  <c r="AY249" i="269"/>
  <c r="W245" i="269"/>
  <c r="AC247" i="269"/>
  <c r="M247" i="269"/>
  <c r="BK249" i="269"/>
  <c r="O53" i="220"/>
  <c r="AC246" i="269"/>
  <c r="AI250" i="269"/>
  <c r="G245" i="269"/>
  <c r="M41" i="270"/>
  <c r="D29" i="270"/>
  <c r="F43" i="270"/>
  <c r="N250" i="269"/>
  <c r="AU248" i="269"/>
  <c r="K34" i="270"/>
  <c r="J42" i="270"/>
  <c r="G32" i="270"/>
  <c r="V247" i="269"/>
  <c r="L43" i="270"/>
  <c r="Z248" i="269"/>
  <c r="G34" i="270"/>
  <c r="O55" i="220"/>
  <c r="T249" i="269"/>
  <c r="BJ247" i="269"/>
  <c r="AK246" i="269"/>
  <c r="Y248" i="269"/>
  <c r="BF248" i="269"/>
  <c r="BI249" i="269"/>
  <c r="L247" i="269"/>
  <c r="BV245" i="269"/>
  <c r="L41" i="270"/>
  <c r="V245" i="269"/>
  <c r="AS248" i="269"/>
  <c r="BW245" i="269"/>
  <c r="AN245" i="269"/>
  <c r="AJ247" i="269"/>
  <c r="K35" i="270"/>
  <c r="BM249" i="269"/>
  <c r="AG245" i="269"/>
  <c r="AB248" i="269"/>
  <c r="K42" i="270"/>
  <c r="BG249" i="269"/>
  <c r="H247" i="269"/>
  <c r="J248" i="269"/>
  <c r="BG246" i="269"/>
  <c r="AT249" i="269"/>
  <c r="AK250" i="269"/>
  <c r="N42" i="270"/>
  <c r="S248" i="269"/>
  <c r="E31" i="270"/>
  <c r="BE245" i="269"/>
  <c r="AW246" i="269"/>
  <c r="H245" i="269"/>
  <c r="J249" i="269"/>
  <c r="N31" i="270"/>
  <c r="AA245" i="269"/>
  <c r="AS246" i="269"/>
  <c r="AY250" i="269"/>
  <c r="AV248" i="269"/>
  <c r="AW250" i="269"/>
  <c r="W246" i="269"/>
  <c r="BF250" i="269"/>
  <c r="E33" i="270"/>
  <c r="BV250" i="269"/>
  <c r="F36" i="270"/>
  <c r="BR246" i="269"/>
  <c r="AG249" i="269"/>
  <c r="BQ247" i="269"/>
  <c r="BC245" i="269"/>
  <c r="N245" i="269"/>
  <c r="J245" i="269"/>
  <c r="F39" i="270"/>
  <c r="AM247" i="269"/>
  <c r="L250" i="269"/>
  <c r="K40" i="270"/>
  <c r="Z245" i="269"/>
  <c r="R250" i="269"/>
  <c r="F29" i="270"/>
  <c r="G247" i="269"/>
  <c r="BV246" i="269"/>
  <c r="AR246" i="269"/>
  <c r="Z247" i="269"/>
  <c r="N247" i="269"/>
  <c r="K29" i="270"/>
  <c r="AV245" i="269"/>
  <c r="D35" i="270"/>
  <c r="R247" i="269"/>
  <c r="L35" i="270"/>
  <c r="G41" i="270"/>
  <c r="BK245" i="269"/>
  <c r="U246" i="269"/>
  <c r="AT250" i="269"/>
  <c r="J38" i="270"/>
  <c r="S247" i="269"/>
  <c r="AD247" i="269"/>
  <c r="F41" i="270"/>
  <c r="J35" i="270"/>
  <c r="AP247" i="269"/>
  <c r="BN249" i="269"/>
  <c r="E36" i="270"/>
  <c r="AH250" i="269"/>
  <c r="H42" i="270"/>
  <c r="AG250" i="269"/>
  <c r="BO246" i="269"/>
  <c r="BP249" i="269"/>
  <c r="BS245" i="269"/>
  <c r="BO248" i="269"/>
  <c r="I40" i="270"/>
  <c r="M245" i="269"/>
  <c r="AQ250" i="269"/>
  <c r="P247" i="269"/>
  <c r="G37" i="270"/>
  <c r="M37" i="270"/>
  <c r="M31" i="270"/>
  <c r="N41" i="270"/>
  <c r="K41" i="270"/>
  <c r="AX247" i="269"/>
  <c r="M38" i="270"/>
  <c r="U245" i="269"/>
  <c r="M43" i="270"/>
  <c r="BJ245" i="269"/>
  <c r="BG250" i="269"/>
  <c r="BW248" i="269"/>
  <c r="BP245" i="269"/>
  <c r="AL248" i="269"/>
  <c r="BL249" i="269"/>
  <c r="D41" i="270"/>
  <c r="BP250" i="269"/>
  <c r="AT248" i="269"/>
  <c r="D38" i="270"/>
  <c r="AV247" i="269"/>
  <c r="BT246" i="269"/>
  <c r="AU249" i="269"/>
  <c r="AI249" i="269"/>
  <c r="I246" i="269"/>
  <c r="BJ249" i="269"/>
  <c r="AM246" i="269"/>
  <c r="AY245" i="269"/>
  <c r="AK245" i="269"/>
  <c r="AC249" i="269"/>
  <c r="D42" i="270"/>
  <c r="D40" i="270"/>
  <c r="BB246" i="269"/>
  <c r="BM246" i="269"/>
  <c r="AN249" i="269"/>
  <c r="J40" i="270"/>
  <c r="U247" i="269"/>
  <c r="L37" i="270"/>
  <c r="E39" i="270"/>
  <c r="S249" i="269"/>
  <c r="L32" i="270"/>
  <c r="K36" i="270"/>
  <c r="AO247" i="269"/>
  <c r="AN248" i="269"/>
  <c r="AR247" i="269"/>
  <c r="J41" i="270"/>
  <c r="BC250" i="269"/>
  <c r="BB245" i="269"/>
  <c r="AT247" i="269"/>
  <c r="AY246" i="269"/>
  <c r="E32" i="270"/>
  <c r="G36" i="270"/>
  <c r="BV249" i="269"/>
  <c r="BS246" i="269"/>
  <c r="L36" i="270"/>
  <c r="BQ248" i="269"/>
  <c r="G39" i="270"/>
  <c r="AO246" i="269"/>
  <c r="I37" i="270"/>
  <c r="BM248" i="269"/>
  <c r="M33" i="270"/>
  <c r="H31" i="270"/>
  <c r="BA249" i="269"/>
  <c r="Q245" i="269"/>
  <c r="V248" i="269"/>
  <c r="BJ246" i="269"/>
  <c r="BS250" i="269"/>
  <c r="AJ245" i="269"/>
  <c r="N40" i="270"/>
  <c r="P249" i="269"/>
  <c r="AV249" i="269"/>
  <c r="Q247" i="269"/>
  <c r="X246" i="269"/>
  <c r="BG247" i="269"/>
  <c r="H29" i="270"/>
  <c r="BE249" i="269"/>
  <c r="G30" i="270"/>
  <c r="BA246" i="269"/>
  <c r="AE248" i="269"/>
  <c r="F31" i="270"/>
  <c r="BK250" i="269"/>
  <c r="AK249" i="269"/>
  <c r="AT246" i="269"/>
  <c r="BR249" i="269"/>
  <c r="BF246" i="269"/>
  <c r="N246" i="269"/>
  <c r="AL250" i="269"/>
  <c r="AM250" i="269"/>
  <c r="D37" i="270"/>
  <c r="I250" i="269"/>
  <c r="AF249" i="269"/>
  <c r="AQ245" i="269"/>
  <c r="AX245" i="269"/>
  <c r="H34" i="270"/>
  <c r="X250" i="269"/>
  <c r="I34" i="270"/>
  <c r="O248" i="269"/>
  <c r="BI247" i="269"/>
  <c r="AX248" i="269"/>
  <c r="AE247" i="269"/>
  <c r="G249" i="269"/>
  <c r="AP250" i="269"/>
  <c r="K245" i="269"/>
  <c r="AP245" i="269"/>
  <c r="G246" i="269"/>
  <c r="AX249" i="269"/>
  <c r="BU249" i="269"/>
  <c r="AA250" i="269"/>
  <c r="K250" i="269"/>
  <c r="N39" i="270"/>
  <c r="AZ245" i="269"/>
  <c r="G43" i="270"/>
  <c r="AB246" i="269"/>
  <c r="AA246" i="269"/>
  <c r="AM249" i="269"/>
  <c r="F30" i="270"/>
  <c r="X248" i="269"/>
  <c r="L33" i="270"/>
  <c r="BW247" i="269"/>
  <c r="Q249" i="269"/>
  <c r="AL246" i="269"/>
  <c r="I32" i="270"/>
  <c r="D34" i="270"/>
  <c r="BH248" i="269"/>
  <c r="AB247" i="269"/>
  <c r="BJ250" i="269"/>
  <c r="AN246" i="269"/>
  <c r="J34" i="270"/>
  <c r="AI247" i="269"/>
  <c r="AJ246" i="269"/>
  <c r="BT247" i="269"/>
  <c r="BB248" i="269"/>
  <c r="K43" i="270"/>
  <c r="M248" i="269"/>
  <c r="L29" i="270"/>
  <c r="BC248" i="269"/>
  <c r="L31" i="270"/>
  <c r="V249" i="269"/>
  <c r="J250" i="269"/>
  <c r="O249" i="269"/>
  <c r="BH250" i="269"/>
  <c r="X247" i="269"/>
  <c r="AL245" i="269"/>
  <c r="AJ248" i="269"/>
  <c r="R249" i="269"/>
  <c r="BQ246" i="269"/>
  <c r="AQ249" i="269"/>
  <c r="W248" i="269"/>
  <c r="AF245" i="269"/>
  <c r="AW245" i="269"/>
  <c r="O56" i="220"/>
  <c r="J30" i="270"/>
  <c r="E37" i="270"/>
  <c r="BR248" i="269"/>
  <c r="AH246" i="269"/>
  <c r="J43" i="270"/>
  <c r="E35" i="270"/>
  <c r="BO245" i="269"/>
  <c r="BR250" i="269"/>
  <c r="AV246" i="269"/>
  <c r="H39" i="270"/>
  <c r="J37" i="270"/>
  <c r="AR245" i="269"/>
  <c r="BO247" i="269"/>
  <c r="BL245" i="269"/>
  <c r="BA247" i="269"/>
  <c r="J247" i="269"/>
  <c r="E34" i="270"/>
  <c r="BM250" i="269"/>
  <c r="AO250" i="269"/>
  <c r="BC247" i="269"/>
  <c r="N57" i="220"/>
  <c r="E42" i="270"/>
  <c r="H250" i="269"/>
  <c r="BR247" i="269"/>
  <c r="AE245" i="269"/>
  <c r="BK246" i="269"/>
  <c r="AY247" i="269"/>
  <c r="BU250" i="269"/>
  <c r="BQ249" i="269"/>
  <c r="AE250" i="269"/>
  <c r="AF246" i="269"/>
  <c r="AD248" i="269"/>
  <c r="AC248" i="269"/>
  <c r="N34" i="270"/>
  <c r="BE246" i="269"/>
  <c r="BQ245" i="269"/>
  <c r="P248" i="269"/>
  <c r="BU246" i="269"/>
  <c r="U250" i="269"/>
  <c r="BI246" i="269"/>
  <c r="S245" i="269"/>
  <c r="AV250" i="269"/>
  <c r="BE247" i="269"/>
  <c r="I36" i="270"/>
  <c r="BK248" i="269"/>
  <c r="BW246" i="269"/>
  <c r="BM245" i="269"/>
  <c r="BF249" i="269"/>
  <c r="F35" i="270"/>
  <c r="BD250" i="269"/>
  <c r="I38" i="270"/>
  <c r="BH246" i="269"/>
  <c r="F37" i="270"/>
  <c r="AD245" i="269"/>
  <c r="AG246" i="269"/>
  <c r="D39" i="270"/>
  <c r="O54" i="220"/>
  <c r="AJ249" i="269"/>
  <c r="X245" i="269"/>
  <c r="T245" i="269"/>
  <c r="M250" i="269"/>
  <c r="I33" i="270"/>
  <c r="AL249" i="269"/>
  <c r="BA248" i="269"/>
  <c r="J39" i="270"/>
  <c r="AQ248" i="269"/>
  <c r="I43" i="270"/>
  <c r="H246" i="269"/>
  <c r="H35" i="270"/>
  <c r="AJ250" i="269"/>
  <c r="F40" i="270"/>
  <c r="K38" i="270"/>
  <c r="L246" i="269"/>
  <c r="K248" i="269"/>
  <c r="BB250" i="269"/>
  <c r="J33" i="270"/>
  <c r="K32" i="270"/>
  <c r="H37" i="270"/>
  <c r="H248" i="269"/>
  <c r="H36" i="270"/>
  <c r="G250" i="269"/>
  <c r="AN250" i="269"/>
  <c r="M36" i="270"/>
  <c r="G35" i="270"/>
  <c r="AE246" i="269"/>
  <c r="M32" i="270"/>
  <c r="E30" i="270"/>
  <c r="AU246" i="269"/>
  <c r="AC250" i="269"/>
  <c r="AB245" i="269"/>
  <c r="AE249" i="269"/>
  <c r="F42" i="270"/>
  <c r="BP246" i="269"/>
  <c r="AZ248" i="269"/>
  <c r="I249" i="269"/>
  <c r="O246" i="269"/>
  <c r="BL250" i="269"/>
  <c r="BL248" i="269"/>
  <c r="N35" i="270"/>
  <c r="O245" i="269"/>
  <c r="Y247" i="269"/>
  <c r="L39" i="270"/>
  <c r="BC249" i="269"/>
  <c r="D32" i="270"/>
  <c r="AQ247" i="269"/>
  <c r="I35" i="270"/>
  <c r="BH249" i="269"/>
  <c r="F32" i="270"/>
  <c r="P250" i="269"/>
  <c r="P246" i="269"/>
  <c r="H40" i="270"/>
  <c r="K31" i="270"/>
  <c r="AX246" i="269"/>
  <c r="H43" i="270"/>
  <c r="G42" i="270"/>
  <c r="AH247" i="269"/>
  <c r="BW249" i="269"/>
  <c r="AS249" i="269"/>
  <c r="K37" i="270"/>
  <c r="AR250" i="269"/>
  <c r="S246" i="269"/>
  <c r="I247" i="269"/>
  <c r="M40" i="270"/>
  <c r="AS245" i="269"/>
  <c r="J246" i="269"/>
  <c r="AQ246" i="269"/>
  <c r="X249" i="269"/>
  <c r="AL247" i="269"/>
  <c r="M39" i="270"/>
  <c r="AK248" i="269"/>
  <c r="BB247" i="269"/>
  <c r="AB249" i="269"/>
  <c r="AU247" i="269"/>
  <c r="K39" i="270"/>
  <c r="J31" i="270"/>
  <c r="N33" i="270"/>
  <c r="O250" i="269"/>
  <c r="I41" i="270"/>
  <c r="H41" i="270"/>
  <c r="D43" i="270"/>
  <c r="AZ250" i="269"/>
  <c r="BU248" i="269"/>
  <c r="BE248" i="269"/>
  <c r="BU245" i="269"/>
  <c r="L30" i="270"/>
  <c r="AM245" i="269"/>
  <c r="Z250" i="269"/>
  <c r="K249" i="269"/>
  <c r="Y249" i="269"/>
  <c r="V250" i="269"/>
  <c r="U249" i="269"/>
  <c r="G248" i="269"/>
  <c r="Z249" i="269"/>
  <c r="W250" i="269"/>
  <c r="BF245" i="269"/>
  <c r="BB249" i="269"/>
  <c r="AO248" i="269"/>
  <c r="N37" i="270"/>
  <c r="N38" i="270"/>
  <c r="BN248" i="269"/>
  <c r="AM248" i="269"/>
  <c r="N30" i="270"/>
  <c r="BU247" i="269"/>
  <c r="J415" i="272"/>
  <c r="E415" i="272"/>
  <c r="R53" i="220" a="1"/>
  <c r="R55" i="220" a="1"/>
  <c r="R54" i="220" a="1"/>
  <c r="R56" i="220" a="1"/>
  <c r="R52" i="220" a="1"/>
  <c r="Q57" i="220" a="1"/>
  <c r="Q57" i="220" l="1"/>
  <c r="R52" i="220"/>
  <c r="R56" i="220"/>
  <c r="R54" i="220"/>
  <c r="R55" i="220"/>
  <c r="R53" i="220"/>
  <c r="E422" i="272"/>
  <c r="J422" i="272"/>
  <c r="J417" i="272"/>
  <c r="E417" i="272"/>
  <c r="R164" i="270" l="1"/>
  <c r="R81" i="270"/>
  <c r="R83" i="270"/>
  <c r="R166" i="270"/>
  <c r="R80" i="270"/>
  <c r="R163" i="270"/>
  <c r="R162" i="270"/>
  <c r="R79" i="270"/>
  <c r="R82" i="270"/>
  <c r="R165" i="270"/>
  <c r="R84" i="270"/>
  <c r="R167" i="270"/>
  <c r="E420" i="272"/>
  <c r="J420" i="272"/>
  <c r="S84" i="270" l="1"/>
  <c r="Q84" i="270"/>
  <c r="S83" i="270"/>
  <c r="Q83" i="270"/>
  <c r="R249" i="270"/>
  <c r="Q165" i="270"/>
  <c r="S165" i="270"/>
  <c r="S81" i="270"/>
  <c r="Q81" i="270"/>
  <c r="R247" i="270"/>
  <c r="S80" i="270"/>
  <c r="Q80" i="270"/>
  <c r="R250" i="270"/>
  <c r="Q167" i="270"/>
  <c r="Q250" i="270" s="1"/>
  <c r="S167" i="270"/>
  <c r="S79" i="270"/>
  <c r="Q79" i="270"/>
  <c r="R245" i="270"/>
  <c r="S166" i="270"/>
  <c r="S249" i="270" s="1"/>
  <c r="Q166" i="270"/>
  <c r="Q249" i="270" s="1"/>
  <c r="Q162" i="270"/>
  <c r="S162" i="270"/>
  <c r="R246" i="270"/>
  <c r="S163" i="270"/>
  <c r="Q163" i="270"/>
  <c r="R248" i="270"/>
  <c r="S82" i="270"/>
  <c r="Q82" i="270"/>
  <c r="S164" i="270"/>
  <c r="Q164" i="270"/>
  <c r="E414" i="272"/>
  <c r="J414" i="272"/>
  <c r="Q248" i="270" l="1"/>
  <c r="S246" i="270"/>
  <c r="S245" i="270"/>
  <c r="S247" i="270"/>
  <c r="S250" i="270"/>
  <c r="S248" i="270"/>
  <c r="Q246" i="270"/>
  <c r="Q245" i="270"/>
  <c r="Q247" i="270"/>
  <c r="I119" i="272"/>
  <c r="E119" i="272"/>
  <c r="F119" i="272"/>
  <c r="I120" i="272"/>
  <c r="F120" i="272"/>
  <c r="E120" i="272"/>
  <c r="G118" i="272" l="1"/>
  <c r="F416" i="272" l="1"/>
  <c r="J416" i="272"/>
  <c r="E416" i="272"/>
  <c r="K419" i="272" l="1"/>
  <c r="F419" i="272"/>
  <c r="J419" i="272"/>
  <c r="E419" i="272"/>
  <c r="O211" i="270" l="1"/>
  <c r="O221" i="270"/>
  <c r="O210" i="270"/>
  <c r="O212" i="270"/>
  <c r="O229" i="270"/>
  <c r="O213" i="270"/>
  <c r="O224" i="270"/>
  <c r="O230" i="270"/>
  <c r="O219" i="270"/>
  <c r="O220" i="270"/>
  <c r="O217" i="270"/>
  <c r="O216" i="270"/>
  <c r="O222" i="270"/>
  <c r="O223" i="270"/>
  <c r="O228" i="270"/>
  <c r="O218" i="270"/>
  <c r="O226" i="270"/>
  <c r="O227" i="270"/>
  <c r="O214" i="270"/>
  <c r="O215" i="270"/>
  <c r="O225" i="270"/>
  <c r="I116" i="272"/>
  <c r="F116" i="272"/>
  <c r="E116" i="272"/>
  <c r="A753" i="272" l="1"/>
  <c r="K423" i="272"/>
  <c r="E423" i="272"/>
  <c r="F423" i="272"/>
  <c r="J423" i="272"/>
  <c r="I117" i="272"/>
  <c r="E117" i="272"/>
  <c r="F117" i="272"/>
  <c r="G115" i="272" l="1"/>
  <c r="A492" i="272" l="1"/>
  <c r="BQ129" i="269"/>
  <c r="BQ112" i="269"/>
  <c r="J18" i="220"/>
  <c r="BV132" i="269"/>
  <c r="BT61" i="269"/>
  <c r="BQ106" i="269"/>
  <c r="BN61" i="269"/>
  <c r="BO25" i="269"/>
  <c r="BN142" i="269"/>
  <c r="AJ78" i="269"/>
  <c r="M161" i="269"/>
  <c r="BS61" i="269"/>
  <c r="BS90" i="269"/>
  <c r="BO63" i="269"/>
  <c r="BV149" i="269"/>
  <c r="BT70" i="269"/>
  <c r="BO17" i="269"/>
  <c r="BW111" i="269"/>
  <c r="BU46" i="269"/>
  <c r="X77" i="269"/>
  <c r="BP71" i="269"/>
  <c r="K82" i="270"/>
  <c r="BW154" i="269"/>
  <c r="BU24" i="269"/>
  <c r="BS116" i="269"/>
  <c r="BT65" i="269"/>
  <c r="X160" i="269"/>
  <c r="BV148" i="269"/>
  <c r="BU122" i="269"/>
  <c r="N81" i="270"/>
  <c r="Y78" i="269"/>
  <c r="BQ145" i="269"/>
  <c r="BO55" i="269"/>
  <c r="BT109" i="269"/>
  <c r="BT75" i="269"/>
  <c r="BO8" i="269"/>
  <c r="BP68" i="269"/>
  <c r="BP126" i="269"/>
  <c r="BP23" i="269"/>
  <c r="BV47" i="269"/>
  <c r="AP77" i="269"/>
  <c r="BO157" i="269"/>
  <c r="BV94" i="269"/>
  <c r="BW28" i="269"/>
  <c r="BG77" i="269"/>
  <c r="BV108" i="269"/>
  <c r="BS20" i="269"/>
  <c r="BT136" i="269"/>
  <c r="BS72" i="269"/>
  <c r="L83" i="270"/>
  <c r="BP138" i="269"/>
  <c r="AV161" i="269"/>
  <c r="BW57" i="269"/>
  <c r="BT72" i="269"/>
  <c r="BO128" i="269"/>
  <c r="BS55" i="269"/>
  <c r="BQ133" i="269"/>
  <c r="BW129" i="269"/>
  <c r="BR113" i="269"/>
  <c r="BR128" i="269"/>
  <c r="BU133" i="269"/>
  <c r="BU93" i="269"/>
  <c r="BJ78" i="269"/>
  <c r="BW139" i="269"/>
  <c r="BU55" i="269"/>
  <c r="BP113" i="269"/>
  <c r="BN113" i="269"/>
  <c r="BU146" i="269"/>
  <c r="BR94" i="269"/>
  <c r="H22" i="220"/>
  <c r="BR124" i="269"/>
  <c r="L81" i="270"/>
  <c r="F82" i="270"/>
  <c r="BN145" i="269"/>
  <c r="BP28" i="269"/>
  <c r="BO127" i="269"/>
  <c r="BU154" i="269"/>
  <c r="BN65" i="269"/>
  <c r="BP105" i="269"/>
  <c r="BN54" i="269"/>
  <c r="BQ131" i="269"/>
  <c r="BV13" i="269"/>
  <c r="BR45" i="269"/>
  <c r="AJ77" i="269"/>
  <c r="BV63" i="269"/>
  <c r="BQ16" i="269"/>
  <c r="BV106" i="269"/>
  <c r="BP124" i="269"/>
  <c r="BN132" i="269"/>
  <c r="BU16" i="269"/>
  <c r="BS150" i="269"/>
  <c r="BW109" i="269"/>
  <c r="BC160" i="269"/>
  <c r="H27" i="220"/>
  <c r="BP117" i="269"/>
  <c r="BR152" i="269"/>
  <c r="BP156" i="269"/>
  <c r="BW159" i="269"/>
  <c r="AW77" i="269"/>
  <c r="BO14" i="269"/>
  <c r="BT152" i="269"/>
  <c r="BO145" i="269"/>
  <c r="BV145" i="269"/>
  <c r="BN97" i="269"/>
  <c r="BW15" i="269"/>
  <c r="BU151" i="269"/>
  <c r="BR160" i="269"/>
  <c r="BN10" i="269"/>
  <c r="F79" i="270"/>
  <c r="BN136" i="269"/>
  <c r="F83" i="270"/>
  <c r="BP131" i="269"/>
  <c r="BU10" i="269"/>
  <c r="BM78" i="269"/>
  <c r="BV113" i="269"/>
  <c r="BM77" i="269"/>
  <c r="H80" i="270"/>
  <c r="I24" i="220"/>
  <c r="BQ159" i="269"/>
  <c r="BU59" i="269"/>
  <c r="BO92" i="269"/>
  <c r="BT22" i="269"/>
  <c r="BR99" i="269"/>
  <c r="BN131" i="269"/>
  <c r="P160" i="269"/>
  <c r="AH161" i="269"/>
  <c r="BW98" i="269"/>
  <c r="E82" i="270"/>
  <c r="BV52" i="269"/>
  <c r="BN16" i="269"/>
  <c r="BT110" i="269"/>
  <c r="BV150" i="269"/>
  <c r="BS11" i="269"/>
  <c r="BW127" i="269"/>
  <c r="BQ98" i="269"/>
  <c r="H38" i="220"/>
  <c r="BN152" i="269"/>
  <c r="BT103" i="269"/>
  <c r="BN13" i="269"/>
  <c r="BV128" i="269"/>
  <c r="BS47" i="269"/>
  <c r="L79" i="270"/>
  <c r="BV99" i="269"/>
  <c r="BG78" i="269"/>
  <c r="BP44" i="269"/>
  <c r="BO51" i="269"/>
  <c r="AI161" i="269"/>
  <c r="BN17" i="269"/>
  <c r="I14" i="220"/>
  <c r="BO59" i="269"/>
  <c r="I23" i="220"/>
  <c r="BS74" i="269"/>
  <c r="BQ155" i="269"/>
  <c r="BT26" i="269"/>
  <c r="BT69" i="269"/>
  <c r="G80" i="270"/>
  <c r="BQ22" i="269"/>
  <c r="BV116" i="269"/>
  <c r="Q160" i="269"/>
  <c r="BQ78" i="269"/>
  <c r="W78" i="269"/>
  <c r="BP49" i="269"/>
  <c r="AW78" i="269"/>
  <c r="BN111" i="269"/>
  <c r="I40" i="220"/>
  <c r="BQ65" i="269"/>
  <c r="BN124" i="269"/>
  <c r="BW69" i="269"/>
  <c r="BS64" i="269"/>
  <c r="BS96" i="269"/>
  <c r="BS52" i="269"/>
  <c r="BN49" i="269"/>
  <c r="BQ12" i="269"/>
  <c r="BN68" i="269"/>
  <c r="BU121" i="269"/>
  <c r="BQ60" i="269"/>
  <c r="AH160" i="269"/>
  <c r="BR22" i="269"/>
  <c r="BN160" i="269"/>
  <c r="BR106" i="269"/>
  <c r="BV67" i="269"/>
  <c r="BO154" i="269"/>
  <c r="BR68" i="269"/>
  <c r="BO143" i="269"/>
  <c r="AP160" i="269"/>
  <c r="BS111" i="269"/>
  <c r="BP104" i="269"/>
  <c r="BW25" i="269"/>
  <c r="BN100" i="269"/>
  <c r="BU94" i="269"/>
  <c r="BS15" i="269"/>
  <c r="I16" i="220"/>
  <c r="Z77" i="269"/>
  <c r="BW77" i="269"/>
  <c r="BS137" i="269"/>
  <c r="BW145" i="269"/>
  <c r="BN28" i="269"/>
  <c r="G160" i="269"/>
  <c r="BU160" i="269"/>
  <c r="BS46" i="269"/>
  <c r="BO91" i="269"/>
  <c r="AV77" i="269"/>
  <c r="AL161" i="269"/>
  <c r="Q77" i="269"/>
  <c r="BL78" i="269"/>
  <c r="I8" i="220"/>
  <c r="BT161" i="269"/>
  <c r="BW12" i="269"/>
  <c r="BR154" i="269"/>
  <c r="BN125" i="269"/>
  <c r="BN7" i="269"/>
  <c r="BU7" i="269"/>
  <c r="BN78" i="269"/>
  <c r="H23" i="220"/>
  <c r="BV65" i="269"/>
  <c r="G81" i="270"/>
  <c r="BS147" i="269"/>
  <c r="AC78" i="269"/>
  <c r="N161" i="269"/>
  <c r="BU47" i="269"/>
  <c r="BP65" i="269"/>
  <c r="BQ143" i="269"/>
  <c r="BO155" i="269"/>
  <c r="BT50" i="269"/>
  <c r="BU102" i="269"/>
  <c r="BS62" i="269"/>
  <c r="BS159" i="269"/>
  <c r="BQ76" i="269"/>
  <c r="BW11" i="269"/>
  <c r="J78" i="269"/>
  <c r="V161" i="269"/>
  <c r="BO57" i="269"/>
  <c r="BO103" i="269"/>
  <c r="BO150" i="269"/>
  <c r="BO95" i="269"/>
  <c r="BP26" i="269"/>
  <c r="BV69" i="269"/>
  <c r="BB161" i="269"/>
  <c r="BQ104" i="269"/>
  <c r="BS67" i="269"/>
  <c r="BO159" i="269"/>
  <c r="BN57" i="269"/>
  <c r="BN95" i="269"/>
  <c r="BQ137" i="269"/>
  <c r="BW7" i="269"/>
  <c r="BS58" i="269"/>
  <c r="BV11" i="269"/>
  <c r="BU15" i="269"/>
  <c r="I81" i="270"/>
  <c r="BV105" i="269"/>
  <c r="BR150" i="269"/>
  <c r="BS10" i="269"/>
  <c r="BS158" i="269"/>
  <c r="AD78" i="269"/>
  <c r="BQ17" i="269"/>
  <c r="BQ113" i="269"/>
  <c r="AT77" i="269"/>
  <c r="BV68" i="269"/>
  <c r="BU156" i="269"/>
  <c r="BR126" i="269"/>
  <c r="BS121" i="269"/>
  <c r="BT107" i="269"/>
  <c r="BS65" i="269"/>
  <c r="BW54" i="269"/>
  <c r="F80" i="270"/>
  <c r="M82" i="270"/>
  <c r="AB160" i="269"/>
  <c r="I84" i="270"/>
  <c r="H42" i="220"/>
  <c r="BN58" i="269"/>
  <c r="BQ146" i="269"/>
  <c r="BR50" i="269"/>
  <c r="BP73" i="269"/>
  <c r="BQ151" i="269"/>
  <c r="AE78" i="269"/>
  <c r="I20" i="220"/>
  <c r="I41" i="220"/>
  <c r="AX160" i="269"/>
  <c r="BT151" i="269"/>
  <c r="BQ7" i="269"/>
  <c r="BT153" i="269"/>
  <c r="BO13" i="269"/>
  <c r="BQ130" i="269"/>
  <c r="BP145" i="269"/>
  <c r="BP114" i="269"/>
  <c r="BR90" i="269"/>
  <c r="BQ14" i="269"/>
  <c r="AX78" i="269"/>
  <c r="BR72" i="269"/>
  <c r="T160" i="269"/>
  <c r="BR70" i="269"/>
  <c r="V78" i="269"/>
  <c r="I83" i="270"/>
  <c r="H11" i="220"/>
  <c r="BU120" i="269"/>
  <c r="H160" i="269"/>
  <c r="BQ100" i="269"/>
  <c r="BN91" i="269"/>
  <c r="E80" i="270"/>
  <c r="BW59" i="269"/>
  <c r="BW47" i="269"/>
  <c r="BT139" i="269"/>
  <c r="BQ21" i="269"/>
  <c r="BS77" i="269"/>
  <c r="BW157" i="269"/>
  <c r="BQ27" i="269"/>
  <c r="BS7" i="269"/>
  <c r="BW120" i="269"/>
  <c r="BW106" i="269"/>
  <c r="BQ150" i="269"/>
  <c r="BW94" i="269"/>
  <c r="BP123" i="269"/>
  <c r="BS57" i="269"/>
  <c r="I19" i="220"/>
  <c r="BW108" i="269"/>
  <c r="BV111" i="269"/>
  <c r="BT78" i="269"/>
  <c r="BQ91" i="269"/>
  <c r="BQ67" i="269"/>
  <c r="BR145" i="269"/>
  <c r="BU96" i="269"/>
  <c r="BR103" i="269"/>
  <c r="BS97" i="269"/>
  <c r="AI78" i="269"/>
  <c r="BR155" i="269"/>
  <c r="G78" i="269"/>
  <c r="AN78" i="269"/>
  <c r="BT20" i="269"/>
  <c r="BS113" i="269"/>
  <c r="BP78" i="269"/>
  <c r="BR143" i="269"/>
  <c r="BT150" i="269"/>
  <c r="AR161" i="269"/>
  <c r="BU153" i="269"/>
  <c r="BR102" i="269"/>
  <c r="BP139" i="269"/>
  <c r="AZ77" i="269"/>
  <c r="BO104" i="269"/>
  <c r="H30" i="220"/>
  <c r="BW26" i="269"/>
  <c r="BU119" i="269"/>
  <c r="BT140" i="269"/>
  <c r="I50" i="220"/>
  <c r="BQ102" i="269"/>
  <c r="BO114" i="269"/>
  <c r="D84" i="270"/>
  <c r="BN117" i="269"/>
  <c r="BT55" i="269"/>
  <c r="I80" i="270"/>
  <c r="BS124" i="269"/>
  <c r="H78" i="269"/>
  <c r="AY160" i="269"/>
  <c r="BU98" i="269"/>
  <c r="BP100" i="269"/>
  <c r="BV62" i="269"/>
  <c r="AX77" i="269"/>
  <c r="BW55" i="269"/>
  <c r="BR78" i="269"/>
  <c r="BS114" i="269"/>
  <c r="BW153" i="269"/>
  <c r="BU91" i="269"/>
  <c r="AF161" i="269"/>
  <c r="BQ26" i="269"/>
  <c r="BP50" i="269"/>
  <c r="BT112" i="269"/>
  <c r="BN53" i="269"/>
  <c r="I15" i="220"/>
  <c r="BN116" i="269"/>
  <c r="BR8" i="269"/>
  <c r="I9" i="220"/>
  <c r="BP142" i="269"/>
  <c r="H41" i="220"/>
  <c r="AZ78" i="269"/>
  <c r="BW21" i="269"/>
  <c r="BU110" i="269"/>
  <c r="BU9" i="269"/>
  <c r="K77" i="269"/>
  <c r="BO11" i="269"/>
  <c r="BR52" i="269"/>
  <c r="H24" i="220"/>
  <c r="BQ103" i="269"/>
  <c r="H35" i="220"/>
  <c r="BR53" i="269"/>
  <c r="BQ148" i="269"/>
  <c r="BS53" i="269"/>
  <c r="BN143" i="269"/>
  <c r="BT145" i="269"/>
  <c r="BO151" i="269"/>
  <c r="BU150" i="269"/>
  <c r="BO73" i="269"/>
  <c r="BS75" i="269"/>
  <c r="R161" i="269"/>
  <c r="BR24" i="269"/>
  <c r="BR95" i="269"/>
  <c r="BP60" i="269"/>
  <c r="BS153" i="269"/>
  <c r="BS139" i="269"/>
  <c r="BO153" i="269"/>
  <c r="BR158" i="269"/>
  <c r="Q161" i="269"/>
  <c r="BW138" i="269"/>
  <c r="BV17" i="269"/>
  <c r="BQ119" i="269"/>
  <c r="BP110" i="269"/>
  <c r="BT74" i="269"/>
  <c r="BQ115" i="269"/>
  <c r="M81" i="270"/>
  <c r="BU112" i="269"/>
  <c r="I45" i="220"/>
  <c r="BP90" i="269"/>
  <c r="BW24" i="269"/>
  <c r="BO139" i="269"/>
  <c r="W160" i="269"/>
  <c r="BT106" i="269"/>
  <c r="BO68" i="269"/>
  <c r="BQ61" i="269"/>
  <c r="BS134" i="269"/>
  <c r="G161" i="269"/>
  <c r="J15" i="220"/>
  <c r="AK78" i="269"/>
  <c r="S78" i="269"/>
  <c r="BS123" i="269"/>
  <c r="Y161" i="269"/>
  <c r="BV60" i="269"/>
  <c r="BN48" i="269"/>
  <c r="BP112" i="269"/>
  <c r="BV56" i="269"/>
  <c r="BO126" i="269"/>
  <c r="BT160" i="269"/>
  <c r="BW146" i="269"/>
  <c r="BT28" i="269"/>
  <c r="BO60" i="269"/>
  <c r="AU161" i="269"/>
  <c r="BS135" i="269"/>
  <c r="BN66" i="269"/>
  <c r="N78" i="269"/>
  <c r="BS133" i="269"/>
  <c r="BV10" i="269"/>
  <c r="I25" i="220"/>
  <c r="BS138" i="269"/>
  <c r="BP152" i="269"/>
  <c r="BT11" i="269"/>
  <c r="BV27" i="269"/>
  <c r="BP18" i="269"/>
  <c r="I44" i="220"/>
  <c r="BN110" i="269"/>
  <c r="W77" i="269"/>
  <c r="BR49" i="269"/>
  <c r="AD161" i="269"/>
  <c r="J22" i="220"/>
  <c r="BQ77" i="269"/>
  <c r="BT99" i="269"/>
  <c r="BQ147" i="269"/>
  <c r="BR27" i="269"/>
  <c r="K83" i="270"/>
  <c r="BU65" i="269"/>
  <c r="BQ124" i="269"/>
  <c r="BT95" i="269"/>
  <c r="BQ97" i="269"/>
  <c r="J14" i="220"/>
  <c r="BR136" i="269"/>
  <c r="BS160" i="269"/>
  <c r="BO146" i="269"/>
  <c r="BP109" i="269"/>
  <c r="BT97" i="269"/>
  <c r="BW107" i="269"/>
  <c r="N84" i="270"/>
  <c r="AF78" i="269"/>
  <c r="BG160" i="269"/>
  <c r="BT114" i="269"/>
  <c r="BS21" i="269"/>
  <c r="BO119" i="269"/>
  <c r="I48" i="220"/>
  <c r="BP122" i="269"/>
  <c r="BT154" i="269"/>
  <c r="BV120" i="269"/>
  <c r="AG161" i="269"/>
  <c r="BV15" i="269"/>
  <c r="BN151" i="269"/>
  <c r="BP27" i="269"/>
  <c r="BN158" i="269"/>
  <c r="BS148" i="269"/>
  <c r="BV135" i="269"/>
  <c r="BN64" i="269"/>
  <c r="BO135" i="269"/>
  <c r="BU129" i="269"/>
  <c r="BR92" i="269"/>
  <c r="BV25" i="269"/>
  <c r="BO111" i="269"/>
  <c r="BN8" i="269"/>
  <c r="BN118" i="269"/>
  <c r="BO115" i="269"/>
  <c r="BS130" i="269"/>
  <c r="BW65" i="269"/>
  <c r="BR101" i="269"/>
  <c r="AI77" i="269"/>
  <c r="BU142" i="269"/>
  <c r="BN71" i="269"/>
  <c r="BU19" i="269"/>
  <c r="BO137" i="269"/>
  <c r="BT14" i="269"/>
  <c r="BP20" i="269"/>
  <c r="J79" i="270"/>
  <c r="BW116" i="269"/>
  <c r="BT9" i="269"/>
  <c r="AC160" i="269"/>
  <c r="BQ121" i="269"/>
  <c r="BP153" i="269"/>
  <c r="I26" i="220"/>
  <c r="AD160" i="269"/>
  <c r="I43" i="220"/>
  <c r="BU78" i="269"/>
  <c r="BQ134" i="269"/>
  <c r="BQ90" i="269"/>
  <c r="BR96" i="269"/>
  <c r="BV76" i="269"/>
  <c r="BV55" i="269"/>
  <c r="BP96" i="269"/>
  <c r="R160" i="269"/>
  <c r="BS69" i="269"/>
  <c r="BU109" i="269"/>
  <c r="AO77" i="269"/>
  <c r="BR61" i="269"/>
  <c r="BT45" i="269"/>
  <c r="J84" i="270"/>
  <c r="BP54" i="269"/>
  <c r="BO136" i="269"/>
  <c r="BP92" i="269"/>
  <c r="BJ160" i="269"/>
  <c r="H39" i="220"/>
  <c r="H161" i="269"/>
  <c r="BP161" i="269"/>
  <c r="BR151" i="269"/>
  <c r="BU106" i="269"/>
  <c r="BT52" i="269"/>
  <c r="J82" i="270"/>
  <c r="BT66" i="269"/>
  <c r="BO125" i="269"/>
  <c r="BW56" i="269"/>
  <c r="BT71" i="269"/>
  <c r="BS144" i="269"/>
  <c r="BW112" i="269"/>
  <c r="BM160" i="269"/>
  <c r="BT144" i="269"/>
  <c r="BV100" i="269"/>
  <c r="BP61" i="269"/>
  <c r="BN114" i="269"/>
  <c r="BN159" i="269"/>
  <c r="O161" i="269"/>
  <c r="BO23" i="269"/>
  <c r="BT98" i="269"/>
  <c r="BU107" i="269"/>
  <c r="BW18" i="269"/>
  <c r="BW62" i="269"/>
  <c r="BS22" i="269"/>
  <c r="BU17" i="269"/>
  <c r="AA78" i="269"/>
  <c r="BV112" i="269"/>
  <c r="BP72" i="269"/>
  <c r="BS93" i="269"/>
  <c r="BR100" i="269"/>
  <c r="BR107" i="269"/>
  <c r="BP149" i="269"/>
  <c r="BT142" i="269"/>
  <c r="BS9" i="269"/>
  <c r="BV21" i="269"/>
  <c r="BW46" i="269"/>
  <c r="BQ128" i="269"/>
  <c r="BP16" i="269"/>
  <c r="BO44" i="269"/>
  <c r="BW73" i="269"/>
  <c r="BN15" i="269"/>
  <c r="M83" i="270"/>
  <c r="BO64" i="269"/>
  <c r="BP111" i="269"/>
  <c r="BW96" i="269"/>
  <c r="BV7" i="269"/>
  <c r="BN138" i="269"/>
  <c r="BV75" i="269"/>
  <c r="BW156" i="269"/>
  <c r="BU161" i="269"/>
  <c r="BS156" i="269"/>
  <c r="BU66" i="269"/>
  <c r="BW51" i="269"/>
  <c r="J77" i="269"/>
  <c r="BV24" i="269"/>
  <c r="BT63" i="269"/>
  <c r="BP144" i="269"/>
  <c r="BB160" i="269"/>
  <c r="BQ126" i="269"/>
  <c r="BW92" i="269"/>
  <c r="BR97" i="269"/>
  <c r="BP46" i="269"/>
  <c r="BQ109" i="269"/>
  <c r="BV44" i="269"/>
  <c r="BR144" i="269"/>
  <c r="BR65" i="269"/>
  <c r="L80" i="270"/>
  <c r="BP24" i="269"/>
  <c r="BC78" i="269"/>
  <c r="BS152" i="269"/>
  <c r="BS118" i="269"/>
  <c r="AJ160" i="269"/>
  <c r="BQ9" i="269"/>
  <c r="BR121" i="269"/>
  <c r="BP147" i="269"/>
  <c r="M80" i="270"/>
  <c r="AO78" i="269"/>
  <c r="BU58" i="269"/>
  <c r="BS14" i="269"/>
  <c r="BO106" i="269"/>
  <c r="BN12" i="269"/>
  <c r="BP108" i="269"/>
  <c r="BP21" i="269"/>
  <c r="BU57" i="269"/>
  <c r="BV16" i="269"/>
  <c r="BU20" i="269"/>
  <c r="BU45" i="269"/>
  <c r="BO129" i="269"/>
  <c r="BV133" i="269"/>
  <c r="G77" i="269"/>
  <c r="BU152" i="269"/>
  <c r="BP8" i="269"/>
  <c r="BN122" i="269"/>
  <c r="J81" i="270"/>
  <c r="AZ160" i="269"/>
  <c r="BW128" i="269"/>
  <c r="BN75" i="269"/>
  <c r="M78" i="269"/>
  <c r="I42" i="220"/>
  <c r="AA161" i="269"/>
  <c r="BT122" i="269"/>
  <c r="BR58" i="269"/>
  <c r="BP47" i="269"/>
  <c r="BW22" i="269"/>
  <c r="AH77" i="269"/>
  <c r="BN93" i="269"/>
  <c r="AR78" i="269"/>
  <c r="J39" i="220"/>
  <c r="BS155" i="269"/>
  <c r="BV153" i="269"/>
  <c r="AO161" i="269"/>
  <c r="BU26" i="269"/>
  <c r="BQ62" i="269"/>
  <c r="BR17" i="269"/>
  <c r="BO116" i="269"/>
  <c r="BU13" i="269"/>
  <c r="BW9" i="269"/>
  <c r="F84" i="270"/>
  <c r="I7" i="220"/>
  <c r="BP11" i="269"/>
  <c r="Z161" i="269"/>
  <c r="BQ92" i="269"/>
  <c r="BS94" i="269"/>
  <c r="BU72" i="269"/>
  <c r="BH78" i="269"/>
  <c r="K160" i="269"/>
  <c r="BQ118" i="269"/>
  <c r="BN92" i="269"/>
  <c r="BR28" i="269"/>
  <c r="BU104" i="269"/>
  <c r="BS117" i="269"/>
  <c r="BQ116" i="269"/>
  <c r="BP134" i="269"/>
  <c r="BW23" i="269"/>
  <c r="BW78" i="269"/>
  <c r="AW160" i="269"/>
  <c r="BS44" i="269"/>
  <c r="BS76" i="269"/>
  <c r="BG161" i="269"/>
  <c r="BR16" i="269"/>
  <c r="BS132" i="269"/>
  <c r="BP143" i="269"/>
  <c r="BP15" i="269"/>
  <c r="BP99" i="269"/>
  <c r="BU159" i="269"/>
  <c r="BV97" i="269"/>
  <c r="BS63" i="269"/>
  <c r="BR148" i="269"/>
  <c r="BV160" i="269"/>
  <c r="J12" i="220"/>
  <c r="P77" i="269"/>
  <c r="BV57" i="269"/>
  <c r="BW8" i="269"/>
  <c r="BS101" i="269"/>
  <c r="BE77" i="269"/>
  <c r="BO131" i="269"/>
  <c r="BQ153" i="269"/>
  <c r="BC77" i="269"/>
  <c r="BV53" i="269"/>
  <c r="BW131" i="269"/>
  <c r="BT94" i="269"/>
  <c r="BR10" i="269"/>
  <c r="V77" i="269"/>
  <c r="BW121" i="269"/>
  <c r="BS56" i="269"/>
  <c r="BO78" i="269"/>
  <c r="BS54" i="269"/>
  <c r="BO62" i="269"/>
  <c r="BN94" i="269"/>
  <c r="AL160" i="269"/>
  <c r="BT108" i="269"/>
  <c r="Q78" i="269"/>
  <c r="BV48" i="269"/>
  <c r="AY78" i="269"/>
  <c r="BQ8" i="269"/>
  <c r="BS51" i="269"/>
  <c r="BP133" i="269"/>
  <c r="AK161" i="269"/>
  <c r="BQ152" i="269"/>
  <c r="BQ101" i="269"/>
  <c r="X161" i="269"/>
  <c r="BU124" i="269"/>
  <c r="S77" i="269"/>
  <c r="BP141" i="269"/>
  <c r="BV12" i="269"/>
  <c r="BQ50" i="269"/>
  <c r="BO105" i="269"/>
  <c r="BK160" i="269"/>
  <c r="BS146" i="269"/>
  <c r="BU44" i="269"/>
  <c r="AY161" i="269"/>
  <c r="BT27" i="269"/>
  <c r="BT105" i="269"/>
  <c r="BQ99" i="269"/>
  <c r="BP63" i="269"/>
  <c r="BS59" i="269"/>
  <c r="BO140" i="269"/>
  <c r="BU27" i="269"/>
  <c r="BW125" i="269"/>
  <c r="BW44" i="269"/>
  <c r="BR55" i="269"/>
  <c r="BQ114" i="269"/>
  <c r="BR74" i="269"/>
  <c r="AR77" i="269"/>
  <c r="BT60" i="269"/>
  <c r="U160" i="269"/>
  <c r="BP116" i="269"/>
  <c r="BO7" i="269"/>
  <c r="BN105" i="269"/>
  <c r="BV28" i="269"/>
  <c r="BS45" i="269"/>
  <c r="BW14" i="269"/>
  <c r="BQ73" i="269"/>
  <c r="BW67" i="269"/>
  <c r="BQ156" i="269"/>
  <c r="BS125" i="269"/>
  <c r="AH78" i="269"/>
  <c r="J27" i="220"/>
  <c r="BN20" i="269"/>
  <c r="BV115" i="269"/>
  <c r="BR21" i="269"/>
  <c r="BW53" i="269"/>
  <c r="BP158" i="269"/>
  <c r="BS49" i="269"/>
  <c r="BS151" i="269"/>
  <c r="BN67" i="269"/>
  <c r="BQ93" i="269"/>
  <c r="E83" i="270"/>
  <c r="BN99" i="269"/>
  <c r="BO56" i="269"/>
  <c r="BR18" i="269"/>
  <c r="BW66" i="269"/>
  <c r="BQ72" i="269"/>
  <c r="BO72" i="269"/>
  <c r="BU22" i="269"/>
  <c r="BP125" i="269"/>
  <c r="BO112" i="269"/>
  <c r="BU140" i="269"/>
  <c r="BU126" i="269"/>
  <c r="BR14" i="269"/>
  <c r="AN77" i="269"/>
  <c r="BP106" i="269"/>
  <c r="I79" i="270"/>
  <c r="BR134" i="269"/>
  <c r="BO49" i="269"/>
  <c r="BW52" i="269"/>
  <c r="BO65" i="269"/>
  <c r="BU50" i="269"/>
  <c r="BO144" i="269"/>
  <c r="BT49" i="269"/>
  <c r="BQ75" i="269"/>
  <c r="BP76" i="269"/>
  <c r="BQ157" i="269"/>
  <c r="BS106" i="269"/>
  <c r="BT57" i="269"/>
  <c r="AZ161" i="269"/>
  <c r="BW130" i="269"/>
  <c r="AX161" i="269"/>
  <c r="BN51" i="269"/>
  <c r="H31" i="220"/>
  <c r="BW148" i="269"/>
  <c r="H33" i="220"/>
  <c r="BQ70" i="269"/>
  <c r="H10" i="220"/>
  <c r="AQ160" i="269"/>
  <c r="BO22" i="269"/>
  <c r="BU101" i="269"/>
  <c r="S161" i="269"/>
  <c r="M77" i="269"/>
  <c r="BU95" i="269"/>
  <c r="BW97" i="269"/>
  <c r="BV118" i="269"/>
  <c r="BV136" i="269"/>
  <c r="BN69" i="269"/>
  <c r="BV92" i="269"/>
  <c r="BV152" i="269"/>
  <c r="BQ15" i="269"/>
  <c r="BN76" i="269"/>
  <c r="BU114" i="269"/>
  <c r="BN108" i="269"/>
  <c r="BO77" i="269"/>
  <c r="BQ45" i="269"/>
  <c r="BS136" i="269"/>
  <c r="BP59" i="269"/>
  <c r="BN153" i="269"/>
  <c r="BQ54" i="269"/>
  <c r="BO93" i="269"/>
  <c r="AU78" i="269"/>
  <c r="BU132" i="269"/>
  <c r="BO117" i="269"/>
  <c r="BV109" i="269"/>
  <c r="BS120" i="269"/>
  <c r="BT104" i="269"/>
  <c r="BA77" i="269"/>
  <c r="BU115" i="269"/>
  <c r="BW91" i="269"/>
  <c r="BO132" i="269"/>
  <c r="BS18" i="269"/>
  <c r="BT118" i="269"/>
  <c r="BT25" i="269"/>
  <c r="BS105" i="269"/>
  <c r="BS108" i="269"/>
  <c r="N79" i="270"/>
  <c r="BR112" i="269"/>
  <c r="BS110" i="269"/>
  <c r="BV72" i="269"/>
  <c r="BS19" i="269"/>
  <c r="BO71" i="269"/>
  <c r="BT148" i="269"/>
  <c r="BT126" i="269"/>
  <c r="BQ68" i="269"/>
  <c r="BR98" i="269"/>
  <c r="BK77" i="269"/>
  <c r="AU160" i="269"/>
  <c r="AF160" i="269"/>
  <c r="BR51" i="269"/>
  <c r="BO26" i="269"/>
  <c r="BR159" i="269"/>
  <c r="BT134" i="269"/>
  <c r="BP94" i="269"/>
  <c r="BV93" i="269"/>
  <c r="BN11" i="269"/>
  <c r="BS161" i="269"/>
  <c r="I17" i="220"/>
  <c r="H81" i="270"/>
  <c r="BP130" i="269"/>
  <c r="BP22" i="269"/>
  <c r="BR44" i="269"/>
  <c r="BU123" i="269"/>
  <c r="BO15" i="269"/>
  <c r="BQ52" i="269"/>
  <c r="BR15" i="269"/>
  <c r="BO16" i="269"/>
  <c r="BO20" i="269"/>
  <c r="BT90" i="269"/>
  <c r="BU105" i="269"/>
  <c r="BO142" i="269"/>
  <c r="BV107" i="269"/>
  <c r="BN119" i="269"/>
  <c r="BR19" i="269"/>
  <c r="BE161" i="269"/>
  <c r="BT67" i="269"/>
  <c r="BR115" i="269"/>
  <c r="T77" i="269"/>
  <c r="BQ96" i="269"/>
  <c r="BP115" i="269"/>
  <c r="BV146" i="269"/>
  <c r="BR129" i="269"/>
  <c r="BI78" i="269"/>
  <c r="E79" i="270"/>
  <c r="BN74" i="269"/>
  <c r="AB161" i="269"/>
  <c r="BS8" i="269"/>
  <c r="BU116" i="269"/>
  <c r="BS103" i="269"/>
  <c r="BO46" i="269"/>
  <c r="BN157" i="269"/>
  <c r="BS70" i="269"/>
  <c r="BQ125" i="269"/>
  <c r="BQ160" i="269"/>
  <c r="BR75" i="269"/>
  <c r="H26" i="220"/>
  <c r="BP137" i="269"/>
  <c r="BU158" i="269"/>
  <c r="AA160" i="269"/>
  <c r="BP19" i="269"/>
  <c r="BQ11" i="269"/>
  <c r="BR153" i="269"/>
  <c r="BQ51" i="269"/>
  <c r="BT131" i="269"/>
  <c r="BN106" i="269"/>
  <c r="BV66" i="269"/>
  <c r="BN25" i="269"/>
  <c r="BU134" i="269"/>
  <c r="BR62" i="269"/>
  <c r="BT102" i="269"/>
  <c r="BV140" i="269"/>
  <c r="BR12" i="269"/>
  <c r="BU25" i="269"/>
  <c r="D79" i="270"/>
  <c r="BO28" i="269"/>
  <c r="BV26" i="269"/>
  <c r="BV18" i="269"/>
  <c r="BP77" i="269"/>
  <c r="BR137" i="269"/>
  <c r="BT119" i="269"/>
  <c r="BN62" i="269"/>
  <c r="BU28" i="269"/>
  <c r="H34" i="220"/>
  <c r="BN149" i="269"/>
  <c r="BV23" i="269"/>
  <c r="BU125" i="269"/>
  <c r="BW118" i="269"/>
  <c r="BN27" i="269"/>
  <c r="BN154" i="269"/>
  <c r="BT91" i="269"/>
  <c r="BP103" i="269"/>
  <c r="H25" i="220"/>
  <c r="BV78" i="269"/>
  <c r="AA77" i="269"/>
  <c r="BN107" i="269"/>
  <c r="BV54" i="269"/>
  <c r="AQ77" i="269"/>
  <c r="BD160" i="269"/>
  <c r="BW20" i="269"/>
  <c r="BW126" i="269"/>
  <c r="AW161" i="269"/>
  <c r="I22" i="220"/>
  <c r="BV64" i="269"/>
  <c r="BB78" i="269"/>
  <c r="BS28" i="269"/>
  <c r="M84" i="270"/>
  <c r="T161" i="269"/>
  <c r="BR73" i="269"/>
  <c r="AT160" i="269"/>
  <c r="BO124" i="269"/>
  <c r="AM78" i="269"/>
  <c r="BR114" i="269"/>
  <c r="BW137" i="269"/>
  <c r="BV125" i="269"/>
  <c r="BN102" i="269"/>
  <c r="BO138" i="269"/>
  <c r="BQ161" i="269"/>
  <c r="H40" i="220"/>
  <c r="BA78" i="269"/>
  <c r="BP136" i="269"/>
  <c r="BV101" i="269"/>
  <c r="BS66" i="269"/>
  <c r="BS24" i="269"/>
  <c r="BV156" i="269"/>
  <c r="BW48" i="269"/>
  <c r="BP107" i="269"/>
  <c r="BO161" i="269"/>
  <c r="BP66" i="269"/>
  <c r="BW122" i="269"/>
  <c r="BP101" i="269"/>
  <c r="BQ25" i="269"/>
  <c r="BU118" i="269"/>
  <c r="BO121" i="269"/>
  <c r="BN52" i="269"/>
  <c r="BQ74" i="269"/>
  <c r="BP13" i="269"/>
  <c r="BN137" i="269"/>
  <c r="H82" i="270"/>
  <c r="BS95" i="269"/>
  <c r="BP45" i="269"/>
  <c r="BH161" i="269"/>
  <c r="BT129" i="269"/>
  <c r="S160" i="269"/>
  <c r="BS104" i="269"/>
  <c r="AS78" i="269"/>
  <c r="Z160" i="269"/>
  <c r="BV20" i="269"/>
  <c r="AP161" i="269"/>
  <c r="J161" i="269"/>
  <c r="BR56" i="269"/>
  <c r="BW119" i="269"/>
  <c r="K79" i="270"/>
  <c r="BO134" i="269"/>
  <c r="BO101" i="269"/>
  <c r="BN56" i="269"/>
  <c r="BS122" i="269"/>
  <c r="BU56" i="269"/>
  <c r="I161" i="269"/>
  <c r="BN146" i="269"/>
  <c r="BO96" i="269"/>
  <c r="D83" i="270"/>
  <c r="BP132" i="269"/>
  <c r="Z78" i="269"/>
  <c r="BT159" i="269"/>
  <c r="BP127" i="269"/>
  <c r="BT48" i="269"/>
  <c r="BR26" i="269"/>
  <c r="J17" i="220"/>
  <c r="BQ120" i="269"/>
  <c r="BW151" i="269"/>
  <c r="BQ10" i="269"/>
  <c r="BS71" i="269"/>
  <c r="BQ49" i="269"/>
  <c r="BR120" i="269"/>
  <c r="AU77" i="269"/>
  <c r="BU157" i="269"/>
  <c r="BO61" i="269"/>
  <c r="BN9" i="269"/>
  <c r="BP120" i="269"/>
  <c r="BP74" i="269"/>
  <c r="BN73" i="269"/>
  <c r="BQ64" i="269"/>
  <c r="BR156" i="269"/>
  <c r="BQ47" i="269"/>
  <c r="BI161" i="269"/>
  <c r="J80" i="270"/>
  <c r="BT46" i="269"/>
  <c r="BR63" i="269"/>
  <c r="BQ58" i="269"/>
  <c r="BR64" i="269"/>
  <c r="BR142" i="269"/>
  <c r="BU130" i="269"/>
  <c r="BN128" i="269"/>
  <c r="BU128" i="269"/>
  <c r="BO123" i="269"/>
  <c r="BU48" i="269"/>
  <c r="H43" i="220"/>
  <c r="BN55" i="269"/>
  <c r="BU149" i="269"/>
  <c r="BO97" i="269"/>
  <c r="BN98" i="269"/>
  <c r="BU23" i="269"/>
  <c r="BR47" i="269"/>
  <c r="BT157" i="269"/>
  <c r="BN130" i="269"/>
  <c r="BR146" i="269"/>
  <c r="R78" i="269"/>
  <c r="AT78" i="269"/>
  <c r="BV124" i="269"/>
  <c r="BW60" i="269"/>
  <c r="BR11" i="269"/>
  <c r="BQ57" i="269"/>
  <c r="BS73" i="269"/>
  <c r="BW142" i="269"/>
  <c r="BS13" i="269"/>
  <c r="BW93" i="269"/>
  <c r="BN23" i="269"/>
  <c r="BW58" i="269"/>
  <c r="BO19" i="269"/>
  <c r="BW141" i="269"/>
  <c r="BU144" i="269"/>
  <c r="D80" i="270"/>
  <c r="BT73" i="269"/>
  <c r="BT149" i="269"/>
  <c r="BN133" i="269"/>
  <c r="BT18" i="269"/>
  <c r="AI160" i="269"/>
  <c r="BO148" i="269"/>
  <c r="BR13" i="269"/>
  <c r="BW19" i="269"/>
  <c r="BO120" i="269"/>
  <c r="BA161" i="269"/>
  <c r="BT135" i="269"/>
  <c r="BU52" i="269"/>
  <c r="G82" i="270"/>
  <c r="BV71" i="269"/>
  <c r="BE160" i="269"/>
  <c r="BR117" i="269"/>
  <c r="H44" i="220"/>
  <c r="BT124" i="269"/>
  <c r="BV127" i="269"/>
  <c r="BN141" i="269"/>
  <c r="BU77" i="269"/>
  <c r="BP98" i="269"/>
  <c r="BR93" i="269"/>
  <c r="BS98" i="269"/>
  <c r="BR132" i="269"/>
  <c r="BR46" i="269"/>
  <c r="BW133" i="269"/>
  <c r="BW103" i="269"/>
  <c r="BR161" i="269"/>
  <c r="BT155" i="269"/>
  <c r="BU76" i="269"/>
  <c r="BA160" i="269"/>
  <c r="BV134" i="269"/>
  <c r="BN60" i="269"/>
  <c r="BW61" i="269"/>
  <c r="BU131" i="269"/>
  <c r="BP53" i="269"/>
  <c r="I39" i="220"/>
  <c r="BU148" i="269"/>
  <c r="BU90" i="269"/>
  <c r="BN150" i="269"/>
  <c r="BN70" i="269"/>
  <c r="BU155" i="269"/>
  <c r="BS145" i="269"/>
  <c r="BP12" i="269"/>
  <c r="BB77" i="269"/>
  <c r="D81" i="270"/>
  <c r="BO27" i="269"/>
  <c r="AB78" i="269"/>
  <c r="BP48" i="269"/>
  <c r="BT133" i="269"/>
  <c r="BQ69" i="269"/>
  <c r="BO118" i="269"/>
  <c r="BQ46" i="269"/>
  <c r="O160" i="269"/>
  <c r="BT128" i="269"/>
  <c r="BQ105" i="269"/>
  <c r="BV126" i="269"/>
  <c r="BT132" i="269"/>
  <c r="BT62" i="269"/>
  <c r="BN45" i="269"/>
  <c r="BT116" i="269"/>
  <c r="BT51" i="269"/>
  <c r="BV157" i="269"/>
  <c r="BK161" i="269"/>
  <c r="BN77" i="269"/>
  <c r="BS142" i="269"/>
  <c r="BS78" i="269"/>
  <c r="BS48" i="269"/>
  <c r="H79" i="270"/>
  <c r="BQ110" i="269"/>
  <c r="K80" i="270"/>
  <c r="BT10" i="269"/>
  <c r="BQ56" i="269"/>
  <c r="BS149" i="269"/>
  <c r="BU54" i="269"/>
  <c r="J51" i="220"/>
  <c r="BU108" i="269"/>
  <c r="H84" i="270"/>
  <c r="BT143" i="269"/>
  <c r="BT117" i="269"/>
  <c r="BR130" i="269"/>
  <c r="G83" i="270"/>
  <c r="BQ142" i="269"/>
  <c r="AR160" i="269"/>
  <c r="AE160" i="269"/>
  <c r="BR105" i="269"/>
  <c r="BU67" i="269"/>
  <c r="H36" i="220"/>
  <c r="BW161" i="269"/>
  <c r="BT138" i="269"/>
  <c r="E84" i="270"/>
  <c r="L161" i="269"/>
  <c r="BP55" i="269"/>
  <c r="BQ117" i="269"/>
  <c r="BP146" i="269"/>
  <c r="N80" i="270"/>
  <c r="AF77" i="269"/>
  <c r="BO130" i="269"/>
  <c r="U77" i="269"/>
  <c r="BP75" i="269"/>
  <c r="I49" i="220"/>
  <c r="BQ132" i="269"/>
  <c r="BV141" i="269"/>
  <c r="BT76" i="269"/>
  <c r="O77" i="269"/>
  <c r="BW95" i="269"/>
  <c r="BW76" i="269"/>
  <c r="BV155" i="269"/>
  <c r="BQ94" i="269"/>
  <c r="BW152" i="269"/>
  <c r="BP62" i="269"/>
  <c r="BW115" i="269"/>
  <c r="BR157" i="269"/>
  <c r="BV70" i="269"/>
  <c r="BT137" i="269"/>
  <c r="Y77" i="269"/>
  <c r="E81" i="270"/>
  <c r="BV8" i="269"/>
  <c r="AS160" i="269"/>
  <c r="J25" i="220"/>
  <c r="AS161" i="269"/>
  <c r="BQ141" i="269"/>
  <c r="AG160" i="269"/>
  <c r="BQ107" i="269"/>
  <c r="BN96" i="269"/>
  <c r="BW135" i="269"/>
  <c r="BI160" i="269"/>
  <c r="BQ63" i="269"/>
  <c r="W161" i="269"/>
  <c r="BV139" i="269"/>
  <c r="BT123" i="269"/>
  <c r="D82" i="270"/>
  <c r="BO160" i="269"/>
  <c r="BW75" i="269"/>
  <c r="BW74" i="269"/>
  <c r="BV45" i="269"/>
  <c r="BW136" i="269"/>
  <c r="BN147" i="269"/>
  <c r="BR138" i="269"/>
  <c r="BV131" i="269"/>
  <c r="BO158" i="269"/>
  <c r="BU135" i="269"/>
  <c r="BU73" i="269"/>
  <c r="BR110" i="269"/>
  <c r="BU111" i="269"/>
  <c r="BP57" i="269"/>
  <c r="O78" i="269"/>
  <c r="BV138" i="269"/>
  <c r="BR125" i="269"/>
  <c r="BS27" i="269"/>
  <c r="BQ28" i="269"/>
  <c r="J26" i="220"/>
  <c r="I46" i="220"/>
  <c r="BN120" i="269"/>
  <c r="BU61" i="269"/>
  <c r="BW64" i="269"/>
  <c r="BW134" i="269"/>
  <c r="BP119" i="269"/>
  <c r="BN112" i="269"/>
  <c r="BC161" i="269"/>
  <c r="BO90" i="269"/>
  <c r="BT21" i="269"/>
  <c r="BN26" i="269"/>
  <c r="BQ71" i="269"/>
  <c r="AM161" i="269"/>
  <c r="BT121" i="269"/>
  <c r="BV102" i="269"/>
  <c r="G79" i="270"/>
  <c r="BO48" i="269"/>
  <c r="BO58" i="269"/>
  <c r="AB77" i="269"/>
  <c r="BQ95" i="269"/>
  <c r="BW13" i="269"/>
  <c r="I77" i="269"/>
  <c r="BT19" i="269"/>
  <c r="I82" i="270"/>
  <c r="BT115" i="269"/>
  <c r="BT101" i="269"/>
  <c r="AL77" i="269"/>
  <c r="BO113" i="269"/>
  <c r="BQ13" i="269"/>
  <c r="BN63" i="269"/>
  <c r="H28" i="220"/>
  <c r="BR59" i="269"/>
  <c r="Y160" i="269"/>
  <c r="BN161" i="269"/>
  <c r="BS140" i="269"/>
  <c r="BQ55" i="269"/>
  <c r="BR139" i="269"/>
  <c r="BS25" i="269"/>
  <c r="BO133" i="269"/>
  <c r="BE78" i="269"/>
  <c r="AC77" i="269"/>
  <c r="BU75" i="269"/>
  <c r="BP17" i="269"/>
  <c r="BR147" i="269"/>
  <c r="BV9" i="269"/>
  <c r="BV110" i="269"/>
  <c r="BO152" i="269"/>
  <c r="BO24" i="269"/>
  <c r="BT56" i="269"/>
  <c r="AN161" i="269"/>
  <c r="BN46" i="269"/>
  <c r="BU136" i="269"/>
  <c r="BW50" i="269"/>
  <c r="BN103" i="269"/>
  <c r="AD77" i="269"/>
  <c r="BV161" i="269"/>
  <c r="BR109" i="269"/>
  <c r="BS129" i="269"/>
  <c r="BU71" i="269"/>
  <c r="BR69" i="269"/>
  <c r="BQ111" i="269"/>
  <c r="BV46" i="269"/>
  <c r="BQ44" i="269"/>
  <c r="AT161" i="269"/>
  <c r="BN126" i="269"/>
  <c r="BT130" i="269"/>
  <c r="BU137" i="269"/>
  <c r="BP56" i="269"/>
  <c r="BO94" i="269"/>
  <c r="BU141" i="269"/>
  <c r="BS17" i="269"/>
  <c r="BW143" i="269"/>
  <c r="BU103" i="269"/>
  <c r="BV74" i="269"/>
  <c r="BW101" i="269"/>
  <c r="BR23" i="269"/>
  <c r="G84" i="270"/>
  <c r="H37" i="220"/>
  <c r="BO108" i="269"/>
  <c r="BP157" i="269"/>
  <c r="BQ123" i="269"/>
  <c r="AS77" i="269"/>
  <c r="BV121" i="269"/>
  <c r="BW70" i="269"/>
  <c r="BV147" i="269"/>
  <c r="AY77" i="269"/>
  <c r="BL77" i="269"/>
  <c r="BS107" i="269"/>
  <c r="AN160" i="269"/>
  <c r="BQ140" i="269"/>
  <c r="BN44" i="269"/>
  <c r="BQ144" i="269"/>
  <c r="N77" i="269"/>
  <c r="BQ24" i="269"/>
  <c r="BV90" i="269"/>
  <c r="BR57" i="269"/>
  <c r="BP67" i="269"/>
  <c r="BN50" i="269"/>
  <c r="BS26" i="269"/>
  <c r="BQ135" i="269"/>
  <c r="BW16" i="269"/>
  <c r="BO18" i="269"/>
  <c r="V160" i="269"/>
  <c r="BV98" i="269"/>
  <c r="BP97" i="269"/>
  <c r="BT120" i="269"/>
  <c r="BR9" i="269"/>
  <c r="BP7" i="269"/>
  <c r="BW110" i="269"/>
  <c r="I18" i="220"/>
  <c r="L82" i="270"/>
  <c r="BT13" i="269"/>
  <c r="BW72" i="269"/>
  <c r="BO67" i="269"/>
  <c r="BO156" i="269"/>
  <c r="J16" i="220"/>
  <c r="BS126" i="269"/>
  <c r="BU97" i="269"/>
  <c r="BP140" i="269"/>
  <c r="BV73" i="269"/>
  <c r="AG77" i="269"/>
  <c r="BS128" i="269"/>
  <c r="BT54" i="269"/>
  <c r="K161" i="269"/>
  <c r="BV137" i="269"/>
  <c r="BU139" i="269"/>
  <c r="H83" i="270"/>
  <c r="BP159" i="269"/>
  <c r="BT17" i="269"/>
  <c r="BR91" i="269"/>
  <c r="BO110" i="269"/>
  <c r="BF161" i="269"/>
  <c r="BV14" i="269"/>
  <c r="BQ59" i="269"/>
  <c r="H21" i="220"/>
  <c r="BR54" i="269"/>
  <c r="AV78" i="269"/>
  <c r="BW17" i="269"/>
  <c r="BF78" i="269"/>
  <c r="BW71" i="269"/>
  <c r="BP52" i="269"/>
  <c r="BO99" i="269"/>
  <c r="BS131" i="269"/>
  <c r="BW45" i="269"/>
  <c r="BU60" i="269"/>
  <c r="BU69" i="269"/>
  <c r="BR123" i="269"/>
  <c r="BL160" i="269"/>
  <c r="BM161" i="269"/>
  <c r="L77" i="269"/>
  <c r="BV77" i="269"/>
  <c r="BT111" i="269"/>
  <c r="AC161" i="269"/>
  <c r="BO12" i="269"/>
  <c r="BS68" i="269"/>
  <c r="AL78" i="269"/>
  <c r="BT100" i="269"/>
  <c r="BV49" i="269"/>
  <c r="BV50" i="269"/>
  <c r="BV151" i="269"/>
  <c r="BR116" i="269"/>
  <c r="BP129" i="269"/>
  <c r="BV144" i="269"/>
  <c r="BD161" i="269"/>
  <c r="BU51" i="269"/>
  <c r="BD77" i="269"/>
  <c r="BN72" i="269"/>
  <c r="BW155" i="269"/>
  <c r="BR48" i="269"/>
  <c r="BR76" i="269"/>
  <c r="BO52" i="269"/>
  <c r="BR118" i="269"/>
  <c r="BQ66" i="269"/>
  <c r="BQ48" i="269"/>
  <c r="BW117" i="269"/>
  <c r="BS112" i="269"/>
  <c r="BT8" i="269"/>
  <c r="BT12" i="269"/>
  <c r="BO75" i="269"/>
  <c r="BV129" i="269"/>
  <c r="BS16" i="269"/>
  <c r="BU138" i="269"/>
  <c r="N82" i="270"/>
  <c r="AJ161" i="269"/>
  <c r="BH160" i="269"/>
  <c r="BU143" i="269"/>
  <c r="BU11" i="269"/>
  <c r="AM160" i="269"/>
  <c r="BQ139" i="269"/>
  <c r="BR127" i="269"/>
  <c r="P78" i="269"/>
  <c r="BW150" i="269"/>
  <c r="BN47" i="269"/>
  <c r="BO47" i="269"/>
  <c r="BP118" i="269"/>
  <c r="BW90" i="269"/>
  <c r="AE77" i="269"/>
  <c r="AM77" i="269"/>
  <c r="BR25" i="269"/>
  <c r="BO45" i="269"/>
  <c r="BP14" i="269"/>
  <c r="BO66" i="269"/>
  <c r="BN104" i="269"/>
  <c r="BO109" i="269"/>
  <c r="BT16" i="269"/>
  <c r="BV58" i="269"/>
  <c r="BW102" i="269"/>
  <c r="BN14" i="269"/>
  <c r="BT15" i="269"/>
  <c r="BV61" i="269"/>
  <c r="H32" i="220"/>
  <c r="BP148" i="269"/>
  <c r="BO70" i="269"/>
  <c r="BN115" i="269"/>
  <c r="BO76" i="269"/>
  <c r="BV103" i="269"/>
  <c r="AK160" i="269"/>
  <c r="BT147" i="269"/>
  <c r="BP102" i="269"/>
  <c r="BP10" i="269"/>
  <c r="BV59" i="269"/>
  <c r="R77" i="269"/>
  <c r="AQ78" i="269"/>
  <c r="BR104" i="269"/>
  <c r="BS12" i="269"/>
  <c r="BQ53" i="269"/>
  <c r="BR77" i="269"/>
  <c r="BO10" i="269"/>
  <c r="BU12" i="269"/>
  <c r="BN19" i="269"/>
  <c r="BR140" i="269"/>
  <c r="AK77" i="269"/>
  <c r="BT7" i="269"/>
  <c r="BS60" i="269"/>
  <c r="L78" i="269"/>
  <c r="BN127" i="269"/>
  <c r="H77" i="269"/>
  <c r="BP150" i="269"/>
  <c r="BR7" i="269"/>
  <c r="BS143" i="269"/>
  <c r="BP151" i="269"/>
  <c r="K84" i="270"/>
  <c r="BU14" i="269"/>
  <c r="BP128" i="269"/>
  <c r="BO98" i="269"/>
  <c r="J13" i="220"/>
  <c r="BT113" i="269"/>
  <c r="BT156" i="269"/>
  <c r="BW105" i="269"/>
  <c r="J23" i="220"/>
  <c r="I160" i="269"/>
  <c r="BP155" i="269"/>
  <c r="BR67" i="269"/>
  <c r="BT96" i="269"/>
  <c r="BW10" i="269"/>
  <c r="I47" i="220"/>
  <c r="U78" i="269"/>
  <c r="BW27" i="269"/>
  <c r="BN90" i="269"/>
  <c r="BN21" i="269"/>
  <c r="BR20" i="269"/>
  <c r="BV122" i="269"/>
  <c r="BL161" i="269"/>
  <c r="L84" i="270"/>
  <c r="BR111" i="269"/>
  <c r="BN123" i="269"/>
  <c r="BN101" i="269"/>
  <c r="BT127" i="269"/>
  <c r="BW68" i="269"/>
  <c r="BP58" i="269"/>
  <c r="BU127" i="269"/>
  <c r="BV158" i="269"/>
  <c r="BO53" i="269"/>
  <c r="K81" i="270"/>
  <c r="BN144" i="269"/>
  <c r="BT47" i="269"/>
  <c r="BO74" i="269"/>
  <c r="BP154" i="269"/>
  <c r="BW144" i="269"/>
  <c r="BV143" i="269"/>
  <c r="BR66" i="269"/>
  <c r="BD78" i="269"/>
  <c r="BV104" i="269"/>
  <c r="BS50" i="269"/>
  <c r="BN155" i="269"/>
  <c r="J83" i="270"/>
  <c r="BS154" i="269"/>
  <c r="BU21" i="269"/>
  <c r="BO107" i="269"/>
  <c r="BR122" i="269"/>
  <c r="BN148" i="269"/>
  <c r="BF160" i="269"/>
  <c r="BW49" i="269"/>
  <c r="BW132" i="269"/>
  <c r="BT158" i="269"/>
  <c r="BO102" i="269"/>
  <c r="AE161" i="269"/>
  <c r="BS23" i="269"/>
  <c r="BV95" i="269"/>
  <c r="AG78" i="269"/>
  <c r="BU68" i="269"/>
  <c r="F81" i="270"/>
  <c r="BW160" i="269"/>
  <c r="L160" i="269"/>
  <c r="BW63" i="269"/>
  <c r="BT93" i="269"/>
  <c r="BO147" i="269"/>
  <c r="AO160" i="269"/>
  <c r="T78" i="269"/>
  <c r="BQ23" i="269"/>
  <c r="J33" i="220"/>
  <c r="BK78" i="269"/>
  <c r="BS115" i="269"/>
  <c r="BR60" i="269"/>
  <c r="BS99" i="269"/>
  <c r="BS157" i="269"/>
  <c r="BQ18" i="269"/>
  <c r="I13" i="220"/>
  <c r="BW147" i="269"/>
  <c r="BN135" i="269"/>
  <c r="BW114" i="269"/>
  <c r="BQ19" i="269"/>
  <c r="BT24" i="269"/>
  <c r="BW100" i="269"/>
  <c r="BU70" i="269"/>
  <c r="BP91" i="269"/>
  <c r="BU100" i="269"/>
  <c r="BV19" i="269"/>
  <c r="BT68" i="269"/>
  <c r="BU145" i="269"/>
  <c r="BJ161" i="269"/>
  <c r="BV22" i="269"/>
  <c r="BP95" i="269"/>
  <c r="BV154" i="269"/>
  <c r="BQ127" i="269"/>
  <c r="BO9" i="269"/>
  <c r="BR149" i="269"/>
  <c r="BO141" i="269"/>
  <c r="BH77" i="269"/>
  <c r="K78" i="269"/>
  <c r="BT58" i="269"/>
  <c r="AV160" i="269"/>
  <c r="BT64" i="269"/>
  <c r="BO69" i="269"/>
  <c r="BV96" i="269"/>
  <c r="J24" i="220"/>
  <c r="BQ122" i="269"/>
  <c r="BW104" i="269"/>
  <c r="BU99" i="269"/>
  <c r="BP69" i="269"/>
  <c r="BJ77" i="269"/>
  <c r="BV114" i="269"/>
  <c r="BV119" i="269"/>
  <c r="BQ154" i="269"/>
  <c r="BT53" i="269"/>
  <c r="BU113" i="269"/>
  <c r="BU64" i="269"/>
  <c r="BV117" i="269"/>
  <c r="BR135" i="269"/>
  <c r="BT92" i="269"/>
  <c r="BO100" i="269"/>
  <c r="BP9" i="269"/>
  <c r="BN134" i="269"/>
  <c r="BW113" i="269"/>
  <c r="BV123" i="269"/>
  <c r="BN59" i="269"/>
  <c r="M79" i="270"/>
  <c r="BV159" i="269"/>
  <c r="BW99" i="269"/>
  <c r="BV130" i="269"/>
  <c r="BP25" i="269"/>
  <c r="BS127" i="269"/>
  <c r="BN129" i="269"/>
  <c r="BP160" i="269"/>
  <c r="BS119" i="269"/>
  <c r="BQ136" i="269"/>
  <c r="BO54" i="269"/>
  <c r="BP51" i="269"/>
  <c r="BN18" i="269"/>
  <c r="BR108" i="269"/>
  <c r="BS141" i="269"/>
  <c r="BS100" i="269"/>
  <c r="N83" i="270"/>
  <c r="BO149" i="269"/>
  <c r="BN22" i="269"/>
  <c r="BU117" i="269"/>
  <c r="BR141" i="269"/>
  <c r="BP135" i="269"/>
  <c r="M160" i="269"/>
  <c r="I12" i="220"/>
  <c r="BN24" i="269"/>
  <c r="BW149" i="269"/>
  <c r="BR133" i="269"/>
  <c r="BN156" i="269"/>
  <c r="BS91" i="269"/>
  <c r="BQ108" i="269"/>
  <c r="BT77" i="269"/>
  <c r="BW124" i="269"/>
  <c r="BT23" i="269"/>
  <c r="BN121" i="269"/>
  <c r="BQ20" i="269"/>
  <c r="BU92" i="269"/>
  <c r="BP64" i="269"/>
  <c r="BN139" i="269"/>
  <c r="BU8" i="269"/>
  <c r="I51" i="220"/>
  <c r="BT141" i="269"/>
  <c r="BN140" i="269"/>
  <c r="AP78" i="269"/>
  <c r="BV91" i="269"/>
  <c r="BS92" i="269"/>
  <c r="AQ161" i="269"/>
  <c r="BO122" i="269"/>
  <c r="BU49" i="269"/>
  <c r="BQ149" i="269"/>
  <c r="BV51" i="269"/>
  <c r="BQ158" i="269"/>
  <c r="BN109" i="269"/>
  <c r="BF77" i="269"/>
  <c r="BU147" i="269"/>
  <c r="BU62" i="269"/>
  <c r="J160" i="269"/>
  <c r="BT125" i="269"/>
  <c r="BR119" i="269"/>
  <c r="BT59" i="269"/>
  <c r="P161" i="269"/>
  <c r="BP121" i="269"/>
  <c r="BP93" i="269"/>
  <c r="X78" i="269"/>
  <c r="BU18" i="269"/>
  <c r="BR131" i="269"/>
  <c r="N160" i="269"/>
  <c r="BQ138" i="269"/>
  <c r="BU63" i="269"/>
  <c r="BW140" i="269"/>
  <c r="BU74" i="269"/>
  <c r="BT146" i="269"/>
  <c r="BS102" i="269"/>
  <c r="BV142" i="269"/>
  <c r="BO21" i="269"/>
  <c r="BW123" i="269"/>
  <c r="BS109" i="269"/>
  <c r="BO50" i="269"/>
  <c r="BU53" i="269"/>
  <c r="I78" i="269"/>
  <c r="BW158" i="269"/>
  <c r="BI77" i="269"/>
  <c r="BT44" i="269"/>
  <c r="H29" i="220"/>
  <c r="BP70" i="269"/>
  <c r="BR71" i="269"/>
  <c r="BR237" i="269" l="1"/>
  <c r="BP236" i="269"/>
  <c r="N29" i="220"/>
  <c r="BT210" i="269"/>
  <c r="BI243" i="269"/>
  <c r="I244" i="269"/>
  <c r="BU219" i="269"/>
  <c r="BO216" i="269"/>
  <c r="BW206" i="269"/>
  <c r="BO187" i="269"/>
  <c r="BU240" i="269"/>
  <c r="BU229" i="269"/>
  <c r="BU184" i="269"/>
  <c r="X244" i="269"/>
  <c r="BP204" i="269"/>
  <c r="BT225" i="269"/>
  <c r="BR202" i="269"/>
  <c r="BT208" i="269"/>
  <c r="BU228" i="269"/>
  <c r="BF243" i="269"/>
  <c r="BV217" i="269"/>
  <c r="BU215" i="269"/>
  <c r="BO205" i="269"/>
  <c r="AP244" i="269"/>
  <c r="O51" i="220"/>
  <c r="BU174" i="269"/>
  <c r="BP230" i="269"/>
  <c r="BQ186" i="269"/>
  <c r="BN204" i="269"/>
  <c r="BT189" i="269"/>
  <c r="BW207" i="269"/>
  <c r="BT243" i="269"/>
  <c r="BN190" i="269"/>
  <c r="O12" i="220"/>
  <c r="BU200" i="269"/>
  <c r="BN188" i="269"/>
  <c r="BN184" i="269"/>
  <c r="BP217" i="269"/>
  <c r="BO220" i="269"/>
  <c r="BS202" i="269"/>
  <c r="BP191" i="269"/>
  <c r="BN225" i="269"/>
  <c r="BV206" i="269"/>
  <c r="BW196" i="269"/>
  <c r="BP175" i="269"/>
  <c r="BV200" i="269"/>
  <c r="BU230" i="269"/>
  <c r="BU196" i="269"/>
  <c r="BT219" i="269"/>
  <c r="BV202" i="269"/>
  <c r="BV197" i="269"/>
  <c r="BJ243" i="269"/>
  <c r="BP235" i="269"/>
  <c r="BP231" i="269"/>
  <c r="BQ205" i="269"/>
  <c r="P24" i="220"/>
  <c r="BO231" i="269"/>
  <c r="BO235" i="269"/>
  <c r="BT230" i="269"/>
  <c r="BT224" i="269"/>
  <c r="K244" i="269"/>
  <c r="BH243" i="269"/>
  <c r="BO175" i="269"/>
  <c r="BV188" i="269"/>
  <c r="BT234" i="269"/>
  <c r="BV185" i="269"/>
  <c r="BU236" i="269"/>
  <c r="BT190" i="269"/>
  <c r="BQ185" i="269"/>
  <c r="BW197" i="269"/>
  <c r="O13" i="220"/>
  <c r="BQ184" i="269"/>
  <c r="BR226" i="269"/>
  <c r="BS198" i="269"/>
  <c r="BK244" i="269"/>
  <c r="P33" i="220"/>
  <c r="BQ189" i="269"/>
  <c r="T244" i="269"/>
  <c r="BW229" i="269"/>
  <c r="BU234" i="269"/>
  <c r="AG244" i="269"/>
  <c r="BS189" i="269"/>
  <c r="BW215" i="269"/>
  <c r="BR205" i="269"/>
  <c r="BU187" i="269"/>
  <c r="BS216" i="269"/>
  <c r="BD244" i="269"/>
  <c r="BR232" i="269"/>
  <c r="BO240" i="269"/>
  <c r="BT213" i="269"/>
  <c r="BO219" i="269"/>
  <c r="BP224" i="269"/>
  <c r="BW234" i="269"/>
  <c r="BN206" i="269"/>
  <c r="BV205" i="269"/>
  <c r="BR186" i="269"/>
  <c r="BN187" i="269"/>
  <c r="BW193" i="269"/>
  <c r="U244" i="269"/>
  <c r="O47" i="220"/>
  <c r="BW176" i="269"/>
  <c r="BR233" i="269"/>
  <c r="P23" i="220"/>
  <c r="BT196" i="269"/>
  <c r="P13" i="220"/>
  <c r="BU180" i="269"/>
  <c r="BR173" i="269"/>
  <c r="H243" i="269"/>
  <c r="L244" i="269"/>
  <c r="BS226" i="269"/>
  <c r="BT173" i="269"/>
  <c r="AK243" i="269"/>
  <c r="BN185" i="269"/>
  <c r="BU178" i="269"/>
  <c r="BO176" i="269"/>
  <c r="BR243" i="269"/>
  <c r="BQ219" i="269"/>
  <c r="BS178" i="269"/>
  <c r="AQ244" i="269"/>
  <c r="R243" i="269"/>
  <c r="BV225" i="269"/>
  <c r="BP176" i="269"/>
  <c r="BO242" i="269"/>
  <c r="BN198" i="269"/>
  <c r="BO236" i="269"/>
  <c r="N32" i="220"/>
  <c r="BV227" i="269"/>
  <c r="BT181" i="269"/>
  <c r="BN180" i="269"/>
  <c r="BV224" i="269"/>
  <c r="BT182" i="269"/>
  <c r="BO232" i="269"/>
  <c r="BP180" i="269"/>
  <c r="BO211" i="269"/>
  <c r="BR191" i="269"/>
  <c r="AM243" i="269"/>
  <c r="AE243" i="269"/>
  <c r="BP201" i="269"/>
  <c r="BO213" i="269"/>
  <c r="BN213" i="269"/>
  <c r="P244" i="269"/>
  <c r="BU177" i="269"/>
  <c r="BS182" i="269"/>
  <c r="BO241" i="269"/>
  <c r="BT178" i="269"/>
  <c r="BT174" i="269"/>
  <c r="BS195" i="269"/>
  <c r="BW200" i="269"/>
  <c r="BQ214" i="269"/>
  <c r="BQ232" i="269"/>
  <c r="BR201" i="269"/>
  <c r="BO218" i="269"/>
  <c r="BR242" i="269"/>
  <c r="BR214" i="269"/>
  <c r="BN238" i="269"/>
  <c r="BD243" i="269"/>
  <c r="BU217" i="269"/>
  <c r="BR199" i="269"/>
  <c r="BV216" i="269"/>
  <c r="BV215" i="269"/>
  <c r="AL244" i="269"/>
  <c r="BS234" i="269"/>
  <c r="BO178" i="269"/>
  <c r="BV243" i="269"/>
  <c r="L243" i="269"/>
  <c r="BR206" i="269"/>
  <c r="BU235" i="269"/>
  <c r="BU231" i="269"/>
  <c r="BU226" i="269"/>
  <c r="BW211" i="269"/>
  <c r="BP218" i="269"/>
  <c r="BW237" i="269"/>
  <c r="BF244" i="269"/>
  <c r="BW183" i="269"/>
  <c r="AV244" i="269"/>
  <c r="BR220" i="269"/>
  <c r="N21" i="220"/>
  <c r="BQ225" i="269"/>
  <c r="BV180" i="269"/>
  <c r="BT183" i="269"/>
  <c r="BT220" i="269"/>
  <c r="AG243" i="269"/>
  <c r="BV239" i="269"/>
  <c r="BS209" i="269"/>
  <c r="P16" i="220"/>
  <c r="BO233" i="269"/>
  <c r="BW238" i="269"/>
  <c r="BT179" i="269"/>
  <c r="O18" i="220"/>
  <c r="BP173" i="269"/>
  <c r="BR175" i="269"/>
  <c r="BT203" i="269"/>
  <c r="BO184" i="269"/>
  <c r="BW182" i="269"/>
  <c r="BS192" i="269"/>
  <c r="BN216" i="269"/>
  <c r="BP233" i="269"/>
  <c r="BR223" i="269"/>
  <c r="BQ190" i="269"/>
  <c r="N243" i="269"/>
  <c r="BN210" i="269"/>
  <c r="BL243" i="269"/>
  <c r="AY243" i="269"/>
  <c r="BW236" i="269"/>
  <c r="BV204" i="269"/>
  <c r="AS243" i="269"/>
  <c r="BQ206" i="269"/>
  <c r="N37" i="220"/>
  <c r="BR189" i="269"/>
  <c r="BV240" i="269"/>
  <c r="BS183" i="269"/>
  <c r="BP222" i="269"/>
  <c r="BN209" i="269"/>
  <c r="BQ210" i="269"/>
  <c r="BV212" i="269"/>
  <c r="BR235" i="269"/>
  <c r="BR231" i="269"/>
  <c r="BU237" i="269"/>
  <c r="AD243" i="269"/>
  <c r="BW216" i="269"/>
  <c r="BN212" i="269"/>
  <c r="BT222" i="269"/>
  <c r="BO190" i="269"/>
  <c r="BV175" i="269"/>
  <c r="BP183" i="269"/>
  <c r="BU241" i="269"/>
  <c r="AC243" i="269"/>
  <c r="BE244" i="269"/>
  <c r="BS191" i="269"/>
  <c r="BQ221" i="269"/>
  <c r="BR225" i="269"/>
  <c r="N28" i="220"/>
  <c r="BN229" i="269"/>
  <c r="BQ179" i="269"/>
  <c r="BO196" i="269"/>
  <c r="AL243" i="269"/>
  <c r="BT198" i="269"/>
  <c r="BT185" i="269"/>
  <c r="I243" i="269"/>
  <c r="BW179" i="269"/>
  <c r="AB243" i="269"/>
  <c r="BO224" i="269"/>
  <c r="BO214" i="269"/>
  <c r="BT204" i="269"/>
  <c r="BQ237" i="269"/>
  <c r="BN192" i="269"/>
  <c r="BT187" i="269"/>
  <c r="BN195" i="269"/>
  <c r="BP202" i="269"/>
  <c r="BW230" i="269"/>
  <c r="BU227" i="269"/>
  <c r="BN203" i="269"/>
  <c r="O46" i="220"/>
  <c r="P26" i="220"/>
  <c r="BQ194" i="269"/>
  <c r="BS193" i="269"/>
  <c r="BR208" i="269"/>
  <c r="O244" i="269"/>
  <c r="BP223" i="269"/>
  <c r="BU239" i="269"/>
  <c r="BV211" i="269"/>
  <c r="BW240" i="269"/>
  <c r="BW241" i="269"/>
  <c r="BT206" i="269"/>
  <c r="BQ229" i="269"/>
  <c r="P25" i="220"/>
  <c r="BV174" i="269"/>
  <c r="Y243" i="269"/>
  <c r="BV236" i="269"/>
  <c r="BW198" i="269"/>
  <c r="BP228" i="269"/>
  <c r="BW242" i="269"/>
  <c r="O243" i="269"/>
  <c r="BT242" i="269"/>
  <c r="O49" i="220"/>
  <c r="BP241" i="269"/>
  <c r="U243" i="269"/>
  <c r="AF243" i="269"/>
  <c r="BQ200" i="269"/>
  <c r="BP221" i="269"/>
  <c r="N36" i="220"/>
  <c r="BU233" i="269"/>
  <c r="BT200" i="269"/>
  <c r="P51" i="220"/>
  <c r="BU220" i="269"/>
  <c r="BQ222" i="269"/>
  <c r="BT176" i="269"/>
  <c r="BS214" i="269"/>
  <c r="BS244" i="269"/>
  <c r="BN243" i="269"/>
  <c r="BT217" i="269"/>
  <c r="BT199" i="269"/>
  <c r="BN211" i="269"/>
  <c r="BT228" i="269"/>
  <c r="BV209" i="269"/>
  <c r="BQ212" i="269"/>
  <c r="BO201" i="269"/>
  <c r="BQ235" i="269"/>
  <c r="BQ231" i="269"/>
  <c r="BP214" i="269"/>
  <c r="AB244" i="269"/>
  <c r="BO193" i="269"/>
  <c r="BB243" i="269"/>
  <c r="BP178" i="269"/>
  <c r="BN236" i="269"/>
  <c r="O39" i="220"/>
  <c r="BP219" i="269"/>
  <c r="BW227" i="269"/>
  <c r="BN226" i="269"/>
  <c r="BU242" i="269"/>
  <c r="BR212" i="269"/>
  <c r="BU243" i="269"/>
  <c r="BT207" i="269"/>
  <c r="N44" i="220"/>
  <c r="BR200" i="269"/>
  <c r="BV237" i="269"/>
  <c r="BU218" i="269"/>
  <c r="BO203" i="269"/>
  <c r="BW185" i="269"/>
  <c r="BR179" i="269"/>
  <c r="BT184" i="269"/>
  <c r="BT239" i="269"/>
  <c r="BO185" i="269"/>
  <c r="BW224" i="269"/>
  <c r="BN189" i="269"/>
  <c r="BS179" i="269"/>
  <c r="BS239" i="269"/>
  <c r="BQ223" i="269"/>
  <c r="BR177" i="269"/>
  <c r="BW226" i="269"/>
  <c r="BV207" i="269"/>
  <c r="AT244" i="269"/>
  <c r="R244" i="269"/>
  <c r="BR213" i="269"/>
  <c r="BU189" i="269"/>
  <c r="BN221" i="269"/>
  <c r="N43" i="220"/>
  <c r="BU214" i="269"/>
  <c r="BO206" i="269"/>
  <c r="BR230" i="269"/>
  <c r="BQ224" i="269"/>
  <c r="BR229" i="269"/>
  <c r="BT212" i="269"/>
  <c r="BQ213" i="269"/>
  <c r="BQ230" i="269"/>
  <c r="BN239" i="269"/>
  <c r="BP240" i="269"/>
  <c r="BP203" i="269"/>
  <c r="BN175" i="269"/>
  <c r="BO227" i="269"/>
  <c r="AU243" i="269"/>
  <c r="BR203" i="269"/>
  <c r="BQ215" i="269"/>
  <c r="BS237" i="269"/>
  <c r="BQ176" i="269"/>
  <c r="BQ203" i="269"/>
  <c r="P17" i="220"/>
  <c r="BR192" i="269"/>
  <c r="BT214" i="269"/>
  <c r="Z244" i="269"/>
  <c r="BU222" i="269"/>
  <c r="BS205" i="269"/>
  <c r="BN222" i="269"/>
  <c r="BW202" i="269"/>
  <c r="BR222" i="269"/>
  <c r="BV186" i="269"/>
  <c r="AS244" i="269"/>
  <c r="BP211" i="269"/>
  <c r="BP179" i="269"/>
  <c r="BQ240" i="269"/>
  <c r="BN218" i="269"/>
  <c r="BO204" i="269"/>
  <c r="BU201" i="269"/>
  <c r="BQ191" i="269"/>
  <c r="BW205" i="269"/>
  <c r="BP232" i="269"/>
  <c r="BW214" i="269"/>
  <c r="BS190" i="269"/>
  <c r="BS232" i="269"/>
  <c r="BA244" i="269"/>
  <c r="N40" i="220"/>
  <c r="BV208" i="269"/>
  <c r="BR197" i="269"/>
  <c r="AM244" i="269"/>
  <c r="BO207" i="269"/>
  <c r="BR239" i="269"/>
  <c r="BS194" i="269"/>
  <c r="BB244" i="269"/>
  <c r="BV230" i="269"/>
  <c r="O22" i="220"/>
  <c r="BW209" i="269"/>
  <c r="BW186" i="269"/>
  <c r="AQ243" i="269"/>
  <c r="BV220" i="269"/>
  <c r="AA243" i="269"/>
  <c r="BV244" i="269"/>
  <c r="N25" i="220"/>
  <c r="BN193" i="269"/>
  <c r="BW201" i="269"/>
  <c r="BU208" i="269"/>
  <c r="BV189" i="269"/>
  <c r="N34" i="220"/>
  <c r="BU194" i="269"/>
  <c r="BN228" i="269"/>
  <c r="BT202" i="269"/>
  <c r="BP243" i="269"/>
  <c r="BV184" i="269"/>
  <c r="BV192" i="269"/>
  <c r="BO194" i="269"/>
  <c r="BU191" i="269"/>
  <c r="BR178" i="269"/>
  <c r="BR228" i="269"/>
  <c r="BN191" i="269"/>
  <c r="BV232" i="269"/>
  <c r="BQ217" i="269"/>
  <c r="BQ177" i="269"/>
  <c r="BP185" i="269"/>
  <c r="N26" i="220"/>
  <c r="BR241" i="269"/>
  <c r="BQ208" i="269"/>
  <c r="BS236" i="269"/>
  <c r="BO212" i="269"/>
  <c r="BU199" i="269"/>
  <c r="BS174" i="269"/>
  <c r="BN240" i="269"/>
  <c r="BI244" i="269"/>
  <c r="BP198" i="269"/>
  <c r="T243" i="269"/>
  <c r="BR198" i="269"/>
  <c r="BT233" i="269"/>
  <c r="BR185" i="269"/>
  <c r="BN202" i="269"/>
  <c r="BO186" i="269"/>
  <c r="BO182" i="269"/>
  <c r="BR181" i="269"/>
  <c r="BQ218" i="269"/>
  <c r="BO181" i="269"/>
  <c r="BU206" i="269"/>
  <c r="BR210" i="269"/>
  <c r="BP188" i="269"/>
  <c r="O17" i="220"/>
  <c r="BN177" i="269"/>
  <c r="BO192" i="269"/>
  <c r="BR217" i="269"/>
  <c r="BK243" i="269"/>
  <c r="BQ234" i="269"/>
  <c r="BT209" i="269"/>
  <c r="BO237" i="269"/>
  <c r="BS185" i="269"/>
  <c r="BV238" i="269"/>
  <c r="BR195" i="269"/>
  <c r="BT191" i="269"/>
  <c r="BT201" i="269"/>
  <c r="BS184" i="269"/>
  <c r="BU198" i="269"/>
  <c r="BA243" i="269"/>
  <c r="BS203" i="269"/>
  <c r="BO200" i="269"/>
  <c r="AU244" i="269"/>
  <c r="BQ220" i="269"/>
  <c r="BP225" i="269"/>
  <c r="BQ211" i="269"/>
  <c r="BO243" i="269"/>
  <c r="BU197" i="269"/>
  <c r="BN242" i="269"/>
  <c r="BQ181" i="269"/>
  <c r="BN235" i="269"/>
  <c r="BN231" i="269"/>
  <c r="BV201" i="269"/>
  <c r="M243" i="269"/>
  <c r="BO188" i="269"/>
  <c r="N10" i="220"/>
  <c r="BQ236" i="269"/>
  <c r="N33" i="220"/>
  <c r="N31" i="220"/>
  <c r="BN217" i="269"/>
  <c r="BT223" i="269"/>
  <c r="BP242" i="269"/>
  <c r="BQ241" i="269"/>
  <c r="BT215" i="269"/>
  <c r="BU216" i="269"/>
  <c r="BW218" i="269"/>
  <c r="BO215" i="269"/>
  <c r="AN243" i="269"/>
  <c r="BR180" i="269"/>
  <c r="BU209" i="269"/>
  <c r="BO195" i="269"/>
  <c r="BP208" i="269"/>
  <c r="BU188" i="269"/>
  <c r="BO238" i="269"/>
  <c r="BQ238" i="269"/>
  <c r="BW232" i="269"/>
  <c r="BR184" i="269"/>
  <c r="BO222" i="269"/>
  <c r="BN233" i="269"/>
  <c r="BS215" i="269"/>
  <c r="BW219" i="269"/>
  <c r="BR187" i="269"/>
  <c r="BV198" i="269"/>
  <c r="BN186" i="269"/>
  <c r="P27" i="220"/>
  <c r="AH244" i="269"/>
  <c r="BS208" i="269"/>
  <c r="BW233" i="269"/>
  <c r="BQ239" i="269"/>
  <c r="BW180" i="269"/>
  <c r="BS211" i="269"/>
  <c r="BV194" i="269"/>
  <c r="BO173" i="269"/>
  <c r="BP199" i="269"/>
  <c r="BT226" i="269"/>
  <c r="AR243" i="269"/>
  <c r="BR240" i="269"/>
  <c r="BQ197" i="269"/>
  <c r="BR221" i="269"/>
  <c r="BW210" i="269"/>
  <c r="BW208" i="269"/>
  <c r="BU193" i="269"/>
  <c r="BS225" i="269"/>
  <c r="BP229" i="269"/>
  <c r="BT193" i="269"/>
  <c r="BU210" i="269"/>
  <c r="BQ216" i="269"/>
  <c r="BV178" i="269"/>
  <c r="S243" i="269"/>
  <c r="BU207" i="269"/>
  <c r="BS217" i="269"/>
  <c r="BQ174" i="269"/>
  <c r="AY244" i="269"/>
  <c r="BV214" i="269"/>
  <c r="Q244" i="269"/>
  <c r="BO228" i="269"/>
  <c r="BS220" i="269"/>
  <c r="BO244" i="269"/>
  <c r="BS222" i="269"/>
  <c r="BW204" i="269"/>
  <c r="V243" i="269"/>
  <c r="BR176" i="269"/>
  <c r="BV219" i="269"/>
  <c r="BC243" i="269"/>
  <c r="BE243" i="269"/>
  <c r="BW174" i="269"/>
  <c r="BV223" i="269"/>
  <c r="P243" i="269"/>
  <c r="P12" i="220"/>
  <c r="BS229" i="269"/>
  <c r="BP181" i="269"/>
  <c r="BR182" i="269"/>
  <c r="BS242" i="269"/>
  <c r="BS210" i="269"/>
  <c r="BW244" i="269"/>
  <c r="BW189" i="269"/>
  <c r="BQ199" i="269"/>
  <c r="BS200" i="269"/>
  <c r="BR194" i="269"/>
  <c r="BQ201" i="269"/>
  <c r="BH244" i="269"/>
  <c r="BU238" i="269"/>
  <c r="BP177" i="269"/>
  <c r="O7" i="220"/>
  <c r="BW175" i="269"/>
  <c r="BU179" i="269"/>
  <c r="BO199" i="269"/>
  <c r="BR183" i="269"/>
  <c r="BQ228" i="269"/>
  <c r="BU192" i="269"/>
  <c r="P39" i="220"/>
  <c r="AR244" i="269"/>
  <c r="AH243" i="269"/>
  <c r="BW188" i="269"/>
  <c r="BP213" i="269"/>
  <c r="BR224" i="269"/>
  <c r="BT205" i="269"/>
  <c r="O42" i="220"/>
  <c r="M244" i="269"/>
  <c r="BN241" i="269"/>
  <c r="BN205" i="269"/>
  <c r="BP174" i="269"/>
  <c r="G243" i="269"/>
  <c r="BU211" i="269"/>
  <c r="BU186" i="269"/>
  <c r="BV182" i="269"/>
  <c r="BU223" i="269"/>
  <c r="BP187" i="269"/>
  <c r="BN178" i="269"/>
  <c r="BS180" i="269"/>
  <c r="BU224" i="269"/>
  <c r="AO244" i="269"/>
  <c r="BR204" i="269"/>
  <c r="BQ175" i="269"/>
  <c r="BS201" i="269"/>
  <c r="BC244" i="269"/>
  <c r="BP190" i="269"/>
  <c r="BV210" i="269"/>
  <c r="BP212" i="269"/>
  <c r="BQ209" i="269"/>
  <c r="BT229" i="269"/>
  <c r="BV190" i="269"/>
  <c r="J243" i="269"/>
  <c r="BW217" i="269"/>
  <c r="BU232" i="269"/>
  <c r="BV241" i="269"/>
  <c r="BV173" i="269"/>
  <c r="BO230" i="269"/>
  <c r="BN181" i="269"/>
  <c r="BW239" i="269"/>
  <c r="BO210" i="269"/>
  <c r="BP182" i="269"/>
  <c r="BW212" i="269"/>
  <c r="BV187" i="269"/>
  <c r="BS175" i="269"/>
  <c r="BP238" i="269"/>
  <c r="BV195" i="269"/>
  <c r="AA244" i="269"/>
  <c r="BU183" i="269"/>
  <c r="BS188" i="269"/>
  <c r="BW228" i="269"/>
  <c r="BW184" i="269"/>
  <c r="BO189" i="269"/>
  <c r="BN197" i="269"/>
  <c r="BP227" i="269"/>
  <c r="BW195" i="269"/>
  <c r="BT237" i="269"/>
  <c r="BW222" i="269"/>
  <c r="BO208" i="269"/>
  <c r="BT232" i="269"/>
  <c r="BT218" i="269"/>
  <c r="N39" i="220"/>
  <c r="BP220" i="269"/>
  <c r="BT211" i="269"/>
  <c r="BR227" i="269"/>
  <c r="AO243" i="269"/>
  <c r="BS231" i="269"/>
  <c r="BS235" i="269"/>
  <c r="BV221" i="269"/>
  <c r="BV242" i="269"/>
  <c r="BU244" i="269"/>
  <c r="O43" i="220"/>
  <c r="O26" i="220"/>
  <c r="BQ204" i="269"/>
  <c r="BT175" i="269"/>
  <c r="BW199" i="269"/>
  <c r="BP186" i="269"/>
  <c r="BT180" i="269"/>
  <c r="BU185" i="269"/>
  <c r="BN237" i="269"/>
  <c r="AI243" i="269"/>
  <c r="BO198" i="269"/>
  <c r="BN201" i="269"/>
  <c r="BN174" i="269"/>
  <c r="BV191" i="269"/>
  <c r="BN230" i="269"/>
  <c r="BP193" i="269"/>
  <c r="BV181" i="269"/>
  <c r="BV203" i="269"/>
  <c r="BP205" i="269"/>
  <c r="O48" i="220"/>
  <c r="BO202" i="269"/>
  <c r="BS187" i="269"/>
  <c r="BT197" i="269"/>
  <c r="AF244" i="269"/>
  <c r="P14" i="220"/>
  <c r="BQ207" i="269"/>
  <c r="BR193" i="269"/>
  <c r="BQ243" i="269"/>
  <c r="P22" i="220"/>
  <c r="BR215" i="269"/>
  <c r="W243" i="269"/>
  <c r="O44" i="220"/>
  <c r="BP184" i="269"/>
  <c r="BV193" i="269"/>
  <c r="BT177" i="269"/>
  <c r="O25" i="220"/>
  <c r="BV176" i="269"/>
  <c r="N244" i="269"/>
  <c r="BN232" i="269"/>
  <c r="BO226" i="269"/>
  <c r="BT194" i="269"/>
  <c r="BO209" i="269"/>
  <c r="BV222" i="269"/>
  <c r="BP195" i="269"/>
  <c r="BN214" i="269"/>
  <c r="BV226" i="269"/>
  <c r="BS206" i="269"/>
  <c r="S244" i="269"/>
  <c r="AK244" i="269"/>
  <c r="P15" i="220"/>
  <c r="BQ227" i="269"/>
  <c r="BO234" i="269"/>
  <c r="BW190" i="269"/>
  <c r="O45" i="220"/>
  <c r="BU195" i="269"/>
  <c r="BQ198" i="269"/>
  <c r="BT240" i="269"/>
  <c r="BQ202" i="269"/>
  <c r="BV183" i="269"/>
  <c r="BP226" i="269"/>
  <c r="BR190" i="269"/>
  <c r="BS241" i="269"/>
  <c r="BO239" i="269"/>
  <c r="BS219" i="269"/>
  <c r="BR219" i="269"/>
  <c r="N35" i="220"/>
  <c r="N24" i="220"/>
  <c r="BR218" i="269"/>
  <c r="BO177" i="269"/>
  <c r="K243" i="269"/>
  <c r="BU175" i="269"/>
  <c r="BW187" i="269"/>
  <c r="AZ244" i="269"/>
  <c r="N41" i="220"/>
  <c r="O9" i="220"/>
  <c r="BR174" i="269"/>
  <c r="BN199" i="269"/>
  <c r="O15" i="220"/>
  <c r="BN219" i="269"/>
  <c r="BT195" i="269"/>
  <c r="BP216" i="269"/>
  <c r="BQ192" i="269"/>
  <c r="BS197" i="269"/>
  <c r="BR244" i="269"/>
  <c r="BW221" i="269"/>
  <c r="AX243" i="269"/>
  <c r="BV228" i="269"/>
  <c r="H244" i="269"/>
  <c r="BS207" i="269"/>
  <c r="BT221" i="269"/>
  <c r="BN200" i="269"/>
  <c r="BO197" i="269"/>
  <c r="O50" i="220"/>
  <c r="BU202" i="269"/>
  <c r="BW192" i="269"/>
  <c r="N30" i="220"/>
  <c r="AZ243" i="269"/>
  <c r="BP244" i="269"/>
  <c r="BS196" i="269"/>
  <c r="BT186" i="269"/>
  <c r="AN244" i="269"/>
  <c r="G244" i="269"/>
  <c r="AI244" i="269"/>
  <c r="BQ233" i="269"/>
  <c r="BT244" i="269"/>
  <c r="O19" i="220"/>
  <c r="BS223" i="269"/>
  <c r="BP206" i="269"/>
  <c r="BW203" i="269"/>
  <c r="BS173" i="269"/>
  <c r="BQ193" i="269"/>
  <c r="BS243" i="269"/>
  <c r="BQ187" i="269"/>
  <c r="BW213" i="269"/>
  <c r="BW225" i="269"/>
  <c r="BU203" i="269"/>
  <c r="N11" i="220"/>
  <c r="V244" i="269"/>
  <c r="BR236" i="269"/>
  <c r="BR238" i="269"/>
  <c r="AX244" i="269"/>
  <c r="BQ180" i="269"/>
  <c r="BP197" i="269"/>
  <c r="BO179" i="269"/>
  <c r="BQ173" i="269"/>
  <c r="O41" i="220"/>
  <c r="O20" i="220"/>
  <c r="AE244" i="269"/>
  <c r="BP239" i="269"/>
  <c r="BR216" i="269"/>
  <c r="BN224" i="269"/>
  <c r="N42" i="220"/>
  <c r="BW220" i="269"/>
  <c r="BS204" i="269"/>
  <c r="BR209" i="269"/>
  <c r="BV234" i="269"/>
  <c r="AT243" i="269"/>
  <c r="BQ196" i="269"/>
  <c r="BQ183" i="269"/>
  <c r="AD244" i="269"/>
  <c r="BS176" i="269"/>
  <c r="BU181" i="269"/>
  <c r="BV177" i="269"/>
  <c r="BS224" i="269"/>
  <c r="BW173" i="269"/>
  <c r="BN223" i="269"/>
  <c r="BS233" i="269"/>
  <c r="BV231" i="269"/>
  <c r="BV235" i="269"/>
  <c r="BP192" i="269"/>
  <c r="BO223" i="269"/>
  <c r="J244" i="269"/>
  <c r="BW177" i="269"/>
  <c r="BQ242" i="269"/>
  <c r="BS228" i="269"/>
  <c r="BT216" i="269"/>
  <c r="BU213" i="269"/>
  <c r="AC244" i="269"/>
  <c r="N23" i="220"/>
  <c r="BN244" i="269"/>
  <c r="BU173" i="269"/>
  <c r="BN173" i="269"/>
  <c r="BN208" i="269"/>
  <c r="BW178" i="269"/>
  <c r="O8" i="220"/>
  <c r="BL244" i="269"/>
  <c r="Q243" i="269"/>
  <c r="AV243" i="269"/>
  <c r="BS212" i="269"/>
  <c r="BN194" i="269"/>
  <c r="BW243" i="269"/>
  <c r="Z243" i="269"/>
  <c r="O16" i="220"/>
  <c r="BS181" i="269"/>
  <c r="BW191" i="269"/>
  <c r="BR234" i="269"/>
  <c r="BV233" i="269"/>
  <c r="BR188" i="269"/>
  <c r="BQ226" i="269"/>
  <c r="BU204" i="269"/>
  <c r="BN234" i="269"/>
  <c r="BQ178" i="269"/>
  <c r="BN215" i="269"/>
  <c r="BS218" i="269"/>
  <c r="BS230" i="269"/>
  <c r="BW235" i="269"/>
  <c r="BW231" i="269"/>
  <c r="BN207" i="269"/>
  <c r="O40" i="220"/>
  <c r="AW244" i="269"/>
  <c r="BP215" i="269"/>
  <c r="W244" i="269"/>
  <c r="BQ244" i="269"/>
  <c r="BV199" i="269"/>
  <c r="BQ188" i="269"/>
  <c r="BT231" i="269"/>
  <c r="BT235" i="269"/>
  <c r="BT192" i="269"/>
  <c r="BS240" i="269"/>
  <c r="O23" i="220"/>
  <c r="BO225" i="269"/>
  <c r="O14" i="220"/>
  <c r="BN183" i="269"/>
  <c r="BO217" i="269"/>
  <c r="BP210" i="269"/>
  <c r="BG244" i="269"/>
  <c r="BS213" i="269"/>
  <c r="BN179" i="269"/>
  <c r="N38" i="220"/>
  <c r="BS177" i="269"/>
  <c r="BN182" i="269"/>
  <c r="BV218" i="269"/>
  <c r="BT188" i="269"/>
  <c r="BU225" i="269"/>
  <c r="O24" i="220"/>
  <c r="BM243" i="269"/>
  <c r="BV196" i="269"/>
  <c r="BM244" i="269"/>
  <c r="BU176" i="269"/>
  <c r="BN176" i="269"/>
  <c r="BW181" i="269"/>
  <c r="BO180" i="269"/>
  <c r="AW243" i="269"/>
  <c r="BP200" i="269"/>
  <c r="N27" i="220"/>
  <c r="BU182" i="269"/>
  <c r="BP207" i="269"/>
  <c r="BQ182" i="269"/>
  <c r="BV229" i="269"/>
  <c r="AJ243" i="269"/>
  <c r="BR211" i="269"/>
  <c r="BV179" i="269"/>
  <c r="BN220" i="269"/>
  <c r="BP194" i="269"/>
  <c r="BR207" i="269"/>
  <c r="N22" i="220"/>
  <c r="BN196" i="269"/>
  <c r="BP196" i="269"/>
  <c r="BU221" i="269"/>
  <c r="BJ244" i="269"/>
  <c r="BR196" i="269"/>
  <c r="BS221" i="269"/>
  <c r="BT238" i="269"/>
  <c r="BW223" i="269"/>
  <c r="BS238" i="269"/>
  <c r="BS186" i="269"/>
  <c r="BG243" i="269"/>
  <c r="BW194" i="269"/>
  <c r="AP243" i="269"/>
  <c r="BV213" i="269"/>
  <c r="BP189" i="269"/>
  <c r="BP209" i="269"/>
  <c r="BP234" i="269"/>
  <c r="BO174" i="269"/>
  <c r="BT241" i="269"/>
  <c r="BO221" i="269"/>
  <c r="Y244" i="269"/>
  <c r="BU205" i="269"/>
  <c r="BS199" i="269"/>
  <c r="BU190" i="269"/>
  <c r="BP237" i="269"/>
  <c r="X243" i="269"/>
  <c r="BU212" i="269"/>
  <c r="BO183" i="269"/>
  <c r="BT236" i="269"/>
  <c r="BO229" i="269"/>
  <c r="BS227" i="269"/>
  <c r="AJ244" i="269"/>
  <c r="BO191" i="269"/>
  <c r="BN227" i="269"/>
  <c r="BT227" i="269"/>
  <c r="P18" i="220"/>
  <c r="BQ195" i="269"/>
  <c r="F421" i="272"/>
  <c r="K413" i="272"/>
  <c r="F413" i="272"/>
  <c r="K421" i="272"/>
  <c r="S26" i="220" a="1"/>
  <c r="R17" i="220" a="1"/>
  <c r="Q10" i="220" a="1"/>
  <c r="R20" i="220" a="1"/>
  <c r="Q22" i="220" a="1"/>
  <c r="S18" i="220" a="1"/>
  <c r="S13" i="220" a="1"/>
  <c r="Q25" i="220" a="1"/>
  <c r="R7" i="220" a="1"/>
  <c r="Q24" i="220" a="1"/>
  <c r="R24" i="220" a="1"/>
  <c r="R12" i="220" a="1"/>
  <c r="R47" i="220" a="1"/>
  <c r="R46" i="220" a="1"/>
  <c r="R49" i="220" a="1"/>
  <c r="S17" i="220" a="1"/>
  <c r="Q26" i="220" a="1"/>
  <c r="S14" i="220" a="1"/>
  <c r="R15" i="220" a="1"/>
  <c r="R8" i="220" a="1"/>
  <c r="R51" i="220" a="1"/>
  <c r="S16" i="220" a="1"/>
  <c r="R18" i="220" a="1"/>
  <c r="S25" i="220" a="1"/>
  <c r="R26" i="220" a="1"/>
  <c r="R48" i="220" a="1"/>
  <c r="R19" i="220" a="1"/>
  <c r="Q11" i="220" a="1"/>
  <c r="Q23" i="220" a="1"/>
  <c r="R16" i="220" a="1"/>
  <c r="R23" i="220" a="1"/>
  <c r="S24" i="220" a="1"/>
  <c r="R13" i="220" a="1"/>
  <c r="S51" i="220" a="1"/>
  <c r="R22" i="220" a="1"/>
  <c r="S12" i="220" a="1"/>
  <c r="S15" i="220" a="1"/>
  <c r="S23" i="220" a="1"/>
  <c r="Q21" i="220" a="1"/>
  <c r="S22" i="220" a="1"/>
  <c r="R25" i="220" a="1"/>
  <c r="R45" i="220" a="1"/>
  <c r="R9" i="220" a="1"/>
  <c r="R50" i="220" a="1"/>
  <c r="R14" i="220" a="1"/>
  <c r="R14" i="220" l="1"/>
  <c r="R50" i="220"/>
  <c r="R9" i="220"/>
  <c r="R45" i="220"/>
  <c r="R25" i="220"/>
  <c r="S22" i="220"/>
  <c r="Q21" i="220"/>
  <c r="R111" i="270" s="1"/>
  <c r="S111" i="270" s="1"/>
  <c r="S23" i="220"/>
  <c r="S15" i="220"/>
  <c r="R102" i="270" s="1"/>
  <c r="S102" i="270" s="1"/>
  <c r="S12" i="220"/>
  <c r="R22" i="220"/>
  <c r="S51" i="220"/>
  <c r="R78" i="270" s="1"/>
  <c r="S78" i="270" s="1"/>
  <c r="R13" i="220"/>
  <c r="R97" i="270" s="1"/>
  <c r="S97" i="270" s="1"/>
  <c r="S24" i="220"/>
  <c r="R23" i="220"/>
  <c r="R16" i="220"/>
  <c r="R20" i="270" s="1"/>
  <c r="S20" i="270" s="1"/>
  <c r="Q23" i="220"/>
  <c r="Q11" i="220"/>
  <c r="R11" i="270" s="1"/>
  <c r="S11" i="270" s="1"/>
  <c r="R19" i="220"/>
  <c r="R109" i="270" s="1"/>
  <c r="S109" i="270" s="1"/>
  <c r="R48" i="220"/>
  <c r="R26" i="220"/>
  <c r="S25" i="220"/>
  <c r="R18" i="220"/>
  <c r="R107" i="270" s="1"/>
  <c r="S107" i="270" s="1"/>
  <c r="S16" i="220"/>
  <c r="R21" i="270" s="1"/>
  <c r="S21" i="270" s="1"/>
  <c r="R51" i="220"/>
  <c r="R8" i="220"/>
  <c r="R8" i="270" s="1"/>
  <c r="S8" i="270" s="1"/>
  <c r="R15" i="220"/>
  <c r="R18" i="270" s="1"/>
  <c r="S14" i="220"/>
  <c r="R17" i="270" s="1"/>
  <c r="S17" i="270" s="1"/>
  <c r="Q26" i="220"/>
  <c r="S17" i="220"/>
  <c r="R106" i="270" s="1"/>
  <c r="S106" i="270" s="1"/>
  <c r="R49" i="220"/>
  <c r="R46" i="220"/>
  <c r="R66" i="270" s="1"/>
  <c r="S66" i="270" s="1"/>
  <c r="R47" i="220"/>
  <c r="R150" i="270" s="1"/>
  <c r="S150" i="270" s="1"/>
  <c r="R12" i="220"/>
  <c r="R24" i="220"/>
  <c r="Q24" i="220"/>
  <c r="R7" i="220"/>
  <c r="R7" i="270" s="1"/>
  <c r="S7" i="270" s="1"/>
  <c r="Q25" i="220"/>
  <c r="S13" i="220"/>
  <c r="R98" i="270" s="1"/>
  <c r="S98" i="270" s="1"/>
  <c r="S18" i="220"/>
  <c r="Q22" i="220"/>
  <c r="R20" i="220"/>
  <c r="R27" i="270" s="1"/>
  <c r="Q10" i="220"/>
  <c r="R93" i="270" s="1"/>
  <c r="S93" i="270" s="1"/>
  <c r="R17" i="220"/>
  <c r="R105" i="270" s="1"/>
  <c r="S105" i="270" s="1"/>
  <c r="S26" i="220"/>
  <c r="G195" i="269"/>
  <c r="R67" i="270" l="1"/>
  <c r="R233" i="270" s="1"/>
  <c r="R19" i="270"/>
  <c r="S19" i="270" s="1"/>
  <c r="S185" i="270" s="1"/>
  <c r="R24" i="270"/>
  <c r="S24" i="270" s="1"/>
  <c r="S190" i="270" s="1"/>
  <c r="R104" i="270"/>
  <c r="S104" i="270" s="1"/>
  <c r="S187" i="270" s="1"/>
  <c r="R14" i="270"/>
  <c r="R180" i="270" s="1"/>
  <c r="R90" i="270"/>
  <c r="S90" i="270" s="1"/>
  <c r="S173" i="270" s="1"/>
  <c r="R110" i="270"/>
  <c r="S110" i="270" s="1"/>
  <c r="R101" i="270"/>
  <c r="S101" i="270" s="1"/>
  <c r="R94" i="270"/>
  <c r="S94" i="270" s="1"/>
  <c r="S177" i="270" s="1"/>
  <c r="R26" i="270"/>
  <c r="S26" i="270" s="1"/>
  <c r="S192" i="270" s="1"/>
  <c r="R10" i="270"/>
  <c r="R176" i="270" s="1"/>
  <c r="R28" i="270"/>
  <c r="R194" i="270" s="1"/>
  <c r="R91" i="270"/>
  <c r="S91" i="270" s="1"/>
  <c r="S174" i="270" s="1"/>
  <c r="R23" i="270"/>
  <c r="S23" i="270" s="1"/>
  <c r="S189" i="270" s="1"/>
  <c r="R15" i="270"/>
  <c r="R181" i="270" s="1"/>
  <c r="R25" i="270"/>
  <c r="R108" i="270"/>
  <c r="S108" i="270" s="1"/>
  <c r="R148" i="270"/>
  <c r="S148" i="270" s="1"/>
  <c r="R65" i="270"/>
  <c r="R103" i="270"/>
  <c r="S103" i="270" s="1"/>
  <c r="S186" i="270" s="1"/>
  <c r="Q78" i="270"/>
  <c r="R100" i="270"/>
  <c r="R92" i="270"/>
  <c r="S92" i="270" s="1"/>
  <c r="R9" i="270"/>
  <c r="R22" i="270"/>
  <c r="R188" i="270" s="1"/>
  <c r="R149" i="270"/>
  <c r="S149" i="270" s="1"/>
  <c r="S232" i="270" s="1"/>
  <c r="R12" i="270"/>
  <c r="R95" i="270"/>
  <c r="S95" i="270" s="1"/>
  <c r="R96" i="270"/>
  <c r="S96" i="270" s="1"/>
  <c r="R13" i="270"/>
  <c r="R151" i="270"/>
  <c r="S151" i="270" s="1"/>
  <c r="R68" i="270"/>
  <c r="R161" i="270"/>
  <c r="S161" i="270" s="1"/>
  <c r="S244" i="270" s="1"/>
  <c r="R160" i="270"/>
  <c r="R77" i="270"/>
  <c r="R16" i="270"/>
  <c r="R99" i="270"/>
  <c r="S99" i="270" s="1"/>
  <c r="S27" i="270"/>
  <c r="S18" i="270"/>
  <c r="K415" i="272"/>
  <c r="F415" i="272"/>
  <c r="R190" i="270" l="1"/>
  <c r="S67" i="270"/>
  <c r="S233" i="270" s="1"/>
  <c r="R173" i="270"/>
  <c r="R185" i="270"/>
  <c r="R187" i="270"/>
  <c r="R193" i="270"/>
  <c r="S10" i="270"/>
  <c r="S176" i="270" s="1"/>
  <c r="S193" i="270"/>
  <c r="S14" i="270"/>
  <c r="S180" i="270" s="1"/>
  <c r="S28" i="270"/>
  <c r="S194" i="270" s="1"/>
  <c r="R184" i="270"/>
  <c r="S184" i="270"/>
  <c r="S15" i="270"/>
  <c r="S181" i="270" s="1"/>
  <c r="R192" i="270"/>
  <c r="R186" i="270"/>
  <c r="R174" i="270"/>
  <c r="R177" i="270"/>
  <c r="R189" i="270"/>
  <c r="R244" i="270"/>
  <c r="R232" i="270"/>
  <c r="S22" i="270"/>
  <c r="S188" i="270" s="1"/>
  <c r="R179" i="270"/>
  <c r="S13" i="270"/>
  <c r="S179" i="270" s="1"/>
  <c r="R183" i="270"/>
  <c r="S100" i="270"/>
  <c r="S183" i="270" s="1"/>
  <c r="R231" i="270"/>
  <c r="S65" i="270"/>
  <c r="S231" i="270" s="1"/>
  <c r="S68" i="270"/>
  <c r="S234" i="270" s="1"/>
  <c r="R234" i="270"/>
  <c r="S9" i="270"/>
  <c r="S175" i="270" s="1"/>
  <c r="R175" i="270"/>
  <c r="R182" i="270"/>
  <c r="S16" i="270"/>
  <c r="S182" i="270" s="1"/>
  <c r="S77" i="270"/>
  <c r="Q77" i="270"/>
  <c r="R243" i="270"/>
  <c r="Q161" i="270"/>
  <c r="Q244" i="270" s="1"/>
  <c r="S160" i="270"/>
  <c r="Q160" i="270"/>
  <c r="S12" i="270"/>
  <c r="S178" i="270" s="1"/>
  <c r="R178" i="270"/>
  <c r="R191" i="270"/>
  <c r="S25" i="270"/>
  <c r="S191" i="270" s="1"/>
  <c r="F417" i="272"/>
  <c r="F422" i="272"/>
  <c r="K422" i="272"/>
  <c r="K417" i="272"/>
  <c r="S243" i="270" l="1"/>
  <c r="Q243" i="270"/>
  <c r="K420" i="272"/>
  <c r="F420" i="272"/>
  <c r="K414" i="272" l="1"/>
  <c r="F414" i="272"/>
  <c r="G119" i="272"/>
  <c r="G120" i="272"/>
  <c r="L118" i="272" l="1"/>
  <c r="C306" i="272" a="1"/>
  <c r="G116" i="272" l="1"/>
  <c r="G117" i="272"/>
  <c r="L115" i="272" l="1"/>
  <c r="Q205" i="270" l="1"/>
  <c r="Q195" i="270"/>
  <c r="Q208" i="270"/>
  <c r="Q197" i="270"/>
  <c r="Q196" i="270"/>
  <c r="Q204" i="270"/>
  <c r="Q207" i="270"/>
  <c r="Q200" i="270"/>
  <c r="Q198" i="270"/>
  <c r="Q202" i="270"/>
  <c r="Q201" i="270"/>
  <c r="Q209" i="270"/>
  <c r="Q206" i="270"/>
  <c r="Q203" i="270"/>
  <c r="Q199" i="270"/>
  <c r="C770" i="272" a="1"/>
  <c r="C768" i="272" a="1"/>
  <c r="C765" i="272" a="1"/>
  <c r="C60" i="272" l="1" a="1"/>
  <c r="W148" i="269"/>
  <c r="AB20" i="269"/>
  <c r="AZ148" i="269"/>
  <c r="AF155" i="269"/>
  <c r="AL63" i="269"/>
  <c r="O135" i="269"/>
  <c r="AB11" i="269"/>
  <c r="D26" i="271"/>
  <c r="BG134" i="269"/>
  <c r="M68" i="269"/>
  <c r="X51" i="269"/>
  <c r="AX50" i="269"/>
  <c r="AH154" i="269"/>
  <c r="AN48" i="269"/>
  <c r="AR19" i="269"/>
  <c r="AE134" i="269"/>
  <c r="AM156" i="269"/>
  <c r="AN101" i="269"/>
  <c r="BB146" i="269"/>
  <c r="X115" i="269"/>
  <c r="AI123" i="269"/>
  <c r="BJ123" i="269"/>
  <c r="AC75" i="269"/>
  <c r="Y116" i="269"/>
  <c r="X13" i="269"/>
  <c r="P46" i="269"/>
  <c r="AP144" i="269"/>
  <c r="AG143" i="269"/>
  <c r="AQ24" i="269"/>
  <c r="AP118" i="269"/>
  <c r="BD55" i="269"/>
  <c r="AK133" i="269"/>
  <c r="K13" i="269"/>
  <c r="S53" i="269"/>
  <c r="AP140" i="269"/>
  <c r="AW68" i="269"/>
  <c r="K116" i="269"/>
  <c r="BI153" i="269"/>
  <c r="H14" i="269"/>
  <c r="F66" i="271"/>
  <c r="BC137" i="269"/>
  <c r="Q65" i="269"/>
  <c r="AG106" i="269"/>
  <c r="G97" i="269"/>
  <c r="AR119" i="269"/>
  <c r="BA145" i="269"/>
  <c r="AS15" i="269"/>
  <c r="AQ76" i="269"/>
  <c r="AH23" i="269"/>
  <c r="O133" i="269"/>
  <c r="BL122" i="269"/>
  <c r="BB94" i="269"/>
  <c r="AG74" i="269"/>
  <c r="M492" i="272"/>
  <c r="AI125" i="269"/>
  <c r="W123" i="269"/>
  <c r="AM121" i="269"/>
  <c r="E24" i="271"/>
  <c r="AK138" i="269"/>
  <c r="O15" i="269"/>
  <c r="J78" i="270"/>
  <c r="AW65" i="269"/>
  <c r="F60" i="271"/>
  <c r="X119" i="269"/>
  <c r="Z57" i="269"/>
  <c r="L129" i="269"/>
  <c r="BG144" i="269"/>
  <c r="C49" i="271"/>
  <c r="AN92" i="269"/>
  <c r="AM131" i="269"/>
  <c r="AA12" i="269"/>
  <c r="AN66" i="269"/>
  <c r="BE17" i="269"/>
  <c r="AG102" i="269"/>
  <c r="AE110" i="269"/>
  <c r="AQ65" i="269"/>
  <c r="M162" i="270"/>
  <c r="AV65" i="269"/>
  <c r="R20" i="269"/>
  <c r="BA147" i="269"/>
  <c r="C57" i="271"/>
  <c r="AQ69" i="269"/>
  <c r="V68" i="269"/>
  <c r="AG127" i="269"/>
  <c r="AN155" i="269"/>
  <c r="O137" i="269"/>
  <c r="I102" i="269"/>
  <c r="K158" i="269"/>
  <c r="AS138" i="269"/>
  <c r="AZ28" i="269"/>
  <c r="AQ156" i="269"/>
  <c r="AI133" i="269"/>
  <c r="AP54" i="269"/>
  <c r="AS157" i="269"/>
  <c r="BL153" i="269"/>
  <c r="AQ128" i="269"/>
  <c r="AW154" i="269"/>
  <c r="AA131" i="269"/>
  <c r="AW150" i="269"/>
  <c r="AZ53" i="269"/>
  <c r="AY17" i="269"/>
  <c r="BL76" i="269"/>
  <c r="X14" i="269"/>
  <c r="Q57" i="269"/>
  <c r="BM127" i="269"/>
  <c r="Q27" i="220" a="1"/>
  <c r="BE122" i="269"/>
  <c r="N25" i="269"/>
  <c r="AS118" i="269"/>
  <c r="D7" i="271"/>
  <c r="AI146" i="269"/>
  <c r="AJ70" i="269"/>
  <c r="BC128" i="269"/>
  <c r="Q58" i="269"/>
  <c r="Q98" i="269"/>
  <c r="AY58" i="269"/>
  <c r="BG17" i="269"/>
  <c r="AR127" i="269"/>
  <c r="Z135" i="269"/>
  <c r="BD142" i="269"/>
  <c r="AC142" i="269"/>
  <c r="O119" i="269"/>
  <c r="I136" i="269"/>
  <c r="AP70" i="269"/>
  <c r="U124" i="269"/>
  <c r="AT25" i="269"/>
  <c r="AA115" i="269"/>
  <c r="G101" i="269"/>
  <c r="O108" i="269"/>
  <c r="T45" i="269"/>
  <c r="E78" i="270"/>
  <c r="W21" i="269"/>
  <c r="BD9" i="269"/>
  <c r="M15" i="269"/>
  <c r="X99" i="269"/>
  <c r="AC137" i="269"/>
  <c r="AI108" i="269"/>
  <c r="AI69" i="269"/>
  <c r="D60" i="271"/>
  <c r="BK16" i="269"/>
  <c r="J132" i="269"/>
  <c r="U15" i="269"/>
  <c r="AR73" i="269"/>
  <c r="F164" i="270"/>
  <c r="N123" i="269"/>
  <c r="L154" i="269"/>
  <c r="AL110" i="269"/>
  <c r="AN94" i="269"/>
  <c r="AP130" i="269"/>
  <c r="K127" i="269"/>
  <c r="BC9" i="269"/>
  <c r="BH105" i="269"/>
  <c r="M104" i="269"/>
  <c r="BM90" i="269"/>
  <c r="N46" i="269"/>
  <c r="AV52" i="269"/>
  <c r="BA126" i="269"/>
  <c r="Y95" i="269"/>
  <c r="I54" i="269"/>
  <c r="AD147" i="269"/>
  <c r="AC150" i="269"/>
  <c r="AA152" i="269"/>
  <c r="AQ73" i="269"/>
  <c r="D35" i="271"/>
  <c r="P130" i="269"/>
  <c r="W125" i="269"/>
  <c r="BB60" i="269"/>
  <c r="U95" i="269"/>
  <c r="T112" i="269"/>
  <c r="N164" i="270"/>
  <c r="C15" i="271"/>
  <c r="AE96" i="269"/>
  <c r="O154" i="269"/>
  <c r="J46" i="269"/>
  <c r="J166" i="270"/>
  <c r="Z91" i="269"/>
  <c r="Y47" i="269"/>
  <c r="AH117" i="269"/>
  <c r="AY46" i="269"/>
  <c r="W115" i="269"/>
  <c r="BA74" i="269"/>
  <c r="L45" i="269"/>
  <c r="M62" i="269"/>
  <c r="Y120" i="269"/>
  <c r="BC74" i="269"/>
  <c r="BC134" i="269"/>
  <c r="BB149" i="269"/>
  <c r="BM75" i="269"/>
  <c r="R97" i="269"/>
  <c r="BG55" i="269"/>
  <c r="AG13" i="269"/>
  <c r="AA59" i="269"/>
  <c r="AV104" i="269"/>
  <c r="BC129" i="269"/>
  <c r="AZ45" i="269"/>
  <c r="AC63" i="269"/>
  <c r="AF136" i="269"/>
  <c r="AD92" i="269"/>
  <c r="AT56" i="269"/>
  <c r="BM129" i="269"/>
  <c r="AG140" i="269"/>
  <c r="BE44" i="269"/>
  <c r="AS16" i="269"/>
  <c r="AI53" i="269"/>
  <c r="BH136" i="269"/>
  <c r="E32" i="271"/>
  <c r="J65" i="269"/>
  <c r="AJ130" i="269"/>
  <c r="BJ61" i="269"/>
  <c r="AH99" i="269"/>
  <c r="AM24" i="269"/>
  <c r="H153" i="269"/>
  <c r="BJ58" i="269"/>
  <c r="M66" i="269"/>
  <c r="AY18" i="269"/>
  <c r="Z116" i="269"/>
  <c r="AS155" i="269"/>
  <c r="Z137" i="269"/>
  <c r="R47" i="269"/>
  <c r="S74" i="269"/>
  <c r="AW132" i="269"/>
  <c r="AL94" i="269"/>
  <c r="AO132" i="269"/>
  <c r="AN138" i="269"/>
  <c r="BC125" i="269"/>
  <c r="G65" i="269"/>
  <c r="BM10" i="269"/>
  <c r="C46" i="271"/>
  <c r="AP113" i="269"/>
  <c r="AN109" i="269"/>
  <c r="AW155" i="269"/>
  <c r="AW46" i="269"/>
  <c r="AI72" i="269"/>
  <c r="T16" i="269"/>
  <c r="BM118" i="269"/>
  <c r="AK45" i="269"/>
  <c r="N13" i="269"/>
  <c r="AP124" i="269"/>
  <c r="AN62" i="269"/>
  <c r="AD52" i="269"/>
  <c r="N140" i="269"/>
  <c r="G8" i="269"/>
  <c r="BA142" i="269"/>
  <c r="AK57" i="269"/>
  <c r="AA102" i="269"/>
  <c r="L125" i="269"/>
  <c r="V153" i="269"/>
  <c r="E14" i="271"/>
  <c r="AZ127" i="269"/>
  <c r="AQ64" i="269"/>
  <c r="E161" i="270"/>
  <c r="AS26" i="269"/>
  <c r="AA100" i="269"/>
  <c r="AL142" i="269"/>
  <c r="BJ152" i="269"/>
  <c r="BA44" i="269"/>
  <c r="AP135" i="269"/>
  <c r="F21" i="271"/>
  <c r="AC20" i="269"/>
  <c r="Y23" i="269"/>
  <c r="AO22" i="269"/>
  <c r="Z123" i="269"/>
  <c r="BB120" i="269"/>
  <c r="AB23" i="269"/>
  <c r="BC148" i="269"/>
  <c r="AC112" i="269"/>
  <c r="AG115" i="269"/>
  <c r="G163" i="270"/>
  <c r="AQ7" i="269"/>
  <c r="AW143" i="269"/>
  <c r="Y93" i="269"/>
  <c r="AF9" i="269"/>
  <c r="AT55" i="269"/>
  <c r="R133" i="269"/>
  <c r="AG61" i="269"/>
  <c r="AF91" i="269"/>
  <c r="Z21" i="269"/>
  <c r="BH102" i="269"/>
  <c r="BE69" i="269"/>
  <c r="Q39" i="220" a="1"/>
  <c r="H15" i="269"/>
  <c r="U110" i="269"/>
  <c r="P158" i="269"/>
  <c r="AX138" i="269"/>
  <c r="AK147" i="269"/>
  <c r="BC73" i="269"/>
  <c r="I94" i="269"/>
  <c r="AN148" i="269"/>
  <c r="BK124" i="269"/>
  <c r="AK124" i="269"/>
  <c r="G72" i="269"/>
  <c r="AB141" i="269"/>
  <c r="Q64" i="269"/>
  <c r="T114" i="269"/>
  <c r="AS113" i="269"/>
  <c r="K130" i="269"/>
  <c r="AM93" i="269"/>
  <c r="BH110" i="269"/>
  <c r="S75" i="269"/>
  <c r="AX145" i="269"/>
  <c r="BA55" i="269"/>
  <c r="BK71" i="269"/>
  <c r="BM134" i="269"/>
  <c r="R107" i="269"/>
  <c r="AA109" i="269"/>
  <c r="AL104" i="269"/>
  <c r="X98" i="269"/>
  <c r="AM27" i="269"/>
  <c r="Q69" i="269"/>
  <c r="AC156" i="269"/>
  <c r="X127" i="269"/>
  <c r="AQ26" i="269"/>
  <c r="P131" i="269"/>
  <c r="AD146" i="269"/>
  <c r="Z154" i="269"/>
  <c r="L104" i="269"/>
  <c r="BI103" i="269"/>
  <c r="BM144" i="269"/>
  <c r="AP97" i="269"/>
  <c r="AK143" i="269"/>
  <c r="AO56" i="269"/>
  <c r="J58" i="269"/>
  <c r="BJ110" i="269"/>
  <c r="BK157" i="269"/>
  <c r="AQ58" i="269"/>
  <c r="BJ126" i="269"/>
  <c r="BK54" i="269"/>
  <c r="BJ102" i="269"/>
  <c r="AL151" i="269"/>
  <c r="X123" i="269"/>
  <c r="BC102" i="269"/>
  <c r="K54" i="269"/>
  <c r="U54" i="269"/>
  <c r="AI143" i="269"/>
  <c r="AD45" i="269"/>
  <c r="AH138" i="269"/>
  <c r="AY23" i="269"/>
  <c r="BG149" i="269"/>
  <c r="BB17" i="269"/>
  <c r="M96" i="269"/>
  <c r="BK70" i="269"/>
  <c r="AD118" i="269"/>
  <c r="M12" i="269"/>
  <c r="K160" i="270"/>
  <c r="Y44" i="269"/>
  <c r="C52" i="271"/>
  <c r="AP20" i="269"/>
  <c r="J61" i="269"/>
  <c r="AM54" i="269"/>
  <c r="AZ72" i="269"/>
  <c r="S158" i="269"/>
  <c r="J26" i="269"/>
  <c r="BJ121" i="269"/>
  <c r="BM131" i="269"/>
  <c r="AK44" i="269"/>
  <c r="Z49" i="269"/>
  <c r="AS108" i="269"/>
  <c r="K144" i="269"/>
  <c r="U149" i="269"/>
  <c r="X112" i="269"/>
  <c r="AD114" i="269"/>
  <c r="R115" i="269"/>
  <c r="AO27" i="269"/>
  <c r="BF91" i="269"/>
  <c r="AO98" i="269"/>
  <c r="AY148" i="269"/>
  <c r="BK146" i="269"/>
  <c r="V116" i="269"/>
  <c r="P150" i="269"/>
  <c r="E33" i="271"/>
  <c r="L137" i="269"/>
  <c r="Z68" i="269"/>
  <c r="M54" i="269"/>
  <c r="T121" i="269"/>
  <c r="AM112" i="269"/>
  <c r="AL99" i="269"/>
  <c r="AO102" i="269"/>
  <c r="F39" i="271"/>
  <c r="AL146" i="269"/>
  <c r="AX156" i="269"/>
  <c r="AS119" i="269"/>
  <c r="AM51" i="269"/>
  <c r="AH120" i="269"/>
  <c r="AW123" i="269"/>
  <c r="V18" i="269"/>
  <c r="BB55" i="269"/>
  <c r="AM69" i="269"/>
  <c r="AX142" i="269"/>
  <c r="AN128" i="269"/>
  <c r="AE142" i="269"/>
  <c r="I131" i="269"/>
  <c r="X27" i="269"/>
  <c r="N96" i="269"/>
  <c r="Y135" i="269"/>
  <c r="AL101" i="269"/>
  <c r="BG57" i="269"/>
  <c r="AG122" i="269"/>
  <c r="BL126" i="269"/>
  <c r="AS115" i="269"/>
  <c r="AJ95" i="269"/>
  <c r="AQ103" i="269"/>
  <c r="Q136" i="269"/>
  <c r="M22" i="269"/>
  <c r="BE144" i="269"/>
  <c r="W9" i="269"/>
  <c r="S65" i="269"/>
  <c r="J138" i="269"/>
  <c r="AD17" i="269"/>
  <c r="X130" i="269"/>
  <c r="BL56" i="269"/>
  <c r="BG103" i="269"/>
  <c r="Z125" i="269"/>
  <c r="AF146" i="269"/>
  <c r="BF95" i="269"/>
  <c r="AZ119" i="269"/>
  <c r="AS111" i="269"/>
  <c r="BE73" i="269"/>
  <c r="T155" i="269"/>
  <c r="AO150" i="269"/>
  <c r="AO73" i="269"/>
  <c r="AB96" i="269"/>
  <c r="AS109" i="269"/>
  <c r="AK152" i="269"/>
  <c r="Q19" i="269"/>
  <c r="AN146" i="269"/>
  <c r="AU157" i="269"/>
  <c r="AZ49" i="269"/>
  <c r="I116" i="269"/>
  <c r="H23" i="269"/>
  <c r="T71" i="269"/>
  <c r="BH51" i="269"/>
  <c r="AG71" i="269"/>
  <c r="BD115" i="269"/>
  <c r="BE112" i="269"/>
  <c r="BI124" i="269"/>
  <c r="BB45" i="269"/>
  <c r="AW121" i="269"/>
  <c r="V57" i="269"/>
  <c r="AN96" i="269"/>
  <c r="BC17" i="269"/>
  <c r="AO57" i="269"/>
  <c r="AU91" i="269"/>
  <c r="X137" i="269"/>
  <c r="BI109" i="269"/>
  <c r="H70" i="269"/>
  <c r="BK9" i="269"/>
  <c r="AJ111" i="269"/>
  <c r="W98" i="269"/>
  <c r="AA50" i="269"/>
  <c r="AO50" i="269"/>
  <c r="X68" i="269"/>
  <c r="AN21" i="269"/>
  <c r="AX100" i="269"/>
  <c r="AN49" i="269"/>
  <c r="AK157" i="269"/>
  <c r="M150" i="269"/>
  <c r="BH45" i="269"/>
  <c r="BA130" i="269"/>
  <c r="AJ121" i="269"/>
  <c r="N127" i="269"/>
  <c r="BL129" i="269"/>
  <c r="AC14" i="269"/>
  <c r="N27" i="269"/>
  <c r="AQ120" i="269"/>
  <c r="O129" i="269"/>
  <c r="AA158" i="269"/>
  <c r="BI7" i="269"/>
  <c r="AR47" i="269"/>
  <c r="W20" i="269"/>
  <c r="AR50" i="269"/>
  <c r="BJ109" i="269"/>
  <c r="K20" i="269"/>
  <c r="M112" i="269"/>
  <c r="AO110" i="269"/>
  <c r="AQ157" i="269"/>
  <c r="AP95" i="269"/>
  <c r="AW52" i="269"/>
  <c r="AN102" i="269"/>
  <c r="Y101" i="269"/>
  <c r="G111" i="269"/>
  <c r="AZ94" i="269"/>
  <c r="AM107" i="269"/>
  <c r="N107" i="269"/>
  <c r="Q103" i="269"/>
  <c r="K9" i="269"/>
  <c r="AJ76" i="269"/>
  <c r="AY52" i="269"/>
  <c r="M91" i="269"/>
  <c r="AR14" i="269"/>
  <c r="AP157" i="269"/>
  <c r="L124" i="269"/>
  <c r="AH63" i="269"/>
  <c r="X67" i="269"/>
  <c r="BA7" i="269"/>
  <c r="AG149" i="269"/>
  <c r="N153" i="269"/>
  <c r="X48" i="269"/>
  <c r="AF75" i="269"/>
  <c r="BC65" i="269"/>
  <c r="BF21" i="269"/>
  <c r="P151" i="269"/>
  <c r="BD123" i="269"/>
  <c r="AA19" i="269"/>
  <c r="BD124" i="269"/>
  <c r="AM100" i="269"/>
  <c r="AE117" i="269"/>
  <c r="AY159" i="269"/>
  <c r="AK61" i="269"/>
  <c r="BB52" i="269"/>
  <c r="G51" i="269"/>
  <c r="BC14" i="269"/>
  <c r="I77" i="270"/>
  <c r="AW158" i="269"/>
  <c r="AR134" i="269"/>
  <c r="AW109" i="269"/>
  <c r="E12" i="271"/>
  <c r="AY104" i="269"/>
  <c r="AF135" i="269"/>
  <c r="AC117" i="269"/>
  <c r="AF101" i="269"/>
  <c r="BB121" i="269"/>
  <c r="L57" i="269"/>
  <c r="AW70" i="269"/>
  <c r="M143" i="269"/>
  <c r="M111" i="269"/>
  <c r="BF10" i="269"/>
  <c r="O117" i="269"/>
  <c r="N92" i="269"/>
  <c r="R15" i="269"/>
  <c r="AC50" i="269"/>
  <c r="BH141" i="269"/>
  <c r="AF95" i="269"/>
  <c r="BI117" i="269"/>
  <c r="BF67" i="269"/>
  <c r="BF134" i="269"/>
  <c r="AP114" i="269"/>
  <c r="AG144" i="269"/>
  <c r="AP14" i="269"/>
  <c r="P113" i="269"/>
  <c r="AL72" i="269"/>
  <c r="BF94" i="269"/>
  <c r="AZ57" i="269"/>
  <c r="T104" i="269"/>
  <c r="W90" i="269"/>
  <c r="K103" i="269"/>
  <c r="I114" i="269"/>
  <c r="J18" i="269"/>
  <c r="L96" i="269"/>
  <c r="AF59" i="269"/>
  <c r="AC105" i="269"/>
  <c r="AN156" i="269"/>
  <c r="J124" i="269"/>
  <c r="M157" i="269"/>
  <c r="E20" i="271"/>
  <c r="Q107" i="269"/>
  <c r="BM122" i="269"/>
  <c r="AX21" i="269"/>
  <c r="AL76" i="269"/>
  <c r="X90" i="269"/>
  <c r="O64" i="269"/>
  <c r="M155" i="269"/>
  <c r="P26" i="269"/>
  <c r="M138" i="269"/>
  <c r="O125" i="269"/>
  <c r="AA22" i="269"/>
  <c r="AF13" i="269"/>
  <c r="AB62" i="269"/>
  <c r="BK126" i="269"/>
  <c r="AI126" i="269"/>
  <c r="AZ128" i="269"/>
  <c r="Q12" i="269"/>
  <c r="T143" i="269"/>
  <c r="E60" i="271"/>
  <c r="AM155" i="269"/>
  <c r="AR114" i="269"/>
  <c r="AT131" i="269"/>
  <c r="BG46" i="269"/>
  <c r="BC115" i="269"/>
  <c r="AU147" i="269"/>
  <c r="AN97" i="269"/>
  <c r="AN137" i="269"/>
  <c r="BK28" i="269"/>
  <c r="K140" i="269"/>
  <c r="Z28" i="269"/>
  <c r="AK144" i="269"/>
  <c r="AB138" i="269"/>
  <c r="AU106" i="269"/>
  <c r="M9" i="269"/>
  <c r="AF140" i="269"/>
  <c r="K115" i="269"/>
  <c r="AT152" i="269"/>
  <c r="V16" i="269"/>
  <c r="J140" i="269"/>
  <c r="K68" i="269"/>
  <c r="AY24" i="269"/>
  <c r="AK109" i="269"/>
  <c r="J145" i="269"/>
  <c r="W151" i="269"/>
  <c r="AB67" i="269"/>
  <c r="J75" i="269"/>
  <c r="R141" i="269"/>
  <c r="AY111" i="269"/>
  <c r="AM70" i="269"/>
  <c r="BB16" i="269"/>
  <c r="AS96" i="269"/>
  <c r="BM143" i="269"/>
  <c r="AV109" i="269"/>
  <c r="AJ23" i="269"/>
  <c r="AH98" i="269"/>
  <c r="AW137" i="269"/>
  <c r="BE125" i="269"/>
  <c r="M8" i="269"/>
  <c r="D52" i="271"/>
  <c r="AW97" i="269"/>
  <c r="S130" i="269"/>
  <c r="BF75" i="269"/>
  <c r="U52" i="269"/>
  <c r="AA140" i="269"/>
  <c r="S108" i="269"/>
  <c r="X133" i="269"/>
  <c r="AC69" i="269"/>
  <c r="S60" i="269"/>
  <c r="Z105" i="269"/>
  <c r="AX148" i="269"/>
  <c r="BK65" i="269"/>
  <c r="BF17" i="269"/>
  <c r="AX135" i="269"/>
  <c r="AK69" i="269"/>
  <c r="K95" i="269"/>
  <c r="V65" i="269"/>
  <c r="AI121" i="269"/>
  <c r="AM62" i="269"/>
  <c r="BB96" i="269"/>
  <c r="D15" i="271"/>
  <c r="T62" i="269"/>
  <c r="AV55" i="269"/>
  <c r="AW136" i="269"/>
  <c r="I14" i="269"/>
  <c r="W51" i="269"/>
  <c r="BE141" i="269"/>
  <c r="L54" i="269"/>
  <c r="L153" i="269"/>
  <c r="AP51" i="269"/>
  <c r="AV120" i="269"/>
  <c r="AC153" i="269"/>
  <c r="I72" i="269"/>
  <c r="AW27" i="269"/>
  <c r="AO140" i="269"/>
  <c r="AT49" i="269"/>
  <c r="AQ107" i="269"/>
  <c r="AQ131" i="269"/>
  <c r="V100" i="269"/>
  <c r="AK155" i="269"/>
  <c r="M161" i="270"/>
  <c r="AS14" i="269"/>
  <c r="N125" i="269"/>
  <c r="AO51" i="269"/>
  <c r="U47" i="269"/>
  <c r="AT109" i="269"/>
  <c r="BJ131" i="269"/>
  <c r="AD13" i="269"/>
  <c r="BL110" i="269"/>
  <c r="I96" i="269"/>
  <c r="BE56" i="269"/>
  <c r="AN143" i="269"/>
  <c r="J59" i="269"/>
  <c r="AR45" i="269"/>
  <c r="F31" i="271"/>
  <c r="AR49" i="269"/>
  <c r="BC90" i="269"/>
  <c r="H11" i="269"/>
  <c r="G123" i="269"/>
  <c r="Q8" i="269"/>
  <c r="H157" i="269"/>
  <c r="O13" i="269"/>
  <c r="F40" i="271"/>
  <c r="G157" i="269"/>
  <c r="P55" i="269"/>
  <c r="AB150" i="269"/>
  <c r="G45" i="269"/>
  <c r="AZ75" i="269"/>
  <c r="AK136" i="269"/>
  <c r="AJ63" i="269"/>
  <c r="AG66" i="269"/>
  <c r="BM44" i="269"/>
  <c r="AK142" i="269"/>
  <c r="BM8" i="269"/>
  <c r="BA138" i="269"/>
  <c r="W10" i="269"/>
  <c r="AA120" i="269"/>
  <c r="I55" i="269"/>
  <c r="AW129" i="269"/>
  <c r="R94" i="269"/>
  <c r="AH92" i="269"/>
  <c r="K22" i="269"/>
  <c r="G62" i="269"/>
  <c r="BM67" i="269"/>
  <c r="O116" i="269"/>
  <c r="T106" i="269"/>
  <c r="K107" i="269"/>
  <c r="J153" i="269"/>
  <c r="AO113" i="269"/>
  <c r="AS132" i="269"/>
  <c r="AN8" i="269"/>
  <c r="AQ143" i="269"/>
  <c r="BK93" i="269"/>
  <c r="AC61" i="269"/>
  <c r="AW139" i="269"/>
  <c r="BA127" i="269"/>
  <c r="AL108" i="269"/>
  <c r="BK143" i="269"/>
  <c r="Q141" i="269"/>
  <c r="Y157" i="269"/>
  <c r="AS57" i="269"/>
  <c r="AJ57" i="269"/>
  <c r="AF68" i="269"/>
  <c r="P50" i="269"/>
  <c r="BH76" i="269"/>
  <c r="AY131" i="269"/>
  <c r="BA11" i="269"/>
  <c r="BB106" i="269"/>
  <c r="AI75" i="269"/>
  <c r="AS70" i="269"/>
  <c r="Y56" i="269"/>
  <c r="M63" i="269"/>
  <c r="AG119" i="269"/>
  <c r="BE103" i="269"/>
  <c r="BM102" i="269"/>
  <c r="V60" i="269"/>
  <c r="AV116" i="269"/>
  <c r="AK94" i="269"/>
  <c r="AM114" i="269"/>
  <c r="U53" i="269"/>
  <c r="BM159" i="269"/>
  <c r="T11" i="269"/>
  <c r="H144" i="269"/>
  <c r="AN144" i="269"/>
  <c r="BE123" i="269"/>
  <c r="AJ51" i="269"/>
  <c r="AJ140" i="269"/>
  <c r="E45" i="271"/>
  <c r="Q144" i="269"/>
  <c r="AC116" i="269"/>
  <c r="AU103" i="269"/>
  <c r="P104" i="269"/>
  <c r="BE13" i="269"/>
  <c r="T138" i="269"/>
  <c r="F61" i="271"/>
  <c r="AV15" i="269"/>
  <c r="AE104" i="269"/>
  <c r="AM11" i="269"/>
  <c r="H162" i="270"/>
  <c r="N59" i="269"/>
  <c r="AQ48" i="269"/>
  <c r="T19" i="269"/>
  <c r="AL111" i="269"/>
  <c r="P63" i="269"/>
  <c r="BI50" i="269"/>
  <c r="AQ142" i="269"/>
  <c r="T28" i="269"/>
  <c r="AL127" i="269"/>
  <c r="BB130" i="269"/>
  <c r="BA58" i="269"/>
  <c r="T159" i="269"/>
  <c r="AQ115" i="269"/>
  <c r="Q122" i="269"/>
  <c r="AH141" i="269"/>
  <c r="BM145" i="269"/>
  <c r="BF71" i="269"/>
  <c r="BG59" i="269"/>
  <c r="BJ17" i="269"/>
  <c r="R93" i="269"/>
  <c r="D47" i="271"/>
  <c r="BJ117" i="269"/>
  <c r="AC123" i="269"/>
  <c r="H163" i="270"/>
  <c r="T93" i="269"/>
  <c r="P135" i="269"/>
  <c r="BL100" i="269"/>
  <c r="AB147" i="269"/>
  <c r="AF111" i="269"/>
  <c r="Z115" i="269"/>
  <c r="BM156" i="269"/>
  <c r="I128" i="269"/>
  <c r="AZ149" i="269"/>
  <c r="BG90" i="269"/>
  <c r="AM55" i="269"/>
  <c r="AJ126" i="269"/>
  <c r="BA91" i="269"/>
  <c r="BJ51" i="269"/>
  <c r="BM139" i="269"/>
  <c r="BC21" i="269"/>
  <c r="BC18" i="269"/>
  <c r="AG55" i="269"/>
  <c r="V46" i="269"/>
  <c r="AE21" i="269"/>
  <c r="D44" i="271"/>
  <c r="BF126" i="269"/>
  <c r="J99" i="269"/>
  <c r="AZ120" i="269"/>
  <c r="BB65" i="269"/>
  <c r="S100" i="269"/>
  <c r="AO95" i="269"/>
  <c r="I13" i="269"/>
  <c r="AD48" i="269"/>
  <c r="L116" i="269"/>
  <c r="AD19" i="269"/>
  <c r="AD109" i="269"/>
  <c r="BB107" i="269"/>
  <c r="U133" i="269"/>
  <c r="P96" i="269"/>
  <c r="Q119" i="269"/>
  <c r="AN124" i="269"/>
  <c r="G67" i="269"/>
  <c r="AT151" i="269"/>
  <c r="AO138" i="269"/>
  <c r="AE99" i="269"/>
  <c r="BD121" i="269"/>
  <c r="T13" i="269"/>
  <c r="AW58" i="269"/>
  <c r="W122" i="269"/>
  <c r="R13" i="269"/>
  <c r="AX150" i="269"/>
  <c r="AE92" i="269"/>
  <c r="AO127" i="269"/>
  <c r="L109" i="269"/>
  <c r="BK151" i="269"/>
  <c r="BF62" i="269"/>
  <c r="BC49" i="269"/>
  <c r="X152" i="269"/>
  <c r="AA136" i="269"/>
  <c r="F64" i="271"/>
  <c r="AF11" i="269"/>
  <c r="R142" i="269"/>
  <c r="H76" i="269"/>
  <c r="L27" i="269"/>
  <c r="L18" i="269"/>
  <c r="AB92" i="269"/>
  <c r="AO92" i="269"/>
  <c r="BB99" i="269"/>
  <c r="AY49" i="269"/>
  <c r="W130" i="269"/>
  <c r="U135" i="269"/>
  <c r="AJ96" i="269"/>
  <c r="K18" i="269"/>
  <c r="BJ113" i="269"/>
  <c r="AV129" i="269"/>
  <c r="AS122" i="269"/>
  <c r="BJ151" i="269"/>
  <c r="T128" i="269"/>
  <c r="N9" i="269"/>
  <c r="R60" i="269"/>
  <c r="BI102" i="269"/>
  <c r="E47" i="271"/>
  <c r="AV71" i="269"/>
  <c r="AN118" i="269"/>
  <c r="AA112" i="269"/>
  <c r="BH126" i="269"/>
  <c r="J109" i="269"/>
  <c r="AU154" i="269"/>
  <c r="J131" i="269"/>
  <c r="O45" i="269"/>
  <c r="V106" i="269"/>
  <c r="AA138" i="269"/>
  <c r="G167" i="270"/>
  <c r="AW157" i="269"/>
  <c r="F16" i="271"/>
  <c r="O68" i="269"/>
  <c r="K27" i="269"/>
  <c r="AM49" i="269"/>
  <c r="N157" i="269"/>
  <c r="AF26" i="269"/>
  <c r="O22" i="269"/>
  <c r="BE18" i="269"/>
  <c r="AA143" i="269"/>
  <c r="T98" i="269"/>
  <c r="AI144" i="269"/>
  <c r="N116" i="269"/>
  <c r="AQ116" i="269"/>
  <c r="BB47" i="269"/>
  <c r="AH127" i="269"/>
  <c r="BL96" i="269"/>
  <c r="M115" i="269"/>
  <c r="BF65" i="269"/>
  <c r="AW21" i="269"/>
  <c r="AQ19" i="269"/>
  <c r="AY107" i="269"/>
  <c r="K111" i="269"/>
  <c r="AY143" i="269"/>
  <c r="G110" i="269"/>
  <c r="AQ138" i="269"/>
  <c r="AD105" i="269"/>
  <c r="L77" i="270"/>
  <c r="Z64" i="269"/>
  <c r="V17" i="269"/>
  <c r="AS91" i="269"/>
  <c r="AJ153" i="269"/>
  <c r="Z119" i="269"/>
  <c r="L119" i="269"/>
  <c r="AR22" i="269"/>
  <c r="G53" i="269"/>
  <c r="AC102" i="269"/>
  <c r="BA8" i="269"/>
  <c r="I164" i="270"/>
  <c r="AT138" i="269"/>
  <c r="AI18" i="269"/>
  <c r="AY147" i="269"/>
  <c r="BB98" i="269"/>
  <c r="K132" i="269"/>
  <c r="Z129" i="269"/>
  <c r="AF142" i="269"/>
  <c r="AX134" i="269"/>
  <c r="BI44" i="269"/>
  <c r="AH121" i="269"/>
  <c r="AQ121" i="269"/>
  <c r="Q9" i="269"/>
  <c r="E22" i="271"/>
  <c r="AO117" i="269"/>
  <c r="S97" i="269"/>
  <c r="E15" i="271"/>
  <c r="AK134" i="269"/>
  <c r="BD22" i="269"/>
  <c r="AH76" i="269"/>
  <c r="P74" i="269"/>
  <c r="AA65" i="269"/>
  <c r="AL95" i="269"/>
  <c r="AT23" i="269"/>
  <c r="R16" i="269"/>
  <c r="P111" i="269"/>
  <c r="Q22" i="269"/>
  <c r="X93" i="269"/>
  <c r="AH148" i="269"/>
  <c r="AK97" i="269"/>
  <c r="AQ118" i="269"/>
  <c r="V103" i="269"/>
  <c r="N106" i="269"/>
  <c r="AB125" i="269"/>
  <c r="AV102" i="269"/>
  <c r="AZ137" i="269"/>
  <c r="AW117" i="269"/>
  <c r="BM20" i="269"/>
  <c r="BH112" i="269"/>
  <c r="P58" i="269"/>
  <c r="X8" i="269"/>
  <c r="J93" i="269"/>
  <c r="AN54" i="269"/>
  <c r="J120" i="269"/>
  <c r="U94" i="269"/>
  <c r="F42" i="271"/>
  <c r="Y103" i="269"/>
  <c r="N135" i="269"/>
  <c r="AR55" i="269"/>
  <c r="AW64" i="269"/>
  <c r="P60" i="269"/>
  <c r="O63" i="269"/>
  <c r="W143" i="269"/>
  <c r="V53" i="269"/>
  <c r="BD156" i="269"/>
  <c r="AD157" i="269"/>
  <c r="AL16" i="269"/>
  <c r="AF108" i="269"/>
  <c r="BF125" i="269"/>
  <c r="N131" i="269"/>
  <c r="G21" i="269"/>
  <c r="AV149" i="269"/>
  <c r="AM10" i="269"/>
  <c r="AX74" i="269"/>
  <c r="I138" i="269"/>
  <c r="AC60" i="269"/>
  <c r="X134" i="269"/>
  <c r="W128" i="269"/>
  <c r="AX72" i="269"/>
  <c r="BL90" i="269"/>
  <c r="BK17" i="269"/>
  <c r="BG132" i="269"/>
  <c r="AY94" i="269"/>
  <c r="AY47" i="269"/>
  <c r="AS62" i="269"/>
  <c r="BK63" i="269"/>
  <c r="G115" i="269"/>
  <c r="L59" i="269"/>
  <c r="AG50" i="269"/>
  <c r="I141" i="269"/>
  <c r="U108" i="269"/>
  <c r="AV51" i="269"/>
  <c r="BM95" i="269"/>
  <c r="BJ153" i="269"/>
  <c r="AW12" i="269"/>
  <c r="AI67" i="269"/>
  <c r="X45" i="269"/>
  <c r="BJ103" i="269"/>
  <c r="O92" i="269"/>
  <c r="N10" i="269"/>
  <c r="AU117" i="269"/>
  <c r="AF52" i="269"/>
  <c r="BM103" i="269"/>
  <c r="AB46" i="269"/>
  <c r="BD70" i="269"/>
  <c r="AV107" i="269"/>
  <c r="J150" i="269"/>
  <c r="BH104" i="269"/>
  <c r="I139" i="269"/>
  <c r="BA124" i="269"/>
  <c r="AP153" i="269"/>
  <c r="AO104" i="269"/>
  <c r="BD125" i="269"/>
  <c r="AE70" i="269"/>
  <c r="U66" i="269"/>
  <c r="BM113" i="269"/>
  <c r="AO7" i="269"/>
  <c r="M132" i="269"/>
  <c r="J25" i="269"/>
  <c r="AI8" i="269"/>
  <c r="AX25" i="269"/>
  <c r="F52" i="271"/>
  <c r="AZ133" i="269"/>
  <c r="H143" i="269"/>
  <c r="H106" i="269"/>
  <c r="Y57" i="269"/>
  <c r="BB64" i="269"/>
  <c r="AX137" i="269"/>
  <c r="AO157" i="269"/>
  <c r="K106" i="269"/>
  <c r="P153" i="269"/>
  <c r="T75" i="269"/>
  <c r="BH94" i="269"/>
  <c r="BC61" i="269"/>
  <c r="AO97" i="269"/>
  <c r="K7" i="269"/>
  <c r="AA16" i="269"/>
  <c r="AY54" i="269"/>
  <c r="BH133" i="269"/>
  <c r="AF152" i="269"/>
  <c r="AR106" i="269"/>
  <c r="BK106" i="269"/>
  <c r="I146" i="269"/>
  <c r="T140" i="269"/>
  <c r="AX136" i="269"/>
  <c r="P25" i="269"/>
  <c r="BH61" i="269"/>
  <c r="AM91" i="269"/>
  <c r="BL64" i="269"/>
  <c r="AW59" i="269"/>
  <c r="AM66" i="269"/>
  <c r="AX52" i="269"/>
  <c r="T95" i="269"/>
  <c r="P8" i="269"/>
  <c r="BA93" i="269"/>
  <c r="O69" i="269"/>
  <c r="BM74" i="269"/>
  <c r="AC154" i="269"/>
  <c r="U44" i="269"/>
  <c r="AB131" i="269"/>
  <c r="J139" i="269"/>
  <c r="H117" i="269"/>
  <c r="Q48" i="269"/>
  <c r="BA20" i="269"/>
  <c r="AR8" i="269"/>
  <c r="J160" i="270"/>
  <c r="K163" i="270"/>
  <c r="AO131" i="269"/>
  <c r="AO119" i="269"/>
  <c r="AU153" i="269"/>
  <c r="AI90" i="269"/>
  <c r="AB133" i="269"/>
  <c r="BD73" i="269"/>
  <c r="Z47" i="269"/>
  <c r="H102" i="269"/>
  <c r="AC136" i="269"/>
  <c r="BF159" i="269"/>
  <c r="BE143" i="269"/>
  <c r="AR154" i="269"/>
  <c r="AO8" i="269"/>
  <c r="AF121" i="269"/>
  <c r="L15" i="269"/>
  <c r="Y68" i="269"/>
  <c r="L114" i="269"/>
  <c r="Q94" i="269"/>
  <c r="AP23" i="269"/>
  <c r="AC7" i="269"/>
  <c r="BA144" i="269"/>
  <c r="M127" i="269"/>
  <c r="AI28" i="269"/>
  <c r="R73" i="269"/>
  <c r="Z134" i="269"/>
  <c r="U67" i="269"/>
  <c r="V140" i="269"/>
  <c r="AF18" i="269"/>
  <c r="Z67" i="269"/>
  <c r="AQ25" i="269"/>
  <c r="BA155" i="269"/>
  <c r="AZ70" i="269"/>
  <c r="R75" i="269"/>
  <c r="AP154" i="269"/>
  <c r="F51" i="271"/>
  <c r="P105" i="269"/>
  <c r="AV110" i="269"/>
  <c r="O18" i="269"/>
  <c r="C14" i="271"/>
  <c r="C13" i="271"/>
  <c r="R131" i="269"/>
  <c r="P489" i="272"/>
  <c r="Z76" i="269"/>
  <c r="AB114" i="269"/>
  <c r="Z8" i="269"/>
  <c r="AT122" i="269"/>
  <c r="AC158" i="269"/>
  <c r="AQ137" i="269"/>
  <c r="Q145" i="269"/>
  <c r="BH19" i="269"/>
  <c r="BG101" i="269"/>
  <c r="E54" i="271"/>
  <c r="M73" i="269"/>
  <c r="Y54" i="269"/>
  <c r="AZ98" i="269"/>
  <c r="AT107" i="269"/>
  <c r="AU150" i="269"/>
  <c r="AP58" i="269"/>
  <c r="I160" i="270"/>
  <c r="BH44" i="269"/>
  <c r="U106" i="269"/>
  <c r="BG136" i="269"/>
  <c r="U61" i="269"/>
  <c r="J60" i="269"/>
  <c r="W99" i="269"/>
  <c r="N71" i="269"/>
  <c r="AM104" i="269"/>
  <c r="BK158" i="269"/>
  <c r="BM93" i="269"/>
  <c r="BE116" i="269"/>
  <c r="AD58" i="269"/>
  <c r="AH65" i="269"/>
  <c r="AY113" i="269"/>
  <c r="Y131" i="269"/>
  <c r="BI142" i="269"/>
  <c r="Z158" i="269"/>
  <c r="BH90" i="269"/>
  <c r="BD132" i="269"/>
  <c r="AM136" i="269"/>
  <c r="AZ22" i="269"/>
  <c r="AI116" i="269"/>
  <c r="AZ92" i="269"/>
  <c r="L8" i="269"/>
  <c r="Q111" i="269"/>
  <c r="BC143" i="269"/>
  <c r="F55" i="271"/>
  <c r="N104" i="269"/>
  <c r="AH67" i="269"/>
  <c r="U148" i="269"/>
  <c r="AM26" i="269"/>
  <c r="L9" i="269"/>
  <c r="AO125" i="269"/>
  <c r="G126" i="269"/>
  <c r="BE107" i="269"/>
  <c r="BA123" i="269"/>
  <c r="AK140" i="269"/>
  <c r="U101" i="269"/>
  <c r="AD141" i="269"/>
  <c r="BH48" i="269"/>
  <c r="AU50" i="269"/>
  <c r="I124" i="269"/>
  <c r="AL61" i="269"/>
  <c r="G75" i="269"/>
  <c r="BE60" i="269"/>
  <c r="N77" i="270"/>
  <c r="Y64" i="269"/>
  <c r="J112" i="269"/>
  <c r="H10" i="269"/>
  <c r="BJ16" i="269"/>
  <c r="W49" i="269"/>
  <c r="Y122" i="269"/>
  <c r="BJ13" i="269"/>
  <c r="C62" i="271"/>
  <c r="AJ17" i="269"/>
  <c r="L142" i="269"/>
  <c r="BD7" i="269"/>
  <c r="AK12" i="269"/>
  <c r="J100" i="269"/>
  <c r="Y65" i="269"/>
  <c r="AU15" i="269"/>
  <c r="AL124" i="269"/>
  <c r="BK109" i="269"/>
  <c r="BE102" i="269"/>
  <c r="BM65" i="269"/>
  <c r="T50" i="269"/>
  <c r="BD104" i="269"/>
  <c r="BA71" i="269"/>
  <c r="AD129" i="269"/>
  <c r="AQ59" i="269"/>
  <c r="BC153" i="269"/>
  <c r="W53" i="269"/>
  <c r="P16" i="269"/>
  <c r="L165" i="270"/>
  <c r="AJ148" i="269"/>
  <c r="L69" i="269"/>
  <c r="H75" i="269"/>
  <c r="BJ155" i="269"/>
  <c r="BM108" i="269"/>
  <c r="N128" i="269"/>
  <c r="AR21" i="269"/>
  <c r="AN74" i="269"/>
  <c r="BB58" i="269"/>
  <c r="I98" i="269"/>
  <c r="AL19" i="269"/>
  <c r="BJ57" i="269"/>
  <c r="M151" i="269"/>
  <c r="AK21" i="269"/>
  <c r="BM23" i="269"/>
  <c r="J73" i="269"/>
  <c r="AR151" i="269"/>
  <c r="AD91" i="269"/>
  <c r="AX125" i="269"/>
  <c r="AU96" i="269"/>
  <c r="H136" i="269"/>
  <c r="AO152" i="269"/>
  <c r="U28" i="269"/>
  <c r="AI54" i="269"/>
  <c r="BC150" i="269"/>
  <c r="AX11" i="269"/>
  <c r="AZ115" i="269"/>
  <c r="AQ8" i="269"/>
  <c r="BG63" i="269"/>
  <c r="AO105" i="269"/>
  <c r="C34" i="271"/>
  <c r="O28" i="269"/>
  <c r="AQ132" i="269"/>
  <c r="T7" i="269"/>
  <c r="AS97" i="269"/>
  <c r="U122" i="269"/>
  <c r="BL47" i="269"/>
  <c r="G25" i="269"/>
  <c r="BM49" i="269"/>
  <c r="BJ122" i="269"/>
  <c r="Z17" i="269"/>
  <c r="BB70" i="269"/>
  <c r="BH70" i="269"/>
  <c r="BB113" i="269"/>
  <c r="R118" i="269"/>
  <c r="BF109" i="269"/>
  <c r="Q34" i="220" a="1"/>
  <c r="AE137" i="269"/>
  <c r="AG135" i="269"/>
  <c r="I67" i="269"/>
  <c r="U117" i="269"/>
  <c r="S21" i="269"/>
  <c r="AA61" i="269"/>
  <c r="BK135" i="269"/>
  <c r="G13" i="269"/>
  <c r="AO47" i="269"/>
  <c r="BD58" i="269"/>
  <c r="J113" i="269"/>
  <c r="Z110" i="269"/>
  <c r="AO49" i="269"/>
  <c r="AC108" i="269"/>
  <c r="AK58" i="269"/>
  <c r="AF114" i="269"/>
  <c r="AJ115" i="269"/>
  <c r="G59" i="269"/>
  <c r="BK22" i="269"/>
  <c r="BH156" i="269"/>
  <c r="AF148" i="269"/>
  <c r="AP131" i="269"/>
  <c r="AU23" i="269"/>
  <c r="AD65" i="269"/>
  <c r="O27" i="269"/>
  <c r="C42" i="271"/>
  <c r="J45" i="269"/>
  <c r="AV61" i="269"/>
  <c r="N163" i="270"/>
  <c r="AS94" i="269"/>
  <c r="O21" i="269"/>
  <c r="G149" i="269"/>
  <c r="BD151" i="269"/>
  <c r="K100" i="269"/>
  <c r="BK100" i="269"/>
  <c r="AK63" i="269"/>
  <c r="AT133" i="269"/>
  <c r="AF109" i="269"/>
  <c r="R127" i="269"/>
  <c r="BA18" i="269"/>
  <c r="AZ90" i="269"/>
  <c r="AB47" i="269"/>
  <c r="I23" i="269"/>
  <c r="AG133" i="269"/>
  <c r="G151" i="269"/>
  <c r="H12" i="269"/>
  <c r="AK113" i="269"/>
  <c r="AS112" i="269"/>
  <c r="BD95" i="269"/>
  <c r="AZ104" i="269"/>
  <c r="I104" i="269"/>
  <c r="BL69" i="269"/>
  <c r="AC15" i="269"/>
  <c r="BK148" i="269"/>
  <c r="O109" i="269"/>
  <c r="I123" i="269"/>
  <c r="AE44" i="269"/>
  <c r="AE69" i="269"/>
  <c r="Q25" i="269"/>
  <c r="AK104" i="269"/>
  <c r="AR150" i="269"/>
  <c r="AE15" i="269"/>
  <c r="BH106" i="269"/>
  <c r="V112" i="269"/>
  <c r="BK110" i="269"/>
  <c r="AS56" i="269"/>
  <c r="AE157" i="269"/>
  <c r="S103" i="269"/>
  <c r="AS18" i="269"/>
  <c r="BK26" i="269"/>
  <c r="AW135" i="269"/>
  <c r="AI101" i="269"/>
  <c r="AN52" i="269"/>
  <c r="BB10" i="269"/>
  <c r="AE116" i="269"/>
  <c r="BA99" i="269"/>
  <c r="R44" i="269"/>
  <c r="S19" i="269"/>
  <c r="AE90" i="269"/>
  <c r="AK72" i="269"/>
  <c r="AG24" i="269"/>
  <c r="X91" i="269"/>
  <c r="AR57" i="269"/>
  <c r="M46" i="269"/>
  <c r="M145" i="269"/>
  <c r="AT104" i="269"/>
  <c r="H129" i="269"/>
  <c r="AP69" i="269"/>
  <c r="BE65" i="269"/>
  <c r="AF149" i="269"/>
  <c r="J9" i="269"/>
  <c r="O25" i="269"/>
  <c r="Y22" i="269"/>
  <c r="BM126" i="269"/>
  <c r="AP12" i="269"/>
  <c r="BL10" i="269"/>
  <c r="BI61" i="269"/>
  <c r="BA95" i="269"/>
  <c r="AC62" i="269"/>
  <c r="AK15" i="269"/>
  <c r="BF104" i="269"/>
  <c r="AH140" i="269"/>
  <c r="G77" i="270"/>
  <c r="AZ17" i="269"/>
  <c r="H25" i="269"/>
  <c r="M65" i="269"/>
  <c r="Z23" i="269"/>
  <c r="AS90" i="269"/>
  <c r="I134" i="269"/>
  <c r="AR91" i="269"/>
  <c r="E39" i="271"/>
  <c r="AT127" i="269"/>
  <c r="AO54" i="269"/>
  <c r="BE57" i="269"/>
  <c r="U103" i="269"/>
  <c r="H73" i="269"/>
  <c r="BB144" i="269"/>
  <c r="AL49" i="269"/>
  <c r="BI98" i="269"/>
  <c r="BJ11" i="269"/>
  <c r="AN63" i="269"/>
  <c r="AH72" i="269"/>
  <c r="O142" i="269"/>
  <c r="X102" i="269"/>
  <c r="AF22" i="269"/>
  <c r="AK128" i="269"/>
  <c r="Q104" i="269"/>
  <c r="AP19" i="269"/>
  <c r="AB14" i="269"/>
  <c r="R71" i="269"/>
  <c r="BH135" i="269"/>
  <c r="AL7" i="269"/>
  <c r="AW107" i="269"/>
  <c r="BF145" i="269"/>
  <c r="BC154" i="269"/>
  <c r="AL145" i="269"/>
  <c r="M13" i="269"/>
  <c r="AP90" i="269"/>
  <c r="BJ21" i="269"/>
  <c r="BM91" i="269"/>
  <c r="BK45" i="269"/>
  <c r="N100" i="269"/>
  <c r="AE61" i="269"/>
  <c r="AT67" i="269"/>
  <c r="V108" i="269"/>
  <c r="AM50" i="269"/>
  <c r="J8" i="269"/>
  <c r="X136" i="269"/>
  <c r="BF136" i="269"/>
  <c r="V91" i="269"/>
  <c r="V143" i="269"/>
  <c r="M90" i="269"/>
  <c r="R68" i="269"/>
  <c r="AX95" i="269"/>
  <c r="AG51" i="269"/>
  <c r="AX20" i="269"/>
  <c r="BF44" i="269"/>
  <c r="AU26" i="269"/>
  <c r="W19" i="269"/>
  <c r="AJ159" i="269"/>
  <c r="O10" i="269"/>
  <c r="X44" i="269"/>
  <c r="AT137" i="269"/>
  <c r="L101" i="269"/>
  <c r="BE137" i="269"/>
  <c r="AT102" i="269"/>
  <c r="AG72" i="269"/>
  <c r="AD150" i="269"/>
  <c r="AD44" i="269"/>
  <c r="AY95" i="269"/>
  <c r="E8" i="271"/>
  <c r="AG92" i="269"/>
  <c r="AY63" i="269"/>
  <c r="AG25" i="269"/>
  <c r="AB68" i="269"/>
  <c r="BI52" i="269"/>
  <c r="R157" i="269"/>
  <c r="AZ66" i="269"/>
  <c r="AT68" i="269"/>
  <c r="AX46" i="269"/>
  <c r="AO111" i="269"/>
  <c r="AS128" i="269"/>
  <c r="D21" i="271"/>
  <c r="BG12" i="269"/>
  <c r="R105" i="269"/>
  <c r="BH92" i="269"/>
  <c r="P142" i="269"/>
  <c r="Y99" i="269"/>
  <c r="N93" i="269"/>
  <c r="BE124" i="269"/>
  <c r="Z94" i="269"/>
  <c r="E10" i="271"/>
  <c r="AB121" i="269"/>
  <c r="BH14" i="269"/>
  <c r="K26" i="269"/>
  <c r="AX76" i="269"/>
  <c r="O121" i="269"/>
  <c r="AW56" i="269"/>
  <c r="AC16" i="269"/>
  <c r="C20" i="271"/>
  <c r="AY72" i="269"/>
  <c r="AR72" i="269"/>
  <c r="F69" i="271"/>
  <c r="AI106" i="269"/>
  <c r="H127" i="269"/>
  <c r="O50" i="269"/>
  <c r="BC15" i="269"/>
  <c r="AG128" i="269"/>
  <c r="AF138" i="269"/>
  <c r="AO23" i="269"/>
  <c r="G162" i="270"/>
  <c r="AR60" i="269"/>
  <c r="V152" i="269"/>
  <c r="T52" i="269"/>
  <c r="AT116" i="269"/>
  <c r="AD54" i="269"/>
  <c r="X17" i="269"/>
  <c r="U152" i="269"/>
  <c r="AN136" i="269"/>
  <c r="AL91" i="269"/>
  <c r="AL74" i="269"/>
  <c r="U126" i="269"/>
  <c r="BG23" i="269"/>
  <c r="G66" i="269"/>
  <c r="AI95" i="269"/>
  <c r="V44" i="269"/>
  <c r="BH15" i="269"/>
  <c r="BE14" i="269"/>
  <c r="AQ125" i="269"/>
  <c r="BK96" i="269"/>
  <c r="T63" i="269"/>
  <c r="Y138" i="269"/>
  <c r="BM61" i="269"/>
  <c r="BB26" i="269"/>
  <c r="AW153" i="269"/>
  <c r="AJ104" i="269"/>
  <c r="AO76" i="269"/>
  <c r="AY129" i="269"/>
  <c r="AM149" i="269"/>
  <c r="Y148" i="269"/>
  <c r="AU74" i="269"/>
  <c r="U70" i="269"/>
  <c r="BG22" i="269"/>
  <c r="L26" i="269"/>
  <c r="AJ59" i="269"/>
  <c r="K99" i="269"/>
  <c r="AB111" i="269"/>
  <c r="AD10" i="269"/>
  <c r="AI150" i="269"/>
  <c r="K17" i="269"/>
  <c r="AO99" i="269"/>
  <c r="AT8" i="269"/>
  <c r="BK23" i="269"/>
  <c r="AQ135" i="269"/>
  <c r="K162" i="270"/>
  <c r="AC47" i="269"/>
  <c r="Z153" i="269"/>
  <c r="AU102" i="269"/>
  <c r="D16" i="271"/>
  <c r="M27" i="269"/>
  <c r="Q44" i="269"/>
  <c r="AA141" i="269"/>
  <c r="R150" i="269"/>
  <c r="AV97" i="269"/>
  <c r="T70" i="269"/>
  <c r="BD90" i="269"/>
  <c r="L48" i="269"/>
  <c r="D65" i="271"/>
  <c r="K14" i="269"/>
  <c r="Q143" i="269"/>
  <c r="BM21" i="269"/>
  <c r="BG140" i="269"/>
  <c r="AI16" i="269"/>
  <c r="BJ138" i="269"/>
  <c r="BG119" i="269"/>
  <c r="M93" i="269"/>
  <c r="T123" i="269"/>
  <c r="O47" i="269"/>
  <c r="AY15" i="269"/>
  <c r="AV69" i="269"/>
  <c r="T61" i="269"/>
  <c r="Q131" i="269"/>
  <c r="U60" i="269"/>
  <c r="BE68" i="269"/>
  <c r="AF72" i="269"/>
  <c r="Q16" i="269"/>
  <c r="AC141" i="269"/>
  <c r="W28" i="269"/>
  <c r="L122" i="269"/>
  <c r="AM21" i="269"/>
  <c r="BJ93" i="269"/>
  <c r="J64" i="269"/>
  <c r="V123" i="269"/>
  <c r="AZ16" i="269"/>
  <c r="AU124" i="269"/>
  <c r="BE120" i="269"/>
  <c r="AL136" i="269"/>
  <c r="AH56" i="269"/>
  <c r="BK10" i="269"/>
  <c r="BH116" i="269"/>
  <c r="AQ105" i="269"/>
  <c r="AI92" i="269"/>
  <c r="W109" i="269"/>
  <c r="AW141" i="269"/>
  <c r="Q49" i="269"/>
  <c r="T94" i="269"/>
  <c r="BD56" i="269"/>
  <c r="AB126" i="269"/>
  <c r="Y154" i="269"/>
  <c r="AT125" i="269"/>
  <c r="K150" i="269"/>
  <c r="L60" i="269"/>
  <c r="AC145" i="269"/>
  <c r="AH97" i="269"/>
  <c r="AU49" i="269"/>
  <c r="BI11" i="269"/>
  <c r="AF100" i="269"/>
  <c r="AF131" i="269"/>
  <c r="S135" i="269"/>
  <c r="AS136" i="269"/>
  <c r="G19" i="269"/>
  <c r="AB71" i="269"/>
  <c r="T144" i="269"/>
  <c r="BC67" i="269"/>
  <c r="AZ130" i="269"/>
  <c r="AW99" i="269"/>
  <c r="G47" i="269"/>
  <c r="H103" i="269"/>
  <c r="AC129" i="269"/>
  <c r="G24" i="269"/>
  <c r="AF74" i="269"/>
  <c r="L92" i="269"/>
  <c r="BC146" i="269"/>
  <c r="O7" i="269"/>
  <c r="AH104" i="269"/>
  <c r="AY19" i="269"/>
  <c r="BB109" i="269"/>
  <c r="BI106" i="269"/>
  <c r="P20" i="269"/>
  <c r="AL147" i="269"/>
  <c r="BE58" i="269"/>
  <c r="BE133" i="269"/>
  <c r="BI90" i="269"/>
  <c r="AV45" i="269"/>
  <c r="BC156" i="269"/>
  <c r="BB145" i="269"/>
  <c r="AF25" i="269"/>
  <c r="P48" i="269"/>
  <c r="BC76" i="269"/>
  <c r="W63" i="269"/>
  <c r="Q146" i="269"/>
  <c r="U141" i="269"/>
  <c r="BG68" i="269"/>
  <c r="AM18" i="269"/>
  <c r="D45" i="271"/>
  <c r="AR143" i="269"/>
  <c r="BL22" i="269"/>
  <c r="AP65" i="269"/>
  <c r="BL150" i="269"/>
  <c r="AX127" i="269"/>
  <c r="AX108" i="269"/>
  <c r="BI27" i="269"/>
  <c r="AS110" i="269"/>
  <c r="AC152" i="269"/>
  <c r="AJ66" i="269"/>
  <c r="T132" i="269"/>
  <c r="AP148" i="269"/>
  <c r="BK153" i="269"/>
  <c r="V99" i="269"/>
  <c r="AZ138" i="269"/>
  <c r="V26" i="269"/>
  <c r="V25" i="269"/>
  <c r="AK96" i="269"/>
  <c r="W142" i="269"/>
  <c r="O118" i="269"/>
  <c r="AQ113" i="269"/>
  <c r="BB111" i="269"/>
  <c r="AT13" i="269"/>
  <c r="T17" i="269"/>
  <c r="BB92" i="269"/>
  <c r="AF112" i="269"/>
  <c r="AM94" i="269"/>
  <c r="AC52" i="269"/>
  <c r="S9" i="269"/>
  <c r="W158" i="269"/>
  <c r="BC56" i="269"/>
  <c r="BJ20" i="269"/>
  <c r="Y45" i="269"/>
  <c r="AP146" i="269"/>
  <c r="E166" i="270"/>
  <c r="AZ97" i="269"/>
  <c r="T139" i="269"/>
  <c r="AY66" i="269"/>
  <c r="Z143" i="269"/>
  <c r="W132" i="269"/>
  <c r="BF149" i="269"/>
  <c r="BE105" i="269"/>
  <c r="J91" i="269"/>
  <c r="K51" i="269"/>
  <c r="AK66" i="269"/>
  <c r="BA113" i="269"/>
  <c r="AY27" i="269"/>
  <c r="AP111" i="269"/>
  <c r="Q7" i="269"/>
  <c r="AV92" i="269"/>
  <c r="AY145" i="269"/>
  <c r="P119" i="269"/>
  <c r="AT57" i="269"/>
  <c r="H154" i="269"/>
  <c r="AG62" i="269"/>
  <c r="AU144" i="269"/>
  <c r="BL142" i="269"/>
  <c r="W119" i="269"/>
  <c r="AN70" i="269"/>
  <c r="AM103" i="269"/>
  <c r="AX97" i="269"/>
  <c r="AA106" i="269"/>
  <c r="AS59" i="269"/>
  <c r="BF133" i="269"/>
  <c r="AD46" i="269"/>
  <c r="AG152" i="269"/>
  <c r="Y104" i="269"/>
  <c r="K114" i="269"/>
  <c r="AE52" i="269"/>
  <c r="P91" i="269"/>
  <c r="AP49" i="269"/>
  <c r="AA124" i="269"/>
  <c r="Q73" i="269"/>
  <c r="I95" i="269"/>
  <c r="Q61" i="269"/>
  <c r="AD94" i="269"/>
  <c r="Z131" i="269"/>
  <c r="AX45" i="269"/>
  <c r="BD8" i="269"/>
  <c r="AJ149" i="269"/>
  <c r="C22" i="271"/>
  <c r="AD145" i="269"/>
  <c r="P10" i="269"/>
  <c r="BF15" i="269"/>
  <c r="AV145" i="269"/>
  <c r="I111" i="269"/>
  <c r="AK112" i="269"/>
  <c r="AQ127" i="269"/>
  <c r="L161" i="270"/>
  <c r="L133" i="269"/>
  <c r="L21" i="269"/>
  <c r="AU56" i="269"/>
  <c r="AU137" i="269"/>
  <c r="T67" i="269"/>
  <c r="AI127" i="269"/>
  <c r="AG132" i="269"/>
  <c r="R23" i="269"/>
  <c r="AP21" i="269"/>
  <c r="AD63" i="269"/>
  <c r="S157" i="269"/>
  <c r="AO151" i="269"/>
  <c r="D29" i="271"/>
  <c r="K142" i="269"/>
  <c r="AC71" i="269"/>
  <c r="I60" i="269"/>
  <c r="AB151" i="269"/>
  <c r="Z59" i="269"/>
  <c r="AE62" i="269"/>
  <c r="I142" i="269"/>
  <c r="U64" i="269"/>
  <c r="AR120" i="269"/>
  <c r="M119" i="269"/>
  <c r="BI45" i="269"/>
  <c r="D25" i="271"/>
  <c r="AK50" i="269"/>
  <c r="BG155" i="269"/>
  <c r="AL122" i="269"/>
  <c r="AC127" i="269"/>
  <c r="X46" i="269"/>
  <c r="BD137" i="269"/>
  <c r="AU158" i="269"/>
  <c r="AA133" i="269"/>
  <c r="AT140" i="269"/>
  <c r="BA56" i="269"/>
  <c r="H94" i="269"/>
  <c r="AI51" i="269"/>
  <c r="P15" i="269"/>
  <c r="E165" i="270"/>
  <c r="AY130" i="269"/>
  <c r="AO17" i="269"/>
  <c r="BL67" i="269"/>
  <c r="V119" i="269"/>
  <c r="M136" i="269"/>
  <c r="Z45" i="269"/>
  <c r="AQ74" i="269"/>
  <c r="W61" i="269"/>
  <c r="K126" i="269"/>
  <c r="AV23" i="269"/>
  <c r="AI147" i="269"/>
  <c r="BD71" i="269"/>
  <c r="AE153" i="269"/>
  <c r="AE58" i="269"/>
  <c r="BF117" i="269"/>
  <c r="G142" i="269"/>
  <c r="AC113" i="269"/>
  <c r="AK119" i="269"/>
  <c r="E46" i="271"/>
  <c r="V69" i="269"/>
  <c r="AU58" i="269"/>
  <c r="AY28" i="269"/>
  <c r="AO109" i="269"/>
  <c r="O144" i="269"/>
  <c r="J121" i="269"/>
  <c r="L128" i="269"/>
  <c r="BK104" i="269"/>
  <c r="AA21" i="269"/>
  <c r="M71" i="269"/>
  <c r="L22" i="269"/>
  <c r="AB109" i="269"/>
  <c r="AR90" i="269"/>
  <c r="E13" i="271"/>
  <c r="AT105" i="269"/>
  <c r="AP75" i="269"/>
  <c r="AZ126" i="269"/>
  <c r="J164" i="270"/>
  <c r="BM7" i="269"/>
  <c r="AY74" i="269"/>
  <c r="AP47" i="269"/>
  <c r="BE67" i="269"/>
  <c r="BM121" i="269"/>
  <c r="AI19" i="269"/>
  <c r="BA12" i="269"/>
  <c r="AC148" i="269"/>
  <c r="N134" i="269"/>
  <c r="V156" i="269"/>
  <c r="J17" i="269"/>
  <c r="BF120" i="269"/>
  <c r="AM64" i="269"/>
  <c r="N144" i="269"/>
  <c r="AC93" i="269"/>
  <c r="U158" i="269"/>
  <c r="P94" i="269"/>
  <c r="Z70" i="269"/>
  <c r="BA109" i="269"/>
  <c r="X23" i="269"/>
  <c r="BK55" i="269"/>
  <c r="Y143" i="269"/>
  <c r="AM115" i="269"/>
  <c r="AH50" i="269"/>
  <c r="U9" i="269"/>
  <c r="L150" i="269"/>
  <c r="AU99" i="269"/>
  <c r="BE26" i="269"/>
  <c r="AH101" i="269"/>
  <c r="BL59" i="269"/>
  <c r="BB157" i="269"/>
  <c r="AT130" i="269"/>
  <c r="BL115" i="269"/>
  <c r="AG104" i="269"/>
  <c r="AO143" i="269"/>
  <c r="BJ15" i="269"/>
  <c r="AP52" i="269"/>
  <c r="P21" i="269"/>
  <c r="BB141" i="269"/>
  <c r="BH71" i="269"/>
  <c r="BE76" i="269"/>
  <c r="BD27" i="269"/>
  <c r="V73" i="269"/>
  <c r="I154" i="269"/>
  <c r="AM68" i="269"/>
  <c r="BK108" i="269"/>
  <c r="Z18" i="269"/>
  <c r="BL136" i="269"/>
  <c r="BL24" i="269"/>
  <c r="AN22" i="269"/>
  <c r="BJ128" i="269"/>
  <c r="AH107" i="269"/>
  <c r="P134" i="269"/>
  <c r="AW119" i="269"/>
  <c r="L63" i="269"/>
  <c r="H56" i="269"/>
  <c r="P72" i="269"/>
  <c r="M126" i="269"/>
  <c r="AK129" i="269"/>
  <c r="AA146" i="269"/>
  <c r="BD108" i="269"/>
  <c r="M60" i="269"/>
  <c r="AM22" i="269"/>
  <c r="AQ56" i="269"/>
  <c r="AL150" i="269"/>
  <c r="L16" i="269"/>
  <c r="AT60" i="269"/>
  <c r="AS60" i="269"/>
  <c r="I17" i="269"/>
  <c r="AS130" i="269"/>
  <c r="AA73" i="269"/>
  <c r="V93" i="269"/>
  <c r="AN76" i="269"/>
  <c r="BA46" i="269"/>
  <c r="AW72" i="269"/>
  <c r="AE112" i="269"/>
  <c r="AG49" i="269"/>
  <c r="U73" i="269"/>
  <c r="K135" i="269"/>
  <c r="BJ62" i="269"/>
  <c r="W134" i="269"/>
  <c r="AO148" i="269"/>
  <c r="AJ72" i="269"/>
  <c r="Q43" i="220" a="1"/>
  <c r="AY142" i="269"/>
  <c r="M20" i="269"/>
  <c r="AT74" i="269"/>
  <c r="H105" i="269"/>
  <c r="AZ7" i="269"/>
  <c r="O71" i="269"/>
  <c r="AN93" i="269"/>
  <c r="BL25" i="269"/>
  <c r="AW113" i="269"/>
  <c r="AN110" i="269"/>
  <c r="AF134" i="269"/>
  <c r="AQ63" i="269"/>
  <c r="W136" i="269"/>
  <c r="AZ19" i="269"/>
  <c r="BG11" i="269"/>
  <c r="AU105" i="269"/>
  <c r="U46" i="269"/>
  <c r="BB56" i="269"/>
  <c r="L167" i="270"/>
  <c r="AZ48" i="269"/>
  <c r="BG159" i="269"/>
  <c r="BI150" i="269"/>
  <c r="R99" i="269"/>
  <c r="J7" i="269"/>
  <c r="AH18" i="269"/>
  <c r="BK132" i="269"/>
  <c r="K125" i="269"/>
  <c r="AX159" i="269"/>
  <c r="AY44" i="269"/>
  <c r="AR158" i="269"/>
  <c r="AB106" i="269"/>
  <c r="X56" i="269"/>
  <c r="AG68" i="269"/>
  <c r="BH27" i="269"/>
  <c r="AP129" i="269"/>
  <c r="AQ11" i="269"/>
  <c r="BC107" i="269"/>
  <c r="F67" i="271"/>
  <c r="AN90" i="269"/>
  <c r="AK95" i="269"/>
  <c r="AL20" i="269"/>
  <c r="Y98" i="269"/>
  <c r="AR52" i="269"/>
  <c r="BK91" i="269"/>
  <c r="K113" i="269"/>
  <c r="F58" i="271"/>
  <c r="BG97" i="269"/>
  <c r="AS63" i="269"/>
  <c r="O52" i="269"/>
  <c r="BD152" i="269"/>
  <c r="AX102" i="269"/>
  <c r="H61" i="269"/>
  <c r="BK97" i="269"/>
  <c r="AR148" i="269"/>
  <c r="E163" i="270"/>
  <c r="BD109" i="269"/>
  <c r="BH113" i="269"/>
  <c r="I50" i="269"/>
  <c r="BK74" i="269"/>
  <c r="AD117" i="269"/>
  <c r="AP16" i="269"/>
  <c r="T122" i="269"/>
  <c r="AJ124" i="269"/>
  <c r="AR9" i="269"/>
  <c r="L132" i="269"/>
  <c r="AT103" i="269"/>
  <c r="G158" i="269"/>
  <c r="AZ55" i="269"/>
  <c r="AM137" i="269"/>
  <c r="H130" i="269"/>
  <c r="BB148" i="269"/>
  <c r="V137" i="269"/>
  <c r="BD136" i="269"/>
  <c r="G58" i="269"/>
  <c r="AL92" i="269"/>
  <c r="G106" i="269"/>
  <c r="C31" i="271"/>
  <c r="O9" i="269"/>
  <c r="AB25" i="269"/>
  <c r="AA55" i="269"/>
  <c r="AN159" i="269"/>
  <c r="P138" i="269"/>
  <c r="G147" i="269"/>
  <c r="AG100" i="269"/>
  <c r="AO72" i="269"/>
  <c r="Z96" i="269"/>
  <c r="AF145" i="269"/>
  <c r="AZ13" i="269"/>
  <c r="BA98" i="269"/>
  <c r="H114" i="269"/>
  <c r="AR66" i="269"/>
  <c r="AW105" i="269"/>
  <c r="Q150" i="269"/>
  <c r="BL48" i="269"/>
  <c r="AC111" i="269"/>
  <c r="AT69" i="269"/>
  <c r="AS131" i="269"/>
  <c r="H24" i="269"/>
  <c r="R111" i="269"/>
  <c r="W44" i="269"/>
  <c r="I130" i="269"/>
  <c r="BB93" i="269"/>
  <c r="AN100" i="269"/>
  <c r="Z156" i="269"/>
  <c r="AW20" i="269"/>
  <c r="AG130" i="269"/>
  <c r="AB153" i="269"/>
  <c r="AS17" i="269"/>
  <c r="AY65" i="269"/>
  <c r="BF23" i="269"/>
  <c r="AA101" i="269"/>
  <c r="T23" i="269"/>
  <c r="BE145" i="269"/>
  <c r="G60" i="269"/>
  <c r="AB152" i="269"/>
  <c r="AS67" i="269"/>
  <c r="AC144" i="269"/>
  <c r="U111" i="269"/>
  <c r="AU55" i="269"/>
  <c r="H49" i="269"/>
  <c r="Z51" i="269"/>
  <c r="R117" i="269"/>
  <c r="H116" i="269"/>
  <c r="AB48" i="269"/>
  <c r="BL105" i="269"/>
  <c r="BG125" i="269"/>
  <c r="U136" i="269"/>
  <c r="AK65" i="269"/>
  <c r="P136" i="269"/>
  <c r="D166" i="270"/>
  <c r="J92" i="269"/>
  <c r="V110" i="269"/>
  <c r="AA57" i="269"/>
  <c r="M51" i="269"/>
  <c r="S63" i="269"/>
  <c r="AH20" i="269"/>
  <c r="S22" i="269"/>
  <c r="AF49" i="269"/>
  <c r="AU95" i="269"/>
  <c r="AE74" i="269"/>
  <c r="E492" i="272"/>
  <c r="AU126" i="269"/>
  <c r="S146" i="269"/>
  <c r="AZ56" i="269"/>
  <c r="BG70" i="269"/>
  <c r="AH9" i="269"/>
  <c r="BF152" i="269"/>
  <c r="M101" i="269"/>
  <c r="X21" i="269"/>
  <c r="AV137" i="269"/>
  <c r="AN147" i="269"/>
  <c r="AX61" i="269"/>
  <c r="AZ159" i="269"/>
  <c r="L52" i="269"/>
  <c r="S92" i="269"/>
  <c r="BA100" i="269"/>
  <c r="X110" i="269"/>
  <c r="E31" i="271"/>
  <c r="AV24" i="269"/>
  <c r="AX149" i="269"/>
  <c r="AA26" i="269"/>
  <c r="AX154" i="269"/>
  <c r="U65" i="269"/>
  <c r="AX129" i="269"/>
  <c r="F23" i="271"/>
  <c r="AB28" i="269"/>
  <c r="AC91" i="269"/>
  <c r="AZ73" i="269"/>
  <c r="AJ131" i="269"/>
  <c r="AU12" i="269"/>
  <c r="Z109" i="269"/>
  <c r="U93" i="269"/>
  <c r="BK130" i="269"/>
  <c r="T90" i="269"/>
  <c r="AV103" i="269"/>
  <c r="T24" i="269"/>
  <c r="AN153" i="269"/>
  <c r="BB152" i="269"/>
  <c r="BE90" i="269"/>
  <c r="AB93" i="269"/>
  <c r="C70" i="271"/>
  <c r="U57" i="269"/>
  <c r="AE49" i="269"/>
  <c r="J74" i="269"/>
  <c r="E55" i="271"/>
  <c r="AC139" i="269"/>
  <c r="M44" i="269"/>
  <c r="AP102" i="269"/>
  <c r="AC12" i="269"/>
  <c r="AL149" i="269"/>
  <c r="AO60" i="269"/>
  <c r="M7" i="269"/>
  <c r="AP22" i="269"/>
  <c r="AU60" i="269"/>
  <c r="J158" i="269"/>
  <c r="I149" i="269"/>
  <c r="AS93" i="269"/>
  <c r="AT132" i="269"/>
  <c r="AQ50" i="269"/>
  <c r="AN106" i="269"/>
  <c r="AV26" i="269"/>
  <c r="AP152" i="269"/>
  <c r="AT50" i="269"/>
  <c r="AM151" i="269"/>
  <c r="R67" i="269"/>
  <c r="BB102" i="269"/>
  <c r="Q38" i="220" a="1"/>
  <c r="BC139" i="269"/>
  <c r="E30" i="271"/>
  <c r="R129" i="269"/>
  <c r="BA45" i="269"/>
  <c r="AP93" i="269"/>
  <c r="AC57" i="269"/>
  <c r="K21" i="269"/>
  <c r="BH68" i="269"/>
  <c r="AX120" i="269"/>
  <c r="BE134" i="269"/>
  <c r="BG123" i="269"/>
  <c r="AI24" i="269"/>
  <c r="BM157" i="269"/>
  <c r="BM101" i="269"/>
  <c r="L112" i="269"/>
  <c r="BL51" i="269"/>
  <c r="Q47" i="269"/>
  <c r="AB60" i="269"/>
  <c r="BJ75" i="269"/>
  <c r="AL8" i="269"/>
  <c r="L127" i="269"/>
  <c r="AR48" i="269"/>
  <c r="AZ142" i="269"/>
  <c r="D42" i="271"/>
  <c r="BJ18" i="269"/>
  <c r="AR63" i="269"/>
  <c r="AJ69" i="269"/>
  <c r="S8" i="269"/>
  <c r="AB53" i="269"/>
  <c r="BC157" i="269"/>
  <c r="BE94" i="269"/>
  <c r="AX12" i="269"/>
  <c r="BK59" i="269"/>
  <c r="BE10" i="269"/>
  <c r="Z103" i="269"/>
  <c r="AQ98" i="269"/>
  <c r="T135" i="269"/>
  <c r="D12" i="271"/>
  <c r="K24" i="269"/>
  <c r="U56" i="269"/>
  <c r="AT91" i="269"/>
  <c r="S46" i="269"/>
  <c r="V133" i="269"/>
  <c r="BG15" i="269"/>
  <c r="V135" i="269"/>
  <c r="AP127" i="269"/>
  <c r="O65" i="269"/>
  <c r="P143" i="269"/>
  <c r="AO107" i="269"/>
  <c r="X150" i="269"/>
  <c r="U119" i="269"/>
  <c r="AG12" i="269"/>
  <c r="AA113" i="269"/>
  <c r="K8" i="269"/>
  <c r="AU131" i="269"/>
  <c r="Q117" i="269"/>
  <c r="Z112" i="269"/>
  <c r="W149" i="269"/>
  <c r="AT142" i="269"/>
  <c r="BK73" i="269"/>
  <c r="BH114" i="269"/>
  <c r="S139" i="269"/>
  <c r="F22" i="271"/>
  <c r="AA104" i="269"/>
  <c r="AN103" i="269"/>
  <c r="I49" i="269"/>
  <c r="D160" i="270"/>
  <c r="AM119" i="269"/>
  <c r="AV96" i="269"/>
  <c r="G28" i="269"/>
  <c r="M153" i="269"/>
  <c r="AW44" i="269"/>
  <c r="V155" i="269"/>
  <c r="AQ104" i="269"/>
  <c r="AC143" i="269"/>
  <c r="AV64" i="269"/>
  <c r="BI156" i="269"/>
  <c r="AB97" i="269"/>
  <c r="AP100" i="269"/>
  <c r="BC66" i="269"/>
  <c r="V105" i="269"/>
  <c r="AF156" i="269"/>
  <c r="AA24" i="269"/>
  <c r="E167" i="270"/>
  <c r="AA98" i="269"/>
  <c r="S112" i="269"/>
  <c r="N156" i="269"/>
  <c r="Q21" i="269"/>
  <c r="Y9" i="269"/>
  <c r="X125" i="269"/>
  <c r="C377" i="272" a="1"/>
  <c r="AD74" i="269"/>
  <c r="V21" i="269"/>
  <c r="AC92" i="269"/>
  <c r="V95" i="269"/>
  <c r="T65" i="269"/>
  <c r="AZ51" i="269"/>
  <c r="BA67" i="269"/>
  <c r="Z111" i="269"/>
  <c r="AR24" i="269"/>
  <c r="AA58" i="269"/>
  <c r="AT73" i="269"/>
  <c r="AE113" i="269"/>
  <c r="AY92" i="269"/>
  <c r="AM57" i="269"/>
  <c r="W26" i="269"/>
  <c r="BH23" i="269"/>
  <c r="G92" i="269"/>
  <c r="AC67" i="269"/>
  <c r="R112" i="269"/>
  <c r="AK22" i="269"/>
  <c r="T12" i="269"/>
  <c r="X65" i="269"/>
  <c r="AF106" i="269"/>
  <c r="BI10" i="269"/>
  <c r="AQ109" i="269"/>
  <c r="AJ156" i="269"/>
  <c r="AR138" i="269"/>
  <c r="BI21" i="269"/>
  <c r="O128" i="269"/>
  <c r="I9" i="269"/>
  <c r="AY22" i="269"/>
  <c r="G18" i="269"/>
  <c r="AQ154" i="269"/>
  <c r="AQ139" i="269"/>
  <c r="N72" i="269"/>
  <c r="AT148" i="269"/>
  <c r="AZ154" i="269"/>
  <c r="I125" i="269"/>
  <c r="S119" i="269"/>
  <c r="AQ61" i="269"/>
  <c r="AM76" i="269"/>
  <c r="AP24" i="269"/>
  <c r="R156" i="269"/>
  <c r="BF158" i="269"/>
  <c r="AW126" i="269"/>
  <c r="G12" i="269"/>
  <c r="I126" i="269"/>
  <c r="AB94" i="269"/>
  <c r="AR68" i="269"/>
  <c r="Y158" i="269"/>
  <c r="AZ10" i="269"/>
  <c r="AV16" i="269"/>
  <c r="M103" i="269"/>
  <c r="BE45" i="269"/>
  <c r="Q118" i="269"/>
  <c r="R146" i="269"/>
  <c r="AD68" i="269"/>
  <c r="AE46" i="269"/>
  <c r="L159" i="269"/>
  <c r="AY124" i="269"/>
  <c r="BJ115" i="269"/>
  <c r="AB58" i="269"/>
  <c r="BI115" i="269"/>
  <c r="AO75" i="269"/>
  <c r="J97" i="269"/>
  <c r="N54" i="269"/>
  <c r="Z121" i="269"/>
  <c r="BI104" i="269"/>
  <c r="AD96" i="269"/>
  <c r="BF131" i="269"/>
  <c r="BI69" i="269"/>
  <c r="AE76" i="269"/>
  <c r="AU17" i="269"/>
  <c r="BL55" i="269"/>
  <c r="Q62" i="269"/>
  <c r="BJ106" i="269"/>
  <c r="AJ142" i="269"/>
  <c r="Q116" i="269"/>
  <c r="BM158" i="269"/>
  <c r="AH143" i="269"/>
  <c r="K137" i="269"/>
  <c r="Y10" i="269"/>
  <c r="F68" i="271"/>
  <c r="BM107" i="269"/>
  <c r="K15" i="269"/>
  <c r="Z118" i="269"/>
  <c r="AU18" i="269"/>
  <c r="AG95" i="269"/>
  <c r="AG9" i="269"/>
  <c r="AH149" i="269"/>
  <c r="V157" i="269"/>
  <c r="F13" i="271"/>
  <c r="AU122" i="269"/>
  <c r="BB151" i="269"/>
  <c r="L152" i="269"/>
  <c r="R138" i="269"/>
  <c r="K55" i="269"/>
  <c r="AZ25" i="269"/>
  <c r="U62" i="269"/>
  <c r="U120" i="269"/>
  <c r="AU76" i="269"/>
  <c r="Z50" i="269"/>
  <c r="BF45" i="269"/>
  <c r="AQ9" i="269"/>
  <c r="AY56" i="269"/>
  <c r="N95" i="269"/>
  <c r="AV138" i="269"/>
  <c r="AV144" i="269"/>
  <c r="AJ68" i="269"/>
  <c r="AJ146" i="269"/>
  <c r="I76" i="269"/>
  <c r="BG150" i="269"/>
  <c r="AL139" i="269"/>
  <c r="I121" i="269"/>
  <c r="H93" i="269"/>
  <c r="BI97" i="269"/>
  <c r="I56" i="269"/>
  <c r="BA115" i="269"/>
  <c r="AC103" i="269"/>
  <c r="AP110" i="269"/>
  <c r="AQ52" i="269"/>
  <c r="U51" i="269"/>
  <c r="BJ70" i="269"/>
  <c r="S150" i="269"/>
  <c r="BA110" i="269"/>
  <c r="BB139" i="269"/>
  <c r="L145" i="269"/>
  <c r="L123" i="269"/>
  <c r="BJ159" i="269"/>
  <c r="Q92" i="269"/>
  <c r="AC45" i="269"/>
  <c r="C354" i="272" a="1"/>
  <c r="O151" i="269"/>
  <c r="S50" i="269"/>
  <c r="AC22" i="269"/>
  <c r="AL25" i="269"/>
  <c r="L110" i="269"/>
  <c r="AP106" i="269"/>
  <c r="M154" i="269"/>
  <c r="AT126" i="269"/>
  <c r="J53" i="269"/>
  <c r="BD46" i="269"/>
  <c r="AQ67" i="269"/>
  <c r="AQ47" i="269"/>
  <c r="W104" i="269"/>
  <c r="AL98" i="269"/>
  <c r="C53" i="271"/>
  <c r="BA114" i="269"/>
  <c r="AZ99" i="269"/>
  <c r="AJ144" i="269"/>
  <c r="BH107" i="269"/>
  <c r="W133" i="269"/>
  <c r="J10" i="269"/>
  <c r="Z159" i="269"/>
  <c r="AN139" i="269"/>
  <c r="AI124" i="269"/>
  <c r="AF150" i="269"/>
  <c r="W18" i="269"/>
  <c r="BJ28" i="269"/>
  <c r="Z54" i="269"/>
  <c r="I93" i="269"/>
  <c r="AB95" i="269"/>
  <c r="AR113" i="269"/>
  <c r="Z12" i="269"/>
  <c r="BB136" i="269"/>
  <c r="BI75" i="269"/>
  <c r="V94" i="269"/>
  <c r="F28" i="271"/>
  <c r="R100" i="269"/>
  <c r="AB13" i="269"/>
  <c r="Q70" i="269"/>
  <c r="AE131" i="269"/>
  <c r="AU46" i="269"/>
  <c r="S11" i="269"/>
  <c r="AW75" i="269"/>
  <c r="J154" i="269"/>
  <c r="BL125" i="269"/>
  <c r="AE25" i="269"/>
  <c r="Z145" i="269"/>
  <c r="AD23" i="269"/>
  <c r="K102" i="269"/>
  <c r="P64" i="269"/>
  <c r="BM120" i="269"/>
  <c r="I21" i="269"/>
  <c r="AQ13" i="269"/>
  <c r="BC111" i="269"/>
  <c r="AO28" i="269"/>
  <c r="BL158" i="269"/>
  <c r="AS74" i="269"/>
  <c r="BB7" i="269"/>
  <c r="AY125" i="269"/>
  <c r="I18" i="269"/>
  <c r="AX59" i="269"/>
  <c r="AK74" i="269"/>
  <c r="Z148" i="269"/>
  <c r="AA93" i="269"/>
  <c r="AQ93" i="269"/>
  <c r="BB131" i="269"/>
  <c r="R90" i="269"/>
  <c r="AJ133" i="269"/>
  <c r="BC59" i="269"/>
  <c r="C50" i="271"/>
  <c r="O95" i="269"/>
  <c r="BC114" i="269"/>
  <c r="AG53" i="269"/>
  <c r="X104" i="269"/>
  <c r="BB124" i="269"/>
  <c r="BF138" i="269"/>
  <c r="AD119" i="269"/>
  <c r="I107" i="269"/>
  <c r="AS149" i="269"/>
  <c r="O90" i="269"/>
  <c r="AY75" i="269"/>
  <c r="R59" i="269"/>
  <c r="X142" i="269"/>
  <c r="Y152" i="269"/>
  <c r="AD158" i="269"/>
  <c r="H109" i="269"/>
  <c r="AI159" i="269"/>
  <c r="X10" i="269"/>
  <c r="S113" i="269"/>
  <c r="AL113" i="269"/>
  <c r="AA125" i="269"/>
  <c r="M69" i="269"/>
  <c r="AB155" i="269"/>
  <c r="AT66" i="269"/>
  <c r="AU107" i="269"/>
  <c r="AT19" i="269"/>
  <c r="AU100" i="269"/>
  <c r="N69" i="269"/>
  <c r="O124" i="269"/>
  <c r="P76" i="269"/>
  <c r="AA28" i="269"/>
  <c r="P47" i="269"/>
  <c r="BB133" i="269"/>
  <c r="J115" i="269"/>
  <c r="AV142" i="269"/>
  <c r="R158" i="269"/>
  <c r="M134" i="269"/>
  <c r="BD16" i="269"/>
  <c r="U68" i="269"/>
  <c r="BB18" i="269"/>
  <c r="AK8" i="269"/>
  <c r="AZ145" i="269"/>
  <c r="X60" i="269"/>
  <c r="AO20" i="269"/>
  <c r="AG67" i="269"/>
  <c r="V22" i="269"/>
  <c r="AH27" i="269"/>
  <c r="F53" i="271"/>
  <c r="AT120" i="269"/>
  <c r="E56" i="271"/>
  <c r="Y71" i="269"/>
  <c r="AA74" i="269"/>
  <c r="AJ54" i="269"/>
  <c r="AI56" i="269"/>
  <c r="H118" i="269"/>
  <c r="Q127" i="269"/>
  <c r="G73" i="269"/>
  <c r="K46" i="269"/>
  <c r="C32" i="271"/>
  <c r="AD69" i="269"/>
  <c r="AF17" i="269"/>
  <c r="BE129" i="269"/>
  <c r="AL45" i="269"/>
  <c r="BF141" i="269"/>
  <c r="I105" i="269"/>
  <c r="AU142" i="269"/>
  <c r="BJ12" i="269"/>
  <c r="AA49" i="269"/>
  <c r="AN127" i="269"/>
  <c r="BA151" i="269"/>
  <c r="BM98" i="269"/>
  <c r="BF12" i="269"/>
  <c r="BF68" i="269"/>
  <c r="S47" i="269"/>
  <c r="BK62" i="269"/>
  <c r="AK20" i="269"/>
  <c r="H131" i="269"/>
  <c r="G161" i="270"/>
  <c r="F306" i="272"/>
  <c r="Y26" i="269"/>
  <c r="AG112" i="269"/>
  <c r="AK16" i="269"/>
  <c r="O113" i="269"/>
  <c r="N105" i="269"/>
  <c r="E51" i="271"/>
  <c r="AH134" i="269"/>
  <c r="H26" i="269"/>
  <c r="AB74" i="269"/>
  <c r="AL90" i="269"/>
  <c r="AS69" i="269"/>
  <c r="AE159" i="269"/>
  <c r="BE109" i="269"/>
  <c r="AX155" i="269"/>
  <c r="BA141" i="269"/>
  <c r="AG156" i="269"/>
  <c r="P108" i="269"/>
  <c r="AG90" i="269"/>
  <c r="AL48" i="269"/>
  <c r="AC73" i="269"/>
  <c r="P98" i="269"/>
  <c r="X50" i="269"/>
  <c r="AY110" i="269"/>
  <c r="AB140" i="269"/>
  <c r="I91" i="269"/>
  <c r="BF157" i="269"/>
  <c r="R155" i="269"/>
  <c r="BJ54" i="269"/>
  <c r="AD75" i="269"/>
  <c r="AV114" i="269"/>
  <c r="N53" i="269"/>
  <c r="G155" i="269"/>
  <c r="AQ99" i="269"/>
  <c r="AU148" i="269"/>
  <c r="AR12" i="269"/>
  <c r="AU149" i="269"/>
  <c r="AO136" i="269"/>
  <c r="U147" i="269"/>
  <c r="AS120" i="269"/>
  <c r="AY102" i="269"/>
  <c r="X126" i="269"/>
  <c r="AJ90" i="269"/>
  <c r="L95" i="269"/>
  <c r="BJ45" i="269"/>
  <c r="P116" i="269"/>
  <c r="AV90" i="269"/>
  <c r="Q102" i="269"/>
  <c r="BE20" i="269"/>
  <c r="AZ8" i="269"/>
  <c r="AV133" i="269"/>
  <c r="AJ27" i="269"/>
  <c r="P114" i="269"/>
  <c r="AQ46" i="269"/>
  <c r="V158" i="269"/>
  <c r="BF61" i="269"/>
  <c r="H69" i="269"/>
  <c r="AX53" i="269"/>
  <c r="P159" i="269"/>
  <c r="BC100" i="269"/>
  <c r="BL118" i="269"/>
  <c r="AE130" i="269"/>
  <c r="AM122" i="269"/>
  <c r="AN108" i="269"/>
  <c r="AX158" i="269"/>
  <c r="AK148" i="269"/>
  <c r="AC21" i="269"/>
  <c r="BH144" i="269"/>
  <c r="S71" i="269"/>
  <c r="AY139" i="269"/>
  <c r="Y128" i="269"/>
  <c r="AX104" i="269"/>
  <c r="N119" i="269"/>
  <c r="AY8" i="269"/>
  <c r="F63" i="271"/>
  <c r="R49" i="269"/>
  <c r="AJ127" i="269"/>
  <c r="H132" i="269"/>
  <c r="BE50" i="269"/>
  <c r="AH91" i="269"/>
  <c r="E67" i="271"/>
  <c r="O115" i="269"/>
  <c r="BE100" i="269"/>
  <c r="BM12" i="269"/>
  <c r="BE146" i="269"/>
  <c r="K122" i="269"/>
  <c r="AP56" i="269"/>
  <c r="AS100" i="269"/>
  <c r="J95" i="269"/>
  <c r="AR149" i="269"/>
  <c r="BL97" i="269"/>
  <c r="J69" i="269"/>
  <c r="I492" i="272"/>
  <c r="O97" i="269"/>
  <c r="BL99" i="269"/>
  <c r="AD131" i="269"/>
  <c r="AR61" i="269"/>
  <c r="AH102" i="269"/>
  <c r="W52" i="269"/>
  <c r="D17" i="271"/>
  <c r="J114" i="269"/>
  <c r="L49" i="269"/>
  <c r="P22" i="269"/>
  <c r="W45" i="269"/>
  <c r="AX115" i="269"/>
  <c r="AQ117" i="269"/>
  <c r="E17" i="271"/>
  <c r="AN120" i="269"/>
  <c r="BC72" i="269"/>
  <c r="L12" i="269"/>
  <c r="G23" i="269"/>
  <c r="BL124" i="269"/>
  <c r="AS154" i="269"/>
  <c r="BA131" i="269"/>
  <c r="S102" i="269"/>
  <c r="E35" i="271"/>
  <c r="N48" i="269"/>
  <c r="T119" i="269"/>
  <c r="AT146" i="269"/>
  <c r="AE158" i="269"/>
  <c r="M109" i="269"/>
  <c r="C19" i="271"/>
  <c r="AH156" i="269"/>
  <c r="AB143" i="269"/>
  <c r="AY68" i="269"/>
  <c r="AU138" i="269"/>
  <c r="AG142" i="269"/>
  <c r="AF47" i="269"/>
  <c r="AJ141" i="269"/>
  <c r="BC159" i="269"/>
  <c r="AT54" i="269"/>
  <c r="C21" i="271"/>
  <c r="AO94" i="269"/>
  <c r="AQ28" i="269"/>
  <c r="AG150" i="269"/>
  <c r="X151" i="269"/>
  <c r="AV150" i="269"/>
  <c r="AK93" i="269"/>
  <c r="I59" i="269"/>
  <c r="M97" i="269"/>
  <c r="AG64" i="269"/>
  <c r="AC19" i="269"/>
  <c r="AD66" i="269"/>
  <c r="N66" i="269"/>
  <c r="AQ94" i="269"/>
  <c r="AF127" i="269"/>
  <c r="AY116" i="269"/>
  <c r="BA112" i="269"/>
  <c r="AU101" i="269"/>
  <c r="AZ9" i="269"/>
  <c r="BK12" i="269"/>
  <c r="AP25" i="269"/>
  <c r="V111" i="269"/>
  <c r="AC97" i="269"/>
  <c r="AN7" i="269"/>
  <c r="AD47" i="269"/>
  <c r="L90" i="269"/>
  <c r="BL101" i="269"/>
  <c r="S101" i="269"/>
  <c r="AF130" i="269"/>
  <c r="BL11" i="269"/>
  <c r="BJ76" i="269"/>
  <c r="S148" i="269"/>
  <c r="E57" i="271"/>
  <c r="AV113" i="269"/>
  <c r="F163" i="270"/>
  <c r="BL92" i="269"/>
  <c r="AH145" i="269"/>
  <c r="X71" i="269"/>
  <c r="D57" i="271"/>
  <c r="I45" i="269"/>
  <c r="BC11" i="269"/>
  <c r="BG74" i="269"/>
  <c r="BL94" i="269"/>
  <c r="AM154" i="269"/>
  <c r="G74" i="269"/>
  <c r="AU118" i="269"/>
  <c r="AR111" i="269"/>
  <c r="AL67" i="269"/>
  <c r="Z128" i="269"/>
  <c r="AJ143" i="269"/>
  <c r="C67" i="271"/>
  <c r="BC116" i="269"/>
  <c r="AD16" i="269"/>
  <c r="D39" i="271"/>
  <c r="BH74" i="269"/>
  <c r="G54" i="269"/>
  <c r="K72" i="269"/>
  <c r="AB123" i="269"/>
  <c r="AQ16" i="269"/>
  <c r="Q130" i="269"/>
  <c r="AO141" i="269"/>
  <c r="AL117" i="269"/>
  <c r="AK139" i="269"/>
  <c r="BD28" i="269"/>
  <c r="AC66" i="269"/>
  <c r="E68" i="271"/>
  <c r="AC159" i="269"/>
  <c r="S95" i="269"/>
  <c r="U155" i="269"/>
  <c r="I161" i="270"/>
  <c r="W67" i="269"/>
  <c r="X53" i="269"/>
  <c r="P62" i="269"/>
  <c r="AM124" i="269"/>
  <c r="V61" i="269"/>
  <c r="Q46" i="269"/>
  <c r="N62" i="269"/>
  <c r="BH53" i="269"/>
  <c r="AE19" i="269"/>
  <c r="AN12" i="269"/>
  <c r="W138" i="269"/>
  <c r="AR20" i="269"/>
  <c r="AI105" i="269"/>
  <c r="BB25" i="269"/>
  <c r="AY106" i="269"/>
  <c r="AP141" i="269"/>
  <c r="G159" i="269"/>
  <c r="AQ71" i="269"/>
  <c r="BF135" i="269"/>
  <c r="BB143" i="269"/>
  <c r="BE101" i="269"/>
  <c r="AI155" i="269"/>
  <c r="AU139" i="269"/>
  <c r="F36" i="271"/>
  <c r="J161" i="270"/>
  <c r="H64" i="269"/>
  <c r="BH59" i="269"/>
  <c r="AG116" i="269"/>
  <c r="M120" i="269"/>
  <c r="AW120" i="269"/>
  <c r="Y15" i="269"/>
  <c r="AI132" i="269"/>
  <c r="AK153" i="269"/>
  <c r="R26" i="269"/>
  <c r="N165" i="270"/>
  <c r="C51" i="271"/>
  <c r="G119" i="269"/>
  <c r="Q32" i="220" a="1"/>
  <c r="V101" i="269"/>
  <c r="R101" i="269"/>
  <c r="AA110" i="269"/>
  <c r="P51" i="269"/>
  <c r="AW45" i="269"/>
  <c r="BG52" i="269"/>
  <c r="F29" i="271"/>
  <c r="I75" i="269"/>
  <c r="BG69" i="269"/>
  <c r="AL133" i="269"/>
  <c r="Q152" i="269"/>
  <c r="AP143" i="269"/>
  <c r="AV13" i="269"/>
  <c r="F78" i="270"/>
  <c r="M137" i="269"/>
  <c r="F25" i="271"/>
  <c r="AB113" i="269"/>
  <c r="BK118" i="269"/>
  <c r="G16" i="269"/>
  <c r="U14" i="269"/>
  <c r="D53" i="271"/>
  <c r="BM24" i="269"/>
  <c r="T127" i="269"/>
  <c r="AP27" i="269"/>
  <c r="BG26" i="269"/>
  <c r="Q76" i="269"/>
  <c r="G55" i="269"/>
  <c r="AN132" i="269"/>
  <c r="AE22" i="269"/>
  <c r="AB148" i="269"/>
  <c r="N78" i="270"/>
  <c r="Q28" i="220" a="1"/>
  <c r="AG14" i="269"/>
  <c r="AH46" i="269"/>
  <c r="J70" i="269"/>
  <c r="W57" i="269"/>
  <c r="T101" i="269"/>
  <c r="BD57" i="269"/>
  <c r="V27" i="269"/>
  <c r="BJ8" i="269"/>
  <c r="S15" i="269"/>
  <c r="S116" i="269"/>
  <c r="AL22" i="269"/>
  <c r="T57" i="269"/>
  <c r="M53" i="269"/>
  <c r="AS159" i="269"/>
  <c r="AY67" i="269"/>
  <c r="BA101" i="269"/>
  <c r="AZ21" i="269"/>
  <c r="BD126" i="269"/>
  <c r="U7" i="269"/>
  <c r="S55" i="269"/>
  <c r="S44" i="269"/>
  <c r="C44" i="271"/>
  <c r="BI56" i="269"/>
  <c r="F7" i="271"/>
  <c r="K57" i="269"/>
  <c r="AS121" i="269"/>
  <c r="S16" i="269"/>
  <c r="BL120" i="269"/>
  <c r="AF62" i="269"/>
  <c r="AL75" i="269"/>
  <c r="AB102" i="269"/>
  <c r="AD102" i="269"/>
  <c r="AP53" i="269"/>
  <c r="BK27" i="269"/>
  <c r="AN113" i="269"/>
  <c r="I108" i="269"/>
  <c r="J152" i="269"/>
  <c r="BH109" i="269"/>
  <c r="AJ52" i="269"/>
  <c r="BE8" i="269"/>
  <c r="BJ91" i="269"/>
  <c r="BF118" i="269"/>
  <c r="X103" i="269"/>
  <c r="AE120" i="269"/>
  <c r="AE111" i="269"/>
  <c r="AW53" i="269"/>
  <c r="J19" i="269"/>
  <c r="BC27" i="269"/>
  <c r="R72" i="269"/>
  <c r="BL135" i="269"/>
  <c r="AT112" i="269"/>
  <c r="BF116" i="269"/>
  <c r="BK99" i="269"/>
  <c r="R113" i="269"/>
  <c r="L149" i="269"/>
  <c r="BD59" i="269"/>
  <c r="H78" i="270"/>
  <c r="BJ136" i="269"/>
  <c r="L94" i="269"/>
  <c r="G56" i="269"/>
  <c r="G44" i="269"/>
  <c r="AL159" i="269"/>
  <c r="Y27" i="269"/>
  <c r="BM142" i="269"/>
  <c r="AI102" i="269"/>
  <c r="Y97" i="269"/>
  <c r="M100" i="269"/>
  <c r="AV50" i="269"/>
  <c r="L151" i="269"/>
  <c r="BB14" i="269"/>
  <c r="BC101" i="269"/>
  <c r="D77" i="270"/>
  <c r="X144" i="269"/>
  <c r="E40" i="271"/>
  <c r="AP107" i="269"/>
  <c r="AN69" i="269"/>
  <c r="AU19" i="269"/>
  <c r="M129" i="269"/>
  <c r="AB66" i="269"/>
  <c r="AN116" i="269"/>
  <c r="X153" i="269"/>
  <c r="AI145" i="269"/>
  <c r="AS61" i="269"/>
  <c r="BK122" i="269"/>
  <c r="AI138" i="269"/>
  <c r="AY61" i="269"/>
  <c r="H65" i="269"/>
  <c r="BH101" i="269"/>
  <c r="BD119" i="269"/>
  <c r="AT106" i="269"/>
  <c r="BC142" i="269"/>
  <c r="BB61" i="269"/>
  <c r="W137" i="269"/>
  <c r="H16" i="269"/>
  <c r="AS64" i="269"/>
  <c r="BK113" i="269"/>
  <c r="O132" i="269"/>
  <c r="M156" i="269"/>
  <c r="Y159" i="269"/>
  <c r="P71" i="269"/>
  <c r="S156" i="269"/>
  <c r="Q137" i="269"/>
  <c r="U91" i="269"/>
  <c r="AK156" i="269"/>
  <c r="AL65" i="269"/>
  <c r="W8" i="269"/>
  <c r="W108" i="269"/>
  <c r="AW106" i="269"/>
  <c r="AR100" i="269"/>
  <c r="AM95" i="269"/>
  <c r="X156" i="269"/>
  <c r="S49" i="269"/>
  <c r="O159" i="269"/>
  <c r="BE104" i="269"/>
  <c r="BH95" i="269"/>
  <c r="BA65" i="269"/>
  <c r="C27" i="271"/>
  <c r="AU121" i="269"/>
  <c r="V49" i="269"/>
  <c r="E16" i="271"/>
  <c r="Q67" i="269"/>
  <c r="AF144" i="269"/>
  <c r="K67" i="269"/>
  <c r="O98" i="269"/>
  <c r="AK90" i="269"/>
  <c r="AS49" i="269"/>
  <c r="BD138" i="269"/>
  <c r="AN61" i="269"/>
  <c r="AP68" i="269"/>
  <c r="I112" i="269"/>
  <c r="O48" i="269"/>
  <c r="AY60" i="269"/>
  <c r="AA117" i="269"/>
  <c r="Z48" i="269"/>
  <c r="BG156" i="269"/>
  <c r="AL53" i="269"/>
  <c r="U11" i="269"/>
  <c r="AG15" i="269"/>
  <c r="BK147" i="269"/>
  <c r="AD11" i="269"/>
  <c r="O72" i="269"/>
  <c r="H21" i="269"/>
  <c r="AG65" i="269"/>
  <c r="AZ118" i="269"/>
  <c r="AI57" i="269"/>
  <c r="X105" i="269"/>
  <c r="BJ154" i="269"/>
  <c r="AT59" i="269"/>
  <c r="AJ110" i="269"/>
  <c r="V55" i="269"/>
  <c r="AB70" i="269"/>
  <c r="C60" i="271"/>
  <c r="I64" i="269"/>
  <c r="AY122" i="269"/>
  <c r="BI157" i="269"/>
  <c r="AF12" i="269"/>
  <c r="Q13" i="269"/>
  <c r="M14" i="269"/>
  <c r="BD60" i="269"/>
  <c r="AV159" i="269"/>
  <c r="X22" i="269"/>
  <c r="BA111" i="269"/>
  <c r="G27" i="269"/>
  <c r="BF96" i="269"/>
  <c r="X154" i="269"/>
  <c r="BE149" i="269"/>
  <c r="S138" i="269"/>
  <c r="K155" i="269"/>
  <c r="BJ59" i="269"/>
  <c r="V11" i="269"/>
  <c r="D162" i="270"/>
  <c r="BF18" i="269"/>
  <c r="BH153" i="269"/>
  <c r="BH132" i="269"/>
  <c r="BH18" i="269"/>
  <c r="AI55" i="269"/>
  <c r="AA97" i="269"/>
  <c r="S98" i="269"/>
  <c r="Y147" i="269"/>
  <c r="AY152" i="269"/>
  <c r="AX132" i="269"/>
  <c r="C59" i="271"/>
  <c r="AR123" i="269"/>
  <c r="AH118" i="269"/>
  <c r="AZ125" i="269"/>
  <c r="AL140" i="269"/>
  <c r="R43" i="220" a="1"/>
  <c r="AX111" i="269"/>
  <c r="AG120" i="269"/>
  <c r="AC9" i="269"/>
  <c r="W101" i="269"/>
  <c r="AF147" i="269"/>
  <c r="AW15" i="269"/>
  <c r="J76" i="269"/>
  <c r="N61" i="269"/>
  <c r="AD26" i="269"/>
  <c r="BA63" i="269"/>
  <c r="P145" i="269"/>
  <c r="AV126" i="269"/>
  <c r="BC149" i="269"/>
  <c r="AP45" i="269"/>
  <c r="BD53" i="269"/>
  <c r="BI148" i="269"/>
  <c r="AZ69" i="269"/>
  <c r="AY99" i="269"/>
  <c r="D55" i="271"/>
  <c r="AA71" i="269"/>
  <c r="AH94" i="269"/>
  <c r="BL17" i="269"/>
  <c r="F48" i="271"/>
  <c r="U137" i="269"/>
  <c r="AQ158" i="269"/>
  <c r="AE94" i="269"/>
  <c r="S155" i="269"/>
  <c r="AS73" i="269"/>
  <c r="AP105" i="269"/>
  <c r="AW17" i="269"/>
  <c r="AL123" i="269"/>
  <c r="E23" i="271"/>
  <c r="BL13" i="269"/>
  <c r="AB61" i="269"/>
  <c r="AG105" i="269"/>
  <c r="AC107" i="269"/>
  <c r="AZ122" i="269"/>
  <c r="AE75" i="269"/>
  <c r="AM138" i="269"/>
  <c r="AO74" i="269"/>
  <c r="R136" i="269"/>
  <c r="BI135" i="269"/>
  <c r="E164" i="270"/>
  <c r="BF97" i="269"/>
  <c r="AN154" i="269"/>
  <c r="AN121" i="269"/>
  <c r="BJ111" i="269"/>
  <c r="C26" i="271"/>
  <c r="O8" i="269"/>
  <c r="X63" i="269"/>
  <c r="M77" i="270"/>
  <c r="AM63" i="269"/>
  <c r="BE92" i="269"/>
  <c r="G133" i="269"/>
  <c r="BA96" i="269"/>
  <c r="D46" i="271"/>
  <c r="V122" i="269"/>
  <c r="K133" i="269"/>
  <c r="BI94" i="269"/>
  <c r="K63" i="269"/>
  <c r="AZ68" i="269"/>
  <c r="L162" i="270"/>
  <c r="AE45" i="269"/>
  <c r="H46" i="269"/>
  <c r="M59" i="269"/>
  <c r="BF105" i="269"/>
  <c r="V71" i="269"/>
  <c r="AO63" i="269"/>
  <c r="W50" i="269"/>
  <c r="AQ123" i="269"/>
  <c r="AR140" i="269"/>
  <c r="AZ105" i="269"/>
  <c r="BC158" i="269"/>
  <c r="AD76" i="269"/>
  <c r="L163" i="270"/>
  <c r="N132" i="269"/>
  <c r="AV7" i="269"/>
  <c r="BG105" i="269"/>
  <c r="N159" i="269"/>
  <c r="T156" i="269"/>
  <c r="AA96" i="269"/>
  <c r="G69" i="269"/>
  <c r="AX18" i="269"/>
  <c r="D49" i="271"/>
  <c r="BF11" i="269"/>
  <c r="BD23" i="269"/>
  <c r="AI22" i="269"/>
  <c r="AX8" i="269"/>
  <c r="Y125" i="269"/>
  <c r="AT113" i="269"/>
  <c r="S25" i="269"/>
  <c r="L20" i="269"/>
  <c r="AV118" i="269"/>
  <c r="K118" i="269"/>
  <c r="M164" i="270"/>
  <c r="BM45" i="269"/>
  <c r="V28" i="269"/>
  <c r="AL60" i="269"/>
  <c r="BE54" i="269"/>
  <c r="BH11" i="269"/>
  <c r="K131" i="269"/>
  <c r="AX110" i="269"/>
  <c r="AY156" i="269"/>
  <c r="BL61" i="269"/>
  <c r="D163" i="270"/>
  <c r="AE149" i="269"/>
  <c r="AD59" i="269"/>
  <c r="C35" i="271"/>
  <c r="AJ123" i="269"/>
  <c r="AY132" i="269"/>
  <c r="J142" i="269"/>
  <c r="BE156" i="269"/>
  <c r="BF53" i="269"/>
  <c r="L141" i="269"/>
  <c r="BH8" i="269"/>
  <c r="D48" i="271"/>
  <c r="AB116" i="269"/>
  <c r="Y20" i="269"/>
  <c r="AF102" i="269"/>
  <c r="BK144" i="269"/>
  <c r="AF24" i="269"/>
  <c r="W112" i="269"/>
  <c r="AE18" i="269"/>
  <c r="M149" i="269"/>
  <c r="AZ106" i="269"/>
  <c r="Z19" i="269"/>
  <c r="AL158" i="269"/>
  <c r="AO147" i="269"/>
  <c r="BI136" i="269"/>
  <c r="BC58" i="269"/>
  <c r="AD99" i="269"/>
  <c r="AK24" i="269"/>
  <c r="AD110" i="269"/>
  <c r="BJ143" i="269"/>
  <c r="BK72" i="269"/>
  <c r="AO100" i="269"/>
  <c r="L23" i="269"/>
  <c r="U22" i="269"/>
  <c r="X18" i="269"/>
  <c r="S141" i="269"/>
  <c r="Z141" i="269"/>
  <c r="AA68" i="269"/>
  <c r="BA27" i="269"/>
  <c r="Y69" i="269"/>
  <c r="AB156" i="269"/>
  <c r="D13" i="271"/>
  <c r="Z149" i="269"/>
  <c r="BK44" i="269"/>
  <c r="D62" i="271"/>
  <c r="T47" i="269"/>
  <c r="AZ152" i="269"/>
  <c r="C69" i="271"/>
  <c r="AA137" i="269"/>
  <c r="AF93" i="269"/>
  <c r="AC110" i="269"/>
  <c r="S126" i="269"/>
  <c r="AZ121" i="269"/>
  <c r="AM140" i="269"/>
  <c r="AR13" i="269"/>
  <c r="AF67" i="269"/>
  <c r="N121" i="269"/>
  <c r="T48" i="269"/>
  <c r="L10" i="269"/>
  <c r="AR147" i="269"/>
  <c r="C33" i="271"/>
  <c r="BK66" i="269"/>
  <c r="BG109" i="269"/>
  <c r="H119" i="269"/>
  <c r="AU145" i="269"/>
  <c r="AS101" i="269"/>
  <c r="BA61" i="269"/>
  <c r="AI111" i="269"/>
  <c r="E9" i="271"/>
  <c r="AX157" i="269"/>
  <c r="BM13" i="269"/>
  <c r="T8" i="269"/>
  <c r="BE157" i="269"/>
  <c r="AO103" i="269"/>
  <c r="BB13" i="269"/>
  <c r="AU73" i="269"/>
  <c r="AQ17" i="269"/>
  <c r="BJ119" i="269"/>
  <c r="U25" i="269"/>
  <c r="Y129" i="269"/>
  <c r="R41" i="220" a="1"/>
  <c r="T21" i="269"/>
  <c r="AX51" i="269"/>
  <c r="BI145" i="269"/>
  <c r="AE121" i="269"/>
  <c r="AX106" i="269"/>
  <c r="D64" i="271"/>
  <c r="AV49" i="269"/>
  <c r="AN68" i="269"/>
  <c r="AG22" i="269"/>
  <c r="BI158" i="269"/>
  <c r="AT24" i="269"/>
  <c r="BF13" i="269"/>
  <c r="AX139" i="269"/>
  <c r="AL71" i="269"/>
  <c r="BJ27" i="269"/>
  <c r="BJ73" i="269"/>
  <c r="BA119" i="269"/>
  <c r="AW156" i="269"/>
  <c r="N122" i="269"/>
  <c r="Q115" i="269"/>
  <c r="BC126" i="269"/>
  <c r="AY141" i="269"/>
  <c r="AK68" i="269"/>
  <c r="AL120" i="269"/>
  <c r="W13" i="269"/>
  <c r="N45" i="269"/>
  <c r="L61" i="269"/>
  <c r="T153" i="269"/>
  <c r="AR155" i="269"/>
  <c r="AX70" i="269"/>
  <c r="U151" i="269"/>
  <c r="T64" i="269"/>
  <c r="N64" i="269"/>
  <c r="AA46" i="269"/>
  <c r="BA75" i="269"/>
  <c r="Q95" i="269"/>
  <c r="R145" i="269"/>
  <c r="BG129" i="269"/>
  <c r="F33" i="271"/>
  <c r="BA143" i="269"/>
  <c r="AF76" i="269"/>
  <c r="H122" i="269"/>
  <c r="M107" i="269"/>
  <c r="L156" i="269"/>
  <c r="W117" i="269"/>
  <c r="BK90" i="269"/>
  <c r="BF74" i="269"/>
  <c r="AU53" i="269"/>
  <c r="AY137" i="269"/>
  <c r="AH146" i="269"/>
  <c r="BK21" i="269"/>
  <c r="V90" i="269"/>
  <c r="G70" i="269"/>
  <c r="BL66" i="269"/>
  <c r="BJ66" i="269"/>
  <c r="BC28" i="269"/>
  <c r="AL116" i="269"/>
  <c r="W71" i="269"/>
  <c r="AX27" i="269"/>
  <c r="G165" i="270"/>
  <c r="AM98" i="269"/>
  <c r="AK108" i="269"/>
  <c r="T59" i="269"/>
  <c r="L74" i="269"/>
  <c r="BL15" i="269"/>
  <c r="C48" i="271"/>
  <c r="AA119" i="269"/>
  <c r="AE57" i="269"/>
  <c r="O66" i="269"/>
  <c r="AM125" i="269"/>
  <c r="AQ151" i="269"/>
  <c r="BD144" i="269"/>
  <c r="BB21" i="269"/>
  <c r="Q154" i="269"/>
  <c r="S58" i="269"/>
  <c r="V45" i="269"/>
  <c r="W91" i="269"/>
  <c r="AS116" i="269"/>
  <c r="I145" i="269"/>
  <c r="BF129" i="269"/>
  <c r="Y91" i="269"/>
  <c r="AV147" i="269"/>
  <c r="AF20" i="269"/>
  <c r="AJ138" i="269"/>
  <c r="BM76" i="269"/>
  <c r="I68" i="269"/>
  <c r="AH54" i="269"/>
  <c r="AU44" i="269"/>
  <c r="AZ156" i="269"/>
  <c r="N60" i="269"/>
  <c r="H47" i="269"/>
  <c r="BE23" i="269"/>
  <c r="AF137" i="269"/>
  <c r="BE126" i="269"/>
  <c r="AS44" i="269"/>
  <c r="P11" i="269"/>
  <c r="M10" i="269"/>
  <c r="AG151" i="269"/>
  <c r="AO144" i="269"/>
  <c r="J96" i="269"/>
  <c r="AZ44" i="269"/>
  <c r="X143" i="269"/>
  <c r="M114" i="269"/>
  <c r="BM9" i="269"/>
  <c r="W64" i="269"/>
  <c r="BL52" i="269"/>
  <c r="AH44" i="269"/>
  <c r="S67" i="269"/>
  <c r="Y53" i="269"/>
  <c r="AW131" i="269"/>
  <c r="AW152" i="269"/>
  <c r="AJ67" i="269"/>
  <c r="BK58" i="269"/>
  <c r="BD65" i="269"/>
  <c r="BH154" i="269"/>
  <c r="AZ20" i="269"/>
  <c r="K145" i="269"/>
  <c r="L139" i="269"/>
  <c r="BJ142" i="269"/>
  <c r="AB139" i="269"/>
  <c r="BJ52" i="269"/>
  <c r="N8" i="269"/>
  <c r="AE23" i="269"/>
  <c r="U23" i="269"/>
  <c r="AC59" i="269"/>
  <c r="X129" i="269"/>
  <c r="BC155" i="269"/>
  <c r="BD147" i="269"/>
  <c r="P28" i="269"/>
  <c r="BC112" i="269"/>
  <c r="H54" i="269"/>
  <c r="BF52" i="269"/>
  <c r="AG57" i="269"/>
  <c r="BH57" i="269"/>
  <c r="AL68" i="269"/>
  <c r="BG9" i="269"/>
  <c r="AV21" i="269"/>
  <c r="BK64" i="269"/>
  <c r="BK20" i="269"/>
  <c r="AF105" i="269"/>
  <c r="Y75" i="269"/>
  <c r="O19" i="269"/>
  <c r="AO15" i="269"/>
  <c r="BM63" i="269"/>
  <c r="BM151" i="269"/>
  <c r="M160" i="270"/>
  <c r="AK70" i="269"/>
  <c r="E34" i="271"/>
  <c r="O134" i="269"/>
  <c r="AH113" i="269"/>
  <c r="AI99" i="269"/>
  <c r="BB11" i="269"/>
  <c r="AU92" i="269"/>
  <c r="AM158" i="269"/>
  <c r="BG106" i="269"/>
  <c r="Z133" i="269"/>
  <c r="AX49" i="269"/>
  <c r="AW101" i="269"/>
  <c r="AJ21" i="269"/>
  <c r="AZ101" i="269"/>
  <c r="AS143" i="269"/>
  <c r="Z101" i="269"/>
  <c r="AP151" i="269"/>
  <c r="K94" i="269"/>
  <c r="AX103" i="269"/>
  <c r="Y18" i="269"/>
  <c r="H135" i="269"/>
  <c r="T111" i="269"/>
  <c r="I70" i="269"/>
  <c r="BI47" i="269"/>
  <c r="AG27" i="269"/>
  <c r="AB127" i="269"/>
  <c r="BI120" i="269"/>
  <c r="X155" i="269"/>
  <c r="BC75" i="269"/>
  <c r="AG121" i="269"/>
  <c r="N114" i="269"/>
  <c r="AJ62" i="269"/>
  <c r="BI24" i="269"/>
  <c r="P107" i="269"/>
  <c r="AB129" i="269"/>
  <c r="BG118" i="269"/>
  <c r="AF65" i="269"/>
  <c r="BB118" i="269"/>
  <c r="AM12" i="269"/>
  <c r="Z102" i="269"/>
  <c r="AE106" i="269"/>
  <c r="J13" i="269"/>
  <c r="AY14" i="269"/>
  <c r="BF8" i="269"/>
  <c r="AX48" i="269"/>
  <c r="AS92" i="269"/>
  <c r="H62" i="269"/>
  <c r="R125" i="269"/>
  <c r="T97" i="269"/>
  <c r="BL134" i="269"/>
  <c r="AG109" i="269"/>
  <c r="AU156" i="269"/>
  <c r="K109" i="269"/>
  <c r="AK55" i="269"/>
  <c r="D18" i="271"/>
  <c r="Q29" i="220" a="1"/>
  <c r="Y102" i="269"/>
  <c r="AU127" i="269"/>
  <c r="AZ146" i="269"/>
  <c r="AK60" i="269"/>
  <c r="AQ27" i="269"/>
  <c r="AC65" i="269"/>
  <c r="AP15" i="269"/>
  <c r="AZ23" i="269"/>
  <c r="AR101" i="269"/>
  <c r="BI65" i="269"/>
  <c r="BB67" i="269"/>
  <c r="J105" i="269"/>
  <c r="X109" i="269"/>
  <c r="AS66" i="269"/>
  <c r="AJ147" i="269"/>
  <c r="V15" i="269"/>
  <c r="N130" i="269"/>
  <c r="X118" i="269"/>
  <c r="AL135" i="269"/>
  <c r="BM146" i="269"/>
  <c r="M139" i="269"/>
  <c r="AZ26" i="269"/>
  <c r="T108" i="269"/>
  <c r="BB50" i="269"/>
  <c r="BE11" i="269"/>
  <c r="BM92" i="269"/>
  <c r="AS103" i="269"/>
  <c r="AQ70" i="269"/>
  <c r="BD127" i="269"/>
  <c r="C758" i="272" a="1"/>
  <c r="AI61" i="269"/>
  <c r="D31" i="271"/>
  <c r="AV8" i="269"/>
  <c r="BA48" i="269"/>
  <c r="R104" i="269"/>
  <c r="AO155" i="269"/>
  <c r="AS72" i="269"/>
  <c r="AO129" i="269"/>
  <c r="P24" i="269"/>
  <c r="Z99" i="269"/>
  <c r="V9" i="269"/>
  <c r="D70" i="271"/>
  <c r="AO70" i="269"/>
  <c r="AS9" i="269"/>
  <c r="J146" i="269"/>
  <c r="AP123" i="269"/>
  <c r="AJ151" i="269"/>
  <c r="N109" i="269"/>
  <c r="AP132" i="269"/>
  <c r="AO96" i="269"/>
  <c r="AS12" i="269"/>
  <c r="BL128" i="269"/>
  <c r="Z73" i="269"/>
  <c r="AL138" i="269"/>
  <c r="D38" i="271"/>
  <c r="Y127" i="269"/>
  <c r="AF28" i="269"/>
  <c r="AG60" i="269"/>
  <c r="BF128" i="269"/>
  <c r="AW16" i="269"/>
  <c r="AM16" i="269"/>
  <c r="AW96" i="269"/>
  <c r="S94" i="269"/>
  <c r="AF10" i="269"/>
  <c r="BE128" i="269"/>
  <c r="K77" i="270"/>
  <c r="BM111" i="269"/>
  <c r="R119" i="269"/>
  <c r="H115" i="269"/>
  <c r="BG44" i="269"/>
  <c r="BI16" i="269"/>
  <c r="K159" i="269"/>
  <c r="AC10" i="269"/>
  <c r="AJ134" i="269"/>
  <c r="AD27" i="269"/>
  <c r="BC110" i="269"/>
  <c r="AZ47" i="269"/>
  <c r="BH28" i="269"/>
  <c r="BD98" i="269"/>
  <c r="BA21" i="269"/>
  <c r="AV59" i="269"/>
  <c r="BB134" i="269"/>
  <c r="AL11" i="269"/>
  <c r="BB71" i="269"/>
  <c r="AZ143" i="269"/>
  <c r="AZ108" i="269"/>
  <c r="AW66" i="269"/>
  <c r="AJ50" i="269"/>
  <c r="AD125" i="269"/>
  <c r="X47" i="269"/>
  <c r="AB107" i="269"/>
  <c r="AB142" i="269"/>
  <c r="Y59" i="269"/>
  <c r="AG44" i="269"/>
  <c r="AA48" i="269"/>
  <c r="AY105" i="269"/>
  <c r="AY13" i="269"/>
  <c r="AE152" i="269"/>
  <c r="AV125" i="269"/>
  <c r="AJ122" i="269"/>
  <c r="BI133" i="269"/>
  <c r="G136" i="269"/>
  <c r="R140" i="269"/>
  <c r="AX116" i="269"/>
  <c r="O94" i="269"/>
  <c r="AT101" i="269"/>
  <c r="AE97" i="269"/>
  <c r="N126" i="269"/>
  <c r="AK51" i="269"/>
  <c r="AB9" i="269"/>
  <c r="AM65" i="269"/>
  <c r="AG75" i="269"/>
  <c r="AD97" i="269"/>
  <c r="AN119" i="269"/>
  <c r="G120" i="269"/>
  <c r="O96" i="269"/>
  <c r="BM46" i="269"/>
  <c r="AY112" i="269"/>
  <c r="AO154" i="269"/>
  <c r="BI151" i="269"/>
  <c r="BE136" i="269"/>
  <c r="AH12" i="269"/>
  <c r="AC98" i="269"/>
  <c r="BA139" i="269"/>
  <c r="AS98" i="269"/>
  <c r="BJ49" i="269"/>
  <c r="BL157" i="269"/>
  <c r="T27" i="269"/>
  <c r="AX151" i="269"/>
  <c r="AN129" i="269"/>
  <c r="AH95" i="269"/>
  <c r="Y153" i="269"/>
  <c r="AK17" i="269"/>
  <c r="AW138" i="269"/>
  <c r="AA145" i="269"/>
  <c r="I144" i="269"/>
  <c r="BJ53" i="269"/>
  <c r="Y118" i="269"/>
  <c r="P54" i="269"/>
  <c r="BB63" i="269"/>
  <c r="AW26" i="269"/>
  <c r="BI28" i="269"/>
  <c r="AN64" i="269"/>
  <c r="BL156" i="269"/>
  <c r="Q121" i="269"/>
  <c r="Z60" i="269"/>
  <c r="AQ54" i="269"/>
  <c r="AO69" i="269"/>
  <c r="F47" i="271"/>
  <c r="BM133" i="269"/>
  <c r="Z56" i="269"/>
  <c r="U20" i="269"/>
  <c r="AF23" i="269"/>
  <c r="AU116" i="269"/>
  <c r="BG131" i="269"/>
  <c r="AJ99" i="269"/>
  <c r="AJ24" i="269"/>
  <c r="AX114" i="269"/>
  <c r="G132" i="269"/>
  <c r="X49" i="269"/>
  <c r="BK7" i="269"/>
  <c r="AL70" i="269"/>
  <c r="P117" i="269"/>
  <c r="AI140" i="269"/>
  <c r="AK98" i="269"/>
  <c r="BB69" i="269"/>
  <c r="AB55" i="269"/>
  <c r="R114" i="269"/>
  <c r="AU104" i="269"/>
  <c r="AZ52" i="269"/>
  <c r="BF142" i="269"/>
  <c r="X72" i="269"/>
  <c r="AB72" i="269"/>
  <c r="BG14" i="269"/>
  <c r="AI137" i="269"/>
  <c r="AM52" i="269"/>
  <c r="AA114" i="269"/>
  <c r="BF14" i="269"/>
  <c r="AS114" i="269"/>
  <c r="N133" i="269"/>
  <c r="O156" i="269"/>
  <c r="AR18" i="269"/>
  <c r="BC8" i="269"/>
  <c r="BM69" i="269"/>
  <c r="AX19" i="269"/>
  <c r="L140" i="269"/>
  <c r="AS27" i="269"/>
  <c r="BE115" i="269"/>
  <c r="U12" i="269"/>
  <c r="G113" i="269"/>
  <c r="J23" i="269"/>
  <c r="AJ13" i="269"/>
  <c r="AJ97" i="269"/>
  <c r="BJ74" i="269"/>
  <c r="AH115" i="269"/>
  <c r="AM97" i="269"/>
  <c r="BK125" i="269"/>
  <c r="AV119" i="269"/>
  <c r="T68" i="269"/>
  <c r="D9" i="271"/>
  <c r="AF92" i="269"/>
  <c r="BC131" i="269"/>
  <c r="AE124" i="269"/>
  <c r="T25" i="269"/>
  <c r="K60" i="269"/>
  <c r="R22" i="269"/>
  <c r="AN16" i="269"/>
  <c r="BL74" i="269"/>
  <c r="AH125" i="269"/>
  <c r="V130" i="269"/>
  <c r="BI91" i="269"/>
  <c r="W140" i="269"/>
  <c r="S28" i="269"/>
  <c r="C29" i="271"/>
  <c r="AS140" i="269"/>
  <c r="BH131" i="269"/>
  <c r="BL139" i="269"/>
  <c r="P141" i="269"/>
  <c r="AA70" i="269"/>
  <c r="BA117" i="269"/>
  <c r="BI128" i="269"/>
  <c r="BG130" i="269"/>
  <c r="BE16" i="269"/>
  <c r="AW130" i="269"/>
  <c r="AW159" i="269"/>
  <c r="BL71" i="269"/>
  <c r="AE47" i="269"/>
  <c r="BF49" i="269"/>
  <c r="G100" i="269"/>
  <c r="X158" i="269"/>
  <c r="T99" i="269"/>
  <c r="AH22" i="269"/>
  <c r="AJ108" i="269"/>
  <c r="AX26" i="269"/>
  <c r="W157" i="269"/>
  <c r="AR98" i="269"/>
  <c r="AG141" i="269"/>
  <c r="AM13" i="269"/>
  <c r="AX9" i="269"/>
  <c r="V14" i="269"/>
  <c r="T146" i="269"/>
  <c r="AJ61" i="269"/>
  <c r="AC125" i="269"/>
  <c r="K117" i="269"/>
  <c r="H44" i="269"/>
  <c r="L121" i="269"/>
  <c r="J144" i="269"/>
  <c r="P69" i="269"/>
  <c r="BD114" i="269"/>
  <c r="AQ72" i="269"/>
  <c r="O73" i="269"/>
  <c r="BJ148" i="269"/>
  <c r="Y117" i="269"/>
  <c r="AD62" i="269"/>
  <c r="BF124" i="269"/>
  <c r="R152" i="269"/>
  <c r="V125" i="269"/>
  <c r="W126" i="269"/>
  <c r="AF8" i="269"/>
  <c r="E69" i="271"/>
  <c r="D63" i="271"/>
  <c r="AQ111" i="269"/>
  <c r="AE72" i="269"/>
  <c r="BG58" i="269"/>
  <c r="I119" i="269"/>
  <c r="W152" i="269"/>
  <c r="BF60" i="269"/>
  <c r="AO44" i="269"/>
  <c r="E43" i="271"/>
  <c r="AG48" i="269"/>
  <c r="AO14" i="269"/>
  <c r="AV127" i="269"/>
  <c r="BM58" i="269"/>
  <c r="X138" i="269"/>
  <c r="BB140" i="269"/>
  <c r="BA158" i="269"/>
  <c r="AH100" i="269"/>
  <c r="AP18" i="269"/>
  <c r="AP119" i="269"/>
  <c r="BK141" i="269"/>
  <c r="AI135" i="269"/>
  <c r="P56" i="269"/>
  <c r="BL155" i="269"/>
  <c r="BF113" i="269"/>
  <c r="I28" i="269"/>
  <c r="C492" i="272"/>
  <c r="J50" i="269"/>
  <c r="Y12" i="269"/>
  <c r="G124" i="269"/>
  <c r="AD136" i="269"/>
  <c r="AS11" i="269"/>
  <c r="AJ118" i="269"/>
  <c r="H28" i="269"/>
  <c r="T49" i="269"/>
  <c r="AQ49" i="269"/>
  <c r="Z140" i="269"/>
  <c r="Q33" i="220" a="1"/>
  <c r="BG110" i="269"/>
  <c r="AK52" i="269"/>
  <c r="BE66" i="269"/>
  <c r="AC49" i="269"/>
  <c r="AT150" i="269"/>
  <c r="BD26" i="269"/>
  <c r="R159" i="269"/>
  <c r="M61" i="269"/>
  <c r="AF16" i="269"/>
  <c r="AK26" i="269"/>
  <c r="H101" i="269"/>
  <c r="V132" i="269"/>
  <c r="N139" i="269"/>
  <c r="BE150" i="269"/>
  <c r="S73" i="269"/>
  <c r="AT46" i="269"/>
  <c r="AT48" i="269"/>
  <c r="AH152" i="269"/>
  <c r="J66" i="269"/>
  <c r="T145" i="269"/>
  <c r="AO106" i="269"/>
  <c r="BK18" i="269"/>
  <c r="AL18" i="269"/>
  <c r="O54" i="269"/>
  <c r="H20" i="269"/>
  <c r="AH16" i="269"/>
  <c r="AW118" i="269"/>
  <c r="P146" i="269"/>
  <c r="I16" i="269"/>
  <c r="BF121" i="269"/>
  <c r="AI153" i="269"/>
  <c r="Q112" i="269"/>
  <c r="BJ125" i="269"/>
  <c r="AP63" i="269"/>
  <c r="P65" i="269"/>
  <c r="AK151" i="269"/>
  <c r="AX13" i="269"/>
  <c r="AG21" i="269"/>
  <c r="BK47" i="269"/>
  <c r="AT44" i="269"/>
  <c r="BD120" i="269"/>
  <c r="AE66" i="269"/>
  <c r="E38" i="271"/>
  <c r="AK56" i="269"/>
  <c r="AA149" i="269"/>
  <c r="AU10" i="269"/>
  <c r="BI26" i="269"/>
  <c r="AT124" i="269"/>
  <c r="BD17" i="269"/>
  <c r="AA116" i="269"/>
  <c r="M113" i="269"/>
  <c r="N102" i="269"/>
  <c r="O61" i="269"/>
  <c r="M123" i="269"/>
  <c r="AL51" i="269"/>
  <c r="AU48" i="269"/>
  <c r="S143" i="269"/>
  <c r="AT110" i="269"/>
  <c r="W15" i="269"/>
  <c r="AP96" i="269"/>
  <c r="AF71" i="269"/>
  <c r="BH26" i="269"/>
  <c r="BA72" i="269"/>
  <c r="N76" i="269"/>
  <c r="AY21" i="269"/>
  <c r="AS76" i="269"/>
  <c r="AH48" i="269"/>
  <c r="BI119" i="269"/>
  <c r="R14" i="269"/>
  <c r="BA116" i="269"/>
  <c r="BA136" i="269"/>
  <c r="AE105" i="269"/>
  <c r="BA152" i="269"/>
  <c r="O59" i="269"/>
  <c r="H140" i="269"/>
  <c r="U13" i="269"/>
  <c r="AC106" i="269"/>
  <c r="AF99" i="269"/>
  <c r="S111" i="269"/>
  <c r="BF69" i="269"/>
  <c r="J90" i="269"/>
  <c r="U26" i="269"/>
  <c r="BE48" i="269"/>
  <c r="BH159" i="269"/>
  <c r="L158" i="269"/>
  <c r="BL112" i="269"/>
  <c r="AX118" i="269"/>
  <c r="W114" i="269"/>
  <c r="BI20" i="269"/>
  <c r="Q91" i="269"/>
  <c r="AY69" i="269"/>
  <c r="AR129" i="269"/>
  <c r="AP134" i="269"/>
  <c r="O138" i="269"/>
  <c r="U24" i="269"/>
  <c r="BA159" i="269"/>
  <c r="K149" i="269"/>
  <c r="AJ18" i="269"/>
  <c r="S12" i="269"/>
  <c r="R143" i="269"/>
  <c r="X94" i="269"/>
  <c r="U156" i="269"/>
  <c r="C7" i="271"/>
  <c r="AE55" i="269"/>
  <c r="AJ150" i="269"/>
  <c r="BB23" i="269"/>
  <c r="AJ132" i="269"/>
  <c r="BJ67" i="269"/>
  <c r="AB144" i="269"/>
  <c r="M121" i="269"/>
  <c r="I8" i="269"/>
  <c r="BH64" i="269"/>
  <c r="BB76" i="269"/>
  <c r="J167" i="270"/>
  <c r="Z7" i="269"/>
  <c r="AP108" i="269"/>
  <c r="T110" i="269"/>
  <c r="AH69" i="269"/>
  <c r="M26" i="269"/>
  <c r="Y100" i="269"/>
  <c r="S115" i="269"/>
  <c r="BF50" i="269"/>
  <c r="J127" i="269"/>
  <c r="R45" i="269"/>
  <c r="BC19" i="269"/>
  <c r="Q110" i="269"/>
  <c r="Q72" i="269"/>
  <c r="BJ118" i="269"/>
  <c r="AR69" i="269"/>
  <c r="AE108" i="269"/>
  <c r="I47" i="269"/>
  <c r="AG137" i="269"/>
  <c r="AU151" i="269"/>
  <c r="AU98" i="269"/>
  <c r="T66" i="269"/>
  <c r="L55" i="269"/>
  <c r="V10" i="269"/>
  <c r="AP76" i="269"/>
  <c r="I157" i="269"/>
  <c r="K143" i="269"/>
  <c r="BH117" i="269"/>
  <c r="AA108" i="269"/>
  <c r="T148" i="269"/>
  <c r="R144" i="269"/>
  <c r="BL146" i="269"/>
  <c r="AF141" i="269"/>
  <c r="T109" i="269"/>
  <c r="G143" i="269"/>
  <c r="L102" i="269"/>
  <c r="K139" i="269"/>
  <c r="BG151" i="269"/>
  <c r="X75" i="269"/>
  <c r="AV57" i="269"/>
  <c r="BG158" i="269"/>
  <c r="AV95" i="269"/>
  <c r="AD28" i="269"/>
  <c r="BD76" i="269"/>
  <c r="AP67" i="269"/>
  <c r="AT17" i="269"/>
  <c r="P103" i="269"/>
  <c r="AO139" i="269"/>
  <c r="AV135" i="269"/>
  <c r="P12" i="269"/>
  <c r="T133" i="269"/>
  <c r="K128" i="269"/>
  <c r="AG8" i="269"/>
  <c r="AQ150" i="269"/>
  <c r="AI21" i="269"/>
  <c r="F26" i="271"/>
  <c r="BH108" i="269"/>
  <c r="BA90" i="269"/>
  <c r="AB18" i="269"/>
  <c r="N120" i="269"/>
  <c r="AY144" i="269"/>
  <c r="AX66" i="269"/>
  <c r="N112" i="269"/>
  <c r="AC124" i="269"/>
  <c r="Q23" i="269"/>
  <c r="N118" i="269"/>
  <c r="J126" i="269"/>
  <c r="AV22" i="269"/>
  <c r="W129" i="269"/>
  <c r="L146" i="269"/>
  <c r="AU112" i="269"/>
  <c r="BC132" i="269"/>
  <c r="AD149" i="269"/>
  <c r="BG75" i="269"/>
  <c r="AK145" i="269"/>
  <c r="AU51" i="269"/>
  <c r="AM141" i="269"/>
  <c r="H77" i="270"/>
  <c r="X66" i="269"/>
  <c r="BH75" i="269"/>
  <c r="H17" i="269"/>
  <c r="AC157" i="269"/>
  <c r="AB154" i="269"/>
  <c r="AU16" i="269"/>
  <c r="BB8" i="269"/>
  <c r="AQ152" i="269"/>
  <c r="C12" i="271"/>
  <c r="AT154" i="269"/>
  <c r="AX90" i="269"/>
  <c r="AZ65" i="269"/>
  <c r="BC145" i="269"/>
  <c r="AU75" i="269"/>
  <c r="T14" i="269"/>
  <c r="T73" i="269"/>
  <c r="BE19" i="269"/>
  <c r="Z20" i="269"/>
  <c r="R108" i="269"/>
  <c r="AW67" i="269"/>
  <c r="G148" i="269"/>
  <c r="N63" i="269"/>
  <c r="AS145" i="269"/>
  <c r="C18" i="271"/>
  <c r="BI71" i="269"/>
  <c r="AR54" i="269"/>
  <c r="L166" i="270"/>
  <c r="R42" i="220" a="1"/>
  <c r="BL148" i="269"/>
  <c r="L136" i="269"/>
  <c r="E29" i="271"/>
  <c r="H100" i="269"/>
  <c r="H139" i="269"/>
  <c r="AP50" i="269"/>
  <c r="AZ135" i="269"/>
  <c r="Y112" i="269"/>
  <c r="AX143" i="269"/>
  <c r="D8" i="271"/>
  <c r="AE7" i="269"/>
  <c r="AG136" i="269"/>
  <c r="I106" i="269"/>
  <c r="AO53" i="269"/>
  <c r="BI23" i="269"/>
  <c r="I167" i="270"/>
  <c r="BH47" i="269"/>
  <c r="AI157" i="269"/>
  <c r="AN149" i="269"/>
  <c r="AT118" i="269"/>
  <c r="BD25" i="269"/>
  <c r="BJ63" i="269"/>
  <c r="I113" i="269"/>
  <c r="G17" i="269"/>
  <c r="BC119" i="269"/>
  <c r="H52" i="269"/>
  <c r="BB20" i="269"/>
  <c r="V159" i="269"/>
  <c r="J133" i="269"/>
  <c r="BG10" i="269"/>
  <c r="AL93" i="269"/>
  <c r="BI18" i="269"/>
  <c r="BG104" i="269"/>
  <c r="AS135" i="269"/>
  <c r="C63" i="271"/>
  <c r="BL62" i="269"/>
  <c r="R56" i="269"/>
  <c r="Z93" i="269"/>
  <c r="V117" i="269"/>
  <c r="AF133" i="269"/>
  <c r="S124" i="269"/>
  <c r="AI114" i="269"/>
  <c r="AB130" i="269"/>
  <c r="S121" i="269"/>
  <c r="BE25" i="269"/>
  <c r="J103" i="269"/>
  <c r="AE135" i="269"/>
  <c r="AH75" i="269"/>
  <c r="BB150" i="269"/>
  <c r="BK114" i="269"/>
  <c r="AM75" i="269"/>
  <c r="BL44" i="269"/>
  <c r="AS117" i="269"/>
  <c r="W16" i="269"/>
  <c r="BC124" i="269"/>
  <c r="AS75" i="269"/>
  <c r="E42" i="271"/>
  <c r="AQ101" i="269"/>
  <c r="AI136" i="269"/>
  <c r="BM48" i="269"/>
  <c r="U59" i="269"/>
  <c r="T137" i="269"/>
  <c r="BA59" i="269"/>
  <c r="AZ15" i="269"/>
  <c r="AE102" i="269"/>
  <c r="AS54" i="269"/>
  <c r="BM112" i="269"/>
  <c r="BK76" i="269"/>
  <c r="Y145" i="269"/>
  <c r="AO121" i="269"/>
  <c r="AP126" i="269"/>
  <c r="S118" i="269"/>
  <c r="Q109" i="269"/>
  <c r="H156" i="269"/>
  <c r="BD157" i="269"/>
  <c r="BL18" i="269"/>
  <c r="BF102" i="269"/>
  <c r="BI25" i="269"/>
  <c r="C353" i="272" a="1"/>
  <c r="AV73" i="269"/>
  <c r="N124" i="269"/>
  <c r="AO68" i="269"/>
  <c r="AU108" i="269"/>
  <c r="R24" i="269"/>
  <c r="T9" i="269"/>
  <c r="I129" i="269"/>
  <c r="AP138" i="269"/>
  <c r="AA139" i="269"/>
  <c r="V145" i="269"/>
  <c r="BK115" i="269"/>
  <c r="BD150" i="269"/>
  <c r="BC104" i="269"/>
  <c r="AE63" i="269"/>
  <c r="AN18" i="269"/>
  <c r="X100" i="269"/>
  <c r="X159" i="269"/>
  <c r="AR135" i="269"/>
  <c r="AH47" i="269"/>
  <c r="AV56" i="269"/>
  <c r="BA148" i="269"/>
  <c r="AT51" i="269"/>
  <c r="Z16" i="269"/>
  <c r="Q129" i="269"/>
  <c r="R95" i="269"/>
  <c r="BA129" i="269"/>
  <c r="AJ158" i="269"/>
  <c r="G140" i="269"/>
  <c r="BE22" i="269"/>
  <c r="H113" i="269"/>
  <c r="M142" i="269"/>
  <c r="BC91" i="269"/>
  <c r="BF46" i="269"/>
  <c r="BH129" i="269"/>
  <c r="AL109" i="269"/>
  <c r="BJ132" i="269"/>
  <c r="AE151" i="269"/>
  <c r="AR159" i="269"/>
  <c r="H110" i="269"/>
  <c r="AA53" i="269"/>
  <c r="I71" i="269"/>
  <c r="BE110" i="269"/>
  <c r="C761" i="272" a="1"/>
  <c r="H161" i="270"/>
  <c r="AW140" i="269"/>
  <c r="AE136" i="269"/>
  <c r="S133" i="269"/>
  <c r="BI60" i="269"/>
  <c r="AE154" i="269"/>
  <c r="BJ95" i="269"/>
  <c r="O139" i="269"/>
  <c r="AT95" i="269"/>
  <c r="AT149" i="269"/>
  <c r="BL9" i="269"/>
  <c r="BM62" i="269"/>
  <c r="S69" i="269"/>
  <c r="Y16" i="269"/>
  <c r="BK25" i="269"/>
  <c r="T55" i="269"/>
  <c r="N74" i="269"/>
  <c r="BL73" i="269"/>
  <c r="AS22" i="269"/>
  <c r="Z117" i="269"/>
  <c r="V147" i="269"/>
  <c r="AY154" i="269"/>
  <c r="BB132" i="269"/>
  <c r="T76" i="269"/>
  <c r="AF122" i="269"/>
  <c r="AH135" i="269"/>
  <c r="AB75" i="269"/>
  <c r="P112" i="269"/>
  <c r="L66" i="269"/>
  <c r="AJ100" i="269"/>
  <c r="BC108" i="269"/>
  <c r="AC27" i="269"/>
  <c r="AP28" i="269"/>
  <c r="J102" i="269"/>
  <c r="BI54" i="269"/>
  <c r="AG70" i="269"/>
  <c r="BL140" i="269"/>
  <c r="AK102" i="269"/>
  <c r="AF124" i="269"/>
  <c r="AT157" i="269"/>
  <c r="C405" i="272" a="1"/>
  <c r="AU119" i="269"/>
  <c r="AD24" i="269"/>
  <c r="AW74" i="269"/>
  <c r="AX124" i="269"/>
  <c r="AZ46" i="269"/>
  <c r="Q128" i="269"/>
  <c r="M128" i="269"/>
  <c r="BE15" i="269"/>
  <c r="AA25" i="269"/>
  <c r="AC46" i="269"/>
  <c r="AZ100" i="269"/>
  <c r="BF7" i="269"/>
  <c r="AH64" i="269"/>
  <c r="AD95" i="269"/>
  <c r="AG45" i="269"/>
  <c r="P121" i="269"/>
  <c r="BF99" i="269"/>
  <c r="K78" i="270"/>
  <c r="V64" i="269"/>
  <c r="AH71" i="269"/>
  <c r="Z65" i="269"/>
  <c r="AE60" i="269"/>
  <c r="AO149" i="269"/>
  <c r="AF48" i="269"/>
  <c r="AV14" i="269"/>
  <c r="BF100" i="269"/>
  <c r="N151" i="269"/>
  <c r="T124" i="269"/>
  <c r="AN95" i="269"/>
  <c r="G76" i="269"/>
  <c r="BF26" i="269"/>
  <c r="BJ46" i="269"/>
  <c r="N17" i="269"/>
  <c r="Y133" i="269"/>
  <c r="K124" i="269"/>
  <c r="AW76" i="269"/>
  <c r="AX75" i="269"/>
  <c r="AG123" i="269"/>
  <c r="AW71" i="269"/>
  <c r="G71" i="269"/>
  <c r="T10" i="269"/>
  <c r="AI14" i="269"/>
  <c r="J52" i="269"/>
  <c r="AQ147" i="269"/>
  <c r="BD67" i="269"/>
  <c r="AR16" i="269"/>
  <c r="BI9" i="269"/>
  <c r="S104" i="269"/>
  <c r="BD113" i="269"/>
  <c r="BG148" i="269"/>
  <c r="H158" i="269"/>
  <c r="AG69" i="269"/>
  <c r="AV158" i="269"/>
  <c r="U112" i="269"/>
  <c r="AP99" i="269"/>
  <c r="BL23" i="269"/>
  <c r="BG121" i="269"/>
  <c r="AR103" i="269"/>
  <c r="AQ20" i="269"/>
  <c r="AA127" i="269"/>
  <c r="G102" i="269"/>
  <c r="AM143" i="269"/>
  <c r="BB112" i="269"/>
  <c r="N51" i="269"/>
  <c r="BE75" i="269"/>
  <c r="AO64" i="269"/>
  <c r="AD73" i="269"/>
  <c r="AD142" i="269"/>
  <c r="R19" i="269"/>
  <c r="AJ139" i="269"/>
  <c r="AO128" i="269"/>
  <c r="AT129" i="269"/>
  <c r="AI96" i="269"/>
  <c r="L78" i="270"/>
  <c r="AJ20" i="269"/>
  <c r="AC140" i="269"/>
  <c r="AH108" i="269"/>
  <c r="BM14" i="269"/>
  <c r="T53" i="269"/>
  <c r="AN133" i="269"/>
  <c r="BG66" i="269"/>
  <c r="BB48" i="269"/>
  <c r="AW24" i="269"/>
  <c r="AF115" i="269"/>
  <c r="AZ147" i="269"/>
  <c r="N160" i="270"/>
  <c r="BB74" i="269"/>
  <c r="BC20" i="269"/>
  <c r="F18" i="271"/>
  <c r="G7" i="269"/>
  <c r="BA52" i="269"/>
  <c r="BM154" i="269"/>
  <c r="AZ113" i="269"/>
  <c r="L58" i="269"/>
  <c r="AK123" i="269"/>
  <c r="C11" i="271"/>
  <c r="AD57" i="269"/>
  <c r="K147" i="269"/>
  <c r="J104" i="269"/>
  <c r="AZ117" i="269"/>
  <c r="BH124" i="269"/>
  <c r="AJ137" i="269"/>
  <c r="AO156" i="269"/>
  <c r="BI48" i="269"/>
  <c r="AN23" i="269"/>
  <c r="AW95" i="269"/>
  <c r="AP128" i="269"/>
  <c r="M49" i="269"/>
  <c r="K97" i="269"/>
  <c r="AP155" i="269"/>
  <c r="V67" i="269"/>
  <c r="AQ96" i="269"/>
  <c r="AZ151" i="269"/>
  <c r="BI55" i="269"/>
  <c r="W11" i="269"/>
  <c r="BJ25" i="269"/>
  <c r="W135" i="269"/>
  <c r="AV58" i="269"/>
  <c r="U134" i="269"/>
  <c r="BC136" i="269"/>
  <c r="AN71" i="269"/>
  <c r="BB119" i="269"/>
  <c r="AV75" i="269"/>
  <c r="AY26" i="269"/>
  <c r="AT153" i="269"/>
  <c r="AO137" i="269"/>
  <c r="AI97" i="269"/>
  <c r="BM138" i="269"/>
  <c r="AW102" i="269"/>
  <c r="BC103" i="269"/>
  <c r="AF98" i="269"/>
  <c r="T18" i="269"/>
  <c r="BD48" i="269"/>
  <c r="BH13" i="269"/>
  <c r="AB21" i="269"/>
  <c r="AB104" i="269"/>
  <c r="G114" i="269"/>
  <c r="AF126" i="269"/>
  <c r="J116" i="269"/>
  <c r="AU27" i="269"/>
  <c r="BK116" i="269"/>
  <c r="AM127" i="269"/>
  <c r="Q52" i="269"/>
  <c r="X139" i="269"/>
  <c r="AV136" i="269"/>
  <c r="J98" i="269"/>
  <c r="T74" i="269"/>
  <c r="I100" i="269"/>
  <c r="BB126" i="269"/>
  <c r="N44" i="269"/>
  <c r="AX44" i="269"/>
  <c r="U50" i="269"/>
  <c r="BF143" i="269"/>
  <c r="L24" i="269"/>
  <c r="I117" i="269"/>
  <c r="AH19" i="269"/>
  <c r="AL96" i="269"/>
  <c r="H45" i="269"/>
  <c r="AH62" i="269"/>
  <c r="G57" i="269"/>
  <c r="P118" i="269"/>
  <c r="AS147" i="269"/>
  <c r="AO134" i="269"/>
  <c r="M57" i="269"/>
  <c r="K148" i="269"/>
  <c r="AM14" i="269"/>
  <c r="D67" i="271"/>
  <c r="BI100" i="269"/>
  <c r="AH11" i="269"/>
  <c r="R46" i="269"/>
  <c r="O24" i="269"/>
  <c r="AS8" i="269"/>
  <c r="AA92" i="269"/>
  <c r="AH131" i="269"/>
  <c r="F77" i="270"/>
  <c r="Y28" i="269"/>
  <c r="BE71" i="269"/>
  <c r="H58" i="269"/>
  <c r="AJ49" i="269"/>
  <c r="I26" i="269"/>
  <c r="BA122" i="269"/>
  <c r="BG122" i="269"/>
  <c r="D66" i="271"/>
  <c r="AV19" i="269"/>
  <c r="AT96" i="269"/>
  <c r="P133" i="269"/>
  <c r="BG64" i="269"/>
  <c r="AV44" i="269"/>
  <c r="AN27" i="269"/>
  <c r="H9" i="269"/>
  <c r="AD138" i="269"/>
  <c r="K19" i="269"/>
  <c r="L46" i="269"/>
  <c r="P154" i="269"/>
  <c r="W141" i="269"/>
  <c r="L91" i="269"/>
  <c r="AQ62" i="269"/>
  <c r="AK154" i="269"/>
  <c r="AT58" i="269"/>
  <c r="Z53" i="269"/>
  <c r="AS153" i="269"/>
  <c r="X97" i="269"/>
  <c r="AS50" i="269"/>
  <c r="AX14" i="269"/>
  <c r="U90" i="269"/>
  <c r="AB115" i="269"/>
  <c r="I92" i="269"/>
  <c r="AU159" i="269"/>
  <c r="AA129" i="269"/>
  <c r="G93" i="269"/>
  <c r="O74" i="269"/>
  <c r="AU63" i="269"/>
  <c r="BF48" i="269"/>
  <c r="AM23" i="269"/>
  <c r="R18" i="269"/>
  <c r="AX23" i="269"/>
  <c r="AV134" i="269"/>
  <c r="AA51" i="269"/>
  <c r="BB110" i="269"/>
  <c r="H166" i="270"/>
  <c r="AR64" i="269"/>
  <c r="F43" i="271"/>
  <c r="F62" i="271"/>
  <c r="W144" i="269"/>
  <c r="AV143" i="269"/>
  <c r="AQ136" i="269"/>
  <c r="AH66" i="269"/>
  <c r="AX94" i="269"/>
  <c r="AW127" i="269"/>
  <c r="AY149" i="269"/>
  <c r="T100" i="269"/>
  <c r="BA146" i="269"/>
  <c r="I148" i="269"/>
  <c r="U19" i="269"/>
  <c r="AH128" i="269"/>
  <c r="I11" i="269"/>
  <c r="AR118" i="269"/>
  <c r="BH155" i="269"/>
  <c r="AA134" i="269"/>
  <c r="G20" i="269"/>
  <c r="S66" i="269"/>
  <c r="K154" i="269"/>
  <c r="AC8" i="269"/>
  <c r="AM147" i="269"/>
  <c r="AG113" i="269"/>
  <c r="L100" i="269"/>
  <c r="AN65" i="269"/>
  <c r="S17" i="269"/>
  <c r="AC18" i="269"/>
  <c r="AO62" i="269"/>
  <c r="AZ12" i="269"/>
  <c r="P70" i="269"/>
  <c r="AU115" i="269"/>
  <c r="T130" i="269"/>
  <c r="BE12" i="269"/>
  <c r="N75" i="269"/>
  <c r="R109" i="269"/>
  <c r="BG71" i="269"/>
  <c r="AE13" i="269"/>
  <c r="K141" i="269"/>
  <c r="BJ150" i="269"/>
  <c r="Q15" i="269"/>
  <c r="AY97" i="269"/>
  <c r="AV11" i="269"/>
  <c r="Y11" i="269"/>
  <c r="BI113" i="269"/>
  <c r="AS133" i="269"/>
  <c r="AI11" i="269"/>
  <c r="BD49" i="269"/>
  <c r="K492" i="272"/>
  <c r="AN59" i="269"/>
  <c r="L126" i="269"/>
  <c r="S127" i="269"/>
  <c r="AH70" i="269"/>
  <c r="F10" i="271"/>
  <c r="AN107" i="269"/>
  <c r="U154" i="269"/>
  <c r="BE140" i="269"/>
  <c r="AZ76" i="269"/>
  <c r="AN75" i="269"/>
  <c r="AR17" i="269"/>
  <c r="J101" i="269"/>
  <c r="L164" i="270"/>
  <c r="BK49" i="269"/>
  <c r="AL128" i="269"/>
  <c r="AU25" i="269"/>
  <c r="AJ93" i="269"/>
  <c r="AM92" i="269"/>
  <c r="BB154" i="269"/>
  <c r="BH128" i="269"/>
  <c r="AU114" i="269"/>
  <c r="BA92" i="269"/>
  <c r="AK73" i="269"/>
  <c r="AK7" i="269"/>
  <c r="L118" i="269"/>
  <c r="O46" i="269"/>
  <c r="J147" i="269"/>
  <c r="AM15" i="269"/>
  <c r="AB57" i="269"/>
  <c r="L143" i="269"/>
  <c r="AE145" i="269"/>
  <c r="AN46" i="269"/>
  <c r="AZ144" i="269"/>
  <c r="AB49" i="269"/>
  <c r="AX128" i="269"/>
  <c r="N143" i="269"/>
  <c r="S109" i="269"/>
  <c r="BM51" i="269"/>
  <c r="X73" i="269"/>
  <c r="AI109" i="269"/>
  <c r="Y126" i="269"/>
  <c r="N91" i="269"/>
  <c r="BA60" i="269"/>
  <c r="BF25" i="269"/>
  <c r="AR56" i="269"/>
  <c r="AG157" i="269"/>
  <c r="AX55" i="269"/>
  <c r="AI62" i="269"/>
  <c r="BI155" i="269"/>
  <c r="AE17" i="269"/>
  <c r="J108" i="269"/>
  <c r="L108" i="269"/>
  <c r="N147" i="269"/>
  <c r="BC47" i="269"/>
  <c r="AO65" i="269"/>
  <c r="BL91" i="269"/>
  <c r="BC22" i="269"/>
  <c r="AG118" i="269"/>
  <c r="BB105" i="269"/>
  <c r="L106" i="269"/>
  <c r="AD116" i="269"/>
  <c r="BJ69" i="269"/>
  <c r="L144" i="269"/>
  <c r="AQ57" i="269"/>
  <c r="BG128" i="269"/>
  <c r="BJ105" i="269"/>
  <c r="BA23" i="269"/>
  <c r="AA155" i="269"/>
  <c r="AD72" i="269"/>
  <c r="G49" i="269"/>
  <c r="BD54" i="269"/>
  <c r="AY101" i="269"/>
  <c r="U116" i="269"/>
  <c r="M95" i="269"/>
  <c r="T44" i="269"/>
  <c r="AW124" i="269"/>
  <c r="BI138" i="269"/>
  <c r="AV66" i="269"/>
  <c r="BD139" i="269"/>
  <c r="AP150" i="269"/>
  <c r="R10" i="269"/>
  <c r="I143" i="269"/>
  <c r="AC146" i="269"/>
  <c r="S18" i="269"/>
  <c r="U125" i="269"/>
  <c r="V142" i="269"/>
  <c r="P53" i="269"/>
  <c r="BG116" i="269"/>
  <c r="AR27" i="269"/>
  <c r="AP57" i="269"/>
  <c r="M72" i="269"/>
  <c r="AU109" i="269"/>
  <c r="AF120" i="269"/>
  <c r="Y62" i="269"/>
  <c r="AQ155" i="269"/>
  <c r="J48" i="269"/>
  <c r="BJ100" i="269"/>
  <c r="AJ109" i="269"/>
  <c r="I147" i="269"/>
  <c r="W48" i="269"/>
  <c r="BD92" i="269"/>
  <c r="AW49" i="269"/>
  <c r="AZ107" i="269"/>
  <c r="Q75" i="269"/>
  <c r="D58" i="271"/>
  <c r="AD148" i="269"/>
  <c r="I133" i="269"/>
  <c r="AG17" i="269"/>
  <c r="BK69" i="269"/>
  <c r="AZ129" i="269"/>
  <c r="BH115" i="269"/>
  <c r="BF123" i="269"/>
  <c r="W146" i="269"/>
  <c r="AZ61" i="269"/>
  <c r="AZ150" i="269"/>
  <c r="AE138" i="269"/>
  <c r="C404" i="272" a="1"/>
  <c r="AX98" i="269"/>
  <c r="AX153" i="269"/>
  <c r="AM44" i="269"/>
  <c r="V154" i="269"/>
  <c r="AI26" i="269"/>
  <c r="BL138" i="269"/>
  <c r="AY127" i="269"/>
  <c r="AB51" i="269"/>
  <c r="AW111" i="269"/>
  <c r="J55" i="269"/>
  <c r="AV101" i="269"/>
  <c r="J77" i="270"/>
  <c r="AB146" i="269"/>
  <c r="AI142" i="269"/>
  <c r="AX56" i="269"/>
  <c r="BM149" i="269"/>
  <c r="E19" i="271"/>
  <c r="G118" i="269"/>
  <c r="AL69" i="269"/>
  <c r="S76" i="269"/>
  <c r="AN44" i="269"/>
  <c r="AH25" i="269"/>
  <c r="W139" i="269"/>
  <c r="BG108" i="269"/>
  <c r="S13" i="269"/>
  <c r="AF158" i="269"/>
  <c r="AY9" i="269"/>
  <c r="W121" i="269"/>
  <c r="L160" i="270"/>
  <c r="AB22" i="269"/>
  <c r="AF96" i="269"/>
  <c r="BM114" i="269"/>
  <c r="AJ71" i="269"/>
  <c r="AN125" i="269"/>
  <c r="BK56" i="269"/>
  <c r="F45" i="271"/>
  <c r="BI46" i="269"/>
  <c r="P132" i="269"/>
  <c r="AR28" i="269"/>
  <c r="AU9" i="269"/>
  <c r="BI17" i="269"/>
  <c r="X9" i="269"/>
  <c r="AH45" i="269"/>
  <c r="BB137" i="269"/>
  <c r="AJ14" i="269"/>
  <c r="O102" i="269"/>
  <c r="P95" i="269"/>
  <c r="BG50" i="269"/>
  <c r="N161" i="270"/>
  <c r="AV117" i="269"/>
  <c r="AM126" i="269"/>
  <c r="BM70" i="269"/>
  <c r="F65" i="271"/>
  <c r="AM108" i="269"/>
  <c r="AJ116" i="269"/>
  <c r="U138" i="269"/>
  <c r="BI22" i="269"/>
  <c r="D14" i="271"/>
  <c r="E37" i="271"/>
  <c r="AA44" i="269"/>
  <c r="Q40" i="220" a="1"/>
  <c r="F46" i="271"/>
  <c r="AS134" i="269"/>
  <c r="AV130" i="269"/>
  <c r="AV46" i="269"/>
  <c r="BI121" i="269"/>
  <c r="BE142" i="269"/>
  <c r="BI14" i="269"/>
  <c r="U17" i="269"/>
  <c r="Y114" i="269"/>
  <c r="BE152" i="269"/>
  <c r="AH114" i="269"/>
  <c r="Q56" i="269"/>
  <c r="AQ23" i="269"/>
  <c r="AM144" i="269"/>
  <c r="BF106" i="269"/>
  <c r="AU47" i="269"/>
  <c r="AV76" i="269"/>
  <c r="L147" i="269"/>
  <c r="BL19" i="269"/>
  <c r="AF153" i="269"/>
  <c r="BH138" i="269"/>
  <c r="J141" i="269"/>
  <c r="AJ157" i="269"/>
  <c r="P67" i="269"/>
  <c r="S114" i="269"/>
  <c r="AI73" i="269"/>
  <c r="AN28" i="269"/>
  <c r="AH144" i="269"/>
  <c r="BD148" i="269"/>
  <c r="AI66" i="269"/>
  <c r="BH55" i="269"/>
  <c r="AL153" i="269"/>
  <c r="AQ110" i="269"/>
  <c r="Y119" i="269"/>
  <c r="G144" i="269"/>
  <c r="BG127" i="269"/>
  <c r="M23" i="269"/>
  <c r="AK75" i="269"/>
  <c r="AR107" i="269"/>
  <c r="P101" i="269"/>
  <c r="AQ55" i="269"/>
  <c r="AL143" i="269"/>
  <c r="AZ157" i="269"/>
  <c r="BJ64" i="269"/>
  <c r="AI93" i="269"/>
  <c r="K167" i="270"/>
  <c r="V128" i="269"/>
  <c r="AZ140" i="269"/>
  <c r="AZ14" i="269"/>
  <c r="P97" i="269"/>
  <c r="AW19" i="269"/>
  <c r="D68" i="271"/>
  <c r="AH158" i="269"/>
  <c r="P66" i="269"/>
  <c r="V76" i="269"/>
  <c r="W95" i="269"/>
  <c r="Q93" i="269"/>
  <c r="AO52" i="269"/>
  <c r="AY117" i="269"/>
  <c r="K108" i="269"/>
  <c r="BH125" i="269"/>
  <c r="J135" i="269"/>
  <c r="AK67" i="269"/>
  <c r="BB103" i="269"/>
  <c r="BJ101" i="269"/>
  <c r="N99" i="269"/>
  <c r="M105" i="269"/>
  <c r="BA47" i="269"/>
  <c r="R8" i="269"/>
  <c r="AJ103" i="269"/>
  <c r="AN152" i="269"/>
  <c r="AY114" i="269"/>
  <c r="BM155" i="269"/>
  <c r="BL121" i="269"/>
  <c r="BC57" i="269"/>
  <c r="Z90" i="269"/>
  <c r="U10" i="269"/>
  <c r="AV151" i="269"/>
  <c r="BJ108" i="269"/>
  <c r="BG133" i="269"/>
  <c r="AD143" i="269"/>
  <c r="AB135" i="269"/>
  <c r="N155" i="269"/>
  <c r="BA106" i="269"/>
  <c r="G138" i="269"/>
  <c r="O58" i="269"/>
  <c r="AI112" i="269"/>
  <c r="AD151" i="269"/>
  <c r="Q135" i="269"/>
  <c r="T92" i="269"/>
  <c r="AN53" i="269"/>
  <c r="AR133" i="269"/>
  <c r="BI152" i="269"/>
  <c r="S154" i="269"/>
  <c r="AD135" i="269"/>
  <c r="AA15" i="269"/>
  <c r="H164" i="270"/>
  <c r="Z100" i="269"/>
  <c r="U144" i="269"/>
  <c r="J28" i="269"/>
  <c r="W94" i="269"/>
  <c r="M56" i="269"/>
  <c r="T60" i="269"/>
  <c r="AW98" i="269"/>
  <c r="AL17" i="269"/>
  <c r="O112" i="269"/>
  <c r="AT155" i="269"/>
  <c r="AW22" i="269"/>
  <c r="AQ51" i="269"/>
  <c r="AC130" i="269"/>
  <c r="BB129" i="269"/>
  <c r="C66" i="271"/>
  <c r="Z10" i="269"/>
  <c r="I153" i="269"/>
  <c r="X131" i="269"/>
  <c r="AB100" i="269"/>
  <c r="AU128" i="269"/>
  <c r="L11" i="269"/>
  <c r="U118" i="269"/>
  <c r="BF146" i="269"/>
  <c r="AY91" i="269"/>
  <c r="AG139" i="269"/>
  <c r="BD19" i="269"/>
  <c r="AS68" i="269"/>
  <c r="R70" i="269"/>
  <c r="N70" i="269"/>
  <c r="AP9" i="269"/>
  <c r="AU22" i="269"/>
  <c r="AE143" i="269"/>
  <c r="AT139" i="269"/>
  <c r="AQ141" i="269"/>
  <c r="AR117" i="269"/>
  <c r="AZ11" i="269"/>
  <c r="S142" i="269"/>
  <c r="BG114" i="269"/>
  <c r="AR116" i="269"/>
  <c r="AD101" i="269"/>
  <c r="U104" i="269"/>
  <c r="I165" i="270"/>
  <c r="AW10" i="269"/>
  <c r="BE93" i="269"/>
  <c r="R128" i="269"/>
  <c r="AO146" i="269"/>
  <c r="AP156" i="269"/>
  <c r="AT45" i="269"/>
  <c r="AT65" i="269"/>
  <c r="BC12" i="269"/>
  <c r="BH66" i="269"/>
  <c r="AW11" i="269"/>
  <c r="Z144" i="269"/>
  <c r="AO122" i="269"/>
  <c r="AA144" i="269"/>
  <c r="P90" i="269"/>
  <c r="AR25" i="269"/>
  <c r="AC134" i="269"/>
  <c r="AV105" i="269"/>
  <c r="AK149" i="269"/>
  <c r="AW73" i="269"/>
  <c r="BA105" i="269"/>
  <c r="BI147" i="269"/>
  <c r="G107" i="269"/>
  <c r="AZ64" i="269"/>
  <c r="N152" i="269"/>
  <c r="H7" i="269"/>
  <c r="AH60" i="269"/>
  <c r="BB142" i="269"/>
  <c r="AK121" i="269"/>
  <c r="AX67" i="269"/>
  <c r="BH16" i="269"/>
  <c r="X117" i="269"/>
  <c r="S136" i="269"/>
  <c r="O49" i="269"/>
  <c r="G152" i="269"/>
  <c r="BB122" i="269"/>
  <c r="J67" i="269"/>
  <c r="J149" i="269"/>
  <c r="BD129" i="269"/>
  <c r="E58" i="271"/>
  <c r="AW25" i="269"/>
  <c r="V20" i="269"/>
  <c r="BE27" i="269"/>
  <c r="BB9" i="269"/>
  <c r="AQ100" i="269"/>
  <c r="AP8" i="269"/>
  <c r="AA63" i="269"/>
  <c r="V48" i="269"/>
  <c r="AJ11" i="269"/>
  <c r="BM110" i="269"/>
  <c r="AM9" i="269"/>
  <c r="BF28" i="269"/>
  <c r="X92" i="269"/>
  <c r="BE49" i="269"/>
  <c r="AG158" i="269"/>
  <c r="BH98" i="269"/>
  <c r="AJ73" i="269"/>
  <c r="R106" i="269"/>
  <c r="AJ136" i="269"/>
  <c r="AR145" i="269"/>
  <c r="W154" i="269"/>
  <c r="BC70" i="269"/>
  <c r="AY96" i="269"/>
  <c r="J107" i="269"/>
  <c r="AJ46" i="269"/>
  <c r="I15" i="269"/>
  <c r="U123" i="269"/>
  <c r="BH118" i="269"/>
  <c r="Z61" i="269"/>
  <c r="E62" i="271"/>
  <c r="V72" i="269"/>
  <c r="AY57" i="269"/>
  <c r="BD116" i="269"/>
  <c r="D56" i="271"/>
  <c r="G48" i="269"/>
  <c r="AT20" i="269"/>
  <c r="AJ135" i="269"/>
  <c r="V75" i="269"/>
  <c r="AQ90" i="269"/>
  <c r="Z138" i="269"/>
  <c r="O44" i="269"/>
  <c r="AM59" i="269"/>
  <c r="AV54" i="269"/>
  <c r="C36" i="271"/>
  <c r="BE106" i="269"/>
  <c r="S23" i="269"/>
  <c r="AO91" i="269"/>
  <c r="AA27" i="269"/>
  <c r="BJ68" i="269"/>
  <c r="AA126" i="269"/>
  <c r="X20" i="269"/>
  <c r="BI149" i="269"/>
  <c r="AT100" i="269"/>
  <c r="H67" i="269"/>
  <c r="BF73" i="269"/>
  <c r="BC68" i="269"/>
  <c r="AY150" i="269"/>
  <c r="AW115" i="269"/>
  <c r="X122" i="269"/>
  <c r="C54" i="271"/>
  <c r="L7" i="269"/>
  <c r="AW57" i="269"/>
  <c r="AL9" i="269"/>
  <c r="AJ58" i="269"/>
  <c r="AN57" i="269"/>
  <c r="AD18" i="269"/>
  <c r="BK117" i="269"/>
  <c r="F37" i="271"/>
  <c r="W24" i="269"/>
  <c r="AM20" i="269"/>
  <c r="BI53" i="269"/>
  <c r="BE97" i="269"/>
  <c r="AM133" i="269"/>
  <c r="T134" i="269"/>
  <c r="AC64" i="269"/>
  <c r="AP66" i="269"/>
  <c r="AY108" i="269"/>
  <c r="AM145" i="269"/>
  <c r="AW108" i="269"/>
  <c r="L131" i="269"/>
  <c r="AW134" i="269"/>
  <c r="AT18" i="269"/>
  <c r="I140" i="269"/>
  <c r="G135" i="269"/>
  <c r="T141" i="269"/>
  <c r="AF58" i="269"/>
  <c r="AD14" i="269"/>
  <c r="R55" i="269"/>
  <c r="AG73" i="269"/>
  <c r="Z142" i="269"/>
  <c r="Y94" i="269"/>
  <c r="BA54" i="269"/>
  <c r="Z98" i="269"/>
  <c r="V19" i="269"/>
  <c r="O153" i="269"/>
  <c r="BA26" i="269"/>
  <c r="L14" i="269"/>
  <c r="BL127" i="269"/>
  <c r="AY98" i="269"/>
  <c r="BL133" i="269"/>
  <c r="O105" i="269"/>
  <c r="J137" i="269"/>
  <c r="AE48" i="269"/>
  <c r="AV131" i="269"/>
  <c r="BM132" i="269"/>
  <c r="AJ22" i="269"/>
  <c r="AC132" i="269"/>
  <c r="AD156" i="269"/>
  <c r="H55" i="269"/>
  <c r="Q96" i="269"/>
  <c r="BH56" i="269"/>
  <c r="F70" i="271"/>
  <c r="U21" i="269"/>
  <c r="AY119" i="269"/>
  <c r="AG10" i="269"/>
  <c r="BA140" i="269"/>
  <c r="Q151" i="269"/>
  <c r="BD18" i="269"/>
  <c r="AB19" i="269"/>
  <c r="BC118" i="269"/>
  <c r="AR132" i="269"/>
  <c r="AV100" i="269"/>
  <c r="J21" i="269"/>
  <c r="AG58" i="269"/>
  <c r="AG114" i="269"/>
  <c r="U97" i="269"/>
  <c r="X7" i="269"/>
  <c r="AR70" i="269"/>
  <c r="AI47" i="269"/>
  <c r="M47" i="269"/>
  <c r="BA134" i="269"/>
  <c r="Q138" i="269"/>
  <c r="BB100" i="269"/>
  <c r="X146" i="269"/>
  <c r="J125" i="269"/>
  <c r="P149" i="269"/>
  <c r="AJ113" i="269"/>
  <c r="AC147" i="269"/>
  <c r="AX152" i="269"/>
  <c r="P13" i="269"/>
  <c r="AS156" i="269"/>
  <c r="BL45" i="269"/>
  <c r="U130" i="269"/>
  <c r="O56" i="269"/>
  <c r="I12" i="269"/>
  <c r="M146" i="269"/>
  <c r="BG65" i="269"/>
  <c r="AC104" i="269"/>
  <c r="BK142" i="269"/>
  <c r="AD9" i="269"/>
  <c r="BM19" i="269"/>
  <c r="BB90" i="269"/>
  <c r="BE91" i="269"/>
  <c r="AQ22" i="269"/>
  <c r="J156" i="269"/>
  <c r="AR109" i="269"/>
  <c r="BF115" i="269"/>
  <c r="H167" i="270"/>
  <c r="AD25" i="269"/>
  <c r="AX73" i="269"/>
  <c r="D161" i="270"/>
  <c r="J62" i="269"/>
  <c r="AW103" i="269"/>
  <c r="AI156" i="269"/>
  <c r="AJ12" i="269"/>
  <c r="AY136" i="269"/>
  <c r="E65" i="271"/>
  <c r="AQ144" i="269"/>
  <c r="AE8" i="269"/>
  <c r="BH54" i="269"/>
  <c r="AH28" i="269"/>
  <c r="W159" i="269"/>
  <c r="BF108" i="269"/>
  <c r="AZ50" i="269"/>
  <c r="K75" i="269"/>
  <c r="AS141" i="269"/>
  <c r="AG63" i="269"/>
  <c r="BK46" i="269"/>
  <c r="K93" i="269"/>
  <c r="AU90" i="269"/>
  <c r="BE98" i="269"/>
  <c r="N137" i="269"/>
  <c r="AW128" i="269"/>
  <c r="AA47" i="269"/>
  <c r="F492" i="272"/>
  <c r="I27" i="269"/>
  <c r="AL144" i="269"/>
  <c r="BH7" i="269"/>
  <c r="AO159" i="269"/>
  <c r="AI94" i="269"/>
  <c r="D23" i="271"/>
  <c r="BI8" i="269"/>
  <c r="AK13" i="269"/>
  <c r="AS45" i="269"/>
  <c r="AL21" i="269"/>
  <c r="R52" i="269"/>
  <c r="Y144" i="269"/>
  <c r="AK18" i="269"/>
  <c r="AM99" i="269"/>
  <c r="D78" i="270"/>
  <c r="Y24" i="269"/>
  <c r="O146" i="269"/>
  <c r="AR53" i="269"/>
  <c r="AV146" i="269"/>
  <c r="L75" i="269"/>
  <c r="BC25" i="269"/>
  <c r="BG7" i="269"/>
  <c r="AK103" i="269"/>
  <c r="Q18" i="269"/>
  <c r="AW23" i="269"/>
  <c r="C402" i="272" a="1"/>
  <c r="Q51" i="269"/>
  <c r="BK137" i="269"/>
  <c r="BI130" i="269"/>
  <c r="BF151" i="269"/>
  <c r="Q139" i="269"/>
  <c r="AO46" i="269"/>
  <c r="AN51" i="269"/>
  <c r="AF44" i="269"/>
  <c r="L19" i="269"/>
  <c r="BC60" i="269"/>
  <c r="M147" i="269"/>
  <c r="BK136" i="269"/>
  <c r="AE71" i="269"/>
  <c r="BA53" i="269"/>
  <c r="X116" i="269"/>
  <c r="AB12" i="269"/>
  <c r="K70" i="269"/>
  <c r="V59" i="269"/>
  <c r="BI76" i="269"/>
  <c r="AO26" i="269"/>
  <c r="W65" i="269"/>
  <c r="Q101" i="269"/>
  <c r="D50" i="271"/>
  <c r="BI66" i="269"/>
  <c r="AS144" i="269"/>
  <c r="AK159" i="269"/>
  <c r="AB124" i="269"/>
  <c r="R66" i="269"/>
  <c r="BK156" i="269"/>
  <c r="Q159" i="269"/>
  <c r="V12" i="269"/>
  <c r="AX144" i="269"/>
  <c r="M18" i="269"/>
  <c r="AF7" i="269"/>
  <c r="BH152" i="269"/>
  <c r="AU52" i="269"/>
  <c r="AX22" i="269"/>
  <c r="J165" i="270"/>
  <c r="T126" i="269"/>
  <c r="AU111" i="269"/>
  <c r="BM152" i="269"/>
  <c r="BG13" i="269"/>
  <c r="K98" i="269"/>
  <c r="AD153" i="269"/>
  <c r="Q133" i="269"/>
  <c r="BI92" i="269"/>
  <c r="AA142" i="269"/>
  <c r="U121" i="269"/>
  <c r="Q140" i="269"/>
  <c r="AI113" i="269"/>
  <c r="AC109" i="269"/>
  <c r="H48" i="269"/>
  <c r="BK95" i="269"/>
  <c r="AL105" i="269"/>
  <c r="AG97" i="269"/>
  <c r="BM57" i="269"/>
  <c r="BI57" i="269"/>
  <c r="H95" i="269"/>
  <c r="E306" i="272"/>
  <c r="BM150" i="269"/>
  <c r="AM56" i="269"/>
  <c r="T107" i="269"/>
  <c r="L120" i="269"/>
  <c r="BC23" i="269"/>
  <c r="AF69" i="269"/>
  <c r="AP145" i="269"/>
  <c r="I10" i="269"/>
  <c r="H152" i="269"/>
  <c r="AX121" i="269"/>
  <c r="BI114" i="269"/>
  <c r="BG8" i="269"/>
  <c r="AU71" i="269"/>
  <c r="W120" i="269"/>
  <c r="W96" i="269"/>
  <c r="K146" i="269"/>
  <c r="AR59" i="269"/>
  <c r="AR102" i="269"/>
  <c r="Z72" i="269"/>
  <c r="BB62" i="269"/>
  <c r="V47" i="269"/>
  <c r="AT143" i="269"/>
  <c r="AU152" i="269"/>
  <c r="AO112" i="269"/>
  <c r="BH127" i="269"/>
  <c r="BF9" i="269"/>
  <c r="AG103" i="269"/>
  <c r="AW50" i="269"/>
  <c r="AM90" i="269"/>
  <c r="Z62" i="269"/>
  <c r="X108" i="269"/>
  <c r="H68" i="269"/>
  <c r="Q142" i="269"/>
  <c r="AF60" i="269"/>
  <c r="BB22" i="269"/>
  <c r="V146" i="269"/>
  <c r="S159" i="269"/>
  <c r="K44" i="269"/>
  <c r="O149" i="269"/>
  <c r="BJ130" i="269"/>
  <c r="BK53" i="269"/>
  <c r="BK120" i="269"/>
  <c r="X54" i="269"/>
  <c r="BG147" i="269"/>
  <c r="BJ50" i="269"/>
  <c r="W59" i="269"/>
  <c r="W150" i="269"/>
  <c r="AO153" i="269"/>
  <c r="O152" i="269"/>
  <c r="BB91" i="269"/>
  <c r="V151" i="269"/>
  <c r="C375" i="272" a="1"/>
  <c r="G141" i="269"/>
  <c r="R11" i="269"/>
  <c r="AZ63" i="269"/>
  <c r="C403" i="272" a="1"/>
  <c r="AB8" i="269"/>
  <c r="AW18" i="269"/>
  <c r="U140" i="269"/>
  <c r="Y73" i="269"/>
  <c r="BI62" i="269"/>
  <c r="E11" i="271"/>
  <c r="BM115" i="269"/>
  <c r="X61" i="269"/>
  <c r="U107" i="269"/>
  <c r="W116" i="269"/>
  <c r="AC95" i="269"/>
  <c r="BE70" i="269"/>
  <c r="BH21" i="269"/>
  <c r="AH133" i="269"/>
  <c r="AM129" i="269"/>
  <c r="K49" i="269"/>
  <c r="R17" i="269"/>
  <c r="BL152" i="269"/>
  <c r="AK54" i="269"/>
  <c r="AD60" i="269"/>
  <c r="AE12" i="269"/>
  <c r="BC144" i="269"/>
  <c r="AE156" i="269"/>
  <c r="AL55" i="269"/>
  <c r="BJ156" i="269"/>
  <c r="AG7" i="269"/>
  <c r="BA103" i="269"/>
  <c r="AP139" i="269"/>
  <c r="I122" i="269"/>
  <c r="AB112" i="269"/>
  <c r="N145" i="269"/>
  <c r="BG98" i="269"/>
  <c r="H53" i="269"/>
  <c r="BA17" i="269"/>
  <c r="C767" i="272" a="1"/>
  <c r="T15" i="269"/>
  <c r="K101" i="269"/>
  <c r="J148" i="269"/>
  <c r="Z130" i="269"/>
  <c r="D33" i="271"/>
  <c r="Z124" i="269"/>
  <c r="AL15" i="269"/>
  <c r="AB17" i="269"/>
  <c r="D40" i="271"/>
  <c r="R9" i="269"/>
  <c r="AV152" i="269"/>
  <c r="O120" i="269"/>
  <c r="AK101" i="269"/>
  <c r="AQ45" i="269"/>
  <c r="AZ18" i="269"/>
  <c r="AN140" i="269"/>
  <c r="T136" i="269"/>
  <c r="AH124" i="269"/>
  <c r="BM18" i="269"/>
  <c r="AM101" i="269"/>
  <c r="AJ16" i="269"/>
  <c r="AS21" i="269"/>
  <c r="R137" i="269"/>
  <c r="BA62" i="269"/>
  <c r="AK100" i="269"/>
  <c r="BG93" i="269"/>
  <c r="AG159" i="269"/>
  <c r="J111" i="269"/>
  <c r="AW116" i="269"/>
  <c r="BB114" i="269"/>
  <c r="AS58" i="269"/>
  <c r="I120" i="269"/>
  <c r="AV121" i="269"/>
  <c r="Z120" i="269"/>
  <c r="K119" i="269"/>
  <c r="AE27" i="269"/>
  <c r="AN131" i="269"/>
  <c r="C756" i="272" a="1"/>
  <c r="BK24" i="269"/>
  <c r="AY140" i="269"/>
  <c r="BA15" i="269"/>
  <c r="BD149" i="269"/>
  <c r="Q99" i="269"/>
  <c r="O17" i="269"/>
  <c r="BM153" i="269"/>
  <c r="AI139" i="269"/>
  <c r="H96" i="269"/>
  <c r="K136" i="269"/>
  <c r="BK140" i="269"/>
  <c r="AX47" i="269"/>
  <c r="AJ98" i="269"/>
  <c r="BJ127" i="269"/>
  <c r="BL130" i="269"/>
  <c r="BG113" i="269"/>
  <c r="BE113" i="269"/>
  <c r="Y51" i="269"/>
  <c r="BG60" i="269"/>
  <c r="AJ114" i="269"/>
  <c r="AR152" i="269"/>
  <c r="M78" i="270"/>
  <c r="BE7" i="269"/>
  <c r="AU68" i="269"/>
  <c r="R54" i="269"/>
  <c r="Z69" i="269"/>
  <c r="AE109" i="269"/>
  <c r="G127" i="269"/>
  <c r="AP133" i="269"/>
  <c r="T157" i="269"/>
  <c r="AI25" i="269"/>
  <c r="AM130" i="269"/>
  <c r="AU65" i="269"/>
  <c r="H120" i="269"/>
  <c r="BH69" i="269"/>
  <c r="U76" i="269"/>
  <c r="AS125" i="269"/>
  <c r="C352" i="272" a="1"/>
  <c r="F30" i="271"/>
  <c r="T115" i="269"/>
  <c r="AA103" i="269"/>
  <c r="AL154" i="269"/>
  <c r="AY20" i="269"/>
  <c r="AK19" i="269"/>
  <c r="K306" i="272"/>
  <c r="X157" i="269"/>
  <c r="Y74" i="269"/>
  <c r="S144" i="269"/>
  <c r="X145" i="269"/>
  <c r="P44" i="269"/>
  <c r="H57" i="269"/>
  <c r="BI12" i="269"/>
  <c r="Z104" i="269"/>
  <c r="BB128" i="269"/>
  <c r="H150" i="269"/>
  <c r="AM96" i="269"/>
  <c r="G131" i="269"/>
  <c r="BI146" i="269"/>
  <c r="M52" i="269"/>
  <c r="Y61" i="269"/>
  <c r="AW51" i="269"/>
  <c r="W76" i="269"/>
  <c r="AB45" i="269"/>
  <c r="X62" i="269"/>
  <c r="BG48" i="269"/>
  <c r="Z74" i="269"/>
  <c r="AH13" i="269"/>
  <c r="K10" i="269"/>
  <c r="Z58" i="269"/>
  <c r="BA104" i="269"/>
  <c r="AP142" i="269"/>
  <c r="O114" i="269"/>
  <c r="BB104" i="269"/>
  <c r="AM146" i="269"/>
  <c r="AM116" i="269"/>
  <c r="AT61" i="269"/>
  <c r="W127" i="269"/>
  <c r="BE153" i="269"/>
  <c r="Z113" i="269"/>
  <c r="O143" i="269"/>
  <c r="AH24" i="269"/>
  <c r="W55" i="269"/>
  <c r="AL106" i="269"/>
  <c r="AU69" i="269"/>
  <c r="BI126" i="269"/>
  <c r="I20" i="269"/>
  <c r="AO90" i="269"/>
  <c r="AX109" i="269"/>
  <c r="U45" i="269"/>
  <c r="U75" i="269"/>
  <c r="AF119" i="269"/>
  <c r="W47" i="269"/>
  <c r="AQ153" i="269"/>
  <c r="O157" i="269"/>
  <c r="BK8" i="269"/>
  <c r="I63" i="269"/>
  <c r="R132" i="269"/>
  <c r="J129" i="269"/>
  <c r="O107" i="269"/>
  <c r="BF93" i="269"/>
  <c r="AK116" i="269"/>
  <c r="AF70" i="269"/>
  <c r="BM141" i="269"/>
  <c r="T147" i="269"/>
  <c r="AN158" i="269"/>
  <c r="BG153" i="269"/>
  <c r="J72" i="269"/>
  <c r="AA128" i="269"/>
  <c r="BM56" i="269"/>
  <c r="BA64" i="269"/>
  <c r="AJ101" i="269"/>
  <c r="S52" i="269"/>
  <c r="AO66" i="269"/>
  <c r="V126" i="269"/>
  <c r="BI137" i="269"/>
  <c r="BF107" i="269"/>
  <c r="F49" i="271"/>
  <c r="AZ139" i="269"/>
  <c r="BC92" i="269"/>
  <c r="BD153" i="269"/>
  <c r="AX7" i="269"/>
  <c r="BI140" i="269"/>
  <c r="AO123" i="269"/>
  <c r="O70" i="269"/>
  <c r="AC114" i="269"/>
  <c r="AB137" i="269"/>
  <c r="BC44" i="269"/>
  <c r="AL46" i="269"/>
  <c r="M64" i="269"/>
  <c r="C23" i="271"/>
  <c r="AY109" i="269"/>
  <c r="AN130" i="269"/>
  <c r="AY157" i="269"/>
  <c r="Z139" i="269"/>
  <c r="AF107" i="269"/>
  <c r="BL116" i="269"/>
  <c r="D19" i="271"/>
  <c r="BA132" i="269"/>
  <c r="AO13" i="269"/>
  <c r="X55" i="269"/>
  <c r="Y109" i="269"/>
  <c r="AX63" i="269"/>
  <c r="AR96" i="269"/>
  <c r="AL52" i="269"/>
  <c r="AD133" i="269"/>
  <c r="AV153" i="269"/>
  <c r="AH55" i="269"/>
  <c r="S70" i="269"/>
  <c r="BI49" i="269"/>
  <c r="X101" i="269"/>
  <c r="F34" i="271"/>
  <c r="H128" i="269"/>
  <c r="BJ19" i="269"/>
  <c r="BK131" i="269"/>
  <c r="AO130" i="269"/>
  <c r="AY53" i="269"/>
  <c r="AS105" i="269"/>
  <c r="AT72" i="269"/>
  <c r="C64" i="271"/>
  <c r="Z25" i="269"/>
  <c r="AB27" i="269"/>
  <c r="AV47" i="269"/>
  <c r="BM119" i="269"/>
  <c r="BL141" i="269"/>
  <c r="AC128" i="269"/>
  <c r="J57" i="269"/>
  <c r="BD122" i="269"/>
  <c r="BG117" i="269"/>
  <c r="BD134" i="269"/>
  <c r="AC94" i="269"/>
  <c r="AV94" i="269"/>
  <c r="N49" i="269"/>
  <c r="C766" i="272" a="1"/>
  <c r="BF56" i="269"/>
  <c r="BE148" i="269"/>
  <c r="BA120" i="269"/>
  <c r="R135" i="269"/>
  <c r="Y137" i="269"/>
  <c r="BD111" i="269"/>
  <c r="O100" i="269"/>
  <c r="AS152" i="269"/>
  <c r="AO115" i="269"/>
  <c r="AN73" i="269"/>
  <c r="BC95" i="269"/>
  <c r="AP48" i="269"/>
  <c r="G134" i="269"/>
  <c r="AT121" i="269"/>
  <c r="AW91" i="269"/>
  <c r="Q108" i="269"/>
  <c r="AL100" i="269"/>
  <c r="R130" i="269"/>
  <c r="AI76" i="269"/>
  <c r="AN135" i="269"/>
  <c r="I110" i="269"/>
  <c r="BB57" i="269"/>
  <c r="BB123" i="269"/>
  <c r="AZ153" i="269"/>
  <c r="Y67" i="269"/>
  <c r="AV67" i="269"/>
  <c r="BA107" i="269"/>
  <c r="BA70" i="269"/>
  <c r="AS52" i="269"/>
  <c r="Q11" i="269"/>
  <c r="K12" i="269"/>
  <c r="T69" i="269"/>
  <c r="S72" i="269"/>
  <c r="AA62" i="269"/>
  <c r="AR126" i="269"/>
  <c r="AH61" i="269"/>
  <c r="Q44" i="220" a="1"/>
  <c r="AA118" i="269"/>
  <c r="BJ94" i="269"/>
  <c r="AQ92" i="269"/>
  <c r="S48" i="269"/>
  <c r="BF51" i="269"/>
  <c r="BF127" i="269"/>
  <c r="K61" i="269"/>
  <c r="BH52" i="269"/>
  <c r="AH122" i="269"/>
  <c r="AI154" i="269"/>
  <c r="BF57" i="269"/>
  <c r="U128" i="269"/>
  <c r="BL132" i="269"/>
  <c r="AR136" i="269"/>
  <c r="L53" i="269"/>
  <c r="O26" i="269"/>
  <c r="BJ134" i="269"/>
  <c r="X58" i="269"/>
  <c r="G130" i="269"/>
  <c r="BH149" i="269"/>
  <c r="N166" i="270"/>
  <c r="AG134" i="269"/>
  <c r="I57" i="269"/>
  <c r="BH65" i="269"/>
  <c r="AI7" i="269"/>
  <c r="AH132" i="269"/>
  <c r="AZ111" i="269"/>
  <c r="P155" i="269"/>
  <c r="AE10" i="269"/>
  <c r="I62" i="269"/>
  <c r="O106" i="269"/>
  <c r="AH111" i="269"/>
  <c r="G160" i="270"/>
  <c r="S91" i="269"/>
  <c r="BE96" i="269"/>
  <c r="AR157" i="269"/>
  <c r="S68" i="269"/>
  <c r="AF159" i="269"/>
  <c r="BA133" i="269"/>
  <c r="AY64" i="269"/>
  <c r="AP55" i="269"/>
  <c r="AL28" i="269"/>
  <c r="K52" i="269"/>
  <c r="X124" i="269"/>
  <c r="AL66" i="269"/>
  <c r="BI127" i="269"/>
  <c r="AB119" i="269"/>
  <c r="AM47" i="269"/>
  <c r="T129" i="269"/>
  <c r="R57" i="269"/>
  <c r="AM150" i="269"/>
  <c r="BB66" i="269"/>
  <c r="AC72" i="269"/>
  <c r="AN14" i="269"/>
  <c r="U63" i="269"/>
  <c r="BK105" i="269"/>
  <c r="AE50" i="269"/>
  <c r="BA137" i="269"/>
  <c r="AA45" i="269"/>
  <c r="R58" i="269"/>
  <c r="AN150" i="269"/>
  <c r="AN134" i="269"/>
  <c r="AM25" i="269"/>
  <c r="AF66" i="269"/>
  <c r="AM110" i="269"/>
  <c r="P14" i="269"/>
  <c r="N7" i="269"/>
  <c r="AT93" i="269"/>
  <c r="BC98" i="269"/>
  <c r="AH116" i="269"/>
  <c r="AY103" i="269"/>
  <c r="AT10" i="269"/>
  <c r="AT123" i="269"/>
  <c r="Y60" i="269"/>
  <c r="AW69" i="269"/>
  <c r="BG18" i="269"/>
  <c r="BA156" i="269"/>
  <c r="AN72" i="269"/>
  <c r="Y52" i="269"/>
  <c r="BK75" i="269"/>
  <c r="BH20" i="269"/>
  <c r="AG11" i="269"/>
  <c r="BA94" i="269"/>
  <c r="BB59" i="269"/>
  <c r="BL28" i="269"/>
  <c r="BD72" i="269"/>
  <c r="AW13" i="269"/>
  <c r="BE127" i="269"/>
  <c r="S153" i="269"/>
  <c r="G99" i="269"/>
  <c r="J117" i="269"/>
  <c r="BJ107" i="269"/>
  <c r="BM25" i="269"/>
  <c r="T142" i="269"/>
  <c r="J15" i="269"/>
  <c r="AU21" i="269"/>
  <c r="N103" i="269"/>
  <c r="BA102" i="269"/>
  <c r="BF110" i="269"/>
  <c r="AR92" i="269"/>
  <c r="P68" i="269"/>
  <c r="AG147" i="269"/>
  <c r="AR93" i="269"/>
  <c r="AR46" i="269"/>
  <c r="AC122" i="269"/>
  <c r="BJ124" i="269"/>
  <c r="AY93" i="269"/>
  <c r="U16" i="269"/>
  <c r="S128" i="269"/>
  <c r="E59" i="271"/>
  <c r="AS146" i="269"/>
  <c r="W46" i="269"/>
  <c r="BF54" i="269"/>
  <c r="AT63" i="269"/>
  <c r="N108" i="269"/>
  <c r="V150" i="269"/>
  <c r="AY11" i="269"/>
  <c r="AK127" i="269"/>
  <c r="I103" i="269"/>
  <c r="AA156" i="269"/>
  <c r="AD154" i="269"/>
  <c r="O67" i="269"/>
  <c r="F44" i="271"/>
  <c r="AB117" i="269"/>
  <c r="BD44" i="269"/>
  <c r="AD12" i="269"/>
  <c r="N73" i="269"/>
  <c r="AY10" i="269"/>
  <c r="L155" i="269"/>
  <c r="AD134" i="269"/>
  <c r="AN117" i="269"/>
  <c r="P109" i="269"/>
  <c r="L65" i="269"/>
  <c r="K91" i="269"/>
  <c r="P49" i="269"/>
  <c r="BE95" i="269"/>
  <c r="BD146" i="269"/>
  <c r="AV106" i="269"/>
  <c r="BM104" i="269"/>
  <c r="K121" i="269"/>
  <c r="K129" i="269"/>
  <c r="F166" i="270"/>
  <c r="BI129" i="269"/>
  <c r="BE119" i="269"/>
  <c r="M17" i="269"/>
  <c r="AX71" i="269"/>
  <c r="J110" i="269"/>
  <c r="BE46" i="269"/>
  <c r="AA123" i="269"/>
  <c r="AS19" i="269"/>
  <c r="AZ124" i="269"/>
  <c r="D30" i="271"/>
  <c r="AX60" i="269"/>
  <c r="K164" i="270"/>
  <c r="F14" i="271"/>
  <c r="AE101" i="269"/>
  <c r="D59" i="271"/>
  <c r="AD90" i="269"/>
  <c r="AH110" i="269"/>
  <c r="BA14" i="269"/>
  <c r="AR76" i="269"/>
  <c r="BF111" i="269"/>
  <c r="BE72" i="269"/>
  <c r="AY133" i="269"/>
  <c r="AV25" i="269"/>
  <c r="K156" i="269"/>
  <c r="AN10" i="269"/>
  <c r="AT21" i="269"/>
  <c r="BL57" i="269"/>
  <c r="K23" i="269"/>
  <c r="AM73" i="269"/>
  <c r="BA68" i="269"/>
  <c r="AR130" i="269"/>
  <c r="Q134" i="269"/>
  <c r="M102" i="269"/>
  <c r="AY123" i="269"/>
  <c r="AF27" i="269"/>
  <c r="Z97" i="269"/>
  <c r="AD120" i="269"/>
  <c r="BM11" i="269"/>
  <c r="AV132" i="269"/>
  <c r="AF54" i="269"/>
  <c r="BH137" i="269"/>
  <c r="AR121" i="269"/>
  <c r="BC152" i="269"/>
  <c r="AU113" i="269"/>
  <c r="L51" i="269"/>
  <c r="Y132" i="269"/>
  <c r="AY138" i="269"/>
  <c r="BJ26" i="269"/>
  <c r="O141" i="269"/>
  <c r="AX15" i="269"/>
  <c r="AG56" i="269"/>
  <c r="P110" i="269"/>
  <c r="W75" i="269"/>
  <c r="AO18" i="269"/>
  <c r="AX146" i="269"/>
  <c r="AQ95" i="269"/>
  <c r="AM118" i="269"/>
  <c r="U157" i="269"/>
  <c r="H91" i="269"/>
  <c r="K138" i="269"/>
  <c r="AJ75" i="269"/>
  <c r="BI122" i="269"/>
  <c r="BL72" i="269"/>
  <c r="Q157" i="269"/>
  <c r="AI152" i="269"/>
  <c r="BD11" i="269"/>
  <c r="AO16" i="269"/>
  <c r="AF154" i="269"/>
  <c r="BM136" i="269"/>
  <c r="AM135" i="269"/>
  <c r="C37" i="271"/>
  <c r="U18" i="269"/>
  <c r="AA153" i="269"/>
  <c r="BD105" i="269"/>
  <c r="BK123" i="269"/>
  <c r="K47" i="269"/>
  <c r="AD140" i="269"/>
  <c r="O130" i="269"/>
  <c r="C10" i="271"/>
  <c r="AU57" i="269"/>
  <c r="AR10" i="269"/>
  <c r="P93" i="269"/>
  <c r="BK112" i="269"/>
  <c r="AE53" i="269"/>
  <c r="P23" i="269"/>
  <c r="AM105" i="269"/>
  <c r="Z13" i="269"/>
  <c r="L134" i="269"/>
  <c r="F167" i="270"/>
  <c r="AW148" i="269"/>
  <c r="AO124" i="269"/>
  <c r="BF58" i="269"/>
  <c r="S93" i="269"/>
  <c r="AX140" i="269"/>
  <c r="AQ14" i="269"/>
  <c r="Y70" i="269"/>
  <c r="P124" i="269"/>
  <c r="AS151" i="269"/>
  <c r="AM8" i="269"/>
  <c r="M99" i="269"/>
  <c r="AA147" i="269"/>
  <c r="AS53" i="269"/>
  <c r="AY16" i="269"/>
  <c r="BJ47" i="269"/>
  <c r="AJ125" i="269"/>
  <c r="BK13" i="269"/>
  <c r="H124" i="269"/>
  <c r="U105" i="269"/>
  <c r="AB59" i="269"/>
  <c r="X76" i="269"/>
  <c r="AN9" i="269"/>
  <c r="AP60" i="269"/>
  <c r="AG117" i="269"/>
  <c r="AS28" i="269"/>
  <c r="AR44" i="269"/>
  <c r="AI45" i="269"/>
  <c r="AM117" i="269"/>
  <c r="BD62" i="269"/>
  <c r="AD132" i="269"/>
  <c r="BK67" i="269"/>
  <c r="AE141" i="269"/>
  <c r="BD61" i="269"/>
  <c r="BL147" i="269"/>
  <c r="G109" i="269"/>
  <c r="BH49" i="269"/>
  <c r="I19" i="269"/>
  <c r="F32" i="271"/>
  <c r="BH134" i="269"/>
  <c r="D492" i="272"/>
  <c r="G146" i="269"/>
  <c r="AV70" i="269"/>
  <c r="AU45" i="269"/>
  <c r="F15" i="271"/>
  <c r="AE54" i="269"/>
  <c r="M98" i="269"/>
  <c r="K45" i="269"/>
  <c r="K105" i="269"/>
  <c r="AK46" i="269"/>
  <c r="BD13" i="269"/>
  <c r="AK106" i="269"/>
  <c r="AT28" i="269"/>
  <c r="AD7" i="269"/>
  <c r="BJ116" i="269"/>
  <c r="S125" i="269"/>
  <c r="E160" i="270"/>
  <c r="R120" i="269"/>
  <c r="BK51" i="269"/>
  <c r="S105" i="269"/>
  <c r="AI48" i="269"/>
  <c r="Y105" i="269"/>
  <c r="BG145" i="269"/>
  <c r="AG18" i="269"/>
  <c r="BK139" i="269"/>
  <c r="BL16" i="269"/>
  <c r="C40" i="271"/>
  <c r="AX141" i="269"/>
  <c r="AX91" i="269"/>
  <c r="AR62" i="269"/>
  <c r="AX28" i="269"/>
  <c r="M55" i="269"/>
  <c r="BK68" i="269"/>
  <c r="AT16" i="269"/>
  <c r="AV91" i="269"/>
  <c r="AC90" i="269"/>
  <c r="AZ60" i="269"/>
  <c r="AO11" i="269"/>
  <c r="O147" i="269"/>
  <c r="X59" i="269"/>
  <c r="BC94" i="269"/>
  <c r="Z55" i="269"/>
  <c r="I61" i="269"/>
  <c r="Q105" i="269"/>
  <c r="AW90" i="269"/>
  <c r="Z52" i="269"/>
  <c r="I132" i="269"/>
  <c r="AB105" i="269"/>
  <c r="BJ147" i="269"/>
  <c r="BH99" i="269"/>
  <c r="P120" i="269"/>
  <c r="AD51" i="269"/>
  <c r="BG143" i="269"/>
  <c r="BB153" i="269"/>
  <c r="K28" i="269"/>
  <c r="BL109" i="269"/>
  <c r="AF103" i="269"/>
  <c r="BL26" i="269"/>
  <c r="U113" i="269"/>
  <c r="O104" i="269"/>
  <c r="K53" i="269"/>
  <c r="D54" i="271"/>
  <c r="AB118" i="269"/>
  <c r="AH96" i="269"/>
  <c r="BA50" i="269"/>
  <c r="J143" i="269"/>
  <c r="AF19" i="269"/>
  <c r="S10" i="269"/>
  <c r="AU129" i="269"/>
  <c r="BG45" i="269"/>
  <c r="J44" i="269"/>
  <c r="AY12" i="269"/>
  <c r="AV98" i="269"/>
  <c r="M306" i="272"/>
  <c r="AA54" i="269"/>
  <c r="AU130" i="269"/>
  <c r="AD53" i="269"/>
  <c r="BF140" i="269"/>
  <c r="AF15" i="269"/>
  <c r="BK119" i="269"/>
  <c r="Y48" i="269"/>
  <c r="AZ96" i="269"/>
  <c r="AX147" i="269"/>
  <c r="N56" i="269"/>
  <c r="R12" i="269"/>
  <c r="AR122" i="269"/>
  <c r="V58" i="269"/>
  <c r="BM47" i="269"/>
  <c r="L492" i="272"/>
  <c r="BE114" i="269"/>
  <c r="AC121" i="269"/>
  <c r="BF16" i="269"/>
  <c r="BK107" i="269"/>
  <c r="BH147" i="269"/>
  <c r="AM153" i="269"/>
  <c r="S147" i="269"/>
  <c r="BC63" i="269"/>
  <c r="AR11" i="269"/>
  <c r="BD118" i="269"/>
  <c r="BL114" i="269"/>
  <c r="AE148" i="269"/>
  <c r="BF156" i="269"/>
  <c r="O76" i="269"/>
  <c r="AN99" i="269"/>
  <c r="Q153" i="269"/>
  <c r="BJ60" i="269"/>
  <c r="H160" i="270"/>
  <c r="AT76" i="269"/>
  <c r="U74" i="269"/>
  <c r="O62" i="269"/>
  <c r="AD67" i="269"/>
  <c r="BA28" i="269"/>
  <c r="AC44" i="269"/>
  <c r="H8" i="269"/>
  <c r="BC123" i="269"/>
  <c r="AA20" i="269"/>
  <c r="AY153" i="269"/>
  <c r="G52" i="269"/>
  <c r="M45" i="269"/>
  <c r="H142" i="269"/>
  <c r="AL23" i="269"/>
  <c r="H159" i="269"/>
  <c r="BL95" i="269"/>
  <c r="AY126" i="269"/>
  <c r="BI134" i="269"/>
  <c r="AC48" i="269"/>
  <c r="H90" i="269"/>
  <c r="AP121" i="269"/>
  <c r="R147" i="269"/>
  <c r="X120" i="269"/>
  <c r="I69" i="269"/>
  <c r="BL104" i="269"/>
  <c r="BL103" i="269"/>
  <c r="BH123" i="269"/>
  <c r="BH100" i="269"/>
  <c r="AT9" i="269"/>
  <c r="Q37" i="220" a="1"/>
  <c r="AJ45" i="269"/>
  <c r="I150" i="269"/>
  <c r="AW60" i="269"/>
  <c r="BG56" i="269"/>
  <c r="D34" i="271"/>
  <c r="K66" i="269"/>
  <c r="AY45" i="269"/>
  <c r="Y49" i="269"/>
  <c r="AR74" i="269"/>
  <c r="AU125" i="269"/>
  <c r="AZ132" i="269"/>
  <c r="AQ159" i="269"/>
  <c r="BG154" i="269"/>
  <c r="N16" i="269"/>
  <c r="AA99" i="269"/>
  <c r="BL154" i="269"/>
  <c r="T26" i="269"/>
  <c r="AX58" i="269"/>
  <c r="H121" i="269"/>
  <c r="AV68" i="269"/>
  <c r="M163" i="270"/>
  <c r="S90" i="269"/>
  <c r="J136" i="269"/>
  <c r="AZ114" i="269"/>
  <c r="BD110" i="269"/>
  <c r="T91" i="269"/>
  <c r="Z71" i="269"/>
  <c r="V66" i="269"/>
  <c r="BM53" i="269"/>
  <c r="AO142" i="269"/>
  <c r="AG155" i="269"/>
  <c r="BI141" i="269"/>
  <c r="K112" i="269"/>
  <c r="BD141" i="269"/>
  <c r="L62" i="269"/>
  <c r="K76" i="269"/>
  <c r="P52" i="269"/>
  <c r="AI107" i="269"/>
  <c r="N47" i="269"/>
  <c r="BF144" i="269"/>
  <c r="AM152" i="269"/>
  <c r="AP46" i="269"/>
  <c r="T46" i="269"/>
  <c r="AK110" i="269"/>
  <c r="AC26" i="269"/>
  <c r="AM120" i="269"/>
  <c r="AK99" i="269"/>
  <c r="M135" i="269"/>
  <c r="H63" i="269"/>
  <c r="AK132" i="269"/>
  <c r="O11" i="269"/>
  <c r="AA157" i="269"/>
  <c r="E53" i="271"/>
  <c r="BG124" i="269"/>
  <c r="AX130" i="269"/>
  <c r="F161" i="270"/>
  <c r="Y108" i="269"/>
  <c r="V56" i="269"/>
  <c r="AH73" i="269"/>
  <c r="AF45" i="269"/>
  <c r="AY76" i="269"/>
  <c r="C47" i="271"/>
  <c r="AD15" i="269"/>
  <c r="AN19" i="269"/>
  <c r="V74" i="269"/>
  <c r="M141" i="269"/>
  <c r="BJ56" i="269"/>
  <c r="AS104" i="269"/>
  <c r="AN60" i="269"/>
  <c r="S27" i="269"/>
  <c r="S62" i="269"/>
  <c r="S152" i="269"/>
  <c r="AP158" i="269"/>
  <c r="AH8" i="269"/>
  <c r="BE139" i="269"/>
  <c r="J51" i="269"/>
  <c r="D22" i="271"/>
  <c r="AF139" i="269"/>
  <c r="BJ7" i="269"/>
  <c r="BL21" i="269"/>
  <c r="BC141" i="269"/>
  <c r="Z155" i="269"/>
  <c r="Q132" i="269"/>
  <c r="AM53" i="269"/>
  <c r="AF118" i="269"/>
  <c r="M74" i="269"/>
  <c r="BE154" i="269"/>
  <c r="BA154" i="269"/>
  <c r="AI59" i="269"/>
  <c r="BM117" i="269"/>
  <c r="O20" i="269"/>
  <c r="AN55" i="269"/>
  <c r="BD14" i="269"/>
  <c r="D36" i="271"/>
  <c r="I127" i="269"/>
  <c r="AL27" i="269"/>
  <c r="AE126" i="269"/>
  <c r="AK131" i="269"/>
  <c r="AY151" i="269"/>
  <c r="C38" i="271"/>
  <c r="BD112" i="269"/>
  <c r="AN105" i="269"/>
  <c r="H126" i="269"/>
  <c r="AA148" i="269"/>
  <c r="T152" i="269"/>
  <c r="H141" i="269"/>
  <c r="AH59" i="269"/>
  <c r="AB128" i="269"/>
  <c r="D69" i="271"/>
  <c r="Y46" i="269"/>
  <c r="C68" i="271"/>
  <c r="AH106" i="269"/>
  <c r="AK118" i="269"/>
  <c r="S123" i="269"/>
  <c r="V7" i="269"/>
  <c r="AU61" i="269"/>
  <c r="AE139" i="269"/>
  <c r="AJ26" i="269"/>
  <c r="N136" i="269"/>
  <c r="AM19" i="269"/>
  <c r="R39" i="220" a="1"/>
  <c r="AR97" i="269"/>
  <c r="P140" i="269"/>
  <c r="BA69" i="269"/>
  <c r="BB54" i="269"/>
  <c r="AK126" i="269"/>
  <c r="AQ97" i="269"/>
  <c r="BA49" i="269"/>
  <c r="T56" i="269"/>
  <c r="AK49" i="269"/>
  <c r="G103" i="269"/>
  <c r="H133" i="269"/>
  <c r="AD137" i="269"/>
  <c r="BD75" i="269"/>
  <c r="W156" i="269"/>
  <c r="X128" i="269"/>
  <c r="AD70" i="269"/>
  <c r="AP74" i="269"/>
  <c r="BJ157" i="269"/>
  <c r="AT141" i="269"/>
  <c r="E52" i="271"/>
  <c r="BH17" i="269"/>
  <c r="BD99" i="269"/>
  <c r="AC135" i="269"/>
  <c r="AD50" i="269"/>
  <c r="G122" i="269"/>
  <c r="BJ48" i="269"/>
  <c r="BD74" i="269"/>
  <c r="Y8" i="269"/>
  <c r="AT97" i="269"/>
  <c r="AK130" i="269"/>
  <c r="AO67" i="269"/>
  <c r="BB73" i="269"/>
  <c r="N141" i="269"/>
  <c r="AQ124" i="269"/>
  <c r="AJ105" i="269"/>
  <c r="T151" i="269"/>
  <c r="BG16" i="269"/>
  <c r="BM148" i="269"/>
  <c r="AW149" i="269"/>
  <c r="L50" i="269"/>
  <c r="T58" i="269"/>
  <c r="AK137" i="269"/>
  <c r="BB44" i="269"/>
  <c r="AM74" i="269"/>
  <c r="BC24" i="269"/>
  <c r="AR144" i="269"/>
  <c r="R139" i="269"/>
  <c r="U146" i="269"/>
  <c r="E61" i="271"/>
  <c r="I22" i="269"/>
  <c r="G63" i="269"/>
  <c r="T51" i="269"/>
  <c r="AI158" i="269"/>
  <c r="P18" i="269"/>
  <c r="N129" i="269"/>
  <c r="D10" i="271"/>
  <c r="T131" i="269"/>
  <c r="AE125" i="269"/>
  <c r="AR58" i="269"/>
  <c r="W12" i="269"/>
  <c r="K110" i="269"/>
  <c r="X12" i="269"/>
  <c r="AR99" i="269"/>
  <c r="AY90" i="269"/>
  <c r="BH143" i="269"/>
  <c r="BL123" i="269"/>
  <c r="V54" i="269"/>
  <c r="U115" i="269"/>
  <c r="K50" i="269"/>
  <c r="AH147" i="269"/>
  <c r="Y96" i="269"/>
  <c r="AA9" i="269"/>
  <c r="BM125" i="269"/>
  <c r="AT144" i="269"/>
  <c r="BM15" i="269"/>
  <c r="G10" i="269"/>
  <c r="BI99" i="269"/>
  <c r="K62" i="269"/>
  <c r="AA95" i="269"/>
  <c r="AH126" i="269"/>
  <c r="AO10" i="269"/>
  <c r="G78" i="270"/>
  <c r="BB51" i="269"/>
  <c r="AN15" i="269"/>
  <c r="K153" i="269"/>
  <c r="V144" i="269"/>
  <c r="AN141" i="269"/>
  <c r="AA67" i="269"/>
  <c r="F57" i="271"/>
  <c r="AJ154" i="269"/>
  <c r="BE130" i="269"/>
  <c r="AC68" i="269"/>
  <c r="AM111" i="269"/>
  <c r="D11" i="271"/>
  <c r="AS25" i="269"/>
  <c r="I66" i="269"/>
  <c r="N101" i="269"/>
  <c r="D167" i="270"/>
  <c r="BJ44" i="269"/>
  <c r="C8" i="271"/>
  <c r="U98" i="269"/>
  <c r="X16" i="269"/>
  <c r="V13" i="269"/>
  <c r="G64" i="269"/>
  <c r="AY134" i="269"/>
  <c r="AL112" i="269"/>
  <c r="J118" i="269"/>
  <c r="BL98" i="269"/>
  <c r="AL58" i="269"/>
  <c r="H155" i="269"/>
  <c r="BB155" i="269"/>
  <c r="O91" i="269"/>
  <c r="R53" i="269"/>
  <c r="Q97" i="269"/>
  <c r="AW144" i="269"/>
  <c r="BH63" i="269"/>
  <c r="N97" i="269"/>
  <c r="AI131" i="269"/>
  <c r="AW14" i="269"/>
  <c r="V70" i="269"/>
  <c r="AT7" i="269"/>
  <c r="AC101" i="269"/>
  <c r="BM147" i="269"/>
  <c r="G96" i="269"/>
  <c r="N21" i="269"/>
  <c r="AE68" i="269"/>
  <c r="AQ140" i="269"/>
  <c r="AV99" i="269"/>
  <c r="F160" i="270"/>
  <c r="C61" i="271"/>
  <c r="BE135" i="269"/>
  <c r="BL111" i="269"/>
  <c r="AZ141" i="269"/>
  <c r="AQ75" i="269"/>
  <c r="W106" i="269"/>
  <c r="BE132" i="269"/>
  <c r="AH74" i="269"/>
  <c r="T150" i="269"/>
  <c r="BI139" i="269"/>
  <c r="AH10" i="269"/>
  <c r="X114" i="269"/>
  <c r="M106" i="269"/>
  <c r="BC53" i="269"/>
  <c r="Y136" i="269"/>
  <c r="AA64" i="269"/>
  <c r="AV124" i="269"/>
  <c r="AK120" i="269"/>
  <c r="AH103" i="269"/>
  <c r="AE16" i="269"/>
  <c r="X148" i="269"/>
  <c r="AO45" i="269"/>
  <c r="O110" i="269"/>
  <c r="BE155" i="269"/>
  <c r="AO58" i="269"/>
  <c r="L70" i="269"/>
  <c r="BD12" i="269"/>
  <c r="K90" i="269"/>
  <c r="I97" i="269"/>
  <c r="AX131" i="269"/>
  <c r="AG23" i="269"/>
  <c r="V148" i="269"/>
  <c r="BL14" i="269"/>
  <c r="N57" i="269"/>
  <c r="BE9" i="269"/>
  <c r="AN11" i="269"/>
  <c r="O145" i="269"/>
  <c r="K48" i="269"/>
  <c r="BG20" i="269"/>
  <c r="J63" i="269"/>
  <c r="AO21" i="269"/>
  <c r="Y58" i="269"/>
  <c r="W70" i="269"/>
  <c r="H107" i="269"/>
  <c r="F24" i="271"/>
  <c r="BE108" i="269"/>
  <c r="BD15" i="269"/>
  <c r="H146" i="269"/>
  <c r="AL132" i="269"/>
  <c r="BE62" i="269"/>
  <c r="AK107" i="269"/>
  <c r="C9" i="271"/>
  <c r="G121" i="269"/>
  <c r="P122" i="269"/>
  <c r="BD100" i="269"/>
  <c r="AM106" i="269"/>
  <c r="AX68" i="269"/>
  <c r="AI118" i="269"/>
  <c r="O101" i="269"/>
  <c r="BD47" i="269"/>
  <c r="AL10" i="269"/>
  <c r="BI101" i="269"/>
  <c r="AM123" i="269"/>
  <c r="AM67" i="269"/>
  <c r="P129" i="269"/>
  <c r="U159" i="269"/>
  <c r="R116" i="269"/>
  <c r="AL24" i="269"/>
  <c r="M67" i="269"/>
  <c r="S45" i="269"/>
  <c r="AE147" i="269"/>
  <c r="I99" i="269"/>
  <c r="X149" i="269"/>
  <c r="AR124" i="269"/>
  <c r="K152" i="269"/>
  <c r="AD127" i="269"/>
  <c r="O93" i="269"/>
  <c r="O14" i="269"/>
  <c r="T105" i="269"/>
  <c r="BE99" i="269"/>
  <c r="AE100" i="269"/>
  <c r="BG95" i="269"/>
  <c r="BF76" i="269"/>
  <c r="AW54" i="269"/>
  <c r="BC147" i="269"/>
  <c r="BC109" i="269"/>
  <c r="BD128" i="269"/>
  <c r="AC56" i="269"/>
  <c r="AA69" i="269"/>
  <c r="AP7" i="269"/>
  <c r="AF132" i="269"/>
  <c r="AZ74" i="269"/>
  <c r="BC121" i="269"/>
  <c r="AN122" i="269"/>
  <c r="AU93" i="269"/>
  <c r="AH7" i="269"/>
  <c r="BD102" i="269"/>
  <c r="Z26" i="269"/>
  <c r="BC113" i="269"/>
  <c r="AS95" i="269"/>
  <c r="AZ134" i="269"/>
  <c r="AT64" i="269"/>
  <c r="Y140" i="269"/>
  <c r="AM28" i="269"/>
  <c r="AP116" i="269"/>
  <c r="BB68" i="269"/>
  <c r="AR15" i="269"/>
  <c r="AP98" i="269"/>
  <c r="M124" i="269"/>
  <c r="BL49" i="269"/>
  <c r="AG153" i="269"/>
  <c r="D20" i="271"/>
  <c r="G117" i="269"/>
  <c r="AI23" i="269"/>
  <c r="W103" i="269"/>
  <c r="AQ15" i="269"/>
  <c r="BB156" i="269"/>
  <c r="AH68" i="269"/>
  <c r="AG46" i="269"/>
  <c r="N58" i="269"/>
  <c r="AE51" i="269"/>
  <c r="V52" i="269"/>
  <c r="AC96" i="269"/>
  <c r="BD140" i="269"/>
  <c r="AB16" i="269"/>
  <c r="AG96" i="269"/>
  <c r="AJ152" i="269"/>
  <c r="P144" i="269"/>
  <c r="H22" i="269"/>
  <c r="BH10" i="269"/>
  <c r="AC24" i="269"/>
  <c r="S57" i="269"/>
  <c r="J163" i="270"/>
  <c r="BF92" i="269"/>
  <c r="E44" i="271"/>
  <c r="AU7" i="269"/>
  <c r="AW62" i="269"/>
  <c r="BM64" i="269"/>
  <c r="AZ59" i="269"/>
  <c r="AC149" i="269"/>
  <c r="AN98" i="269"/>
  <c r="BB138" i="269"/>
  <c r="Y155" i="269"/>
  <c r="AI104" i="269"/>
  <c r="O136" i="269"/>
  <c r="Z14" i="269"/>
  <c r="AU136" i="269"/>
  <c r="Q30" i="220" a="1"/>
  <c r="Q36" i="220" a="1"/>
  <c r="AU13" i="269"/>
  <c r="AO135" i="269"/>
  <c r="BK48" i="269"/>
  <c r="AA111" i="269"/>
  <c r="BG61" i="269"/>
  <c r="E41" i="271"/>
  <c r="P75" i="269"/>
  <c r="AS107" i="269"/>
  <c r="AK71" i="269"/>
  <c r="AK141" i="269"/>
  <c r="AJ7" i="269"/>
  <c r="AB90" i="269"/>
  <c r="BB127" i="269"/>
  <c r="AZ67" i="269"/>
  <c r="BK102" i="269"/>
  <c r="AX16" i="269"/>
  <c r="X52" i="269"/>
  <c r="I73" i="269"/>
  <c r="AJ9" i="269"/>
  <c r="AE114" i="269"/>
  <c r="AA52" i="269"/>
  <c r="Y92" i="269"/>
  <c r="L98" i="269"/>
  <c r="AA91" i="269"/>
  <c r="BB49" i="269"/>
  <c r="BH62" i="269"/>
  <c r="AG98" i="269"/>
  <c r="AJ10" i="269"/>
  <c r="BF55" i="269"/>
  <c r="AC155" i="269"/>
  <c r="BC105" i="269"/>
  <c r="AU62" i="269"/>
  <c r="O150" i="269"/>
  <c r="M122" i="269"/>
  <c r="BL143" i="269"/>
  <c r="AV17" i="269"/>
  <c r="BB117" i="269"/>
  <c r="AT90" i="269"/>
  <c r="BH119" i="269"/>
  <c r="AH157" i="269"/>
  <c r="AF57" i="269"/>
  <c r="AT135" i="269"/>
  <c r="H50" i="269"/>
  <c r="T113" i="269"/>
  <c r="BH142" i="269"/>
  <c r="W153" i="269"/>
  <c r="E36" i="271"/>
  <c r="K59" i="269"/>
  <c r="K157" i="269"/>
  <c r="W110" i="269"/>
  <c r="BC16" i="269"/>
  <c r="AP122" i="269"/>
  <c r="BF101" i="269"/>
  <c r="AN126" i="269"/>
  <c r="AF97" i="269"/>
  <c r="AB110" i="269"/>
  <c r="AI71" i="269"/>
  <c r="U100" i="269"/>
  <c r="AC119" i="269"/>
  <c r="W111" i="269"/>
  <c r="BL117" i="269"/>
  <c r="U92" i="269"/>
  <c r="AI17" i="269"/>
  <c r="BL149" i="269"/>
  <c r="AV20" i="269"/>
  <c r="W27" i="269"/>
  <c r="BJ133" i="269"/>
  <c r="AT27" i="269"/>
  <c r="AO133" i="269"/>
  <c r="L135" i="269"/>
  <c r="G14" i="269"/>
  <c r="W97" i="269"/>
  <c r="C376" i="272" a="1"/>
  <c r="AH142" i="269"/>
  <c r="AG52" i="269"/>
  <c r="AN145" i="269"/>
  <c r="BL119" i="269"/>
  <c r="W102" i="269"/>
  <c r="N20" i="269"/>
  <c r="H59" i="269"/>
  <c r="J106" i="269"/>
  <c r="BD63" i="269"/>
  <c r="X74" i="269"/>
  <c r="H99" i="269"/>
  <c r="R126" i="269"/>
  <c r="AB24" i="269"/>
  <c r="R62" i="269"/>
  <c r="I137" i="269"/>
  <c r="AQ91" i="269"/>
  <c r="BF139" i="269"/>
  <c r="I51" i="269"/>
  <c r="BD45" i="269"/>
  <c r="AX126" i="269"/>
  <c r="AM157" i="269"/>
  <c r="S151" i="269"/>
  <c r="AN104" i="269"/>
  <c r="G91" i="269"/>
  <c r="AA150" i="269"/>
  <c r="U127" i="269"/>
  <c r="AR142" i="269"/>
  <c r="AX65" i="269"/>
  <c r="AA17" i="269"/>
  <c r="R123" i="269"/>
  <c r="AJ155" i="269"/>
  <c r="AS24" i="269"/>
  <c r="AI64" i="269"/>
  <c r="BJ129" i="269"/>
  <c r="AP120" i="269"/>
  <c r="BJ99" i="269"/>
  <c r="AJ107" i="269"/>
  <c r="BD21" i="269"/>
  <c r="BC45" i="269"/>
  <c r="AZ91" i="269"/>
  <c r="AC25" i="269"/>
  <c r="G61" i="269"/>
  <c r="F59" i="271"/>
  <c r="AI110" i="269"/>
  <c r="AS48" i="269"/>
  <c r="N115" i="269"/>
  <c r="BG67" i="269"/>
  <c r="H112" i="269"/>
  <c r="AD103" i="269"/>
  <c r="Q148" i="269"/>
  <c r="AE98" i="269"/>
  <c r="AK53" i="269"/>
  <c r="BL63" i="269"/>
  <c r="Y13" i="269"/>
  <c r="J56" i="269"/>
  <c r="L76" i="269"/>
  <c r="Y151" i="269"/>
  <c r="AM61" i="269"/>
  <c r="R44" i="220" a="1"/>
  <c r="G166" i="270"/>
  <c r="AF50" i="269"/>
  <c r="BG102" i="269"/>
  <c r="P45" i="269"/>
  <c r="AK111" i="269"/>
  <c r="AT145" i="269"/>
  <c r="BK50" i="269"/>
  <c r="X141" i="269"/>
  <c r="BF137" i="269"/>
  <c r="AO120" i="269"/>
  <c r="C17" i="271"/>
  <c r="Q24" i="269"/>
  <c r="BL113" i="269"/>
  <c r="AL121" i="269"/>
  <c r="W69" i="269"/>
  <c r="AJ91" i="269"/>
  <c r="Z132" i="269"/>
  <c r="AE95" i="269"/>
  <c r="AP91" i="269"/>
  <c r="AK62" i="269"/>
  <c r="BA135" i="269"/>
  <c r="BJ135" i="269"/>
  <c r="X57" i="269"/>
  <c r="BM106" i="269"/>
  <c r="T154" i="269"/>
  <c r="BC106" i="269"/>
  <c r="M167" i="270"/>
  <c r="AU14" i="269"/>
  <c r="U48" i="269"/>
  <c r="AI117" i="269"/>
  <c r="AE65" i="269"/>
  <c r="X147" i="269"/>
  <c r="AV72" i="269"/>
  <c r="AR104" i="269"/>
  <c r="BC13" i="269"/>
  <c r="I90" i="269"/>
  <c r="J162" i="270"/>
  <c r="T125" i="269"/>
  <c r="AX113" i="269"/>
  <c r="AQ119" i="269"/>
  <c r="BF132" i="269"/>
  <c r="AG131" i="269"/>
  <c r="AP44" i="269"/>
  <c r="M166" i="270"/>
  <c r="D164" i="270"/>
  <c r="BK92" i="269"/>
  <c r="I58" i="269"/>
  <c r="J14" i="269"/>
  <c r="V124" i="269"/>
  <c r="W60" i="269"/>
  <c r="BI118" i="269"/>
  <c r="I48" i="269"/>
  <c r="G154" i="269"/>
  <c r="P106" i="269"/>
  <c r="AR26" i="269"/>
  <c r="Y150" i="269"/>
  <c r="N158" i="269"/>
  <c r="AE132" i="269"/>
  <c r="AE129" i="269"/>
  <c r="AC51" i="269"/>
  <c r="AQ130" i="269"/>
  <c r="AR141" i="269"/>
  <c r="BL60" i="269"/>
  <c r="P125" i="269"/>
  <c r="BL46" i="269"/>
  <c r="AB91" i="269"/>
  <c r="M133" i="269"/>
  <c r="AJ8" i="269"/>
  <c r="R50" i="269"/>
  <c r="L73" i="269"/>
  <c r="L105" i="269"/>
  <c r="V127" i="269"/>
  <c r="Q71" i="269"/>
  <c r="U142" i="269"/>
  <c r="BH93" i="269"/>
  <c r="BM96" i="269"/>
  <c r="G90" i="269"/>
  <c r="O126" i="269"/>
  <c r="W74" i="269"/>
  <c r="I78" i="270"/>
  <c r="AA90" i="269"/>
  <c r="Y111" i="269"/>
  <c r="Z114" i="269"/>
  <c r="AP109" i="269"/>
  <c r="AO59" i="269"/>
  <c r="BC96" i="269"/>
  <c r="AD139" i="269"/>
  <c r="AA72" i="269"/>
  <c r="D41" i="271"/>
  <c r="AO25" i="269"/>
  <c r="AJ129" i="269"/>
  <c r="BM16" i="269"/>
  <c r="BE64" i="269"/>
  <c r="R27" i="269"/>
  <c r="AY50" i="269"/>
  <c r="AD107" i="269"/>
  <c r="AA13" i="269"/>
  <c r="BA13" i="269"/>
  <c r="BC64" i="269"/>
  <c r="AG20" i="269"/>
  <c r="AU155" i="269"/>
  <c r="AQ21" i="269"/>
  <c r="BJ146" i="269"/>
  <c r="R63" i="269"/>
  <c r="Q90" i="269"/>
  <c r="BI64" i="269"/>
  <c r="AD22" i="269"/>
  <c r="BC54" i="269"/>
  <c r="BC97" i="269"/>
  <c r="BJ139" i="269"/>
  <c r="BA118" i="269"/>
  <c r="BJ23" i="269"/>
  <c r="O57" i="269"/>
  <c r="AS20" i="269"/>
  <c r="BB95" i="269"/>
  <c r="AH155" i="269"/>
  <c r="BH148" i="269"/>
  <c r="R76" i="269"/>
  <c r="E77" i="270"/>
  <c r="AC120" i="269"/>
  <c r="AM134" i="269"/>
  <c r="AA135" i="269"/>
  <c r="BG146" i="269"/>
  <c r="I7" i="269"/>
  <c r="AZ155" i="269"/>
  <c r="AR94" i="269"/>
  <c r="AS137" i="269"/>
  <c r="BG49" i="269"/>
  <c r="AQ122" i="269"/>
  <c r="AJ56" i="269"/>
  <c r="AE107" i="269"/>
  <c r="P7" i="269"/>
  <c r="AV10" i="269"/>
  <c r="BB116" i="269"/>
  <c r="AN17" i="269"/>
  <c r="AT119" i="269"/>
  <c r="R134" i="269"/>
  <c r="AK122" i="269"/>
  <c r="M50" i="269"/>
  <c r="G22" i="269"/>
  <c r="BL53" i="269"/>
  <c r="BJ120" i="269"/>
  <c r="AN26" i="269"/>
  <c r="AR95" i="269"/>
  <c r="AE122" i="269"/>
  <c r="AD98" i="269"/>
  <c r="AS127" i="269"/>
  <c r="BK52" i="269"/>
  <c r="Z24" i="269"/>
  <c r="S99" i="269"/>
  <c r="BA16" i="269"/>
  <c r="BG139" i="269"/>
  <c r="X106" i="269"/>
  <c r="BI105" i="269"/>
  <c r="BM55" i="269"/>
  <c r="K123" i="269"/>
  <c r="AB65" i="269"/>
  <c r="BJ145" i="269"/>
  <c r="AZ102" i="269"/>
  <c r="BG51" i="269"/>
  <c r="Q158" i="269"/>
  <c r="AH53" i="269"/>
  <c r="AC70" i="269"/>
  <c r="AC74" i="269"/>
  <c r="W56" i="269"/>
  <c r="N12" i="269"/>
  <c r="M24" i="269"/>
  <c r="AK27" i="269"/>
  <c r="N111" i="269"/>
  <c r="AK135" i="269"/>
  <c r="U114" i="269"/>
  <c r="P137" i="269"/>
  <c r="W131" i="269"/>
  <c r="D32" i="271"/>
  <c r="BA153" i="269"/>
  <c r="H18" i="269"/>
  <c r="AW7" i="269"/>
  <c r="G153" i="269"/>
  <c r="P127" i="269"/>
  <c r="AE64" i="269"/>
  <c r="D24" i="271"/>
  <c r="S7" i="269"/>
  <c r="L17" i="269"/>
  <c r="BD52" i="269"/>
  <c r="AG124" i="269"/>
  <c r="W155" i="269"/>
  <c r="AY59" i="269"/>
  <c r="AI58" i="269"/>
  <c r="P27" i="269"/>
  <c r="BE159" i="269"/>
  <c r="BD91" i="269"/>
  <c r="S64" i="269"/>
  <c r="I166" i="270"/>
  <c r="AT53" i="269"/>
  <c r="P19" i="269"/>
  <c r="K25" i="269"/>
  <c r="AS23" i="269"/>
  <c r="U129" i="269"/>
  <c r="AR7" i="269"/>
  <c r="AA76" i="269"/>
  <c r="AW145" i="269"/>
  <c r="H151" i="269"/>
  <c r="AA122" i="269"/>
  <c r="S107" i="269"/>
  <c r="AY158" i="269"/>
  <c r="N146" i="269"/>
  <c r="BA57" i="269"/>
  <c r="BM52" i="269"/>
  <c r="BI143" i="269"/>
  <c r="AS106" i="269"/>
  <c r="L306" i="272"/>
  <c r="AE59" i="269"/>
  <c r="H51" i="269"/>
  <c r="AW92" i="269"/>
  <c r="BF98" i="269"/>
  <c r="AM17" i="269"/>
  <c r="AK23" i="269"/>
  <c r="AC55" i="269"/>
  <c r="BK133" i="269"/>
  <c r="AW8" i="269"/>
  <c r="Q114" i="269"/>
  <c r="R74" i="269"/>
  <c r="BF148" i="269"/>
  <c r="BM116" i="269"/>
  <c r="BE55" i="269"/>
  <c r="BA25" i="269"/>
  <c r="T72" i="269"/>
  <c r="W7" i="269"/>
  <c r="AE144" i="269"/>
  <c r="AY121" i="269"/>
  <c r="AQ10" i="269"/>
  <c r="AX107" i="269"/>
  <c r="BL54" i="269"/>
  <c r="E28" i="271"/>
  <c r="Q50" i="269"/>
  <c r="AB159" i="269"/>
  <c r="AF110" i="269"/>
  <c r="AT98" i="269"/>
  <c r="AQ108" i="269"/>
  <c r="BI123" i="269"/>
  <c r="BA51" i="269"/>
  <c r="V121" i="269"/>
  <c r="BE51" i="269"/>
  <c r="M11" i="269"/>
  <c r="AF53" i="269"/>
  <c r="H92" i="269"/>
  <c r="AG107" i="269"/>
  <c r="AC28" i="269"/>
  <c r="AV112" i="269"/>
  <c r="AD152" i="269"/>
  <c r="AD104" i="269"/>
  <c r="N26" i="269"/>
  <c r="AP10" i="269"/>
  <c r="BB15" i="269"/>
  <c r="R69" i="269"/>
  <c r="BH67" i="269"/>
  <c r="AT128" i="269"/>
  <c r="AI148" i="269"/>
  <c r="BD103" i="269"/>
  <c r="H148" i="269"/>
  <c r="R122" i="269"/>
  <c r="E66" i="271"/>
  <c r="Y121" i="269"/>
  <c r="P59" i="269"/>
  <c r="Q20" i="269"/>
  <c r="AP136" i="269"/>
  <c r="U153" i="269"/>
  <c r="AZ58" i="269"/>
  <c r="F50" i="271"/>
  <c r="AB54" i="269"/>
  <c r="BF150" i="269"/>
  <c r="AZ110" i="269"/>
  <c r="AR110" i="269"/>
  <c r="AV60" i="269"/>
  <c r="S132" i="269"/>
  <c r="BC51" i="269"/>
  <c r="BK129" i="269"/>
  <c r="AD121" i="269"/>
  <c r="AG146" i="269"/>
  <c r="M140" i="269"/>
  <c r="W23" i="269"/>
  <c r="BA9" i="269"/>
  <c r="S54" i="269"/>
  <c r="AJ128" i="269"/>
  <c r="X19" i="269"/>
  <c r="Y76" i="269"/>
  <c r="Z46" i="269"/>
  <c r="BH111" i="269"/>
  <c r="AH136" i="269"/>
  <c r="AD21" i="269"/>
  <c r="AN13" i="269"/>
  <c r="AI50" i="269"/>
  <c r="AL97" i="269"/>
  <c r="I162" i="270"/>
  <c r="G492" i="272"/>
  <c r="V113" i="269"/>
  <c r="BL20" i="269"/>
  <c r="I159" i="269"/>
  <c r="AD64" i="269"/>
  <c r="BG91" i="269"/>
  <c r="AJ94" i="269"/>
  <c r="AM139" i="269"/>
  <c r="Z151" i="269"/>
  <c r="V24" i="269"/>
  <c r="AD93" i="269"/>
  <c r="AX93" i="269"/>
  <c r="BH140" i="269"/>
  <c r="AY120" i="269"/>
  <c r="AJ65" i="269"/>
  <c r="BE53" i="269"/>
  <c r="M92" i="269"/>
  <c r="AR139" i="269"/>
  <c r="Y139" i="269"/>
  <c r="H71" i="269"/>
  <c r="BK127" i="269"/>
  <c r="BD133" i="269"/>
  <c r="AK25" i="269"/>
  <c r="BC122" i="269"/>
  <c r="Z122" i="269"/>
  <c r="AK14" i="269"/>
  <c r="S96" i="269"/>
  <c r="AU143" i="269"/>
  <c r="AD115" i="269"/>
  <c r="BC62" i="269"/>
  <c r="BC26" i="269"/>
  <c r="AL73" i="269"/>
  <c r="AB122" i="269"/>
  <c r="U69" i="269"/>
  <c r="Z44" i="269"/>
  <c r="BI96" i="269"/>
  <c r="O103" i="269"/>
  <c r="S56" i="269"/>
  <c r="AS129" i="269"/>
  <c r="AC118" i="269"/>
  <c r="C45" i="271"/>
  <c r="AN58" i="269"/>
  <c r="AE26" i="269"/>
  <c r="AK47" i="269"/>
  <c r="V134" i="269"/>
  <c r="AH15" i="269"/>
  <c r="BE138" i="269"/>
  <c r="AI100" i="269"/>
  <c r="AV28" i="269"/>
  <c r="AL129" i="269"/>
  <c r="L99" i="269"/>
  <c r="BF130" i="269"/>
  <c r="BK152" i="269"/>
  <c r="W68" i="269"/>
  <c r="AS47" i="269"/>
  <c r="U96" i="269"/>
  <c r="AY7" i="269"/>
  <c r="BB125" i="269"/>
  <c r="AW146" i="269"/>
  <c r="Y7" i="269"/>
  <c r="Z66" i="269"/>
  <c r="V51" i="269"/>
  <c r="AF55" i="269"/>
  <c r="BH146" i="269"/>
  <c r="BJ9" i="269"/>
  <c r="N24" i="269"/>
  <c r="AA23" i="269"/>
  <c r="BG62" i="269"/>
  <c r="G104" i="269"/>
  <c r="F20" i="271"/>
  <c r="V50" i="269"/>
  <c r="N94" i="269"/>
  <c r="AB26" i="269"/>
  <c r="J22" i="269"/>
  <c r="AT156" i="269"/>
  <c r="O122" i="269"/>
  <c r="AV63" i="269"/>
  <c r="BJ92" i="269"/>
  <c r="AE28" i="269"/>
  <c r="N148" i="269"/>
  <c r="BJ71" i="269"/>
  <c r="AP159" i="269"/>
  <c r="AP62" i="269"/>
  <c r="U102" i="269"/>
  <c r="AJ92" i="269"/>
  <c r="AH139" i="269"/>
  <c r="AP101" i="269"/>
  <c r="AN45" i="269"/>
  <c r="L138" i="269"/>
  <c r="AT62" i="269"/>
  <c r="AR128" i="269"/>
  <c r="J128" i="269"/>
  <c r="BE21" i="269"/>
  <c r="BF119" i="269"/>
  <c r="W124" i="269"/>
  <c r="BA108" i="269"/>
  <c r="AI27" i="269"/>
  <c r="AI20" i="269"/>
  <c r="J16" i="269"/>
  <c r="AX119" i="269"/>
  <c r="P123" i="269"/>
  <c r="H125" i="269"/>
  <c r="H134" i="269"/>
  <c r="AN91" i="269"/>
  <c r="BI13" i="269"/>
  <c r="Y19" i="269"/>
  <c r="AD130" i="269"/>
  <c r="AR67" i="269"/>
  <c r="AW112" i="269"/>
  <c r="AZ27" i="269"/>
  <c r="X11" i="269"/>
  <c r="AX24" i="269"/>
  <c r="BF64" i="269"/>
  <c r="V131" i="269"/>
  <c r="AA8" i="269"/>
  <c r="AA18" i="269"/>
  <c r="AL155" i="269"/>
  <c r="AD113" i="269"/>
  <c r="M144" i="269"/>
  <c r="X96" i="269"/>
  <c r="AC76" i="269"/>
  <c r="Q27" i="269"/>
  <c r="AL114" i="269"/>
  <c r="P92" i="269"/>
  <c r="BL102" i="269"/>
  <c r="Y146" i="269"/>
  <c r="BA157" i="269"/>
  <c r="BL107" i="269"/>
  <c r="AX57" i="269"/>
  <c r="M94" i="269"/>
  <c r="BM28" i="269"/>
  <c r="BG120" i="269"/>
  <c r="BC135" i="269"/>
  <c r="E48" i="271"/>
  <c r="P73" i="269"/>
  <c r="BD50" i="269"/>
  <c r="BE59" i="269"/>
  <c r="BH25" i="269"/>
  <c r="BF114" i="269"/>
  <c r="O155" i="269"/>
  <c r="P100" i="269"/>
  <c r="AD124" i="269"/>
  <c r="Z127" i="269"/>
  <c r="M21" i="269"/>
  <c r="AI115" i="269"/>
  <c r="AU140" i="269"/>
  <c r="J151" i="269"/>
  <c r="AS71" i="269"/>
  <c r="BM73" i="269"/>
  <c r="Q68" i="269"/>
  <c r="AR108" i="269"/>
  <c r="AO24" i="269"/>
  <c r="E162" i="270"/>
  <c r="AC58" i="269"/>
  <c r="AC23" i="269"/>
  <c r="W14" i="269"/>
  <c r="AO19" i="269"/>
  <c r="AV74" i="269"/>
  <c r="AQ134" i="269"/>
  <c r="Y123" i="269"/>
  <c r="BB158" i="269"/>
  <c r="N28" i="269"/>
  <c r="W145" i="269"/>
  <c r="AI44" i="269"/>
  <c r="AN112" i="269"/>
  <c r="AS55" i="269"/>
  <c r="M25" i="269"/>
  <c r="Q42" i="220" a="1"/>
  <c r="S24" i="269"/>
  <c r="AU123" i="269"/>
  <c r="BK57" i="269"/>
  <c r="AI130" i="269"/>
  <c r="BM135" i="269"/>
  <c r="O16" i="269"/>
  <c r="AH159" i="269"/>
  <c r="AU11" i="269"/>
  <c r="BI74" i="269"/>
  <c r="F8" i="271"/>
  <c r="Q156" i="269"/>
  <c r="X140" i="269"/>
  <c r="AY118" i="269"/>
  <c r="BC52" i="269"/>
  <c r="O23" i="269"/>
  <c r="BF154" i="269"/>
  <c r="AS123" i="269"/>
  <c r="AH109" i="269"/>
  <c r="AD112" i="269"/>
  <c r="BH158" i="269"/>
  <c r="R102" i="269"/>
  <c r="BD158" i="269"/>
  <c r="AT159" i="269"/>
  <c r="AP17" i="269"/>
  <c r="W92" i="269"/>
  <c r="AF46" i="269"/>
  <c r="BK15" i="269"/>
  <c r="F38" i="271"/>
  <c r="BE24" i="269"/>
  <c r="I135" i="269"/>
  <c r="BF70" i="269"/>
  <c r="H111" i="269"/>
  <c r="AT47" i="269"/>
  <c r="AP59" i="269"/>
  <c r="AV93" i="269"/>
  <c r="AN111" i="269"/>
  <c r="H66" i="269"/>
  <c r="AY51" i="269"/>
  <c r="AM113" i="269"/>
  <c r="AT158" i="269"/>
  <c r="AQ149" i="269"/>
  <c r="BL108" i="269"/>
  <c r="Q53" i="269"/>
  <c r="J122" i="269"/>
  <c r="W113" i="269"/>
  <c r="AR65" i="269"/>
  <c r="BE131" i="269"/>
  <c r="AI91" i="269"/>
  <c r="AV157" i="269"/>
  <c r="BL75" i="269"/>
  <c r="AC131" i="269"/>
  <c r="L56" i="269"/>
  <c r="K16" i="269"/>
  <c r="Z157" i="269"/>
  <c r="AR156" i="269"/>
  <c r="F35" i="271"/>
  <c r="AY100" i="269"/>
  <c r="H492" i="272"/>
  <c r="O148" i="269"/>
  <c r="AL47" i="269"/>
  <c r="AN115" i="269"/>
  <c r="BE63" i="269"/>
  <c r="S134" i="269"/>
  <c r="AP112" i="269"/>
  <c r="AB132" i="269"/>
  <c r="G95" i="269"/>
  <c r="BM60" i="269"/>
  <c r="AH52" i="269"/>
  <c r="K166" i="270"/>
  <c r="AM102" i="269"/>
  <c r="AQ106" i="269"/>
  <c r="G139" i="269"/>
  <c r="Q155" i="269"/>
  <c r="M48" i="269"/>
  <c r="BG107" i="269"/>
  <c r="BI70" i="269"/>
  <c r="T118" i="269"/>
  <c r="BG137" i="269"/>
  <c r="D28" i="271"/>
  <c r="AW93" i="269"/>
  <c r="AF14" i="269"/>
  <c r="O123" i="269"/>
  <c r="BM50" i="269"/>
  <c r="AZ116" i="269"/>
  <c r="W105" i="269"/>
  <c r="C16" i="271"/>
  <c r="AM46" i="269"/>
  <c r="AD123" i="269"/>
  <c r="X111" i="269"/>
  <c r="AE67" i="269"/>
  <c r="R103" i="269"/>
  <c r="AO101" i="269"/>
  <c r="BD24" i="269"/>
  <c r="J71" i="269"/>
  <c r="M28" i="269"/>
  <c r="AG59" i="269"/>
  <c r="J492" i="272"/>
  <c r="AJ47" i="269"/>
  <c r="AP26" i="269"/>
  <c r="AP147" i="269"/>
  <c r="V62" i="269"/>
  <c r="K104" i="269"/>
  <c r="N14" i="269"/>
  <c r="M76" i="269"/>
  <c r="BI107" i="269"/>
  <c r="AH51" i="269"/>
  <c r="AS150" i="269"/>
  <c r="Y107" i="269"/>
  <c r="Y55" i="269"/>
  <c r="Y72" i="269"/>
  <c r="S137" i="269"/>
  <c r="AT92" i="269"/>
  <c r="Z11" i="269"/>
  <c r="H27" i="269"/>
  <c r="BA66" i="269"/>
  <c r="U49" i="269"/>
  <c r="H147" i="269"/>
  <c r="BC151" i="269"/>
  <c r="BJ65" i="269"/>
  <c r="R98" i="269"/>
  <c r="BG99" i="269"/>
  <c r="S51" i="269"/>
  <c r="AL54" i="269"/>
  <c r="AB145" i="269"/>
  <c r="I152" i="269"/>
  <c r="AN25" i="269"/>
  <c r="AI13" i="269"/>
  <c r="BH9" i="269"/>
  <c r="I115" i="269"/>
  <c r="AU141" i="269"/>
  <c r="BL144" i="269"/>
  <c r="AX105" i="269"/>
  <c r="BF27" i="269"/>
  <c r="AH137" i="269"/>
  <c r="BL151" i="269"/>
  <c r="AV141" i="269"/>
  <c r="BA121" i="269"/>
  <c r="J134" i="269"/>
  <c r="AQ53" i="269"/>
  <c r="H138" i="269"/>
  <c r="AR23" i="269"/>
  <c r="BL106" i="269"/>
  <c r="X70" i="269"/>
  <c r="BI144" i="269"/>
  <c r="AF51" i="269"/>
  <c r="AQ126" i="269"/>
  <c r="BC50" i="269"/>
  <c r="BL58" i="269"/>
  <c r="H104" i="269"/>
  <c r="AV122" i="269"/>
  <c r="AW9" i="269"/>
  <c r="P152" i="269"/>
  <c r="AJ64" i="269"/>
  <c r="T102" i="269"/>
  <c r="AQ102" i="269"/>
  <c r="AE133" i="269"/>
  <c r="Z63" i="269"/>
  <c r="BI93" i="269"/>
  <c r="L157" i="269"/>
  <c r="Y17" i="269"/>
  <c r="AY135" i="269"/>
  <c r="AG125" i="269"/>
  <c r="AS126" i="269"/>
  <c r="AX96" i="269"/>
  <c r="C355" i="272" a="1"/>
  <c r="AQ148" i="269"/>
  <c r="E21" i="271"/>
  <c r="AV156" i="269"/>
  <c r="W54" i="269"/>
  <c r="S120" i="269"/>
  <c r="C378" i="272" a="1"/>
  <c r="AS124" i="269"/>
  <c r="AS158" i="269"/>
  <c r="U72" i="269"/>
  <c r="AU64" i="269"/>
  <c r="N154" i="269"/>
  <c r="AU110" i="269"/>
  <c r="AH112" i="269"/>
  <c r="M131" i="269"/>
  <c r="AF117" i="269"/>
  <c r="BH72" i="269"/>
  <c r="Q74" i="269"/>
  <c r="AB157" i="269"/>
  <c r="BF24" i="269"/>
  <c r="Q124" i="269"/>
  <c r="BH151" i="269"/>
  <c r="AE103" i="269"/>
  <c r="AO9" i="269"/>
  <c r="AE155" i="269"/>
  <c r="AT111" i="269"/>
  <c r="V115" i="269"/>
  <c r="AF151" i="269"/>
  <c r="BD107" i="269"/>
  <c r="M75" i="269"/>
  <c r="P99" i="269"/>
  <c r="BD155" i="269"/>
  <c r="U131" i="269"/>
  <c r="BH46" i="269"/>
  <c r="AJ53" i="269"/>
  <c r="AK91" i="269"/>
  <c r="AX112" i="269"/>
  <c r="AP125" i="269"/>
  <c r="BI154" i="269"/>
  <c r="BD10" i="269"/>
  <c r="BD135" i="269"/>
  <c r="I46" i="269"/>
  <c r="BG21" i="269"/>
  <c r="L107" i="269"/>
  <c r="T22" i="269"/>
  <c r="F9" i="271"/>
  <c r="AS139" i="269"/>
  <c r="AT11" i="269"/>
  <c r="J12" i="269"/>
  <c r="AE127" i="269"/>
  <c r="AC13" i="269"/>
  <c r="S59" i="269"/>
  <c r="G129" i="269"/>
  <c r="U132" i="269"/>
  <c r="V97" i="269"/>
  <c r="AB52" i="269"/>
  <c r="S122" i="269"/>
  <c r="BK145" i="269"/>
  <c r="C28" i="271"/>
  <c r="BG92" i="269"/>
  <c r="AX17" i="269"/>
  <c r="AN157" i="269"/>
  <c r="V98" i="269"/>
  <c r="AL137" i="269"/>
  <c r="S106" i="269"/>
  <c r="G137" i="269"/>
  <c r="L67" i="269"/>
  <c r="Q54" i="269"/>
  <c r="BI58" i="269"/>
  <c r="M152" i="269"/>
  <c r="N98" i="269"/>
  <c r="BK94" i="269"/>
  <c r="W107" i="269"/>
  <c r="BG152" i="269"/>
  <c r="K73" i="269"/>
  <c r="AI70" i="269"/>
  <c r="L97" i="269"/>
  <c r="AR71" i="269"/>
  <c r="Z9" i="269"/>
  <c r="Z107" i="269"/>
  <c r="BI15" i="269"/>
  <c r="F165" i="270"/>
  <c r="AP103" i="269"/>
  <c r="V139" i="269"/>
  <c r="Y21" i="269"/>
  <c r="AZ54" i="269"/>
  <c r="I156" i="269"/>
  <c r="U71" i="269"/>
  <c r="X135" i="269"/>
  <c r="AI63" i="269"/>
  <c r="G26" i="269"/>
  <c r="O158" i="269"/>
  <c r="AX101" i="269"/>
  <c r="V107" i="269"/>
  <c r="AZ112" i="269"/>
  <c r="AJ60" i="269"/>
  <c r="N67" i="269"/>
  <c r="AA75" i="269"/>
  <c r="AW48" i="269"/>
  <c r="BK61" i="269"/>
  <c r="R21" i="269"/>
  <c r="AL141" i="269"/>
  <c r="AZ131" i="269"/>
  <c r="M117" i="269"/>
  <c r="BJ72" i="269"/>
  <c r="R110" i="269"/>
  <c r="BJ55" i="269"/>
  <c r="V138" i="269"/>
  <c r="BH58" i="269"/>
  <c r="BK14" i="269"/>
  <c r="G50" i="269"/>
  <c r="BL68" i="269"/>
  <c r="BD64" i="269"/>
  <c r="I74" i="269"/>
  <c r="AH90" i="269"/>
  <c r="AR131" i="269"/>
  <c r="AK9" i="269"/>
  <c r="BD69" i="269"/>
  <c r="X15" i="269"/>
  <c r="BC117" i="269"/>
  <c r="BF153" i="269"/>
  <c r="P17" i="269"/>
  <c r="AM148" i="269"/>
  <c r="BH12" i="269"/>
  <c r="AP94" i="269"/>
  <c r="AC100" i="269"/>
  <c r="U143" i="269"/>
  <c r="AG99" i="269"/>
  <c r="E25" i="271"/>
  <c r="AV128" i="269"/>
  <c r="Y134" i="269"/>
  <c r="AK114" i="269"/>
  <c r="H60" i="269"/>
  <c r="AE119" i="269"/>
  <c r="AK76" i="269"/>
  <c r="AQ129" i="269"/>
  <c r="AG101" i="269"/>
  <c r="AG154" i="269"/>
  <c r="AU67" i="269"/>
  <c r="BC120" i="269"/>
  <c r="BH150" i="269"/>
  <c r="BC55" i="269"/>
  <c r="BI132" i="269"/>
  <c r="S149" i="269"/>
  <c r="BF59" i="269"/>
  <c r="AY48" i="269"/>
  <c r="L71" i="269"/>
  <c r="N65" i="269"/>
  <c r="V109" i="269"/>
  <c r="BH73" i="269"/>
  <c r="I25" i="269"/>
  <c r="H149" i="269"/>
  <c r="AI103" i="269"/>
  <c r="J157" i="269"/>
  <c r="BI73" i="269"/>
  <c r="BB159" i="269"/>
  <c r="X113" i="269"/>
  <c r="BH120" i="269"/>
  <c r="AJ55" i="269"/>
  <c r="V96" i="269"/>
  <c r="BD117" i="269"/>
  <c r="AK92" i="269"/>
  <c r="R65" i="269"/>
  <c r="AB136" i="269"/>
  <c r="W22" i="269"/>
  <c r="BD101" i="269"/>
  <c r="AI141" i="269"/>
  <c r="AG126" i="269"/>
  <c r="BG47" i="269"/>
  <c r="AB101" i="269"/>
  <c r="BG27" i="269"/>
  <c r="R28" i="269"/>
  <c r="J54" i="269"/>
  <c r="D37" i="271"/>
  <c r="BL137" i="269"/>
  <c r="AT115" i="269"/>
  <c r="AP117" i="269"/>
  <c r="AM7" i="269"/>
  <c r="R92" i="269"/>
  <c r="BF22" i="269"/>
  <c r="AN47" i="269"/>
  <c r="U58" i="269"/>
  <c r="BJ144" i="269"/>
  <c r="BD93" i="269"/>
  <c r="AI74" i="269"/>
  <c r="AJ117" i="269"/>
  <c r="G105" i="269"/>
  <c r="Q149" i="269"/>
  <c r="Q125" i="269"/>
  <c r="BB101" i="269"/>
  <c r="AL44" i="269"/>
  <c r="AX54" i="269"/>
  <c r="C58" i="271"/>
  <c r="H165" i="270"/>
  <c r="AD106" i="269"/>
  <c r="BH91" i="269"/>
  <c r="L47" i="269"/>
  <c r="D61" i="271"/>
  <c r="J47" i="269"/>
  <c r="N150" i="269"/>
  <c r="BG138" i="269"/>
  <c r="M159" i="269"/>
  <c r="AB69" i="269"/>
  <c r="AY62" i="269"/>
  <c r="P148" i="269"/>
  <c r="U8" i="269"/>
  <c r="V8" i="269"/>
  <c r="AZ136" i="269"/>
  <c r="AD108" i="269"/>
  <c r="BM71" i="269"/>
  <c r="AL148" i="269"/>
  <c r="AY115" i="269"/>
  <c r="AB134" i="269"/>
  <c r="N23" i="269"/>
  <c r="BM109" i="269"/>
  <c r="BE47" i="269"/>
  <c r="U139" i="269"/>
  <c r="P57" i="269"/>
  <c r="E64" i="271"/>
  <c r="Q60" i="269"/>
  <c r="E70" i="271"/>
  <c r="Z147" i="269"/>
  <c r="AY128" i="269"/>
  <c r="BG72" i="269"/>
  <c r="BB135" i="269"/>
  <c r="R40" i="220" a="1"/>
  <c r="BM66" i="269"/>
  <c r="Y156" i="269"/>
  <c r="U27" i="269"/>
  <c r="Z136" i="269"/>
  <c r="AD8" i="269"/>
  <c r="BJ137" i="269"/>
  <c r="BA10" i="269"/>
  <c r="V120" i="269"/>
  <c r="BF122" i="269"/>
  <c r="AE118" i="269"/>
  <c r="AO61" i="269"/>
  <c r="AT117" i="269"/>
  <c r="AF116" i="269"/>
  <c r="AQ68" i="269"/>
  <c r="F54" i="271"/>
  <c r="AV111" i="269"/>
  <c r="AT94" i="269"/>
  <c r="Q35" i="220" a="1"/>
  <c r="S14" i="269"/>
  <c r="AU59" i="269"/>
  <c r="AV140" i="269"/>
  <c r="AU133" i="269"/>
  <c r="AA154" i="269"/>
  <c r="AB64" i="269"/>
  <c r="AA94" i="269"/>
  <c r="AE150" i="269"/>
  <c r="AI98" i="269"/>
  <c r="BA22" i="269"/>
  <c r="R153" i="269"/>
  <c r="L25" i="269"/>
  <c r="AM71" i="269"/>
  <c r="AW104" i="269"/>
  <c r="BJ112" i="269"/>
  <c r="AH21" i="269"/>
  <c r="AM58" i="269"/>
  <c r="AV154" i="269"/>
  <c r="AD71" i="269"/>
  <c r="AJ19" i="269"/>
  <c r="AW151" i="269"/>
  <c r="Z126" i="269"/>
  <c r="V141" i="269"/>
  <c r="BM105" i="269"/>
  <c r="BH96" i="269"/>
  <c r="N52" i="269"/>
  <c r="Y115" i="269"/>
  <c r="O53" i="269"/>
  <c r="BD51" i="269"/>
  <c r="AJ102" i="269"/>
  <c r="AR125" i="269"/>
  <c r="Y149" i="269"/>
  <c r="V104" i="269"/>
  <c r="AZ93" i="269"/>
  <c r="I158" i="269"/>
  <c r="W118" i="269"/>
  <c r="W25" i="269"/>
  <c r="Y110" i="269"/>
  <c r="M125" i="269"/>
  <c r="K74" i="269"/>
  <c r="BD68" i="269"/>
  <c r="BG19" i="269"/>
  <c r="AI46" i="269"/>
  <c r="AS102" i="269"/>
  <c r="W93" i="269"/>
  <c r="AO145" i="269"/>
  <c r="R61" i="269"/>
  <c r="BI68" i="269"/>
  <c r="BD96" i="269"/>
  <c r="BB53" i="269"/>
  <c r="AQ44" i="269"/>
  <c r="BG96" i="269"/>
  <c r="AG94" i="269"/>
  <c r="AI68" i="269"/>
  <c r="BA150" i="269"/>
  <c r="AW100" i="269"/>
  <c r="AP11" i="269"/>
  <c r="BI116" i="269"/>
  <c r="AQ112" i="269"/>
  <c r="BI125" i="269"/>
  <c r="BD131" i="269"/>
  <c r="AL156" i="269"/>
  <c r="BK128" i="269"/>
  <c r="BE147" i="269"/>
  <c r="AT12" i="269"/>
  <c r="AY25" i="269"/>
  <c r="AF143" i="269"/>
  <c r="BD154" i="269"/>
  <c r="BH50" i="269"/>
  <c r="AU94" i="269"/>
  <c r="AA7" i="269"/>
  <c r="BB46" i="269"/>
  <c r="BM123" i="269"/>
  <c r="AG76" i="269"/>
  <c r="Q120" i="269"/>
  <c r="X132" i="269"/>
  <c r="N15" i="269"/>
  <c r="C43" i="271"/>
  <c r="AB15" i="269"/>
  <c r="AI65" i="269"/>
  <c r="AV53" i="269"/>
  <c r="AB149" i="269"/>
  <c r="AX123" i="269"/>
  <c r="L148" i="269"/>
  <c r="AF63" i="269"/>
  <c r="AF125" i="269"/>
  <c r="AV12" i="269"/>
  <c r="M116" i="269"/>
  <c r="V149" i="269"/>
  <c r="AB158" i="269"/>
  <c r="Q59" i="269"/>
  <c r="AA60" i="269"/>
  <c r="Y90" i="269"/>
  <c r="AS51" i="269"/>
  <c r="K92" i="269"/>
  <c r="M110" i="269"/>
  <c r="AF94" i="269"/>
  <c r="BM54" i="269"/>
  <c r="L111" i="269"/>
  <c r="AH129" i="269"/>
  <c r="M16" i="269"/>
  <c r="V136" i="269"/>
  <c r="I109" i="269"/>
  <c r="BK19" i="269"/>
  <c r="BM72" i="269"/>
  <c r="AH105" i="269"/>
  <c r="N138" i="269"/>
  <c r="O51" i="269"/>
  <c r="Z75" i="269"/>
  <c r="AB50" i="269"/>
  <c r="AP137" i="269"/>
  <c r="AC11" i="269"/>
  <c r="BK155" i="269"/>
  <c r="AC99" i="269"/>
  <c r="AZ24" i="269"/>
  <c r="V92" i="269"/>
  <c r="AC151" i="269"/>
  <c r="L103" i="269"/>
  <c r="K134" i="269"/>
  <c r="N22" i="269"/>
  <c r="BM99" i="269"/>
  <c r="BH97" i="269"/>
  <c r="BJ22" i="269"/>
  <c r="W62" i="269"/>
  <c r="Y142" i="269"/>
  <c r="BB28" i="269"/>
  <c r="AX62" i="269"/>
  <c r="Y141" i="269"/>
  <c r="BJ24" i="269"/>
  <c r="AD144" i="269"/>
  <c r="BB115" i="269"/>
  <c r="AK125" i="269"/>
  <c r="AW28" i="269"/>
  <c r="U99" i="269"/>
  <c r="N167" i="270"/>
  <c r="AR51" i="269"/>
  <c r="AE20" i="269"/>
  <c r="AY155" i="269"/>
  <c r="G156" i="269"/>
  <c r="AD159" i="269"/>
  <c r="BF20" i="269"/>
  <c r="Y63" i="269"/>
  <c r="AN67" i="269"/>
  <c r="L13" i="269"/>
  <c r="G125" i="269"/>
  <c r="AX117" i="269"/>
  <c r="AV123" i="269"/>
  <c r="AH150" i="269"/>
  <c r="BM68" i="269"/>
  <c r="Q31" i="220" a="1"/>
  <c r="Z95" i="269"/>
  <c r="Q126" i="269"/>
  <c r="BB75" i="269"/>
  <c r="AT52" i="269"/>
  <c r="AL118" i="269"/>
  <c r="AA14" i="269"/>
  <c r="BF147" i="269"/>
  <c r="AK158" i="269"/>
  <c r="BG94" i="269"/>
  <c r="BK150" i="269"/>
  <c r="AL157" i="269"/>
  <c r="BD20" i="269"/>
  <c r="BJ98" i="269"/>
  <c r="BA128" i="269"/>
  <c r="AG111" i="269"/>
  <c r="AL14" i="269"/>
  <c r="BK111" i="269"/>
  <c r="AS148" i="269"/>
  <c r="BJ96" i="269"/>
  <c r="Z146" i="269"/>
  <c r="P156" i="269"/>
  <c r="AN123" i="269"/>
  <c r="W66" i="269"/>
  <c r="AT70" i="269"/>
  <c r="BF155" i="269"/>
  <c r="P9" i="269"/>
  <c r="AS142" i="269"/>
  <c r="S129" i="269"/>
  <c r="BM17" i="269"/>
  <c r="AD100" i="269"/>
  <c r="AL119" i="269"/>
  <c r="AX64" i="269"/>
  <c r="AZ62" i="269"/>
  <c r="AA56" i="269"/>
  <c r="BG115" i="269"/>
  <c r="L44" i="269"/>
  <c r="BF63" i="269"/>
  <c r="T96" i="269"/>
  <c r="Q66" i="269"/>
  <c r="BC130" i="269"/>
  <c r="AZ95" i="269"/>
  <c r="BL27" i="269"/>
  <c r="AI10" i="269"/>
  <c r="AT26" i="269"/>
  <c r="AF21" i="269"/>
  <c r="AO126" i="269"/>
  <c r="BF72" i="269"/>
  <c r="BD66" i="269"/>
  <c r="AT147" i="269"/>
  <c r="Z15" i="269"/>
  <c r="I65" i="269"/>
  <c r="AV18" i="269"/>
  <c r="AA66" i="269"/>
  <c r="I306" i="272"/>
  <c r="G68" i="269"/>
  <c r="BH121" i="269"/>
  <c r="O111" i="269"/>
  <c r="AN114" i="269"/>
  <c r="AE146" i="269"/>
  <c r="J306" i="272"/>
  <c r="AM48" i="269"/>
  <c r="AB63" i="269"/>
  <c r="AB73" i="269"/>
  <c r="AE56" i="269"/>
  <c r="AE9" i="269"/>
  <c r="I118" i="269"/>
  <c r="AO114" i="269"/>
  <c r="BM128" i="269"/>
  <c r="AL131" i="269"/>
  <c r="AJ44" i="269"/>
  <c r="AQ145" i="269"/>
  <c r="AX122" i="269"/>
  <c r="AQ114" i="269"/>
  <c r="AN50" i="269"/>
  <c r="AI12" i="269"/>
  <c r="N113" i="269"/>
  <c r="AZ71" i="269"/>
  <c r="X107" i="269"/>
  <c r="S140" i="269"/>
  <c r="BI67" i="269"/>
  <c r="Y113" i="269"/>
  <c r="E27" i="271"/>
  <c r="BI159" i="269"/>
  <c r="BC93" i="269"/>
  <c r="AK105" i="269"/>
  <c r="AI52" i="269"/>
  <c r="BI63" i="269"/>
  <c r="T117" i="269"/>
  <c r="M158" i="269"/>
  <c r="AT75" i="269"/>
  <c r="BC127" i="269"/>
  <c r="BJ104" i="269"/>
  <c r="BA76" i="269"/>
  <c r="AE93" i="269"/>
  <c r="AP13" i="269"/>
  <c r="Q10" i="269"/>
  <c r="BE158" i="269"/>
  <c r="BG73" i="269"/>
  <c r="O140" i="269"/>
  <c r="AU8" i="269"/>
  <c r="P128" i="269"/>
  <c r="G15" i="269"/>
  <c r="AO118" i="269"/>
  <c r="AI9" i="269"/>
  <c r="P102" i="269"/>
  <c r="C39" i="271"/>
  <c r="AO55" i="269"/>
  <c r="AT15" i="269"/>
  <c r="BE74" i="269"/>
  <c r="AD49" i="269"/>
  <c r="AL107" i="269"/>
  <c r="AV108" i="269"/>
  <c r="AC126" i="269"/>
  <c r="AW94" i="269"/>
  <c r="AO12" i="269"/>
  <c r="AG145" i="269"/>
  <c r="AE140" i="269"/>
  <c r="BG76" i="269"/>
  <c r="AN142" i="269"/>
  <c r="AQ60" i="269"/>
  <c r="AP73" i="269"/>
  <c r="I44" i="269"/>
  <c r="BA19" i="269"/>
  <c r="BJ14" i="269"/>
  <c r="F56" i="271"/>
  <c r="AU20" i="269"/>
  <c r="BD94" i="269"/>
  <c r="AV62" i="269"/>
  <c r="AK11" i="269"/>
  <c r="AR75" i="269"/>
  <c r="AU54" i="269"/>
  <c r="BH139" i="269"/>
  <c r="BE52" i="269"/>
  <c r="N11" i="269"/>
  <c r="AT71" i="269"/>
  <c r="BD130" i="269"/>
  <c r="AL102" i="269"/>
  <c r="S61" i="269"/>
  <c r="BL7" i="269"/>
  <c r="G108" i="269"/>
  <c r="Z108" i="269"/>
  <c r="BM97" i="269"/>
  <c r="AL130" i="269"/>
  <c r="AL103" i="269"/>
  <c r="BH130" i="269"/>
  <c r="AP104" i="269"/>
  <c r="AF61" i="269"/>
  <c r="AZ109" i="269"/>
  <c r="AY70" i="269"/>
  <c r="V102" i="269"/>
  <c r="AU28" i="269"/>
  <c r="Q55" i="269"/>
  <c r="AY146" i="269"/>
  <c r="AP92" i="269"/>
  <c r="AQ12" i="269"/>
  <c r="E63" i="271"/>
  <c r="AC115" i="269"/>
  <c r="Y50" i="269"/>
  <c r="AK59" i="269"/>
  <c r="K120" i="269"/>
  <c r="Q17" i="269"/>
  <c r="BL145" i="269"/>
  <c r="Y66" i="269"/>
  <c r="L113" i="269"/>
  <c r="BI111" i="269"/>
  <c r="AL62" i="269"/>
  <c r="BK121" i="269"/>
  <c r="BK98" i="269"/>
  <c r="Q113" i="269"/>
  <c r="AD61" i="269"/>
  <c r="AR146" i="269"/>
  <c r="AI49" i="269"/>
  <c r="R7" i="269"/>
  <c r="U145" i="269"/>
  <c r="H98" i="269"/>
  <c r="AW125" i="269"/>
  <c r="BH24" i="269"/>
  <c r="AE73" i="269"/>
  <c r="BH145" i="269"/>
  <c r="F41" i="271"/>
  <c r="L68" i="269"/>
  <c r="AM45" i="269"/>
  <c r="AY71" i="269"/>
  <c r="BL12" i="269"/>
  <c r="AG129" i="269"/>
  <c r="X24" i="269"/>
  <c r="BL70" i="269"/>
  <c r="AM60" i="269"/>
  <c r="BL93" i="269"/>
  <c r="H97" i="269"/>
  <c r="BG54" i="269"/>
  <c r="AO116" i="269"/>
  <c r="AK28" i="269"/>
  <c r="AC138" i="269"/>
  <c r="BC7" i="269"/>
  <c r="AU132" i="269"/>
  <c r="AP71" i="269"/>
  <c r="L130" i="269"/>
  <c r="AA105" i="269"/>
  <c r="BE121" i="269"/>
  <c r="BF19" i="269"/>
  <c r="BD143" i="269"/>
  <c r="AN24" i="269"/>
  <c r="M70" i="269"/>
  <c r="AB108" i="269"/>
  <c r="AL26" i="269"/>
  <c r="AV9" i="269"/>
  <c r="AE91" i="269"/>
  <c r="N110" i="269"/>
  <c r="AK115" i="269"/>
  <c r="BK11" i="269"/>
  <c r="H19" i="269"/>
  <c r="BH103" i="269"/>
  <c r="AH123" i="269"/>
  <c r="K65" i="269"/>
  <c r="J68" i="269"/>
  <c r="C759" i="272" a="1"/>
  <c r="E18" i="271"/>
  <c r="J24" i="269"/>
  <c r="AP61" i="269"/>
  <c r="AJ48" i="269"/>
  <c r="AF157" i="269"/>
  <c r="AU66" i="269"/>
  <c r="BJ97" i="269"/>
  <c r="Y130" i="269"/>
  <c r="AP64" i="269"/>
  <c r="AR153" i="269"/>
  <c r="BM130" i="269"/>
  <c r="BB24" i="269"/>
  <c r="T54" i="269"/>
  <c r="AO71" i="269"/>
  <c r="J27" i="269"/>
  <c r="AG108" i="269"/>
  <c r="AH151" i="269"/>
  <c r="BJ141" i="269"/>
  <c r="BH60" i="269"/>
  <c r="AL56" i="269"/>
  <c r="AH17" i="269"/>
  <c r="AO48" i="269"/>
  <c r="BK134" i="269"/>
  <c r="BK60" i="269"/>
  <c r="BA125" i="269"/>
  <c r="AD56" i="269"/>
  <c r="BF112" i="269"/>
  <c r="AB99" i="269"/>
  <c r="BA24" i="269"/>
  <c r="BE117" i="269"/>
  <c r="J123" i="269"/>
  <c r="AO158" i="269"/>
  <c r="H123" i="269"/>
  <c r="AS46" i="269"/>
  <c r="K58" i="269"/>
  <c r="AD155" i="269"/>
  <c r="AW55" i="269"/>
  <c r="S110" i="269"/>
  <c r="AY55" i="269"/>
  <c r="I52" i="269"/>
  <c r="X95" i="269"/>
  <c r="AZ158" i="269"/>
  <c r="C41" i="271"/>
  <c r="O99" i="269"/>
  <c r="BA149" i="269"/>
  <c r="AH57" i="269"/>
  <c r="AQ18" i="269"/>
  <c r="Q123" i="269"/>
  <c r="I53" i="269"/>
  <c r="AA107" i="269"/>
  <c r="BM124" i="269"/>
  <c r="AH49" i="269"/>
  <c r="U109" i="269"/>
  <c r="AH130" i="269"/>
  <c r="BG111" i="269"/>
  <c r="Z150" i="269"/>
  <c r="L28" i="269"/>
  <c r="AL57" i="269"/>
  <c r="M58" i="269"/>
  <c r="AV115" i="269"/>
  <c r="AJ120" i="269"/>
  <c r="AF123" i="269"/>
  <c r="AG19" i="269"/>
  <c r="BI72" i="269"/>
  <c r="BH122" i="269"/>
  <c r="AD128" i="269"/>
  <c r="H13" i="269"/>
  <c r="G9" i="269"/>
  <c r="AU135" i="269"/>
  <c r="BM59" i="269"/>
  <c r="BB19" i="269"/>
  <c r="X25" i="269"/>
  <c r="AI129" i="269"/>
  <c r="M148" i="269"/>
  <c r="BB72" i="269"/>
  <c r="Y14" i="269"/>
  <c r="BC138" i="269"/>
  <c r="AL12" i="269"/>
  <c r="AM109" i="269"/>
  <c r="BB27" i="269"/>
  <c r="AO108" i="269"/>
  <c r="AE128" i="269"/>
  <c r="BE151" i="269"/>
  <c r="J20" i="269"/>
  <c r="J119" i="269"/>
  <c r="K96" i="269"/>
  <c r="O127" i="269"/>
  <c r="C24" i="271"/>
  <c r="BF103" i="269"/>
  <c r="AL50" i="269"/>
  <c r="BM100" i="269"/>
  <c r="BE28" i="269"/>
  <c r="AI60" i="269"/>
  <c r="P147" i="269"/>
  <c r="AV155" i="269"/>
  <c r="AP149" i="269"/>
  <c r="AW61" i="269"/>
  <c r="AV139" i="269"/>
  <c r="P126" i="269"/>
  <c r="E50" i="271"/>
  <c r="BA97" i="269"/>
  <c r="AG54" i="269"/>
  <c r="BG141" i="269"/>
  <c r="G94" i="269"/>
  <c r="AA10" i="269"/>
  <c r="AL152" i="269"/>
  <c r="K11" i="269"/>
  <c r="W17" i="269"/>
  <c r="AG28" i="269"/>
  <c r="BM27" i="269"/>
  <c r="AW110" i="269"/>
  <c r="BJ140" i="269"/>
  <c r="C56" i="271"/>
  <c r="AW133" i="269"/>
  <c r="E26" i="271"/>
  <c r="BL65" i="269"/>
  <c r="BD97" i="269"/>
  <c r="AB7" i="269"/>
  <c r="AQ66" i="269"/>
  <c r="S145" i="269"/>
  <c r="Q45" i="269"/>
  <c r="BK103" i="269"/>
  <c r="AE115" i="269"/>
  <c r="V63" i="269"/>
  <c r="AD126" i="269"/>
  <c r="S26" i="269"/>
  <c r="H137" i="269"/>
  <c r="AL64" i="269"/>
  <c r="U150" i="269"/>
  <c r="AG138" i="269"/>
  <c r="BG157" i="269"/>
  <c r="BH22" i="269"/>
  <c r="P139" i="269"/>
  <c r="N162" i="270"/>
  <c r="AJ112" i="269"/>
  <c r="P157" i="269"/>
  <c r="N117" i="269"/>
  <c r="AL59" i="269"/>
  <c r="T116" i="269"/>
  <c r="BK138" i="269"/>
  <c r="M130" i="269"/>
  <c r="AE14" i="269"/>
  <c r="Z152" i="269"/>
  <c r="AB120" i="269"/>
  <c r="S20" i="269"/>
  <c r="O55" i="269"/>
  <c r="I24" i="269"/>
  <c r="J11" i="269"/>
  <c r="AU24" i="269"/>
  <c r="BJ114" i="269"/>
  <c r="H145" i="269"/>
  <c r="BC133" i="269"/>
  <c r="Z106" i="269"/>
  <c r="BI108" i="269"/>
  <c r="AM72" i="269"/>
  <c r="BG135" i="269"/>
  <c r="AG26" i="269"/>
  <c r="BC48" i="269"/>
  <c r="R154" i="269"/>
  <c r="AJ25" i="269"/>
  <c r="AS13" i="269"/>
  <c r="AJ145" i="269"/>
  <c r="AJ74" i="269"/>
  <c r="F17" i="271"/>
  <c r="BI19" i="269"/>
  <c r="AS65" i="269"/>
  <c r="AC53" i="269"/>
  <c r="BF90" i="269"/>
  <c r="K71" i="269"/>
  <c r="AX69" i="269"/>
  <c r="AA11" i="269"/>
  <c r="AT136" i="269"/>
  <c r="AY73" i="269"/>
  <c r="BM137" i="269"/>
  <c r="BC46" i="269"/>
  <c r="N18" i="269"/>
  <c r="N50" i="269"/>
  <c r="M165" i="270"/>
  <c r="G150" i="269"/>
  <c r="AK48" i="269"/>
  <c r="AF129" i="269"/>
  <c r="V129" i="269"/>
  <c r="N149" i="269"/>
  <c r="J159" i="269"/>
  <c r="AB44" i="269"/>
  <c r="AT14" i="269"/>
  <c r="BJ149" i="269"/>
  <c r="Q41" i="220" a="1"/>
  <c r="T149" i="269"/>
  <c r="BL131" i="269"/>
  <c r="H306" i="272"/>
  <c r="E7" i="271"/>
  <c r="BB12" i="269"/>
  <c r="AM159" i="269"/>
  <c r="BI95" i="269"/>
  <c r="BG112" i="269"/>
  <c r="Q106" i="269"/>
  <c r="AI119" i="269"/>
  <c r="AU134" i="269"/>
  <c r="F27" i="271"/>
  <c r="AN20" i="269"/>
  <c r="BE118" i="269"/>
  <c r="V118" i="269"/>
  <c r="M108" i="269"/>
  <c r="R25" i="269"/>
  <c r="AD20" i="269"/>
  <c r="X64" i="269"/>
  <c r="Y124" i="269"/>
  <c r="W73" i="269"/>
  <c r="BI59" i="269"/>
  <c r="BL50" i="269"/>
  <c r="BK159" i="269"/>
  <c r="AH119" i="269"/>
  <c r="N19" i="269"/>
  <c r="L93" i="269"/>
  <c r="AQ146" i="269"/>
  <c r="R91" i="269"/>
  <c r="BG24" i="269"/>
  <c r="G145" i="269"/>
  <c r="W147" i="269"/>
  <c r="AI128" i="269"/>
  <c r="T103" i="269"/>
  <c r="P115" i="269"/>
  <c r="AL13" i="269"/>
  <c r="AW142" i="269"/>
  <c r="AF73" i="269"/>
  <c r="AA121" i="269"/>
  <c r="AA159" i="269"/>
  <c r="R48" i="269"/>
  <c r="AF104" i="269"/>
  <c r="D165" i="270"/>
  <c r="AD122" i="269"/>
  <c r="H74" i="269"/>
  <c r="AC17" i="269"/>
  <c r="BB108" i="269"/>
  <c r="AP115" i="269"/>
  <c r="K151" i="269"/>
  <c r="G128" i="269"/>
  <c r="C757" i="272" a="1"/>
  <c r="AW114" i="269"/>
  <c r="AF56" i="269"/>
  <c r="AD111" i="269"/>
  <c r="Z92" i="269"/>
  <c r="AT108" i="269"/>
  <c r="AL125" i="269"/>
  <c r="X26" i="269"/>
  <c r="AB103" i="269"/>
  <c r="N68" i="269"/>
  <c r="F12" i="271"/>
  <c r="AG91" i="269"/>
  <c r="K165" i="270"/>
  <c r="AK64" i="269"/>
  <c r="K69" i="269"/>
  <c r="AX92" i="269"/>
  <c r="AG16" i="269"/>
  <c r="O12" i="269"/>
  <c r="AI149" i="269"/>
  <c r="AA151" i="269"/>
  <c r="H108" i="269"/>
  <c r="X121" i="269"/>
  <c r="AX99" i="269"/>
  <c r="AR137" i="269"/>
  <c r="G98" i="269"/>
  <c r="Q14" i="269"/>
  <c r="AQ133" i="269"/>
  <c r="N142" i="269"/>
  <c r="AM132" i="269"/>
  <c r="AB76" i="269"/>
  <c r="AB56" i="269"/>
  <c r="AF64" i="269"/>
  <c r="AH14" i="269"/>
  <c r="C55" i="271"/>
  <c r="AO93" i="269"/>
  <c r="F162" i="270"/>
  <c r="AS7" i="269"/>
  <c r="R124" i="269"/>
  <c r="AH153" i="269"/>
  <c r="X69" i="269"/>
  <c r="H72" i="269"/>
  <c r="AE24" i="269"/>
  <c r="AK10" i="269"/>
  <c r="AX133" i="269"/>
  <c r="V23" i="269"/>
  <c r="BJ90" i="269"/>
  <c r="AJ106" i="269"/>
  <c r="Q63" i="269"/>
  <c r="BI110" i="269"/>
  <c r="AI151" i="269"/>
  <c r="Q100" i="269"/>
  <c r="AT99" i="269"/>
  <c r="R151" i="269"/>
  <c r="AU146" i="269"/>
  <c r="AF90" i="269"/>
  <c r="BF47" i="269"/>
  <c r="BH157" i="269"/>
  <c r="AH26" i="269"/>
  <c r="AR112" i="269"/>
  <c r="AC133" i="269"/>
  <c r="AU97" i="269"/>
  <c r="E49" i="271"/>
  <c r="R96" i="269"/>
  <c r="BK101" i="269"/>
  <c r="G306" i="272"/>
  <c r="D51" i="271"/>
  <c r="AW122" i="269"/>
  <c r="BK149" i="269"/>
  <c r="R148" i="269"/>
  <c r="R51" i="269"/>
  <c r="BL8" i="269"/>
  <c r="I163" i="270"/>
  <c r="AB98" i="269"/>
  <c r="BL159" i="269"/>
  <c r="L117" i="269"/>
  <c r="AV27" i="269"/>
  <c r="I151" i="269"/>
  <c r="BC71" i="269"/>
  <c r="L64" i="269"/>
  <c r="Z27" i="269"/>
  <c r="AE11" i="269"/>
  <c r="BM26" i="269"/>
  <c r="X28" i="269"/>
  <c r="AF128" i="269"/>
  <c r="AW147" i="269"/>
  <c r="BG142" i="269"/>
  <c r="O60" i="269"/>
  <c r="G11" i="269"/>
  <c r="N90" i="269"/>
  <c r="AT22" i="269"/>
  <c r="AZ123" i="269"/>
  <c r="AV148" i="269"/>
  <c r="AJ15" i="269"/>
  <c r="AG110" i="269"/>
  <c r="BD106" i="269"/>
  <c r="AI15" i="269"/>
  <c r="AH93" i="269"/>
  <c r="AL126" i="269"/>
  <c r="AX10" i="269"/>
  <c r="AK146" i="269"/>
  <c r="V114" i="269"/>
  <c r="AD55" i="269"/>
  <c r="BI131" i="269"/>
  <c r="BM94" i="269"/>
  <c r="Z22" i="269"/>
  <c r="AK117" i="269"/>
  <c r="BC140" i="269"/>
  <c r="BA73" i="269"/>
  <c r="AG148" i="269"/>
  <c r="R121" i="269"/>
  <c r="J94" i="269"/>
  <c r="AA130" i="269"/>
  <c r="BD159" i="269"/>
  <c r="I101" i="269"/>
  <c r="D27" i="271"/>
  <c r="BG53" i="269"/>
  <c r="BI112" i="269"/>
  <c r="AG93" i="269"/>
  <c r="F19" i="271"/>
  <c r="G46" i="269"/>
  <c r="P61" i="269"/>
  <c r="J49" i="269"/>
  <c r="S131" i="269"/>
  <c r="D43" i="271"/>
  <c r="R64" i="269"/>
  <c r="BG28" i="269"/>
  <c r="AB10" i="269"/>
  <c r="AU70" i="269"/>
  <c r="AI120" i="269"/>
  <c r="AK150" i="269"/>
  <c r="BB97" i="269"/>
  <c r="J130" i="269"/>
  <c r="W58" i="269"/>
  <c r="BK154" i="269"/>
  <c r="W72" i="269"/>
  <c r="AR115" i="269"/>
  <c r="R149" i="269"/>
  <c r="BF66" i="269"/>
  <c r="BJ10" i="269"/>
  <c r="BD145" i="269"/>
  <c r="AG47" i="269"/>
  <c r="AP72" i="269"/>
  <c r="AN151" i="269"/>
  <c r="C25" i="271"/>
  <c r="BE111" i="269"/>
  <c r="BJ158" i="269"/>
  <c r="AN56" i="269"/>
  <c r="AZ103" i="269"/>
  <c r="K56" i="269"/>
  <c r="BC69" i="269"/>
  <c r="Q26" i="269"/>
  <c r="AV48" i="269"/>
  <c r="G116" i="269"/>
  <c r="AS99" i="269"/>
  <c r="AH58" i="269"/>
  <c r="J155" i="269"/>
  <c r="N55" i="269"/>
  <c r="AR105" i="269"/>
  <c r="BI51" i="269"/>
  <c r="BB147" i="269"/>
  <c r="BC10" i="269"/>
  <c r="BM22" i="269"/>
  <c r="AL134" i="269"/>
  <c r="AI134" i="269"/>
  <c r="AU120" i="269"/>
  <c r="BG100" i="269"/>
  <c r="AT134" i="269"/>
  <c r="AM142" i="269"/>
  <c r="W100" i="269"/>
  <c r="U55" i="269"/>
  <c r="O131" i="269"/>
  <c r="AE123" i="269"/>
  <c r="BE61" i="269"/>
  <c r="AL115" i="269"/>
  <c r="Y25" i="269"/>
  <c r="AT114" i="269"/>
  <c r="AS10" i="269"/>
  <c r="Q147" i="269"/>
  <c r="O75" i="269"/>
  <c r="AC54" i="269"/>
  <c r="AI122" i="269"/>
  <c r="BC99" i="269"/>
  <c r="G164" i="270"/>
  <c r="F11" i="271"/>
  <c r="M118" i="269"/>
  <c r="Y106" i="269"/>
  <c r="AU72" i="269"/>
  <c r="K64" i="269"/>
  <c r="I155" i="269"/>
  <c r="L72" i="269"/>
  <c r="AA132" i="269"/>
  <c r="T20" i="269"/>
  <c r="AF113" i="269"/>
  <c r="AJ119" i="269"/>
  <c r="AM128" i="269"/>
  <c r="T158" i="269"/>
  <c r="K161" i="270"/>
  <c r="BM140" i="269"/>
  <c r="Q28" i="269"/>
  <c r="L115" i="269"/>
  <c r="BG25" i="269"/>
  <c r="BG126" i="269"/>
  <c r="C30" i="271"/>
  <c r="M19" i="269"/>
  <c r="AJ28" i="269"/>
  <c r="C65" i="271"/>
  <c r="AW47" i="269"/>
  <c r="AW63" i="269"/>
  <c r="S117" i="269"/>
  <c r="T120" i="269"/>
  <c r="G765" i="272"/>
  <c r="K768" i="272"/>
  <c r="E765" i="272"/>
  <c r="E770" i="272"/>
  <c r="L768" i="272"/>
  <c r="C765" i="272"/>
  <c r="M770" i="272"/>
  <c r="J765" i="272"/>
  <c r="J770" i="272"/>
  <c r="D765" i="272"/>
  <c r="F768" i="272"/>
  <c r="L770" i="272"/>
  <c r="G768" i="272"/>
  <c r="C768" i="272"/>
  <c r="M768" i="272"/>
  <c r="D768" i="272"/>
  <c r="J768" i="272"/>
  <c r="L765" i="272"/>
  <c r="H765" i="272"/>
  <c r="I765" i="272"/>
  <c r="E768" i="272"/>
  <c r="F765" i="272"/>
  <c r="G770" i="272"/>
  <c r="H768" i="272"/>
  <c r="C770" i="272"/>
  <c r="H770" i="272"/>
  <c r="M765" i="272"/>
  <c r="K770" i="272"/>
  <c r="D770" i="272"/>
  <c r="K765" i="272"/>
  <c r="C494" i="272" a="1"/>
  <c r="I770" i="272"/>
  <c r="F770" i="272"/>
  <c r="C495" i="272" a="1"/>
  <c r="I768" i="272"/>
  <c r="C374" i="272" a="1"/>
  <c r="C401" i="272" a="1"/>
  <c r="C351" i="272" a="1"/>
  <c r="C306" i="272"/>
  <c r="D306" i="272"/>
  <c r="K495" i="272" l="1"/>
  <c r="F495" i="272"/>
  <c r="M495" i="272"/>
  <c r="J495" i="272"/>
  <c r="E495" i="272"/>
  <c r="I495" i="272"/>
  <c r="D495" i="272"/>
  <c r="H495" i="272"/>
  <c r="L495" i="272"/>
  <c r="C495" i="272"/>
  <c r="G495" i="272"/>
  <c r="G494" i="272"/>
  <c r="E494" i="272"/>
  <c r="C494" i="272"/>
  <c r="M494" i="272"/>
  <c r="H494" i="272"/>
  <c r="I494" i="272"/>
  <c r="F494" i="272"/>
  <c r="K494" i="272"/>
  <c r="D494" i="272"/>
  <c r="L494" i="272"/>
  <c r="J494" i="272"/>
  <c r="L120" i="270"/>
  <c r="L203" i="270" s="1"/>
  <c r="T203" i="269"/>
  <c r="K117" i="270"/>
  <c r="K200" i="270" s="1"/>
  <c r="S200" i="269"/>
  <c r="AW229" i="269"/>
  <c r="AW213" i="269"/>
  <c r="A52" i="272"/>
  <c r="O65" i="270"/>
  <c r="O148" i="270"/>
  <c r="AJ194" i="269"/>
  <c r="M185" i="269"/>
  <c r="O30" i="270"/>
  <c r="O113" i="270"/>
  <c r="BG209" i="269"/>
  <c r="BG191" i="269"/>
  <c r="L198" i="269"/>
  <c r="D115" i="270"/>
  <c r="D198" i="270" s="1"/>
  <c r="Q194" i="269"/>
  <c r="AJ202" i="269"/>
  <c r="AF196" i="269"/>
  <c r="T186" i="269"/>
  <c r="H72" i="270"/>
  <c r="L238" i="269"/>
  <c r="E155" i="270"/>
  <c r="K230" i="269"/>
  <c r="H64" i="270"/>
  <c r="AU238" i="269"/>
  <c r="M201" i="269"/>
  <c r="E118" i="270"/>
  <c r="E201" i="270" s="1"/>
  <c r="G247" i="270"/>
  <c r="AI205" i="269"/>
  <c r="AC220" i="269"/>
  <c r="O241" i="269"/>
  <c r="K75" i="270"/>
  <c r="N147" i="270"/>
  <c r="AS176" i="269"/>
  <c r="AT197" i="269"/>
  <c r="Y191" i="269"/>
  <c r="AL198" i="269"/>
  <c r="BE227" i="269"/>
  <c r="AE206" i="269"/>
  <c r="L131" i="270"/>
  <c r="U221" i="269"/>
  <c r="AU203" i="269"/>
  <c r="BM188" i="269"/>
  <c r="BC176" i="269"/>
  <c r="BI217" i="269"/>
  <c r="N221" i="269"/>
  <c r="K55" i="270"/>
  <c r="F155" i="270"/>
  <c r="AH224" i="269"/>
  <c r="G199" i="269"/>
  <c r="AV214" i="269"/>
  <c r="Q192" i="269"/>
  <c r="BC231" i="269"/>
  <c r="BC235" i="269"/>
  <c r="K222" i="269"/>
  <c r="H56" i="270"/>
  <c r="AN222" i="269"/>
  <c r="O25" i="270"/>
  <c r="O108" i="270"/>
  <c r="AP238" i="269"/>
  <c r="AG213" i="269"/>
  <c r="BJ176" i="269"/>
  <c r="BF232" i="269"/>
  <c r="AR198" i="269"/>
  <c r="W238" i="269"/>
  <c r="W224" i="269"/>
  <c r="G130" i="270"/>
  <c r="AI203" i="269"/>
  <c r="AU236" i="269"/>
  <c r="AB176" i="269"/>
  <c r="BG194" i="269"/>
  <c r="R230" i="269"/>
  <c r="J215" i="269"/>
  <c r="G49" i="270"/>
  <c r="P227" i="269"/>
  <c r="M61" i="270"/>
  <c r="G212" i="269"/>
  <c r="D46" i="270"/>
  <c r="BI195" i="269"/>
  <c r="BG219" i="269"/>
  <c r="R204" i="269"/>
  <c r="J121" i="270"/>
  <c r="J204" i="270" s="1"/>
  <c r="BA239" i="269"/>
  <c r="AK200" i="269"/>
  <c r="Z188" i="269"/>
  <c r="AD221" i="269"/>
  <c r="N114" i="270"/>
  <c r="N197" i="270" s="1"/>
  <c r="V197" i="269"/>
  <c r="AX176" i="269"/>
  <c r="AL209" i="269"/>
  <c r="AI181" i="269"/>
  <c r="AJ181" i="269"/>
  <c r="AZ206" i="269"/>
  <c r="AT188" i="269"/>
  <c r="G177" i="269"/>
  <c r="L60" i="270"/>
  <c r="O226" i="269"/>
  <c r="X194" i="269"/>
  <c r="BM192" i="269"/>
  <c r="AE177" i="269"/>
  <c r="Z193" i="269"/>
  <c r="L230" i="269"/>
  <c r="I64" i="270"/>
  <c r="BC237" i="269"/>
  <c r="AV193" i="269"/>
  <c r="L200" i="269"/>
  <c r="D117" i="270"/>
  <c r="D200" i="270" s="1"/>
  <c r="I246" i="270"/>
  <c r="BL174" i="269"/>
  <c r="R217" i="269"/>
  <c r="AW205" i="269"/>
  <c r="AR195" i="269"/>
  <c r="AH192" i="269"/>
  <c r="BF213" i="269"/>
  <c r="N63" i="270"/>
  <c r="Q229" i="269"/>
  <c r="V189" i="269"/>
  <c r="AK176" i="269"/>
  <c r="AE190" i="269"/>
  <c r="D72" i="270"/>
  <c r="H238" i="269"/>
  <c r="X235" i="269"/>
  <c r="X231" i="269"/>
  <c r="J124" i="270"/>
  <c r="J207" i="270" s="1"/>
  <c r="R207" i="269"/>
  <c r="AS173" i="269"/>
  <c r="F245" i="270"/>
  <c r="AH180" i="269"/>
  <c r="AF230" i="269"/>
  <c r="AB222" i="269"/>
  <c r="AB242" i="269"/>
  <c r="K142" i="270"/>
  <c r="Q180" i="269"/>
  <c r="X204" i="269"/>
  <c r="O178" i="269"/>
  <c r="AG182" i="269"/>
  <c r="K235" i="269"/>
  <c r="K231" i="269"/>
  <c r="E69" i="270"/>
  <c r="AK230" i="269"/>
  <c r="K248" i="270"/>
  <c r="N234" i="269"/>
  <c r="X192" i="269"/>
  <c r="AL208" i="269"/>
  <c r="AF222" i="269"/>
  <c r="AW197" i="269"/>
  <c r="G757" i="272"/>
  <c r="J757" i="272"/>
  <c r="M757" i="272"/>
  <c r="D21" i="437" s="1"/>
  <c r="K757" i="272"/>
  <c r="F757" i="272"/>
  <c r="I757" i="272"/>
  <c r="D757" i="272"/>
  <c r="L757" i="272"/>
  <c r="E757" i="272"/>
  <c r="H757" i="272"/>
  <c r="C757" i="272"/>
  <c r="D128" i="270"/>
  <c r="AP198" i="269"/>
  <c r="AC183" i="269"/>
  <c r="D74" i="270"/>
  <c r="H240" i="269"/>
  <c r="AD205" i="269"/>
  <c r="D248" i="270"/>
  <c r="R214" i="269"/>
  <c r="AA204" i="269"/>
  <c r="AF239" i="269"/>
  <c r="AL179" i="269"/>
  <c r="P198" i="269"/>
  <c r="H115" i="270"/>
  <c r="H198" i="270" s="1"/>
  <c r="D145" i="270"/>
  <c r="BG190" i="269"/>
  <c r="N185" i="269"/>
  <c r="AH202" i="269"/>
  <c r="BL216" i="269"/>
  <c r="BI225" i="269"/>
  <c r="W239" i="269"/>
  <c r="Y207" i="269"/>
  <c r="X230" i="269"/>
  <c r="AD186" i="269"/>
  <c r="R191" i="269"/>
  <c r="N118" i="270"/>
  <c r="N201" i="270" s="1"/>
  <c r="V201" i="269"/>
  <c r="BE201" i="269"/>
  <c r="AN186" i="269"/>
  <c r="AI202" i="269"/>
  <c r="BG195" i="269"/>
  <c r="BB178" i="269"/>
  <c r="Q41" i="220"/>
  <c r="AT180" i="269"/>
  <c r="AB210" i="269"/>
  <c r="F159" i="270"/>
  <c r="AK214" i="269"/>
  <c r="M248" i="270"/>
  <c r="K50" i="270"/>
  <c r="N216" i="269"/>
  <c r="N184" i="269"/>
  <c r="BC212" i="269"/>
  <c r="AY239" i="269"/>
  <c r="AA177" i="269"/>
  <c r="AX235" i="269"/>
  <c r="AX231" i="269"/>
  <c r="G71" i="270"/>
  <c r="K237" i="269"/>
  <c r="AC219" i="269"/>
  <c r="BI185" i="269"/>
  <c r="AJ240" i="269"/>
  <c r="AS179" i="269"/>
  <c r="AJ191" i="269"/>
  <c r="N154" i="270"/>
  <c r="BC214" i="269"/>
  <c r="AG192" i="269"/>
  <c r="AM238" i="269"/>
  <c r="E145" i="270"/>
  <c r="BJ197" i="269"/>
  <c r="AU190" i="269"/>
  <c r="J177" i="269"/>
  <c r="I190" i="269"/>
  <c r="O221" i="269"/>
  <c r="L55" i="270"/>
  <c r="S186" i="269"/>
  <c r="AB203" i="269"/>
  <c r="AE180" i="269"/>
  <c r="J130" i="270"/>
  <c r="L116" i="270"/>
  <c r="L199" i="270" s="1"/>
  <c r="T199" i="269"/>
  <c r="AL225" i="269"/>
  <c r="N200" i="269"/>
  <c r="F117" i="270"/>
  <c r="F200" i="270" s="1"/>
  <c r="L157" i="270"/>
  <c r="AJ195" i="269"/>
  <c r="N245" i="270"/>
  <c r="M139" i="270"/>
  <c r="BH188" i="269"/>
  <c r="AL230" i="269"/>
  <c r="E137" i="270"/>
  <c r="S192" i="269"/>
  <c r="AD209" i="269"/>
  <c r="V229" i="269"/>
  <c r="AE198" i="269"/>
  <c r="N45" i="270"/>
  <c r="Q211" i="269"/>
  <c r="AQ232" i="269"/>
  <c r="AB173" i="269"/>
  <c r="BM193" i="269"/>
  <c r="AG194" i="269"/>
  <c r="W183" i="269"/>
  <c r="K177" i="269"/>
  <c r="AA176" i="269"/>
  <c r="AG220" i="269"/>
  <c r="H126" i="270"/>
  <c r="H209" i="270" s="1"/>
  <c r="P209" i="269"/>
  <c r="AW227" i="269"/>
  <c r="M147" i="270"/>
  <c r="AI226" i="269"/>
  <c r="BE194" i="269"/>
  <c r="AL216" i="269"/>
  <c r="O24" i="270"/>
  <c r="O107" i="270"/>
  <c r="L127" i="270"/>
  <c r="J202" i="269"/>
  <c r="J186" i="269"/>
  <c r="BB193" i="269"/>
  <c r="AL178" i="269"/>
  <c r="Y180" i="269"/>
  <c r="BB238" i="269"/>
  <c r="X191" i="269"/>
  <c r="BB185" i="269"/>
  <c r="BM225" i="269"/>
  <c r="G175" i="269"/>
  <c r="H179" i="269"/>
  <c r="BH205" i="269"/>
  <c r="BI238" i="269"/>
  <c r="AG185" i="269"/>
  <c r="AF206" i="269"/>
  <c r="AJ203" i="269"/>
  <c r="AV198" i="269"/>
  <c r="M224" i="269"/>
  <c r="J58" i="270"/>
  <c r="AL223" i="269"/>
  <c r="L194" i="269"/>
  <c r="AH215" i="269"/>
  <c r="BM207" i="269"/>
  <c r="F53" i="270"/>
  <c r="I219" i="269"/>
  <c r="Q206" i="269"/>
  <c r="I123" i="270"/>
  <c r="I206" i="270" s="1"/>
  <c r="AQ184" i="269"/>
  <c r="AH223" i="269"/>
  <c r="O41" i="270"/>
  <c r="O124" i="270"/>
  <c r="I218" i="269"/>
  <c r="F52" i="270"/>
  <c r="AY221" i="269"/>
  <c r="AW221" i="269"/>
  <c r="H58" i="270"/>
  <c r="K224" i="269"/>
  <c r="AS212" i="269"/>
  <c r="H206" i="269"/>
  <c r="J206" i="269"/>
  <c r="BE200" i="269"/>
  <c r="BA190" i="269"/>
  <c r="BF195" i="269"/>
  <c r="AD222" i="269"/>
  <c r="BA208" i="269"/>
  <c r="BK226" i="269"/>
  <c r="AO214" i="269"/>
  <c r="AH183" i="269"/>
  <c r="AL222" i="269"/>
  <c r="BH226" i="269"/>
  <c r="J193" i="269"/>
  <c r="AO237" i="269"/>
  <c r="T220" i="269"/>
  <c r="BB190" i="269"/>
  <c r="AP230" i="269"/>
  <c r="AU232" i="269"/>
  <c r="AJ214" i="269"/>
  <c r="AP227" i="269"/>
  <c r="J190" i="269"/>
  <c r="F759" i="272"/>
  <c r="L759" i="272"/>
  <c r="M759" i="272"/>
  <c r="F21" i="437" s="1"/>
  <c r="G759" i="272"/>
  <c r="I759" i="272"/>
  <c r="H759" i="272"/>
  <c r="E759" i="272"/>
  <c r="C759" i="272"/>
  <c r="D759" i="272"/>
  <c r="K759" i="272"/>
  <c r="J759" i="272"/>
  <c r="J234" i="269"/>
  <c r="AH206" i="269"/>
  <c r="H185" i="269"/>
  <c r="BK177" i="269"/>
  <c r="AK198" i="269"/>
  <c r="AV175" i="269"/>
  <c r="AL192" i="269"/>
  <c r="M236" i="269"/>
  <c r="G70" i="270"/>
  <c r="AN190" i="269"/>
  <c r="BF185" i="269"/>
  <c r="BE204" i="269"/>
  <c r="I130" i="270"/>
  <c r="AP237" i="269"/>
  <c r="BC173" i="269"/>
  <c r="AK194" i="269"/>
  <c r="AO199" i="269"/>
  <c r="BG220" i="269"/>
  <c r="AM226" i="269"/>
  <c r="BL236" i="269"/>
  <c r="X190" i="269"/>
  <c r="BL178" i="269"/>
  <c r="AY237" i="269"/>
  <c r="AM211" i="269"/>
  <c r="L234" i="269"/>
  <c r="AE239" i="269"/>
  <c r="BH190" i="269"/>
  <c r="AW208" i="269"/>
  <c r="R173" i="269"/>
  <c r="AI215" i="269"/>
  <c r="AD227" i="269"/>
  <c r="Q196" i="269"/>
  <c r="I113" i="270"/>
  <c r="I196" i="270" s="1"/>
  <c r="BK204" i="269"/>
  <c r="AL228" i="269"/>
  <c r="D113" i="270"/>
  <c r="D196" i="270" s="1"/>
  <c r="L196" i="269"/>
  <c r="Y232" i="269"/>
  <c r="Q183" i="269"/>
  <c r="K203" i="269"/>
  <c r="AK225" i="269"/>
  <c r="Y216" i="269"/>
  <c r="AC198" i="269"/>
  <c r="AQ178" i="269"/>
  <c r="N55" i="270"/>
  <c r="Q221" i="269"/>
  <c r="AU194" i="269"/>
  <c r="AY236" i="269"/>
  <c r="AF227" i="269"/>
  <c r="BL173" i="269"/>
  <c r="S227" i="269"/>
  <c r="AT237" i="269"/>
  <c r="N177" i="269"/>
  <c r="BE218" i="269"/>
  <c r="AU220" i="269"/>
  <c r="AR241" i="269"/>
  <c r="AK177" i="269"/>
  <c r="AV228" i="269"/>
  <c r="AU186" i="269"/>
  <c r="BJ180" i="269"/>
  <c r="BA185" i="269"/>
  <c r="F44" i="270"/>
  <c r="I210" i="269"/>
  <c r="AP239" i="269"/>
  <c r="AQ226" i="269"/>
  <c r="BG242" i="269"/>
  <c r="AO178" i="269"/>
  <c r="AC209" i="269"/>
  <c r="AD215" i="269"/>
  <c r="BE240" i="269"/>
  <c r="AT181" i="269"/>
  <c r="AO221" i="269"/>
  <c r="O39" i="270"/>
  <c r="O122" i="270"/>
  <c r="AI175" i="269"/>
  <c r="AO201" i="269"/>
  <c r="G181" i="269"/>
  <c r="M128" i="270"/>
  <c r="AU174" i="269"/>
  <c r="L140" i="270"/>
  <c r="BG239" i="269"/>
  <c r="Q176" i="269"/>
  <c r="AP179" i="269"/>
  <c r="BA242" i="269"/>
  <c r="AT241" i="269"/>
  <c r="I158" i="270"/>
  <c r="T200" i="269"/>
  <c r="L117" i="270"/>
  <c r="L200" i="270" s="1"/>
  <c r="BI229" i="269"/>
  <c r="AI218" i="269"/>
  <c r="Y196" i="269"/>
  <c r="BI233" i="269"/>
  <c r="AZ237" i="269"/>
  <c r="F113" i="270"/>
  <c r="F196" i="270" s="1"/>
  <c r="N196" i="269"/>
  <c r="AI178" i="269"/>
  <c r="AN216" i="269"/>
  <c r="AQ197" i="269"/>
  <c r="AX205" i="269"/>
  <c r="AJ210" i="269"/>
  <c r="AO197" i="269"/>
  <c r="I201" i="269"/>
  <c r="AE175" i="269"/>
  <c r="AE222" i="269"/>
  <c r="AB239" i="269"/>
  <c r="AB229" i="269"/>
  <c r="AM214" i="269"/>
  <c r="AN197" i="269"/>
  <c r="BH204" i="269"/>
  <c r="G234" i="269"/>
  <c r="AA232" i="269"/>
  <c r="AV184" i="269"/>
  <c r="Z181" i="269"/>
  <c r="BD232" i="269"/>
  <c r="BF238" i="269"/>
  <c r="AO209" i="269"/>
  <c r="AF187" i="269"/>
  <c r="AT192" i="269"/>
  <c r="AI176" i="269"/>
  <c r="BL193" i="269"/>
  <c r="Q232" i="269"/>
  <c r="BF229" i="269"/>
  <c r="L210" i="269"/>
  <c r="I44" i="270"/>
  <c r="BG198" i="269"/>
  <c r="AA222" i="269"/>
  <c r="AZ228" i="269"/>
  <c r="AX230" i="269"/>
  <c r="AL202" i="269"/>
  <c r="BM183" i="269"/>
  <c r="P175" i="269"/>
  <c r="AT236" i="269"/>
  <c r="W232" i="269"/>
  <c r="AN206" i="269"/>
  <c r="L156" i="270"/>
  <c r="AL180" i="269"/>
  <c r="BD186" i="269"/>
  <c r="AA180" i="269"/>
  <c r="AL201" i="269"/>
  <c r="AT218" i="269"/>
  <c r="BB241" i="269"/>
  <c r="I126" i="270"/>
  <c r="I209" i="270" s="1"/>
  <c r="Q209" i="269"/>
  <c r="Q31" i="220"/>
  <c r="BM234" i="269"/>
  <c r="AV206" i="269"/>
  <c r="AX200" i="269"/>
  <c r="G208" i="269"/>
  <c r="L179" i="269"/>
  <c r="AN233" i="269"/>
  <c r="Y229" i="269"/>
  <c r="BF186" i="269"/>
  <c r="AE186" i="269"/>
  <c r="AR217" i="269"/>
  <c r="N250" i="270"/>
  <c r="AW194" i="269"/>
  <c r="AK208" i="269"/>
  <c r="BB198" i="269"/>
  <c r="BJ190" i="269"/>
  <c r="AX228" i="269"/>
  <c r="BB194" i="269"/>
  <c r="W228" i="269"/>
  <c r="BJ188" i="269"/>
  <c r="N188" i="269"/>
  <c r="H134" i="270"/>
  <c r="AZ190" i="269"/>
  <c r="AC177" i="269"/>
  <c r="AB216" i="269"/>
  <c r="Z241" i="269"/>
  <c r="O217" i="269"/>
  <c r="L51" i="270"/>
  <c r="K138" i="270"/>
  <c r="BM238" i="269"/>
  <c r="BK185" i="269"/>
  <c r="M182" i="269"/>
  <c r="BM220" i="269"/>
  <c r="AS217" i="269"/>
  <c r="AA226" i="269"/>
  <c r="N59" i="270"/>
  <c r="Q225" i="269"/>
  <c r="M199" i="269"/>
  <c r="E116" i="270"/>
  <c r="E199" i="270" s="1"/>
  <c r="AV178" i="269"/>
  <c r="AF208" i="269"/>
  <c r="AF229" i="269"/>
  <c r="AX206" i="269"/>
  <c r="AV219" i="269"/>
  <c r="AB181" i="269"/>
  <c r="O126" i="270"/>
  <c r="O43" i="270"/>
  <c r="N181" i="269"/>
  <c r="Q203" i="269"/>
  <c r="I120" i="270"/>
  <c r="I203" i="270" s="1"/>
  <c r="AG242" i="269"/>
  <c r="BM206" i="269"/>
  <c r="BB212" i="269"/>
  <c r="AA173" i="269"/>
  <c r="BH216" i="269"/>
  <c r="AY191" i="269"/>
  <c r="AT178" i="269"/>
  <c r="BI208" i="269"/>
  <c r="AQ195" i="269"/>
  <c r="BI199" i="269"/>
  <c r="AP177" i="269"/>
  <c r="AI234" i="269"/>
  <c r="AQ210" i="269"/>
  <c r="BB219" i="269"/>
  <c r="BI234" i="269"/>
  <c r="R227" i="269"/>
  <c r="AI212" i="269"/>
  <c r="BG185" i="269"/>
  <c r="BD234" i="269"/>
  <c r="G74" i="270"/>
  <c r="K240" i="269"/>
  <c r="E125" i="270"/>
  <c r="E208" i="270" s="1"/>
  <c r="M208" i="269"/>
  <c r="W191" i="269"/>
  <c r="W201" i="269"/>
  <c r="E158" i="270"/>
  <c r="AR208" i="269"/>
  <c r="BD217" i="269"/>
  <c r="L53" i="270"/>
  <c r="O219" i="269"/>
  <c r="Y198" i="269"/>
  <c r="N218" i="269"/>
  <c r="K52" i="270"/>
  <c r="Z209" i="269"/>
  <c r="AJ185" i="269"/>
  <c r="AD237" i="269"/>
  <c r="AM224" i="269"/>
  <c r="AH187" i="269"/>
  <c r="BJ195" i="269"/>
  <c r="AM237" i="269"/>
  <c r="L191" i="269"/>
  <c r="L153" i="270"/>
  <c r="BA188" i="269"/>
  <c r="AB230" i="269"/>
  <c r="AU225" i="269"/>
  <c r="S180" i="269"/>
  <c r="Q35" i="220"/>
  <c r="AQ234" i="269"/>
  <c r="AF199" i="269"/>
  <c r="AT200" i="269"/>
  <c r="AO227" i="269"/>
  <c r="AE201" i="269"/>
  <c r="BF205" i="269"/>
  <c r="N120" i="270"/>
  <c r="N203" i="270" s="1"/>
  <c r="V203" i="269"/>
  <c r="BA176" i="269"/>
  <c r="AD174" i="269"/>
  <c r="U193" i="269"/>
  <c r="BM232" i="269"/>
  <c r="R40" i="220"/>
  <c r="BG238" i="269"/>
  <c r="Q226" i="269"/>
  <c r="N60" i="270"/>
  <c r="P223" i="269"/>
  <c r="M57" i="270"/>
  <c r="BE213" i="269"/>
  <c r="N189" i="269"/>
  <c r="AY198" i="269"/>
  <c r="BM237" i="269"/>
  <c r="V174" i="269"/>
  <c r="U174" i="269"/>
  <c r="AY228" i="269"/>
  <c r="AB231" i="269"/>
  <c r="AB235" i="269"/>
  <c r="I159" i="270"/>
  <c r="J213" i="269"/>
  <c r="G47" i="270"/>
  <c r="L213" i="269"/>
  <c r="I47" i="270"/>
  <c r="H248" i="270"/>
  <c r="AX220" i="269"/>
  <c r="AL210" i="269"/>
  <c r="Q208" i="269"/>
  <c r="I125" i="270"/>
  <c r="I208" i="270" s="1"/>
  <c r="AJ200" i="269"/>
  <c r="AI240" i="269"/>
  <c r="U224" i="269"/>
  <c r="AN213" i="269"/>
  <c r="BF188" i="269"/>
  <c r="AM173" i="269"/>
  <c r="AP200" i="269"/>
  <c r="AT198" i="269"/>
  <c r="J220" i="269"/>
  <c r="G54" i="270"/>
  <c r="R194" i="269"/>
  <c r="BG193" i="269"/>
  <c r="BG213" i="269"/>
  <c r="AG209" i="269"/>
  <c r="W188" i="269"/>
  <c r="BD200" i="269"/>
  <c r="AJ221" i="269"/>
  <c r="BH203" i="269"/>
  <c r="X196" i="269"/>
  <c r="BI239" i="269"/>
  <c r="F157" i="270"/>
  <c r="I191" i="269"/>
  <c r="BH239" i="269"/>
  <c r="L237" i="269"/>
  <c r="H71" i="270"/>
  <c r="AY214" i="269"/>
  <c r="BF225" i="269"/>
  <c r="BC221" i="269"/>
  <c r="BC203" i="269"/>
  <c r="AU233" i="269"/>
  <c r="AK242" i="269"/>
  <c r="AE202" i="269"/>
  <c r="E60" i="270"/>
  <c r="H226" i="269"/>
  <c r="AK197" i="269"/>
  <c r="BH178" i="269"/>
  <c r="P183" i="269"/>
  <c r="BC200" i="269"/>
  <c r="X181" i="269"/>
  <c r="BD235" i="269"/>
  <c r="BD231" i="269"/>
  <c r="AK175" i="269"/>
  <c r="E74" i="270"/>
  <c r="I240" i="269"/>
  <c r="BD230" i="269"/>
  <c r="BL234" i="269"/>
  <c r="D50" i="270"/>
  <c r="G216" i="269"/>
  <c r="BK180" i="269"/>
  <c r="BH224" i="269"/>
  <c r="BJ221" i="269"/>
  <c r="BJ238" i="269"/>
  <c r="M200" i="269"/>
  <c r="E117" i="270"/>
  <c r="E200" i="270" s="1"/>
  <c r="R187" i="269"/>
  <c r="BK227" i="269"/>
  <c r="AW214" i="269"/>
  <c r="AA241" i="269"/>
  <c r="N233" i="269"/>
  <c r="AJ226" i="269"/>
  <c r="AZ195" i="269"/>
  <c r="K158" i="270"/>
  <c r="G192" i="269"/>
  <c r="AI229" i="269"/>
  <c r="U237" i="269"/>
  <c r="E156" i="270"/>
  <c r="AZ220" i="269"/>
  <c r="Y187" i="269"/>
  <c r="F248" i="270"/>
  <c r="BI181" i="269"/>
  <c r="Z175" i="269"/>
  <c r="AR237" i="269"/>
  <c r="AI236" i="269"/>
  <c r="G73" i="270"/>
  <c r="K239" i="269"/>
  <c r="G152" i="270"/>
  <c r="BI224" i="269"/>
  <c r="Q220" i="269"/>
  <c r="N54" i="270"/>
  <c r="L233" i="269"/>
  <c r="D137" i="270"/>
  <c r="AX183" i="269"/>
  <c r="O28" i="270"/>
  <c r="A532" i="272"/>
  <c r="O111" i="270"/>
  <c r="S205" i="269"/>
  <c r="K122" i="270"/>
  <c r="K205" i="270" s="1"/>
  <c r="AB218" i="269"/>
  <c r="D129" i="270"/>
  <c r="S225" i="269"/>
  <c r="AC179" i="269"/>
  <c r="J178" i="269"/>
  <c r="AT177" i="269"/>
  <c r="T188" i="269"/>
  <c r="BG187" i="269"/>
  <c r="F46" i="270"/>
  <c r="I212" i="269"/>
  <c r="BD176" i="269"/>
  <c r="AP208" i="269"/>
  <c r="AX195" i="269"/>
  <c r="AJ219" i="269"/>
  <c r="BH212" i="269"/>
  <c r="M241" i="269"/>
  <c r="I75" i="270"/>
  <c r="V198" i="269"/>
  <c r="N115" i="270"/>
  <c r="N198" i="270" s="1"/>
  <c r="AO175" i="269"/>
  <c r="Q207" i="269"/>
  <c r="I124" i="270"/>
  <c r="I207" i="270" s="1"/>
  <c r="BF190" i="269"/>
  <c r="Q240" i="269"/>
  <c r="M74" i="270"/>
  <c r="BH238" i="269"/>
  <c r="AF200" i="269"/>
  <c r="J131" i="270"/>
  <c r="AH195" i="269"/>
  <c r="J154" i="270"/>
  <c r="AU230" i="269"/>
  <c r="U238" i="269"/>
  <c r="AS207" i="269"/>
  <c r="H378" i="272"/>
  <c r="K378" i="272"/>
  <c r="C378" i="272"/>
  <c r="E378" i="272"/>
  <c r="I378" i="272"/>
  <c r="F378" i="272"/>
  <c r="G378" i="272"/>
  <c r="D378" i="272"/>
  <c r="M378" i="272"/>
  <c r="O378" i="272" s="1"/>
  <c r="J378" i="272"/>
  <c r="L378" i="272"/>
  <c r="S203" i="269"/>
  <c r="K120" i="270"/>
  <c r="K203" i="270" s="1"/>
  <c r="W220" i="269"/>
  <c r="C355" i="272"/>
  <c r="K355" i="272"/>
  <c r="F355" i="272"/>
  <c r="J355" i="272"/>
  <c r="L355" i="272"/>
  <c r="H355" i="272"/>
  <c r="I355" i="272"/>
  <c r="E355" i="272"/>
  <c r="M355" i="272"/>
  <c r="D355" i="272"/>
  <c r="G355" i="272"/>
  <c r="AS209" i="269"/>
  <c r="AG208" i="269"/>
  <c r="Y183" i="269"/>
  <c r="H157" i="270"/>
  <c r="Z229" i="269"/>
  <c r="AJ230" i="269"/>
  <c r="J152" i="270"/>
  <c r="AW175" i="269"/>
  <c r="AV205" i="269"/>
  <c r="BL224" i="269"/>
  <c r="BC216" i="269"/>
  <c r="AQ209" i="269"/>
  <c r="AF217" i="269"/>
  <c r="X236" i="269"/>
  <c r="AR189" i="269"/>
  <c r="E138" i="270"/>
  <c r="AQ219" i="269"/>
  <c r="G134" i="270"/>
  <c r="BA204" i="269"/>
  <c r="BF193" i="269"/>
  <c r="I198" i="269"/>
  <c r="BH175" i="269"/>
  <c r="AI179" i="269"/>
  <c r="AN191" i="269"/>
  <c r="AL220" i="269"/>
  <c r="S217" i="269"/>
  <c r="E147" i="270"/>
  <c r="U215" i="269"/>
  <c r="BA232" i="269"/>
  <c r="H193" i="269"/>
  <c r="Z177" i="269"/>
  <c r="Y238" i="269"/>
  <c r="Y221" i="269"/>
  <c r="AH217" i="269"/>
  <c r="M242" i="269"/>
  <c r="I76" i="270"/>
  <c r="N180" i="269"/>
  <c r="V228" i="269"/>
  <c r="AP192" i="269"/>
  <c r="AJ213" i="269"/>
  <c r="J491" i="272"/>
  <c r="AG225" i="269"/>
  <c r="M194" i="269"/>
  <c r="F71" i="270"/>
  <c r="J237" i="269"/>
  <c r="BD190" i="269"/>
  <c r="AE233" i="269"/>
  <c r="AD206" i="269"/>
  <c r="AM212" i="269"/>
  <c r="O16" i="270"/>
  <c r="O99" i="270"/>
  <c r="AZ199" i="269"/>
  <c r="BM216" i="269"/>
  <c r="G123" i="270"/>
  <c r="G206" i="270" s="1"/>
  <c r="O206" i="269"/>
  <c r="AF180" i="269"/>
  <c r="T201" i="269"/>
  <c r="L118" i="270"/>
  <c r="L201" i="270" s="1"/>
  <c r="BI236" i="269"/>
  <c r="M214" i="269"/>
  <c r="J48" i="270"/>
  <c r="M155" i="270"/>
  <c r="D139" i="270"/>
  <c r="K249" i="270"/>
  <c r="AH218" i="269"/>
  <c r="BM226" i="269"/>
  <c r="AP195" i="269"/>
  <c r="BE229" i="269"/>
  <c r="AN198" i="269"/>
  <c r="AL213" i="269"/>
  <c r="H491" i="272"/>
  <c r="K182" i="269"/>
  <c r="I56" i="270"/>
  <c r="L222" i="269"/>
  <c r="BL241" i="269"/>
  <c r="W196" i="269"/>
  <c r="J205" i="269"/>
  <c r="N53" i="270"/>
  <c r="Q219" i="269"/>
  <c r="AM196" i="269"/>
  <c r="AY217" i="269"/>
  <c r="H232" i="269"/>
  <c r="AP225" i="269"/>
  <c r="AT213" i="269"/>
  <c r="BF236" i="269"/>
  <c r="F135" i="270"/>
  <c r="BE190" i="269"/>
  <c r="BK181" i="269"/>
  <c r="AF212" i="269"/>
  <c r="AP183" i="269"/>
  <c r="AD195" i="269"/>
  <c r="AS206" i="269"/>
  <c r="O189" i="269"/>
  <c r="BC218" i="269"/>
  <c r="AY201" i="269"/>
  <c r="M156" i="270"/>
  <c r="BI240" i="269"/>
  <c r="AU177" i="269"/>
  <c r="O182" i="269"/>
  <c r="BK223" i="269"/>
  <c r="AU206" i="269"/>
  <c r="S190" i="269"/>
  <c r="Q42" i="220"/>
  <c r="M191" i="269"/>
  <c r="AS221" i="269"/>
  <c r="AN195" i="269"/>
  <c r="AI210" i="269"/>
  <c r="N194" i="269"/>
  <c r="Y206" i="269"/>
  <c r="AV240" i="269"/>
  <c r="AO185" i="269"/>
  <c r="W180" i="269"/>
  <c r="AC189" i="269"/>
  <c r="AC224" i="269"/>
  <c r="E245" i="270"/>
  <c r="AO190" i="269"/>
  <c r="Q234" i="269"/>
  <c r="BM239" i="269"/>
  <c r="AS237" i="269"/>
  <c r="AI198" i="269"/>
  <c r="M187" i="269"/>
  <c r="AD207" i="269"/>
  <c r="K155" i="270"/>
  <c r="BF197" i="269"/>
  <c r="BH191" i="269"/>
  <c r="BE225" i="269"/>
  <c r="BD216" i="269"/>
  <c r="P239" i="269"/>
  <c r="L73" i="270"/>
  <c r="L239" i="270" s="1"/>
  <c r="BG203" i="269"/>
  <c r="BM194" i="269"/>
  <c r="AX223" i="269"/>
  <c r="AL197" i="269"/>
  <c r="Q193" i="269"/>
  <c r="AC242" i="269"/>
  <c r="J144" i="270"/>
  <c r="AD196" i="269"/>
  <c r="AA184" i="269"/>
  <c r="AA174" i="269"/>
  <c r="BF230" i="269"/>
  <c r="AX190" i="269"/>
  <c r="X177" i="269"/>
  <c r="AZ193" i="269"/>
  <c r="AW195" i="269"/>
  <c r="AR233" i="269"/>
  <c r="Y185" i="269"/>
  <c r="BI179" i="269"/>
  <c r="E134" i="270"/>
  <c r="H208" i="269"/>
  <c r="H123" i="270"/>
  <c r="H206" i="270" s="1"/>
  <c r="P206" i="269"/>
  <c r="AX202" i="269"/>
  <c r="J182" i="269"/>
  <c r="AI186" i="269"/>
  <c r="AI193" i="269"/>
  <c r="W207" i="269"/>
  <c r="BF202" i="269"/>
  <c r="BE187" i="269"/>
  <c r="G128" i="270"/>
  <c r="AT228" i="269"/>
  <c r="I138" i="270"/>
  <c r="AN211" i="269"/>
  <c r="AP228" i="269"/>
  <c r="BJ237" i="269"/>
  <c r="AE194" i="269"/>
  <c r="AV229" i="269"/>
  <c r="G122" i="270"/>
  <c r="G205" i="270" s="1"/>
  <c r="O205" i="269"/>
  <c r="J188" i="269"/>
  <c r="AB192" i="269"/>
  <c r="V216" i="269"/>
  <c r="BG228" i="269"/>
  <c r="AA189" i="269"/>
  <c r="N190" i="269"/>
  <c r="BJ175" i="269"/>
  <c r="AF221" i="269"/>
  <c r="V217" i="269"/>
  <c r="Z232" i="269"/>
  <c r="Y173" i="269"/>
  <c r="BB208" i="269"/>
  <c r="AY173" i="269"/>
  <c r="AS213" i="269"/>
  <c r="W234" i="269"/>
  <c r="AV194" i="269"/>
  <c r="AH181" i="269"/>
  <c r="AK213" i="269"/>
  <c r="AE192" i="269"/>
  <c r="AN224" i="269"/>
  <c r="AC201" i="269"/>
  <c r="S222" i="269"/>
  <c r="Z210" i="269"/>
  <c r="U235" i="269"/>
  <c r="U231" i="269"/>
  <c r="AB205" i="269"/>
  <c r="AL239" i="269"/>
  <c r="BC192" i="269"/>
  <c r="BC228" i="269"/>
  <c r="AD198" i="269"/>
  <c r="AK180" i="269"/>
  <c r="Z205" i="269"/>
  <c r="BC205" i="269"/>
  <c r="AK191" i="269"/>
  <c r="D71" i="270"/>
  <c r="H237" i="269"/>
  <c r="BE219" i="269"/>
  <c r="AY203" i="269"/>
  <c r="V190" i="269"/>
  <c r="AD230" i="269"/>
  <c r="E159" i="270"/>
  <c r="BL186" i="269"/>
  <c r="N113" i="270"/>
  <c r="N196" i="270" s="1"/>
  <c r="V196" i="269"/>
  <c r="G491" i="272"/>
  <c r="I245" i="270"/>
  <c r="AI216" i="269"/>
  <c r="AN179" i="269"/>
  <c r="AD187" i="269"/>
  <c r="Z212" i="269"/>
  <c r="Y242" i="269"/>
  <c r="X185" i="269"/>
  <c r="S220" i="269"/>
  <c r="BA175" i="269"/>
  <c r="W189" i="269"/>
  <c r="J140" i="270"/>
  <c r="AD204" i="269"/>
  <c r="BC217" i="269"/>
  <c r="AV226" i="269"/>
  <c r="AB220" i="269"/>
  <c r="AZ224" i="269"/>
  <c r="Q186" i="269"/>
  <c r="P225" i="269"/>
  <c r="M59" i="270"/>
  <c r="Y204" i="269"/>
  <c r="R205" i="269"/>
  <c r="J122" i="270"/>
  <c r="J205" i="270" s="1"/>
  <c r="BH233" i="269"/>
  <c r="R235" i="269"/>
  <c r="L69" i="270"/>
  <c r="R231" i="269"/>
  <c r="BB181" i="269"/>
  <c r="AP176" i="269"/>
  <c r="N192" i="269"/>
  <c r="AV195" i="269"/>
  <c r="AC194" i="269"/>
  <c r="AF219" i="269"/>
  <c r="M177" i="269"/>
  <c r="BE217" i="269"/>
  <c r="N121" i="270"/>
  <c r="N204" i="270" s="1"/>
  <c r="V204" i="269"/>
  <c r="BA217" i="269"/>
  <c r="BI206" i="269"/>
  <c r="Q216" i="269"/>
  <c r="N50" i="270"/>
  <c r="BL220" i="269"/>
  <c r="AQ176" i="269"/>
  <c r="AY204" i="269"/>
  <c r="W173" i="269"/>
  <c r="T238" i="269"/>
  <c r="BA191" i="269"/>
  <c r="BE221" i="269"/>
  <c r="BM199" i="269"/>
  <c r="R240" i="269"/>
  <c r="N74" i="270"/>
  <c r="I114" i="270"/>
  <c r="I197" i="270" s="1"/>
  <c r="Q197" i="269"/>
  <c r="AW174" i="269"/>
  <c r="AC221" i="269"/>
  <c r="AK189" i="269"/>
  <c r="AM183" i="269"/>
  <c r="E51" i="270"/>
  <c r="H217" i="269"/>
  <c r="AE225" i="269"/>
  <c r="BM218" i="269"/>
  <c r="BA223" i="269"/>
  <c r="K146" i="270"/>
  <c r="AA205" i="269"/>
  <c r="AA242" i="269"/>
  <c r="AR173" i="269"/>
  <c r="AS189" i="269"/>
  <c r="K191" i="269"/>
  <c r="P185" i="269"/>
  <c r="AT219" i="269"/>
  <c r="I249" i="270"/>
  <c r="S230" i="269"/>
  <c r="P193" i="269"/>
  <c r="AI224" i="269"/>
  <c r="AY225" i="269"/>
  <c r="AG207" i="269"/>
  <c r="BD218" i="269"/>
  <c r="L183" i="269"/>
  <c r="S173" i="269"/>
  <c r="AE230" i="269"/>
  <c r="M127" i="270"/>
  <c r="AW173" i="269"/>
  <c r="H184" i="269"/>
  <c r="M137" i="270"/>
  <c r="U197" i="269"/>
  <c r="M114" i="270"/>
  <c r="M197" i="270" s="1"/>
  <c r="AK193" i="269"/>
  <c r="M190" i="269"/>
  <c r="N178" i="269"/>
  <c r="W222" i="269"/>
  <c r="AC240" i="269"/>
  <c r="AC236" i="269"/>
  <c r="AH219" i="269"/>
  <c r="M158" i="270"/>
  <c r="BG217" i="269"/>
  <c r="K206" i="269"/>
  <c r="BM221" i="269"/>
  <c r="BA182" i="269"/>
  <c r="Z190" i="269"/>
  <c r="BK218" i="269"/>
  <c r="AE205" i="269"/>
  <c r="AN192" i="269"/>
  <c r="BJ203" i="269"/>
  <c r="BL219" i="269"/>
  <c r="G188" i="269"/>
  <c r="J50" i="270"/>
  <c r="M216" i="269"/>
  <c r="AK205" i="269"/>
  <c r="AT202" i="269"/>
  <c r="AN183" i="269"/>
  <c r="BB199" i="269"/>
  <c r="AV176" i="269"/>
  <c r="P173" i="269"/>
  <c r="AJ222" i="269"/>
  <c r="AQ205" i="269"/>
  <c r="BG215" i="269"/>
  <c r="I173" i="269"/>
  <c r="AC203" i="269"/>
  <c r="E243" i="270"/>
  <c r="N76" i="270"/>
  <c r="R242" i="269"/>
  <c r="AS186" i="269"/>
  <c r="L57" i="270"/>
  <c r="O223" i="269"/>
  <c r="BJ189" i="269"/>
  <c r="BA201" i="269"/>
  <c r="BC220" i="269"/>
  <c r="AD188" i="269"/>
  <c r="BI230" i="269"/>
  <c r="R229" i="269"/>
  <c r="AQ187" i="269"/>
  <c r="AG186" i="269"/>
  <c r="BC230" i="269"/>
  <c r="BA179" i="269"/>
  <c r="AA179" i="269"/>
  <c r="AY216" i="269"/>
  <c r="R193" i="269"/>
  <c r="BE230" i="269"/>
  <c r="BM182" i="269"/>
  <c r="AO191" i="269"/>
  <c r="AA238" i="269"/>
  <c r="AO225" i="269"/>
  <c r="Z197" i="269"/>
  <c r="I244" i="270"/>
  <c r="W240" i="269"/>
  <c r="G126" i="270"/>
  <c r="G209" i="270" s="1"/>
  <c r="O209" i="269"/>
  <c r="Q237" i="269"/>
  <c r="M71" i="270"/>
  <c r="L239" i="269"/>
  <c r="H73" i="270"/>
  <c r="R216" i="269"/>
  <c r="AJ174" i="269"/>
  <c r="J133" i="270"/>
  <c r="BL212" i="269"/>
  <c r="P208" i="269"/>
  <c r="H125" i="270"/>
  <c r="H208" i="270" s="1"/>
  <c r="BL226" i="269"/>
  <c r="AC217" i="269"/>
  <c r="J158" i="270"/>
  <c r="AR192" i="269"/>
  <c r="I214" i="269"/>
  <c r="F48" i="270"/>
  <c r="BI201" i="269"/>
  <c r="W226" i="269"/>
  <c r="N124" i="270"/>
  <c r="N207" i="270" s="1"/>
  <c r="V207" i="269"/>
  <c r="J180" i="269"/>
  <c r="I224" i="269"/>
  <c r="F58" i="270"/>
  <c r="D247" i="270"/>
  <c r="M249" i="270"/>
  <c r="AP210" i="269"/>
  <c r="AQ202" i="269"/>
  <c r="AX196" i="269"/>
  <c r="T208" i="269"/>
  <c r="L125" i="270"/>
  <c r="L208" i="270" s="1"/>
  <c r="J245" i="270"/>
  <c r="BC179" i="269"/>
  <c r="AV238" i="269"/>
  <c r="AI200" i="269"/>
  <c r="U214" i="269"/>
  <c r="AU180" i="269"/>
  <c r="M250" i="270"/>
  <c r="X223" i="269"/>
  <c r="AK228" i="269"/>
  <c r="W235" i="269"/>
  <c r="W231" i="269"/>
  <c r="AL204" i="269"/>
  <c r="BL196" i="269"/>
  <c r="Q190" i="269"/>
  <c r="O100" i="270"/>
  <c r="O17" i="270"/>
  <c r="AO203" i="269"/>
  <c r="BK216" i="269"/>
  <c r="M45" i="270"/>
  <c r="M211" i="270" s="1"/>
  <c r="P211" i="269"/>
  <c r="AF216" i="269"/>
  <c r="G249" i="270"/>
  <c r="R44" i="220"/>
  <c r="AM227" i="269"/>
  <c r="H76" i="270"/>
  <c r="L242" i="269"/>
  <c r="G56" i="270"/>
  <c r="J222" i="269"/>
  <c r="Y179" i="269"/>
  <c r="BL229" i="269"/>
  <c r="AK219" i="269"/>
  <c r="H195" i="269"/>
  <c r="BG233" i="269"/>
  <c r="N198" i="269"/>
  <c r="F115" i="270"/>
  <c r="F198" i="270" s="1"/>
  <c r="AS214" i="269"/>
  <c r="G227" i="269"/>
  <c r="D61" i="270"/>
  <c r="AC191" i="269"/>
  <c r="BC211" i="269"/>
  <c r="BD187" i="269"/>
  <c r="AP203" i="269"/>
  <c r="AI230" i="269"/>
  <c r="AS190" i="269"/>
  <c r="R206" i="269"/>
  <c r="J123" i="270"/>
  <c r="J206" i="270" s="1"/>
  <c r="AA183" i="269"/>
  <c r="AX209" i="269"/>
  <c r="BD211" i="269"/>
  <c r="I217" i="269"/>
  <c r="F51" i="270"/>
  <c r="F137" i="270"/>
  <c r="R228" i="269"/>
  <c r="AB190" i="269"/>
  <c r="J126" i="270"/>
  <c r="J209" i="270" s="1"/>
  <c r="R209" i="269"/>
  <c r="X240" i="269"/>
  <c r="BD229" i="269"/>
  <c r="H225" i="269"/>
  <c r="E59" i="270"/>
  <c r="N186" i="269"/>
  <c r="BL202" i="269"/>
  <c r="AG218" i="269"/>
  <c r="C376" i="272"/>
  <c r="M376" i="272"/>
  <c r="H376" i="272"/>
  <c r="D376" i="272"/>
  <c r="L376" i="272"/>
  <c r="J376" i="272"/>
  <c r="E376" i="272"/>
  <c r="F376" i="272"/>
  <c r="I376" i="272"/>
  <c r="K376" i="272"/>
  <c r="G376" i="272"/>
  <c r="G180" i="269"/>
  <c r="I135" i="270"/>
  <c r="AT193" i="269"/>
  <c r="W193" i="269"/>
  <c r="AV186" i="269"/>
  <c r="AI183" i="269"/>
  <c r="BL200" i="269"/>
  <c r="AC202" i="269"/>
  <c r="AI237" i="269"/>
  <c r="AN209" i="269"/>
  <c r="AP205" i="269"/>
  <c r="BC182" i="269"/>
  <c r="G157" i="270"/>
  <c r="K225" i="269"/>
  <c r="H59" i="270"/>
  <c r="T196" i="269"/>
  <c r="L113" i="270"/>
  <c r="L196" i="270" s="1"/>
  <c r="E50" i="270"/>
  <c r="H216" i="269"/>
  <c r="AF223" i="269"/>
  <c r="BH202" i="269"/>
  <c r="BB200" i="269"/>
  <c r="AV183" i="269"/>
  <c r="E122" i="270"/>
  <c r="E205" i="270" s="1"/>
  <c r="M205" i="269"/>
  <c r="AU228" i="269"/>
  <c r="BF221" i="269"/>
  <c r="AJ176" i="269"/>
  <c r="BH228" i="269"/>
  <c r="BB215" i="269"/>
  <c r="AA218" i="269"/>
  <c r="AE197" i="269"/>
  <c r="AJ175" i="269"/>
  <c r="I239" i="269"/>
  <c r="E73" i="270"/>
  <c r="X218" i="269"/>
  <c r="AX182" i="269"/>
  <c r="AZ233" i="269"/>
  <c r="AJ173" i="269"/>
  <c r="AK237" i="269"/>
  <c r="L75" i="270"/>
  <c r="P241" i="269"/>
  <c r="BG227" i="269"/>
  <c r="BK214" i="269"/>
  <c r="AU179" i="269"/>
  <c r="Q36" i="220"/>
  <c r="Q30" i="220"/>
  <c r="Z180" i="269"/>
  <c r="L136" i="270"/>
  <c r="AZ225" i="269"/>
  <c r="BM230" i="269"/>
  <c r="AW228" i="269"/>
  <c r="AU173" i="269"/>
  <c r="J246" i="270"/>
  <c r="S223" i="269"/>
  <c r="AC190" i="269"/>
  <c r="BH176" i="269"/>
  <c r="H188" i="269"/>
  <c r="M144" i="270"/>
  <c r="AB182" i="269"/>
  <c r="V218" i="269"/>
  <c r="AE217" i="269"/>
  <c r="K58" i="270"/>
  <c r="N224" i="269"/>
  <c r="AG212" i="269"/>
  <c r="AH234" i="269"/>
  <c r="AQ181" i="269"/>
  <c r="AI189" i="269"/>
  <c r="G200" i="269"/>
  <c r="BL215" i="269"/>
  <c r="M207" i="269"/>
  <c r="E124" i="270"/>
  <c r="E207" i="270" s="1"/>
  <c r="AR181" i="269"/>
  <c r="BB234" i="269"/>
  <c r="AP199" i="269"/>
  <c r="AM194" i="269"/>
  <c r="AT230" i="269"/>
  <c r="BC196" i="269"/>
  <c r="Z192" i="269"/>
  <c r="AH173" i="269"/>
  <c r="AN205" i="269"/>
  <c r="BC204" i="269"/>
  <c r="AZ240" i="269"/>
  <c r="AP173" i="269"/>
  <c r="AA231" i="269"/>
  <c r="AA235" i="269"/>
  <c r="AC222" i="269"/>
  <c r="AW220" i="269"/>
  <c r="BF242" i="269"/>
  <c r="O180" i="269"/>
  <c r="E152" i="270"/>
  <c r="AR207" i="269"/>
  <c r="S211" i="269"/>
  <c r="M233" i="269"/>
  <c r="AL190" i="269"/>
  <c r="J116" i="270"/>
  <c r="J199" i="270" s="1"/>
  <c r="R199" i="269"/>
  <c r="M129" i="270"/>
  <c r="AM233" i="269"/>
  <c r="AM206" i="269"/>
  <c r="AL176" i="269"/>
  <c r="BD213" i="269"/>
  <c r="AI201" i="269"/>
  <c r="AX234" i="269"/>
  <c r="H122" i="270"/>
  <c r="H205" i="270" s="1"/>
  <c r="P205" i="269"/>
  <c r="G204" i="269"/>
  <c r="O9" i="270"/>
  <c r="O92" i="270"/>
  <c r="A247" i="272"/>
  <c r="BE228" i="269"/>
  <c r="E146" i="270"/>
  <c r="BD181" i="269"/>
  <c r="W236" i="269"/>
  <c r="Y224" i="269"/>
  <c r="AO187" i="269"/>
  <c r="J229" i="269"/>
  <c r="G63" i="270"/>
  <c r="BG186" i="269"/>
  <c r="K214" i="269"/>
  <c r="H48" i="270"/>
  <c r="L145" i="270"/>
  <c r="AN177" i="269"/>
  <c r="BE175" i="269"/>
  <c r="K57" i="270"/>
  <c r="N223" i="269"/>
  <c r="BL180" i="269"/>
  <c r="AG189" i="269"/>
  <c r="BD178" i="269"/>
  <c r="F70" i="270"/>
  <c r="L236" i="269"/>
  <c r="AO224" i="269"/>
  <c r="AO211" i="269"/>
  <c r="AE182" i="269"/>
  <c r="AK203" i="269"/>
  <c r="AV207" i="269"/>
  <c r="AA230" i="269"/>
  <c r="BC219" i="269"/>
  <c r="X197" i="269"/>
  <c r="AH176" i="269"/>
  <c r="AH240" i="269"/>
  <c r="AQ241" i="269"/>
  <c r="AE234" i="269"/>
  <c r="N187" i="269"/>
  <c r="AT173" i="269"/>
  <c r="V236" i="269"/>
  <c r="AW180" i="269"/>
  <c r="BH229" i="269"/>
  <c r="R219" i="269"/>
  <c r="D155" i="270"/>
  <c r="AL224" i="269"/>
  <c r="J201" i="269"/>
  <c r="AL195" i="269"/>
  <c r="D64" i="270"/>
  <c r="G230" i="269"/>
  <c r="V179" i="269"/>
  <c r="X182" i="269"/>
  <c r="O8" i="270"/>
  <c r="O91" i="270"/>
  <c r="BJ210" i="269"/>
  <c r="D250" i="270"/>
  <c r="I232" i="269"/>
  <c r="AS191" i="269"/>
  <c r="AC234" i="269"/>
  <c r="AA233" i="269"/>
  <c r="E153" i="270"/>
  <c r="AN181" i="269"/>
  <c r="BB217" i="269"/>
  <c r="G244" i="270"/>
  <c r="AO176" i="269"/>
  <c r="AH209" i="269"/>
  <c r="K228" i="269"/>
  <c r="H62" i="270"/>
  <c r="G176" i="269"/>
  <c r="BM181" i="269"/>
  <c r="BM208" i="269"/>
  <c r="AA175" i="269"/>
  <c r="H50" i="270"/>
  <c r="K216" i="269"/>
  <c r="U198" i="269"/>
  <c r="M115" i="270"/>
  <c r="M198" i="270" s="1"/>
  <c r="V220" i="269"/>
  <c r="BL206" i="269"/>
  <c r="X178" i="269"/>
  <c r="W178" i="269"/>
  <c r="AR224" i="269"/>
  <c r="AE208" i="269"/>
  <c r="K129" i="270"/>
  <c r="P184" i="269"/>
  <c r="T217" i="269"/>
  <c r="G229" i="269"/>
  <c r="D63" i="270"/>
  <c r="I188" i="269"/>
  <c r="BC190" i="269"/>
  <c r="AM240" i="269"/>
  <c r="BB210" i="269"/>
  <c r="T224" i="269"/>
  <c r="I50" i="270"/>
  <c r="L216" i="269"/>
  <c r="BG182" i="269"/>
  <c r="AQ207" i="269"/>
  <c r="K141" i="270"/>
  <c r="BB239" i="269"/>
  <c r="AO233" i="269"/>
  <c r="Y174" i="269"/>
  <c r="BD240" i="269"/>
  <c r="BJ214" i="269"/>
  <c r="G205" i="269"/>
  <c r="AD216" i="269"/>
  <c r="BH183" i="269"/>
  <c r="AP240" i="269"/>
  <c r="AD236" i="269"/>
  <c r="BD241" i="269"/>
  <c r="E133" i="270"/>
  <c r="AK215" i="269"/>
  <c r="T222" i="269"/>
  <c r="BA215" i="269"/>
  <c r="AK209" i="269"/>
  <c r="BB220" i="269"/>
  <c r="BA235" i="269"/>
  <c r="BA231" i="269"/>
  <c r="M140" i="270"/>
  <c r="R39" i="220"/>
  <c r="AM185" i="269"/>
  <c r="K136" i="270"/>
  <c r="AJ192" i="269"/>
  <c r="AU227" i="269"/>
  <c r="V173" i="269"/>
  <c r="K123" i="270"/>
  <c r="K206" i="270" s="1"/>
  <c r="S206" i="269"/>
  <c r="AK201" i="269"/>
  <c r="O68" i="270"/>
  <c r="O151" i="270"/>
  <c r="Y212" i="269"/>
  <c r="AH225" i="269"/>
  <c r="E141" i="270"/>
  <c r="N152" i="270"/>
  <c r="H209" i="269"/>
  <c r="BD195" i="269"/>
  <c r="O121" i="270"/>
  <c r="O38" i="270"/>
  <c r="AE209" i="269"/>
  <c r="AL193" i="269"/>
  <c r="F127" i="270"/>
  <c r="BD180" i="269"/>
  <c r="AN221" i="269"/>
  <c r="O186" i="269"/>
  <c r="BM200" i="269"/>
  <c r="AI225" i="269"/>
  <c r="I74" i="270"/>
  <c r="M240" i="269"/>
  <c r="AF201" i="269"/>
  <c r="AM219" i="269"/>
  <c r="N132" i="270"/>
  <c r="BL187" i="269"/>
  <c r="BJ173" i="269"/>
  <c r="J217" i="269"/>
  <c r="G51" i="270"/>
  <c r="AH174" i="269"/>
  <c r="M152" i="270"/>
  <c r="S228" i="269"/>
  <c r="S193" i="269"/>
  <c r="AN226" i="269"/>
  <c r="BJ222" i="269"/>
  <c r="J141" i="270"/>
  <c r="V240" i="269"/>
  <c r="AN185" i="269"/>
  <c r="AD181" i="269"/>
  <c r="AY242" i="269"/>
  <c r="AF211" i="269"/>
  <c r="AH239" i="269"/>
  <c r="V222" i="269"/>
  <c r="BG207" i="269"/>
  <c r="O177" i="269"/>
  <c r="E63" i="270"/>
  <c r="H229" i="269"/>
  <c r="J135" i="270"/>
  <c r="AM203" i="269"/>
  <c r="AC192" i="269"/>
  <c r="T212" i="269"/>
  <c r="AP212" i="269"/>
  <c r="K47" i="270"/>
  <c r="N213" i="269"/>
  <c r="M52" i="270"/>
  <c r="P218" i="269"/>
  <c r="K242" i="269"/>
  <c r="G76" i="270"/>
  <c r="L228" i="269"/>
  <c r="I62" i="270"/>
  <c r="K195" i="269"/>
  <c r="BM219" i="269"/>
  <c r="V232" i="269"/>
  <c r="Z237" i="269"/>
  <c r="AZ197" i="269"/>
  <c r="G136" i="270"/>
  <c r="M246" i="270"/>
  <c r="AV234" i="269"/>
  <c r="H204" i="269"/>
  <c r="AX224" i="269"/>
  <c r="T192" i="269"/>
  <c r="N182" i="269"/>
  <c r="AU208" i="269"/>
  <c r="AR240" i="269"/>
  <c r="Y215" i="269"/>
  <c r="AY211" i="269"/>
  <c r="K232" i="269"/>
  <c r="BG222" i="269"/>
  <c r="AW226" i="269"/>
  <c r="AJ211" i="269"/>
  <c r="Q37" i="220"/>
  <c r="AT175" i="269"/>
  <c r="BH206" i="269"/>
  <c r="I231" i="269"/>
  <c r="I235" i="269"/>
  <c r="X203" i="269"/>
  <c r="AP204" i="269"/>
  <c r="AC214" i="269"/>
  <c r="AY209" i="269"/>
  <c r="D159" i="270"/>
  <c r="AL189" i="269"/>
  <c r="E142" i="270"/>
  <c r="J45" i="270"/>
  <c r="M211" i="269"/>
  <c r="D52" i="270"/>
  <c r="G218" i="269"/>
  <c r="AA186" i="269"/>
  <c r="BC206" i="269"/>
  <c r="H174" i="269"/>
  <c r="AC210" i="269"/>
  <c r="BA194" i="269"/>
  <c r="AD233" i="269"/>
  <c r="L62" i="270"/>
  <c r="O228" i="269"/>
  <c r="U240" i="269"/>
  <c r="AT242" i="269"/>
  <c r="BJ226" i="269"/>
  <c r="K153" i="270"/>
  <c r="O242" i="269"/>
  <c r="K76" i="270"/>
  <c r="BL197" i="269"/>
  <c r="BD201" i="269"/>
  <c r="AR177" i="269"/>
  <c r="BC229" i="269"/>
  <c r="BF182" i="269"/>
  <c r="AC204" i="269"/>
  <c r="BE197" i="269"/>
  <c r="L491" i="272"/>
  <c r="BM213" i="269"/>
  <c r="V224" i="269"/>
  <c r="AR205" i="269"/>
  <c r="R178" i="269"/>
  <c r="K56" i="270"/>
  <c r="N222" i="269"/>
  <c r="Y214" i="269"/>
  <c r="BK202" i="269"/>
  <c r="AF181" i="269"/>
  <c r="AD219" i="269"/>
  <c r="AA220" i="269"/>
  <c r="AY178" i="269"/>
  <c r="G44" i="270"/>
  <c r="J210" i="269"/>
  <c r="BG211" i="269"/>
  <c r="S176" i="269"/>
  <c r="AF185" i="269"/>
  <c r="G143" i="270"/>
  <c r="BA216" i="269"/>
  <c r="AB201" i="269"/>
  <c r="K219" i="269"/>
  <c r="H53" i="270"/>
  <c r="M113" i="270"/>
  <c r="M196" i="270" s="1"/>
  <c r="U196" i="269"/>
  <c r="BL192" i="269"/>
  <c r="K194" i="269"/>
  <c r="AD217" i="269"/>
  <c r="P203" i="269"/>
  <c r="H120" i="270"/>
  <c r="H203" i="270" s="1"/>
  <c r="F132" i="270"/>
  <c r="Z218" i="269"/>
  <c r="I227" i="269"/>
  <c r="F61" i="270"/>
  <c r="Z221" i="269"/>
  <c r="X225" i="269"/>
  <c r="L147" i="270"/>
  <c r="AO177" i="269"/>
  <c r="AZ226" i="269"/>
  <c r="AT182" i="269"/>
  <c r="BK234" i="269"/>
  <c r="J55" i="270"/>
  <c r="M221" i="269"/>
  <c r="AX194" i="269"/>
  <c r="AR228" i="269"/>
  <c r="O123" i="270"/>
  <c r="O40" i="270"/>
  <c r="BL182" i="269"/>
  <c r="AG184" i="269"/>
  <c r="AI214" i="269"/>
  <c r="BK217" i="269"/>
  <c r="R203" i="269"/>
  <c r="J120" i="270"/>
  <c r="J203" i="270" s="1"/>
  <c r="K125" i="270"/>
  <c r="K208" i="270" s="1"/>
  <c r="S208" i="269"/>
  <c r="BJ199" i="269"/>
  <c r="AD173" i="269"/>
  <c r="AT194" i="269"/>
  <c r="BD179" i="269"/>
  <c r="AK212" i="269"/>
  <c r="K211" i="269"/>
  <c r="H45" i="270"/>
  <c r="AE220" i="269"/>
  <c r="AU211" i="269"/>
  <c r="AV236" i="269"/>
  <c r="D146" i="270"/>
  <c r="D491" i="272"/>
  <c r="I185" i="269"/>
  <c r="BH215" i="269"/>
  <c r="BD227" i="269"/>
  <c r="BK233" i="269"/>
  <c r="BD228" i="269"/>
  <c r="AM200" i="269"/>
  <c r="AI211" i="269"/>
  <c r="AR210" i="269"/>
  <c r="AS194" i="269"/>
  <c r="AG200" i="269"/>
  <c r="AP226" i="269"/>
  <c r="AN175" i="269"/>
  <c r="X242" i="269"/>
  <c r="AB225" i="269"/>
  <c r="H207" i="269"/>
  <c r="BK179" i="269"/>
  <c r="AJ208" i="269"/>
  <c r="BJ213" i="269"/>
  <c r="AY182" i="269"/>
  <c r="AS219" i="269"/>
  <c r="AM174" i="269"/>
  <c r="H124" i="270"/>
  <c r="H207" i="270" s="1"/>
  <c r="P207" i="269"/>
  <c r="Y236" i="269"/>
  <c r="AQ180" i="269"/>
  <c r="BF224" i="269"/>
  <c r="AO207" i="269"/>
  <c r="F250" i="270"/>
  <c r="I134" i="270"/>
  <c r="Z179" i="269"/>
  <c r="P189" i="269"/>
  <c r="AE219" i="269"/>
  <c r="BK195" i="269"/>
  <c r="AR176" i="269"/>
  <c r="AU223" i="269"/>
  <c r="O10" i="270"/>
  <c r="A451" i="272"/>
  <c r="O93" i="270"/>
  <c r="L130" i="270"/>
  <c r="H47" i="270"/>
  <c r="K213" i="269"/>
  <c r="BK206" i="269"/>
  <c r="U184" i="269"/>
  <c r="O120" i="270"/>
  <c r="O37" i="270"/>
  <c r="AO182" i="269"/>
  <c r="BD177" i="269"/>
  <c r="M157" i="270"/>
  <c r="BL238" i="269"/>
  <c r="BI205" i="269"/>
  <c r="AJ241" i="269"/>
  <c r="H138" i="270"/>
  <c r="AM201" i="269"/>
  <c r="AO184" i="269"/>
  <c r="W241" i="269"/>
  <c r="AG222" i="269"/>
  <c r="AX181" i="269"/>
  <c r="L141" i="270"/>
  <c r="BJ192" i="269"/>
  <c r="L217" i="269"/>
  <c r="I51" i="270"/>
  <c r="I217" i="270" s="1"/>
  <c r="AU196" i="269"/>
  <c r="AR204" i="269"/>
  <c r="AF220" i="269"/>
  <c r="BM177" i="269"/>
  <c r="AD203" i="269"/>
  <c r="AF193" i="269"/>
  <c r="AY206" i="269"/>
  <c r="N134" i="270"/>
  <c r="BA234" i="269"/>
  <c r="AM239" i="269"/>
  <c r="K189" i="269"/>
  <c r="BL223" i="269"/>
  <c r="AT187" i="269"/>
  <c r="AN176" i="269"/>
  <c r="G156" i="270"/>
  <c r="AV191" i="269"/>
  <c r="BE238" i="269"/>
  <c r="AR242" i="269"/>
  <c r="BA180" i="269"/>
  <c r="K247" i="270"/>
  <c r="AX226" i="269"/>
  <c r="AZ207" i="269"/>
  <c r="AS185" i="269"/>
  <c r="AA206" i="269"/>
  <c r="BE212" i="269"/>
  <c r="AX237" i="269"/>
  <c r="M183" i="269"/>
  <c r="BE202" i="269"/>
  <c r="F249" i="270"/>
  <c r="H129" i="270"/>
  <c r="K204" i="269"/>
  <c r="M49" i="270"/>
  <c r="P215" i="269"/>
  <c r="AN200" i="269"/>
  <c r="H155" i="270"/>
  <c r="AY176" i="269"/>
  <c r="J73" i="270"/>
  <c r="N239" i="269"/>
  <c r="AD178" i="269"/>
  <c r="BD210" i="269"/>
  <c r="AB200" i="269"/>
  <c r="O233" i="269"/>
  <c r="AY177" i="269"/>
  <c r="AT229" i="269"/>
  <c r="BF220" i="269"/>
  <c r="W212" i="269"/>
  <c r="U182" i="269"/>
  <c r="BJ207" i="269"/>
  <c r="AC205" i="269"/>
  <c r="AR212" i="269"/>
  <c r="P234" i="269"/>
  <c r="AU187" i="269"/>
  <c r="J181" i="269"/>
  <c r="BM191" i="269"/>
  <c r="J200" i="269"/>
  <c r="M153" i="270"/>
  <c r="AW179" i="269"/>
  <c r="BD238" i="269"/>
  <c r="BL194" i="269"/>
  <c r="BB225" i="269"/>
  <c r="AG177" i="269"/>
  <c r="BH186" i="269"/>
  <c r="BK241" i="269"/>
  <c r="Y218" i="269"/>
  <c r="AN238" i="269"/>
  <c r="BG184" i="269"/>
  <c r="AW235" i="269"/>
  <c r="AW231" i="269"/>
  <c r="Y226" i="269"/>
  <c r="AT206" i="269"/>
  <c r="AT176" i="269"/>
  <c r="AH199" i="269"/>
  <c r="N173" i="269"/>
  <c r="P180" i="269"/>
  <c r="AF232" i="269"/>
  <c r="AM191" i="269"/>
  <c r="R224" i="269"/>
  <c r="AA211" i="269"/>
  <c r="AE216" i="269"/>
  <c r="U229" i="269"/>
  <c r="AN180" i="269"/>
  <c r="AC238" i="269"/>
  <c r="BB232" i="269"/>
  <c r="R223" i="269"/>
  <c r="AM213" i="269"/>
  <c r="AB202" i="269"/>
  <c r="AL232" i="269"/>
  <c r="X207" i="269"/>
  <c r="K218" i="269"/>
  <c r="H52" i="270"/>
  <c r="AL194" i="269"/>
  <c r="AP221" i="269"/>
  <c r="AY230" i="269"/>
  <c r="S234" i="269"/>
  <c r="F62" i="270"/>
  <c r="I228" i="269"/>
  <c r="AE176" i="269"/>
  <c r="L155" i="270"/>
  <c r="AI173" i="269"/>
  <c r="I223" i="269"/>
  <c r="F57" i="270"/>
  <c r="N249" i="270"/>
  <c r="D130" i="270"/>
  <c r="X224" i="269"/>
  <c r="O192" i="269"/>
  <c r="I53" i="270"/>
  <c r="L219" i="269"/>
  <c r="BF223" i="269"/>
  <c r="AH205" i="269"/>
  <c r="BH218" i="269"/>
  <c r="H61" i="270"/>
  <c r="K227" i="269"/>
  <c r="BF217" i="269"/>
  <c r="S214" i="269"/>
  <c r="AA201" i="269"/>
  <c r="Q44" i="220"/>
  <c r="AH227" i="269"/>
  <c r="AR209" i="269"/>
  <c r="AA228" i="269"/>
  <c r="S238" i="269"/>
  <c r="T231" i="269"/>
  <c r="T235" i="269"/>
  <c r="N69" i="270"/>
  <c r="N235" i="270" s="1"/>
  <c r="K178" i="269"/>
  <c r="Q177" i="269"/>
  <c r="AS218" i="269"/>
  <c r="BA236" i="269"/>
  <c r="AV233" i="269"/>
  <c r="Y233" i="269"/>
  <c r="BB206" i="269"/>
  <c r="BB223" i="269"/>
  <c r="AI242" i="269"/>
  <c r="AT204" i="269"/>
  <c r="D134" i="270"/>
  <c r="AP214" i="269"/>
  <c r="AN239" i="269"/>
  <c r="AO198" i="269"/>
  <c r="BA203" i="269"/>
  <c r="BF222" i="269"/>
  <c r="K49" i="270"/>
  <c r="N215" i="269"/>
  <c r="BG200" i="269"/>
  <c r="BD205" i="269"/>
  <c r="J223" i="269"/>
  <c r="G57" i="270"/>
  <c r="BM202" i="269"/>
  <c r="AV213" i="269"/>
  <c r="AB193" i="269"/>
  <c r="Z191" i="269"/>
  <c r="AT238" i="269"/>
  <c r="AY219" i="269"/>
  <c r="BJ185" i="269"/>
  <c r="E128" i="270"/>
  <c r="BI215" i="269"/>
  <c r="M70" i="270"/>
  <c r="S236" i="269"/>
  <c r="AH221" i="269"/>
  <c r="AL218" i="269"/>
  <c r="AX229" i="269"/>
  <c r="X221" i="269"/>
  <c r="AO179" i="269"/>
  <c r="BL199" i="269"/>
  <c r="O106" i="270"/>
  <c r="O23" i="270"/>
  <c r="M230" i="269"/>
  <c r="J64" i="270"/>
  <c r="AL212" i="269"/>
  <c r="BC210" i="269"/>
  <c r="AC197" i="269"/>
  <c r="O236" i="269"/>
  <c r="I70" i="270"/>
  <c r="AO206" i="269"/>
  <c r="AX173" i="269"/>
  <c r="V209" i="269"/>
  <c r="N126" i="270"/>
  <c r="N209" i="270" s="1"/>
  <c r="AO232" i="269"/>
  <c r="S218" i="269"/>
  <c r="BA230" i="269"/>
  <c r="BM222" i="269"/>
  <c r="J238" i="269"/>
  <c r="F72" i="270"/>
  <c r="AF236" i="269"/>
  <c r="AK199" i="269"/>
  <c r="G129" i="270"/>
  <c r="F63" i="270"/>
  <c r="I229" i="269"/>
  <c r="BK174" i="269"/>
  <c r="K157" i="270"/>
  <c r="W213" i="269"/>
  <c r="AF202" i="269"/>
  <c r="U241" i="269"/>
  <c r="U211" i="269"/>
  <c r="I186" i="269"/>
  <c r="BI209" i="269"/>
  <c r="AU235" i="269"/>
  <c r="AU231" i="269"/>
  <c r="W221" i="269"/>
  <c r="AH190" i="269"/>
  <c r="L143" i="270"/>
  <c r="Z196" i="269"/>
  <c r="AT227" i="269"/>
  <c r="AM199" i="269"/>
  <c r="O197" i="269"/>
  <c r="G114" i="270"/>
  <c r="G197" i="270" s="1"/>
  <c r="Z224" i="269"/>
  <c r="K176" i="269"/>
  <c r="AH179" i="269"/>
  <c r="Z240" i="269"/>
  <c r="BG214" i="269"/>
  <c r="X228" i="269"/>
  <c r="AB211" i="269"/>
  <c r="W242" i="269"/>
  <c r="AW217" i="269"/>
  <c r="Y227" i="269"/>
  <c r="J52" i="270"/>
  <c r="J218" i="270" s="1"/>
  <c r="M218" i="269"/>
  <c r="D131" i="270"/>
  <c r="BI178" i="269"/>
  <c r="E57" i="270"/>
  <c r="H223" i="269"/>
  <c r="M44" i="270"/>
  <c r="P210" i="269"/>
  <c r="Y240" i="269"/>
  <c r="AK185" i="269"/>
  <c r="AY186" i="269"/>
  <c r="T198" i="269"/>
  <c r="L115" i="270"/>
  <c r="L198" i="270" s="1"/>
  <c r="K352" i="272"/>
  <c r="I352" i="272"/>
  <c r="F352" i="272"/>
  <c r="M352" i="272"/>
  <c r="H352" i="272"/>
  <c r="D352" i="272"/>
  <c r="E352" i="272"/>
  <c r="L352" i="272"/>
  <c r="J352" i="272"/>
  <c r="C352" i="272"/>
  <c r="G352" i="272"/>
  <c r="AS208" i="269"/>
  <c r="U242" i="269"/>
  <c r="BH235" i="269"/>
  <c r="BH231" i="269"/>
  <c r="H203" i="269"/>
  <c r="AI191" i="269"/>
  <c r="D127" i="270"/>
  <c r="Z235" i="269"/>
  <c r="Z231" i="269"/>
  <c r="R220" i="269"/>
  <c r="AU234" i="269"/>
  <c r="BE173" i="269"/>
  <c r="M244" i="270"/>
  <c r="AJ197" i="269"/>
  <c r="BG226" i="269"/>
  <c r="Y217" i="269"/>
  <c r="BE196" i="269"/>
  <c r="BG196" i="269"/>
  <c r="AX213" i="269"/>
  <c r="H136" i="270"/>
  <c r="O183" i="269"/>
  <c r="BA181" i="269"/>
  <c r="BK190" i="269"/>
  <c r="J756" i="272"/>
  <c r="G756" i="272"/>
  <c r="L756" i="272"/>
  <c r="M756" i="272"/>
  <c r="C21" i="437" s="1"/>
  <c r="D756" i="272"/>
  <c r="H756" i="272"/>
  <c r="I756" i="272"/>
  <c r="F756" i="272"/>
  <c r="K756" i="272"/>
  <c r="E756" i="272"/>
  <c r="C756" i="272"/>
  <c r="AE193" i="269"/>
  <c r="K202" i="269"/>
  <c r="Z203" i="269"/>
  <c r="AV204" i="269"/>
  <c r="I203" i="269"/>
  <c r="AS224" i="269"/>
  <c r="BB197" i="269"/>
  <c r="AW199" i="269"/>
  <c r="BA228" i="269"/>
  <c r="AS187" i="269"/>
  <c r="AJ182" i="269"/>
  <c r="BM184" i="269"/>
  <c r="AH207" i="269"/>
  <c r="AZ184" i="269"/>
  <c r="AQ211" i="269"/>
  <c r="O203" i="269"/>
  <c r="G120" i="270"/>
  <c r="G203" i="270" s="1"/>
  <c r="R175" i="269"/>
  <c r="AB183" i="269"/>
  <c r="AL181" i="269"/>
  <c r="Z207" i="269"/>
  <c r="T181" i="269"/>
  <c r="BA183" i="269"/>
  <c r="H219" i="269"/>
  <c r="E53" i="270"/>
  <c r="K145" i="270"/>
  <c r="AB195" i="269"/>
  <c r="I205" i="269"/>
  <c r="AG173" i="269"/>
  <c r="AL221" i="269"/>
  <c r="AE178" i="269"/>
  <c r="AD226" i="269"/>
  <c r="AK220" i="269"/>
  <c r="R183" i="269"/>
  <c r="K215" i="269"/>
  <c r="H49" i="270"/>
  <c r="BH187" i="269"/>
  <c r="BE236" i="269"/>
  <c r="W199" i="269"/>
  <c r="X227" i="269"/>
  <c r="BM198" i="269"/>
  <c r="BI228" i="269"/>
  <c r="Y239" i="269"/>
  <c r="AW184" i="269"/>
  <c r="AB174" i="269"/>
  <c r="E403" i="272"/>
  <c r="G403" i="272"/>
  <c r="G415" i="272" s="1"/>
  <c r="L403" i="272"/>
  <c r="L415" i="272" s="1"/>
  <c r="J403" i="272"/>
  <c r="D403" i="272"/>
  <c r="I403" i="272"/>
  <c r="I415" i="272" s="1"/>
  <c r="H403" i="272"/>
  <c r="H415" i="272" s="1"/>
  <c r="C403" i="272"/>
  <c r="F403" i="272"/>
  <c r="K403" i="272"/>
  <c r="M403" i="272"/>
  <c r="AZ229" i="269"/>
  <c r="R177" i="269"/>
  <c r="D141" i="270"/>
  <c r="C375" i="272"/>
  <c r="D375" i="272"/>
  <c r="G375" i="272"/>
  <c r="L375" i="272"/>
  <c r="K375" i="272"/>
  <c r="I375" i="272"/>
  <c r="E375" i="272"/>
  <c r="J375" i="272"/>
  <c r="H375" i="272"/>
  <c r="M375" i="272"/>
  <c r="F375" i="272"/>
  <c r="I152" i="270"/>
  <c r="W225" i="269"/>
  <c r="BJ216" i="269"/>
  <c r="X220" i="269"/>
  <c r="BK203" i="269"/>
  <c r="BK219" i="269"/>
  <c r="K210" i="269"/>
  <c r="H44" i="270"/>
  <c r="BB188" i="269"/>
  <c r="AF226" i="269"/>
  <c r="N142" i="270"/>
  <c r="H234" i="269"/>
  <c r="Z228" i="269"/>
  <c r="AW216" i="269"/>
  <c r="BF175" i="269"/>
  <c r="AO195" i="269"/>
  <c r="V213" i="269"/>
  <c r="BB228" i="269"/>
  <c r="Z238" i="269"/>
  <c r="AR225" i="269"/>
  <c r="H146" i="270"/>
  <c r="W203" i="269"/>
  <c r="AU237" i="269"/>
  <c r="BG174" i="269"/>
  <c r="BI197" i="269"/>
  <c r="AX204" i="269"/>
  <c r="I176" i="269"/>
  <c r="AF231" i="269"/>
  <c r="AF235" i="269"/>
  <c r="BC189" i="269"/>
  <c r="D120" i="270"/>
  <c r="D203" i="270" s="1"/>
  <c r="L203" i="269"/>
  <c r="AM222" i="269"/>
  <c r="BI223" i="269"/>
  <c r="BM223" i="269"/>
  <c r="E48" i="270"/>
  <c r="H214" i="269"/>
  <c r="AI196" i="269"/>
  <c r="N140" i="270"/>
  <c r="M121" i="270"/>
  <c r="M204" i="270" s="1"/>
  <c r="U204" i="269"/>
  <c r="N133" i="270"/>
  <c r="BG179" i="269"/>
  <c r="L126" i="270"/>
  <c r="L209" i="270" s="1"/>
  <c r="T209" i="269"/>
  <c r="J248" i="270"/>
  <c r="AX188" i="269"/>
  <c r="AU218" i="269"/>
  <c r="AF173" i="269"/>
  <c r="M184" i="269"/>
  <c r="V178" i="269"/>
  <c r="M159" i="270"/>
  <c r="R232" i="269"/>
  <c r="AB207" i="269"/>
  <c r="BI232" i="269"/>
  <c r="AO192" i="269"/>
  <c r="BI242" i="269"/>
  <c r="V225" i="269"/>
  <c r="K236" i="269"/>
  <c r="E70" i="270"/>
  <c r="AB178" i="269"/>
  <c r="X199" i="269"/>
  <c r="BA219" i="269"/>
  <c r="AE237" i="269"/>
  <c r="J147" i="270"/>
  <c r="BC226" i="269"/>
  <c r="L185" i="269"/>
  <c r="AF210" i="269"/>
  <c r="AN217" i="269"/>
  <c r="AO212" i="269"/>
  <c r="N139" i="270"/>
  <c r="Q217" i="269"/>
  <c r="N51" i="270"/>
  <c r="J402" i="272"/>
  <c r="I402" i="272"/>
  <c r="I414" i="272" s="1"/>
  <c r="C402" i="272"/>
  <c r="E402" i="272"/>
  <c r="L402" i="272"/>
  <c r="L414" i="272" s="1"/>
  <c r="F402" i="272"/>
  <c r="G402" i="272"/>
  <c r="G414" i="272" s="1"/>
  <c r="M402" i="272"/>
  <c r="K402" i="272"/>
  <c r="H402" i="272"/>
  <c r="H414" i="272" s="1"/>
  <c r="D402" i="272"/>
  <c r="AW189" i="269"/>
  <c r="Q184" i="269"/>
  <c r="BG173" i="269"/>
  <c r="BC191" i="269"/>
  <c r="L241" i="269"/>
  <c r="H75" i="270"/>
  <c r="AR219" i="269"/>
  <c r="L146" i="270"/>
  <c r="Y190" i="269"/>
  <c r="D244" i="270"/>
  <c r="AK184" i="269"/>
  <c r="R218" i="269"/>
  <c r="AL187" i="269"/>
  <c r="AS211" i="269"/>
  <c r="AK179" i="269"/>
  <c r="BI174" i="269"/>
  <c r="BH173" i="269"/>
  <c r="I193" i="269"/>
  <c r="F491" i="272"/>
  <c r="AA213" i="269"/>
  <c r="K137" i="270"/>
  <c r="BK212" i="269"/>
  <c r="AG229" i="269"/>
  <c r="G75" i="270"/>
  <c r="K241" i="269"/>
  <c r="AZ216" i="269"/>
  <c r="AH194" i="269"/>
  <c r="BH220" i="269"/>
  <c r="AE174" i="269"/>
  <c r="AJ178" i="269"/>
  <c r="J228" i="269"/>
  <c r="G62" i="270"/>
  <c r="AX239" i="269"/>
  <c r="AD191" i="269"/>
  <c r="H250" i="270"/>
  <c r="BF198" i="269"/>
  <c r="F156" i="270"/>
  <c r="AQ188" i="269"/>
  <c r="BM185" i="269"/>
  <c r="AD175" i="269"/>
  <c r="J146" i="270"/>
  <c r="I178" i="269"/>
  <c r="L56" i="270"/>
  <c r="O222" i="269"/>
  <c r="BL211" i="269"/>
  <c r="P179" i="269"/>
  <c r="AJ196" i="269"/>
  <c r="J208" i="269"/>
  <c r="N138" i="270"/>
  <c r="J47" i="270"/>
  <c r="M213" i="269"/>
  <c r="AI213" i="269"/>
  <c r="AR236" i="269"/>
  <c r="X173" i="269"/>
  <c r="AG197" i="269"/>
  <c r="AG224" i="269"/>
  <c r="J187" i="269"/>
  <c r="BC201" i="269"/>
  <c r="AB185" i="269"/>
  <c r="BD184" i="269"/>
  <c r="AG176" i="269"/>
  <c r="AY202" i="269"/>
  <c r="U187" i="269"/>
  <c r="BH222" i="269"/>
  <c r="H221" i="269"/>
  <c r="E55" i="270"/>
  <c r="AJ188" i="269"/>
  <c r="AE214" i="269"/>
  <c r="G137" i="270"/>
  <c r="L180" i="269"/>
  <c r="BA192" i="269"/>
  <c r="I153" i="270"/>
  <c r="V185" i="269"/>
  <c r="BA220" i="269"/>
  <c r="AG239" i="269"/>
  <c r="R221" i="269"/>
  <c r="AD180" i="269"/>
  <c r="AF224" i="269"/>
  <c r="D135" i="270"/>
  <c r="F140" i="270"/>
  <c r="AT184" i="269"/>
  <c r="I131" i="270"/>
  <c r="AP232" i="269"/>
  <c r="AC230" i="269"/>
  <c r="BI219" i="269"/>
  <c r="AM186" i="269"/>
  <c r="W190" i="269"/>
  <c r="BK200" i="269"/>
  <c r="AD184" i="269"/>
  <c r="AN223" i="269"/>
  <c r="AJ224" i="269"/>
  <c r="AL175" i="269"/>
  <c r="AW223" i="269"/>
  <c r="L173" i="269"/>
  <c r="X205" i="269"/>
  <c r="AW198" i="269"/>
  <c r="BC234" i="269"/>
  <c r="BF239" i="269"/>
  <c r="H233" i="269"/>
  <c r="X186" i="269"/>
  <c r="AA209" i="269"/>
  <c r="BJ234" i="269"/>
  <c r="AA193" i="269"/>
  <c r="S189" i="269"/>
  <c r="O36" i="270"/>
  <c r="O119" i="270"/>
  <c r="AV220" i="269"/>
  <c r="AM225" i="269"/>
  <c r="O210" i="269"/>
  <c r="L44" i="270"/>
  <c r="V241" i="269"/>
  <c r="AT186" i="269"/>
  <c r="G214" i="269"/>
  <c r="D48" i="270"/>
  <c r="BD199" i="269"/>
  <c r="AY223" i="269"/>
  <c r="V238" i="269"/>
  <c r="Z227" i="269"/>
  <c r="BH201" i="269"/>
  <c r="M123" i="270"/>
  <c r="M206" i="270" s="1"/>
  <c r="U206" i="269"/>
  <c r="I181" i="269"/>
  <c r="AJ212" i="269"/>
  <c r="BC236" i="269"/>
  <c r="AJ239" i="269"/>
  <c r="BE215" i="269"/>
  <c r="BF194" i="269"/>
  <c r="AM175" i="269"/>
  <c r="AJ177" i="269"/>
  <c r="V214" i="269"/>
  <c r="AA229" i="269"/>
  <c r="AP174" i="269"/>
  <c r="BB175" i="269"/>
  <c r="BE193" i="269"/>
  <c r="V186" i="269"/>
  <c r="AW191" i="269"/>
  <c r="J233" i="269"/>
  <c r="BB205" i="269"/>
  <c r="O215" i="269"/>
  <c r="L49" i="270"/>
  <c r="X200" i="269"/>
  <c r="BH182" i="269"/>
  <c r="AX233" i="269"/>
  <c r="AK204" i="269"/>
  <c r="AH226" i="269"/>
  <c r="H173" i="269"/>
  <c r="H152" i="270"/>
  <c r="AZ230" i="269"/>
  <c r="AW239" i="269"/>
  <c r="AR191" i="269"/>
  <c r="AO205" i="269"/>
  <c r="AW177" i="269"/>
  <c r="BH232" i="269"/>
  <c r="BC178" i="269"/>
  <c r="AT211" i="269"/>
  <c r="AW176" i="269"/>
  <c r="I248" i="270"/>
  <c r="AR199" i="269"/>
  <c r="BG197" i="269"/>
  <c r="AZ177" i="269"/>
  <c r="AR200" i="269"/>
  <c r="AU188" i="269"/>
  <c r="AP175" i="269"/>
  <c r="H70" i="270"/>
  <c r="N236" i="269"/>
  <c r="L70" i="270"/>
  <c r="L236" i="270" s="1"/>
  <c r="R236" i="269"/>
  <c r="AS234" i="269"/>
  <c r="BD185" i="269"/>
  <c r="M118" i="270"/>
  <c r="M201" i="270" s="1"/>
  <c r="U201" i="269"/>
  <c r="L177" i="269"/>
  <c r="Z176" i="269"/>
  <c r="O66" i="270"/>
  <c r="O149" i="270"/>
  <c r="AQ217" i="269"/>
  <c r="AW188" i="269"/>
  <c r="G112" i="270"/>
  <c r="G195" i="270" s="1"/>
  <c r="O195" i="269"/>
  <c r="AL183" i="269"/>
  <c r="T226" i="269"/>
  <c r="J56" i="270"/>
  <c r="M222" i="269"/>
  <c r="J194" i="269"/>
  <c r="H247" i="270"/>
  <c r="AA181" i="269"/>
  <c r="AN219" i="269"/>
  <c r="N135" i="270"/>
  <c r="AI195" i="269"/>
  <c r="L58" i="270"/>
  <c r="O224" i="269"/>
  <c r="D138" i="270"/>
  <c r="J155" i="270"/>
  <c r="U176" i="269"/>
  <c r="BC223" i="269"/>
  <c r="BL204" i="269"/>
  <c r="AY197" i="269"/>
  <c r="R174" i="269"/>
  <c r="BA213" i="269"/>
  <c r="AK233" i="269"/>
  <c r="G135" i="270"/>
  <c r="BH208" i="269"/>
  <c r="AY200" i="269"/>
  <c r="AO218" i="269"/>
  <c r="V242" i="269"/>
  <c r="P232" i="269"/>
  <c r="AW185" i="269"/>
  <c r="AZ180" i="269"/>
  <c r="K250" i="270"/>
  <c r="BJ230" i="269"/>
  <c r="AQ221" i="269"/>
  <c r="AK241" i="269"/>
  <c r="M189" i="269"/>
  <c r="D144" i="270"/>
  <c r="Y202" i="269"/>
  <c r="BH221" i="269"/>
  <c r="AI232" i="269"/>
  <c r="AN194" i="269"/>
  <c r="AI239" i="269"/>
  <c r="S197" i="269"/>
  <c r="K114" i="270"/>
  <c r="K197" i="270" s="1"/>
  <c r="P233" i="269"/>
  <c r="G141" i="270"/>
  <c r="BL185" i="269"/>
  <c r="I147" i="270"/>
  <c r="AV242" i="269"/>
  <c r="AU213" i="269"/>
  <c r="AQ189" i="269"/>
  <c r="N56" i="270"/>
  <c r="Q222" i="269"/>
  <c r="AH197" i="269"/>
  <c r="Y197" i="269"/>
  <c r="U183" i="269"/>
  <c r="BI180" i="269"/>
  <c r="BI204" i="269"/>
  <c r="AV212" i="269"/>
  <c r="Q40" i="220"/>
  <c r="AA210" i="269"/>
  <c r="BI188" i="269"/>
  <c r="AJ199" i="269"/>
  <c r="BM236" i="269"/>
  <c r="AM209" i="269"/>
  <c r="AV200" i="269"/>
  <c r="BG216" i="269"/>
  <c r="AJ180" i="269"/>
  <c r="AH211" i="269"/>
  <c r="X175" i="269"/>
  <c r="BI183" i="269"/>
  <c r="AU175" i="269"/>
  <c r="AR194" i="269"/>
  <c r="M132" i="270"/>
  <c r="BI212" i="269"/>
  <c r="BK222" i="269"/>
  <c r="AN208" i="269"/>
  <c r="AJ237" i="269"/>
  <c r="BM197" i="269"/>
  <c r="AB188" i="269"/>
  <c r="W204" i="269"/>
  <c r="AY175" i="269"/>
  <c r="S179" i="269"/>
  <c r="AH191" i="269"/>
  <c r="AN210" i="269"/>
  <c r="S242" i="269"/>
  <c r="AL231" i="269"/>
  <c r="AL235" i="269"/>
  <c r="G201" i="269"/>
  <c r="AX222" i="269"/>
  <c r="J243" i="270"/>
  <c r="J221" i="269"/>
  <c r="G55" i="270"/>
  <c r="AB217" i="269"/>
  <c r="AI192" i="269"/>
  <c r="AM210" i="269"/>
  <c r="K404" i="272"/>
  <c r="D404" i="272"/>
  <c r="J404" i="272"/>
  <c r="H404" i="272"/>
  <c r="H416" i="272" s="1"/>
  <c r="G404" i="272"/>
  <c r="G416" i="272" s="1"/>
  <c r="F404" i="272"/>
  <c r="E404" i="272"/>
  <c r="L404" i="272"/>
  <c r="L416" i="272" s="1"/>
  <c r="M404" i="272"/>
  <c r="I404" i="272"/>
  <c r="I416" i="272" s="1"/>
  <c r="C404" i="272"/>
  <c r="AZ227" i="269"/>
  <c r="BF206" i="269"/>
  <c r="BH198" i="269"/>
  <c r="BK235" i="269"/>
  <c r="BK231" i="269"/>
  <c r="AG183" i="269"/>
  <c r="F133" i="270"/>
  <c r="Q241" i="269"/>
  <c r="M75" i="270"/>
  <c r="AW215" i="269"/>
  <c r="W214" i="269"/>
  <c r="F147" i="270"/>
  <c r="G48" i="270"/>
  <c r="J214" i="269"/>
  <c r="Y228" i="269"/>
  <c r="AF203" i="269"/>
  <c r="M238" i="269"/>
  <c r="I72" i="270"/>
  <c r="AP223" i="269"/>
  <c r="AR193" i="269"/>
  <c r="BG199" i="269"/>
  <c r="P219" i="269"/>
  <c r="M53" i="270"/>
  <c r="U208" i="269"/>
  <c r="M125" i="270"/>
  <c r="M208" i="270" s="1"/>
  <c r="S184" i="269"/>
  <c r="F143" i="270"/>
  <c r="R176" i="269"/>
  <c r="AV232" i="269"/>
  <c r="AW207" i="269"/>
  <c r="T210" i="269"/>
  <c r="M116" i="270"/>
  <c r="M199" i="270" s="1"/>
  <c r="U199" i="269"/>
  <c r="BD220" i="269"/>
  <c r="D49" i="270"/>
  <c r="G215" i="269"/>
  <c r="AD238" i="269"/>
  <c r="BA189" i="269"/>
  <c r="AQ223" i="269"/>
  <c r="I144" i="270"/>
  <c r="BJ235" i="269"/>
  <c r="BJ231" i="269"/>
  <c r="AD199" i="269"/>
  <c r="AG201" i="269"/>
  <c r="BC188" i="269"/>
  <c r="BC213" i="269"/>
  <c r="K147" i="270"/>
  <c r="AE183" i="269"/>
  <c r="AI228" i="269"/>
  <c r="AX221" i="269"/>
  <c r="AR222" i="269"/>
  <c r="BF191" i="269"/>
  <c r="BA226" i="269"/>
  <c r="Y209" i="269"/>
  <c r="X239" i="269"/>
  <c r="BM217" i="269"/>
  <c r="K143" i="270"/>
  <c r="AB215" i="269"/>
  <c r="AN212" i="269"/>
  <c r="I143" i="270"/>
  <c r="AB223" i="269"/>
  <c r="AM181" i="269"/>
  <c r="G147" i="270"/>
  <c r="L46" i="270"/>
  <c r="O212" i="269"/>
  <c r="L201" i="269"/>
  <c r="D118" i="270"/>
  <c r="D201" i="270" s="1"/>
  <c r="AK173" i="269"/>
  <c r="AK239" i="269"/>
  <c r="AU197" i="269"/>
  <c r="AU191" i="269"/>
  <c r="BK215" i="269"/>
  <c r="L247" i="270"/>
  <c r="AR183" i="269"/>
  <c r="AN241" i="269"/>
  <c r="AZ242" i="269"/>
  <c r="AH236" i="269"/>
  <c r="L209" i="269"/>
  <c r="D126" i="270"/>
  <c r="D209" i="270" s="1"/>
  <c r="AN225" i="269"/>
  <c r="K491" i="272"/>
  <c r="BD215" i="269"/>
  <c r="AI177" i="269"/>
  <c r="BI196" i="269"/>
  <c r="Y177" i="269"/>
  <c r="AV177" i="269"/>
  <c r="Q181" i="269"/>
  <c r="H141" i="270"/>
  <c r="AE179" i="269"/>
  <c r="BG237" i="269"/>
  <c r="J75" i="270"/>
  <c r="N241" i="269"/>
  <c r="BE178" i="269"/>
  <c r="AU198" i="269"/>
  <c r="J70" i="270"/>
  <c r="P236" i="269"/>
  <c r="AZ178" i="269"/>
  <c r="AO228" i="269"/>
  <c r="AC184" i="269"/>
  <c r="S183" i="269"/>
  <c r="AG196" i="269"/>
  <c r="AC174" i="269"/>
  <c r="G154" i="270"/>
  <c r="S232" i="269"/>
  <c r="G186" i="269"/>
  <c r="AR201" i="269"/>
  <c r="I177" i="269"/>
  <c r="U185" i="269"/>
  <c r="AH232" i="269"/>
  <c r="AR230" i="269"/>
  <c r="H249" i="270"/>
  <c r="AA217" i="269"/>
  <c r="AX189" i="269"/>
  <c r="R184" i="269"/>
  <c r="AM189" i="269"/>
  <c r="BF214" i="269"/>
  <c r="AU229" i="269"/>
  <c r="O240" i="269"/>
  <c r="K74" i="270"/>
  <c r="AB198" i="269"/>
  <c r="AX180" i="269"/>
  <c r="AS216" i="269"/>
  <c r="Z219" i="269"/>
  <c r="AT224" i="269"/>
  <c r="AQ228" i="269"/>
  <c r="L154" i="270"/>
  <c r="L212" i="269"/>
  <c r="I46" i="270"/>
  <c r="K185" i="269"/>
  <c r="H175" i="269"/>
  <c r="AN193" i="269"/>
  <c r="AV210" i="269"/>
  <c r="BG230" i="269"/>
  <c r="M133" i="270"/>
  <c r="AV185" i="269"/>
  <c r="BG205" i="269"/>
  <c r="BA205" i="269"/>
  <c r="I192" i="269"/>
  <c r="AJ215" i="269"/>
  <c r="E58" i="270"/>
  <c r="H224" i="269"/>
  <c r="BE237" i="269"/>
  <c r="Y194" i="269"/>
  <c r="F243" i="270"/>
  <c r="AS174" i="269"/>
  <c r="O190" i="269"/>
  <c r="R212" i="269"/>
  <c r="AH177" i="269"/>
  <c r="AM180" i="269"/>
  <c r="J57" i="270"/>
  <c r="M223" i="269"/>
  <c r="P201" i="269"/>
  <c r="H118" i="270"/>
  <c r="H201" i="270" s="1"/>
  <c r="G223" i="269"/>
  <c r="D57" i="270"/>
  <c r="AH228" i="269"/>
  <c r="E45" i="270"/>
  <c r="H211" i="269"/>
  <c r="AH185" i="269"/>
  <c r="I200" i="269"/>
  <c r="L190" i="269"/>
  <c r="U216" i="269"/>
  <c r="AX210" i="269"/>
  <c r="K44" i="270"/>
  <c r="N210" i="269"/>
  <c r="BB209" i="269"/>
  <c r="T240" i="269"/>
  <c r="N52" i="270"/>
  <c r="N218" i="270" s="1"/>
  <c r="Q218" i="269"/>
  <c r="BK199" i="269"/>
  <c r="AU193" i="269"/>
  <c r="J199" i="269"/>
  <c r="AF209" i="269"/>
  <c r="G197" i="269"/>
  <c r="AB187" i="269"/>
  <c r="BH179" i="269"/>
  <c r="BD214" i="269"/>
  <c r="T184" i="269"/>
  <c r="AY192" i="269"/>
  <c r="AV241" i="269"/>
  <c r="BB202" i="269"/>
  <c r="AN237" i="269"/>
  <c r="AV224" i="269"/>
  <c r="BJ191" i="269"/>
  <c r="W177" i="269"/>
  <c r="BI221" i="269"/>
  <c r="V233" i="269"/>
  <c r="J49" i="270"/>
  <c r="M215" i="269"/>
  <c r="AN189" i="269"/>
  <c r="BI214" i="269"/>
  <c r="BH207" i="269"/>
  <c r="AZ200" i="269"/>
  <c r="H147" i="270"/>
  <c r="AD223" i="269"/>
  <c r="A572" i="272"/>
  <c r="O94" i="270"/>
  <c r="O11" i="270"/>
  <c r="AK206" i="269"/>
  <c r="L224" i="269"/>
  <c r="I58" i="270"/>
  <c r="AZ196" i="269"/>
  <c r="BA218" i="269"/>
  <c r="G173" i="269"/>
  <c r="BC186" i="269"/>
  <c r="BB240" i="269"/>
  <c r="AF198" i="269"/>
  <c r="AW190" i="269"/>
  <c r="BB214" i="269"/>
  <c r="BG232" i="269"/>
  <c r="T219" i="269"/>
  <c r="BM180" i="269"/>
  <c r="AJ186" i="269"/>
  <c r="L244" i="270"/>
  <c r="R185" i="269"/>
  <c r="AD239" i="269"/>
  <c r="AO230" i="269"/>
  <c r="BE241" i="269"/>
  <c r="K51" i="270"/>
  <c r="N217" i="269"/>
  <c r="BB195" i="269"/>
  <c r="AQ186" i="269"/>
  <c r="BG204" i="269"/>
  <c r="BL189" i="269"/>
  <c r="U195" i="269"/>
  <c r="M112" i="270"/>
  <c r="M195" i="270" s="1"/>
  <c r="AG235" i="269"/>
  <c r="AG231" i="269"/>
  <c r="D158" i="270"/>
  <c r="BD196" i="269"/>
  <c r="BI175" i="269"/>
  <c r="AR182" i="269"/>
  <c r="BD233" i="269"/>
  <c r="J218" i="269"/>
  <c r="G52" i="270"/>
  <c r="AI180" i="269"/>
  <c r="T176" i="269"/>
  <c r="G237" i="269"/>
  <c r="AW237" i="269"/>
  <c r="AG206" i="269"/>
  <c r="AX241" i="269"/>
  <c r="AW242" i="269"/>
  <c r="K207" i="269"/>
  <c r="N183" i="269"/>
  <c r="BJ212" i="269"/>
  <c r="BF192" i="269"/>
  <c r="G242" i="269"/>
  <c r="T207" i="269"/>
  <c r="L124" i="270"/>
  <c r="L207" i="270" s="1"/>
  <c r="AV180" i="269"/>
  <c r="AF214" i="269"/>
  <c r="AE226" i="269"/>
  <c r="AH237" i="269"/>
  <c r="V230" i="269"/>
  <c r="K244" i="270"/>
  <c r="P204" i="269"/>
  <c r="H121" i="270"/>
  <c r="H204" i="270" s="1"/>
  <c r="AG211" i="269"/>
  <c r="AH230" i="269"/>
  <c r="BF173" i="269"/>
  <c r="AC212" i="269"/>
  <c r="AA191" i="269"/>
  <c r="BE181" i="269"/>
  <c r="J128" i="270"/>
  <c r="N128" i="270"/>
  <c r="AZ212" i="269"/>
  <c r="AX207" i="269"/>
  <c r="AW240" i="269"/>
  <c r="AD190" i="269"/>
  <c r="AU202" i="269"/>
  <c r="I405" i="272"/>
  <c r="I417" i="272" s="1"/>
  <c r="F405" i="272"/>
  <c r="M405" i="272"/>
  <c r="D405" i="272"/>
  <c r="K405" i="272"/>
  <c r="C405" i="272"/>
  <c r="J405" i="272"/>
  <c r="H405" i="272"/>
  <c r="H417" i="272" s="1"/>
  <c r="L405" i="272"/>
  <c r="L417" i="272" s="1"/>
  <c r="E405" i="272"/>
  <c r="G405" i="272"/>
  <c r="G417" i="272" s="1"/>
  <c r="AF207" i="269"/>
  <c r="AG236" i="269"/>
  <c r="BI220" i="269"/>
  <c r="AP194" i="269"/>
  <c r="AC193" i="269"/>
  <c r="L232" i="269"/>
  <c r="P195" i="269"/>
  <c r="H112" i="270"/>
  <c r="H195" i="270" s="1"/>
  <c r="AB241" i="269"/>
  <c r="AF205" i="269"/>
  <c r="T242" i="269"/>
  <c r="Z200" i="269"/>
  <c r="AS188" i="269"/>
  <c r="BL239" i="269"/>
  <c r="J74" i="270"/>
  <c r="N240" i="269"/>
  <c r="T221" i="269"/>
  <c r="BK191" i="269"/>
  <c r="Y182" i="269"/>
  <c r="S231" i="269"/>
  <c r="M69" i="270"/>
  <c r="S235" i="269"/>
  <c r="BM228" i="269"/>
  <c r="BL175" i="269"/>
  <c r="L139" i="270"/>
  <c r="BI226" i="269"/>
  <c r="L761" i="272"/>
  <c r="D761" i="272"/>
  <c r="J761" i="272"/>
  <c r="C761" i="272"/>
  <c r="I761" i="272"/>
  <c r="K761" i="272"/>
  <c r="H761" i="272"/>
  <c r="G761" i="272"/>
  <c r="F761" i="272"/>
  <c r="M761" i="272"/>
  <c r="H21" i="437" s="1"/>
  <c r="E761" i="272"/>
  <c r="E71" i="270"/>
  <c r="I237" i="269"/>
  <c r="AA219" i="269"/>
  <c r="BF212" i="269"/>
  <c r="J142" i="270"/>
  <c r="H196" i="269"/>
  <c r="BE188" i="269"/>
  <c r="D140" i="270"/>
  <c r="N129" i="270"/>
  <c r="Z182" i="269"/>
  <c r="AT217" i="269"/>
  <c r="AV222" i="269"/>
  <c r="AH213" i="269"/>
  <c r="AN184" i="269"/>
  <c r="AE229" i="269"/>
  <c r="BK198" i="269"/>
  <c r="F129" i="270"/>
  <c r="T175" i="269"/>
  <c r="R190" i="269"/>
  <c r="AO234" i="269"/>
  <c r="F124" i="270"/>
  <c r="F207" i="270" s="1"/>
  <c r="N207" i="269"/>
  <c r="AV239" i="269"/>
  <c r="G353" i="272"/>
  <c r="H353" i="272"/>
  <c r="F353" i="272"/>
  <c r="K353" i="272"/>
  <c r="C353" i="272"/>
  <c r="I353" i="272"/>
  <c r="D353" i="272"/>
  <c r="L353" i="272"/>
  <c r="M353" i="272"/>
  <c r="E353" i="272"/>
  <c r="J353" i="272"/>
  <c r="BI191" i="269"/>
  <c r="BL184" i="269"/>
  <c r="D156" i="270"/>
  <c r="S201" i="269"/>
  <c r="K118" i="270"/>
  <c r="K201" i="270" s="1"/>
  <c r="AP209" i="269"/>
  <c r="AO204" i="269"/>
  <c r="BK242" i="269"/>
  <c r="BM195" i="269"/>
  <c r="AS220" i="269"/>
  <c r="AZ181" i="269"/>
  <c r="BA225" i="269"/>
  <c r="U225" i="269"/>
  <c r="BM214" i="269"/>
  <c r="AS241" i="269"/>
  <c r="BC207" i="269"/>
  <c r="W182" i="269"/>
  <c r="AS200" i="269"/>
  <c r="BL210" i="269"/>
  <c r="AM241" i="269"/>
  <c r="BK197" i="269"/>
  <c r="AH241" i="269"/>
  <c r="BE191" i="269"/>
  <c r="S204" i="269"/>
  <c r="K121" i="270"/>
  <c r="K204" i="270" s="1"/>
  <c r="AI197" i="269"/>
  <c r="K124" i="270"/>
  <c r="K207" i="270" s="1"/>
  <c r="S207" i="269"/>
  <c r="V200" i="269"/>
  <c r="N117" i="270"/>
  <c r="N200" i="270" s="1"/>
  <c r="R222" i="269"/>
  <c r="BL228" i="269"/>
  <c r="BI184" i="269"/>
  <c r="BG176" i="269"/>
  <c r="G133" i="270"/>
  <c r="BB186" i="269"/>
  <c r="E52" i="270"/>
  <c r="H218" i="269"/>
  <c r="BC202" i="269"/>
  <c r="G183" i="269"/>
  <c r="I196" i="269"/>
  <c r="BJ229" i="269"/>
  <c r="BD191" i="269"/>
  <c r="AT201" i="269"/>
  <c r="BH213" i="269"/>
  <c r="I250" i="270"/>
  <c r="BI189" i="269"/>
  <c r="AO219" i="269"/>
  <c r="AE173" i="269"/>
  <c r="Y195" i="269"/>
  <c r="AP216" i="269"/>
  <c r="E139" i="270"/>
  <c r="I136" i="270"/>
  <c r="R42" i="220"/>
  <c r="L249" i="270"/>
  <c r="AR220" i="269"/>
  <c r="BI237" i="269"/>
  <c r="O101" i="270"/>
  <c r="O18" i="270"/>
  <c r="N229" i="269"/>
  <c r="K63" i="270"/>
  <c r="AW233" i="269"/>
  <c r="Z186" i="269"/>
  <c r="BE185" i="269"/>
  <c r="T239" i="269"/>
  <c r="T180" i="269"/>
  <c r="AU241" i="269"/>
  <c r="O95" i="270"/>
  <c r="A298" i="272"/>
  <c r="O12" i="270"/>
  <c r="BB174" i="269"/>
  <c r="AU182" i="269"/>
  <c r="H183" i="269"/>
  <c r="BH241" i="269"/>
  <c r="X232" i="269"/>
  <c r="H243" i="270"/>
  <c r="AU217" i="269"/>
  <c r="BG241" i="269"/>
  <c r="AU195" i="269"/>
  <c r="I146" i="270"/>
  <c r="AV188" i="269"/>
  <c r="J209" i="269"/>
  <c r="N201" i="269"/>
  <c r="F118" i="270"/>
  <c r="F201" i="270" s="1"/>
  <c r="Q189" i="269"/>
  <c r="AC207" i="269"/>
  <c r="N195" i="269"/>
  <c r="F112" i="270"/>
  <c r="F195" i="270" s="1"/>
  <c r="AX232" i="269"/>
  <c r="N203" i="269"/>
  <c r="F120" i="270"/>
  <c r="F203" i="270" s="1"/>
  <c r="AB184" i="269"/>
  <c r="AI187" i="269"/>
  <c r="AG174" i="269"/>
  <c r="H128" i="270"/>
  <c r="P178" i="269"/>
  <c r="AT183" i="269"/>
  <c r="AP233" i="269"/>
  <c r="BD242" i="269"/>
  <c r="AD194" i="269"/>
  <c r="AV223" i="269"/>
  <c r="X241" i="269"/>
  <c r="H139" i="270"/>
  <c r="D143" i="270"/>
  <c r="BH200" i="269"/>
  <c r="H143" i="270"/>
  <c r="E157" i="270"/>
  <c r="AP242" i="269"/>
  <c r="V176" i="269"/>
  <c r="I55" i="270"/>
  <c r="I221" i="270" s="1"/>
  <c r="L221" i="269"/>
  <c r="T232" i="269"/>
  <c r="I213" i="269"/>
  <c r="F47" i="270"/>
  <c r="AR235" i="269"/>
  <c r="AR231" i="269"/>
  <c r="BJ201" i="269"/>
  <c r="Q238" i="269"/>
  <c r="M72" i="270"/>
  <c r="M238" i="270" s="1"/>
  <c r="BC185" i="269"/>
  <c r="R211" i="269"/>
  <c r="G127" i="270"/>
  <c r="BF216" i="269"/>
  <c r="S198" i="269"/>
  <c r="K115" i="270"/>
  <c r="K198" i="270" s="1"/>
  <c r="M192" i="269"/>
  <c r="AH235" i="269"/>
  <c r="AH231" i="269"/>
  <c r="Z173" i="269"/>
  <c r="J250" i="270"/>
  <c r="BB242" i="269"/>
  <c r="BH230" i="269"/>
  <c r="I174" i="269"/>
  <c r="M204" i="269"/>
  <c r="E121" i="270"/>
  <c r="E204" i="270" s="1"/>
  <c r="BJ233" i="269"/>
  <c r="BB189" i="269"/>
  <c r="AE221" i="269"/>
  <c r="O90" i="270"/>
  <c r="A205" i="272"/>
  <c r="O7" i="270"/>
  <c r="S178" i="269"/>
  <c r="AJ184" i="269"/>
  <c r="U190" i="269"/>
  <c r="L138" i="270"/>
  <c r="AY231" i="269"/>
  <c r="AY235" i="269"/>
  <c r="BI186" i="269"/>
  <c r="W197" i="269"/>
  <c r="AX201" i="269"/>
  <c r="BL195" i="269"/>
  <c r="H158" i="270"/>
  <c r="BE214" i="269"/>
  <c r="U192" i="269"/>
  <c r="BF231" i="269"/>
  <c r="BF235" i="269"/>
  <c r="U179" i="269"/>
  <c r="E140" i="270"/>
  <c r="O225" i="269"/>
  <c r="L59" i="270"/>
  <c r="BA199" i="269"/>
  <c r="R180" i="269"/>
  <c r="BI202" i="269"/>
  <c r="AH214" i="269"/>
  <c r="AS242" i="269"/>
  <c r="AY187" i="269"/>
  <c r="N242" i="269"/>
  <c r="J76" i="270"/>
  <c r="BA238" i="269"/>
  <c r="BH192" i="269"/>
  <c r="AF237" i="269"/>
  <c r="W181" i="269"/>
  <c r="AU214" i="269"/>
  <c r="AL217" i="269"/>
  <c r="M206" i="269"/>
  <c r="E123" i="270"/>
  <c r="E206" i="270" s="1"/>
  <c r="L61" i="270"/>
  <c r="O227" i="269"/>
  <c r="M196" i="269"/>
  <c r="E113" i="270"/>
  <c r="E196" i="270" s="1"/>
  <c r="AA199" i="269"/>
  <c r="BD183" i="269"/>
  <c r="AT207" i="269"/>
  <c r="BI192" i="269"/>
  <c r="AU176" i="269"/>
  <c r="AK222" i="269"/>
  <c r="AE232" i="269"/>
  <c r="BD203" i="269"/>
  <c r="AT210" i="269"/>
  <c r="BK213" i="269"/>
  <c r="AG187" i="269"/>
  <c r="AX179" i="269"/>
  <c r="AP229" i="269"/>
  <c r="BJ208" i="269"/>
  <c r="I112" i="270"/>
  <c r="I195" i="270" s="1"/>
  <c r="Q195" i="269"/>
  <c r="BF204" i="269"/>
  <c r="I182" i="269"/>
  <c r="M146" i="270"/>
  <c r="AW201" i="269"/>
  <c r="AH182" i="269"/>
  <c r="H186" i="269"/>
  <c r="L54" i="270"/>
  <c r="O220" i="269"/>
  <c r="AL184" i="269"/>
  <c r="BK184" i="269"/>
  <c r="J232" i="269"/>
  <c r="AT214" i="269"/>
  <c r="AT212" i="269"/>
  <c r="S239" i="269"/>
  <c r="K139" i="270"/>
  <c r="AK192" i="269"/>
  <c r="AF182" i="269"/>
  <c r="M227" i="269"/>
  <c r="J61" i="270"/>
  <c r="N159" i="270"/>
  <c r="BD192" i="269"/>
  <c r="AC215" i="269"/>
  <c r="BE232" i="269"/>
  <c r="AK218" i="269"/>
  <c r="Q33" i="220"/>
  <c r="AQ215" i="269"/>
  <c r="T215" i="269"/>
  <c r="H194" i="269"/>
  <c r="AJ201" i="269"/>
  <c r="AS177" i="269"/>
  <c r="G207" i="269"/>
  <c r="Y178" i="269"/>
  <c r="J216" i="269"/>
  <c r="G50" i="270"/>
  <c r="P492" i="272"/>
  <c r="C491" i="272"/>
  <c r="P491" i="272"/>
  <c r="I194" i="269"/>
  <c r="BF196" i="269"/>
  <c r="P222" i="269"/>
  <c r="M56" i="270"/>
  <c r="AP202" i="269"/>
  <c r="AP184" i="269"/>
  <c r="BM224" i="269"/>
  <c r="AO180" i="269"/>
  <c r="AG214" i="269"/>
  <c r="AO210" i="269"/>
  <c r="BF226" i="269"/>
  <c r="I202" i="269"/>
  <c r="BG224" i="269"/>
  <c r="AE238" i="269"/>
  <c r="AF174" i="269"/>
  <c r="W209" i="269"/>
  <c r="N125" i="270"/>
  <c r="N208" i="270" s="1"/>
  <c r="V208" i="269"/>
  <c r="L152" i="270"/>
  <c r="BF207" i="269"/>
  <c r="AD228" i="269"/>
  <c r="Y200" i="269"/>
  <c r="O239" i="269"/>
  <c r="K73" i="270"/>
  <c r="AQ238" i="269"/>
  <c r="BD197" i="269"/>
  <c r="P235" i="269"/>
  <c r="P231" i="269"/>
  <c r="J69" i="270"/>
  <c r="G144" i="270"/>
  <c r="L204" i="269"/>
  <c r="D121" i="270"/>
  <c r="D204" i="270" s="1"/>
  <c r="H210" i="269"/>
  <c r="E44" i="270"/>
  <c r="K200" i="269"/>
  <c r="AC208" i="269"/>
  <c r="AJ227" i="269"/>
  <c r="V180" i="269"/>
  <c r="AX175" i="269"/>
  <c r="AM179" i="269"/>
  <c r="AX192" i="269"/>
  <c r="AH188" i="269"/>
  <c r="BF215" i="269"/>
  <c r="AE213" i="269"/>
  <c r="BL237" i="269"/>
  <c r="BE182" i="269"/>
  <c r="BA200" i="269"/>
  <c r="AA236" i="269"/>
  <c r="M141" i="270"/>
  <c r="A372" i="272"/>
  <c r="A349" i="272"/>
  <c r="A399" i="272"/>
  <c r="O112" i="270"/>
  <c r="O29" i="270"/>
  <c r="S194" i="269"/>
  <c r="AH208" i="269"/>
  <c r="BL240" i="269"/>
  <c r="AN182" i="269"/>
  <c r="R188" i="269"/>
  <c r="H60" i="270"/>
  <c r="K226" i="269"/>
  <c r="T191" i="269"/>
  <c r="AE207" i="269"/>
  <c r="T234" i="269"/>
  <c r="AV202" i="269"/>
  <c r="BK208" i="269"/>
  <c r="AH198" i="269"/>
  <c r="BJ240" i="269"/>
  <c r="AJ179" i="269"/>
  <c r="J189" i="269"/>
  <c r="G196" i="269"/>
  <c r="U178" i="269"/>
  <c r="BE198" i="269"/>
  <c r="AS193" i="269"/>
  <c r="I140" i="270"/>
  <c r="AX185" i="269"/>
  <c r="BM231" i="269"/>
  <c r="BM235" i="269"/>
  <c r="BC174" i="269"/>
  <c r="AR184" i="269"/>
  <c r="K156" i="270"/>
  <c r="K133" i="270"/>
  <c r="AS197" i="269"/>
  <c r="BF180" i="269"/>
  <c r="AA197" i="269"/>
  <c r="AM218" i="269"/>
  <c r="BG180" i="269"/>
  <c r="AB238" i="269"/>
  <c r="X238" i="269"/>
  <c r="AZ218" i="269"/>
  <c r="R197" i="269"/>
  <c r="J114" i="270"/>
  <c r="J197" i="270" s="1"/>
  <c r="AB221" i="269"/>
  <c r="BB231" i="269"/>
  <c r="BB235" i="269"/>
  <c r="P200" i="269"/>
  <c r="H117" i="270"/>
  <c r="H200" i="270" s="1"/>
  <c r="AL236" i="269"/>
  <c r="BK173" i="269"/>
  <c r="X215" i="269"/>
  <c r="D132" i="270"/>
  <c r="AX197" i="269"/>
  <c r="AJ190" i="269"/>
  <c r="AU199" i="269"/>
  <c r="AF189" i="269"/>
  <c r="U186" i="269"/>
  <c r="Z222" i="269"/>
  <c r="AO231" i="269"/>
  <c r="AO235" i="269"/>
  <c r="AQ220" i="269"/>
  <c r="Z226" i="269"/>
  <c r="Q204" i="269"/>
  <c r="I121" i="270"/>
  <c r="I204" i="270" s="1"/>
  <c r="AN230" i="269"/>
  <c r="BI194" i="269"/>
  <c r="AW192" i="269"/>
  <c r="BB229" i="269"/>
  <c r="P220" i="269"/>
  <c r="M54" i="270"/>
  <c r="Y201" i="269"/>
  <c r="BJ219" i="269"/>
  <c r="F144" i="270"/>
  <c r="AK183" i="269"/>
  <c r="T193" i="269"/>
  <c r="BJ215" i="269"/>
  <c r="AH178" i="269"/>
  <c r="AY195" i="269"/>
  <c r="BM212" i="269"/>
  <c r="G203" i="269"/>
  <c r="AN202" i="269"/>
  <c r="AG241" i="269"/>
  <c r="AB175" i="269"/>
  <c r="AK217" i="269"/>
  <c r="N209" i="269"/>
  <c r="F126" i="270"/>
  <c r="F209" i="270" s="1"/>
  <c r="AX199" i="269"/>
  <c r="D136" i="270"/>
  <c r="AJ205" i="269"/>
  <c r="AV208" i="269"/>
  <c r="AY179" i="269"/>
  <c r="AA214" i="269"/>
  <c r="AG210" i="269"/>
  <c r="Y225" i="269"/>
  <c r="X213" i="269"/>
  <c r="AD208" i="269"/>
  <c r="AJ216" i="269"/>
  <c r="AW232" i="269"/>
  <c r="BB237" i="269"/>
  <c r="AL177" i="269"/>
  <c r="AV225" i="269"/>
  <c r="BA187" i="269"/>
  <c r="BH194" i="269"/>
  <c r="AZ213" i="269"/>
  <c r="AD193" i="269"/>
  <c r="AC176" i="269"/>
  <c r="G159" i="270"/>
  <c r="BI182" i="269"/>
  <c r="BG210" i="269"/>
  <c r="H198" i="269"/>
  <c r="J119" i="270"/>
  <c r="J202" i="270" s="1"/>
  <c r="R202" i="269"/>
  <c r="K243" i="270"/>
  <c r="AF176" i="269"/>
  <c r="AM182" i="269"/>
  <c r="AW182" i="269"/>
  <c r="AG226" i="269"/>
  <c r="AF194" i="269"/>
  <c r="Z239" i="269"/>
  <c r="AS178" i="269"/>
  <c r="AP206" i="269"/>
  <c r="G146" i="270"/>
  <c r="AS175" i="269"/>
  <c r="AO236" i="269"/>
  <c r="V175" i="269"/>
  <c r="P190" i="269"/>
  <c r="AS238" i="269"/>
  <c r="BA214" i="269"/>
  <c r="AV174" i="269"/>
  <c r="AI227" i="269"/>
  <c r="D758" i="272"/>
  <c r="E758" i="272"/>
  <c r="G758" i="272"/>
  <c r="K758" i="272"/>
  <c r="L758" i="272"/>
  <c r="M758" i="272"/>
  <c r="E21" i="437" s="1"/>
  <c r="F758" i="272"/>
  <c r="C758" i="272"/>
  <c r="H758" i="272"/>
  <c r="J758" i="272"/>
  <c r="I758" i="272"/>
  <c r="AQ236" i="269"/>
  <c r="BE177" i="269"/>
  <c r="BB216" i="269"/>
  <c r="AZ192" i="269"/>
  <c r="J139" i="270"/>
  <c r="X201" i="269"/>
  <c r="K130" i="270"/>
  <c r="V181" i="269"/>
  <c r="AS232" i="269"/>
  <c r="BB233" i="269"/>
  <c r="AZ189" i="269"/>
  <c r="AP181" i="269"/>
  <c r="AQ193" i="269"/>
  <c r="AK226" i="269"/>
  <c r="Q29" i="220"/>
  <c r="AK221" i="269"/>
  <c r="J125" i="270"/>
  <c r="J208" i="270" s="1"/>
  <c r="R208" i="269"/>
  <c r="H228" i="269"/>
  <c r="E62" i="270"/>
  <c r="E228" i="270" s="1"/>
  <c r="AX214" i="269"/>
  <c r="BF174" i="269"/>
  <c r="AY180" i="269"/>
  <c r="J179" i="269"/>
  <c r="AM178" i="269"/>
  <c r="BB201" i="269"/>
  <c r="BG201" i="269"/>
  <c r="BI190" i="269"/>
  <c r="AJ228" i="269"/>
  <c r="N197" i="269"/>
  <c r="F114" i="270"/>
  <c r="F197" i="270" s="1"/>
  <c r="AG204" i="269"/>
  <c r="BC241" i="269"/>
  <c r="BI203" i="269"/>
  <c r="AG193" i="269"/>
  <c r="BI213" i="269"/>
  <c r="I236" i="269"/>
  <c r="E135" i="270"/>
  <c r="Y184" i="269"/>
  <c r="AJ187" i="269"/>
  <c r="AX215" i="269"/>
  <c r="BB177" i="269"/>
  <c r="AH196" i="269"/>
  <c r="L134" i="270"/>
  <c r="AK236" i="269"/>
  <c r="BM229" i="269"/>
  <c r="AO181" i="269"/>
  <c r="O185" i="269"/>
  <c r="Y241" i="269"/>
  <c r="BK186" i="269"/>
  <c r="BK230" i="269"/>
  <c r="AV187" i="269"/>
  <c r="BG175" i="269"/>
  <c r="AL234" i="269"/>
  <c r="BH223" i="269"/>
  <c r="AG223" i="269"/>
  <c r="BF218" i="269"/>
  <c r="E54" i="270"/>
  <c r="E220" i="270" s="1"/>
  <c r="H220" i="269"/>
  <c r="BC195" i="269"/>
  <c r="P194" i="269"/>
  <c r="AC225" i="269"/>
  <c r="U189" i="269"/>
  <c r="AE189" i="269"/>
  <c r="N174" i="269"/>
  <c r="BJ218" i="269"/>
  <c r="I139" i="270"/>
  <c r="H145" i="270"/>
  <c r="AZ186" i="269"/>
  <c r="BK224" i="269"/>
  <c r="AJ233" i="269"/>
  <c r="Y219" i="269"/>
  <c r="S233" i="269"/>
  <c r="AH210" i="269"/>
  <c r="BL218" i="269"/>
  <c r="W230" i="269"/>
  <c r="BM175" i="269"/>
  <c r="E114" i="270"/>
  <c r="E197" i="270" s="1"/>
  <c r="M197" i="269"/>
  <c r="AZ210" i="269"/>
  <c r="M176" i="269"/>
  <c r="P177" i="269"/>
  <c r="AS210" i="269"/>
  <c r="BE209" i="269"/>
  <c r="BE189" i="269"/>
  <c r="E47" i="270"/>
  <c r="H213" i="269"/>
  <c r="K60" i="270"/>
  <c r="N226" i="269"/>
  <c r="AU210" i="269"/>
  <c r="AH220" i="269"/>
  <c r="I234" i="269"/>
  <c r="BM242" i="269"/>
  <c r="AF186" i="269"/>
  <c r="F145" i="270"/>
  <c r="AS199" i="269"/>
  <c r="V211" i="269"/>
  <c r="S224" i="269"/>
  <c r="M154" i="270"/>
  <c r="BB187" i="269"/>
  <c r="AM208" i="269"/>
  <c r="O232" i="269"/>
  <c r="AE223" i="269"/>
  <c r="AA202" i="269"/>
  <c r="BL181" i="269"/>
  <c r="L240" i="269"/>
  <c r="H74" i="270"/>
  <c r="T225" i="269"/>
  <c r="G248" i="270"/>
  <c r="AX193" i="269"/>
  <c r="W237" i="269"/>
  <c r="AL199" i="269"/>
  <c r="BC194" i="269"/>
  <c r="BJ232" i="269"/>
  <c r="BL232" i="269"/>
  <c r="G236" i="269"/>
  <c r="BK187" i="269"/>
  <c r="AU219" i="269"/>
  <c r="BF240" i="269"/>
  <c r="W200" i="269"/>
  <c r="H156" i="270"/>
  <c r="H205" i="269"/>
  <c r="AF242" i="269"/>
  <c r="BA241" i="269"/>
  <c r="AA212" i="269"/>
  <c r="K64" i="270"/>
  <c r="N230" i="269"/>
  <c r="T230" i="269"/>
  <c r="AX236" i="269"/>
  <c r="N153" i="270"/>
  <c r="L227" i="269"/>
  <c r="I61" i="270"/>
  <c r="N211" i="269"/>
  <c r="K45" i="270"/>
  <c r="W179" i="269"/>
  <c r="AL203" i="269"/>
  <c r="AK234" i="269"/>
  <c r="BC209" i="269"/>
  <c r="I115" i="270"/>
  <c r="I198" i="270" s="1"/>
  <c r="Q198" i="269"/>
  <c r="N205" i="269"/>
  <c r="F122" i="270"/>
  <c r="F205" i="270" s="1"/>
  <c r="BA202" i="269"/>
  <c r="BJ239" i="269"/>
  <c r="BJ193" i="269"/>
  <c r="AL237" i="269"/>
  <c r="BF179" i="269"/>
  <c r="AT190" i="269"/>
  <c r="AG188" i="269"/>
  <c r="AN234" i="269"/>
  <c r="AV215" i="269"/>
  <c r="AE204" i="269"/>
  <c r="AX217" i="269"/>
  <c r="T187" i="269"/>
  <c r="R41" i="220"/>
  <c r="U191" i="269"/>
  <c r="BJ202" i="269"/>
  <c r="AQ183" i="269"/>
  <c r="AU239" i="269"/>
  <c r="BB179" i="269"/>
  <c r="T174" i="269"/>
  <c r="BM179" i="269"/>
  <c r="BA227" i="269"/>
  <c r="H202" i="269"/>
  <c r="BK232" i="269"/>
  <c r="O116" i="270"/>
  <c r="O33" i="270"/>
  <c r="L176" i="269"/>
  <c r="T214" i="269"/>
  <c r="F121" i="270"/>
  <c r="F204" i="270" s="1"/>
  <c r="N204" i="269"/>
  <c r="AF233" i="269"/>
  <c r="AR179" i="269"/>
  <c r="AZ204" i="269"/>
  <c r="K126" i="270"/>
  <c r="K209" i="270" s="1"/>
  <c r="S209" i="269"/>
  <c r="O152" i="270"/>
  <c r="O69" i="270"/>
  <c r="T213" i="269"/>
  <c r="BK210" i="269"/>
  <c r="Y235" i="269"/>
  <c r="Y231" i="269"/>
  <c r="BA193" i="269"/>
  <c r="AA234" i="269"/>
  <c r="X184" i="269"/>
  <c r="U188" i="269"/>
  <c r="L189" i="269"/>
  <c r="BK238" i="269"/>
  <c r="AK190" i="269"/>
  <c r="BC224" i="269"/>
  <c r="Z185" i="269"/>
  <c r="AE184" i="269"/>
  <c r="W195" i="269"/>
  <c r="AF190" i="269"/>
  <c r="Y186" i="269"/>
  <c r="AB199" i="269"/>
  <c r="BH174" i="269"/>
  <c r="I141" i="270"/>
  <c r="BF219" i="269"/>
  <c r="G142" i="270"/>
  <c r="AJ206" i="269"/>
  <c r="O118" i="270"/>
  <c r="O35" i="270"/>
  <c r="AD225" i="269"/>
  <c r="D246" i="270"/>
  <c r="BL227" i="269"/>
  <c r="H131" i="270"/>
  <c r="BH177" i="269"/>
  <c r="BE220" i="269"/>
  <c r="AL226" i="269"/>
  <c r="V194" i="269"/>
  <c r="BM211" i="269"/>
  <c r="M247" i="270"/>
  <c r="K201" i="269"/>
  <c r="AV201" i="269"/>
  <c r="L186" i="269"/>
  <c r="S191" i="269"/>
  <c r="AT196" i="269"/>
  <c r="Y208" i="269"/>
  <c r="AX174" i="269"/>
  <c r="AI188" i="269"/>
  <c r="BD189" i="269"/>
  <c r="BF177" i="269"/>
  <c r="AX184" i="269"/>
  <c r="G235" i="269"/>
  <c r="G231" i="269"/>
  <c r="J159" i="270"/>
  <c r="AV173" i="269"/>
  <c r="K132" i="270"/>
  <c r="L246" i="270"/>
  <c r="AD242" i="269"/>
  <c r="AQ206" i="269"/>
  <c r="W216" i="269"/>
  <c r="AO229" i="269"/>
  <c r="V237" i="269"/>
  <c r="J59" i="270"/>
  <c r="J225" i="270" s="1"/>
  <c r="M225" i="269"/>
  <c r="H212" i="269"/>
  <c r="E46" i="270"/>
  <c r="AE211" i="269"/>
  <c r="L245" i="270"/>
  <c r="AZ234" i="269"/>
  <c r="H63" i="270"/>
  <c r="K229" i="269"/>
  <c r="H133" i="270"/>
  <c r="V205" i="269"/>
  <c r="N122" i="270"/>
  <c r="N205" i="270" s="1"/>
  <c r="D133" i="270"/>
  <c r="AM229" i="269"/>
  <c r="M243" i="270"/>
  <c r="X229" i="269"/>
  <c r="O174" i="269"/>
  <c r="O109" i="270"/>
  <c r="O26" i="270"/>
  <c r="AN204" i="269"/>
  <c r="E247" i="270"/>
  <c r="AO240" i="269"/>
  <c r="AE241" i="269"/>
  <c r="AZ205" i="269"/>
  <c r="AB227" i="269"/>
  <c r="BL179" i="269"/>
  <c r="AL206" i="269"/>
  <c r="AW183" i="269"/>
  <c r="AS239" i="269"/>
  <c r="BL183" i="269"/>
  <c r="AA237" i="269"/>
  <c r="AZ235" i="269"/>
  <c r="AZ231" i="269"/>
  <c r="BD219" i="269"/>
  <c r="AP211" i="269"/>
  <c r="AV209" i="269"/>
  <c r="M145" i="270"/>
  <c r="BA229" i="269"/>
  <c r="AD192" i="269"/>
  <c r="K61" i="270"/>
  <c r="N227" i="269"/>
  <c r="J242" i="269"/>
  <c r="F76" i="270"/>
  <c r="F242" i="270" s="1"/>
  <c r="AW181" i="269"/>
  <c r="AC175" i="269"/>
  <c r="AG203" i="269"/>
  <c r="R43" i="220"/>
  <c r="AZ208" i="269"/>
  <c r="AH201" i="269"/>
  <c r="AR206" i="269"/>
  <c r="AI221" i="269"/>
  <c r="BH184" i="269"/>
  <c r="BF184" i="269"/>
  <c r="D245" i="270"/>
  <c r="V177" i="269"/>
  <c r="BJ225" i="269"/>
  <c r="G155" i="270"/>
  <c r="G193" i="269"/>
  <c r="X188" i="269"/>
  <c r="BD226" i="269"/>
  <c r="M180" i="269"/>
  <c r="Q179" i="269"/>
  <c r="AF178" i="269"/>
  <c r="AY205" i="269"/>
  <c r="F64" i="270"/>
  <c r="I230" i="269"/>
  <c r="AB236" i="269"/>
  <c r="V221" i="269"/>
  <c r="AT225" i="269"/>
  <c r="AI223" i="269"/>
  <c r="AZ201" i="269"/>
  <c r="H187" i="269"/>
  <c r="K72" i="270"/>
  <c r="O238" i="269"/>
  <c r="AD177" i="269"/>
  <c r="AG181" i="269"/>
  <c r="U177" i="269"/>
  <c r="AL219" i="269"/>
  <c r="Z214" i="269"/>
  <c r="AA200" i="269"/>
  <c r="AY226" i="269"/>
  <c r="L48" i="270"/>
  <c r="O214" i="269"/>
  <c r="I195" i="269"/>
  <c r="AP234" i="269"/>
  <c r="AN227" i="269"/>
  <c r="AS215" i="269"/>
  <c r="K233" i="269"/>
  <c r="Q233" i="269"/>
  <c r="V215" i="269"/>
  <c r="AU204" i="269"/>
  <c r="O27" i="270"/>
  <c r="A157" i="272"/>
  <c r="O110" i="270"/>
  <c r="K159" i="270"/>
  <c r="S215" i="269"/>
  <c r="W174" i="269"/>
  <c r="N137" i="270"/>
  <c r="L71" i="270"/>
  <c r="P237" i="269"/>
  <c r="I156" i="270"/>
  <c r="L132" i="270"/>
  <c r="BK196" i="269"/>
  <c r="AS230" i="269"/>
  <c r="H182" i="269"/>
  <c r="BB227" i="269"/>
  <c r="BD202" i="269"/>
  <c r="AY227" i="269"/>
  <c r="BK205" i="269"/>
  <c r="AS227" i="269"/>
  <c r="AN199" i="269"/>
  <c r="AB232" i="269"/>
  <c r="J129" i="270"/>
  <c r="AU185" i="269"/>
  <c r="AN231" i="269"/>
  <c r="AN235" i="269"/>
  <c r="D243" i="270"/>
  <c r="BB180" i="269"/>
  <c r="AV216" i="269"/>
  <c r="Y193" i="269"/>
  <c r="G210" i="269"/>
  <c r="D44" i="270"/>
  <c r="D56" i="270"/>
  <c r="G222" i="269"/>
  <c r="H244" i="270"/>
  <c r="BD225" i="269"/>
  <c r="R196" i="269"/>
  <c r="J113" i="270"/>
  <c r="J196" i="270" s="1"/>
  <c r="BF199" i="269"/>
  <c r="AT195" i="269"/>
  <c r="N72" i="270"/>
  <c r="R238" i="269"/>
  <c r="BC193" i="269"/>
  <c r="J185" i="269"/>
  <c r="AW219" i="269"/>
  <c r="AE203" i="269"/>
  <c r="BF201" i="269"/>
  <c r="BE174" i="269"/>
  <c r="AJ218" i="269"/>
  <c r="D152" i="270"/>
  <c r="AN196" i="269"/>
  <c r="BK193" i="269"/>
  <c r="AP219" i="269"/>
  <c r="AL241" i="269"/>
  <c r="AF228" i="269"/>
  <c r="BL203" i="269"/>
  <c r="S182" i="269"/>
  <c r="AS204" i="269"/>
  <c r="K223" i="269"/>
  <c r="H57" i="270"/>
  <c r="BI222" i="269"/>
  <c r="S210" i="269"/>
  <c r="S221" i="269"/>
  <c r="U173" i="269"/>
  <c r="BD209" i="269"/>
  <c r="AZ187" i="269"/>
  <c r="AY233" i="269"/>
  <c r="M219" i="269"/>
  <c r="J53" i="270"/>
  <c r="T223" i="269"/>
  <c r="AL188" i="269"/>
  <c r="S199" i="269"/>
  <c r="K116" i="270"/>
  <c r="K199" i="270" s="1"/>
  <c r="S181" i="269"/>
  <c r="BJ174" i="269"/>
  <c r="V193" i="269"/>
  <c r="BD223" i="269"/>
  <c r="W223" i="269"/>
  <c r="J236" i="269"/>
  <c r="D70" i="270"/>
  <c r="AH212" i="269"/>
  <c r="AG180" i="269"/>
  <c r="Q28" i="220"/>
  <c r="N244" i="270"/>
  <c r="AE188" i="269"/>
  <c r="D55" i="270"/>
  <c r="G221" i="269"/>
  <c r="M76" i="270"/>
  <c r="M242" i="270" s="1"/>
  <c r="Q242" i="269"/>
  <c r="BG192" i="269"/>
  <c r="AP193" i="269"/>
  <c r="BM190" i="269"/>
  <c r="U180" i="269"/>
  <c r="G182" i="269"/>
  <c r="BK201" i="269"/>
  <c r="AB196" i="269"/>
  <c r="J137" i="270"/>
  <c r="F244" i="270"/>
  <c r="AV179" i="269"/>
  <c r="K152" i="270"/>
  <c r="BG235" i="269"/>
  <c r="BG231" i="269"/>
  <c r="E75" i="270"/>
  <c r="I241" i="269"/>
  <c r="BG218" i="269"/>
  <c r="AW211" i="269"/>
  <c r="M51" i="270"/>
  <c r="P217" i="269"/>
  <c r="Q32" i="220"/>
  <c r="G202" i="269"/>
  <c r="N248" i="270"/>
  <c r="R192" i="269"/>
  <c r="Y181" i="269"/>
  <c r="AW203" i="269"/>
  <c r="M203" i="269"/>
  <c r="E120" i="270"/>
  <c r="E203" i="270" s="1"/>
  <c r="AG199" i="269"/>
  <c r="BH225" i="269"/>
  <c r="E64" i="270"/>
  <c r="H230" i="269"/>
  <c r="AQ237" i="269"/>
  <c r="BB191" i="269"/>
  <c r="AR186" i="269"/>
  <c r="AN178" i="269"/>
  <c r="AE185" i="269"/>
  <c r="BH219" i="269"/>
  <c r="K62" i="270"/>
  <c r="N228" i="269"/>
  <c r="N46" i="270"/>
  <c r="Q212" i="269"/>
  <c r="V227" i="269"/>
  <c r="AM207" i="269"/>
  <c r="P228" i="269"/>
  <c r="M62" i="270"/>
  <c r="X219" i="269"/>
  <c r="W233" i="269"/>
  <c r="AC232" i="269"/>
  <c r="BD194" i="269"/>
  <c r="AL200" i="269"/>
  <c r="N130" i="270"/>
  <c r="AQ182" i="269"/>
  <c r="AB206" i="269"/>
  <c r="K238" i="269"/>
  <c r="G72" i="270"/>
  <c r="G220" i="269"/>
  <c r="D54" i="270"/>
  <c r="BH240" i="269"/>
  <c r="AD182" i="269"/>
  <c r="BC199" i="269"/>
  <c r="O150" i="270"/>
  <c r="O67" i="270"/>
  <c r="AL233" i="269"/>
  <c r="AU201" i="269"/>
  <c r="G240" i="269"/>
  <c r="BG240" i="269"/>
  <c r="BC177" i="269"/>
  <c r="I211" i="269"/>
  <c r="F45" i="270"/>
  <c r="X237" i="269"/>
  <c r="F246" i="270"/>
  <c r="AV196" i="269"/>
  <c r="BJ242" i="269"/>
  <c r="BL177" i="269"/>
  <c r="AD213" i="269"/>
  <c r="AN173" i="269"/>
  <c r="AP191" i="269"/>
  <c r="BK178" i="269"/>
  <c r="AZ175" i="269"/>
  <c r="BA195" i="269"/>
  <c r="AY199" i="269"/>
  <c r="N232" i="269"/>
  <c r="AD232" i="269"/>
  <c r="AC185" i="269"/>
  <c r="AG230" i="269"/>
  <c r="I225" i="269"/>
  <c r="F59" i="270"/>
  <c r="AQ194" i="269"/>
  <c r="O104" i="270"/>
  <c r="O21" i="270"/>
  <c r="AT220" i="269"/>
  <c r="AF213" i="269"/>
  <c r="AY234" i="269"/>
  <c r="O102" i="270"/>
  <c r="O19" i="270"/>
  <c r="T202" i="269"/>
  <c r="L119" i="270"/>
  <c r="L202" i="270" s="1"/>
  <c r="N214" i="269"/>
  <c r="K48" i="270"/>
  <c r="BL207" i="269"/>
  <c r="G189" i="269"/>
  <c r="L178" i="269"/>
  <c r="BC238" i="269"/>
  <c r="AN203" i="269"/>
  <c r="AQ200" i="269"/>
  <c r="AX198" i="269"/>
  <c r="W211" i="269"/>
  <c r="P188" i="269"/>
  <c r="L215" i="269"/>
  <c r="I49" i="270"/>
  <c r="J197" i="269"/>
  <c r="W218" i="269"/>
  <c r="AR227" i="269"/>
  <c r="I491" i="272"/>
  <c r="J235" i="269"/>
  <c r="D69" i="270"/>
  <c r="J231" i="269"/>
  <c r="AP222" i="269"/>
  <c r="K205" i="269"/>
  <c r="BM178" i="269"/>
  <c r="G115" i="270"/>
  <c r="G198" i="270" s="1"/>
  <c r="O198" i="269"/>
  <c r="BE216" i="269"/>
  <c r="E132" i="270"/>
  <c r="R215" i="269"/>
  <c r="AY174" i="269"/>
  <c r="F119" i="270"/>
  <c r="F202" i="270" s="1"/>
  <c r="N202" i="269"/>
  <c r="S237" i="269"/>
  <c r="AC187" i="269"/>
  <c r="AM205" i="269"/>
  <c r="BL201" i="269"/>
  <c r="L159" i="270"/>
  <c r="AX219" i="269"/>
  <c r="H235" i="269"/>
  <c r="H231" i="269"/>
  <c r="BF227" i="269"/>
  <c r="AQ212" i="269"/>
  <c r="P197" i="269"/>
  <c r="H114" i="270"/>
  <c r="H197" i="270" s="1"/>
  <c r="AJ193" i="269"/>
  <c r="AZ174" i="269"/>
  <c r="BE186" i="269"/>
  <c r="H116" i="270"/>
  <c r="H199" i="270" s="1"/>
  <c r="P199" i="269"/>
  <c r="BJ211" i="269"/>
  <c r="X209" i="269"/>
  <c r="AS203" i="269"/>
  <c r="AR178" i="269"/>
  <c r="K53" i="270"/>
  <c r="N219" i="269"/>
  <c r="AV197" i="269"/>
  <c r="AD241" i="269"/>
  <c r="BJ220" i="269"/>
  <c r="N155" i="270"/>
  <c r="X216" i="269"/>
  <c r="AC239" i="269"/>
  <c r="AL214" i="269"/>
  <c r="AS231" i="269"/>
  <c r="AS235" i="269"/>
  <c r="AB240" i="269"/>
  <c r="H192" i="269"/>
  <c r="G113" i="270"/>
  <c r="G196" i="270" s="1"/>
  <c r="O196" i="269"/>
  <c r="AK182" i="269"/>
  <c r="AG195" i="269"/>
  <c r="Y192" i="269"/>
  <c r="E131" i="270"/>
  <c r="AK186" i="269"/>
  <c r="BK228" i="269"/>
  <c r="S213" i="269"/>
  <c r="BF234" i="269"/>
  <c r="BF178" i="269"/>
  <c r="AA215" i="269"/>
  <c r="BJ178" i="269"/>
  <c r="AL211" i="269"/>
  <c r="AF183" i="269"/>
  <c r="AD235" i="269"/>
  <c r="AD231" i="269"/>
  <c r="O32" i="270"/>
  <c r="O115" i="270"/>
  <c r="K212" i="269"/>
  <c r="H46" i="270"/>
  <c r="G239" i="269"/>
  <c r="N127" i="270"/>
  <c r="H201" i="269"/>
  <c r="AI222" i="269"/>
  <c r="AJ220" i="269"/>
  <c r="AA240" i="269"/>
  <c r="Y237" i="269"/>
  <c r="AT203" i="269"/>
  <c r="AH193" i="269"/>
  <c r="V188" i="269"/>
  <c r="AG233" i="269"/>
  <c r="AO186" i="269"/>
  <c r="X226" i="269"/>
  <c r="AK174" i="269"/>
  <c r="BB184" i="269"/>
  <c r="U234" i="269"/>
  <c r="BD182" i="269"/>
  <c r="J134" i="270"/>
  <c r="N158" i="270"/>
  <c r="J198" i="269"/>
  <c r="M47" i="270"/>
  <c r="P213" i="269"/>
  <c r="AA194" i="269"/>
  <c r="P242" i="269"/>
  <c r="L76" i="270"/>
  <c r="O207" i="269"/>
  <c r="G124" i="270"/>
  <c r="G207" i="270" s="1"/>
  <c r="N235" i="269"/>
  <c r="N231" i="269"/>
  <c r="H69" i="270"/>
  <c r="AT185" i="269"/>
  <c r="AT232" i="269"/>
  <c r="M231" i="269"/>
  <c r="G69" i="270"/>
  <c r="M235" i="269"/>
  <c r="AA208" i="269"/>
  <c r="AL196" i="269"/>
  <c r="K113" i="270"/>
  <c r="K196" i="270" s="1"/>
  <c r="S196" i="269"/>
  <c r="X176" i="269"/>
  <c r="R225" i="269"/>
  <c r="AY241" i="269"/>
  <c r="AD202" i="269"/>
  <c r="BB207" i="269"/>
  <c r="AG219" i="269"/>
  <c r="BC197" i="269"/>
  <c r="BC225" i="269"/>
  <c r="AK240" i="269"/>
  <c r="AX225" i="269"/>
  <c r="I184" i="269"/>
  <c r="AY208" i="269"/>
  <c r="BB173" i="269"/>
  <c r="AS240" i="269"/>
  <c r="AO194" i="269"/>
  <c r="AQ179" i="269"/>
  <c r="I187" i="269"/>
  <c r="BM203" i="269"/>
  <c r="M64" i="270"/>
  <c r="P230" i="269"/>
  <c r="AD189" i="269"/>
  <c r="AE191" i="269"/>
  <c r="BL208" i="269"/>
  <c r="F154" i="270"/>
  <c r="AW241" i="269"/>
  <c r="S177" i="269"/>
  <c r="AU212" i="269"/>
  <c r="Q236" i="269"/>
  <c r="K70" i="270"/>
  <c r="AB179" i="269"/>
  <c r="BI241" i="269"/>
  <c r="Z178" i="269"/>
  <c r="AR196" i="269"/>
  <c r="Z220" i="269"/>
  <c r="BJ194" i="269"/>
  <c r="W184" i="269"/>
  <c r="AI207" i="269"/>
  <c r="J176" i="269"/>
  <c r="BA197" i="269"/>
  <c r="AQ213" i="269"/>
  <c r="AQ233" i="269"/>
  <c r="BD212" i="269"/>
  <c r="J219" i="269"/>
  <c r="G53" i="270"/>
  <c r="G219" i="270" s="1"/>
  <c r="AT209" i="269"/>
  <c r="I154" i="270"/>
  <c r="AL191" i="269"/>
  <c r="AC188" i="269"/>
  <c r="S216" i="269"/>
  <c r="L354" i="272"/>
  <c r="J354" i="272"/>
  <c r="C354" i="272"/>
  <c r="E354" i="272"/>
  <c r="F354" i="272"/>
  <c r="H354" i="272"/>
  <c r="G354" i="272"/>
  <c r="I354" i="272"/>
  <c r="K354" i="272"/>
  <c r="D354" i="272"/>
  <c r="M354" i="272"/>
  <c r="AC211" i="269"/>
  <c r="D123" i="270"/>
  <c r="D206" i="270" s="1"/>
  <c r="L206" i="269"/>
  <c r="I145" i="270"/>
  <c r="BJ236" i="269"/>
  <c r="U217" i="269"/>
  <c r="AQ218" i="269"/>
  <c r="BA198" i="269"/>
  <c r="F56" i="270"/>
  <c r="I222" i="269"/>
  <c r="I204" i="269"/>
  <c r="I242" i="269"/>
  <c r="E76" i="270"/>
  <c r="AJ234" i="269"/>
  <c r="AY222" i="269"/>
  <c r="AQ175" i="269"/>
  <c r="BF211" i="269"/>
  <c r="Z216" i="269"/>
  <c r="AU242" i="269"/>
  <c r="U203" i="269"/>
  <c r="M120" i="270"/>
  <c r="M203" i="270" s="1"/>
  <c r="U228" i="269"/>
  <c r="AZ191" i="269"/>
  <c r="H55" i="270"/>
  <c r="K221" i="269"/>
  <c r="F152" i="270"/>
  <c r="AU205" i="269"/>
  <c r="AG175" i="269"/>
  <c r="AU184" i="269"/>
  <c r="Z201" i="269"/>
  <c r="K181" i="269"/>
  <c r="Y176" i="269"/>
  <c r="H137" i="270"/>
  <c r="Q199" i="269"/>
  <c r="I116" i="270"/>
  <c r="I199" i="270" s="1"/>
  <c r="N62" i="270"/>
  <c r="Q228" i="269"/>
  <c r="BL221" i="269"/>
  <c r="AU183" i="269"/>
  <c r="AE242" i="269"/>
  <c r="BI231" i="269"/>
  <c r="BI235" i="269"/>
  <c r="Z204" i="269"/>
  <c r="N220" i="269"/>
  <c r="K54" i="270"/>
  <c r="AO241" i="269"/>
  <c r="BI198" i="269"/>
  <c r="AB224" i="269"/>
  <c r="BJ198" i="269"/>
  <c r="AY207" i="269"/>
  <c r="H159" i="270"/>
  <c r="AE212" i="269"/>
  <c r="AD234" i="269"/>
  <c r="Q201" i="269"/>
  <c r="I118" i="270"/>
  <c r="I201" i="270" s="1"/>
  <c r="BE211" i="269"/>
  <c r="AV182" i="269"/>
  <c r="AZ176" i="269"/>
  <c r="AR234" i="269"/>
  <c r="I209" i="269"/>
  <c r="G178" i="269"/>
  <c r="AW209" i="269"/>
  <c r="N156" i="270"/>
  <c r="AP190" i="269"/>
  <c r="AM242" i="269"/>
  <c r="AQ227" i="269"/>
  <c r="K119" i="270"/>
  <c r="K202" i="270" s="1"/>
  <c r="S202" i="269"/>
  <c r="I208" i="269"/>
  <c r="N238" i="269"/>
  <c r="J72" i="270"/>
  <c r="G184" i="269"/>
  <c r="AY188" i="269"/>
  <c r="I175" i="269"/>
  <c r="L128" i="270"/>
  <c r="BI187" i="269"/>
  <c r="BI176" i="269"/>
  <c r="T178" i="269"/>
  <c r="AK188" i="269"/>
  <c r="J112" i="270"/>
  <c r="J195" i="270" s="1"/>
  <c r="R195" i="269"/>
  <c r="AC233" i="269"/>
  <c r="BH189" i="269"/>
  <c r="W192" i="269"/>
  <c r="AM223" i="269"/>
  <c r="AE196" i="269"/>
  <c r="AT239" i="269"/>
  <c r="AA224" i="269"/>
  <c r="AR190" i="269"/>
  <c r="BA233" i="269"/>
  <c r="AZ217" i="269"/>
  <c r="V187" i="269"/>
  <c r="AD240" i="269"/>
  <c r="H377" i="272"/>
  <c r="J377" i="272"/>
  <c r="G377" i="272"/>
  <c r="K377" i="272"/>
  <c r="C377" i="272"/>
  <c r="D377" i="272"/>
  <c r="F377" i="272"/>
  <c r="E377" i="272"/>
  <c r="I377" i="272"/>
  <c r="L377" i="272"/>
  <c r="M377" i="272"/>
  <c r="X208" i="269"/>
  <c r="Y175" i="269"/>
  <c r="Q187" i="269"/>
  <c r="J156" i="270"/>
  <c r="K112" i="270"/>
  <c r="K195" i="270" s="1"/>
  <c r="S195" i="269"/>
  <c r="E250" i="270"/>
  <c r="AA190" i="269"/>
  <c r="BC232" i="269"/>
  <c r="AV230" i="269"/>
  <c r="AW210" i="269"/>
  <c r="G153" i="270"/>
  <c r="G194" i="269"/>
  <c r="AM202" i="269"/>
  <c r="I215" i="269"/>
  <c r="F49" i="270"/>
  <c r="BH197" i="269"/>
  <c r="BK239" i="269"/>
  <c r="Z195" i="269"/>
  <c r="I117" i="270"/>
  <c r="I200" i="270" s="1"/>
  <c r="Q200" i="269"/>
  <c r="K174" i="269"/>
  <c r="AA196" i="269"/>
  <c r="AG178" i="269"/>
  <c r="M119" i="270"/>
  <c r="M202" i="270" s="1"/>
  <c r="U202" i="269"/>
  <c r="M143" i="270"/>
  <c r="BG181" i="269"/>
  <c r="S212" i="269"/>
  <c r="U222" i="269"/>
  <c r="K190" i="269"/>
  <c r="BE176" i="269"/>
  <c r="BK225" i="269"/>
  <c r="AX178" i="269"/>
  <c r="AB219" i="269"/>
  <c r="S174" i="269"/>
  <c r="AJ231" i="269"/>
  <c r="AJ235" i="269"/>
  <c r="AR229" i="269"/>
  <c r="BJ184" i="269"/>
  <c r="AR214" i="269"/>
  <c r="I127" i="270"/>
  <c r="AL174" i="269"/>
  <c r="BJ241" i="269"/>
  <c r="AB226" i="269"/>
  <c r="N47" i="270"/>
  <c r="Q213" i="269"/>
  <c r="BL217" i="269"/>
  <c r="L195" i="269"/>
  <c r="D112" i="270"/>
  <c r="D195" i="270" s="1"/>
  <c r="AI190" i="269"/>
  <c r="BG206" i="269"/>
  <c r="AX203" i="269"/>
  <c r="BH234" i="269"/>
  <c r="K187" i="269"/>
  <c r="AC223" i="269"/>
  <c r="BA211" i="269"/>
  <c r="Q38" i="220"/>
  <c r="R233" i="269"/>
  <c r="AT216" i="269"/>
  <c r="AV192" i="269"/>
  <c r="AQ216" i="269"/>
  <c r="F158" i="270"/>
  <c r="AU226" i="269"/>
  <c r="AP188" i="269"/>
  <c r="M173" i="269"/>
  <c r="AO226" i="269"/>
  <c r="AC178" i="269"/>
  <c r="M210" i="269"/>
  <c r="J44" i="270"/>
  <c r="F74" i="270"/>
  <c r="J240" i="269"/>
  <c r="AE215" i="269"/>
  <c r="U223" i="269"/>
  <c r="O153" i="270"/>
  <c r="O70" i="270"/>
  <c r="T190" i="269"/>
  <c r="AU178" i="269"/>
  <c r="AZ239" i="269"/>
  <c r="AB194" i="269"/>
  <c r="AA192" i="269"/>
  <c r="AV190" i="269"/>
  <c r="I52" i="270"/>
  <c r="I218" i="270" s="1"/>
  <c r="L218" i="269"/>
  <c r="AX227" i="269"/>
  <c r="X187" i="269"/>
  <c r="AH175" i="269"/>
  <c r="BG236" i="269"/>
  <c r="AZ222" i="269"/>
  <c r="AU209" i="269"/>
  <c r="E491" i="272"/>
  <c r="AE240" i="269"/>
  <c r="AF215" i="269"/>
  <c r="S188" i="269"/>
  <c r="AH186" i="269"/>
  <c r="S229" i="269"/>
  <c r="J51" i="270"/>
  <c r="M217" i="269"/>
  <c r="AA223" i="269"/>
  <c r="D249" i="270"/>
  <c r="M136" i="270"/>
  <c r="BG208" i="269"/>
  <c r="AB214" i="269"/>
  <c r="H199" i="269"/>
  <c r="R200" i="269"/>
  <c r="J117" i="270"/>
  <c r="J200" i="270" s="1"/>
  <c r="Z217" i="269"/>
  <c r="E49" i="270"/>
  <c r="H215" i="269"/>
  <c r="AU221" i="269"/>
  <c r="AS233" i="269"/>
  <c r="G226" i="269"/>
  <c r="D60" i="270"/>
  <c r="D226" i="270" s="1"/>
  <c r="T189" i="269"/>
  <c r="BF189" i="269"/>
  <c r="AS183" i="269"/>
  <c r="AW186" i="269"/>
  <c r="F130" i="270"/>
  <c r="W210" i="269"/>
  <c r="H190" i="269"/>
  <c r="AT235" i="269"/>
  <c r="AT231" i="269"/>
  <c r="BL214" i="269"/>
  <c r="AR232" i="269"/>
  <c r="H197" i="269"/>
  <c r="AZ179" i="269"/>
  <c r="AO238" i="269"/>
  <c r="D147" i="270"/>
  <c r="M138" i="270"/>
  <c r="AA221" i="269"/>
  <c r="AB191" i="269"/>
  <c r="O175" i="269"/>
  <c r="O31" i="270"/>
  <c r="O114" i="270"/>
  <c r="G224" i="269"/>
  <c r="D58" i="270"/>
  <c r="E130" i="270"/>
  <c r="AZ221" i="269"/>
  <c r="I132" i="270"/>
  <c r="AR175" i="269"/>
  <c r="AJ207" i="269"/>
  <c r="L122" i="270"/>
  <c r="L205" i="270" s="1"/>
  <c r="T205" i="269"/>
  <c r="AP182" i="269"/>
  <c r="AD200" i="269"/>
  <c r="BK240" i="269"/>
  <c r="F50" i="270"/>
  <c r="I216" i="269"/>
  <c r="BH196" i="269"/>
  <c r="E246" i="270"/>
  <c r="H227" i="269"/>
  <c r="E61" i="270"/>
  <c r="O218" i="269"/>
  <c r="L52" i="270"/>
  <c r="AS229" i="269"/>
  <c r="K196" i="269"/>
  <c r="AR218" i="269"/>
  <c r="AL186" i="269"/>
  <c r="AQ177" i="269"/>
  <c r="BH193" i="269"/>
  <c r="AG234" i="269"/>
  <c r="X222" i="269"/>
  <c r="AY210" i="269"/>
  <c r="K208" i="269"/>
  <c r="AH184" i="269"/>
  <c r="J173" i="269"/>
  <c r="AZ214" i="269"/>
  <c r="L250" i="270"/>
  <c r="BB222" i="269"/>
  <c r="U212" i="269"/>
  <c r="BG177" i="269"/>
  <c r="AZ185" i="269"/>
  <c r="AQ229" i="269"/>
  <c r="AW196" i="269"/>
  <c r="BL191" i="269"/>
  <c r="K71" i="270"/>
  <c r="O237" i="269"/>
  <c r="AZ173" i="269"/>
  <c r="AT240" i="269"/>
  <c r="M186" i="269"/>
  <c r="Q43" i="220"/>
  <c r="AJ238" i="269"/>
  <c r="BJ228" i="269"/>
  <c r="H135" i="270"/>
  <c r="U239" i="269"/>
  <c r="AG215" i="269"/>
  <c r="AE195" i="269"/>
  <c r="AW238" i="269"/>
  <c r="BA212" i="269"/>
  <c r="AN242" i="269"/>
  <c r="AA239" i="269"/>
  <c r="I183" i="269"/>
  <c r="AS226" i="269"/>
  <c r="AT226" i="269"/>
  <c r="L182" i="269"/>
  <c r="AQ222" i="269"/>
  <c r="AM188" i="269"/>
  <c r="J60" i="270"/>
  <c r="M226" i="269"/>
  <c r="E126" i="270"/>
  <c r="E209" i="270" s="1"/>
  <c r="M209" i="269"/>
  <c r="P238" i="269"/>
  <c r="L72" i="270"/>
  <c r="H222" i="269"/>
  <c r="E56" i="270"/>
  <c r="E222" i="270" s="1"/>
  <c r="I63" i="270"/>
  <c r="L229" i="269"/>
  <c r="AW202" i="269"/>
  <c r="M134" i="270"/>
  <c r="AN188" i="269"/>
  <c r="BL190" i="269"/>
  <c r="Z184" i="269"/>
  <c r="AM234" i="269"/>
  <c r="E154" i="270"/>
  <c r="V239" i="269"/>
  <c r="BD193" i="269"/>
  <c r="BE242" i="269"/>
  <c r="BH237" i="269"/>
  <c r="P187" i="269"/>
  <c r="AP218" i="269"/>
  <c r="BJ181" i="269"/>
  <c r="BL198" i="269"/>
  <c r="BL225" i="269"/>
  <c r="BE192" i="269"/>
  <c r="U175" i="269"/>
  <c r="AH216" i="269"/>
  <c r="AM198" i="269"/>
  <c r="BK221" i="269"/>
  <c r="X189" i="269"/>
  <c r="Z236" i="269"/>
  <c r="K144" i="270"/>
  <c r="AM230" i="269"/>
  <c r="BF203" i="269"/>
  <c r="J183" i="269"/>
  <c r="K134" i="270"/>
  <c r="BA178" i="269"/>
  <c r="AI185" i="269"/>
  <c r="BM204" i="269"/>
  <c r="BE233" i="269"/>
  <c r="AP213" i="269"/>
  <c r="AY240" i="269"/>
  <c r="BM173" i="269"/>
  <c r="J247" i="270"/>
  <c r="AZ209" i="269"/>
  <c r="AP241" i="269"/>
  <c r="L188" i="269"/>
  <c r="I71" i="270"/>
  <c r="M237" i="269"/>
  <c r="AA187" i="269"/>
  <c r="I128" i="270"/>
  <c r="J204" i="269"/>
  <c r="L144" i="270"/>
  <c r="AY194" i="269"/>
  <c r="AU224" i="269"/>
  <c r="V231" i="269"/>
  <c r="V235" i="269"/>
  <c r="AK202" i="269"/>
  <c r="AC196" i="269"/>
  <c r="D142" i="270"/>
  <c r="BF200" i="269"/>
  <c r="AE224" i="269"/>
  <c r="BD237" i="269"/>
  <c r="AV189" i="269"/>
  <c r="K209" i="269"/>
  <c r="W227" i="269"/>
  <c r="AQ240" i="269"/>
  <c r="Z211" i="269"/>
  <c r="J136" i="270"/>
  <c r="V202" i="269"/>
  <c r="N119" i="270"/>
  <c r="N202" i="270" s="1"/>
  <c r="BL233" i="269"/>
  <c r="AO183" i="269"/>
  <c r="E248" i="270"/>
  <c r="P181" i="269"/>
  <c r="AI217" i="269"/>
  <c r="BA222" i="269"/>
  <c r="X212" i="269"/>
  <c r="AL205" i="269"/>
  <c r="AK216" i="269"/>
  <c r="BI211" i="269"/>
  <c r="E119" i="270"/>
  <c r="E202" i="270" s="1"/>
  <c r="M202" i="269"/>
  <c r="AR203" i="269"/>
  <c r="U230" i="269"/>
  <c r="F142" i="270"/>
  <c r="AE228" i="269"/>
  <c r="Z225" i="269"/>
  <c r="I226" i="269"/>
  <c r="F60" i="270"/>
  <c r="AC237" i="269"/>
  <c r="H142" i="270"/>
  <c r="AD229" i="269"/>
  <c r="AP187" i="269"/>
  <c r="R189" i="269"/>
  <c r="T233" i="269"/>
  <c r="AU222" i="269"/>
  <c r="L187" i="269"/>
  <c r="I133" i="270"/>
  <c r="AK195" i="269"/>
  <c r="BF181" i="269"/>
  <c r="P176" i="269"/>
  <c r="O22" i="270"/>
  <c r="O105" i="270"/>
  <c r="BD174" i="269"/>
  <c r="AX211" i="269"/>
  <c r="N61" i="270"/>
  <c r="Q227" i="269"/>
  <c r="M73" i="270"/>
  <c r="Q239" i="269"/>
  <c r="AA207" i="269"/>
  <c r="AP215" i="269"/>
  <c r="AE218" i="269"/>
  <c r="K197" i="269"/>
  <c r="AD212" i="269"/>
  <c r="AS225" i="269"/>
  <c r="AN236" i="269"/>
  <c r="W202" i="269"/>
  <c r="AG228" i="269"/>
  <c r="D154" i="270"/>
  <c r="AT223" i="269"/>
  <c r="P202" i="269"/>
  <c r="H119" i="270"/>
  <c r="H202" i="270" s="1"/>
  <c r="Q173" i="269"/>
  <c r="AY193" i="269"/>
  <c r="BA196" i="269"/>
  <c r="AK232" i="269"/>
  <c r="K217" i="269"/>
  <c r="H51" i="270"/>
  <c r="AY232" i="269"/>
  <c r="E249" i="270"/>
  <c r="Y211" i="269"/>
  <c r="BJ186" i="269"/>
  <c r="BC222" i="269"/>
  <c r="S175" i="269"/>
  <c r="AC218" i="269"/>
  <c r="AF195" i="269"/>
  <c r="T183" i="269"/>
  <c r="AT179" i="269"/>
  <c r="AQ196" i="269"/>
  <c r="O201" i="269"/>
  <c r="G118" i="270"/>
  <c r="G201" i="270" s="1"/>
  <c r="V191" i="269"/>
  <c r="V192" i="269"/>
  <c r="AJ232" i="269"/>
  <c r="BI193" i="269"/>
  <c r="BL188" i="269"/>
  <c r="AM184" i="269"/>
  <c r="BG234" i="269"/>
  <c r="N146" i="270"/>
  <c r="W229" i="269"/>
  <c r="BC242" i="269"/>
  <c r="M48" i="270"/>
  <c r="P214" i="269"/>
  <c r="AF191" i="269"/>
  <c r="AV211" i="269"/>
  <c r="BE224" i="269"/>
  <c r="P186" i="269"/>
  <c r="AY185" i="269"/>
  <c r="O173" i="269"/>
  <c r="AF240" i="269"/>
  <c r="G190" i="269"/>
  <c r="D47" i="270"/>
  <c r="D213" i="270" s="1"/>
  <c r="G213" i="269"/>
  <c r="BC233" i="269"/>
  <c r="AB237" i="269"/>
  <c r="G185" i="269"/>
  <c r="BI177" i="269"/>
  <c r="AU215" i="269"/>
  <c r="L226" i="269"/>
  <c r="I60" i="270"/>
  <c r="AT208" i="269"/>
  <c r="AB209" i="269"/>
  <c r="BD222" i="269"/>
  <c r="N49" i="270"/>
  <c r="Q215" i="269"/>
  <c r="BH199" i="269"/>
  <c r="BK176" i="269"/>
  <c r="AH222" i="269"/>
  <c r="BE203" i="269"/>
  <c r="AU207" i="269"/>
  <c r="AZ182" i="269"/>
  <c r="V206" i="269"/>
  <c r="N123" i="270"/>
  <c r="N206" i="270" s="1"/>
  <c r="J230" i="269"/>
  <c r="G64" i="270"/>
  <c r="AM187" i="269"/>
  <c r="L205" i="269"/>
  <c r="D122" i="270"/>
  <c r="D205" i="270" s="1"/>
  <c r="W194" i="269"/>
  <c r="Q182" i="269"/>
  <c r="AF238" i="269"/>
  <c r="BE234" i="269"/>
  <c r="U226" i="269"/>
  <c r="N131" i="270"/>
  <c r="T227" i="269"/>
  <c r="AV231" i="269"/>
  <c r="AV235" i="269"/>
  <c r="AY181" i="269"/>
  <c r="O213" i="269"/>
  <c r="L47" i="270"/>
  <c r="T206" i="269"/>
  <c r="L123" i="270"/>
  <c r="L206" i="270" s="1"/>
  <c r="BG202" i="269"/>
  <c r="AI182" i="269"/>
  <c r="BM187" i="269"/>
  <c r="N143" i="270"/>
  <c r="K180" i="269"/>
  <c r="L214" i="269"/>
  <c r="I48" i="270"/>
  <c r="T236" i="269"/>
  <c r="N70" i="270"/>
  <c r="N44" i="270"/>
  <c r="Q210" i="269"/>
  <c r="M193" i="269"/>
  <c r="AC213" i="269"/>
  <c r="K245" i="270"/>
  <c r="BK189" i="269"/>
  <c r="AT174" i="269"/>
  <c r="K183" i="269"/>
  <c r="AD176" i="269"/>
  <c r="AJ225" i="269"/>
  <c r="L192" i="269"/>
  <c r="BG188" i="269"/>
  <c r="U236" i="269"/>
  <c r="AU240" i="269"/>
  <c r="AO242" i="269"/>
  <c r="BB192" i="269"/>
  <c r="BM227" i="269"/>
  <c r="T229" i="269"/>
  <c r="AQ208" i="269"/>
  <c r="BE180" i="269"/>
  <c r="BH181" i="269"/>
  <c r="V210" i="269"/>
  <c r="G232" i="269"/>
  <c r="BG189" i="269"/>
  <c r="U209" i="269"/>
  <c r="M126" i="270"/>
  <c r="M209" i="270" s="1"/>
  <c r="AL240" i="269"/>
  <c r="X183" i="269"/>
  <c r="AD220" i="269"/>
  <c r="AT199" i="269"/>
  <c r="T218" i="269"/>
  <c r="AR226" i="269"/>
  <c r="G245" i="270"/>
  <c r="AO189" i="269"/>
  <c r="BC181" i="269"/>
  <c r="L50" i="270"/>
  <c r="O216" i="269"/>
  <c r="E127" i="270"/>
  <c r="AR238" i="269"/>
  <c r="AY238" i="269"/>
  <c r="O20" i="270"/>
  <c r="O103" i="270"/>
  <c r="AC182" i="269"/>
  <c r="AW222" i="269"/>
  <c r="O204" i="269"/>
  <c r="G121" i="270"/>
  <c r="G204" i="270" s="1"/>
  <c r="AX242" i="269"/>
  <c r="K192" i="269"/>
  <c r="BH180" i="269"/>
  <c r="AB204" i="269"/>
  <c r="BE207" i="269"/>
  <c r="M142" i="270"/>
  <c r="BG178" i="269"/>
  <c r="AX212" i="269"/>
  <c r="AT234" i="269"/>
  <c r="AZ232" i="269"/>
  <c r="N157" i="270"/>
  <c r="BI218" i="269"/>
  <c r="AB234" i="269"/>
  <c r="AG191" i="269"/>
  <c r="AY229" i="269"/>
  <c r="AD210" i="269"/>
  <c r="AG238" i="269"/>
  <c r="X210" i="269"/>
  <c r="O176" i="269"/>
  <c r="W185" i="269"/>
  <c r="AU192" i="269"/>
  <c r="BF210" i="269"/>
  <c r="AX186" i="269"/>
  <c r="AG217" i="269"/>
  <c r="R234" i="269"/>
  <c r="J174" i="269"/>
  <c r="AM216" i="269"/>
  <c r="AT233" i="269"/>
  <c r="AE227" i="269"/>
  <c r="BK211" i="269"/>
  <c r="BJ187" i="269"/>
  <c r="M179" i="269"/>
  <c r="AL173" i="269"/>
  <c r="N71" i="270"/>
  <c r="R237" i="269"/>
  <c r="AB180" i="269"/>
  <c r="AP185" i="269"/>
  <c r="AF188" i="269"/>
  <c r="L142" i="270"/>
  <c r="AH238" i="269"/>
  <c r="AN229" i="269"/>
  <c r="BJ177" i="269"/>
  <c r="AL215" i="269"/>
  <c r="D73" i="270"/>
  <c r="H239" i="269"/>
  <c r="BE223" i="269"/>
  <c r="AO220" i="269"/>
  <c r="F134" i="270"/>
  <c r="Z189" i="269"/>
  <c r="H191" i="269"/>
  <c r="AZ183" i="269"/>
  <c r="G243" i="270"/>
  <c r="AK181" i="269"/>
  <c r="AC228" i="269"/>
  <c r="BI227" i="269"/>
  <c r="BL176" i="269"/>
  <c r="AP178" i="269"/>
  <c r="BM209" i="269"/>
  <c r="Y188" i="269"/>
  <c r="O191" i="269"/>
  <c r="J175" i="269"/>
  <c r="AP231" i="269"/>
  <c r="AP235" i="269"/>
  <c r="E129" i="270"/>
  <c r="J145" i="270"/>
  <c r="J46" i="270"/>
  <c r="M212" i="269"/>
  <c r="AR223" i="269"/>
  <c r="AG190" i="269"/>
  <c r="AK238" i="269"/>
  <c r="S185" i="269"/>
  <c r="R210" i="269"/>
  <c r="AE199" i="269"/>
  <c r="BB176" i="269"/>
  <c r="AN218" i="269"/>
  <c r="BK192" i="269"/>
  <c r="AS184" i="269"/>
  <c r="AS222" i="269"/>
  <c r="V195" i="269"/>
  <c r="N112" i="270"/>
  <c r="N195" i="270" s="1"/>
  <c r="AE181" i="269"/>
  <c r="Q191" i="269"/>
  <c r="AE235" i="269"/>
  <c r="AE231" i="269"/>
  <c r="AE210" i="269"/>
  <c r="I206" i="269"/>
  <c r="AC181" i="269"/>
  <c r="BL231" i="269"/>
  <c r="BL235" i="269"/>
  <c r="AS195" i="269"/>
  <c r="AK196" i="269"/>
  <c r="H178" i="269"/>
  <c r="I189" i="269"/>
  <c r="AB213" i="269"/>
  <c r="BA184" i="269"/>
  <c r="AK229" i="269"/>
  <c r="O187" i="269"/>
  <c r="N246" i="270"/>
  <c r="AV227" i="269"/>
  <c r="J211" i="269"/>
  <c r="G45" i="270"/>
  <c r="O125" i="270"/>
  <c r="O42" i="270"/>
  <c r="O193" i="269"/>
  <c r="AU189" i="269"/>
  <c r="BK188" i="269"/>
  <c r="D59" i="270"/>
  <c r="G225" i="269"/>
  <c r="AJ198" i="269"/>
  <c r="AF197" i="269"/>
  <c r="AK224" i="269"/>
  <c r="AO215" i="269"/>
  <c r="J196" i="269"/>
  <c r="BD224" i="269"/>
  <c r="AO213" i="269"/>
  <c r="G179" i="269"/>
  <c r="AA227" i="269"/>
  <c r="S187" i="269"/>
  <c r="U200" i="269"/>
  <c r="M117" i="270"/>
  <c r="M200" i="270" s="1"/>
  <c r="I233" i="269"/>
  <c r="Q34" i="220"/>
  <c r="J118" i="270"/>
  <c r="J201" i="270" s="1"/>
  <c r="R201" i="269"/>
  <c r="BB196" i="269"/>
  <c r="BH236" i="269"/>
  <c r="BB236" i="269"/>
  <c r="Z183" i="269"/>
  <c r="BJ205" i="269"/>
  <c r="BM215" i="269"/>
  <c r="G191" i="269"/>
  <c r="BL213" i="269"/>
  <c r="U205" i="269"/>
  <c r="M122" i="270"/>
  <c r="M205" i="270" s="1"/>
  <c r="T173" i="269"/>
  <c r="O194" i="269"/>
  <c r="O117" i="270"/>
  <c r="O34" i="270"/>
  <c r="BG229" i="269"/>
  <c r="AQ174" i="269"/>
  <c r="AZ198" i="269"/>
  <c r="AX177" i="269"/>
  <c r="AI220" i="269"/>
  <c r="U194" i="269"/>
  <c r="E136" i="270"/>
  <c r="AX208" i="269"/>
  <c r="F73" i="270"/>
  <c r="J239" i="269"/>
  <c r="BM189" i="269"/>
  <c r="AK187" i="269"/>
  <c r="BJ223" i="269"/>
  <c r="AL185" i="269"/>
  <c r="BB224" i="269"/>
  <c r="AN240" i="269"/>
  <c r="AR187" i="269"/>
  <c r="K128" i="270"/>
  <c r="D75" i="270"/>
  <c r="D241" i="270" s="1"/>
  <c r="H241" i="269"/>
  <c r="F69" i="270"/>
  <c r="L231" i="269"/>
  <c r="L235" i="269"/>
  <c r="L248" i="270"/>
  <c r="P182" i="269"/>
  <c r="W219" i="269"/>
  <c r="AQ225" i="269"/>
  <c r="BA237" i="269"/>
  <c r="T216" i="269"/>
  <c r="AL207" i="269"/>
  <c r="AU181" i="269"/>
  <c r="AK178" i="269"/>
  <c r="BD173" i="269"/>
  <c r="I142" i="270"/>
  <c r="AJ183" i="269"/>
  <c r="BJ179" i="269"/>
  <c r="Y205" i="269"/>
  <c r="W215" i="269"/>
  <c r="BJ182" i="269"/>
  <c r="H176" i="269"/>
  <c r="J195" i="269"/>
  <c r="Y230" i="269"/>
  <c r="N243" i="270"/>
  <c r="BE226" i="269"/>
  <c r="G241" i="269"/>
  <c r="AL227" i="269"/>
  <c r="I207" i="269"/>
  <c r="AU216" i="269"/>
  <c r="BH214" i="269"/>
  <c r="BA206" i="269"/>
  <c r="G209" i="269"/>
  <c r="AO208" i="269"/>
  <c r="L175" i="269"/>
  <c r="AM192" i="269"/>
  <c r="AH233" i="269"/>
  <c r="L174" i="269"/>
  <c r="AI199" i="269"/>
  <c r="AZ188" i="269"/>
  <c r="AY196" i="269"/>
  <c r="AD224" i="269"/>
  <c r="BE199" i="269"/>
  <c r="N237" i="269"/>
  <c r="J71" i="270"/>
  <c r="J237" i="270" s="1"/>
  <c r="J226" i="269"/>
  <c r="G60" i="270"/>
  <c r="U227" i="269"/>
  <c r="BH210" i="269"/>
  <c r="AP224" i="269"/>
  <c r="Y220" i="269"/>
  <c r="I73" i="270"/>
  <c r="M239" i="269"/>
  <c r="BH185" i="269"/>
  <c r="N145" i="270"/>
  <c r="AT205" i="269"/>
  <c r="Z174" i="269"/>
  <c r="AB197" i="269"/>
  <c r="Z242" i="269"/>
  <c r="O13" i="270"/>
  <c r="O96" i="270"/>
  <c r="O14" i="270"/>
  <c r="O97" i="270"/>
  <c r="O184" i="269"/>
  <c r="R241" i="269"/>
  <c r="N75" i="270"/>
  <c r="AZ236" i="269"/>
  <c r="AQ191" i="269"/>
  <c r="Z233" i="269"/>
  <c r="AF184" i="269"/>
  <c r="U233" i="269"/>
  <c r="R239" i="269"/>
  <c r="N73" i="270"/>
  <c r="AI194" i="269"/>
  <c r="J127" i="270"/>
  <c r="AC173" i="269"/>
  <c r="AP189" i="269"/>
  <c r="L197" i="269"/>
  <c r="D114" i="270"/>
  <c r="D197" i="270" s="1"/>
  <c r="Y234" i="269"/>
  <c r="L181" i="269"/>
  <c r="AF204" i="269"/>
  <c r="AO174" i="269"/>
  <c r="Z213" i="269"/>
  <c r="BD239" i="269"/>
  <c r="AO202" i="269"/>
  <c r="K246" i="270"/>
  <c r="AR174" i="269"/>
  <c r="BA186" i="269"/>
  <c r="Q214" i="269"/>
  <c r="N48" i="270"/>
  <c r="H200" i="269"/>
  <c r="G139" i="270"/>
  <c r="U210" i="269"/>
  <c r="BM240" i="269"/>
  <c r="O235" i="269"/>
  <c r="I69" i="270"/>
  <c r="I235" i="270" s="1"/>
  <c r="O231" i="269"/>
  <c r="P174" i="269"/>
  <c r="AX218" i="269"/>
  <c r="AM232" i="269"/>
  <c r="AW225" i="269"/>
  <c r="BL230" i="269"/>
  <c r="BH227" i="269"/>
  <c r="P191" i="269"/>
  <c r="F146" i="270"/>
  <c r="AY220" i="269"/>
  <c r="AA182" i="269"/>
  <c r="K173" i="269"/>
  <c r="BC227" i="269"/>
  <c r="T241" i="269"/>
  <c r="J153" i="270"/>
  <c r="BB230" i="269"/>
  <c r="Y223" i="269"/>
  <c r="E143" i="270"/>
  <c r="AX191" i="269"/>
  <c r="AI174" i="269"/>
  <c r="J191" i="269"/>
  <c r="J132" i="270"/>
  <c r="AO173" i="269"/>
  <c r="BM196" i="269"/>
  <c r="U232" i="269"/>
  <c r="AE236" i="269"/>
  <c r="BD208" i="269"/>
  <c r="BA207" i="269"/>
  <c r="F139" i="270"/>
  <c r="BD236" i="269"/>
  <c r="AB212" i="269"/>
  <c r="AF218" i="269"/>
  <c r="AU200" i="269"/>
  <c r="N176" i="269"/>
  <c r="X211" i="269"/>
  <c r="AI233" i="269"/>
  <c r="AW178" i="269"/>
  <c r="AV217" i="269"/>
  <c r="F141" i="270"/>
  <c r="AG216" i="269"/>
  <c r="L225" i="269"/>
  <c r="I59" i="270"/>
  <c r="G198" i="269"/>
  <c r="BK229" i="269"/>
  <c r="AS228" i="269"/>
  <c r="AY213" i="269"/>
  <c r="BK183" i="269"/>
  <c r="AX238" i="269"/>
  <c r="AC226" i="269"/>
  <c r="F138" i="270"/>
  <c r="AX240" i="269"/>
  <c r="AM176" i="269"/>
  <c r="G187" i="269"/>
  <c r="K131" i="270"/>
  <c r="BF208" i="269"/>
  <c r="AL182" i="269"/>
  <c r="V219" i="269"/>
  <c r="L63" i="270"/>
  <c r="O229" i="269"/>
  <c r="P226" i="269"/>
  <c r="M60" i="270"/>
  <c r="M226" i="270" s="1"/>
  <c r="AW230" i="269"/>
  <c r="AR221" i="269"/>
  <c r="K135" i="270"/>
  <c r="J203" i="269"/>
  <c r="AN220" i="269"/>
  <c r="X174" i="269"/>
  <c r="M58" i="270"/>
  <c r="P224" i="269"/>
  <c r="BH195" i="269"/>
  <c r="BM186" i="269"/>
  <c r="AW200" i="269"/>
  <c r="AB208" i="269"/>
  <c r="AQ201" i="269"/>
  <c r="Q188" i="269"/>
  <c r="R182" i="269"/>
  <c r="AT189" i="269"/>
  <c r="P240" i="269"/>
  <c r="L74" i="270"/>
  <c r="AH242" i="269"/>
  <c r="BD188" i="269"/>
  <c r="AO200" i="269"/>
  <c r="Q175" i="269"/>
  <c r="AQ204" i="269"/>
  <c r="AH204" i="269"/>
  <c r="BI210" i="269"/>
  <c r="H132" i="270"/>
  <c r="AI184" i="269"/>
  <c r="I247" i="270"/>
  <c r="BA174" i="269"/>
  <c r="G219" i="269"/>
  <c r="D53" i="270"/>
  <c r="AR188" i="269"/>
  <c r="L202" i="269"/>
  <c r="D119" i="270"/>
  <c r="D202" i="270" s="1"/>
  <c r="Z202" i="269"/>
  <c r="V183" i="269"/>
  <c r="Z230" i="269"/>
  <c r="L243" i="270"/>
  <c r="AQ185" i="269"/>
  <c r="AW187" i="269"/>
  <c r="M198" i="269"/>
  <c r="E115" i="270"/>
  <c r="E198" i="270" s="1"/>
  <c r="BB213" i="269"/>
  <c r="AQ199" i="269"/>
  <c r="N199" i="269"/>
  <c r="F116" i="270"/>
  <c r="F199" i="270" s="1"/>
  <c r="BE184" i="269"/>
  <c r="O188" i="269"/>
  <c r="AF192" i="269"/>
  <c r="J157" i="270"/>
  <c r="AM215" i="269"/>
  <c r="K193" i="269"/>
  <c r="O234" i="269"/>
  <c r="G250" i="270"/>
  <c r="L45" i="270"/>
  <c r="O211" i="269"/>
  <c r="G131" i="270"/>
  <c r="BH209" i="269"/>
  <c r="AA195" i="269"/>
  <c r="AN201" i="269"/>
  <c r="AV237" i="269"/>
  <c r="R226" i="269"/>
  <c r="N175" i="269"/>
  <c r="AS205" i="269"/>
  <c r="BJ196" i="269"/>
  <c r="K184" i="269"/>
  <c r="AY215" i="269"/>
  <c r="L184" i="269"/>
  <c r="L193" i="269"/>
  <c r="H242" i="269"/>
  <c r="D76" i="270"/>
  <c r="AF177" i="269"/>
  <c r="BC215" i="269"/>
  <c r="BF228" i="269"/>
  <c r="R179" i="269"/>
  <c r="W205" i="269"/>
  <c r="AW224" i="269"/>
  <c r="T179" i="269"/>
  <c r="BD204" i="269"/>
  <c r="G233" i="269"/>
  <c r="AN207" i="269"/>
  <c r="I119" i="270"/>
  <c r="I202" i="270" s="1"/>
  <c r="Q202" i="269"/>
  <c r="AD185" i="269"/>
  <c r="D116" i="270"/>
  <c r="D199" i="270" s="1"/>
  <c r="L199" i="269"/>
  <c r="AD214" i="269"/>
  <c r="I179" i="269"/>
  <c r="AZ203" i="269"/>
  <c r="BF209" i="269"/>
  <c r="AE187" i="269"/>
  <c r="V212" i="269"/>
  <c r="AG221" i="269"/>
  <c r="BC184" i="269"/>
  <c r="BC187" i="269"/>
  <c r="BJ217" i="269"/>
  <c r="AJ209" i="269"/>
  <c r="AM221" i="269"/>
  <c r="F128" i="270"/>
  <c r="Z198" i="269"/>
  <c r="M135" i="270"/>
  <c r="H246" i="270"/>
  <c r="AC206" i="269"/>
  <c r="BJ200" i="269"/>
  <c r="BJ183" i="269"/>
  <c r="BG225" i="269"/>
  <c r="BF237" i="269"/>
  <c r="Q205" i="269"/>
  <c r="I122" i="270"/>
  <c r="I205" i="270" s="1"/>
  <c r="AQ198" i="269"/>
  <c r="BA224" i="269"/>
  <c r="T194" i="269"/>
  <c r="BI216" i="269"/>
  <c r="M63" i="270"/>
  <c r="P229" i="269"/>
  <c r="T185" i="269"/>
  <c r="AQ214" i="269"/>
  <c r="N225" i="269"/>
  <c r="K59" i="270"/>
  <c r="K225" i="270" s="1"/>
  <c r="H245" i="270"/>
  <c r="AM177" i="269"/>
  <c r="AV181" i="269"/>
  <c r="BE179" i="269"/>
  <c r="AC199" i="269"/>
  <c r="N144" i="270"/>
  <c r="AJ217" i="269"/>
  <c r="BE206" i="269"/>
  <c r="E144" i="270"/>
  <c r="T177" i="269"/>
  <c r="U219" i="269"/>
  <c r="AM197" i="269"/>
  <c r="AV199" i="269"/>
  <c r="V226" i="269"/>
  <c r="AG202" i="269"/>
  <c r="M229" i="269"/>
  <c r="J63" i="270"/>
  <c r="Y222" i="269"/>
  <c r="AS236" i="269"/>
  <c r="AI241" i="269"/>
  <c r="BA177" i="269"/>
  <c r="BH242" i="269"/>
  <c r="M50" i="270"/>
  <c r="P216" i="269"/>
  <c r="AF234" i="269"/>
  <c r="AJ223" i="269"/>
  <c r="AS223" i="269"/>
  <c r="N141" i="270"/>
  <c r="AC227" i="269"/>
  <c r="AN174" i="269"/>
  <c r="AO196" i="269"/>
  <c r="D153" i="270"/>
  <c r="O199" i="269"/>
  <c r="G116" i="270"/>
  <c r="G199" i="270" s="1"/>
  <c r="BM233" i="269"/>
  <c r="G228" i="269"/>
  <c r="D62" i="270"/>
  <c r="K188" i="269"/>
  <c r="I221" i="269"/>
  <c r="F55" i="270"/>
  <c r="AA203" i="269"/>
  <c r="W176" i="269"/>
  <c r="BM174" i="269"/>
  <c r="BM210" i="269"/>
  <c r="AG232" i="269"/>
  <c r="AJ229" i="269"/>
  <c r="AZ241" i="269"/>
  <c r="D45" i="270"/>
  <c r="G211" i="269"/>
  <c r="P221" i="269"/>
  <c r="M55" i="270"/>
  <c r="M221" i="270" s="1"/>
  <c r="O179" i="269"/>
  <c r="D157" i="270"/>
  <c r="Q174" i="269"/>
  <c r="G206" i="269"/>
  <c r="H177" i="269"/>
  <c r="AR215" i="269"/>
  <c r="AR211" i="269"/>
  <c r="J225" i="269"/>
  <c r="G59" i="270"/>
  <c r="BE222" i="269"/>
  <c r="AD179" i="269"/>
  <c r="U213" i="269"/>
  <c r="AO217" i="269"/>
  <c r="N208" i="269"/>
  <c r="F125" i="270"/>
  <c r="F208" i="270" s="1"/>
  <c r="AS180" i="269"/>
  <c r="AT215" i="269"/>
  <c r="AW193" i="269"/>
  <c r="I238" i="269"/>
  <c r="E72" i="270"/>
  <c r="AV203" i="269"/>
  <c r="AP217" i="269"/>
  <c r="F153" i="270"/>
  <c r="L220" i="269"/>
  <c r="I54" i="270"/>
  <c r="W217" i="269"/>
  <c r="I180" i="269"/>
  <c r="AV221" i="269"/>
  <c r="T228" i="269"/>
  <c r="AM228" i="269"/>
  <c r="AI204" i="269"/>
  <c r="AK231" i="269"/>
  <c r="AK235" i="269"/>
  <c r="BF183" i="269"/>
  <c r="S226" i="269"/>
  <c r="AC235" i="269"/>
  <c r="AC231" i="269"/>
  <c r="U218" i="269"/>
  <c r="BF241" i="269"/>
  <c r="M174" i="269"/>
  <c r="BE208" i="269"/>
  <c r="AJ189" i="269"/>
  <c r="BB182" i="269"/>
  <c r="AM236" i="269"/>
  <c r="F75" i="270"/>
  <c r="J241" i="269"/>
  <c r="AB233" i="269"/>
  <c r="G145" i="270"/>
  <c r="AY190" i="269"/>
  <c r="K234" i="269"/>
  <c r="G140" i="270"/>
  <c r="V182" i="269"/>
  <c r="K198" i="269"/>
  <c r="M175" i="269"/>
  <c r="Z194" i="269"/>
  <c r="H140" i="270"/>
  <c r="BK194" i="269"/>
  <c r="BC198" i="269"/>
  <c r="BG212" i="269"/>
  <c r="AR197" i="269"/>
  <c r="Q178" i="269"/>
  <c r="AI209" i="269"/>
  <c r="BK209" i="269"/>
  <c r="AB228" i="269"/>
  <c r="AF179" i="269"/>
  <c r="AA188" i="269"/>
  <c r="G125" i="270"/>
  <c r="G208" i="270" s="1"/>
  <c r="O208" i="269"/>
  <c r="J138" i="270"/>
  <c r="P192" i="269"/>
  <c r="I155" i="270"/>
  <c r="O230" i="269"/>
  <c r="L64" i="270"/>
  <c r="AL242" i="269"/>
  <c r="AX187" i="269"/>
  <c r="BM205" i="269"/>
  <c r="I157" i="270"/>
  <c r="J207" i="269"/>
  <c r="AF225" i="269"/>
  <c r="J184" i="269"/>
  <c r="I197" i="269"/>
  <c r="AZ223" i="269"/>
  <c r="AL238" i="269"/>
  <c r="P196" i="269"/>
  <c r="H113" i="270"/>
  <c r="H196" i="270" s="1"/>
  <c r="AP180" i="269"/>
  <c r="AP197" i="269"/>
  <c r="BF233" i="269"/>
  <c r="BI200" i="269"/>
  <c r="AC216" i="269"/>
  <c r="R181" i="269"/>
  <c r="O200" i="269"/>
  <c r="G117" i="270"/>
  <c r="G200" i="270" s="1"/>
  <c r="BF176" i="269"/>
  <c r="J143" i="270"/>
  <c r="AW236" i="269"/>
  <c r="L223" i="269"/>
  <c r="I57" i="270"/>
  <c r="BB204" i="269"/>
  <c r="AC200" i="269"/>
  <c r="I243" i="270"/>
  <c r="BC180" i="269"/>
  <c r="G217" i="269"/>
  <c r="D51" i="270"/>
  <c r="BB218" i="269"/>
  <c r="AK227" i="269"/>
  <c r="AE200" i="269"/>
  <c r="BD207" i="269"/>
  <c r="AA185" i="269"/>
  <c r="BD206" i="269"/>
  <c r="BF187" i="269"/>
  <c r="AF241" i="269"/>
  <c r="X214" i="269"/>
  <c r="H153" i="270"/>
  <c r="BA173" i="269"/>
  <c r="X233" i="269"/>
  <c r="AH229" i="269"/>
  <c r="L207" i="269"/>
  <c r="D124" i="270"/>
  <c r="D207" i="270" s="1"/>
  <c r="AR180" i="269"/>
  <c r="AY218" i="269"/>
  <c r="AJ242" i="269"/>
  <c r="K175" i="269"/>
  <c r="AW218" i="269"/>
  <c r="M195" i="269"/>
  <c r="E112" i="270"/>
  <c r="E195" i="270" s="1"/>
  <c r="K186" i="269"/>
  <c r="AR216" i="269"/>
  <c r="W186" i="269"/>
  <c r="AR213" i="269"/>
  <c r="BI173" i="269"/>
  <c r="L129" i="270"/>
  <c r="AQ203" i="269"/>
  <c r="N193" i="269"/>
  <c r="AC180" i="269"/>
  <c r="K127" i="270"/>
  <c r="AJ204" i="269"/>
  <c r="BH211" i="269"/>
  <c r="AN215" i="269"/>
  <c r="AN187" i="269"/>
  <c r="X234" i="269"/>
  <c r="AO216" i="269"/>
  <c r="AA216" i="269"/>
  <c r="BK175" i="269"/>
  <c r="H236" i="269"/>
  <c r="AO223" i="269"/>
  <c r="BC183" i="269"/>
  <c r="V223" i="269"/>
  <c r="AW204" i="269"/>
  <c r="BB211" i="269"/>
  <c r="BI207" i="269"/>
  <c r="BE195" i="269"/>
  <c r="BD198" i="269"/>
  <c r="AG237" i="269"/>
  <c r="BH217" i="269"/>
  <c r="T237" i="269"/>
  <c r="H189" i="269"/>
  <c r="I199" i="269"/>
  <c r="AZ215" i="269"/>
  <c r="Q185" i="269"/>
  <c r="AO239" i="269"/>
  <c r="BE239" i="269"/>
  <c r="AZ202" i="269"/>
  <c r="Z208" i="269"/>
  <c r="BL222" i="269"/>
  <c r="AD183" i="269"/>
  <c r="G138" i="270"/>
  <c r="W175" i="269"/>
  <c r="M188" i="269"/>
  <c r="N136" i="270"/>
  <c r="AS198" i="269"/>
  <c r="BL209" i="269"/>
  <c r="AG205" i="269"/>
  <c r="BG223" i="269"/>
  <c r="X193" i="269"/>
  <c r="F131" i="270"/>
  <c r="AM235" i="269"/>
  <c r="AM231" i="269"/>
  <c r="BB221" i="269"/>
  <c r="V184" i="269"/>
  <c r="AW206" i="269"/>
  <c r="AH203" i="269"/>
  <c r="AM217" i="269"/>
  <c r="AS202" i="269"/>
  <c r="AM195" i="269"/>
  <c r="T204" i="269"/>
  <c r="L121" i="270"/>
  <c r="L204" i="270" s="1"/>
  <c r="J54" i="270"/>
  <c r="M220" i="269"/>
  <c r="Z234" i="269"/>
  <c r="I137" i="270"/>
  <c r="N116" i="270"/>
  <c r="N199" i="270" s="1"/>
  <c r="V199" i="269"/>
  <c r="AO193" i="269"/>
  <c r="R198" i="269"/>
  <c r="J115" i="270"/>
  <c r="J198" i="270" s="1"/>
  <c r="AD197" i="269"/>
  <c r="X195" i="269"/>
  <c r="H144" i="270"/>
  <c r="Z215" i="269"/>
  <c r="AK210" i="269"/>
  <c r="BJ204" i="269"/>
  <c r="J192" i="269"/>
  <c r="AZ238" i="269"/>
  <c r="AM220" i="269"/>
  <c r="G61" i="270"/>
  <c r="J227" i="269"/>
  <c r="AP186" i="269"/>
  <c r="Y210" i="269"/>
  <c r="M178" i="269"/>
  <c r="AD201" i="269"/>
  <c r="BK236" i="269"/>
  <c r="BB183" i="269"/>
  <c r="AY189" i="269"/>
  <c r="AD211" i="269"/>
  <c r="U220" i="269"/>
  <c r="K220" i="269"/>
  <c r="H54" i="270"/>
  <c r="X206" i="269"/>
  <c r="BK220" i="269"/>
  <c r="BJ209" i="269"/>
  <c r="AQ224" i="269"/>
  <c r="J224" i="269"/>
  <c r="G58" i="270"/>
  <c r="AO222" i="269"/>
  <c r="M131" i="270"/>
  <c r="AQ192" i="269"/>
  <c r="Q231" i="269"/>
  <c r="K69" i="270"/>
  <c r="Q235" i="269"/>
  <c r="AM193" i="269"/>
  <c r="BK237" i="269"/>
  <c r="BA221" i="269"/>
  <c r="S241" i="269"/>
  <c r="H130" i="270"/>
  <c r="AS196" i="269"/>
  <c r="L114" i="270"/>
  <c r="L197" i="270" s="1"/>
  <c r="T197" i="269"/>
  <c r="Q230" i="269"/>
  <c r="N64" i="270"/>
  <c r="G238" i="269"/>
  <c r="AK207" i="269"/>
  <c r="BK207" i="269"/>
  <c r="BC239" i="269"/>
  <c r="L158" i="270"/>
  <c r="H181" i="269"/>
  <c r="Q39" i="220"/>
  <c r="BE235" i="269"/>
  <c r="BE231" i="269"/>
  <c r="Z187" i="269"/>
  <c r="AG227" i="269"/>
  <c r="AT221" i="269"/>
  <c r="AF175" i="269"/>
  <c r="AQ173" i="269"/>
  <c r="G246" i="270"/>
  <c r="AG198" i="269"/>
  <c r="AC195" i="269"/>
  <c r="AB189" i="269"/>
  <c r="BB203" i="269"/>
  <c r="Z206" i="269"/>
  <c r="AO188" i="269"/>
  <c r="Y189" i="269"/>
  <c r="AC186" i="269"/>
  <c r="BA210" i="269"/>
  <c r="AS192" i="269"/>
  <c r="AQ230" i="269"/>
  <c r="L208" i="269"/>
  <c r="D125" i="270"/>
  <c r="D208" i="270" s="1"/>
  <c r="AK223" i="269"/>
  <c r="G174" i="269"/>
  <c r="K140" i="270"/>
  <c r="AD218" i="269"/>
  <c r="AN228" i="269"/>
  <c r="AP207" i="269"/>
  <c r="N179" i="269"/>
  <c r="AK211" i="269"/>
  <c r="BM201" i="269"/>
  <c r="T182" i="269"/>
  <c r="AI238" i="269"/>
  <c r="AW212" i="269"/>
  <c r="AP196" i="269"/>
  <c r="BM176" i="269"/>
  <c r="BC208" i="269"/>
  <c r="S240" i="269"/>
  <c r="R213" i="269"/>
  <c r="Z199" i="269"/>
  <c r="AY184" i="269"/>
  <c r="M232" i="269"/>
  <c r="BJ224" i="269"/>
  <c r="AM190" i="269"/>
  <c r="BJ227" i="269"/>
  <c r="AI219" i="269"/>
  <c r="AS182" i="269"/>
  <c r="BE210" i="269"/>
  <c r="AT222" i="269"/>
  <c r="AC229" i="269"/>
  <c r="AZ211" i="269"/>
  <c r="AA225" i="269"/>
  <c r="AG179" i="269"/>
  <c r="BG221" i="269"/>
  <c r="BM241" i="269"/>
  <c r="BC240" i="269"/>
  <c r="Y203" i="269"/>
  <c r="J62" i="270"/>
  <c r="M228" i="269"/>
  <c r="L211" i="269"/>
  <c r="I45" i="270"/>
  <c r="BA240" i="269"/>
  <c r="W198" i="269"/>
  <c r="AY212" i="269"/>
  <c r="AH200" i="269"/>
  <c r="Y213" i="269"/>
  <c r="J249" i="270"/>
  <c r="G46" i="270"/>
  <c r="G212" i="270" s="1"/>
  <c r="J212" i="269"/>
  <c r="K154" i="270"/>
  <c r="O98" i="270"/>
  <c r="O15" i="270"/>
  <c r="N247" i="270"/>
  <c r="T195" i="269"/>
  <c r="L112" i="270"/>
  <c r="L195" i="270" s="1"/>
  <c r="BB226" i="269"/>
  <c r="W208" i="269"/>
  <c r="M130" i="270"/>
  <c r="AQ239" i="269"/>
  <c r="F54" i="270"/>
  <c r="F220" i="270" s="1"/>
  <c r="I220" i="269"/>
  <c r="BA209" i="269"/>
  <c r="AV218" i="269"/>
  <c r="K46" i="270"/>
  <c r="N212" i="269"/>
  <c r="BC175" i="269"/>
  <c r="H127" i="270"/>
  <c r="H154" i="270"/>
  <c r="F123" i="270"/>
  <c r="F206" i="270" s="1"/>
  <c r="N206" i="269"/>
  <c r="F247" i="270"/>
  <c r="AR239" i="269"/>
  <c r="U181" i="269"/>
  <c r="G132" i="270"/>
  <c r="BK182" i="269"/>
  <c r="AI235" i="269"/>
  <c r="AI231" i="269"/>
  <c r="M181" i="269"/>
  <c r="BD175" i="269"/>
  <c r="W187" i="269"/>
  <c r="E244" i="270"/>
  <c r="T211" i="269"/>
  <c r="AA198" i="269"/>
  <c r="AT191" i="269"/>
  <c r="U207" i="269"/>
  <c r="M124" i="270"/>
  <c r="M207" i="270" s="1"/>
  <c r="AP236" i="269"/>
  <c r="F136" i="270"/>
  <c r="O202" i="269"/>
  <c r="G119" i="270"/>
  <c r="G202" i="270" s="1"/>
  <c r="BG183" i="269"/>
  <c r="AY224" i="269"/>
  <c r="Q224" i="269"/>
  <c r="N58" i="270"/>
  <c r="AJ236" i="269"/>
  <c r="AS201" i="269"/>
  <c r="N191" i="269"/>
  <c r="BE205" i="269"/>
  <c r="Q27" i="220"/>
  <c r="Q223" i="269"/>
  <c r="N57" i="270"/>
  <c r="N223" i="270" s="1"/>
  <c r="X180" i="269"/>
  <c r="BL242" i="269"/>
  <c r="AY183" i="269"/>
  <c r="AZ219" i="269"/>
  <c r="AP220" i="269"/>
  <c r="AZ194" i="269"/>
  <c r="G158" i="270"/>
  <c r="L137" i="270"/>
  <c r="V234" i="269"/>
  <c r="AQ231" i="269"/>
  <c r="AQ235" i="269"/>
  <c r="R186" i="269"/>
  <c r="M245" i="270"/>
  <c r="BE183" i="269"/>
  <c r="AN232" i="269"/>
  <c r="AA178" i="269"/>
  <c r="I129" i="270"/>
  <c r="Z223" i="269"/>
  <c r="X202" i="269"/>
  <c r="J244" i="270"/>
  <c r="O181" i="269"/>
  <c r="AM204" i="269"/>
  <c r="W206" i="269"/>
  <c r="AI208" i="269"/>
  <c r="M491" i="272"/>
  <c r="AG240" i="269"/>
  <c r="BL205" i="269"/>
  <c r="L133" i="270"/>
  <c r="AH189" i="269"/>
  <c r="AQ242" i="269"/>
  <c r="AS181" i="269"/>
  <c r="AR202" i="269"/>
  <c r="H180" i="269"/>
  <c r="K199" i="269"/>
  <c r="AW234" i="269"/>
  <c r="S219" i="269"/>
  <c r="K179" i="269"/>
  <c r="BD221" i="269"/>
  <c r="AP201" i="269"/>
  <c r="AQ190" i="269"/>
  <c r="P212" i="269"/>
  <c r="M46" i="270"/>
  <c r="X179" i="269"/>
  <c r="Y199" i="269"/>
  <c r="AC241" i="269"/>
  <c r="BJ206" i="269"/>
  <c r="AI206" i="269"/>
  <c r="X198" i="269"/>
  <c r="AR185" i="269"/>
  <c r="AN214" i="269"/>
  <c r="AX216" i="269"/>
  <c r="X217" i="269"/>
  <c r="M234" i="269"/>
  <c r="AB177" i="269"/>
  <c r="L135" i="270"/>
  <c r="AL229" i="269"/>
  <c r="AB186" i="269"/>
  <c r="J351" i="272"/>
  <c r="E351" i="272"/>
  <c r="C351" i="272"/>
  <c r="D351" i="272"/>
  <c r="M351" i="272"/>
  <c r="G351" i="272"/>
  <c r="I351" i="272"/>
  <c r="L351" i="272"/>
  <c r="H351" i="272"/>
  <c r="F351" i="272"/>
  <c r="K351" i="272"/>
  <c r="F401" i="272"/>
  <c r="G401" i="272"/>
  <c r="G413" i="272" s="1"/>
  <c r="E401" i="272"/>
  <c r="C401" i="272"/>
  <c r="D401" i="272"/>
  <c r="M401" i="272"/>
  <c r="I401" i="272"/>
  <c r="I413" i="272" s="1"/>
  <c r="L401" i="272"/>
  <c r="L413" i="272" s="1"/>
  <c r="H401" i="272"/>
  <c r="H413" i="272" s="1"/>
  <c r="K401" i="272"/>
  <c r="J401" i="272"/>
  <c r="F374" i="272"/>
  <c r="E374" i="272"/>
  <c r="D374" i="272"/>
  <c r="L374" i="272"/>
  <c r="C374" i="272"/>
  <c r="J374" i="272"/>
  <c r="H374" i="272"/>
  <c r="G374" i="272"/>
  <c r="K374" i="272"/>
  <c r="M374" i="272"/>
  <c r="I374" i="272"/>
  <c r="P448" i="272"/>
  <c r="H766" i="272"/>
  <c r="D766" i="272"/>
  <c r="F766" i="272"/>
  <c r="E767" i="272"/>
  <c r="I767" i="272"/>
  <c r="L767" i="272"/>
  <c r="P569" i="272"/>
  <c r="P95" i="270"/>
  <c r="P109" i="270"/>
  <c r="P110" i="270"/>
  <c r="P103" i="270"/>
  <c r="P117" i="270"/>
  <c r="P96" i="270"/>
  <c r="B724" i="272"/>
  <c r="P107" i="270"/>
  <c r="P529" i="272"/>
  <c r="P121" i="270"/>
  <c r="I766" i="272"/>
  <c r="P112" i="270"/>
  <c r="P104" i="270"/>
  <c r="J660" i="272"/>
  <c r="I660" i="272"/>
  <c r="I622" i="272"/>
  <c r="O660" i="272"/>
  <c r="P105" i="270"/>
  <c r="I724" i="272"/>
  <c r="P91" i="270"/>
  <c r="P93" i="270"/>
  <c r="L766" i="272"/>
  <c r="K766" i="272"/>
  <c r="J766" i="272"/>
  <c r="K767" i="272"/>
  <c r="G767" i="272"/>
  <c r="P94" i="270"/>
  <c r="P116" i="270"/>
  <c r="P118" i="270"/>
  <c r="P114" i="270"/>
  <c r="P98" i="270"/>
  <c r="P148" i="270"/>
  <c r="P113" i="270"/>
  <c r="P124" i="270"/>
  <c r="P126" i="270"/>
  <c r="P99" i="270"/>
  <c r="G766" i="272"/>
  <c r="P106" i="270"/>
  <c r="M767" i="272"/>
  <c r="H767" i="272"/>
  <c r="P119" i="270"/>
  <c r="P115" i="270"/>
  <c r="P125" i="270"/>
  <c r="P122" i="270"/>
  <c r="P111" i="270"/>
  <c r="P100" i="270"/>
  <c r="P92" i="270"/>
  <c r="P151" i="270"/>
  <c r="P120" i="270"/>
  <c r="E766" i="272"/>
  <c r="C766" i="272"/>
  <c r="D767" i="272"/>
  <c r="F767" i="272"/>
  <c r="C767" i="272"/>
  <c r="I738" i="272"/>
  <c r="P149" i="270"/>
  <c r="P90" i="270"/>
  <c r="P102" i="270"/>
  <c r="H660" i="272"/>
  <c r="B660" i="272"/>
  <c r="B622" i="272"/>
  <c r="C660" i="272"/>
  <c r="P97" i="270"/>
  <c r="P108" i="270"/>
  <c r="B738" i="272"/>
  <c r="P123" i="270"/>
  <c r="M766" i="272"/>
  <c r="J767" i="272"/>
  <c r="P101" i="270"/>
  <c r="P150" i="270"/>
  <c r="M212" i="270" l="1"/>
  <c r="N215" i="270"/>
  <c r="M222" i="270"/>
  <c r="N217" i="270"/>
  <c r="O352" i="272"/>
  <c r="M236" i="270"/>
  <c r="N230" i="270"/>
  <c r="E242" i="270"/>
  <c r="E236" i="270"/>
  <c r="L228" i="270"/>
  <c r="C356" i="272"/>
  <c r="E241" i="270"/>
  <c r="K240" i="270"/>
  <c r="M210" i="270"/>
  <c r="E239" i="270"/>
  <c r="J227" i="270"/>
  <c r="F238" i="270"/>
  <c r="E217" i="270"/>
  <c r="G226" i="270"/>
  <c r="M239" i="270"/>
  <c r="C379" i="272"/>
  <c r="I211" i="270"/>
  <c r="F235" i="270"/>
  <c r="F239" i="270"/>
  <c r="D224" i="270"/>
  <c r="F215" i="270"/>
  <c r="H221" i="270"/>
  <c r="K219" i="270"/>
  <c r="K226" i="270"/>
  <c r="G218" i="270"/>
  <c r="J241" i="270"/>
  <c r="I379" i="272"/>
  <c r="L230" i="270"/>
  <c r="G225" i="270"/>
  <c r="D242" i="270"/>
  <c r="N212" i="270"/>
  <c r="K230" i="270"/>
  <c r="E211" i="270"/>
  <c r="M241" i="270"/>
  <c r="N222" i="270"/>
  <c r="N214" i="270"/>
  <c r="E215" i="270"/>
  <c r="O377" i="272"/>
  <c r="I242" i="270"/>
  <c r="G224" i="270"/>
  <c r="J220" i="270"/>
  <c r="E238" i="270"/>
  <c r="M229" i="270"/>
  <c r="L240" i="270"/>
  <c r="D239" i="270"/>
  <c r="G230" i="270"/>
  <c r="F226" i="270"/>
  <c r="K220" i="270"/>
  <c r="K236" i="270"/>
  <c r="D210" i="270"/>
  <c r="L214" i="270"/>
  <c r="M220" i="270"/>
  <c r="I219" i="270"/>
  <c r="H218" i="270"/>
  <c r="H211" i="270"/>
  <c r="J221" i="270"/>
  <c r="F227" i="270"/>
  <c r="K222" i="270"/>
  <c r="M218" i="270"/>
  <c r="L223" i="270"/>
  <c r="N240" i="270"/>
  <c r="M240" i="270"/>
  <c r="I241" i="270"/>
  <c r="F212" i="270"/>
  <c r="G240" i="270"/>
  <c r="O205" i="270"/>
  <c r="N221" i="270"/>
  <c r="G236" i="270"/>
  <c r="J224" i="270"/>
  <c r="G237" i="270"/>
  <c r="K216" i="270"/>
  <c r="E235" i="270"/>
  <c r="I230" i="270"/>
  <c r="K221" i="270"/>
  <c r="G227" i="270"/>
  <c r="J229" i="270"/>
  <c r="N241" i="270"/>
  <c r="O200" i="270"/>
  <c r="J212" i="270"/>
  <c r="N237" i="270"/>
  <c r="N236" i="270"/>
  <c r="I237" i="270"/>
  <c r="F216" i="270"/>
  <c r="F240" i="270"/>
  <c r="J238" i="270"/>
  <c r="M230" i="270"/>
  <c r="H235" i="270"/>
  <c r="D220" i="270"/>
  <c r="M228" i="270"/>
  <c r="H229" i="270"/>
  <c r="O201" i="270"/>
  <c r="O199" i="270"/>
  <c r="H240" i="270"/>
  <c r="G216" i="270"/>
  <c r="O353" i="272"/>
  <c r="J223" i="270"/>
  <c r="L224" i="270"/>
  <c r="D214" i="270"/>
  <c r="L210" i="270"/>
  <c r="E221" i="270"/>
  <c r="J213" i="270"/>
  <c r="G217" i="270"/>
  <c r="H239" i="270"/>
  <c r="N229" i="270"/>
  <c r="F356" i="272"/>
  <c r="K235" i="270"/>
  <c r="I226" i="270"/>
  <c r="I229" i="270"/>
  <c r="N213" i="270"/>
  <c r="N238" i="270"/>
  <c r="O235" i="270"/>
  <c r="E213" i="270"/>
  <c r="I236" i="270"/>
  <c r="K379" i="272"/>
  <c r="F379" i="272"/>
  <c r="K356" i="272"/>
  <c r="I356" i="272"/>
  <c r="L229" i="270"/>
  <c r="I225" i="270"/>
  <c r="K237" i="270"/>
  <c r="K228" i="270"/>
  <c r="M217" i="270"/>
  <c r="F230" i="270"/>
  <c r="I227" i="270"/>
  <c r="F223" i="270"/>
  <c r="K224" i="270"/>
  <c r="F214" i="270"/>
  <c r="E356" i="272"/>
  <c r="K212" i="270"/>
  <c r="H220" i="270"/>
  <c r="I223" i="270"/>
  <c r="D228" i="270"/>
  <c r="L216" i="270"/>
  <c r="L238" i="270"/>
  <c r="G235" i="270"/>
  <c r="F211" i="270"/>
  <c r="D221" i="270"/>
  <c r="E212" i="270"/>
  <c r="J235" i="270"/>
  <c r="F213" i="270"/>
  <c r="M235" i="270"/>
  <c r="I238" i="270"/>
  <c r="G221" i="270"/>
  <c r="J222" i="270"/>
  <c r="H241" i="270"/>
  <c r="H215" i="270"/>
  <c r="Q150" i="270"/>
  <c r="Q101" i="270"/>
  <c r="P206" i="270"/>
  <c r="Q108" i="270"/>
  <c r="Q97" i="270"/>
  <c r="Q102" i="270"/>
  <c r="Q90" i="270"/>
  <c r="Q149" i="270"/>
  <c r="P203" i="270"/>
  <c r="Q151" i="270"/>
  <c r="Q92" i="270"/>
  <c r="Q100" i="270"/>
  <c r="Q111" i="270"/>
  <c r="P205" i="270"/>
  <c r="P208" i="270"/>
  <c r="P198" i="270"/>
  <c r="P202" i="270"/>
  <c r="Q106" i="270"/>
  <c r="Q99" i="270"/>
  <c r="P209" i="270"/>
  <c r="P207" i="270"/>
  <c r="P196" i="270"/>
  <c r="Q148" i="270"/>
  <c r="Q98" i="270"/>
  <c r="P197" i="270"/>
  <c r="P201" i="270"/>
  <c r="P199" i="270"/>
  <c r="Q94" i="270"/>
  <c r="Q93" i="270"/>
  <c r="Q91" i="270"/>
  <c r="Q105" i="270"/>
  <c r="Q104" i="270"/>
  <c r="P195" i="270"/>
  <c r="P204" i="270"/>
  <c r="Q107" i="270"/>
  <c r="Q96" i="270"/>
  <c r="P200" i="270"/>
  <c r="Q103" i="270"/>
  <c r="Q110" i="270"/>
  <c r="Q109" i="270"/>
  <c r="Q95" i="270"/>
  <c r="O181" i="270"/>
  <c r="K227" i="270"/>
  <c r="G210" i="270"/>
  <c r="D218" i="270"/>
  <c r="D227" i="270"/>
  <c r="J379" i="272"/>
  <c r="E379" i="272"/>
  <c r="L356" i="272"/>
  <c r="D356" i="272"/>
  <c r="D225" i="270"/>
  <c r="O208" i="270"/>
  <c r="O186" i="270"/>
  <c r="N210" i="270"/>
  <c r="L213" i="270"/>
  <c r="M214" i="270"/>
  <c r="H217" i="270"/>
  <c r="E227" i="270"/>
  <c r="O236" i="270"/>
  <c r="N228" i="270"/>
  <c r="O354" i="272"/>
  <c r="I215" i="270"/>
  <c r="O187" i="270"/>
  <c r="O233" i="270"/>
  <c r="E230" i="270"/>
  <c r="A7" i="272"/>
  <c r="P6" i="272"/>
  <c r="P7" i="272"/>
  <c r="P51" i="272"/>
  <c r="P157" i="272"/>
  <c r="P156" i="272"/>
  <c r="P52" i="272"/>
  <c r="K238" i="270"/>
  <c r="O195" i="270"/>
  <c r="E210" i="270"/>
  <c r="O495" i="272"/>
  <c r="O494" i="272"/>
  <c r="L220" i="270"/>
  <c r="O184" i="270"/>
  <c r="E237" i="270"/>
  <c r="K217" i="270"/>
  <c r="D223" i="270"/>
  <c r="J236" i="270"/>
  <c r="D215" i="270"/>
  <c r="M219" i="270"/>
  <c r="L222" i="270"/>
  <c r="O375" i="272"/>
  <c r="E219" i="270"/>
  <c r="O189" i="270"/>
  <c r="K215" i="270"/>
  <c r="H227" i="270"/>
  <c r="F228" i="270"/>
  <c r="H213" i="270"/>
  <c r="O176" i="270"/>
  <c r="O206" i="270"/>
  <c r="H219" i="270"/>
  <c r="I228" i="270"/>
  <c r="O204" i="270"/>
  <c r="H228" i="270"/>
  <c r="K223" i="270"/>
  <c r="H214" i="270"/>
  <c r="L241" i="270"/>
  <c r="F217" i="270"/>
  <c r="G222" i="270"/>
  <c r="N242" i="270"/>
  <c r="M225" i="270"/>
  <c r="F237" i="270"/>
  <c r="E226" i="270"/>
  <c r="H237" i="270"/>
  <c r="G213" i="270"/>
  <c r="M223" i="270"/>
  <c r="K218" i="270"/>
  <c r="L219" i="270"/>
  <c r="O209" i="270"/>
  <c r="F210" i="270"/>
  <c r="H224" i="270"/>
  <c r="F219" i="270"/>
  <c r="L221" i="270"/>
  <c r="D238" i="270"/>
  <c r="L226" i="270"/>
  <c r="M227" i="270"/>
  <c r="H222" i="270"/>
  <c r="K241" i="270"/>
  <c r="H230" i="270"/>
  <c r="H238" i="270"/>
  <c r="O180" i="270"/>
  <c r="O178" i="270"/>
  <c r="O232" i="270"/>
  <c r="M415" i="272"/>
  <c r="O403" i="272"/>
  <c r="E223" i="270"/>
  <c r="O234" i="270"/>
  <c r="G356" i="272"/>
  <c r="F241" i="270"/>
  <c r="M224" i="270"/>
  <c r="N227" i="270"/>
  <c r="O188" i="270"/>
  <c r="J226" i="270"/>
  <c r="L218" i="270"/>
  <c r="J210" i="270"/>
  <c r="L242" i="270"/>
  <c r="M213" i="270"/>
  <c r="O198" i="270"/>
  <c r="D235" i="270"/>
  <c r="J219" i="270"/>
  <c r="D222" i="270"/>
  <c r="L237" i="270"/>
  <c r="O192" i="270"/>
  <c r="K211" i="270"/>
  <c r="H226" i="270"/>
  <c r="K239" i="270"/>
  <c r="L227" i="270"/>
  <c r="O173" i="270"/>
  <c r="P297" i="272"/>
  <c r="P298" i="272"/>
  <c r="K229" i="270"/>
  <c r="E218" i="270"/>
  <c r="M417" i="272"/>
  <c r="O405" i="272"/>
  <c r="I224" i="270"/>
  <c r="G214" i="270"/>
  <c r="O202" i="270"/>
  <c r="O402" i="272"/>
  <c r="M414" i="272"/>
  <c r="J230" i="270"/>
  <c r="J239" i="270"/>
  <c r="K242" i="270"/>
  <c r="G242" i="270"/>
  <c r="E229" i="270"/>
  <c r="H225" i="270"/>
  <c r="O376" i="272"/>
  <c r="H242" i="270"/>
  <c r="F224" i="270"/>
  <c r="J216" i="270"/>
  <c r="L235" i="270"/>
  <c r="N219" i="270"/>
  <c r="O182" i="270"/>
  <c r="O355" i="272"/>
  <c r="O194" i="270"/>
  <c r="N220" i="270"/>
  <c r="D216" i="270"/>
  <c r="E240" i="270"/>
  <c r="I213" i="270"/>
  <c r="N226" i="270"/>
  <c r="I210" i="270"/>
  <c r="O207" i="270"/>
  <c r="O190" i="270"/>
  <c r="D212" i="270"/>
  <c r="G215" i="270"/>
  <c r="O191" i="270"/>
  <c r="O196" i="270"/>
  <c r="O231" i="270"/>
  <c r="O193" i="270"/>
  <c r="O177" i="270"/>
  <c r="O404" i="272"/>
  <c r="M416" i="272"/>
  <c r="D229" i="270"/>
  <c r="O175" i="270"/>
  <c r="D237" i="270"/>
  <c r="G379" i="272"/>
  <c r="L379" i="272"/>
  <c r="I220" i="270"/>
  <c r="D211" i="270"/>
  <c r="F221" i="270"/>
  <c r="L211" i="270"/>
  <c r="D219" i="270"/>
  <c r="N239" i="270"/>
  <c r="G211" i="270"/>
  <c r="H379" i="272"/>
  <c r="D379" i="272"/>
  <c r="H356" i="272"/>
  <c r="J356" i="272"/>
  <c r="N224" i="270"/>
  <c r="J228" i="270"/>
  <c r="D217" i="270"/>
  <c r="M216" i="270"/>
  <c r="O179" i="270"/>
  <c r="I239" i="270"/>
  <c r="I214" i="270"/>
  <c r="O197" i="270"/>
  <c r="J217" i="270"/>
  <c r="F222" i="270"/>
  <c r="H212" i="270"/>
  <c r="K214" i="270"/>
  <c r="O185" i="270"/>
  <c r="F225" i="270"/>
  <c r="G238" i="270"/>
  <c r="D236" i="270"/>
  <c r="H223" i="270"/>
  <c r="J242" i="270"/>
  <c r="L225" i="270"/>
  <c r="P205" i="272"/>
  <c r="P204" i="272"/>
  <c r="J240" i="270"/>
  <c r="J215" i="270"/>
  <c r="K210" i="270"/>
  <c r="E224" i="270"/>
  <c r="I212" i="270"/>
  <c r="L212" i="270"/>
  <c r="H236" i="270"/>
  <c r="L215" i="270"/>
  <c r="G228" i="270"/>
  <c r="G241" i="270"/>
  <c r="E214" i="270"/>
  <c r="H210" i="270"/>
  <c r="F229" i="270"/>
  <c r="G223" i="270"/>
  <c r="M215" i="270"/>
  <c r="O203" i="270"/>
  <c r="J211" i="270"/>
  <c r="K213" i="270"/>
  <c r="I240" i="270"/>
  <c r="I216" i="270"/>
  <c r="H216" i="270"/>
  <c r="O174" i="270"/>
  <c r="D230" i="270"/>
  <c r="F236" i="270"/>
  <c r="G229" i="270"/>
  <c r="E216" i="270"/>
  <c r="E225" i="270"/>
  <c r="O183" i="270"/>
  <c r="M237" i="270"/>
  <c r="N216" i="270"/>
  <c r="I222" i="270"/>
  <c r="J214" i="270"/>
  <c r="G239" i="270"/>
  <c r="G220" i="270"/>
  <c r="N225" i="270"/>
  <c r="L217" i="270"/>
  <c r="F218" i="270"/>
  <c r="N211" i="270"/>
  <c r="D240" i="270"/>
  <c r="M413" i="272"/>
  <c r="O401" i="272"/>
  <c r="M356" i="272"/>
  <c r="O356" i="272" s="1"/>
  <c r="O351" i="272"/>
  <c r="O374" i="272"/>
  <c r="M379" i="272"/>
  <c r="P14" i="270"/>
  <c r="P66" i="270"/>
  <c r="P22" i="270"/>
  <c r="P16" i="270"/>
  <c r="P27" i="270"/>
  <c r="P9" i="270"/>
  <c r="P13" i="270"/>
  <c r="P19" i="270"/>
  <c r="P8" i="270"/>
  <c r="P15" i="270"/>
  <c r="P23" i="270"/>
  <c r="P20" i="270"/>
  <c r="P21" i="270"/>
  <c r="P68" i="270"/>
  <c r="P288" i="272"/>
  <c r="P7" i="270"/>
  <c r="P18" i="270"/>
  <c r="P10" i="270"/>
  <c r="P12" i="270"/>
  <c r="P26" i="270"/>
  <c r="P24" i="270"/>
  <c r="P25" i="270"/>
  <c r="P65" i="270"/>
  <c r="P17" i="270"/>
  <c r="P67" i="270"/>
  <c r="P28" i="270"/>
  <c r="P11" i="270"/>
  <c r="O379" i="272" l="1"/>
  <c r="Q11" i="270"/>
  <c r="P177" i="270"/>
  <c r="Q28" i="270"/>
  <c r="P194" i="270"/>
  <c r="P233" i="270"/>
  <c r="Q67" i="270"/>
  <c r="P183" i="270"/>
  <c r="Q17" i="270"/>
  <c r="Q65" i="270"/>
  <c r="P231" i="270"/>
  <c r="P191" i="270"/>
  <c r="Q25" i="270"/>
  <c r="Q24" i="270"/>
  <c r="P190" i="270"/>
  <c r="P192" i="270"/>
  <c r="Q26" i="270"/>
  <c r="P178" i="270"/>
  <c r="Q12" i="270"/>
  <c r="Q10" i="270"/>
  <c r="P176" i="270"/>
  <c r="Q18" i="270"/>
  <c r="P184" i="270"/>
  <c r="P173" i="270"/>
  <c r="Q7" i="270"/>
  <c r="Q68" i="270"/>
  <c r="P234" i="270"/>
  <c r="Q21" i="270"/>
  <c r="P187" i="270"/>
  <c r="Q20" i="270"/>
  <c r="P186" i="270"/>
  <c r="P189" i="270"/>
  <c r="Q23" i="270"/>
  <c r="Q15" i="270"/>
  <c r="P181" i="270"/>
  <c r="P174" i="270"/>
  <c r="Q8" i="270"/>
  <c r="Q19" i="270"/>
  <c r="P185" i="270"/>
  <c r="P179" i="270"/>
  <c r="Q13" i="270"/>
  <c r="P175" i="270"/>
  <c r="Q9" i="270"/>
  <c r="Q27" i="270"/>
  <c r="P193" i="270"/>
  <c r="Q16" i="270"/>
  <c r="P182" i="270"/>
  <c r="P188" i="270"/>
  <c r="Q22" i="270"/>
  <c r="P232" i="270"/>
  <c r="Q66" i="270"/>
  <c r="P180" i="270"/>
  <c r="Q14" i="270"/>
  <c r="M321" i="272"/>
  <c r="C321" i="272"/>
  <c r="D321" i="272"/>
  <c r="N321" i="272"/>
  <c r="E52" i="272"/>
  <c r="F52" i="272"/>
  <c r="M52" i="272"/>
  <c r="L52" i="272"/>
  <c r="D52" i="272"/>
  <c r="G52" i="272"/>
  <c r="K52" i="272"/>
  <c r="I52" i="272"/>
  <c r="J52" i="272"/>
  <c r="C52" i="272"/>
  <c r="H52" i="272"/>
  <c r="J753" i="272"/>
  <c r="K753" i="272"/>
  <c r="E753" i="272"/>
  <c r="F753" i="272"/>
  <c r="I753" i="272"/>
  <c r="H753" i="272"/>
  <c r="M753" i="272"/>
  <c r="C753" i="272"/>
  <c r="G753" i="272"/>
  <c r="L753" i="272"/>
  <c r="D753" i="272"/>
  <c r="N110" i="270"/>
  <c r="K110" i="270"/>
  <c r="M110" i="270"/>
  <c r="M92" i="270"/>
  <c r="H92" i="270"/>
  <c r="D92" i="270"/>
  <c r="K109" i="270"/>
  <c r="G109" i="270"/>
  <c r="D109" i="270"/>
  <c r="G96" i="270"/>
  <c r="I96" i="270"/>
  <c r="J96" i="270"/>
  <c r="H104" i="270"/>
  <c r="J104" i="270"/>
  <c r="G104" i="270"/>
  <c r="F94" i="270"/>
  <c r="I94" i="270"/>
  <c r="E98" i="270"/>
  <c r="K98" i="270"/>
  <c r="M98" i="270"/>
  <c r="K100" i="270"/>
  <c r="I100" i="270"/>
  <c r="J100" i="270"/>
  <c r="E149" i="270"/>
  <c r="K149" i="270"/>
  <c r="G149" i="270"/>
  <c r="L108" i="270"/>
  <c r="M108" i="270"/>
  <c r="E107" i="270"/>
  <c r="H107" i="270"/>
  <c r="L107" i="270"/>
  <c r="G148" i="270"/>
  <c r="N148" i="270"/>
  <c r="D148" i="270"/>
  <c r="N99" i="270"/>
  <c r="L99" i="270"/>
  <c r="J99" i="270"/>
  <c r="E90" i="270"/>
  <c r="D90" i="270"/>
  <c r="K103" i="270"/>
  <c r="G103" i="270"/>
  <c r="I103" i="270"/>
  <c r="K91" i="270"/>
  <c r="J91" i="270"/>
  <c r="E91" i="270"/>
  <c r="I106" i="270"/>
  <c r="M106" i="270"/>
  <c r="F106" i="270"/>
  <c r="K151" i="270"/>
  <c r="D151" i="270"/>
  <c r="E102" i="270"/>
  <c r="D102" i="270"/>
  <c r="G102" i="270"/>
  <c r="J101" i="270"/>
  <c r="H101" i="270"/>
  <c r="F101" i="270"/>
  <c r="E105" i="270"/>
  <c r="G105" i="270"/>
  <c r="L105" i="270"/>
  <c r="G95" i="270"/>
  <c r="E95" i="270"/>
  <c r="M95" i="270"/>
  <c r="J93" i="270"/>
  <c r="D93" i="270"/>
  <c r="I93" i="270"/>
  <c r="D111" i="270"/>
  <c r="E111" i="270"/>
  <c r="N97" i="270"/>
  <c r="H97" i="270"/>
  <c r="J97" i="270"/>
  <c r="M150" i="270"/>
  <c r="N150" i="270"/>
  <c r="F150" i="270"/>
  <c r="L111" i="270"/>
  <c r="E97" i="270"/>
  <c r="G150" i="270"/>
  <c r="F532" i="272"/>
  <c r="K532" i="272"/>
  <c r="J532" i="272"/>
  <c r="M532" i="272"/>
  <c r="D532" i="272"/>
  <c r="H532" i="272"/>
  <c r="E532" i="272"/>
  <c r="G532" i="272"/>
  <c r="L532" i="272"/>
  <c r="C532" i="272"/>
  <c r="I532" i="272"/>
  <c r="I110" i="270"/>
  <c r="J92" i="270"/>
  <c r="L109" i="270"/>
  <c r="K104" i="270"/>
  <c r="N94" i="270"/>
  <c r="G100" i="270"/>
  <c r="I108" i="270"/>
  <c r="D107" i="270"/>
  <c r="J148" i="270"/>
  <c r="L90" i="270"/>
  <c r="N103" i="270"/>
  <c r="K106" i="270"/>
  <c r="G151" i="270"/>
  <c r="F102" i="270"/>
  <c r="D105" i="270"/>
  <c r="N95" i="270"/>
  <c r="K93" i="270"/>
  <c r="G111" i="270"/>
  <c r="H150" i="270"/>
  <c r="M247" i="272"/>
  <c r="L247" i="272"/>
  <c r="G247" i="272"/>
  <c r="F247" i="272"/>
  <c r="E247" i="272"/>
  <c r="J247" i="272"/>
  <c r="C247" i="272"/>
  <c r="D247" i="272"/>
  <c r="I247" i="272"/>
  <c r="H247" i="272"/>
  <c r="K247" i="272"/>
  <c r="L110" i="270"/>
  <c r="E110" i="270"/>
  <c r="F110" i="270"/>
  <c r="K92" i="270"/>
  <c r="F92" i="270"/>
  <c r="E92" i="270"/>
  <c r="F109" i="270"/>
  <c r="I109" i="270"/>
  <c r="H109" i="270"/>
  <c r="K96" i="270"/>
  <c r="L96" i="270"/>
  <c r="E96" i="270"/>
  <c r="E104" i="270"/>
  <c r="I104" i="270"/>
  <c r="K94" i="270"/>
  <c r="M94" i="270"/>
  <c r="H94" i="270"/>
  <c r="I98" i="270"/>
  <c r="D98" i="270"/>
  <c r="F98" i="270"/>
  <c r="F100" i="270"/>
  <c r="D100" i="270"/>
  <c r="E100" i="270"/>
  <c r="J149" i="270"/>
  <c r="D149" i="270"/>
  <c r="G108" i="270"/>
  <c r="E108" i="270"/>
  <c r="H108" i="270"/>
  <c r="I107" i="270"/>
  <c r="M107" i="270"/>
  <c r="F107" i="270"/>
  <c r="E148" i="270"/>
  <c r="K148" i="270"/>
  <c r="H148" i="270"/>
  <c r="M99" i="270"/>
  <c r="I99" i="270"/>
  <c r="J90" i="270"/>
  <c r="I90" i="270"/>
  <c r="N90" i="270"/>
  <c r="F103" i="270"/>
  <c r="M103" i="270"/>
  <c r="H103" i="270"/>
  <c r="M91" i="270"/>
  <c r="F91" i="270"/>
  <c r="L91" i="270"/>
  <c r="E106" i="270"/>
  <c r="L106" i="270"/>
  <c r="L151" i="270"/>
  <c r="J151" i="270"/>
  <c r="M151" i="270"/>
  <c r="H102" i="270"/>
  <c r="L102" i="270"/>
  <c r="J102" i="270"/>
  <c r="M101" i="270"/>
  <c r="L101" i="270"/>
  <c r="E101" i="270"/>
  <c r="M105" i="270"/>
  <c r="H105" i="270"/>
  <c r="K95" i="270"/>
  <c r="D95" i="270"/>
  <c r="H95" i="270"/>
  <c r="G93" i="270"/>
  <c r="N93" i="270"/>
  <c r="I111" i="270"/>
  <c r="L97" i="270"/>
  <c r="K150" i="270"/>
  <c r="F157" i="272"/>
  <c r="K157" i="272"/>
  <c r="I157" i="272"/>
  <c r="M157" i="272"/>
  <c r="J157" i="272"/>
  <c r="G157" i="272"/>
  <c r="C157" i="272"/>
  <c r="L157" i="272"/>
  <c r="D157" i="272"/>
  <c r="H157" i="272"/>
  <c r="E157" i="272"/>
  <c r="J110" i="270"/>
  <c r="I92" i="270"/>
  <c r="J109" i="270"/>
  <c r="F96" i="270"/>
  <c r="M104" i="270"/>
  <c r="N104" i="270"/>
  <c r="E94" i="270"/>
  <c r="N98" i="270"/>
  <c r="L98" i="270"/>
  <c r="F149" i="270"/>
  <c r="H149" i="270"/>
  <c r="K108" i="270"/>
  <c r="N108" i="270"/>
  <c r="K107" i="270"/>
  <c r="K99" i="270"/>
  <c r="H99" i="270"/>
  <c r="K90" i="270"/>
  <c r="H90" i="270"/>
  <c r="J103" i="270"/>
  <c r="D91" i="270"/>
  <c r="J106" i="270"/>
  <c r="N151" i="270"/>
  <c r="F151" i="270"/>
  <c r="K102" i="270"/>
  <c r="G101" i="270"/>
  <c r="J105" i="270"/>
  <c r="I105" i="270"/>
  <c r="I95" i="270"/>
  <c r="E93" i="270"/>
  <c r="J111" i="270"/>
  <c r="M97" i="270"/>
  <c r="G97" i="270"/>
  <c r="L150" i="270"/>
  <c r="D110" i="270"/>
  <c r="G110" i="270"/>
  <c r="N92" i="270"/>
  <c r="L92" i="270"/>
  <c r="G92" i="270"/>
  <c r="M109" i="270"/>
  <c r="N109" i="270"/>
  <c r="M96" i="270"/>
  <c r="D96" i="270"/>
  <c r="H96" i="270"/>
  <c r="D104" i="270"/>
  <c r="F104" i="270"/>
  <c r="L104" i="270"/>
  <c r="G94" i="270"/>
  <c r="L94" i="270"/>
  <c r="J94" i="270"/>
  <c r="H98" i="270"/>
  <c r="G98" i="270"/>
  <c r="H100" i="270"/>
  <c r="N100" i="270"/>
  <c r="L100" i="270"/>
  <c r="L149" i="270"/>
  <c r="I149" i="270"/>
  <c r="M149" i="270"/>
  <c r="D108" i="270"/>
  <c r="F108" i="270"/>
  <c r="J108" i="270"/>
  <c r="J107" i="270"/>
  <c r="N107" i="270"/>
  <c r="I148" i="270"/>
  <c r="M148" i="270"/>
  <c r="L148" i="270"/>
  <c r="D99" i="270"/>
  <c r="G99" i="270"/>
  <c r="E99" i="270"/>
  <c r="G90" i="270"/>
  <c r="F90" i="270"/>
  <c r="M90" i="270"/>
  <c r="D103" i="270"/>
  <c r="E103" i="270"/>
  <c r="G91" i="270"/>
  <c r="N91" i="270"/>
  <c r="H91" i="270"/>
  <c r="H106" i="270"/>
  <c r="G106" i="270"/>
  <c r="D106" i="270"/>
  <c r="E151" i="270"/>
  <c r="I151" i="270"/>
  <c r="H151" i="270"/>
  <c r="I102" i="270"/>
  <c r="N102" i="270"/>
  <c r="K101" i="270"/>
  <c r="I101" i="270"/>
  <c r="D101" i="270"/>
  <c r="N105" i="270"/>
  <c r="K105" i="270"/>
  <c r="F105" i="270"/>
  <c r="L95" i="270"/>
  <c r="J95" i="270"/>
  <c r="F95" i="270"/>
  <c r="L93" i="270"/>
  <c r="M93" i="270"/>
  <c r="F93" i="270"/>
  <c r="H111" i="270"/>
  <c r="N111" i="270"/>
  <c r="M111" i="270"/>
  <c r="D97" i="270"/>
  <c r="I97" i="270"/>
  <c r="J150" i="270"/>
  <c r="I150" i="270"/>
  <c r="E150" i="270"/>
  <c r="K111" i="270"/>
  <c r="F97" i="270"/>
  <c r="D150" i="270"/>
  <c r="H110" i="270"/>
  <c r="E109" i="270"/>
  <c r="N96" i="270"/>
  <c r="D94" i="270"/>
  <c r="J98" i="270"/>
  <c r="M100" i="270"/>
  <c r="N149" i="270"/>
  <c r="G107" i="270"/>
  <c r="F148" i="270"/>
  <c r="F99" i="270"/>
  <c r="L103" i="270"/>
  <c r="I91" i="270"/>
  <c r="N106" i="270"/>
  <c r="M102" i="270"/>
  <c r="N101" i="270"/>
  <c r="H93" i="270"/>
  <c r="F111" i="270"/>
  <c r="K97" i="270"/>
  <c r="E167" i="272" l="1"/>
  <c r="E298" i="272"/>
  <c r="E297" i="272" s="1"/>
  <c r="E169" i="272"/>
  <c r="E156" i="272"/>
  <c r="E205" i="272"/>
  <c r="E7" i="272"/>
  <c r="E172" i="272"/>
  <c r="E168" i="272"/>
  <c r="E171" i="272"/>
  <c r="E173" i="272"/>
  <c r="H156" i="272"/>
  <c r="H298" i="272"/>
  <c r="H297" i="272" s="1"/>
  <c r="H205" i="272"/>
  <c r="H204" i="272" s="1"/>
  <c r="H7" i="272"/>
  <c r="H6" i="272" s="1"/>
  <c r="D173" i="272"/>
  <c r="D205" i="272"/>
  <c r="D172" i="272"/>
  <c r="D156" i="272"/>
  <c r="D171" i="272"/>
  <c r="D169" i="272"/>
  <c r="D298" i="272"/>
  <c r="D297" i="272" s="1"/>
  <c r="D168" i="272"/>
  <c r="D7" i="272"/>
  <c r="D167" i="272"/>
  <c r="L7" i="272"/>
  <c r="L298" i="272"/>
  <c r="L297" i="272" s="1"/>
  <c r="L156" i="272"/>
  <c r="L205" i="272"/>
  <c r="L204" i="272" s="1"/>
  <c r="L171" i="272"/>
  <c r="L169" i="272"/>
  <c r="L173" i="272"/>
  <c r="C7" i="272"/>
  <c r="C173" i="272"/>
  <c r="C169" i="272"/>
  <c r="C205" i="272"/>
  <c r="C167" i="272"/>
  <c r="C171" i="272"/>
  <c r="C298" i="272"/>
  <c r="C156" i="272"/>
  <c r="C172" i="272"/>
  <c r="C168" i="272"/>
  <c r="G173" i="272"/>
  <c r="G169" i="272"/>
  <c r="G171" i="272"/>
  <c r="G298" i="272"/>
  <c r="G297" i="272" s="1"/>
  <c r="G205" i="272"/>
  <c r="G204" i="272" s="1"/>
  <c r="G7" i="272"/>
  <c r="G156" i="272"/>
  <c r="J205" i="272"/>
  <c r="J156" i="272"/>
  <c r="J7" i="272"/>
  <c r="J167" i="272"/>
  <c r="J298" i="272"/>
  <c r="J297" i="272" s="1"/>
  <c r="J168" i="272"/>
  <c r="J169" i="272"/>
  <c r="J171" i="272"/>
  <c r="J173" i="272"/>
  <c r="J172" i="272"/>
  <c r="M156" i="272"/>
  <c r="M298" i="272"/>
  <c r="M297" i="272" s="1"/>
  <c r="M7" i="272"/>
  <c r="M205" i="272"/>
  <c r="M204" i="272" s="1"/>
  <c r="I298" i="272"/>
  <c r="I297" i="272" s="1"/>
  <c r="I205" i="272"/>
  <c r="I7" i="272"/>
  <c r="I6" i="272" s="1"/>
  <c r="I156" i="272"/>
  <c r="K173" i="272"/>
  <c r="K205" i="272"/>
  <c r="K169" i="272"/>
  <c r="K298" i="272"/>
  <c r="K297" i="272" s="1"/>
  <c r="K156" i="272"/>
  <c r="K7" i="272"/>
  <c r="K171" i="272"/>
  <c r="F298" i="272"/>
  <c r="F297" i="272" s="1"/>
  <c r="F169" i="272"/>
  <c r="F171" i="272"/>
  <c r="F205" i="272"/>
  <c r="F7" i="272"/>
  <c r="F6" i="272" s="1"/>
  <c r="F172" i="272"/>
  <c r="F168" i="272"/>
  <c r="F156" i="272"/>
  <c r="F167" i="272"/>
  <c r="F173" i="272"/>
  <c r="K451" i="272"/>
  <c r="K246" i="272"/>
  <c r="K572" i="272"/>
  <c r="H572" i="272"/>
  <c r="H451" i="272"/>
  <c r="H450" i="272" s="1"/>
  <c r="H246" i="272"/>
  <c r="I451" i="272"/>
  <c r="I246" i="272"/>
  <c r="I572" i="272"/>
  <c r="D246" i="272"/>
  <c r="D572" i="272"/>
  <c r="D451" i="272"/>
  <c r="C246" i="272"/>
  <c r="P246" i="272"/>
  <c r="C451" i="272"/>
  <c r="P247" i="272"/>
  <c r="C572" i="272"/>
  <c r="J572" i="272"/>
  <c r="J246" i="272"/>
  <c r="J451" i="272"/>
  <c r="E451" i="272"/>
  <c r="E572" i="272"/>
  <c r="E246" i="272"/>
  <c r="F246" i="272"/>
  <c r="F572" i="272"/>
  <c r="F451" i="272"/>
  <c r="G572" i="272"/>
  <c r="G571" i="272" s="1"/>
  <c r="G451" i="272"/>
  <c r="G450" i="272" s="1"/>
  <c r="G246" i="272"/>
  <c r="L246" i="272"/>
  <c r="L572" i="272"/>
  <c r="L571" i="272" s="1"/>
  <c r="L451" i="272"/>
  <c r="L450" i="272" s="1"/>
  <c r="M246" i="272"/>
  <c r="M451" i="272"/>
  <c r="M450" i="272" s="1"/>
  <c r="M572" i="272"/>
  <c r="I531" i="272"/>
  <c r="P531" i="272"/>
  <c r="C531" i="272"/>
  <c r="P532" i="272"/>
  <c r="L531" i="272"/>
  <c r="G531" i="272"/>
  <c r="E531" i="272"/>
  <c r="H531" i="272"/>
  <c r="D531" i="272"/>
  <c r="M531" i="272"/>
  <c r="J531" i="272"/>
  <c r="K531" i="272"/>
  <c r="F531" i="272"/>
  <c r="D752" i="272"/>
  <c r="L752" i="272"/>
  <c r="G752" i="272"/>
  <c r="P752" i="272"/>
  <c r="P753" i="272"/>
  <c r="C752" i="272"/>
  <c r="M752" i="272"/>
  <c r="H752" i="272"/>
  <c r="I752" i="272"/>
  <c r="F752" i="272"/>
  <c r="E752" i="272"/>
  <c r="K752" i="272"/>
  <c r="J752" i="272"/>
  <c r="H51" i="272"/>
  <c r="C51" i="272"/>
  <c r="C67" i="272"/>
  <c r="C68" i="272"/>
  <c r="C66" i="272"/>
  <c r="C70" i="272"/>
  <c r="C72" i="272"/>
  <c r="C71" i="272"/>
  <c r="J70" i="272"/>
  <c r="J67" i="272"/>
  <c r="J71" i="272"/>
  <c r="J68" i="272"/>
  <c r="J66" i="272"/>
  <c r="J51" i="272"/>
  <c r="J72" i="272"/>
  <c r="I51" i="272"/>
  <c r="K51" i="272"/>
  <c r="K70" i="272"/>
  <c r="K68" i="272"/>
  <c r="K66" i="272"/>
  <c r="K72" i="272"/>
  <c r="K71" i="272"/>
  <c r="K67" i="272"/>
  <c r="G66" i="272"/>
  <c r="G51" i="272"/>
  <c r="G70" i="272"/>
  <c r="D66" i="272"/>
  <c r="D70" i="272"/>
  <c r="D68" i="272"/>
  <c r="D72" i="272"/>
  <c r="D51" i="272"/>
  <c r="D71" i="272"/>
  <c r="D67" i="272"/>
  <c r="L51" i="272"/>
  <c r="L66" i="272"/>
  <c r="L70" i="272"/>
  <c r="M51" i="272"/>
  <c r="F67" i="272"/>
  <c r="F72" i="272"/>
  <c r="F71" i="272"/>
  <c r="F68" i="272"/>
  <c r="F66" i="272"/>
  <c r="F51" i="272"/>
  <c r="F70" i="272"/>
  <c r="E67" i="272"/>
  <c r="E71" i="272"/>
  <c r="E51" i="272"/>
  <c r="E66" i="272"/>
  <c r="E68" i="272"/>
  <c r="E72" i="272"/>
  <c r="E70" i="272"/>
  <c r="Q180" i="270"/>
  <c r="Q188" i="270"/>
  <c r="Q179" i="270"/>
  <c r="Q174" i="270"/>
  <c r="Q189" i="270"/>
  <c r="Q173" i="270"/>
  <c r="Q192" i="270"/>
  <c r="Q191" i="270"/>
  <c r="Q183" i="270"/>
  <c r="Q193" i="270"/>
  <c r="Q187" i="270"/>
  <c r="Q176" i="270"/>
  <c r="Q232" i="270"/>
  <c r="Q175" i="270"/>
  <c r="Q178" i="270"/>
  <c r="Q233" i="270"/>
  <c r="Q194" i="270"/>
  <c r="Q182" i="270"/>
  <c r="Q185" i="270"/>
  <c r="Q181" i="270"/>
  <c r="Q186" i="270"/>
  <c r="Q234" i="270"/>
  <c r="Q184" i="270"/>
  <c r="Q190" i="270"/>
  <c r="Q231" i="270"/>
  <c r="Q177" i="270"/>
  <c r="E14" i="270"/>
  <c r="I14" i="270"/>
  <c r="J22" i="270"/>
  <c r="F13" i="270"/>
  <c r="F8" i="270"/>
  <c r="F23" i="270"/>
  <c r="M7" i="270"/>
  <c r="M26" i="270"/>
  <c r="M25" i="270"/>
  <c r="N17" i="270"/>
  <c r="J27" i="270"/>
  <c r="F21" i="270"/>
  <c r="F10" i="270"/>
  <c r="I66" i="270"/>
  <c r="J9" i="270"/>
  <c r="K12" i="270"/>
  <c r="M67" i="270"/>
  <c r="G28" i="270"/>
  <c r="M19" i="270"/>
  <c r="E15" i="270"/>
  <c r="L20" i="270"/>
  <c r="J68" i="270"/>
  <c r="L18" i="270"/>
  <c r="H24" i="270"/>
  <c r="N11" i="270"/>
  <c r="H66" i="270"/>
  <c r="F9" i="270"/>
  <c r="F28" i="270"/>
  <c r="M16" i="270"/>
  <c r="L19" i="270"/>
  <c r="J15" i="270"/>
  <c r="M68" i="270"/>
  <c r="J18" i="270"/>
  <c r="M24" i="270"/>
  <c r="F11" i="270"/>
  <c r="H14" i="270"/>
  <c r="D22" i="270"/>
  <c r="L8" i="270"/>
  <c r="G23" i="270"/>
  <c r="F7" i="270"/>
  <c r="L26" i="270"/>
  <c r="F25" i="270"/>
  <c r="K27" i="270"/>
  <c r="E10" i="270"/>
  <c r="E9" i="270"/>
  <c r="I12" i="270"/>
  <c r="F67" i="270"/>
  <c r="L16" i="270"/>
  <c r="N19" i="270"/>
  <c r="K15" i="270"/>
  <c r="D68" i="270"/>
  <c r="E18" i="270"/>
  <c r="F24" i="270"/>
  <c r="E65" i="270"/>
  <c r="J14" i="270"/>
  <c r="N14" i="270"/>
  <c r="G14" i="270"/>
  <c r="N22" i="270"/>
  <c r="L22" i="270"/>
  <c r="F22" i="270"/>
  <c r="M13" i="270"/>
  <c r="J13" i="270"/>
  <c r="K8" i="270"/>
  <c r="N8" i="270"/>
  <c r="M8" i="270"/>
  <c r="D23" i="270"/>
  <c r="E23" i="270"/>
  <c r="K23" i="270"/>
  <c r="J7" i="270"/>
  <c r="K7" i="270"/>
  <c r="G7" i="270"/>
  <c r="K26" i="270"/>
  <c r="G26" i="270"/>
  <c r="D26" i="270"/>
  <c r="G25" i="270"/>
  <c r="E25" i="270"/>
  <c r="D17" i="270"/>
  <c r="I17" i="270"/>
  <c r="J17" i="270"/>
  <c r="N27" i="270"/>
  <c r="L27" i="270"/>
  <c r="D27" i="270"/>
  <c r="H21" i="270"/>
  <c r="L21" i="270"/>
  <c r="D10" i="270"/>
  <c r="J10" i="270"/>
  <c r="K66" i="270"/>
  <c r="G66" i="270"/>
  <c r="H12" i="270"/>
  <c r="K67" i="270"/>
  <c r="K16" i="270"/>
  <c r="F19" i="270"/>
  <c r="N20" i="270"/>
  <c r="L68" i="270"/>
  <c r="N18" i="270"/>
  <c r="M65" i="270"/>
  <c r="H11" i="270"/>
  <c r="M14" i="270"/>
  <c r="M22" i="270"/>
  <c r="D13" i="270"/>
  <c r="G8" i="270"/>
  <c r="D25" i="270"/>
  <c r="F17" i="270"/>
  <c r="E27" i="270"/>
  <c r="J21" i="270"/>
  <c r="L66" i="270"/>
  <c r="J12" i="270"/>
  <c r="L67" i="270"/>
  <c r="K28" i="270"/>
  <c r="G16" i="270"/>
  <c r="E19" i="270"/>
  <c r="E20" i="270"/>
  <c r="I68" i="270"/>
  <c r="E24" i="270"/>
  <c r="J65" i="270"/>
  <c r="D14" i="270"/>
  <c r="L14" i="270"/>
  <c r="K14" i="270"/>
  <c r="I22" i="270"/>
  <c r="H22" i="270"/>
  <c r="E22" i="270"/>
  <c r="E13" i="270"/>
  <c r="H13" i="270"/>
  <c r="I13" i="270"/>
  <c r="D8" i="270"/>
  <c r="J8" i="270"/>
  <c r="I23" i="270"/>
  <c r="L23" i="270"/>
  <c r="H7" i="270"/>
  <c r="E7" i="270"/>
  <c r="N7" i="270"/>
  <c r="E26" i="270"/>
  <c r="I26" i="270"/>
  <c r="H26" i="270"/>
  <c r="I25" i="270"/>
  <c r="J25" i="270"/>
  <c r="L25" i="270"/>
  <c r="H17" i="270"/>
  <c r="K17" i="270"/>
  <c r="M17" i="270"/>
  <c r="F27" i="270"/>
  <c r="G27" i="270"/>
  <c r="I27" i="270"/>
  <c r="I21" i="270"/>
  <c r="G21" i="270"/>
  <c r="N21" i="270"/>
  <c r="M10" i="270"/>
  <c r="H10" i="270"/>
  <c r="K10" i="270"/>
  <c r="D66" i="270"/>
  <c r="E66" i="270"/>
  <c r="N66" i="270"/>
  <c r="I9" i="270"/>
  <c r="H9" i="270"/>
  <c r="D9" i="270"/>
  <c r="N12" i="270"/>
  <c r="E12" i="270"/>
  <c r="F12" i="270"/>
  <c r="G67" i="270"/>
  <c r="N67" i="270"/>
  <c r="I67" i="270"/>
  <c r="J28" i="270"/>
  <c r="I28" i="270"/>
  <c r="H28" i="270"/>
  <c r="D16" i="270"/>
  <c r="N16" i="270"/>
  <c r="I16" i="270"/>
  <c r="D19" i="270"/>
  <c r="J19" i="270"/>
  <c r="K19" i="270"/>
  <c r="M15" i="270"/>
  <c r="F15" i="270"/>
  <c r="I15" i="270"/>
  <c r="J20" i="270"/>
  <c r="G20" i="270"/>
  <c r="F20" i="270"/>
  <c r="H68" i="270"/>
  <c r="E68" i="270"/>
  <c r="K18" i="270"/>
  <c r="M18" i="270"/>
  <c r="G18" i="270"/>
  <c r="L24" i="270"/>
  <c r="G24" i="270"/>
  <c r="K24" i="270"/>
  <c r="F65" i="270"/>
  <c r="H65" i="270"/>
  <c r="D65" i="270"/>
  <c r="L11" i="270"/>
  <c r="K11" i="270"/>
  <c r="E11" i="270"/>
  <c r="G22" i="270"/>
  <c r="N13" i="270"/>
  <c r="L13" i="270"/>
  <c r="E8" i="270"/>
  <c r="I8" i="270"/>
  <c r="J23" i="270"/>
  <c r="N23" i="270"/>
  <c r="L7" i="270"/>
  <c r="D7" i="270"/>
  <c r="J26" i="270"/>
  <c r="F26" i="270"/>
  <c r="H25" i="270"/>
  <c r="N25" i="270"/>
  <c r="G17" i="270"/>
  <c r="L17" i="270"/>
  <c r="H27" i="270"/>
  <c r="M27" i="270"/>
  <c r="E21" i="270"/>
  <c r="M21" i="270"/>
  <c r="N10" i="270"/>
  <c r="L10" i="270"/>
  <c r="M66" i="270"/>
  <c r="F66" i="270"/>
  <c r="N9" i="270"/>
  <c r="M9" i="270"/>
  <c r="D12" i="270"/>
  <c r="M12" i="270"/>
  <c r="E67" i="270"/>
  <c r="D67" i="270"/>
  <c r="N28" i="270"/>
  <c r="D28" i="270"/>
  <c r="F16" i="270"/>
  <c r="H16" i="270"/>
  <c r="G19" i="270"/>
  <c r="L15" i="270"/>
  <c r="H15" i="270"/>
  <c r="I20" i="270"/>
  <c r="H20" i="270"/>
  <c r="K68" i="270"/>
  <c r="G68" i="270"/>
  <c r="D18" i="270"/>
  <c r="F18" i="270"/>
  <c r="J24" i="270"/>
  <c r="K65" i="270"/>
  <c r="I65" i="270"/>
  <c r="I11" i="270"/>
  <c r="D11" i="270"/>
  <c r="G10" i="270"/>
  <c r="L9" i="270"/>
  <c r="G9" i="270"/>
  <c r="L12" i="270"/>
  <c r="H67" i="270"/>
  <c r="L28" i="270"/>
  <c r="E16" i="270"/>
  <c r="H19" i="270"/>
  <c r="D15" i="270"/>
  <c r="D20" i="270"/>
  <c r="M20" i="270"/>
  <c r="N68" i="270"/>
  <c r="H18" i="270"/>
  <c r="I24" i="270"/>
  <c r="D24" i="270"/>
  <c r="L65" i="270"/>
  <c r="G65" i="270"/>
  <c r="J11" i="270"/>
  <c r="F14" i="270"/>
  <c r="K22" i="270"/>
  <c r="G13" i="270"/>
  <c r="K13" i="270"/>
  <c r="H8" i="270"/>
  <c r="H23" i="270"/>
  <c r="M23" i="270"/>
  <c r="I7" i="270"/>
  <c r="N26" i="270"/>
  <c r="K25" i="270"/>
  <c r="E17" i="270"/>
  <c r="D21" i="270"/>
  <c r="K21" i="270"/>
  <c r="I10" i="270"/>
  <c r="J66" i="270"/>
  <c r="K9" i="270"/>
  <c r="G12" i="270"/>
  <c r="J67" i="270"/>
  <c r="M28" i="270"/>
  <c r="E28" i="270"/>
  <c r="J16" i="270"/>
  <c r="I19" i="270"/>
  <c r="G15" i="270"/>
  <c r="N15" i="270"/>
  <c r="K20" i="270"/>
  <c r="F68" i="270"/>
  <c r="I18" i="270"/>
  <c r="N24" i="270"/>
  <c r="N65" i="270"/>
  <c r="G11" i="270"/>
  <c r="M11" i="270"/>
  <c r="C256" i="272" l="1"/>
  <c r="L498" i="272"/>
  <c r="K538" i="272"/>
  <c r="E498" i="272"/>
  <c r="I498" i="272"/>
  <c r="F497" i="272"/>
  <c r="J497" i="272"/>
  <c r="G497" i="272"/>
  <c r="C497" i="272"/>
  <c r="D498" i="272"/>
  <c r="E537" i="272"/>
  <c r="F537" i="272"/>
  <c r="K497" i="272"/>
  <c r="M497" i="272"/>
  <c r="H498" i="272"/>
  <c r="J538" i="272"/>
  <c r="G537" i="272"/>
  <c r="C538" i="272"/>
  <c r="K255" i="272"/>
  <c r="D537" i="272"/>
  <c r="H497" i="272"/>
  <c r="E497" i="272"/>
  <c r="G498" i="272"/>
  <c r="L537" i="272"/>
  <c r="C537" i="272"/>
  <c r="I497" i="272"/>
  <c r="F538" i="272"/>
  <c r="K537" i="272"/>
  <c r="J537" i="272"/>
  <c r="M498" i="272"/>
  <c r="D497" i="272"/>
  <c r="M177" i="270"/>
  <c r="G177" i="270"/>
  <c r="N231" i="270"/>
  <c r="N190" i="270"/>
  <c r="I184" i="270"/>
  <c r="F234" i="270"/>
  <c r="K186" i="270"/>
  <c r="N181" i="270"/>
  <c r="G181" i="270"/>
  <c r="I185" i="270"/>
  <c r="J182" i="270"/>
  <c r="E194" i="270"/>
  <c r="M194" i="270"/>
  <c r="J233" i="270"/>
  <c r="G178" i="270"/>
  <c r="K175" i="270"/>
  <c r="J232" i="270"/>
  <c r="I176" i="270"/>
  <c r="K187" i="270"/>
  <c r="D187" i="270"/>
  <c r="E183" i="270"/>
  <c r="K191" i="270"/>
  <c r="N192" i="270"/>
  <c r="I173" i="270"/>
  <c r="M189" i="270"/>
  <c r="H189" i="270"/>
  <c r="H174" i="270"/>
  <c r="K179" i="270"/>
  <c r="G179" i="270"/>
  <c r="K188" i="270"/>
  <c r="F180" i="270"/>
  <c r="J177" i="270"/>
  <c r="G231" i="270"/>
  <c r="L231" i="270"/>
  <c r="D190" i="270"/>
  <c r="I190" i="270"/>
  <c r="H184" i="270"/>
  <c r="N234" i="270"/>
  <c r="M186" i="270"/>
  <c r="D186" i="270"/>
  <c r="D181" i="270"/>
  <c r="H185" i="270"/>
  <c r="E182" i="270"/>
  <c r="L194" i="270"/>
  <c r="H233" i="270"/>
  <c r="L178" i="270"/>
  <c r="G175" i="270"/>
  <c r="L175" i="270"/>
  <c r="G176" i="270"/>
  <c r="D177" i="270"/>
  <c r="I177" i="270"/>
  <c r="I231" i="270"/>
  <c r="K231" i="270"/>
  <c r="J190" i="270"/>
  <c r="F184" i="270"/>
  <c r="D184" i="270"/>
  <c r="G234" i="270"/>
  <c r="K234" i="270"/>
  <c r="H186" i="270"/>
  <c r="I186" i="270"/>
  <c r="H181" i="270"/>
  <c r="L181" i="270"/>
  <c r="G185" i="270"/>
  <c r="H182" i="270"/>
  <c r="F182" i="270"/>
  <c r="D194" i="270"/>
  <c r="N194" i="270"/>
  <c r="D233" i="270"/>
  <c r="E233" i="270"/>
  <c r="M178" i="270"/>
  <c r="D178" i="270"/>
  <c r="M175" i="270"/>
  <c r="N175" i="270"/>
  <c r="F232" i="270"/>
  <c r="M232" i="270"/>
  <c r="L176" i="270"/>
  <c r="N176" i="270"/>
  <c r="M187" i="270"/>
  <c r="E187" i="270"/>
  <c r="M193" i="270"/>
  <c r="H193" i="270"/>
  <c r="L183" i="270"/>
  <c r="G183" i="270"/>
  <c r="N191" i="270"/>
  <c r="H191" i="270"/>
  <c r="F192" i="270"/>
  <c r="J192" i="270"/>
  <c r="D173" i="270"/>
  <c r="L173" i="270"/>
  <c r="N189" i="270"/>
  <c r="J189" i="270"/>
  <c r="I174" i="270"/>
  <c r="E174" i="270"/>
  <c r="L179" i="270"/>
  <c r="N179" i="270"/>
  <c r="G188" i="270"/>
  <c r="E177" i="270"/>
  <c r="K177" i="270"/>
  <c r="L177" i="270"/>
  <c r="D231" i="270"/>
  <c r="H231" i="270"/>
  <c r="F231" i="270"/>
  <c r="K190" i="270"/>
  <c r="G190" i="270"/>
  <c r="L190" i="270"/>
  <c r="G184" i="270"/>
  <c r="M184" i="270"/>
  <c r="K184" i="270"/>
  <c r="E234" i="270"/>
  <c r="H234" i="270"/>
  <c r="F186" i="270"/>
  <c r="G186" i="270"/>
  <c r="J186" i="270"/>
  <c r="I181" i="270"/>
  <c r="F181" i="270"/>
  <c r="M181" i="270"/>
  <c r="K185" i="270"/>
  <c r="J185" i="270"/>
  <c r="D185" i="270"/>
  <c r="I182" i="270"/>
  <c r="N182" i="270"/>
  <c r="D182" i="270"/>
  <c r="H194" i="270"/>
  <c r="I194" i="270"/>
  <c r="J194" i="270"/>
  <c r="I233" i="270"/>
  <c r="N233" i="270"/>
  <c r="G233" i="270"/>
  <c r="F178" i="270"/>
  <c r="E178" i="270"/>
  <c r="N178" i="270"/>
  <c r="D175" i="270"/>
  <c r="H175" i="270"/>
  <c r="I175" i="270"/>
  <c r="N232" i="270"/>
  <c r="E232" i="270"/>
  <c r="D232" i="270"/>
  <c r="K176" i="270"/>
  <c r="H176" i="270"/>
  <c r="M176" i="270"/>
  <c r="N187" i="270"/>
  <c r="G187" i="270"/>
  <c r="I187" i="270"/>
  <c r="I193" i="270"/>
  <c r="G193" i="270"/>
  <c r="F193" i="270"/>
  <c r="M183" i="270"/>
  <c r="K183" i="270"/>
  <c r="H183" i="270"/>
  <c r="L191" i="270"/>
  <c r="J191" i="270"/>
  <c r="I191" i="270"/>
  <c r="H192" i="270"/>
  <c r="I192" i="270"/>
  <c r="E192" i="270"/>
  <c r="N173" i="270"/>
  <c r="E173" i="270"/>
  <c r="H173" i="270"/>
  <c r="L189" i="270"/>
  <c r="I189" i="270"/>
  <c r="J174" i="270"/>
  <c r="D174" i="270"/>
  <c r="I179" i="270"/>
  <c r="H179" i="270"/>
  <c r="E179" i="270"/>
  <c r="E188" i="270"/>
  <c r="H188" i="270"/>
  <c r="I188" i="270"/>
  <c r="K180" i="270"/>
  <c r="L180" i="270"/>
  <c r="D180" i="270"/>
  <c r="J231" i="270"/>
  <c r="E190" i="270"/>
  <c r="I234" i="270"/>
  <c r="E186" i="270"/>
  <c r="E185" i="270"/>
  <c r="G182" i="270"/>
  <c r="K194" i="270"/>
  <c r="L233" i="270"/>
  <c r="J178" i="270"/>
  <c r="L232" i="270"/>
  <c r="J187" i="270"/>
  <c r="E193" i="270"/>
  <c r="F183" i="270"/>
  <c r="D191" i="270"/>
  <c r="G174" i="270"/>
  <c r="D179" i="270"/>
  <c r="M188" i="270"/>
  <c r="M180" i="270"/>
  <c r="H177" i="270"/>
  <c r="M231" i="270"/>
  <c r="N184" i="270"/>
  <c r="L234" i="270"/>
  <c r="N186" i="270"/>
  <c r="F185" i="270"/>
  <c r="K182" i="270"/>
  <c r="K233" i="270"/>
  <c r="H178" i="270"/>
  <c r="G232" i="270"/>
  <c r="K232" i="270"/>
  <c r="J176" i="270"/>
  <c r="D176" i="270"/>
  <c r="L187" i="270"/>
  <c r="H187" i="270"/>
  <c r="D193" i="270"/>
  <c r="L193" i="270"/>
  <c r="N193" i="270"/>
  <c r="J183" i="270"/>
  <c r="I183" i="270"/>
  <c r="D183" i="270"/>
  <c r="E191" i="270"/>
  <c r="G191" i="270"/>
  <c r="D192" i="270"/>
  <c r="G192" i="270"/>
  <c r="K192" i="270"/>
  <c r="G173" i="270"/>
  <c r="K173" i="270"/>
  <c r="J173" i="270"/>
  <c r="K189" i="270"/>
  <c r="E189" i="270"/>
  <c r="D189" i="270"/>
  <c r="M174" i="270"/>
  <c r="N174" i="270"/>
  <c r="K174" i="270"/>
  <c r="J179" i="270"/>
  <c r="M179" i="270"/>
  <c r="F188" i="270"/>
  <c r="L188" i="270"/>
  <c r="N188" i="270"/>
  <c r="G180" i="270"/>
  <c r="N180" i="270"/>
  <c r="J180" i="270"/>
  <c r="E231" i="270"/>
  <c r="F190" i="270"/>
  <c r="E184" i="270"/>
  <c r="D234" i="270"/>
  <c r="K181" i="270"/>
  <c r="N185" i="270"/>
  <c r="L182" i="270"/>
  <c r="F233" i="270"/>
  <c r="I178" i="270"/>
  <c r="E175" i="270"/>
  <c r="E176" i="270"/>
  <c r="K193" i="270"/>
  <c r="F191" i="270"/>
  <c r="L192" i="270"/>
  <c r="F173" i="270"/>
  <c r="G189" i="270"/>
  <c r="L174" i="270"/>
  <c r="D188" i="270"/>
  <c r="H180" i="270"/>
  <c r="F177" i="270"/>
  <c r="M190" i="270"/>
  <c r="J184" i="270"/>
  <c r="M234" i="270"/>
  <c r="J181" i="270"/>
  <c r="L185" i="270"/>
  <c r="M182" i="270"/>
  <c r="F194" i="270"/>
  <c r="F175" i="270"/>
  <c r="H232" i="270"/>
  <c r="N177" i="270"/>
  <c r="H190" i="270"/>
  <c r="L184" i="270"/>
  <c r="J234" i="270"/>
  <c r="L186" i="270"/>
  <c r="E181" i="270"/>
  <c r="M185" i="270"/>
  <c r="G194" i="270"/>
  <c r="M233" i="270"/>
  <c r="K178" i="270"/>
  <c r="J175" i="270"/>
  <c r="I232" i="270"/>
  <c r="F176" i="270"/>
  <c r="F187" i="270"/>
  <c r="J193" i="270"/>
  <c r="N183" i="270"/>
  <c r="M191" i="270"/>
  <c r="M192" i="270"/>
  <c r="M173" i="270"/>
  <c r="F189" i="270"/>
  <c r="F174" i="270"/>
  <c r="F179" i="270"/>
  <c r="J188" i="270"/>
  <c r="I180" i="270"/>
  <c r="E180" i="270"/>
  <c r="O758" i="272"/>
  <c r="O770" i="272"/>
  <c r="O766" i="272"/>
  <c r="O767" i="272"/>
  <c r="O761" i="272"/>
  <c r="O765" i="272"/>
  <c r="O756" i="272"/>
  <c r="O757" i="272"/>
  <c r="O768" i="272"/>
  <c r="O759" i="272"/>
  <c r="M571" i="272"/>
  <c r="F260" i="272"/>
  <c r="F571" i="272"/>
  <c r="E259" i="272"/>
  <c r="E571" i="272"/>
  <c r="J255" i="272"/>
  <c r="C257" i="272"/>
  <c r="D256" i="272"/>
  <c r="H255" i="272"/>
  <c r="K257" i="272"/>
  <c r="F806" i="272"/>
  <c r="F801" i="272"/>
  <c r="F802" i="272"/>
  <c r="F809" i="272"/>
  <c r="F812" i="272"/>
  <c r="F799" i="272"/>
  <c r="F798" i="272"/>
  <c r="F810" i="272"/>
  <c r="F803" i="272"/>
  <c r="F811" i="272"/>
  <c r="F800" i="272"/>
  <c r="F797" i="272"/>
  <c r="F807" i="272"/>
  <c r="F808" i="272"/>
  <c r="C799" i="272"/>
  <c r="C800" i="272"/>
  <c r="C802" i="272"/>
  <c r="C806" i="272"/>
  <c r="C798" i="272"/>
  <c r="C797" i="272"/>
  <c r="C807" i="272"/>
  <c r="C811" i="272"/>
  <c r="C808" i="272"/>
  <c r="C809" i="272"/>
  <c r="L802" i="272"/>
  <c r="L809" i="272"/>
  <c r="L807" i="272"/>
  <c r="L797" i="272"/>
  <c r="L808" i="272"/>
  <c r="L806" i="272"/>
  <c r="L798" i="272"/>
  <c r="L811" i="272"/>
  <c r="L800" i="272"/>
  <c r="L799" i="272"/>
  <c r="F498" i="272"/>
  <c r="K498" i="272"/>
  <c r="J498" i="272"/>
  <c r="D538" i="272"/>
  <c r="E538" i="272"/>
  <c r="G538" i="272"/>
  <c r="L497" i="272"/>
  <c r="C498" i="272"/>
  <c r="M255" i="272"/>
  <c r="L255" i="272"/>
  <c r="G259" i="272"/>
  <c r="F255" i="272"/>
  <c r="F450" i="272"/>
  <c r="E255" i="272"/>
  <c r="J256" i="272"/>
  <c r="J450" i="272"/>
  <c r="C259" i="272"/>
  <c r="P572" i="272"/>
  <c r="P571" i="272"/>
  <c r="C571" i="272"/>
  <c r="D255" i="272"/>
  <c r="I450" i="272"/>
  <c r="H571" i="272"/>
  <c r="K260" i="272"/>
  <c r="K450" i="272"/>
  <c r="K6" i="272"/>
  <c r="K17" i="272"/>
  <c r="K19" i="272"/>
  <c r="K23" i="272"/>
  <c r="K21" i="272"/>
  <c r="K18" i="272"/>
  <c r="K22" i="272"/>
  <c r="K211" i="272"/>
  <c r="K210" i="272"/>
  <c r="K204" i="272"/>
  <c r="I211" i="272"/>
  <c r="I210" i="272"/>
  <c r="I204" i="272"/>
  <c r="C22" i="272"/>
  <c r="C6" i="272"/>
  <c r="C23" i="272"/>
  <c r="C21" i="272"/>
  <c r="C17" i="272"/>
  <c r="C19" i="272"/>
  <c r="C18" i="272"/>
  <c r="D211" i="272"/>
  <c r="D210" i="272"/>
  <c r="D204" i="272"/>
  <c r="I802" i="272"/>
  <c r="I811" i="272"/>
  <c r="I807" i="272"/>
  <c r="I808" i="272"/>
  <c r="I800" i="272"/>
  <c r="I799" i="272"/>
  <c r="I806" i="272"/>
  <c r="I809" i="272"/>
  <c r="I798" i="272"/>
  <c r="I797" i="272"/>
  <c r="D809" i="272"/>
  <c r="D811" i="272"/>
  <c r="D802" i="272"/>
  <c r="D806" i="272"/>
  <c r="D797" i="272"/>
  <c r="D800" i="272"/>
  <c r="D808" i="272"/>
  <c r="D798" i="272"/>
  <c r="D799" i="272"/>
  <c r="D807" i="272"/>
  <c r="G257" i="272"/>
  <c r="D259" i="272"/>
  <c r="J23" i="272"/>
  <c r="J6" i="272"/>
  <c r="J22" i="272"/>
  <c r="J19" i="272"/>
  <c r="J17" i="272"/>
  <c r="J18" i="272"/>
  <c r="J21" i="272"/>
  <c r="G6" i="272"/>
  <c r="G17" i="272"/>
  <c r="G21" i="272"/>
  <c r="C204" i="272"/>
  <c r="C210" i="272"/>
  <c r="C211" i="272"/>
  <c r="D6" i="272"/>
  <c r="D21" i="272"/>
  <c r="D17" i="272"/>
  <c r="D19" i="272"/>
  <c r="D18" i="272"/>
  <c r="D22" i="272"/>
  <c r="D23" i="272"/>
  <c r="K807" i="272"/>
  <c r="K799" i="272"/>
  <c r="K800" i="272"/>
  <c r="K811" i="272"/>
  <c r="K808" i="272"/>
  <c r="K801" i="272"/>
  <c r="K812" i="272"/>
  <c r="K810" i="272"/>
  <c r="K798" i="272"/>
  <c r="K806" i="272"/>
  <c r="K802" i="272"/>
  <c r="K797" i="272"/>
  <c r="K809" i="272"/>
  <c r="K803" i="272"/>
  <c r="H802" i="272"/>
  <c r="H811" i="272"/>
  <c r="H798" i="272"/>
  <c r="H799" i="272"/>
  <c r="H807" i="272"/>
  <c r="H806" i="272"/>
  <c r="H800" i="272"/>
  <c r="H809" i="272"/>
  <c r="H797" i="272"/>
  <c r="H808" i="272"/>
  <c r="G256" i="272"/>
  <c r="F256" i="272"/>
  <c r="E260" i="272"/>
  <c r="E450" i="272"/>
  <c r="J259" i="272"/>
  <c r="J571" i="272"/>
  <c r="C255" i="272"/>
  <c r="P451" i="272"/>
  <c r="P450" i="272"/>
  <c r="C450" i="272"/>
  <c r="D260" i="272"/>
  <c r="D450" i="272"/>
  <c r="I571" i="272"/>
  <c r="K259" i="272"/>
  <c r="K571" i="272"/>
  <c r="D336" i="272"/>
  <c r="C297" i="272"/>
  <c r="O306" i="272"/>
  <c r="C336" i="272"/>
  <c r="E22" i="272"/>
  <c r="E21" i="272"/>
  <c r="E17" i="272"/>
  <c r="E6" i="272"/>
  <c r="E23" i="272"/>
  <c r="E19" i="272"/>
  <c r="E18" i="272"/>
  <c r="J811" i="272"/>
  <c r="J807" i="272"/>
  <c r="J798" i="272"/>
  <c r="J806" i="272"/>
  <c r="J810" i="272"/>
  <c r="J801" i="272"/>
  <c r="J809" i="272"/>
  <c r="J812" i="272"/>
  <c r="J802" i="272"/>
  <c r="J800" i="272"/>
  <c r="J797" i="272"/>
  <c r="J799" i="272"/>
  <c r="J803" i="272"/>
  <c r="J808" i="272"/>
  <c r="I255" i="272"/>
  <c r="K256" i="272"/>
  <c r="E807" i="272"/>
  <c r="E810" i="272"/>
  <c r="E809" i="272"/>
  <c r="E803" i="272"/>
  <c r="E802" i="272"/>
  <c r="E806" i="272"/>
  <c r="E800" i="272"/>
  <c r="E812" i="272"/>
  <c r="E801" i="272"/>
  <c r="E808" i="272"/>
  <c r="E799" i="272"/>
  <c r="E811" i="272"/>
  <c r="E797" i="272"/>
  <c r="E798" i="272"/>
  <c r="M799" i="272"/>
  <c r="M802" i="272"/>
  <c r="M797" i="272"/>
  <c r="M800" i="272"/>
  <c r="M811" i="272"/>
  <c r="M808" i="272"/>
  <c r="M807" i="272"/>
  <c r="M806" i="272"/>
  <c r="M809" i="272"/>
  <c r="M798" i="272"/>
  <c r="G812" i="272"/>
  <c r="G808" i="272"/>
  <c r="G807" i="272"/>
  <c r="G799" i="272"/>
  <c r="G801" i="272"/>
  <c r="G802" i="272"/>
  <c r="G809" i="272"/>
  <c r="G798" i="272"/>
  <c r="G803" i="272"/>
  <c r="G797" i="272"/>
  <c r="G811" i="272"/>
  <c r="G800" i="272"/>
  <c r="G810" i="272"/>
  <c r="G806" i="272"/>
  <c r="G255" i="272"/>
  <c r="F259" i="272"/>
  <c r="F257" i="272"/>
  <c r="E257" i="272"/>
  <c r="E256" i="272"/>
  <c r="J260" i="272"/>
  <c r="J257" i="272"/>
  <c r="C260" i="272"/>
  <c r="D257" i="272"/>
  <c r="D571" i="272"/>
  <c r="F204" i="272"/>
  <c r="F211" i="272"/>
  <c r="F210" i="272"/>
  <c r="M6" i="272"/>
  <c r="C6" i="437"/>
  <c r="J211" i="272"/>
  <c r="J204" i="272"/>
  <c r="J210" i="272"/>
  <c r="L6" i="272"/>
  <c r="L17" i="272"/>
  <c r="L21" i="272"/>
  <c r="E204" i="272"/>
  <c r="E211" i="272"/>
  <c r="E210" i="272"/>
  <c r="M578" i="272" l="1"/>
  <c r="F457" i="272"/>
  <c r="D577" i="272"/>
  <c r="F456" i="272"/>
  <c r="D578" i="272"/>
  <c r="K578" i="272"/>
  <c r="I578" i="272"/>
  <c r="K577" i="272"/>
  <c r="I577" i="272"/>
  <c r="J578" i="272"/>
  <c r="C578" i="272"/>
  <c r="E578" i="272"/>
  <c r="M577" i="272"/>
  <c r="F577" i="272"/>
  <c r="E457" i="272"/>
  <c r="J577" i="272"/>
  <c r="E456" i="272"/>
  <c r="I456" i="272"/>
  <c r="C577" i="272"/>
  <c r="C456" i="272"/>
  <c r="I457" i="272"/>
  <c r="D457" i="272"/>
  <c r="C457" i="272"/>
  <c r="K456" i="272"/>
  <c r="H578" i="272"/>
  <c r="J457" i="272"/>
  <c r="E577" i="272"/>
  <c r="F578" i="272"/>
  <c r="D456" i="272"/>
  <c r="K457" i="272"/>
  <c r="J456" i="272"/>
  <c r="C301" i="272" a="1"/>
  <c r="C305" i="272" a="1"/>
  <c r="C307" i="272" a="1"/>
  <c r="H307" i="272" l="1"/>
  <c r="F307" i="272"/>
  <c r="C307" i="272"/>
  <c r="D307" i="272"/>
  <c r="E307" i="272"/>
  <c r="M307" i="272"/>
  <c r="G307" i="272"/>
  <c r="K307" i="272"/>
  <c r="I307" i="272"/>
  <c r="J307" i="272"/>
  <c r="L307" i="272"/>
  <c r="L305" i="272"/>
  <c r="C305" i="272"/>
  <c r="J305" i="272"/>
  <c r="D305" i="272"/>
  <c r="H305" i="272"/>
  <c r="E305" i="272"/>
  <c r="K305" i="272"/>
  <c r="F305" i="272"/>
  <c r="G305" i="272"/>
  <c r="I305" i="272"/>
  <c r="M305" i="272"/>
  <c r="H301" i="272"/>
  <c r="K301" i="272"/>
  <c r="I301" i="272"/>
  <c r="L301" i="272"/>
  <c r="M301" i="272"/>
  <c r="C301" i="272"/>
  <c r="E301" i="272"/>
  <c r="F301" i="272"/>
  <c r="J301" i="272"/>
  <c r="G301" i="272"/>
  <c r="D301" i="272"/>
  <c r="D326" i="272" l="1"/>
  <c r="O305" i="272"/>
  <c r="C334" i="272"/>
  <c r="C326" i="272"/>
  <c r="O301" i="272"/>
  <c r="D334" i="272"/>
  <c r="I13" i="437"/>
  <c r="D338" i="272"/>
  <c r="C338" i="272"/>
  <c r="O307" i="272"/>
  <c r="I725" i="272" a="1"/>
  <c r="I725" i="272" l="1"/>
  <c r="M725" i="272"/>
  <c r="L725" i="272"/>
  <c r="N725" i="272"/>
  <c r="O725" i="272"/>
  <c r="J725" i="272"/>
  <c r="K725" i="272"/>
  <c r="G422" i="272"/>
  <c r="B624" i="272" a="1"/>
  <c r="C382" i="272" a="1"/>
  <c r="C358" i="272" a="1"/>
  <c r="C410" i="272" a="1"/>
  <c r="I410" i="272" l="1"/>
  <c r="I422" i="272" s="1"/>
  <c r="E410" i="272"/>
  <c r="H410" i="272"/>
  <c r="H422" i="272" s="1"/>
  <c r="J410" i="272"/>
  <c r="F410" i="272"/>
  <c r="D410" i="272"/>
  <c r="M410" i="272"/>
  <c r="C410" i="272"/>
  <c r="G410" i="272"/>
  <c r="L410" i="272"/>
  <c r="L422" i="272" s="1"/>
  <c r="K410" i="272"/>
  <c r="K358" i="272"/>
  <c r="H358" i="272"/>
  <c r="G358" i="272"/>
  <c r="E358" i="272"/>
  <c r="I358" i="272"/>
  <c r="L358" i="272"/>
  <c r="C358" i="272"/>
  <c r="D358" i="272"/>
  <c r="F358" i="272"/>
  <c r="J358" i="272"/>
  <c r="M358" i="272"/>
  <c r="E624" i="272"/>
  <c r="H624" i="272"/>
  <c r="C624" i="272"/>
  <c r="D624" i="272"/>
  <c r="B624" i="272"/>
  <c r="F624" i="272"/>
  <c r="G624" i="272"/>
  <c r="D382" i="272"/>
  <c r="F382" i="272"/>
  <c r="G382" i="272"/>
  <c r="M382" i="272"/>
  <c r="C382" i="272"/>
  <c r="L382" i="272"/>
  <c r="I382" i="272"/>
  <c r="J382" i="272"/>
  <c r="E382" i="272"/>
  <c r="H382" i="272"/>
  <c r="K382" i="272"/>
  <c r="O382" i="272" l="1"/>
  <c r="O358" i="272"/>
  <c r="O410" i="272"/>
  <c r="M422" i="272"/>
  <c r="C300" i="272" a="1"/>
  <c r="C303" i="272" a="1"/>
  <c r="C313" i="272" a="1"/>
  <c r="L300" i="272" l="1"/>
  <c r="H300" i="272"/>
  <c r="I300" i="272"/>
  <c r="F300" i="272"/>
  <c r="D300" i="272"/>
  <c r="K300" i="272"/>
  <c r="M300" i="272"/>
  <c r="G300" i="272"/>
  <c r="J300" i="272"/>
  <c r="C300" i="272"/>
  <c r="E300" i="272"/>
  <c r="C313" i="272"/>
  <c r="M313" i="272"/>
  <c r="I15" i="437" s="1"/>
  <c r="L313" i="272"/>
  <c r="H313" i="272"/>
  <c r="D313" i="272"/>
  <c r="F313" i="272"/>
  <c r="E313" i="272"/>
  <c r="J313" i="272"/>
  <c r="I313" i="272"/>
  <c r="K313" i="272"/>
  <c r="G313" i="272"/>
  <c r="K303" i="272"/>
  <c r="E303" i="272"/>
  <c r="D303" i="272"/>
  <c r="C303" i="272"/>
  <c r="I303" i="272"/>
  <c r="L303" i="272"/>
  <c r="F303" i="272"/>
  <c r="G303" i="272"/>
  <c r="M303" i="272"/>
  <c r="J303" i="272"/>
  <c r="H303" i="272"/>
  <c r="D324" i="272" l="1"/>
  <c r="I10" i="437"/>
  <c r="O303" i="272"/>
  <c r="C324" i="272"/>
  <c r="N330" i="272"/>
  <c r="O300" i="272"/>
  <c r="D330" i="272"/>
  <c r="M330" i="272"/>
  <c r="O313" i="272"/>
  <c r="C330" i="272"/>
  <c r="G420" i="272"/>
  <c r="I623" i="272" a="1"/>
  <c r="I626" i="272" a="1"/>
  <c r="I628" i="272" a="1"/>
  <c r="I742" i="272" a="1"/>
  <c r="C408" i="272" a="1"/>
  <c r="I744" i="272" a="1"/>
  <c r="I740" i="272" a="1"/>
  <c r="J742" i="272" l="1"/>
  <c r="I742" i="272"/>
  <c r="O742" i="272"/>
  <c r="N742" i="272"/>
  <c r="K742" i="272"/>
  <c r="L742" i="272"/>
  <c r="M742" i="272"/>
  <c r="D408" i="272"/>
  <c r="M408" i="272"/>
  <c r="M420" i="272" s="1"/>
  <c r="H408" i="272"/>
  <c r="H420" i="272" s="1"/>
  <c r="E408" i="272"/>
  <c r="F408" i="272"/>
  <c r="K408" i="272"/>
  <c r="G408" i="272"/>
  <c r="C408" i="272"/>
  <c r="I408" i="272"/>
  <c r="I420" i="272" s="1"/>
  <c r="J408" i="272"/>
  <c r="L408" i="272"/>
  <c r="L420" i="272" s="1"/>
  <c r="K626" i="272"/>
  <c r="M626" i="272"/>
  <c r="N626" i="272"/>
  <c r="L626" i="272"/>
  <c r="J626" i="272"/>
  <c r="O626" i="272"/>
  <c r="I626" i="272"/>
  <c r="J740" i="272"/>
  <c r="M740" i="272"/>
  <c r="O740" i="272"/>
  <c r="L740" i="272"/>
  <c r="K740" i="272"/>
  <c r="N740" i="272"/>
  <c r="I740" i="272"/>
  <c r="K628" i="272"/>
  <c r="O628" i="272"/>
  <c r="L628" i="272"/>
  <c r="I628" i="272"/>
  <c r="N628" i="272"/>
  <c r="M628" i="272"/>
  <c r="J628" i="272"/>
  <c r="J623" i="272"/>
  <c r="N623" i="272"/>
  <c r="I623" i="272"/>
  <c r="M623" i="272"/>
  <c r="L623" i="272"/>
  <c r="O623" i="272"/>
  <c r="K623" i="272"/>
  <c r="K744" i="272"/>
  <c r="M744" i="272"/>
  <c r="J744" i="272"/>
  <c r="L744" i="272"/>
  <c r="I744" i="272"/>
  <c r="O744" i="272"/>
  <c r="N744" i="272"/>
  <c r="O408" i="272" l="1"/>
  <c r="C316" i="272" a="1"/>
  <c r="K316" i="272" l="1"/>
  <c r="C316" i="272"/>
  <c r="L316" i="272"/>
  <c r="M316" i="272"/>
  <c r="N336" i="272" s="1"/>
  <c r="D316" i="272"/>
  <c r="E316" i="272"/>
  <c r="I316" i="272"/>
  <c r="F316" i="272"/>
  <c r="G316" i="272"/>
  <c r="J316" i="272"/>
  <c r="H316" i="272"/>
  <c r="O316" i="272" l="1"/>
  <c r="M336" i="272"/>
  <c r="L119" i="272"/>
  <c r="B625" i="272" a="1"/>
  <c r="C207" i="272" a="1"/>
  <c r="C362" i="272" a="1"/>
  <c r="C112" i="272" a="1"/>
  <c r="C381" i="272" a="1"/>
  <c r="C208" i="272" a="1"/>
  <c r="K381" i="272" l="1"/>
  <c r="L381" i="272"/>
  <c r="H381" i="272"/>
  <c r="C381" i="272"/>
  <c r="D381" i="272"/>
  <c r="F381" i="272"/>
  <c r="I381" i="272"/>
  <c r="E381" i="272"/>
  <c r="M381" i="272"/>
  <c r="G381" i="272"/>
  <c r="J381" i="272"/>
  <c r="M112" i="272"/>
  <c r="M119" i="272" s="1"/>
  <c r="I112" i="272"/>
  <c r="E112" i="272"/>
  <c r="C112" i="272"/>
  <c r="H112" i="272"/>
  <c r="H119" i="272" s="1"/>
  <c r="K112" i="272"/>
  <c r="G112" i="272"/>
  <c r="F112" i="272"/>
  <c r="L112" i="272"/>
  <c r="J112" i="272"/>
  <c r="D112" i="272"/>
  <c r="C625" i="272"/>
  <c r="B625" i="272"/>
  <c r="E625" i="272"/>
  <c r="G625" i="272"/>
  <c r="D625" i="272"/>
  <c r="F625" i="272"/>
  <c r="H625" i="272"/>
  <c r="F362" i="272"/>
  <c r="G362" i="272"/>
  <c r="E362" i="272"/>
  <c r="I362" i="272"/>
  <c r="L362" i="272"/>
  <c r="D362" i="272"/>
  <c r="K362" i="272"/>
  <c r="H362" i="272"/>
  <c r="J362" i="272"/>
  <c r="C362" i="272"/>
  <c r="M362" i="272"/>
  <c r="J208" i="272"/>
  <c r="J14" i="272" s="1"/>
  <c r="D208" i="272"/>
  <c r="D14" i="272" s="1"/>
  <c r="F208" i="272"/>
  <c r="F14" i="272" s="1"/>
  <c r="E207" i="272"/>
  <c r="E10" i="272" s="1"/>
  <c r="D207" i="272"/>
  <c r="D10" i="272" s="1"/>
  <c r="J207" i="272"/>
  <c r="J10" i="272" s="1"/>
  <c r="G208" i="272"/>
  <c r="G14" i="272" s="1"/>
  <c r="M208" i="272"/>
  <c r="L207" i="272"/>
  <c r="L210" i="272" s="1"/>
  <c r="K207" i="272"/>
  <c r="K10" i="272" s="1"/>
  <c r="C208" i="272"/>
  <c r="C14" i="272" s="1"/>
  <c r="K208" i="272"/>
  <c r="K14" i="272" s="1"/>
  <c r="L208" i="272"/>
  <c r="L14" i="272" s="1"/>
  <c r="G207" i="272"/>
  <c r="G210" i="272" s="1"/>
  <c r="F207" i="272"/>
  <c r="F10" i="272" s="1"/>
  <c r="F18" i="272" s="1"/>
  <c r="C207" i="272"/>
  <c r="C10" i="272" s="1"/>
  <c r="I208" i="272"/>
  <c r="I14" i="272" s="1"/>
  <c r="H208" i="272"/>
  <c r="E208" i="272"/>
  <c r="E14" i="272" s="1"/>
  <c r="I207" i="272"/>
  <c r="I10" i="272" s="1"/>
  <c r="I18" i="272" s="1"/>
  <c r="M207" i="272"/>
  <c r="H207" i="272"/>
  <c r="G211" i="272"/>
  <c r="G22" i="272"/>
  <c r="G18" i="272"/>
  <c r="L22" i="272"/>
  <c r="I22" i="272"/>
  <c r="L18" i="272"/>
  <c r="L120" i="272"/>
  <c r="L23" i="272"/>
  <c r="L19" i="272"/>
  <c r="G23" i="272"/>
  <c r="G19" i="272"/>
  <c r="G10" i="272" l="1"/>
  <c r="M14" i="272"/>
  <c r="M22" i="272" s="1"/>
  <c r="M211" i="272"/>
  <c r="H10" i="272"/>
  <c r="H18" i="272" s="1"/>
  <c r="H210" i="272"/>
  <c r="H14" i="272"/>
  <c r="H22" i="272" s="1"/>
  <c r="H211" i="272"/>
  <c r="M10" i="272"/>
  <c r="F8" i="437" s="1"/>
  <c r="M210" i="272"/>
  <c r="L211" i="272"/>
  <c r="O362" i="272"/>
  <c r="O381" i="272"/>
  <c r="O207" i="272"/>
  <c r="O112" i="272"/>
  <c r="O208" i="272"/>
  <c r="D11" i="437"/>
  <c r="L10" i="272"/>
  <c r="F22" i="272"/>
  <c r="O14" i="272" l="1"/>
  <c r="O10" i="272"/>
  <c r="M18" i="272"/>
  <c r="G71" i="272"/>
  <c r="L71" i="272"/>
  <c r="C164" i="272" a="1"/>
  <c r="I743" i="272" a="1"/>
  <c r="C63" i="272" a="1"/>
  <c r="C111" i="272" a="1"/>
  <c r="C311" i="272" a="1"/>
  <c r="B728" i="272" a="1"/>
  <c r="I624" i="272" a="1"/>
  <c r="C360" i="272" a="1"/>
  <c r="B725" i="272" a="1"/>
  <c r="I625" i="272" a="1"/>
  <c r="B741" i="272" a="1"/>
  <c r="B739" i="272" a="1"/>
  <c r="C359" i="272" a="1"/>
  <c r="B623" i="272" a="1"/>
  <c r="B742" i="272" a="1"/>
  <c r="B729" i="272" a="1"/>
  <c r="B743" i="272" a="1"/>
  <c r="B727" i="272" a="1"/>
  <c r="B730" i="272" a="1"/>
  <c r="C310" i="272" a="1"/>
  <c r="B627" i="272" a="1"/>
  <c r="I625" i="272" l="1"/>
  <c r="N625" i="272"/>
  <c r="K625" i="272"/>
  <c r="J625" i="272"/>
  <c r="O625" i="272"/>
  <c r="L625" i="272"/>
  <c r="M625" i="272"/>
  <c r="F730" i="272"/>
  <c r="C730" i="272"/>
  <c r="H730" i="272"/>
  <c r="B730" i="272"/>
  <c r="G730" i="272"/>
  <c r="D730" i="272"/>
  <c r="E730" i="272"/>
  <c r="L360" i="272"/>
  <c r="D360" i="272"/>
  <c r="J360" i="272"/>
  <c r="I360" i="272"/>
  <c r="E360" i="272"/>
  <c r="C360" i="272"/>
  <c r="H360" i="272"/>
  <c r="K360" i="272"/>
  <c r="M360" i="272"/>
  <c r="F360" i="272"/>
  <c r="G360" i="272"/>
  <c r="D742" i="272"/>
  <c r="B742" i="272"/>
  <c r="C742" i="272"/>
  <c r="H742" i="272"/>
  <c r="G742" i="272"/>
  <c r="F742" i="272"/>
  <c r="E742" i="272"/>
  <c r="D627" i="272"/>
  <c r="H627" i="272"/>
  <c r="F627" i="272"/>
  <c r="C627" i="272"/>
  <c r="E627" i="272"/>
  <c r="G627" i="272"/>
  <c r="B627" i="272"/>
  <c r="C739" i="272"/>
  <c r="D739" i="272"/>
  <c r="H739" i="272"/>
  <c r="F739" i="272"/>
  <c r="B739" i="272"/>
  <c r="E739" i="272"/>
  <c r="G739" i="272"/>
  <c r="F741" i="272"/>
  <c r="H741" i="272"/>
  <c r="E741" i="272"/>
  <c r="B741" i="272"/>
  <c r="G741" i="272"/>
  <c r="D741" i="272"/>
  <c r="C741" i="272"/>
  <c r="K111" i="272"/>
  <c r="K113" i="272" s="1"/>
  <c r="L111" i="272"/>
  <c r="L113" i="272" s="1"/>
  <c r="F111" i="272"/>
  <c r="F113" i="272" s="1"/>
  <c r="J111" i="272"/>
  <c r="J113" i="272" s="1"/>
  <c r="G111" i="272"/>
  <c r="G113" i="272" s="1"/>
  <c r="M111" i="272"/>
  <c r="M118" i="272" s="1"/>
  <c r="H111" i="272"/>
  <c r="H118" i="272" s="1"/>
  <c r="D111" i="272"/>
  <c r="D113" i="272" s="1"/>
  <c r="I111" i="272"/>
  <c r="I113" i="272" s="1"/>
  <c r="E111" i="272"/>
  <c r="E113" i="272" s="1"/>
  <c r="C111" i="272"/>
  <c r="C113" i="272" s="1"/>
  <c r="N624" i="272"/>
  <c r="J624" i="272"/>
  <c r="I624" i="272"/>
  <c r="K624" i="272"/>
  <c r="O624" i="272"/>
  <c r="M624" i="272"/>
  <c r="L624" i="272"/>
  <c r="E725" i="272"/>
  <c r="H725" i="272"/>
  <c r="G725" i="272"/>
  <c r="B725" i="272"/>
  <c r="F725" i="272"/>
  <c r="D725" i="272"/>
  <c r="C725" i="272"/>
  <c r="O743" i="272"/>
  <c r="I743" i="272"/>
  <c r="K743" i="272"/>
  <c r="L743" i="272"/>
  <c r="J743" i="272"/>
  <c r="M743" i="272"/>
  <c r="N743" i="272"/>
  <c r="G63" i="272"/>
  <c r="L63" i="272"/>
  <c r="E63" i="272"/>
  <c r="I63" i="272"/>
  <c r="I71" i="272" s="1"/>
  <c r="M63" i="272"/>
  <c r="M71" i="272" s="1"/>
  <c r="D63" i="272"/>
  <c r="K63" i="272"/>
  <c r="H63" i="272"/>
  <c r="H71" i="272" s="1"/>
  <c r="C63" i="272"/>
  <c r="F63" i="272"/>
  <c r="J63" i="272"/>
  <c r="H729" i="272"/>
  <c r="E729" i="272"/>
  <c r="G729" i="272"/>
  <c r="C729" i="272"/>
  <c r="F729" i="272"/>
  <c r="D729" i="272"/>
  <c r="B729" i="272"/>
  <c r="D727" i="272"/>
  <c r="F727" i="272"/>
  <c r="H727" i="272"/>
  <c r="B727" i="272"/>
  <c r="G727" i="272"/>
  <c r="E727" i="272"/>
  <c r="C727" i="272"/>
  <c r="G623" i="272"/>
  <c r="B623" i="272"/>
  <c r="F623" i="272"/>
  <c r="C623" i="272"/>
  <c r="E623" i="272"/>
  <c r="H623" i="272"/>
  <c r="D623" i="272"/>
  <c r="K359" i="272"/>
  <c r="I359" i="272"/>
  <c r="C359" i="272"/>
  <c r="E359" i="272"/>
  <c r="G359" i="272"/>
  <c r="L359" i="272"/>
  <c r="J359" i="272"/>
  <c r="F359" i="272"/>
  <c r="D359" i="272"/>
  <c r="H359" i="272"/>
  <c r="M359" i="272"/>
  <c r="D310" i="272"/>
  <c r="K310" i="272"/>
  <c r="C310" i="272"/>
  <c r="H310" i="272"/>
  <c r="I310" i="272"/>
  <c r="G310" i="272"/>
  <c r="L310" i="272"/>
  <c r="F310" i="272"/>
  <c r="J310" i="272"/>
  <c r="M310" i="272"/>
  <c r="N324" i="272" s="1"/>
  <c r="E310" i="272"/>
  <c r="D728" i="272"/>
  <c r="C728" i="272"/>
  <c r="B728" i="272"/>
  <c r="H728" i="272"/>
  <c r="G728" i="272"/>
  <c r="F728" i="272"/>
  <c r="E728" i="272"/>
  <c r="F311" i="272"/>
  <c r="I311" i="272"/>
  <c r="D311" i="272"/>
  <c r="G311" i="272"/>
  <c r="L311" i="272"/>
  <c r="H311" i="272"/>
  <c r="C311" i="272"/>
  <c r="M311" i="272"/>
  <c r="N326" i="272" s="1"/>
  <c r="E311" i="272"/>
  <c r="J311" i="272"/>
  <c r="K311" i="272"/>
  <c r="E743" i="272"/>
  <c r="H743" i="272"/>
  <c r="C743" i="272"/>
  <c r="D743" i="272"/>
  <c r="F743" i="272"/>
  <c r="G743" i="272"/>
  <c r="B743" i="272"/>
  <c r="M164" i="272"/>
  <c r="M172" i="272" s="1"/>
  <c r="D164" i="272"/>
  <c r="E164" i="272"/>
  <c r="J164" i="272"/>
  <c r="C164" i="272"/>
  <c r="I164" i="272"/>
  <c r="I172" i="272"/>
  <c r="K164" i="272"/>
  <c r="K172" i="272"/>
  <c r="L164" i="272"/>
  <c r="L172" i="272"/>
  <c r="G164" i="272"/>
  <c r="G172" i="272"/>
  <c r="F164" i="272"/>
  <c r="H164" i="272"/>
  <c r="H172" i="272" s="1"/>
  <c r="I14" i="437"/>
  <c r="L67" i="272"/>
  <c r="H577" i="272"/>
  <c r="G67" i="272"/>
  <c r="L68" i="272"/>
  <c r="G68" i="272"/>
  <c r="G72" i="272"/>
  <c r="L72" i="272"/>
  <c r="C57" i="272" a="1"/>
  <c r="C317" i="272" a="1"/>
  <c r="C312" i="272" a="1"/>
  <c r="C54" i="272" a="1"/>
  <c r="C574" i="272" a="1"/>
  <c r="M324" i="272" l="1"/>
  <c r="O63" i="272"/>
  <c r="O311" i="272"/>
  <c r="O164" i="272"/>
  <c r="M113" i="272"/>
  <c r="M120" i="272" s="1"/>
  <c r="M326" i="272"/>
  <c r="O359" i="272"/>
  <c r="I574" i="272"/>
  <c r="L574" i="272"/>
  <c r="L577" i="272" s="1"/>
  <c r="G574" i="272"/>
  <c r="G577" i="272" s="1"/>
  <c r="D574" i="272"/>
  <c r="C574" i="272"/>
  <c r="F574" i="272"/>
  <c r="J574" i="272"/>
  <c r="H574" i="272"/>
  <c r="K574" i="272"/>
  <c r="M574" i="272"/>
  <c r="E574" i="272"/>
  <c r="H57" i="272"/>
  <c r="H67" i="272" s="1"/>
  <c r="K57" i="272"/>
  <c r="M57" i="272"/>
  <c r="M67" i="272" s="1"/>
  <c r="L57" i="272"/>
  <c r="C57" i="272"/>
  <c r="E57" i="272"/>
  <c r="F57" i="272"/>
  <c r="I57" i="272"/>
  <c r="I67" i="272" s="1"/>
  <c r="G57" i="272"/>
  <c r="J57" i="272"/>
  <c r="D57" i="272"/>
  <c r="F54" i="272"/>
  <c r="J54" i="272"/>
  <c r="K54" i="272"/>
  <c r="C54" i="272"/>
  <c r="I54" i="272"/>
  <c r="D54" i="272"/>
  <c r="G54" i="272"/>
  <c r="H54" i="272"/>
  <c r="E54" i="272"/>
  <c r="L54" i="272"/>
  <c r="M54" i="272"/>
  <c r="J317" i="272"/>
  <c r="K317" i="272"/>
  <c r="G317" i="272"/>
  <c r="E317" i="272"/>
  <c r="M317" i="272"/>
  <c r="N338" i="272" s="1"/>
  <c r="H317" i="272"/>
  <c r="I317" i="272"/>
  <c r="L317" i="272"/>
  <c r="D317" i="272"/>
  <c r="C317" i="272"/>
  <c r="F317" i="272"/>
  <c r="M312" i="272"/>
  <c r="N328" i="272" s="1"/>
  <c r="K312" i="272"/>
  <c r="J312" i="272"/>
  <c r="I312" i="272"/>
  <c r="G312" i="272"/>
  <c r="C312" i="272"/>
  <c r="D312" i="272"/>
  <c r="E312" i="272"/>
  <c r="F312" i="272"/>
  <c r="L312" i="272"/>
  <c r="H312" i="272"/>
  <c r="H113" i="272"/>
  <c r="H120" i="272" s="1"/>
  <c r="O310" i="272"/>
  <c r="O360" i="272"/>
  <c r="O111" i="272"/>
  <c r="O574" i="272" l="1"/>
  <c r="O57" i="272"/>
  <c r="M338" i="272"/>
  <c r="O317" i="272"/>
  <c r="O113" i="272"/>
  <c r="O312" i="272"/>
  <c r="M328" i="272"/>
  <c r="B626" i="272" a="1"/>
  <c r="C361" i="272" a="1"/>
  <c r="E361" i="272" l="1"/>
  <c r="C361" i="272"/>
  <c r="M361" i="272"/>
  <c r="F361" i="272"/>
  <c r="D361" i="272"/>
  <c r="L361" i="272"/>
  <c r="J361" i="272"/>
  <c r="K361" i="272"/>
  <c r="G361" i="272"/>
  <c r="H361" i="272"/>
  <c r="I361" i="272"/>
  <c r="C626" i="272"/>
  <c r="D626" i="272"/>
  <c r="H626" i="272"/>
  <c r="G626" i="272"/>
  <c r="F626" i="272"/>
  <c r="E626" i="272"/>
  <c r="B626" i="272"/>
  <c r="G419" i="272"/>
  <c r="L419" i="272"/>
  <c r="I419" i="272"/>
  <c r="C407" i="272" a="1"/>
  <c r="I730" i="272" a="1"/>
  <c r="I726" i="272" a="1"/>
  <c r="B744" i="272" a="1"/>
  <c r="C383" i="272" a="1"/>
  <c r="I627" i="272" a="1"/>
  <c r="B628" i="272" a="1"/>
  <c r="O361" i="272" l="1"/>
  <c r="J726" i="272"/>
  <c r="K726" i="272"/>
  <c r="O726" i="272"/>
  <c r="I726" i="272"/>
  <c r="N726" i="272"/>
  <c r="M726" i="272"/>
  <c r="L726" i="272"/>
  <c r="G744" i="272"/>
  <c r="E744" i="272"/>
  <c r="B744" i="272"/>
  <c r="F744" i="272"/>
  <c r="H744" i="272"/>
  <c r="D744" i="272"/>
  <c r="C744" i="272"/>
  <c r="H628" i="272"/>
  <c r="E628" i="272"/>
  <c r="C628" i="272"/>
  <c r="F628" i="272"/>
  <c r="G628" i="272"/>
  <c r="D628" i="272"/>
  <c r="B628" i="272"/>
  <c r="L730" i="272"/>
  <c r="O730" i="272"/>
  <c r="J730" i="272"/>
  <c r="N730" i="272"/>
  <c r="M730" i="272"/>
  <c r="I730" i="272"/>
  <c r="K730" i="272"/>
  <c r="N627" i="272"/>
  <c r="M627" i="272"/>
  <c r="I627" i="272"/>
  <c r="O627" i="272"/>
  <c r="K627" i="272"/>
  <c r="L627" i="272"/>
  <c r="J627" i="272"/>
  <c r="G407" i="272"/>
  <c r="D407" i="272"/>
  <c r="M407" i="272"/>
  <c r="I407" i="272"/>
  <c r="L407" i="272"/>
  <c r="C407" i="272"/>
  <c r="H407" i="272"/>
  <c r="H419" i="272" s="1"/>
  <c r="K407" i="272"/>
  <c r="E407" i="272"/>
  <c r="J407" i="272"/>
  <c r="F407" i="272"/>
  <c r="H383" i="272"/>
  <c r="L383" i="272"/>
  <c r="E383" i="272"/>
  <c r="I383" i="272"/>
  <c r="D383" i="272"/>
  <c r="F383" i="272"/>
  <c r="J383" i="272"/>
  <c r="C383" i="272"/>
  <c r="G383" i="272"/>
  <c r="K383" i="272"/>
  <c r="M383" i="272"/>
  <c r="C315" i="272" a="1"/>
  <c r="O407" i="272" l="1"/>
  <c r="M419" i="272"/>
  <c r="O383" i="272"/>
  <c r="K315" i="272"/>
  <c r="C315" i="272"/>
  <c r="L315" i="272"/>
  <c r="F315" i="272"/>
  <c r="I315" i="272"/>
  <c r="D315" i="272"/>
  <c r="H315" i="272"/>
  <c r="E315" i="272"/>
  <c r="M315" i="272"/>
  <c r="G315" i="272"/>
  <c r="J315" i="272"/>
  <c r="G167" i="272"/>
  <c r="L167" i="272"/>
  <c r="K167" i="272"/>
  <c r="I739" i="272" a="1"/>
  <c r="C308" i="272" a="1"/>
  <c r="C160" i="272" a="1"/>
  <c r="I729" i="272" a="1"/>
  <c r="C159" i="272" a="1"/>
  <c r="C250" i="272" a="1"/>
  <c r="C304" i="272" a="1"/>
  <c r="F304" i="272" l="1"/>
  <c r="H304" i="272"/>
  <c r="D304" i="272"/>
  <c r="C304" i="272"/>
  <c r="K304" i="272"/>
  <c r="L304" i="272"/>
  <c r="I304" i="272"/>
  <c r="M304" i="272"/>
  <c r="J304" i="272"/>
  <c r="G304" i="272"/>
  <c r="E304" i="272"/>
  <c r="L729" i="272"/>
  <c r="O729" i="272"/>
  <c r="N729" i="272"/>
  <c r="K729" i="272"/>
  <c r="M729" i="272"/>
  <c r="I729" i="272"/>
  <c r="J729" i="272"/>
  <c r="I160" i="272"/>
  <c r="I168" i="272" s="1"/>
  <c r="D160" i="272"/>
  <c r="M160" i="272"/>
  <c r="M168" i="272" s="1"/>
  <c r="C160" i="272"/>
  <c r="H160" i="272"/>
  <c r="H168" i="272" s="1"/>
  <c r="E160" i="272"/>
  <c r="F160" i="272"/>
  <c r="G160" i="272"/>
  <c r="K160" i="272"/>
  <c r="J160" i="272"/>
  <c r="L160" i="272"/>
  <c r="L159" i="272"/>
  <c r="M159" i="272"/>
  <c r="C159" i="272"/>
  <c r="H159" i="272"/>
  <c r="H167" i="272" s="1"/>
  <c r="E159" i="272"/>
  <c r="F159" i="272"/>
  <c r="G159" i="272"/>
  <c r="K159" i="272"/>
  <c r="J159" i="272"/>
  <c r="I159" i="272"/>
  <c r="I167" i="272" s="1"/>
  <c r="D159" i="272"/>
  <c r="D161" i="272" s="1"/>
  <c r="D9" i="272" s="1"/>
  <c r="I308" i="272"/>
  <c r="J308" i="272"/>
  <c r="K308" i="272"/>
  <c r="E308" i="272"/>
  <c r="C308" i="272"/>
  <c r="G308" i="272"/>
  <c r="H308" i="272"/>
  <c r="L308" i="272"/>
  <c r="F308" i="272"/>
  <c r="M308" i="272"/>
  <c r="D308" i="272"/>
  <c r="L739" i="272"/>
  <c r="O739" i="272"/>
  <c r="M739" i="272"/>
  <c r="N739" i="272"/>
  <c r="I739" i="272"/>
  <c r="K739" i="272"/>
  <c r="J739" i="272"/>
  <c r="I161" i="272"/>
  <c r="J250" i="272"/>
  <c r="M250" i="272"/>
  <c r="I6" i="437" s="1"/>
  <c r="L250" i="272"/>
  <c r="L257" i="272"/>
  <c r="G250" i="272"/>
  <c r="E250" i="272"/>
  <c r="F250" i="272"/>
  <c r="K250" i="272"/>
  <c r="C250" i="272"/>
  <c r="D250" i="272"/>
  <c r="I250" i="272"/>
  <c r="I257" i="272"/>
  <c r="H250" i="272"/>
  <c r="H257" i="272" s="1"/>
  <c r="I256" i="272"/>
  <c r="L256" i="272"/>
  <c r="I537" i="272"/>
  <c r="M457" i="272"/>
  <c r="H457" i="272"/>
  <c r="M456" i="272"/>
  <c r="H456" i="272"/>
  <c r="G168" i="272"/>
  <c r="L168" i="272"/>
  <c r="K168" i="272"/>
  <c r="L260" i="272"/>
  <c r="I260" i="272"/>
  <c r="G260" i="272"/>
  <c r="L116" i="272"/>
  <c r="G423" i="272"/>
  <c r="L423" i="272"/>
  <c r="I423" i="272"/>
  <c r="C535" i="272" a="1"/>
  <c r="C252" i="272" a="1"/>
  <c r="C453" i="272" a="1"/>
  <c r="C163" i="272" a="1"/>
  <c r="C314" i="272" a="1"/>
  <c r="C384" i="272" a="1"/>
  <c r="C575" i="272" a="1"/>
  <c r="C454" i="272" a="1"/>
  <c r="C253" i="272" a="1"/>
  <c r="C53" i="272" a="1"/>
  <c r="C249" i="272" a="1"/>
  <c r="I741" i="272" a="1"/>
  <c r="C318" i="272" a="1"/>
  <c r="C59" i="272" a="1"/>
  <c r="C534" i="272" a="1"/>
  <c r="C385" i="272" a="1"/>
  <c r="I728" i="272" a="1"/>
  <c r="B740" i="272" a="1"/>
  <c r="C302" i="272" a="1"/>
  <c r="C108" i="272" a="1"/>
  <c r="C411" i="272" a="1"/>
  <c r="I9" i="272" l="1"/>
  <c r="I17" i="272" s="1"/>
  <c r="I169" i="272"/>
  <c r="K161" i="272"/>
  <c r="K9" i="272" s="1"/>
  <c r="K11" i="272" s="1"/>
  <c r="L161" i="272"/>
  <c r="L9" i="272" s="1"/>
  <c r="L11" i="272" s="1"/>
  <c r="G161" i="272"/>
  <c r="G9" i="272" s="1"/>
  <c r="G11" i="272" s="1"/>
  <c r="C161" i="272"/>
  <c r="C9" i="272" s="1"/>
  <c r="C11" i="272" s="1"/>
  <c r="J161" i="272"/>
  <c r="J9" i="272" s="1"/>
  <c r="J11" i="272" s="1"/>
  <c r="E161" i="272"/>
  <c r="E9" i="272" s="1"/>
  <c r="E11" i="272" s="1"/>
  <c r="H161" i="272"/>
  <c r="F161" i="272"/>
  <c r="F9" i="272" s="1"/>
  <c r="F11" i="272" s="1"/>
  <c r="F19" i="272" s="1"/>
  <c r="M384" i="272"/>
  <c r="F384" i="272"/>
  <c r="J384" i="272"/>
  <c r="E384" i="272"/>
  <c r="D384" i="272"/>
  <c r="H384" i="272"/>
  <c r="L384" i="272"/>
  <c r="K384" i="272"/>
  <c r="I384" i="272"/>
  <c r="C384" i="272"/>
  <c r="G384" i="272"/>
  <c r="M728" i="272"/>
  <c r="L728" i="272"/>
  <c r="O728" i="272"/>
  <c r="N728" i="272"/>
  <c r="K728" i="272"/>
  <c r="J728" i="272"/>
  <c r="I728" i="272"/>
  <c r="J253" i="272"/>
  <c r="H253" i="272"/>
  <c r="H260" i="272" s="1"/>
  <c r="D253" i="272"/>
  <c r="G253" i="272"/>
  <c r="L253" i="272"/>
  <c r="I253" i="272"/>
  <c r="M253" i="272"/>
  <c r="M260" i="272" s="1"/>
  <c r="F253" i="272"/>
  <c r="K253" i="272"/>
  <c r="C253" i="272"/>
  <c r="E253" i="272"/>
  <c r="L454" i="272"/>
  <c r="L457" i="272" s="1"/>
  <c r="K454" i="272"/>
  <c r="J454" i="272"/>
  <c r="M454" i="272"/>
  <c r="D454" i="272"/>
  <c r="E454" i="272"/>
  <c r="H454" i="272"/>
  <c r="G454" i="272"/>
  <c r="G457" i="272" s="1"/>
  <c r="I454" i="272"/>
  <c r="F454" i="272"/>
  <c r="C454" i="272"/>
  <c r="C249" i="272"/>
  <c r="I249" i="272"/>
  <c r="L249" i="272"/>
  <c r="D249" i="272"/>
  <c r="G249" i="272"/>
  <c r="F249" i="272"/>
  <c r="H249" i="272"/>
  <c r="H256" i="272" s="1"/>
  <c r="K249" i="272"/>
  <c r="M249" i="272"/>
  <c r="G6" i="437" s="1"/>
  <c r="J249" i="272"/>
  <c r="E249" i="272"/>
  <c r="E740" i="272"/>
  <c r="G740" i="272"/>
  <c r="B740" i="272"/>
  <c r="D740" i="272"/>
  <c r="F740" i="272"/>
  <c r="H740" i="272"/>
  <c r="C740" i="272"/>
  <c r="J108" i="272"/>
  <c r="G108" i="272"/>
  <c r="M108" i="272"/>
  <c r="M116" i="272" s="1"/>
  <c r="F108" i="272"/>
  <c r="I108" i="272"/>
  <c r="L108" i="272"/>
  <c r="C108" i="272"/>
  <c r="K108" i="272"/>
  <c r="E108" i="272"/>
  <c r="H108" i="272"/>
  <c r="H116" i="272" s="1"/>
  <c r="D108" i="272"/>
  <c r="H318" i="272"/>
  <c r="I318" i="272"/>
  <c r="G318" i="272"/>
  <c r="D318" i="272"/>
  <c r="F318" i="272"/>
  <c r="M322" i="272" s="1"/>
  <c r="M331" i="272" s="1"/>
  <c r="K318" i="272"/>
  <c r="E318" i="272"/>
  <c r="M318" i="272"/>
  <c r="N322" i="272" s="1"/>
  <c r="C318" i="272"/>
  <c r="L318" i="272"/>
  <c r="J318" i="272"/>
  <c r="G385" i="272"/>
  <c r="K385" i="272"/>
  <c r="M385" i="272"/>
  <c r="J385" i="272"/>
  <c r="D385" i="272"/>
  <c r="F385" i="272"/>
  <c r="C385" i="272"/>
  <c r="E385" i="272"/>
  <c r="H385" i="272"/>
  <c r="L385" i="272"/>
  <c r="I385" i="272"/>
  <c r="F53" i="272"/>
  <c r="F56" i="272" s="1"/>
  <c r="F58" i="272" s="1"/>
  <c r="M53" i="272"/>
  <c r="M56" i="272" s="1"/>
  <c r="M66" i="272" s="1"/>
  <c r="D53" i="272"/>
  <c r="D56" i="272" s="1"/>
  <c r="D58" i="272" s="1"/>
  <c r="H53" i="272"/>
  <c r="H56" i="272" s="1"/>
  <c r="H58" i="272" s="1"/>
  <c r="L53" i="272"/>
  <c r="L56" i="272" s="1"/>
  <c r="L58" i="272" s="1"/>
  <c r="J53" i="272"/>
  <c r="J56" i="272" s="1"/>
  <c r="J58" i="272" s="1"/>
  <c r="C53" i="272"/>
  <c r="C56" i="272" s="1"/>
  <c r="C58" i="272" s="1"/>
  <c r="E53" i="272"/>
  <c r="E56" i="272" s="1"/>
  <c r="E58" i="272" s="1"/>
  <c r="G53" i="272"/>
  <c r="G56" i="272" s="1"/>
  <c r="G58" i="272" s="1"/>
  <c r="K53" i="272"/>
  <c r="K56" i="272" s="1"/>
  <c r="K58" i="272" s="1"/>
  <c r="I53" i="272"/>
  <c r="I56" i="272" s="1"/>
  <c r="F453" i="272"/>
  <c r="M453" i="272"/>
  <c r="L453" i="272"/>
  <c r="L456" i="272" s="1"/>
  <c r="E453" i="272"/>
  <c r="H453" i="272"/>
  <c r="J453" i="272"/>
  <c r="I453" i="272"/>
  <c r="C453" i="272"/>
  <c r="K453" i="272"/>
  <c r="G453" i="272"/>
  <c r="G456" i="272" s="1"/>
  <c r="D453" i="272"/>
  <c r="F534" i="272"/>
  <c r="E534" i="272"/>
  <c r="D534" i="272"/>
  <c r="J534" i="272"/>
  <c r="M534" i="272"/>
  <c r="M537" i="272" s="1"/>
  <c r="H534" i="272"/>
  <c r="H537" i="272" s="1"/>
  <c r="C534" i="272"/>
  <c r="G534" i="272"/>
  <c r="I534" i="272"/>
  <c r="K534" i="272"/>
  <c r="L534" i="272"/>
  <c r="C59" i="272"/>
  <c r="E59" i="272"/>
  <c r="I59" i="272"/>
  <c r="L59" i="272"/>
  <c r="H59" i="272"/>
  <c r="J59" i="272"/>
  <c r="M59" i="272"/>
  <c r="D59" i="272"/>
  <c r="G59" i="272"/>
  <c r="K59" i="272"/>
  <c r="F59" i="272"/>
  <c r="M411" i="272"/>
  <c r="M423" i="272" s="1"/>
  <c r="G411" i="272"/>
  <c r="E411" i="272"/>
  <c r="D411" i="272"/>
  <c r="I411" i="272"/>
  <c r="H411" i="272"/>
  <c r="H423" i="272" s="1"/>
  <c r="C411" i="272"/>
  <c r="J411" i="272"/>
  <c r="F411" i="272"/>
  <c r="K411" i="272"/>
  <c r="L411" i="272"/>
  <c r="L741" i="272"/>
  <c r="M741" i="272"/>
  <c r="N741" i="272"/>
  <c r="K741" i="272"/>
  <c r="O741" i="272"/>
  <c r="I741" i="272"/>
  <c r="J741" i="272"/>
  <c r="G163" i="272"/>
  <c r="G165" i="272" s="1"/>
  <c r="G13" i="272" s="1"/>
  <c r="G15" i="272" s="1"/>
  <c r="L163" i="272"/>
  <c r="L165" i="272" s="1"/>
  <c r="L13" i="272" s="1"/>
  <c r="L15" i="272" s="1"/>
  <c r="C163" i="272"/>
  <c r="C165" i="272" s="1"/>
  <c r="C13" i="272" s="1"/>
  <c r="C15" i="272" s="1"/>
  <c r="J163" i="272"/>
  <c r="J165" i="272" s="1"/>
  <c r="J13" i="272" s="1"/>
  <c r="J15" i="272" s="1"/>
  <c r="E163" i="272"/>
  <c r="E165" i="272" s="1"/>
  <c r="E13" i="272" s="1"/>
  <c r="E15" i="272" s="1"/>
  <c r="I163" i="272"/>
  <c r="M163" i="272"/>
  <c r="M171" i="272" s="1"/>
  <c r="K163" i="272"/>
  <c r="K165" i="272" s="1"/>
  <c r="K13" i="272" s="1"/>
  <c r="K15" i="272" s="1"/>
  <c r="H163" i="272"/>
  <c r="H171" i="272" s="1"/>
  <c r="D163" i="272"/>
  <c r="D165" i="272" s="1"/>
  <c r="D13" i="272" s="1"/>
  <c r="D15" i="272" s="1"/>
  <c r="F163" i="272"/>
  <c r="F165" i="272" s="1"/>
  <c r="F13" i="272" s="1"/>
  <c r="F21" i="272" s="1"/>
  <c r="E302" i="272"/>
  <c r="D302" i="272"/>
  <c r="C302" i="272"/>
  <c r="I302" i="272"/>
  <c r="M302" i="272"/>
  <c r="D328" i="272" s="1"/>
  <c r="K302" i="272"/>
  <c r="L302" i="272"/>
  <c r="J302" i="272"/>
  <c r="H302" i="272"/>
  <c r="F302" i="272"/>
  <c r="G302" i="272"/>
  <c r="M161" i="272"/>
  <c r="M9" i="272" s="1"/>
  <c r="M17" i="272" s="1"/>
  <c r="E314" i="272"/>
  <c r="G314" i="272"/>
  <c r="L314" i="272"/>
  <c r="C252" i="272"/>
  <c r="J252" i="272"/>
  <c r="I535" i="272"/>
  <c r="I538" i="272"/>
  <c r="C535" i="272"/>
  <c r="K535" i="272"/>
  <c r="E575" i="272"/>
  <c r="K575" i="272"/>
  <c r="J575" i="272"/>
  <c r="H314" i="272"/>
  <c r="M314" i="272"/>
  <c r="N332" i="272" s="1"/>
  <c r="M252" i="272"/>
  <c r="M259" i="272" s="1"/>
  <c r="M535" i="272"/>
  <c r="M538" i="272" s="1"/>
  <c r="L575" i="272"/>
  <c r="L578" i="272" s="1"/>
  <c r="I314" i="272"/>
  <c r="J314" i="272"/>
  <c r="H252" i="272"/>
  <c r="H259" i="272" s="1"/>
  <c r="I252" i="272"/>
  <c r="I259" i="272"/>
  <c r="L252" i="272"/>
  <c r="L259" i="272"/>
  <c r="G535" i="272"/>
  <c r="H535" i="272"/>
  <c r="H538" i="272" s="1"/>
  <c r="D535" i="272"/>
  <c r="D575" i="272"/>
  <c r="F575" i="272"/>
  <c r="M575" i="272"/>
  <c r="C314" i="272"/>
  <c r="D314" i="272"/>
  <c r="F314" i="272"/>
  <c r="E252" i="272"/>
  <c r="G252" i="272"/>
  <c r="K252" i="272"/>
  <c r="J535" i="272"/>
  <c r="E535" i="272"/>
  <c r="F535" i="272"/>
  <c r="H575" i="272"/>
  <c r="G575" i="272"/>
  <c r="G578" i="272" s="1"/>
  <c r="I575" i="272"/>
  <c r="K314" i="272"/>
  <c r="D252" i="272"/>
  <c r="F252" i="272"/>
  <c r="L535" i="272"/>
  <c r="L538" i="272"/>
  <c r="C575" i="272"/>
  <c r="O160" i="272"/>
  <c r="I801" i="272"/>
  <c r="L801" i="272"/>
  <c r="M257" i="272"/>
  <c r="O159" i="272"/>
  <c r="C801" i="272"/>
  <c r="M167" i="272"/>
  <c r="D801" i="272"/>
  <c r="O250" i="272"/>
  <c r="O315" i="272"/>
  <c r="M334" i="272"/>
  <c r="D322" i="272"/>
  <c r="D323" i="272" s="1"/>
  <c r="N334" i="272"/>
  <c r="O304" i="272"/>
  <c r="F17" i="272"/>
  <c r="C322" i="272"/>
  <c r="C335" i="272" s="1"/>
  <c r="D332" i="272"/>
  <c r="C332" i="272"/>
  <c r="O308" i="272"/>
  <c r="I803" i="272"/>
  <c r="C803" i="272"/>
  <c r="L803" i="272"/>
  <c r="D803" i="272"/>
  <c r="L117" i="272"/>
  <c r="D11" i="272"/>
  <c r="L363" i="272"/>
  <c r="E363" i="272"/>
  <c r="F363" i="272"/>
  <c r="I363" i="272"/>
  <c r="K363" i="272"/>
  <c r="C363" i="272"/>
  <c r="G363" i="272"/>
  <c r="H363" i="272"/>
  <c r="M363" i="272"/>
  <c r="D363" i="272"/>
  <c r="J363" i="272"/>
  <c r="C760" i="272" a="1"/>
  <c r="I11" i="272" l="1"/>
  <c r="I19" i="272" s="1"/>
  <c r="O249" i="272"/>
  <c r="D386" i="272"/>
  <c r="M332" i="272"/>
  <c r="M333" i="272" s="1"/>
  <c r="M256" i="272"/>
  <c r="I58" i="272"/>
  <c r="I68" i="272" s="1"/>
  <c r="I66" i="272"/>
  <c r="I165" i="272"/>
  <c r="I171" i="272"/>
  <c r="I70" i="272"/>
  <c r="N325" i="272"/>
  <c r="N339" i="272"/>
  <c r="N329" i="272"/>
  <c r="I11" i="437"/>
  <c r="C328" i="272"/>
  <c r="C329" i="272" s="1"/>
  <c r="O318" i="272"/>
  <c r="C386" i="272"/>
  <c r="O384" i="272"/>
  <c r="D331" i="272"/>
  <c r="I386" i="272"/>
  <c r="D12" i="437"/>
  <c r="D10" i="437" s="1"/>
  <c r="O314" i="272"/>
  <c r="F386" i="272"/>
  <c r="E386" i="272"/>
  <c r="H165" i="272"/>
  <c r="H13" i="272" s="1"/>
  <c r="H21" i="272" s="1"/>
  <c r="K386" i="272"/>
  <c r="O385" i="272"/>
  <c r="O453" i="272"/>
  <c r="H386" i="272"/>
  <c r="N337" i="272"/>
  <c r="O302" i="272"/>
  <c r="D333" i="272"/>
  <c r="M335" i="272"/>
  <c r="O163" i="272"/>
  <c r="O253" i="272"/>
  <c r="O161" i="272"/>
  <c r="H169" i="272"/>
  <c r="H9" i="272"/>
  <c r="O454" i="272"/>
  <c r="O575" i="272"/>
  <c r="O108" i="272"/>
  <c r="G386" i="272"/>
  <c r="L386" i="272"/>
  <c r="J386" i="272"/>
  <c r="M165" i="272"/>
  <c r="M173" i="272" s="1"/>
  <c r="M11" i="272"/>
  <c r="E6" i="437" s="1"/>
  <c r="M169" i="272"/>
  <c r="O411" i="272"/>
  <c r="E760" i="272"/>
  <c r="E762" i="272" s="1"/>
  <c r="I760" i="272"/>
  <c r="I762" i="272" s="1"/>
  <c r="F760" i="272"/>
  <c r="F762" i="272" s="1"/>
  <c r="J760" i="272"/>
  <c r="J762" i="272" s="1"/>
  <c r="H760" i="272"/>
  <c r="H762" i="272" s="1"/>
  <c r="M760" i="272"/>
  <c r="G760" i="272"/>
  <c r="G762" i="272" s="1"/>
  <c r="K760" i="272"/>
  <c r="K762" i="272" s="1"/>
  <c r="L760" i="272"/>
  <c r="L762" i="272" s="1"/>
  <c r="D760" i="272"/>
  <c r="D762" i="272" s="1"/>
  <c r="C760" i="272"/>
  <c r="C762" i="272" s="1"/>
  <c r="M329" i="272"/>
  <c r="O363" i="272"/>
  <c r="M386" i="272"/>
  <c r="O252" i="272"/>
  <c r="O535" i="272"/>
  <c r="O534" i="272"/>
  <c r="M339" i="272"/>
  <c r="M337" i="272"/>
  <c r="M327" i="272"/>
  <c r="M323" i="272"/>
  <c r="O56" i="272"/>
  <c r="M325" i="272"/>
  <c r="H66" i="272"/>
  <c r="D329" i="272"/>
  <c r="C333" i="272"/>
  <c r="N327" i="272"/>
  <c r="N331" i="272"/>
  <c r="C325" i="272"/>
  <c r="D339" i="272"/>
  <c r="D335" i="272"/>
  <c r="N323" i="272"/>
  <c r="N333" i="272"/>
  <c r="D325" i="272"/>
  <c r="D327" i="272"/>
  <c r="C339" i="272"/>
  <c r="N335" i="272"/>
  <c r="F15" i="272"/>
  <c r="F23" i="272" s="1"/>
  <c r="C331" i="272"/>
  <c r="C327" i="272"/>
  <c r="D337" i="272"/>
  <c r="C323" i="272"/>
  <c r="H68" i="272"/>
  <c r="M58" i="272"/>
  <c r="M68" i="272" s="1"/>
  <c r="C337" i="272"/>
  <c r="O165" i="272" l="1"/>
  <c r="O386" i="272"/>
  <c r="I13" i="272"/>
  <c r="I173" i="272"/>
  <c r="H15" i="272"/>
  <c r="H23" i="272" s="1"/>
  <c r="H173" i="272"/>
  <c r="H801" i="272"/>
  <c r="O760" i="272"/>
  <c r="M13" i="272"/>
  <c r="M15" i="272" s="1"/>
  <c r="H17" i="272"/>
  <c r="O9" i="272"/>
  <c r="H11" i="272"/>
  <c r="H19" i="272" s="1"/>
  <c r="M19" i="272"/>
  <c r="M801" i="272"/>
  <c r="M762" i="272"/>
  <c r="M803" i="272" s="1"/>
  <c r="G21" i="437"/>
  <c r="I21" i="437" s="1"/>
  <c r="H803" i="272"/>
  <c r="O58" i="272"/>
  <c r="I15" i="272" l="1"/>
  <c r="I23" i="272" s="1"/>
  <c r="I21" i="272"/>
  <c r="O11" i="272"/>
  <c r="O13" i="272"/>
  <c r="M21" i="272"/>
  <c r="O762" i="272"/>
  <c r="M23" i="272"/>
  <c r="B726" i="272" a="1"/>
  <c r="I727" i="272" a="1"/>
  <c r="C107" i="272" a="1"/>
  <c r="O15" i="272" l="1"/>
  <c r="C726" i="272"/>
  <c r="L107" i="272"/>
  <c r="L109" i="272" s="1"/>
  <c r="G107" i="272"/>
  <c r="G109" i="272" s="1"/>
  <c r="C107" i="272"/>
  <c r="C109" i="272" s="1"/>
  <c r="K727" i="272"/>
  <c r="J727" i="272"/>
  <c r="F726" i="272"/>
  <c r="L727" i="272"/>
  <c r="G726" i="272"/>
  <c r="E726" i="272"/>
  <c r="K107" i="272"/>
  <c r="K109" i="272" s="1"/>
  <c r="H107" i="272"/>
  <c r="H115" i="272" s="1"/>
  <c r="I107" i="272"/>
  <c r="I109" i="272" s="1"/>
  <c r="M727" i="272"/>
  <c r="I727" i="272"/>
  <c r="B726" i="272"/>
  <c r="D726" i="272"/>
  <c r="D107" i="272"/>
  <c r="D109" i="272" s="1"/>
  <c r="F107" i="272"/>
  <c r="F109" i="272" s="1"/>
  <c r="J107" i="272"/>
  <c r="J109" i="272" s="1"/>
  <c r="O727" i="272"/>
  <c r="H726" i="272"/>
  <c r="E107" i="272"/>
  <c r="E109" i="272" s="1"/>
  <c r="M107" i="272"/>
  <c r="M115" i="272" s="1"/>
  <c r="N727" i="272"/>
  <c r="I810" i="272"/>
  <c r="C810" i="272"/>
  <c r="L810" i="272"/>
  <c r="D810" i="272"/>
  <c r="L812" i="272"/>
  <c r="D812" i="272"/>
  <c r="C812" i="272"/>
  <c r="I812" i="272"/>
  <c r="C769" i="272" a="1"/>
  <c r="M109" i="272" l="1"/>
  <c r="M117" i="272" s="1"/>
  <c r="H109" i="272"/>
  <c r="H117" i="272" s="1"/>
  <c r="O107" i="272"/>
  <c r="M769" i="272"/>
  <c r="M771" i="272" s="1"/>
  <c r="M812" i="272" s="1"/>
  <c r="K769" i="272"/>
  <c r="K771" i="272" s="1"/>
  <c r="L769" i="272"/>
  <c r="L771" i="272" s="1"/>
  <c r="E769" i="272"/>
  <c r="E771" i="272" s="1"/>
  <c r="I769" i="272"/>
  <c r="I771" i="272" s="1"/>
  <c r="J769" i="272"/>
  <c r="J771" i="272" s="1"/>
  <c r="H769" i="272"/>
  <c r="H810" i="272" s="1"/>
  <c r="D769" i="272"/>
  <c r="D771" i="272" s="1"/>
  <c r="C769" i="272"/>
  <c r="C771" i="272" s="1"/>
  <c r="G769" i="272"/>
  <c r="G771" i="272" s="1"/>
  <c r="F769" i="272"/>
  <c r="F771" i="272" s="1"/>
  <c r="O769" i="272" l="1"/>
  <c r="M810" i="272"/>
  <c r="O109" i="272"/>
  <c r="H771" i="272"/>
  <c r="O771" i="272" s="1"/>
  <c r="H812" i="272" l="1"/>
  <c r="I666" i="272" l="1" a="1"/>
  <c r="I669" i="272" a="1"/>
  <c r="B669" i="272" a="1"/>
  <c r="I672" i="272" a="1"/>
  <c r="B666" i="272" a="1"/>
  <c r="I675" i="272" a="1"/>
  <c r="B663" i="272" a="1"/>
  <c r="I663" i="272" a="1"/>
  <c r="C409" i="272" a="1"/>
  <c r="B672" i="272" a="1"/>
  <c r="B675" i="272" a="1"/>
  <c r="E672" i="272"/>
  <c r="G672" i="272"/>
  <c r="E663" i="272"/>
  <c r="C675" i="272"/>
  <c r="C666" i="272"/>
  <c r="D666" i="272"/>
  <c r="I669" i="272"/>
  <c r="I668" i="272" s="1"/>
  <c r="J675" i="272"/>
  <c r="M675" i="272"/>
  <c r="N666" i="272"/>
  <c r="N672" i="272"/>
  <c r="L672" i="272"/>
  <c r="D669" i="272"/>
  <c r="N663" i="272"/>
  <c r="J663" i="272"/>
  <c r="L409" i="272"/>
  <c r="L421" i="272"/>
  <c r="J409" i="272"/>
  <c r="F672" i="272"/>
  <c r="B663" i="272"/>
  <c r="G663" i="272"/>
  <c r="G675" i="272"/>
  <c r="F666" i="272"/>
  <c r="G666" i="272"/>
  <c r="M669" i="272"/>
  <c r="I675" i="272"/>
  <c r="I674" i="272" s="1"/>
  <c r="K675" i="272"/>
  <c r="I672" i="272"/>
  <c r="I671" i="272" s="1"/>
  <c r="M672" i="272"/>
  <c r="F669" i="272"/>
  <c r="B669" i="272"/>
  <c r="B668" i="272" s="1"/>
  <c r="M663" i="272"/>
  <c r="H409" i="272"/>
  <c r="H421" i="272" s="1"/>
  <c r="D409" i="272"/>
  <c r="E409" i="272"/>
  <c r="D672" i="272"/>
  <c r="C663" i="272"/>
  <c r="D663" i="272"/>
  <c r="I666" i="272"/>
  <c r="I665" i="272" s="1"/>
  <c r="F675" i="272"/>
  <c r="E666" i="272"/>
  <c r="J669" i="272"/>
  <c r="L666" i="272"/>
  <c r="J666" i="272"/>
  <c r="C669" i="272"/>
  <c r="I409" i="272"/>
  <c r="I421" i="272"/>
  <c r="C409" i="272"/>
  <c r="C672" i="272"/>
  <c r="B672" i="272"/>
  <c r="B671" i="272" s="1"/>
  <c r="F663" i="272"/>
  <c r="E675" i="272"/>
  <c r="D675" i="272"/>
  <c r="B666" i="272"/>
  <c r="B665" i="272" s="1"/>
  <c r="L669" i="272"/>
  <c r="N669" i="272"/>
  <c r="L675" i="272"/>
  <c r="M666" i="272"/>
  <c r="K666" i="272"/>
  <c r="K672" i="272"/>
  <c r="E669" i="272"/>
  <c r="K663" i="272"/>
  <c r="I663" i="272"/>
  <c r="K409" i="272"/>
  <c r="F409" i="272"/>
  <c r="G409" i="272"/>
  <c r="G421" i="272"/>
  <c r="B675" i="272"/>
  <c r="B674" i="272" s="1"/>
  <c r="K669" i="272"/>
  <c r="N675" i="272"/>
  <c r="J672" i="272"/>
  <c r="G669" i="272"/>
  <c r="L663" i="272"/>
  <c r="M409" i="272"/>
  <c r="J60" i="272"/>
  <c r="E60" i="272"/>
  <c r="H60" i="272"/>
  <c r="D60" i="272"/>
  <c r="I60" i="272"/>
  <c r="L60" i="272"/>
  <c r="K60" i="272"/>
  <c r="C60" i="272"/>
  <c r="G60" i="272"/>
  <c r="M60" i="272"/>
  <c r="F60" i="272"/>
  <c r="D665" i="272"/>
  <c r="D668" i="272"/>
  <c r="E665" i="272"/>
  <c r="J678" i="272"/>
  <c r="O667" i="272"/>
  <c r="L678" i="272"/>
  <c r="H673" i="272"/>
  <c r="K668" i="272"/>
  <c r="J671" i="272"/>
  <c r="C674" i="272"/>
  <c r="N678" i="272"/>
  <c r="O679" i="272" s="1"/>
  <c r="O680" i="272" s="1"/>
  <c r="D662" i="272"/>
  <c r="M421" i="272"/>
  <c r="N668" i="272"/>
  <c r="K662" i="272"/>
  <c r="G665" i="272"/>
  <c r="G662" i="272"/>
  <c r="M671" i="272"/>
  <c r="K665" i="272"/>
  <c r="F665" i="272"/>
  <c r="L671" i="272"/>
  <c r="F668" i="272"/>
  <c r="J662" i="272"/>
  <c r="N665" i="272"/>
  <c r="C678" i="272"/>
  <c r="E674" i="272"/>
  <c r="F671" i="272"/>
  <c r="F674" i="272"/>
  <c r="N671" i="272"/>
  <c r="H670" i="272"/>
  <c r="D674" i="272"/>
  <c r="L662" i="272"/>
  <c r="G671" i="272"/>
  <c r="L668" i="272"/>
  <c r="J665" i="272"/>
  <c r="E671" i="272"/>
  <c r="N674" i="272"/>
  <c r="M662" i="272"/>
  <c r="I678" i="272"/>
  <c r="H676" i="272"/>
  <c r="G678" i="272"/>
  <c r="H679" i="272" s="1"/>
  <c r="H680" i="272" s="1"/>
  <c r="M665" i="272"/>
  <c r="L665" i="272"/>
  <c r="E662" i="272"/>
  <c r="C671" i="272"/>
  <c r="O664" i="272"/>
  <c r="M678" i="272"/>
  <c r="G674" i="272"/>
  <c r="B662" i="272"/>
  <c r="E668" i="272"/>
  <c r="K674" i="272"/>
  <c r="D671" i="272"/>
  <c r="J668" i="272"/>
  <c r="J674" i="272"/>
  <c r="O673" i="272"/>
  <c r="F662" i="272"/>
  <c r="G668" i="272"/>
  <c r="E678" i="272"/>
  <c r="C668" i="272"/>
  <c r="C665" i="272"/>
  <c r="N662" i="272"/>
  <c r="D678" i="272"/>
  <c r="O409" i="272"/>
  <c r="O670" i="272"/>
  <c r="K678" i="272"/>
  <c r="H667" i="272"/>
  <c r="H664" i="272"/>
  <c r="B678" i="272"/>
  <c r="K671" i="272"/>
  <c r="M668" i="272"/>
  <c r="L674" i="272"/>
  <c r="F678" i="272"/>
  <c r="M674" i="272"/>
  <c r="O676" i="272"/>
  <c r="C662" i="272"/>
  <c r="I662" i="272"/>
  <c r="I677" i="272" s="1"/>
  <c r="B677" i="272"/>
  <c r="I62" i="272"/>
  <c r="I64" i="272" s="1"/>
  <c r="M62" i="272"/>
  <c r="M64" i="272" s="1"/>
  <c r="M72" i="272" s="1"/>
  <c r="F62" i="272"/>
  <c r="F64" i="272" s="1"/>
  <c r="H62" i="272"/>
  <c r="H64" i="272" s="1"/>
  <c r="L62" i="272"/>
  <c r="L64" i="272" s="1"/>
  <c r="D62" i="272"/>
  <c r="D64" i="272" s="1"/>
  <c r="E62" i="272"/>
  <c r="E64" i="272" s="1"/>
  <c r="J62" i="272"/>
  <c r="J64" i="272" s="1"/>
  <c r="K62" i="272"/>
  <c r="K64" i="272" s="1"/>
  <c r="C62" i="272"/>
  <c r="C64" i="272" s="1"/>
  <c r="G62" i="272"/>
  <c r="G64" i="272" s="1"/>
  <c r="H70" i="272"/>
  <c r="I72" i="272"/>
  <c r="O671" i="272" l="1"/>
  <c r="M673" i="272" s="1"/>
  <c r="M70" i="272"/>
  <c r="O668" i="272"/>
  <c r="L670" i="272" s="1"/>
  <c r="G677" i="272"/>
  <c r="K677" i="272"/>
  <c r="C677" i="272"/>
  <c r="H668" i="272"/>
  <c r="E670" i="272" s="1"/>
  <c r="H674" i="272"/>
  <c r="G676" i="272" s="1"/>
  <c r="H671" i="272"/>
  <c r="C673" i="272" s="1"/>
  <c r="O662" i="272"/>
  <c r="K664" i="272" s="1"/>
  <c r="H665" i="272"/>
  <c r="B667" i="272" s="1"/>
  <c r="O62" i="272"/>
  <c r="J677" i="272"/>
  <c r="M677" i="272"/>
  <c r="I670" i="272"/>
  <c r="F677" i="272"/>
  <c r="O674" i="272"/>
  <c r="N676" i="272" s="1"/>
  <c r="D677" i="272"/>
  <c r="H662" i="272"/>
  <c r="C664" i="272" s="1"/>
  <c r="L677" i="272"/>
  <c r="O64" i="272"/>
  <c r="H72" i="272"/>
  <c r="O665" i="272"/>
  <c r="L667" i="272" s="1"/>
  <c r="N677" i="272"/>
  <c r="E677" i="272"/>
  <c r="M664" i="272" l="1"/>
  <c r="M670" i="272"/>
  <c r="L673" i="272"/>
  <c r="I673" i="272"/>
  <c r="N673" i="272"/>
  <c r="J673" i="272"/>
  <c r="K673" i="272"/>
  <c r="J664" i="272"/>
  <c r="N664" i="272"/>
  <c r="L664" i="272"/>
  <c r="C667" i="272"/>
  <c r="I676" i="272"/>
  <c r="C670" i="272"/>
  <c r="B670" i="272"/>
  <c r="N670" i="272"/>
  <c r="I664" i="272"/>
  <c r="E667" i="272"/>
  <c r="D667" i="272"/>
  <c r="G670" i="272"/>
  <c r="D670" i="272"/>
  <c r="K676" i="272"/>
  <c r="F667" i="272"/>
  <c r="F670" i="272"/>
  <c r="M676" i="272"/>
  <c r="K670" i="272"/>
  <c r="L676" i="272"/>
  <c r="J676" i="272"/>
  <c r="G673" i="272"/>
  <c r="J670" i="272"/>
  <c r="G664" i="272"/>
  <c r="B673" i="272"/>
  <c r="E673" i="272"/>
  <c r="F673" i="272"/>
  <c r="D673" i="272"/>
  <c r="C676" i="272"/>
  <c r="B676" i="272"/>
  <c r="F676" i="272"/>
  <c r="D676" i="272"/>
  <c r="E676" i="272"/>
  <c r="G667" i="272"/>
  <c r="B664" i="272"/>
  <c r="F664" i="272"/>
  <c r="D664" i="272"/>
  <c r="E664" i="272"/>
  <c r="H677" i="272"/>
  <c r="O677" i="272"/>
  <c r="M667" i="272"/>
  <c r="K667" i="272"/>
  <c r="I667" i="272"/>
  <c r="N667" i="272"/>
  <c r="J667" i="272"/>
  <c r="O672" i="272" l="1"/>
  <c r="O663" i="272"/>
  <c r="O669" i="272"/>
  <c r="H669" i="272"/>
  <c r="H666" i="272"/>
  <c r="H672" i="272"/>
  <c r="O675" i="272"/>
  <c r="H675" i="272"/>
  <c r="H663" i="272"/>
  <c r="O666" i="272"/>
  <c r="K660" i="272"/>
  <c r="I661" i="272" s="1"/>
  <c r="K679" i="272"/>
  <c r="M679" i="272"/>
  <c r="I679" i="272"/>
  <c r="L679" i="272"/>
  <c r="J679" i="272"/>
  <c r="B679" i="272"/>
  <c r="F679" i="272"/>
  <c r="D679" i="272"/>
  <c r="D660" i="272"/>
  <c r="B661" i="272" s="1"/>
  <c r="C679" i="272"/>
  <c r="G679" i="272"/>
  <c r="N679" i="272"/>
  <c r="E679" i="272"/>
  <c r="H678" i="272" l="1"/>
  <c r="O678" i="272"/>
</calcChain>
</file>

<file path=xl/comments1.xml><?xml version="1.0" encoding="utf-8"?>
<comments xmlns="http://schemas.openxmlformats.org/spreadsheetml/2006/main">
  <authors>
    <author>BDawson</author>
    <author>bdawson</author>
  </authors>
  <commentList>
    <comment ref="A12" authorId="0">
      <text>
        <r>
          <rPr>
            <b/>
            <sz val="9"/>
            <color indexed="81"/>
            <rFont val="Tahoma"/>
            <family val="2"/>
          </rPr>
          <t>BDawson:</t>
        </r>
        <r>
          <rPr>
            <sz val="9"/>
            <color indexed="81"/>
            <rFont val="Tahoma"/>
            <family val="2"/>
          </rPr>
          <t xml:space="preserve">
Updated &amp;COURT_VAL=X to &amp;COURT_VAL=1 2009.06.04 ~12:30 PM Pacific</t>
        </r>
      </text>
    </comment>
    <comment ref="A13" authorId="0">
      <text>
        <r>
          <rPr>
            <b/>
            <sz val="9"/>
            <color indexed="81"/>
            <rFont val="Tahoma"/>
            <family val="2"/>
          </rPr>
          <t>BDawson:</t>
        </r>
        <r>
          <rPr>
            <sz val="9"/>
            <color indexed="81"/>
            <rFont val="Tahoma"/>
            <family val="2"/>
          </rPr>
          <t xml:space="preserve">
Updated &amp;COURT_VAL=X to &amp;COURT_VAL=1 2009.06.04 ~12:30 PM Pacific</t>
        </r>
      </text>
    </comment>
    <comment ref="A14" authorId="0">
      <text>
        <r>
          <rPr>
            <b/>
            <sz val="9"/>
            <color indexed="81"/>
            <rFont val="Tahoma"/>
            <family val="2"/>
          </rPr>
          <t>BDawson:</t>
        </r>
        <r>
          <rPr>
            <sz val="9"/>
            <color indexed="81"/>
            <rFont val="Tahoma"/>
            <family val="2"/>
          </rPr>
          <t xml:space="preserve">
Updated &amp;COURT_VAL=X to &amp;COURT_VAL=1 2009.06.04 ~12:30 PM Pacific</t>
        </r>
      </text>
    </comment>
    <comment ref="A15" authorId="0">
      <text>
        <r>
          <rPr>
            <b/>
            <sz val="9"/>
            <color indexed="81"/>
            <rFont val="Tahoma"/>
            <family val="2"/>
          </rPr>
          <t>BDawson:</t>
        </r>
        <r>
          <rPr>
            <sz val="9"/>
            <color indexed="81"/>
            <rFont val="Tahoma"/>
            <family val="2"/>
          </rPr>
          <t xml:space="preserve">
Updated &amp;COURT_VAL=X to &amp;COURT_VAL=1 2009.06.04 ~12:30 PM Pacific</t>
        </r>
      </text>
    </comment>
    <comment ref="A16" authorId="0">
      <text>
        <r>
          <rPr>
            <b/>
            <sz val="9"/>
            <color indexed="81"/>
            <rFont val="Tahoma"/>
            <family val="2"/>
          </rPr>
          <t>BDawson:</t>
        </r>
        <r>
          <rPr>
            <sz val="9"/>
            <color indexed="81"/>
            <rFont val="Tahoma"/>
            <family val="2"/>
          </rPr>
          <t xml:space="preserve">
Updated &amp;COURT_VAL=X to &amp;COURT_VAL=1 2009.06.04 ~12:30 PM Pacific</t>
        </r>
      </text>
    </comment>
    <comment ref="A17" authorId="0">
      <text>
        <r>
          <rPr>
            <b/>
            <sz val="9"/>
            <color indexed="81"/>
            <rFont val="Tahoma"/>
            <family val="2"/>
          </rPr>
          <t>BDawson:</t>
        </r>
        <r>
          <rPr>
            <sz val="9"/>
            <color indexed="81"/>
            <rFont val="Tahoma"/>
            <family val="2"/>
          </rPr>
          <t xml:space="preserve">
Updated &amp;COURT_VAL=X to &amp;COURT_VAL=1 2009.06.04 ~12:30 PM Pacific</t>
        </r>
      </text>
    </comment>
    <comment ref="A18" authorId="0">
      <text>
        <r>
          <rPr>
            <b/>
            <sz val="9"/>
            <color indexed="81"/>
            <rFont val="Tahoma"/>
            <family val="2"/>
          </rPr>
          <t>BDawson:</t>
        </r>
        <r>
          <rPr>
            <sz val="9"/>
            <color indexed="81"/>
            <rFont val="Tahoma"/>
            <family val="2"/>
          </rPr>
          <t xml:space="preserve">
Updated &amp;COURT_VAL=X to &amp;COURT_VAL=1 2009.06.04 ~12:30 PM Pacific
Updated w/ Q2 14 extract, 2014.11.15 &amp;PIT_PLC_VAL=15 removed from 'Other' to create its own category below.</t>
        </r>
      </text>
    </comment>
    <comment ref="A27" authorId="0">
      <text>
        <r>
          <rPr>
            <b/>
            <sz val="9"/>
            <color indexed="81"/>
            <rFont val="Tahoma"/>
            <family val="2"/>
          </rPr>
          <t>BDawson:</t>
        </r>
        <r>
          <rPr>
            <sz val="9"/>
            <color indexed="81"/>
            <rFont val="Tahoma"/>
            <family val="2"/>
          </rPr>
          <t xml:space="preserve">
Require quarterly update of time parameters &amp;AVYEAR and &amp;AVQTR</t>
        </r>
      </text>
    </comment>
    <comment ref="T27" authorId="0">
      <text>
        <r>
          <rPr>
            <b/>
            <sz val="9"/>
            <color indexed="81"/>
            <rFont val="Tahoma"/>
            <family val="2"/>
          </rPr>
          <t>BDawson:</t>
        </r>
        <r>
          <rPr>
            <sz val="9"/>
            <color indexed="81"/>
            <rFont val="Tahoma"/>
            <family val="2"/>
          </rPr>
          <t xml:space="preserve">
Require quarterly update of time parameters &amp;AVYEAR and &amp;AVQTR</t>
        </r>
      </text>
    </comment>
    <comment ref="X27" authorId="0">
      <text>
        <r>
          <rPr>
            <b/>
            <sz val="9"/>
            <color indexed="81"/>
            <rFont val="Tahoma"/>
            <family val="2"/>
          </rPr>
          <t>BDawson:</t>
        </r>
        <r>
          <rPr>
            <sz val="9"/>
            <color indexed="81"/>
            <rFont val="Tahoma"/>
            <family val="2"/>
          </rPr>
          <t xml:space="preserve">
Require quarterly update of time parameters &amp;AVYEAR and &amp;AVQTR</t>
        </r>
      </text>
    </comment>
    <comment ref="Z27" authorId="0">
      <text>
        <r>
          <rPr>
            <b/>
            <sz val="9"/>
            <color indexed="81"/>
            <rFont val="Tahoma"/>
            <family val="2"/>
          </rPr>
          <t>BDawson:</t>
        </r>
        <r>
          <rPr>
            <sz val="9"/>
            <color indexed="81"/>
            <rFont val="Tahoma"/>
            <family val="2"/>
          </rPr>
          <t xml:space="preserve">
Require quarterly update of time parameters &amp;AVYEAR and &amp;AVQTR</t>
        </r>
      </text>
    </comment>
    <comment ref="BE27" authorId="1">
      <text>
        <r>
          <rPr>
            <b/>
            <sz val="8"/>
            <color indexed="81"/>
            <rFont val="Tahoma"/>
            <family val="2"/>
          </rPr>
          <t>bdawson:</t>
        </r>
        <r>
          <rPr>
            <sz val="8"/>
            <color indexed="81"/>
            <rFont val="Tahoma"/>
            <family val="2"/>
          </rPr>
          <t xml:space="preserve">
Q2 07</t>
        </r>
      </text>
    </comment>
    <comment ref="A28" authorId="0">
      <text>
        <r>
          <rPr>
            <b/>
            <sz val="9"/>
            <color indexed="81"/>
            <rFont val="Tahoma"/>
            <family val="2"/>
          </rPr>
          <t>BDawson:</t>
        </r>
        <r>
          <rPr>
            <sz val="9"/>
            <color indexed="81"/>
            <rFont val="Tahoma"/>
            <family val="2"/>
          </rPr>
          <t xml:space="preserve">
Require quarterly update of time parameters &amp;AVYEAR and &amp;AVQTR</t>
        </r>
      </text>
    </comment>
    <comment ref="T28" authorId="0">
      <text>
        <r>
          <rPr>
            <b/>
            <sz val="9"/>
            <color indexed="81"/>
            <rFont val="Tahoma"/>
            <family val="2"/>
          </rPr>
          <t>BDawson:</t>
        </r>
        <r>
          <rPr>
            <sz val="9"/>
            <color indexed="81"/>
            <rFont val="Tahoma"/>
            <family val="2"/>
          </rPr>
          <t xml:space="preserve">
Require quarterly update of time parameters &amp;AVYEAR and &amp;AVQTR</t>
        </r>
      </text>
    </comment>
    <comment ref="X28" authorId="0">
      <text>
        <r>
          <rPr>
            <b/>
            <sz val="9"/>
            <color indexed="81"/>
            <rFont val="Tahoma"/>
            <family val="2"/>
          </rPr>
          <t>BDawson:</t>
        </r>
        <r>
          <rPr>
            <sz val="9"/>
            <color indexed="81"/>
            <rFont val="Tahoma"/>
            <family val="2"/>
          </rPr>
          <t xml:space="preserve">
Require quarterly update of time parameters &amp;AVYEAR and &amp;AVQTR</t>
        </r>
      </text>
    </comment>
    <comment ref="A29" authorId="0">
      <text>
        <r>
          <rPr>
            <b/>
            <sz val="9"/>
            <color indexed="81"/>
            <rFont val="Tahoma"/>
            <family val="2"/>
          </rPr>
          <t>BDawson:</t>
        </r>
        <r>
          <rPr>
            <sz val="9"/>
            <color indexed="81"/>
            <rFont val="Tahoma"/>
            <family val="2"/>
          </rPr>
          <t xml:space="preserve">
Require quarterly update of time parameters &amp;AVYEAR and &amp;AVQTR</t>
        </r>
      </text>
    </comment>
    <comment ref="T29" authorId="0">
      <text>
        <r>
          <rPr>
            <b/>
            <sz val="9"/>
            <color indexed="81"/>
            <rFont val="Tahoma"/>
            <family val="2"/>
          </rPr>
          <t>BDawson:</t>
        </r>
        <r>
          <rPr>
            <sz val="9"/>
            <color indexed="81"/>
            <rFont val="Tahoma"/>
            <family val="2"/>
          </rPr>
          <t xml:space="preserve">
Require quarterly update of time parameters &amp;AVYEAR and &amp;AVQTR</t>
        </r>
      </text>
    </comment>
    <comment ref="X29" authorId="0">
      <text>
        <r>
          <rPr>
            <b/>
            <sz val="9"/>
            <color indexed="81"/>
            <rFont val="Tahoma"/>
            <family val="2"/>
          </rPr>
          <t>BDawson:</t>
        </r>
        <r>
          <rPr>
            <sz val="9"/>
            <color indexed="81"/>
            <rFont val="Tahoma"/>
            <family val="2"/>
          </rPr>
          <t xml:space="preserve">
Require quarterly update of time parameters &amp;AVYEAR and &amp;AVQTR</t>
        </r>
      </text>
    </comment>
    <comment ref="A30" authorId="0">
      <text>
        <r>
          <rPr>
            <b/>
            <sz val="9"/>
            <color indexed="81"/>
            <rFont val="Tahoma"/>
            <family val="2"/>
          </rPr>
          <t>BDawson:</t>
        </r>
        <r>
          <rPr>
            <sz val="9"/>
            <color indexed="81"/>
            <rFont val="Tahoma"/>
            <family val="2"/>
          </rPr>
          <t xml:space="preserve">
Require quarterly update of time parameters &amp;AVYEAR and &amp;AVQTR</t>
        </r>
      </text>
    </comment>
    <comment ref="T30" authorId="0">
      <text>
        <r>
          <rPr>
            <b/>
            <sz val="9"/>
            <color indexed="81"/>
            <rFont val="Tahoma"/>
            <family val="2"/>
          </rPr>
          <t>BDawson:</t>
        </r>
        <r>
          <rPr>
            <sz val="9"/>
            <color indexed="81"/>
            <rFont val="Tahoma"/>
            <family val="2"/>
          </rPr>
          <t xml:space="preserve">
Require quarterly update of time parameters &amp;AVYEAR and &amp;AVQTR</t>
        </r>
      </text>
    </comment>
    <comment ref="X30" authorId="0">
      <text>
        <r>
          <rPr>
            <b/>
            <sz val="9"/>
            <color indexed="81"/>
            <rFont val="Tahoma"/>
            <family val="2"/>
          </rPr>
          <t>BDawson:</t>
        </r>
        <r>
          <rPr>
            <sz val="9"/>
            <color indexed="81"/>
            <rFont val="Tahoma"/>
            <family val="2"/>
          </rPr>
          <t xml:space="preserve">
Require quarterly update of time parameters &amp;AVYEAR and &amp;AVQTR</t>
        </r>
      </text>
    </comment>
    <comment ref="A31" authorId="0">
      <text>
        <r>
          <rPr>
            <b/>
            <sz val="9"/>
            <color indexed="81"/>
            <rFont val="Tahoma"/>
            <family val="2"/>
          </rPr>
          <t>BDawson:</t>
        </r>
        <r>
          <rPr>
            <sz val="9"/>
            <color indexed="81"/>
            <rFont val="Tahoma"/>
            <family val="2"/>
          </rPr>
          <t xml:space="preserve">
Require quarterly update of time parameters &amp;AVYEAR and &amp;AVQTR</t>
        </r>
      </text>
    </comment>
    <comment ref="T31" authorId="0">
      <text>
        <r>
          <rPr>
            <b/>
            <sz val="9"/>
            <color indexed="81"/>
            <rFont val="Tahoma"/>
            <family val="2"/>
          </rPr>
          <t>BDawson:</t>
        </r>
        <r>
          <rPr>
            <sz val="9"/>
            <color indexed="81"/>
            <rFont val="Tahoma"/>
            <family val="2"/>
          </rPr>
          <t xml:space="preserve">
Require quarterly update of time parameters &amp;AVYEAR and &amp;AVQTR</t>
        </r>
      </text>
    </comment>
    <comment ref="X31" authorId="0">
      <text>
        <r>
          <rPr>
            <b/>
            <sz val="9"/>
            <color indexed="81"/>
            <rFont val="Tahoma"/>
            <family val="2"/>
          </rPr>
          <t>BDawson:</t>
        </r>
        <r>
          <rPr>
            <sz val="9"/>
            <color indexed="81"/>
            <rFont val="Tahoma"/>
            <family val="2"/>
          </rPr>
          <t xml:space="preserve">
Require quarterly update of time parameters &amp;AVYEAR and &amp;AVQTR</t>
        </r>
      </text>
    </comment>
    <comment ref="A32" authorId="0">
      <text>
        <r>
          <rPr>
            <b/>
            <sz val="9"/>
            <color indexed="81"/>
            <rFont val="Tahoma"/>
            <family val="2"/>
          </rPr>
          <t>BDawson:</t>
        </r>
        <r>
          <rPr>
            <sz val="9"/>
            <color indexed="81"/>
            <rFont val="Tahoma"/>
            <family val="2"/>
          </rPr>
          <t xml:space="preserve">
Require quarterly update of time parameters &amp;AVYEAR and &amp;AVQTR</t>
        </r>
      </text>
    </comment>
    <comment ref="T32" authorId="0">
      <text>
        <r>
          <rPr>
            <b/>
            <sz val="9"/>
            <color indexed="81"/>
            <rFont val="Tahoma"/>
            <family val="2"/>
          </rPr>
          <t>BDawson:</t>
        </r>
        <r>
          <rPr>
            <sz val="9"/>
            <color indexed="81"/>
            <rFont val="Tahoma"/>
            <family val="2"/>
          </rPr>
          <t xml:space="preserve">
Require quarterly update of time parameters &amp;AVYEAR and &amp;AVQTR</t>
        </r>
      </text>
    </comment>
    <comment ref="X32" authorId="0">
      <text>
        <r>
          <rPr>
            <b/>
            <sz val="9"/>
            <color indexed="81"/>
            <rFont val="Tahoma"/>
            <family val="2"/>
          </rPr>
          <t>BDawson:</t>
        </r>
        <r>
          <rPr>
            <sz val="9"/>
            <color indexed="81"/>
            <rFont val="Tahoma"/>
            <family val="2"/>
          </rPr>
          <t xml:space="preserve">
Require quarterly update of time parameters &amp;AVYEAR and &amp;AVQTR</t>
        </r>
      </text>
    </comment>
    <comment ref="A33" authorId="0">
      <text>
        <r>
          <rPr>
            <b/>
            <sz val="9"/>
            <color indexed="81"/>
            <rFont val="Tahoma"/>
            <family val="2"/>
          </rPr>
          <t>BDawson:</t>
        </r>
        <r>
          <rPr>
            <sz val="9"/>
            <color indexed="81"/>
            <rFont val="Tahoma"/>
            <family val="2"/>
          </rPr>
          <t xml:space="preserve">
Require quarterly update of time parameters &amp;AVYEAR and &amp;AVQTR</t>
        </r>
      </text>
    </comment>
    <comment ref="T33" authorId="0">
      <text>
        <r>
          <rPr>
            <b/>
            <sz val="9"/>
            <color indexed="81"/>
            <rFont val="Tahoma"/>
            <family val="2"/>
          </rPr>
          <t>BDawson:</t>
        </r>
        <r>
          <rPr>
            <sz val="9"/>
            <color indexed="81"/>
            <rFont val="Tahoma"/>
            <family val="2"/>
          </rPr>
          <t xml:space="preserve">
Require quarterly update of time parameters &amp;AVYEAR and &amp;AVQTR</t>
        </r>
      </text>
    </comment>
    <comment ref="X33" authorId="0">
      <text>
        <r>
          <rPr>
            <b/>
            <sz val="9"/>
            <color indexed="81"/>
            <rFont val="Tahoma"/>
            <family val="2"/>
          </rPr>
          <t>BDawson:</t>
        </r>
        <r>
          <rPr>
            <sz val="9"/>
            <color indexed="81"/>
            <rFont val="Tahoma"/>
            <family val="2"/>
          </rPr>
          <t xml:space="preserve">
Require quarterly update of time parameters &amp;AVYEAR and &amp;AVQTR</t>
        </r>
      </text>
    </comment>
    <comment ref="Z33" authorId="0">
      <text>
        <r>
          <rPr>
            <b/>
            <sz val="9"/>
            <color indexed="81"/>
            <rFont val="Tahoma"/>
            <family val="2"/>
          </rPr>
          <t>BDawson:</t>
        </r>
        <r>
          <rPr>
            <sz val="9"/>
            <color indexed="81"/>
            <rFont val="Tahoma"/>
            <family val="2"/>
          </rPr>
          <t xml:space="preserve">
Require quarterly update of time parameters &amp;AVYEAR and &amp;AVQTR</t>
        </r>
      </text>
    </comment>
    <comment ref="A34" authorId="0">
      <text>
        <r>
          <rPr>
            <b/>
            <sz val="9"/>
            <color indexed="81"/>
            <rFont val="Tahoma"/>
            <family val="2"/>
          </rPr>
          <t>BDawson:</t>
        </r>
        <r>
          <rPr>
            <sz val="9"/>
            <color indexed="81"/>
            <rFont val="Tahoma"/>
            <family val="2"/>
          </rPr>
          <t xml:space="preserve">
Require quarterly update of time parameters &amp;AVYEAR and &amp;AVQTR</t>
        </r>
      </text>
    </comment>
    <comment ref="T34" authorId="0">
      <text>
        <r>
          <rPr>
            <b/>
            <sz val="9"/>
            <color indexed="81"/>
            <rFont val="Tahoma"/>
            <family val="2"/>
          </rPr>
          <t>BDawson:</t>
        </r>
        <r>
          <rPr>
            <sz val="9"/>
            <color indexed="81"/>
            <rFont val="Tahoma"/>
            <family val="2"/>
          </rPr>
          <t xml:space="preserve">
Require quarterly update of time parameters &amp;AVYEAR and &amp;AVQTR</t>
        </r>
      </text>
    </comment>
    <comment ref="X34" authorId="0">
      <text>
        <r>
          <rPr>
            <b/>
            <sz val="9"/>
            <color indexed="81"/>
            <rFont val="Tahoma"/>
            <family val="2"/>
          </rPr>
          <t>BDawson:</t>
        </r>
        <r>
          <rPr>
            <sz val="9"/>
            <color indexed="81"/>
            <rFont val="Tahoma"/>
            <family val="2"/>
          </rPr>
          <t xml:space="preserve">
Require quarterly update of time parameters &amp;AVYEAR and &amp;AVQTR</t>
        </r>
      </text>
    </comment>
    <comment ref="A35" authorId="0">
      <text>
        <r>
          <rPr>
            <b/>
            <sz val="9"/>
            <color indexed="81"/>
            <rFont val="Tahoma"/>
            <family val="2"/>
          </rPr>
          <t>BDawson:</t>
        </r>
        <r>
          <rPr>
            <sz val="9"/>
            <color indexed="81"/>
            <rFont val="Tahoma"/>
            <family val="2"/>
          </rPr>
          <t xml:space="preserve">
Require quarterly update of time parameters &amp;AVYEAR and &amp;AVQTR</t>
        </r>
      </text>
    </comment>
    <comment ref="T35" authorId="0">
      <text>
        <r>
          <rPr>
            <b/>
            <sz val="9"/>
            <color indexed="81"/>
            <rFont val="Tahoma"/>
            <family val="2"/>
          </rPr>
          <t>BDawson:</t>
        </r>
        <r>
          <rPr>
            <sz val="9"/>
            <color indexed="81"/>
            <rFont val="Tahoma"/>
            <family val="2"/>
          </rPr>
          <t xml:space="preserve">
Require quarterly update of time parameters &amp;AVYEAR and &amp;AVQTR</t>
        </r>
      </text>
    </comment>
    <comment ref="X35" authorId="0">
      <text>
        <r>
          <rPr>
            <b/>
            <sz val="9"/>
            <color indexed="81"/>
            <rFont val="Tahoma"/>
            <family val="2"/>
          </rPr>
          <t>BDawson:</t>
        </r>
        <r>
          <rPr>
            <sz val="9"/>
            <color indexed="81"/>
            <rFont val="Tahoma"/>
            <family val="2"/>
          </rPr>
          <t xml:space="preserve">
Require quarterly update of time parameters &amp;AVYEAR and &amp;AVQTR</t>
        </r>
      </text>
    </comment>
    <comment ref="A36" authorId="0">
      <text>
        <r>
          <rPr>
            <b/>
            <sz val="9"/>
            <color indexed="81"/>
            <rFont val="Tahoma"/>
            <family val="2"/>
          </rPr>
          <t>BDawson:</t>
        </r>
        <r>
          <rPr>
            <sz val="9"/>
            <color indexed="81"/>
            <rFont val="Tahoma"/>
            <family val="2"/>
          </rPr>
          <t xml:space="preserve">
Require quarterly update of time parameters &amp;AVYEAR and &amp;AVQTR</t>
        </r>
      </text>
    </comment>
    <comment ref="T36" authorId="0">
      <text>
        <r>
          <rPr>
            <b/>
            <sz val="9"/>
            <color indexed="81"/>
            <rFont val="Tahoma"/>
            <family val="2"/>
          </rPr>
          <t>BDawson:</t>
        </r>
        <r>
          <rPr>
            <sz val="9"/>
            <color indexed="81"/>
            <rFont val="Tahoma"/>
            <family val="2"/>
          </rPr>
          <t xml:space="preserve">
Require quarterly update of time parameters &amp;AVYEAR and &amp;AVQTR</t>
        </r>
      </text>
    </comment>
    <comment ref="X36" authorId="0">
      <text>
        <r>
          <rPr>
            <b/>
            <sz val="9"/>
            <color indexed="81"/>
            <rFont val="Tahoma"/>
            <family val="2"/>
          </rPr>
          <t>BDawson:</t>
        </r>
        <r>
          <rPr>
            <sz val="9"/>
            <color indexed="81"/>
            <rFont val="Tahoma"/>
            <family val="2"/>
          </rPr>
          <t xml:space="preserve">
Require quarterly update of time parameters &amp;AVYEAR and &amp;AVQTR</t>
        </r>
      </text>
    </comment>
    <comment ref="A37" authorId="0">
      <text>
        <r>
          <rPr>
            <b/>
            <sz val="9"/>
            <color indexed="81"/>
            <rFont val="Tahoma"/>
            <family val="2"/>
          </rPr>
          <t>BDawson:</t>
        </r>
        <r>
          <rPr>
            <sz val="9"/>
            <color indexed="81"/>
            <rFont val="Tahoma"/>
            <family val="2"/>
          </rPr>
          <t xml:space="preserve">
Require quarterly update of time parameters &amp;AVYEAR and &amp;AVQTR</t>
        </r>
      </text>
    </comment>
    <comment ref="T37" authorId="0">
      <text>
        <r>
          <rPr>
            <b/>
            <sz val="9"/>
            <color indexed="81"/>
            <rFont val="Tahoma"/>
            <family val="2"/>
          </rPr>
          <t>BDawson:</t>
        </r>
        <r>
          <rPr>
            <sz val="9"/>
            <color indexed="81"/>
            <rFont val="Tahoma"/>
            <family val="2"/>
          </rPr>
          <t xml:space="preserve">
Require quarterly update of time parameters &amp;AVYEAR and &amp;AVQTR</t>
        </r>
      </text>
    </comment>
    <comment ref="X37" authorId="0">
      <text>
        <r>
          <rPr>
            <b/>
            <sz val="9"/>
            <color indexed="81"/>
            <rFont val="Tahoma"/>
            <family val="2"/>
          </rPr>
          <t>BDawson:</t>
        </r>
        <r>
          <rPr>
            <sz val="9"/>
            <color indexed="81"/>
            <rFont val="Tahoma"/>
            <family val="2"/>
          </rPr>
          <t xml:space="preserve">
Require quarterly update of time parameters &amp;AVYEAR and &amp;AVQTR</t>
        </r>
      </text>
    </comment>
    <comment ref="A38" authorId="0">
      <text>
        <r>
          <rPr>
            <b/>
            <sz val="9"/>
            <color indexed="81"/>
            <rFont val="Tahoma"/>
            <family val="2"/>
          </rPr>
          <t>BDawson:</t>
        </r>
        <r>
          <rPr>
            <sz val="9"/>
            <color indexed="81"/>
            <rFont val="Tahoma"/>
            <family val="2"/>
          </rPr>
          <t xml:space="preserve">
Require quarterly update of time parameters &amp;AVYEAR and &amp;AVQTR</t>
        </r>
      </text>
    </comment>
    <comment ref="T38" authorId="0">
      <text>
        <r>
          <rPr>
            <b/>
            <sz val="9"/>
            <color indexed="81"/>
            <rFont val="Tahoma"/>
            <family val="2"/>
          </rPr>
          <t>BDawson:</t>
        </r>
        <r>
          <rPr>
            <sz val="9"/>
            <color indexed="81"/>
            <rFont val="Tahoma"/>
            <family val="2"/>
          </rPr>
          <t xml:space="preserve">
Require quarterly update of time parameters &amp;AVYEAR and &amp;AVQTR</t>
        </r>
      </text>
    </comment>
    <comment ref="X38" authorId="0">
      <text>
        <r>
          <rPr>
            <b/>
            <sz val="9"/>
            <color indexed="81"/>
            <rFont val="Tahoma"/>
            <family val="2"/>
          </rPr>
          <t>BDawson:</t>
        </r>
        <r>
          <rPr>
            <sz val="9"/>
            <color indexed="81"/>
            <rFont val="Tahoma"/>
            <family val="2"/>
          </rPr>
          <t xml:space="preserve">
Require quarterly update of time parameters &amp;AVYEAR and &amp;AVQTR</t>
        </r>
      </text>
    </comment>
    <comment ref="A39" authorId="0">
      <text>
        <r>
          <rPr>
            <b/>
            <sz val="9"/>
            <color indexed="81"/>
            <rFont val="Tahoma"/>
            <family val="2"/>
          </rPr>
          <t>BDawson:</t>
        </r>
        <r>
          <rPr>
            <sz val="9"/>
            <color indexed="81"/>
            <rFont val="Tahoma"/>
            <family val="2"/>
          </rPr>
          <t xml:space="preserve">
Require quarterly update of time parameters &amp;AVYEAR and &amp;AVQTR</t>
        </r>
      </text>
    </comment>
    <comment ref="T39" authorId="0">
      <text>
        <r>
          <rPr>
            <b/>
            <sz val="9"/>
            <color indexed="81"/>
            <rFont val="Tahoma"/>
            <family val="2"/>
          </rPr>
          <t>BDawson:</t>
        </r>
        <r>
          <rPr>
            <sz val="9"/>
            <color indexed="81"/>
            <rFont val="Tahoma"/>
            <family val="2"/>
          </rPr>
          <t xml:space="preserve">
Require quarterly update of time parameters &amp;AVYEAR and &amp;AVQTR</t>
        </r>
      </text>
    </comment>
    <comment ref="X39" authorId="0">
      <text>
        <r>
          <rPr>
            <b/>
            <sz val="9"/>
            <color indexed="81"/>
            <rFont val="Tahoma"/>
            <family val="2"/>
          </rPr>
          <t>BDawson:</t>
        </r>
        <r>
          <rPr>
            <sz val="9"/>
            <color indexed="81"/>
            <rFont val="Tahoma"/>
            <family val="2"/>
          </rPr>
          <t xml:space="preserve">
Require quarterly update of time parameters &amp;AVYEAR and &amp;AVQTR</t>
        </r>
      </text>
    </comment>
    <comment ref="Z39" authorId="0">
      <text>
        <r>
          <rPr>
            <b/>
            <sz val="9"/>
            <color indexed="81"/>
            <rFont val="Tahoma"/>
            <family val="2"/>
          </rPr>
          <t>BDawson:</t>
        </r>
        <r>
          <rPr>
            <sz val="9"/>
            <color indexed="81"/>
            <rFont val="Tahoma"/>
            <family val="2"/>
          </rPr>
          <t xml:space="preserve">
Require quarterly update of time parameters &amp;AVYEAR and &amp;AVQTR</t>
        </r>
      </text>
    </comment>
    <comment ref="A40" authorId="0">
      <text>
        <r>
          <rPr>
            <b/>
            <sz val="9"/>
            <color indexed="81"/>
            <rFont val="Tahoma"/>
            <family val="2"/>
          </rPr>
          <t>BDawson:</t>
        </r>
        <r>
          <rPr>
            <sz val="9"/>
            <color indexed="81"/>
            <rFont val="Tahoma"/>
            <family val="2"/>
          </rPr>
          <t xml:space="preserve">
Require quarterly update of time parameters &amp;AVYEAR and &amp;AVQTR</t>
        </r>
      </text>
    </comment>
    <comment ref="T40" authorId="0">
      <text>
        <r>
          <rPr>
            <b/>
            <sz val="9"/>
            <color indexed="81"/>
            <rFont val="Tahoma"/>
            <family val="2"/>
          </rPr>
          <t>BDawson:</t>
        </r>
        <r>
          <rPr>
            <sz val="9"/>
            <color indexed="81"/>
            <rFont val="Tahoma"/>
            <family val="2"/>
          </rPr>
          <t xml:space="preserve">
Require quarterly update of time parameters &amp;AVYEAR and &amp;AVQTR</t>
        </r>
      </text>
    </comment>
    <comment ref="X40" authorId="0">
      <text>
        <r>
          <rPr>
            <b/>
            <sz val="9"/>
            <color indexed="81"/>
            <rFont val="Tahoma"/>
            <family val="2"/>
          </rPr>
          <t>BDawson:</t>
        </r>
        <r>
          <rPr>
            <sz val="9"/>
            <color indexed="81"/>
            <rFont val="Tahoma"/>
            <family val="2"/>
          </rPr>
          <t xml:space="preserve">
Require quarterly update of time parameters &amp;AVYEAR and &amp;AVQTR</t>
        </r>
      </text>
    </comment>
    <comment ref="A41" authorId="0">
      <text>
        <r>
          <rPr>
            <b/>
            <sz val="9"/>
            <color indexed="81"/>
            <rFont val="Tahoma"/>
            <family val="2"/>
          </rPr>
          <t>BDawson:</t>
        </r>
        <r>
          <rPr>
            <sz val="9"/>
            <color indexed="81"/>
            <rFont val="Tahoma"/>
            <family val="2"/>
          </rPr>
          <t xml:space="preserve">
Require quarterly update of time parameters &amp;AVYEAR and &amp;AVQTR</t>
        </r>
      </text>
    </comment>
    <comment ref="T41" authorId="0">
      <text>
        <r>
          <rPr>
            <b/>
            <sz val="9"/>
            <color indexed="81"/>
            <rFont val="Tahoma"/>
            <family val="2"/>
          </rPr>
          <t>BDawson:</t>
        </r>
        <r>
          <rPr>
            <sz val="9"/>
            <color indexed="81"/>
            <rFont val="Tahoma"/>
            <family val="2"/>
          </rPr>
          <t xml:space="preserve">
Require quarterly update of time parameters &amp;AVYEAR and &amp;AVQTR</t>
        </r>
      </text>
    </comment>
    <comment ref="X41" authorId="0">
      <text>
        <r>
          <rPr>
            <b/>
            <sz val="9"/>
            <color indexed="81"/>
            <rFont val="Tahoma"/>
            <family val="2"/>
          </rPr>
          <t>BDawson:</t>
        </r>
        <r>
          <rPr>
            <sz val="9"/>
            <color indexed="81"/>
            <rFont val="Tahoma"/>
            <family val="2"/>
          </rPr>
          <t xml:space="preserve">
Require quarterly update of time parameters &amp;AVYEAR and &amp;AVQTR</t>
        </r>
      </text>
    </comment>
    <comment ref="A42" authorId="0">
      <text>
        <r>
          <rPr>
            <b/>
            <sz val="9"/>
            <color indexed="81"/>
            <rFont val="Tahoma"/>
            <family val="2"/>
          </rPr>
          <t>BDawson:</t>
        </r>
        <r>
          <rPr>
            <sz val="9"/>
            <color indexed="81"/>
            <rFont val="Tahoma"/>
            <family val="2"/>
          </rPr>
          <t xml:space="preserve">
Require quarterly update of time parameters &amp;AVYEAR and &amp;AVQTR</t>
        </r>
      </text>
    </comment>
    <comment ref="T42" authorId="0">
      <text>
        <r>
          <rPr>
            <b/>
            <sz val="9"/>
            <color indexed="81"/>
            <rFont val="Tahoma"/>
            <family val="2"/>
          </rPr>
          <t>BDawson:</t>
        </r>
        <r>
          <rPr>
            <sz val="9"/>
            <color indexed="81"/>
            <rFont val="Tahoma"/>
            <family val="2"/>
          </rPr>
          <t xml:space="preserve">
Require quarterly update of time parameters &amp;AVYEAR and &amp;AVQTR</t>
        </r>
      </text>
    </comment>
    <comment ref="X42" authorId="0">
      <text>
        <r>
          <rPr>
            <b/>
            <sz val="9"/>
            <color indexed="81"/>
            <rFont val="Tahoma"/>
            <family val="2"/>
          </rPr>
          <t>BDawson:</t>
        </r>
        <r>
          <rPr>
            <sz val="9"/>
            <color indexed="81"/>
            <rFont val="Tahoma"/>
            <family val="2"/>
          </rPr>
          <t xml:space="preserve">
Require quarterly update of time parameters &amp;AVYEAR and &amp;AVQTR</t>
        </r>
      </text>
    </comment>
    <comment ref="A43" authorId="0">
      <text>
        <r>
          <rPr>
            <b/>
            <sz val="9"/>
            <color indexed="81"/>
            <rFont val="Tahoma"/>
            <family val="2"/>
          </rPr>
          <t>BDawson:</t>
        </r>
        <r>
          <rPr>
            <sz val="9"/>
            <color indexed="81"/>
            <rFont val="Tahoma"/>
            <family val="2"/>
          </rPr>
          <t xml:space="preserve">
Require quarterly update of time parameters &amp;AVYEAR and &amp;AVQTR</t>
        </r>
      </text>
    </comment>
    <comment ref="T43" authorId="0">
      <text>
        <r>
          <rPr>
            <b/>
            <sz val="9"/>
            <color indexed="81"/>
            <rFont val="Tahoma"/>
            <family val="2"/>
          </rPr>
          <t>BDawson:</t>
        </r>
        <r>
          <rPr>
            <sz val="9"/>
            <color indexed="81"/>
            <rFont val="Tahoma"/>
            <family val="2"/>
          </rPr>
          <t xml:space="preserve">
Require quarterly update of time parameters &amp;AVYEAR and &amp;AVQTR</t>
        </r>
      </text>
    </comment>
    <comment ref="X43" authorId="0">
      <text>
        <r>
          <rPr>
            <b/>
            <sz val="9"/>
            <color indexed="81"/>
            <rFont val="Tahoma"/>
            <family val="2"/>
          </rPr>
          <t>BDawson:</t>
        </r>
        <r>
          <rPr>
            <sz val="9"/>
            <color indexed="81"/>
            <rFont val="Tahoma"/>
            <family val="2"/>
          </rPr>
          <t xml:space="preserve">
Require quarterly update of time parameters &amp;AVYEAR and &amp;AVQTR</t>
        </r>
      </text>
    </comment>
    <comment ref="A44" authorId="0">
      <text>
        <r>
          <rPr>
            <b/>
            <sz val="9"/>
            <color indexed="81"/>
            <rFont val="Tahoma"/>
            <family val="2"/>
          </rPr>
          <t>BDawson:</t>
        </r>
        <r>
          <rPr>
            <sz val="9"/>
            <color indexed="81"/>
            <rFont val="Tahoma"/>
            <family val="2"/>
          </rPr>
          <t xml:space="preserve">
Require quarterly update of time parameters &amp;AVYEAR and &amp;AVQTR</t>
        </r>
      </text>
    </comment>
    <comment ref="T44" authorId="0">
      <text>
        <r>
          <rPr>
            <b/>
            <sz val="9"/>
            <color indexed="81"/>
            <rFont val="Tahoma"/>
            <family val="2"/>
          </rPr>
          <t>BDawson:</t>
        </r>
        <r>
          <rPr>
            <sz val="9"/>
            <color indexed="81"/>
            <rFont val="Tahoma"/>
            <family val="2"/>
          </rPr>
          <t xml:space="preserve">
Require quarterly update of time parameters &amp;AVYEAR and &amp;AVQTR</t>
        </r>
      </text>
    </comment>
    <comment ref="X44" authorId="0">
      <text>
        <r>
          <rPr>
            <b/>
            <sz val="9"/>
            <color indexed="81"/>
            <rFont val="Tahoma"/>
            <family val="2"/>
          </rPr>
          <t>BDawson:</t>
        </r>
        <r>
          <rPr>
            <sz val="9"/>
            <color indexed="81"/>
            <rFont val="Tahoma"/>
            <family val="2"/>
          </rPr>
          <t xml:space="preserve">
Require quarterly update of time parameters &amp;AVYEAR and &amp;AVQTR</t>
        </r>
      </text>
    </comment>
    <comment ref="A51" authorId="0">
      <text>
        <r>
          <rPr>
            <b/>
            <sz val="9"/>
            <color indexed="81"/>
            <rFont val="Tahoma"/>
            <family val="2"/>
          </rPr>
          <t>BDawson:</t>
        </r>
        <r>
          <rPr>
            <sz val="9"/>
            <color indexed="81"/>
            <rFont val="Tahoma"/>
            <family val="2"/>
          </rPr>
          <t xml:space="preserve">
This row added with Q2 14 data, 2014.11.05 &amp;PIT_PLC_VAL=15</t>
        </r>
      </text>
    </comment>
  </commentList>
</comments>
</file>

<file path=xl/comments2.xml><?xml version="1.0" encoding="utf-8"?>
<comments xmlns="http://schemas.openxmlformats.org/spreadsheetml/2006/main">
  <authors>
    <author>BDawson</author>
  </authors>
  <commentList>
    <comment ref="B5" authorId="0">
      <text>
        <r>
          <rPr>
            <b/>
            <sz val="9"/>
            <color indexed="81"/>
            <rFont val="Tahoma"/>
            <family val="2"/>
          </rPr>
          <t>BDawson:</t>
        </r>
        <r>
          <rPr>
            <sz val="9"/>
            <color indexed="81"/>
            <rFont val="Tahoma"/>
            <family val="2"/>
          </rPr>
          <t xml:space="preserve">
Run mcrTestAddLinkToSheet to update</t>
        </r>
      </text>
    </comment>
    <comment ref="E5" authorId="0">
      <text>
        <r>
          <rPr>
            <b/>
            <sz val="9"/>
            <color indexed="81"/>
            <rFont val="Tahoma"/>
            <family val="2"/>
          </rPr>
          <t>BDawson:</t>
        </r>
        <r>
          <rPr>
            <sz val="9"/>
            <color indexed="81"/>
            <rFont val="Tahoma"/>
            <family val="2"/>
          </rPr>
          <t xml:space="preserve">
Controlled by data entry on 'Controls': Stat control to 0 OR Download control = 'N' will skip update.</t>
        </r>
      </text>
    </comment>
    <comment ref="K5" authorId="0">
      <text>
        <r>
          <rPr>
            <b/>
            <sz val="9"/>
            <color indexed="81"/>
            <rFont val="Tahoma"/>
            <family val="2"/>
          </rPr>
          <t>BDawson:</t>
        </r>
        <r>
          <rPr>
            <sz val="9"/>
            <color indexed="81"/>
            <rFont val="Tahoma"/>
            <family val="2"/>
          </rPr>
          <t xml:space="preserve">
Data Entry</t>
        </r>
      </text>
    </comment>
    <comment ref="S27" authorId="0">
      <text>
        <r>
          <rPr>
            <b/>
            <sz val="9"/>
            <color indexed="81"/>
            <rFont val="Tahoma"/>
            <family val="2"/>
          </rPr>
          <t>BDawson:</t>
        </r>
        <r>
          <rPr>
            <sz val="9"/>
            <color indexed="81"/>
            <rFont val="Tahoma"/>
            <family val="2"/>
          </rPr>
          <t xml:space="preserve">
End col of 1 causes code to break; therefore, used 4</t>
        </r>
      </text>
    </comment>
    <comment ref="S33" authorId="0">
      <text>
        <r>
          <rPr>
            <b/>
            <sz val="9"/>
            <color indexed="81"/>
            <rFont val="Tahoma"/>
            <family val="2"/>
          </rPr>
          <t>BDawson:</t>
        </r>
        <r>
          <rPr>
            <sz val="9"/>
            <color indexed="81"/>
            <rFont val="Tahoma"/>
            <family val="2"/>
          </rPr>
          <t xml:space="preserve">
End col of 1 causes code to break; therefore, used 4</t>
        </r>
      </text>
    </comment>
    <comment ref="S39" authorId="0">
      <text>
        <r>
          <rPr>
            <b/>
            <sz val="9"/>
            <color indexed="81"/>
            <rFont val="Tahoma"/>
            <family val="2"/>
          </rPr>
          <t>BDawson:</t>
        </r>
        <r>
          <rPr>
            <sz val="9"/>
            <color indexed="81"/>
            <rFont val="Tahoma"/>
            <family val="2"/>
          </rPr>
          <t xml:space="preserve">
End col of 1 causes code to break; therefore, used 4</t>
        </r>
      </text>
    </comment>
  </commentList>
</comments>
</file>

<file path=xl/comments3.xml><?xml version="1.0" encoding="utf-8"?>
<comments xmlns="http://schemas.openxmlformats.org/spreadsheetml/2006/main">
  <authors>
    <author>BDawson</author>
  </authors>
  <commentList>
    <comment ref="R29" authorId="0">
      <text>
        <r>
          <rPr>
            <b/>
            <sz val="9"/>
            <color indexed="81"/>
            <rFont val="Tahoma"/>
            <family val="2"/>
          </rPr>
          <t>BDawson:</t>
        </r>
        <r>
          <rPr>
            <sz val="9"/>
            <color indexed="81"/>
            <rFont val="Tahoma"/>
            <family val="2"/>
          </rPr>
          <t xml:space="preserve">
Needs formula (different than reports with multiple intervals)</t>
        </r>
      </text>
    </comment>
    <comment ref="R30" authorId="0">
      <text>
        <r>
          <rPr>
            <b/>
            <sz val="9"/>
            <color indexed="81"/>
            <rFont val="Tahoma"/>
            <family val="2"/>
          </rPr>
          <t>BDawson:</t>
        </r>
        <r>
          <rPr>
            <sz val="9"/>
            <color indexed="81"/>
            <rFont val="Tahoma"/>
            <family val="2"/>
          </rPr>
          <t xml:space="preserve">
Needs formula (different than reports with multiple intervals)</t>
        </r>
      </text>
    </comment>
    <comment ref="R31" authorId="0">
      <text>
        <r>
          <rPr>
            <b/>
            <sz val="9"/>
            <color indexed="81"/>
            <rFont val="Tahoma"/>
            <family val="2"/>
          </rPr>
          <t>BDawson:</t>
        </r>
        <r>
          <rPr>
            <sz val="9"/>
            <color indexed="81"/>
            <rFont val="Tahoma"/>
            <family val="2"/>
          </rPr>
          <t xml:space="preserve">
Needs formula (different than reports with multiple intervals)</t>
        </r>
      </text>
    </comment>
    <comment ref="R32" authorId="0">
      <text>
        <r>
          <rPr>
            <b/>
            <sz val="9"/>
            <color indexed="81"/>
            <rFont val="Tahoma"/>
            <family val="2"/>
          </rPr>
          <t>BDawson:</t>
        </r>
        <r>
          <rPr>
            <sz val="9"/>
            <color indexed="81"/>
            <rFont val="Tahoma"/>
            <family val="2"/>
          </rPr>
          <t xml:space="preserve">
Needs formula (different than reports with multiple intervals)</t>
        </r>
      </text>
    </comment>
    <comment ref="R33" authorId="0">
      <text>
        <r>
          <rPr>
            <b/>
            <sz val="9"/>
            <color indexed="81"/>
            <rFont val="Tahoma"/>
            <family val="2"/>
          </rPr>
          <t>BDawson:</t>
        </r>
        <r>
          <rPr>
            <sz val="9"/>
            <color indexed="81"/>
            <rFont val="Tahoma"/>
            <family val="2"/>
          </rPr>
          <t xml:space="preserve">
Needs formula (different than reports with multiple intervals)</t>
        </r>
      </text>
    </comment>
    <comment ref="R34" authorId="0">
      <text>
        <r>
          <rPr>
            <b/>
            <sz val="9"/>
            <color indexed="81"/>
            <rFont val="Tahoma"/>
            <family val="2"/>
          </rPr>
          <t>BDawson:</t>
        </r>
        <r>
          <rPr>
            <sz val="9"/>
            <color indexed="81"/>
            <rFont val="Tahoma"/>
            <family val="2"/>
          </rPr>
          <t xml:space="preserve">
Needs formula (different than reports with multiple intervals)</t>
        </r>
      </text>
    </comment>
    <comment ref="R35" authorId="0">
      <text>
        <r>
          <rPr>
            <b/>
            <sz val="9"/>
            <color indexed="81"/>
            <rFont val="Tahoma"/>
            <family val="2"/>
          </rPr>
          <t>BDawson:</t>
        </r>
        <r>
          <rPr>
            <sz val="9"/>
            <color indexed="81"/>
            <rFont val="Tahoma"/>
            <family val="2"/>
          </rPr>
          <t xml:space="preserve">
Needs formula (different than reports with multiple intervals)</t>
        </r>
      </text>
    </comment>
    <comment ref="R36" authorId="0">
      <text>
        <r>
          <rPr>
            <b/>
            <sz val="9"/>
            <color indexed="81"/>
            <rFont val="Tahoma"/>
            <family val="2"/>
          </rPr>
          <t>BDawson:</t>
        </r>
        <r>
          <rPr>
            <sz val="9"/>
            <color indexed="81"/>
            <rFont val="Tahoma"/>
            <family val="2"/>
          </rPr>
          <t xml:space="preserve">
Needs formula (different than reports with multiple intervals)</t>
        </r>
      </text>
    </comment>
    <comment ref="R37" authorId="0">
      <text>
        <r>
          <rPr>
            <b/>
            <sz val="9"/>
            <color indexed="81"/>
            <rFont val="Tahoma"/>
            <family val="2"/>
          </rPr>
          <t>BDawson:</t>
        </r>
        <r>
          <rPr>
            <sz val="9"/>
            <color indexed="81"/>
            <rFont val="Tahoma"/>
            <family val="2"/>
          </rPr>
          <t xml:space="preserve">
Needs formula (different than reports with multiple intervals)</t>
        </r>
      </text>
    </comment>
    <comment ref="R38" authorId="0">
      <text>
        <r>
          <rPr>
            <b/>
            <sz val="9"/>
            <color indexed="81"/>
            <rFont val="Tahoma"/>
            <family val="2"/>
          </rPr>
          <t>BDawson:</t>
        </r>
        <r>
          <rPr>
            <sz val="9"/>
            <color indexed="81"/>
            <rFont val="Tahoma"/>
            <family val="2"/>
          </rPr>
          <t xml:space="preserve">
Needs formula (different than reports with multiple intervals)</t>
        </r>
      </text>
    </comment>
    <comment ref="R39" authorId="0">
      <text>
        <r>
          <rPr>
            <b/>
            <sz val="9"/>
            <color indexed="81"/>
            <rFont val="Tahoma"/>
            <family val="2"/>
          </rPr>
          <t>BDawson:</t>
        </r>
        <r>
          <rPr>
            <sz val="9"/>
            <color indexed="81"/>
            <rFont val="Tahoma"/>
            <family val="2"/>
          </rPr>
          <t xml:space="preserve">
Needs formula (different than reports with multiple intervals)</t>
        </r>
      </text>
    </comment>
    <comment ref="R40" authorId="0">
      <text>
        <r>
          <rPr>
            <b/>
            <sz val="9"/>
            <color indexed="81"/>
            <rFont val="Tahoma"/>
            <family val="2"/>
          </rPr>
          <t>BDawson:</t>
        </r>
        <r>
          <rPr>
            <sz val="9"/>
            <color indexed="81"/>
            <rFont val="Tahoma"/>
            <family val="2"/>
          </rPr>
          <t xml:space="preserve">
Needs formula (different than reports with multiple intervals)</t>
        </r>
      </text>
    </comment>
    <comment ref="R41" authorId="0">
      <text>
        <r>
          <rPr>
            <b/>
            <sz val="9"/>
            <color indexed="81"/>
            <rFont val="Tahoma"/>
            <family val="2"/>
          </rPr>
          <t>BDawson:</t>
        </r>
        <r>
          <rPr>
            <sz val="9"/>
            <color indexed="81"/>
            <rFont val="Tahoma"/>
            <family val="2"/>
          </rPr>
          <t xml:space="preserve">
Needs formula (different than reports with multiple intervals)</t>
        </r>
      </text>
    </comment>
    <comment ref="R42" authorId="0">
      <text>
        <r>
          <rPr>
            <b/>
            <sz val="9"/>
            <color indexed="81"/>
            <rFont val="Tahoma"/>
            <family val="2"/>
          </rPr>
          <t>BDawson:</t>
        </r>
        <r>
          <rPr>
            <sz val="9"/>
            <color indexed="81"/>
            <rFont val="Tahoma"/>
            <family val="2"/>
          </rPr>
          <t xml:space="preserve">
Needs formula (different than reports with multiple intervals)</t>
        </r>
      </text>
    </comment>
    <comment ref="R43" authorId="0">
      <text>
        <r>
          <rPr>
            <b/>
            <sz val="9"/>
            <color indexed="81"/>
            <rFont val="Tahoma"/>
            <family val="2"/>
          </rPr>
          <t>BDawson:</t>
        </r>
        <r>
          <rPr>
            <sz val="9"/>
            <color indexed="81"/>
            <rFont val="Tahoma"/>
            <family val="2"/>
          </rPr>
          <t xml:space="preserve">
Needs formula (different than reports with multiple intervals)</t>
        </r>
      </text>
    </comment>
    <comment ref="R112" authorId="0">
      <text>
        <r>
          <rPr>
            <b/>
            <sz val="9"/>
            <color indexed="81"/>
            <rFont val="Tahoma"/>
            <family val="2"/>
          </rPr>
          <t>BDawson:</t>
        </r>
        <r>
          <rPr>
            <sz val="9"/>
            <color indexed="81"/>
            <rFont val="Tahoma"/>
            <family val="2"/>
          </rPr>
          <t xml:space="preserve">
Needs formula (different than reports with multiple intervals)</t>
        </r>
      </text>
    </comment>
    <comment ref="R113" authorId="0">
      <text>
        <r>
          <rPr>
            <b/>
            <sz val="9"/>
            <color indexed="81"/>
            <rFont val="Tahoma"/>
            <family val="2"/>
          </rPr>
          <t>BDawson:</t>
        </r>
        <r>
          <rPr>
            <sz val="9"/>
            <color indexed="81"/>
            <rFont val="Tahoma"/>
            <family val="2"/>
          </rPr>
          <t xml:space="preserve">
Needs formula (different than reports with multiple intervals)</t>
        </r>
      </text>
    </comment>
    <comment ref="R114" authorId="0">
      <text>
        <r>
          <rPr>
            <b/>
            <sz val="9"/>
            <color indexed="81"/>
            <rFont val="Tahoma"/>
            <family val="2"/>
          </rPr>
          <t>BDawson:</t>
        </r>
        <r>
          <rPr>
            <sz val="9"/>
            <color indexed="81"/>
            <rFont val="Tahoma"/>
            <family val="2"/>
          </rPr>
          <t xml:space="preserve">
Needs formula (different than reports with multiple intervals)</t>
        </r>
      </text>
    </comment>
    <comment ref="R115" authorId="0">
      <text>
        <r>
          <rPr>
            <b/>
            <sz val="9"/>
            <color indexed="81"/>
            <rFont val="Tahoma"/>
            <family val="2"/>
          </rPr>
          <t>BDawson:</t>
        </r>
        <r>
          <rPr>
            <sz val="9"/>
            <color indexed="81"/>
            <rFont val="Tahoma"/>
            <family val="2"/>
          </rPr>
          <t xml:space="preserve">
Needs formula (different than reports with multiple intervals)</t>
        </r>
      </text>
    </comment>
    <comment ref="R116" authorId="0">
      <text>
        <r>
          <rPr>
            <b/>
            <sz val="9"/>
            <color indexed="81"/>
            <rFont val="Tahoma"/>
            <family val="2"/>
          </rPr>
          <t>BDawson:</t>
        </r>
        <r>
          <rPr>
            <sz val="9"/>
            <color indexed="81"/>
            <rFont val="Tahoma"/>
            <family val="2"/>
          </rPr>
          <t xml:space="preserve">
Needs formula (different than reports with multiple intervals)</t>
        </r>
      </text>
    </comment>
    <comment ref="R117" authorId="0">
      <text>
        <r>
          <rPr>
            <b/>
            <sz val="9"/>
            <color indexed="81"/>
            <rFont val="Tahoma"/>
            <family val="2"/>
          </rPr>
          <t>BDawson:</t>
        </r>
        <r>
          <rPr>
            <sz val="9"/>
            <color indexed="81"/>
            <rFont val="Tahoma"/>
            <family val="2"/>
          </rPr>
          <t xml:space="preserve">
Needs formula (different than reports with multiple intervals)</t>
        </r>
      </text>
    </comment>
    <comment ref="R118" authorId="0">
      <text>
        <r>
          <rPr>
            <b/>
            <sz val="9"/>
            <color indexed="81"/>
            <rFont val="Tahoma"/>
            <family val="2"/>
          </rPr>
          <t>BDawson:</t>
        </r>
        <r>
          <rPr>
            <sz val="9"/>
            <color indexed="81"/>
            <rFont val="Tahoma"/>
            <family val="2"/>
          </rPr>
          <t xml:space="preserve">
Needs formula (different than reports with multiple intervals)</t>
        </r>
      </text>
    </comment>
    <comment ref="R119" authorId="0">
      <text>
        <r>
          <rPr>
            <b/>
            <sz val="9"/>
            <color indexed="81"/>
            <rFont val="Tahoma"/>
            <family val="2"/>
          </rPr>
          <t>BDawson:</t>
        </r>
        <r>
          <rPr>
            <sz val="9"/>
            <color indexed="81"/>
            <rFont val="Tahoma"/>
            <family val="2"/>
          </rPr>
          <t xml:space="preserve">
Needs formula (different than reports with multiple intervals)</t>
        </r>
      </text>
    </comment>
    <comment ref="R120" authorId="0">
      <text>
        <r>
          <rPr>
            <b/>
            <sz val="9"/>
            <color indexed="81"/>
            <rFont val="Tahoma"/>
            <family val="2"/>
          </rPr>
          <t>BDawson:</t>
        </r>
        <r>
          <rPr>
            <sz val="9"/>
            <color indexed="81"/>
            <rFont val="Tahoma"/>
            <family val="2"/>
          </rPr>
          <t xml:space="preserve">
Needs formula (different than reports with multiple intervals)</t>
        </r>
      </text>
    </comment>
    <comment ref="R121" authorId="0">
      <text>
        <r>
          <rPr>
            <b/>
            <sz val="9"/>
            <color indexed="81"/>
            <rFont val="Tahoma"/>
            <family val="2"/>
          </rPr>
          <t>BDawson:</t>
        </r>
        <r>
          <rPr>
            <sz val="9"/>
            <color indexed="81"/>
            <rFont val="Tahoma"/>
            <family val="2"/>
          </rPr>
          <t xml:space="preserve">
Needs formula (different than reports with multiple intervals)</t>
        </r>
      </text>
    </comment>
    <comment ref="R122" authorId="0">
      <text>
        <r>
          <rPr>
            <b/>
            <sz val="9"/>
            <color indexed="81"/>
            <rFont val="Tahoma"/>
            <family val="2"/>
          </rPr>
          <t>BDawson:</t>
        </r>
        <r>
          <rPr>
            <sz val="9"/>
            <color indexed="81"/>
            <rFont val="Tahoma"/>
            <family val="2"/>
          </rPr>
          <t xml:space="preserve">
Needs formula (different than reports with multiple intervals)</t>
        </r>
      </text>
    </comment>
    <comment ref="R123" authorId="0">
      <text>
        <r>
          <rPr>
            <b/>
            <sz val="9"/>
            <color indexed="81"/>
            <rFont val="Tahoma"/>
            <family val="2"/>
          </rPr>
          <t>BDawson:</t>
        </r>
        <r>
          <rPr>
            <sz val="9"/>
            <color indexed="81"/>
            <rFont val="Tahoma"/>
            <family val="2"/>
          </rPr>
          <t xml:space="preserve">
Needs formula (different than reports with multiple intervals)</t>
        </r>
      </text>
    </comment>
    <comment ref="R124" authorId="0">
      <text>
        <r>
          <rPr>
            <b/>
            <sz val="9"/>
            <color indexed="81"/>
            <rFont val="Tahoma"/>
            <family val="2"/>
          </rPr>
          <t>BDawson:</t>
        </r>
        <r>
          <rPr>
            <sz val="9"/>
            <color indexed="81"/>
            <rFont val="Tahoma"/>
            <family val="2"/>
          </rPr>
          <t xml:space="preserve">
Needs formula (different than reports with multiple intervals)</t>
        </r>
      </text>
    </comment>
    <comment ref="R125" authorId="0">
      <text>
        <r>
          <rPr>
            <b/>
            <sz val="9"/>
            <color indexed="81"/>
            <rFont val="Tahoma"/>
            <family val="2"/>
          </rPr>
          <t>BDawson:</t>
        </r>
        <r>
          <rPr>
            <sz val="9"/>
            <color indexed="81"/>
            <rFont val="Tahoma"/>
            <family val="2"/>
          </rPr>
          <t xml:space="preserve">
Needs formula (different than reports with multiple intervals)</t>
        </r>
      </text>
    </comment>
    <comment ref="R126" authorId="0">
      <text>
        <r>
          <rPr>
            <b/>
            <sz val="9"/>
            <color indexed="81"/>
            <rFont val="Tahoma"/>
            <family val="2"/>
          </rPr>
          <t>BDawson:</t>
        </r>
        <r>
          <rPr>
            <sz val="9"/>
            <color indexed="81"/>
            <rFont val="Tahoma"/>
            <family val="2"/>
          </rPr>
          <t xml:space="preserve">
Needs formula (different than reports with multiple intervals)</t>
        </r>
      </text>
    </comment>
  </commentList>
</comments>
</file>

<file path=xl/comments4.xml><?xml version="1.0" encoding="utf-8"?>
<comments xmlns="http://schemas.openxmlformats.org/spreadsheetml/2006/main">
  <authors>
    <author>BDawson</author>
  </authors>
  <commentList>
    <comment ref="C6" authorId="0">
      <text>
        <r>
          <rPr>
            <b/>
            <sz val="9"/>
            <color indexed="81"/>
            <rFont val="Tahoma"/>
            <family val="2"/>
          </rPr>
          <t>BDawson:</t>
        </r>
        <r>
          <rPr>
            <sz val="9"/>
            <color indexed="81"/>
            <rFont val="Tahoma"/>
            <family val="2"/>
          </rPr>
          <t xml:space="preserve">
reference only?</t>
        </r>
      </text>
    </comment>
  </commentList>
</comments>
</file>

<file path=xl/sharedStrings.xml><?xml version="1.0" encoding="utf-8"?>
<sst xmlns="http://schemas.openxmlformats.org/spreadsheetml/2006/main" count="41085" uniqueCount="2256">
  <si>
    <t>County, FFA, Guard.-Dep., and Pre-Adopt</t>
  </si>
  <si>
    <r>
      <t>Preceding Year</t>
    </r>
    <r>
      <rPr>
        <b/>
        <sz val="10"/>
        <color indexed="9"/>
        <rFont val="Gill Sans MT"/>
        <family val="2"/>
      </rPr>
      <t xml:space="preserve">
Entries</t>
    </r>
  </si>
  <si>
    <r>
      <t>Preceding Year</t>
    </r>
    <r>
      <rPr>
        <b/>
        <sz val="10"/>
        <color indexed="9"/>
        <rFont val="Gill Sans MT"/>
        <family val="2"/>
      </rPr>
      <t xml:space="preserve">
Exits</t>
    </r>
  </si>
  <si>
    <t>Child Welfare County Data Profiles for the Courts</t>
  </si>
  <si>
    <t>CaseloadNonCourtN</t>
  </si>
  <si>
    <t>Voluntary FM</t>
  </si>
  <si>
    <t>Non Court FC</t>
  </si>
  <si>
    <t>Family
Setting</t>
  </si>
  <si>
    <t>Children in Foster Care. Agency Type=Child Welfare. Selected Subset: Court Dependent: No</t>
  </si>
  <si>
    <t>Children in Foster Care. Agency Type=Child Welfare. Selected Subset: Court Dependent: Yes</t>
  </si>
  <si>
    <t>6-Month Entry Cohort. Percent of children exiting to other over time. Agency Type=Child Welfare</t>
  </si>
  <si>
    <t>6-Month Entry Cohort. Percent of children still in care over time. Agency Type=Child Welfare</t>
  </si>
  <si>
    <t>Entries to Foster Care</t>
  </si>
  <si>
    <t>Child Population (0-17), Number in Care, and Prevalence Rates. Total Child Population. Selected Subset: Ethnic Group: Hispanic</t>
  </si>
  <si>
    <t>PlaceTypeFCFFAN</t>
  </si>
  <si>
    <t>PlaceTypeCongregateN</t>
  </si>
  <si>
    <t>PlaceTypeFCGuardianDependentN</t>
  </si>
  <si>
    <t>PlaceTypeFCPreAdoptN</t>
  </si>
  <si>
    <t>.</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</si>
  <si>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</si>
  <si>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</si>
  <si>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</si>
  <si>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</si>
  <si>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</si>
  <si>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</si>
  <si>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</si>
  <si>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</si>
  <si>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</si>
  <si>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</si>
  <si>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</si>
  <si>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</si>
  <si>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</si>
  <si>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</si>
  <si>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</si>
  <si>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</si>
  <si>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</si>
  <si>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</si>
  <si>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</si>
  <si>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</si>
  <si>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</si>
  <si>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</si>
  <si>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</si>
  <si>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</si>
  <si>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</si>
  <si>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</si>
  <si>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Nevada</t>
  </si>
  <si>
    <t>Orange</t>
  </si>
  <si>
    <t>Placer</t>
  </si>
  <si>
    <t>Plumas</t>
  </si>
  <si>
    <t>Riverside</t>
  </si>
  <si>
    <t>Sacramento</t>
  </si>
  <si>
    <t>San Benito</t>
  </si>
  <si>
    <t>San Bernardino</t>
  </si>
  <si>
    <t>San Diego</t>
  </si>
  <si>
    <t>San Francisco</t>
  </si>
  <si>
    <t>San Joaquin</t>
  </si>
  <si>
    <t>San Luis Obispo</t>
  </si>
  <si>
    <t>San Mateo</t>
  </si>
  <si>
    <t>Santa Barbara</t>
  </si>
  <si>
    <t>Santa Clara</t>
  </si>
  <si>
    <t>Santa Cruz</t>
  </si>
  <si>
    <t>Shasta</t>
  </si>
  <si>
    <t>Sierra</t>
  </si>
  <si>
    <t>Siskiyou</t>
  </si>
  <si>
    <t>Solano</t>
  </si>
  <si>
    <t>Sonoma</t>
  </si>
  <si>
    <t>Stanislaus</t>
  </si>
  <si>
    <t>Sutter</t>
  </si>
  <si>
    <t>Tehama</t>
  </si>
  <si>
    <t>Trinity</t>
  </si>
  <si>
    <t>Tulare</t>
  </si>
  <si>
    <t>Tuolumne</t>
  </si>
  <si>
    <t>Ventura</t>
  </si>
  <si>
    <t>Yolo</t>
  </si>
  <si>
    <t>Yuba</t>
  </si>
  <si>
    <t>Interval</t>
  </si>
  <si>
    <t>=IF(INDEX(INDIRECT($A6&amp;$B6&amp;"SD"),,3)=INDEX(INDIRECT($A6&amp;$B6&amp;"ED"),,3),INDEX(INDIRECT($A6&amp;$B6&amp;"SD"),,3),LOOKUP(MONTH(INDEX(INDIRECT($A6&amp;$B6&amp;"SD"),,3)),Months)&amp;" "&amp;DAY(INDEX(INDIRECT($A6&amp;$B6&amp;"SD"),,3))&amp;"-"&amp;LOOKUP(MONTH(INDEX(INDIRECT($A6&amp;$B6&amp;"ED"),,3)),Months)&amp;" "&amp;DAY(INDEX(INDIRECT($A6&amp;$B6&amp;"ED"),,3)))</t>
  </si>
  <si>
    <t>Child Population (0-17), Number in Care, and Prevalence Rates. Prevalence per 1,000 Children. Agency Type=Child Welfare. Selected Subset: Ethnic Group: Asian/P.I.</t>
  </si>
  <si>
    <t>Child Population (0-17), Number in Care, and Prevalence Rates. Number in Care. Agency Type=Child Welfare. Selected Subset: Ethnic Group: Asian/P.I.</t>
  </si>
  <si>
    <t>Child Population (0-17), Number in Care, and Prevalence Rates. Total Child Population. Selected Subset: Ethnic Group: Asian/P.I.</t>
  </si>
  <si>
    <t>Child Population (0-17), Number in Care, and Prevalence Rates. Prevalence per 1,000 Children. Agency Type=Child Welfare. Selected Subset: Ethnic Group: Nat Amer</t>
  </si>
  <si>
    <t>Child Population (0-17), Number in Care, and Prevalence Rates. Number in Care. Agency Type=Child Welfare. Selected Subset: Ethnic Group: Nat Amer</t>
  </si>
  <si>
    <t>Child Population (0-17), Number in Care, and Prevalence Rates. Total Child Population. Selected Subset: Ethnic Group: Nat Amer</t>
  </si>
  <si>
    <t>6-Month Entry Cohort. Entries during 6-month period: Exit status at 12 months. Agency Type=Child Welfare</t>
  </si>
  <si>
    <t>6-Month Entry Cohort. Percent of children still in care over time. Agency Type=Child Welfare. Apr 1, 2005 to Sep 30, 2005. Selected Subset: Episode Count: First Entry. Selected Subset: Number of Days in Care: 8 days or more. Selected Subset: Exit Type: still in care (no exit). Selected Subset: Last Caregiver Relationship: Nonrelative Guardian, Nonrelative Nonguardian</t>
  </si>
  <si>
    <t>County 1</t>
  </si>
  <si>
    <t>County 2</t>
  </si>
  <si>
    <t>StartRow</t>
  </si>
  <si>
    <t>DateAdjust</t>
  </si>
  <si>
    <t>DateRow</t>
  </si>
  <si>
    <t>Go</t>
  </si>
  <si>
    <t>Link</t>
  </si>
  <si>
    <t>EndColumn (first blank CA column - 1)</t>
  </si>
  <si>
    <t>Note</t>
  </si>
  <si>
    <t>Note: These data include children in foster care regardless of court status.</t>
  </si>
  <si>
    <t>Note:  These data are limited to cases in which a child spent eight days or more in foster care.  These data include children in foster care regardless of court status.</t>
  </si>
  <si>
    <t>Notes:</t>
  </si>
  <si>
    <t>Children in Foster Care. Agency Type=Child Welfare. Selected Subset: Court Dependent: Yes. Selected Subset: Placement Type: FFA</t>
  </si>
  <si>
    <t>http://cssr.berkeley.edu/cwscmsreports/methodologies/default.aspx?report=C2M2</t>
  </si>
  <si>
    <t>Details '=HLOOKUP($B7,Note2,MATCH($A7,MeasureCode,0),FALSE)</t>
  </si>
  <si>
    <t>Details '=HLOOKUP($B7,Note,MATCH($A7,MeasureCode,0),FALSE)</t>
  </si>
  <si>
    <t>Note2</t>
  </si>
  <si>
    <t>For Exits to Reunification from Child Welfare Supervised Foster Care</t>
  </si>
  <si>
    <t>For Exits to Adoption from Child Welfare Supervised Foster Care</t>
  </si>
  <si>
    <t xml:space="preserve">Number of Children in Child Welfare Supervised Foster Care per 1,000 Children in the Population (For Children Ages 0-17) </t>
  </si>
  <si>
    <t>ExitToPermReunify</t>
  </si>
  <si>
    <t>Exit to Permanency--Reunification</t>
  </si>
  <si>
    <t>ExitToPermAdoption</t>
  </si>
  <si>
    <t>Exit to Permanency--Adoption</t>
  </si>
  <si>
    <t>ExitToPermGuardianship</t>
  </si>
  <si>
    <t>Exit to Permanency--Guardianship</t>
  </si>
  <si>
    <t>ExitToPermEmancipation</t>
  </si>
  <si>
    <t>Exit to Permanency--Emancipation</t>
  </si>
  <si>
    <t>ExitToPermOther</t>
  </si>
  <si>
    <t>Exit to Permanency--Other</t>
  </si>
  <si>
    <t>ExitToPermStillInCare</t>
  </si>
  <si>
    <t>Exit to Permanency--StillInCare</t>
  </si>
  <si>
    <t>Year</t>
  </si>
  <si>
    <t>Representation</t>
  </si>
  <si>
    <t>Base</t>
  </si>
  <si>
    <t>Detail =ROUNDDOWN((4*($V$3-2008.75) + (4 - Display!$F$1))/4,)*4</t>
  </si>
  <si>
    <t>Child Population (0-17), Number in Care, and Prevalence Rates. Prevalence per 1,000 Children. Agency Type=Child Welfare. Selected Subset: Ethnic Group: Black</t>
  </si>
  <si>
    <t>Child Population (0-17), Number in Care, and Prevalence Rates. Number in Care. Agency Type=Child Welfare. Selected Subset: Ethnic Group: Black</t>
  </si>
  <si>
    <t>Child Population (0-17), Number in Care, and Prevalence Rates. Total Child Population. Selected Subset: Ethnic Group: Black</t>
  </si>
  <si>
    <t>In Care Rates (Native American Children)</t>
  </si>
  <si>
    <t>ExitToPermReunifyKin</t>
  </si>
  <si>
    <t>ExitToPermAdoptionKin</t>
  </si>
  <si>
    <t>ExitToPermGuardianshipKin</t>
  </si>
  <si>
    <t>ExitToPermEmancipationKin</t>
  </si>
  <si>
    <t>ExitToPermOtherKin</t>
  </si>
  <si>
    <t>ExitToPermStillInCareKin</t>
  </si>
  <si>
    <t>ExitToPermReunifyNonKin</t>
  </si>
  <si>
    <t>ExitToPermAdoptionNonKin</t>
  </si>
  <si>
    <t>ExitToPermGuardianshipNonKin</t>
  </si>
  <si>
    <t>ExitToPermEmancipationNonKin</t>
  </si>
  <si>
    <t>ExitToPermOtherNonKin</t>
  </si>
  <si>
    <t>ExitToPermStillInCareNonKin</t>
  </si>
  <si>
    <t>Exit to Permanency--Reunification (Kin Placement)</t>
  </si>
  <si>
    <t>Exit to Permanency--Adoption (Kin Placement)</t>
  </si>
  <si>
    <t>Exit to Permanency--Guardianship (Kin Placement)</t>
  </si>
  <si>
    <t>Exit to Permanency--Emancipation (Kin Placement)</t>
  </si>
  <si>
    <t>Exit to Permanency--Other (Kin Placement)</t>
  </si>
  <si>
    <t>Exit to Permanency--StillInCare (Kin Placement)</t>
  </si>
  <si>
    <t>Exit to Permanency--Reunification (Non-Kin Placement)</t>
  </si>
  <si>
    <t>Court Dependency Welfare Supervised Caseload</t>
  </si>
  <si>
    <t>Entries</t>
  </si>
  <si>
    <t>Exits</t>
  </si>
  <si>
    <t>Black</t>
  </si>
  <si>
    <t>White</t>
  </si>
  <si>
    <t>Asian / P.I.</t>
  </si>
  <si>
    <t>Native American</t>
  </si>
  <si>
    <t>Additional Offset (greater than 44 time periods in full data)</t>
  </si>
  <si>
    <t>(Theoretical Max)</t>
  </si>
  <si>
    <t>Detail: =HLOOKUP($B4,EndColumn,MATCH($A4,MeasureCode,0),FALSE)/4</t>
  </si>
  <si>
    <t>Current Quarter</t>
  </si>
  <si>
    <t>Measure Code</t>
  </si>
  <si>
    <t>Available (Based on Download)</t>
  </si>
  <si>
    <t>Court Dependent Family Maintenance Caseload (Pre-Placement)</t>
  </si>
  <si>
    <t>Court Dependent Family Maintenance Caseload (Post-Placement)</t>
  </si>
  <si>
    <t>FMPrePlacement</t>
  </si>
  <si>
    <t>FMPostPlacement</t>
  </si>
  <si>
    <t>Post-Placement</t>
  </si>
  <si>
    <t>Total</t>
  </si>
  <si>
    <t>PIT Placement Type FC-County</t>
  </si>
  <si>
    <t>PIT Placement Type FC-FFA</t>
  </si>
  <si>
    <t>PIT Placement Type Congregate Care</t>
  </si>
  <si>
    <t>PIT Placement Type FC-Guardian-Dependent</t>
  </si>
  <si>
    <t>PIT Placement Type FC-Pre-Adopt</t>
  </si>
  <si>
    <t>6-Month Entry Cohort. Percent of children exiting to adoption over time. Agency Type=Child Welfare. Apr 1, 2005 to Sep 30, 2005. Selected Subset: Episode Count: First Entry. Selected Subset: Number of Days in Care: 8 days or more. Selected Subset: Exit Type: adopted. Selected Subset: Last Caregiver Relationship: Nonrelative Guardian, Nonrelative Nonguardian</t>
  </si>
  <si>
    <t>6-Month Entry Cohort. Percent of children exiting to guardianship over time. Agency Type=Child Welfare. Apr 1, 2005 to Sep 30, 2005. Selected Subset: Episode Count: First Entry. Selected Subset: Number of Days in Care: 8 days or more. Selected Subset: Exit Type: exiting to guardianship. Selected Subset: Last Caregiver Relationship: Nonrelative Guardian, Nonrelative Nonguardian</t>
  </si>
  <si>
    <t>Total court</t>
  </si>
  <si>
    <t>FM court ordered</t>
  </si>
  <si>
    <t>FC court dependent</t>
  </si>
  <si>
    <t>Congregate care</t>
  </si>
  <si>
    <t>6-Month Entry Cohort. Percent of children exiting to reunification over time. Agency Type=Child Welfare. Apr 1, 2005 to Sep 30, 2005. Selected Subset: Episode Count: First Entry. Selected Subset: Number of Days in Care: 8 days or more. Selected Subset: Exit Type: reunified. Selected Subset: Last Caregiver Relationship: Nonrelative Guardian, Nonrelative Nonguardian</t>
  </si>
  <si>
    <t>Children in Foster Care. Agency Type=Child Welfare. Selected Subset: Court Dependent: Yes. Selected Subset: Placement Type: Group, Shelter</t>
  </si>
  <si>
    <t>Effective Length</t>
  </si>
  <si>
    <t>Caseload</t>
  </si>
  <si>
    <t>Kin</t>
  </si>
  <si>
    <t>FFA</t>
  </si>
  <si>
    <t>Pre-Adopt</t>
  </si>
  <si>
    <t>Other</t>
  </si>
  <si>
    <t>Missing</t>
  </si>
  <si>
    <t>Entries to Foster Care. Agency Type = Child Welfare. Selected Subset: Episode Count: All Children Entering. Selected Subset: Number of Days in Care: 8 days or more</t>
  </si>
  <si>
    <t>http://cssr.berkeley.edu/cwscmsreports/methodologies/default.aspx?report=CaseServiceComponents</t>
  </si>
  <si>
    <t>http://cssr.berkeley.edu/cwscmsreports/methodologies/default.aspx?report=PIT</t>
  </si>
  <si>
    <t>See endnotes for additional information.</t>
  </si>
  <si>
    <t>ExitToPermReunifyNonKinP</t>
  </si>
  <si>
    <t>ExitToPermAdoptionNonKinP</t>
  </si>
  <si>
    <t>ExitToPermGuardianshipNonKinP</t>
  </si>
  <si>
    <t>ExitToPermEmancipationNonKinP</t>
  </si>
  <si>
    <t>ExitToPermOtherNonKinP</t>
  </si>
  <si>
    <t>ExitToPermStillInCareNonKinP</t>
  </si>
  <si>
    <t>PlaceTypeOther</t>
  </si>
  <si>
    <t>=IF(INDEX(INDIRECT($A6&amp;$B6&amp;"SD"),,5)=INDEX(INDIRECT($A6&amp;$B6&amp;"ED"),,5),INDEX(INDIRECT($A6&amp;$B6&amp;"SD"),,5),LOOKUP(MONTH(INDEX(INDIRECT($A6&amp;$B6&amp;"SD"),,5)),Months)&amp;" "&amp;DAY(INDEX(INDIRECT($A6&amp;$B6&amp;"SD"),,5))&amp;"-"&amp;LOOKUP(MONTH(INDEX(INDIRECT($A6&amp;$B6&amp;"ED"),,5)),Months)&amp;" "&amp;DAY(INDEX(INDIRECT($A6&amp;$B6&amp;"ED"),,5)))</t>
  </si>
  <si>
    <t>Offset</t>
  </si>
  <si>
    <t>intNumColumn</t>
  </si>
  <si>
    <t>Code</t>
  </si>
  <si>
    <t>Row2</t>
  </si>
  <si>
    <t>CaseloadN</t>
  </si>
  <si>
    <t>EntriesN</t>
  </si>
  <si>
    <t>ExitsN</t>
  </si>
  <si>
    <t>ReunificationP</t>
  </si>
  <si>
    <t>AdoptionP</t>
  </si>
  <si>
    <t>PlaceTypeOtherN</t>
  </si>
  <si>
    <t>PlaceTypeOtherD</t>
  </si>
  <si>
    <t>FMPrePlacementN</t>
  </si>
  <si>
    <t>FMPostPlacementN</t>
  </si>
  <si>
    <t>ReentryFollowingReunificationP</t>
  </si>
  <si>
    <t>InCareRatesBlackP</t>
  </si>
  <si>
    <t>InCareRatesWhiteP</t>
  </si>
  <si>
    <t>InCareRatesHispanicP</t>
  </si>
  <si>
    <t>InCareRatesAsianPIP</t>
  </si>
  <si>
    <t>InCareRatesNativeAmericanP</t>
  </si>
  <si>
    <t>ExitToPermReunifyKinP</t>
  </si>
  <si>
    <t>ExitToPermAdoptionKinP</t>
  </si>
  <si>
    <t>In Care Rates (Asian/PI Children)</t>
  </si>
  <si>
    <t>InCareRatesNativeAmerican</t>
  </si>
  <si>
    <t>InCareRatesAsianPI</t>
  </si>
  <si>
    <t>InCareRatesBlack</t>
  </si>
  <si>
    <t>InCareRatesWhite</t>
  </si>
  <si>
    <t>In Care Rates (Black Children)</t>
  </si>
  <si>
    <t>In Care Rates (White Children)</t>
  </si>
  <si>
    <t>for FM</t>
  </si>
  <si>
    <t>for FC</t>
  </si>
  <si>
    <t>FM:</t>
  </si>
  <si>
    <t>FC:</t>
  </si>
  <si>
    <t>Exits From Foster Care. Agency Type=Child Welfare. Selected Subset: Episode Count: Children Exiting. Selected Subset: Number of Days in Care: 8 days or more</t>
  </si>
  <si>
    <t>Child Population (0-17), Number in Care, and Prevalence Rates. Number in Care. Agency Type=Child Welfare. Selected Subset: Ethnic Group: Hispanic</t>
  </si>
  <si>
    <t>Exits From Foster Care. Agency Type=Child Welfare. Selected Subset: Episode Count: Children Exiting. Selected Subset: Number of Days in Care: 8 days or more, 7 days or less. Selected Subset: Exit Type: Emancipated</t>
  </si>
  <si>
    <t>Exits from Foster Care</t>
  </si>
  <si>
    <t>Median Time to Reunification in Months</t>
  </si>
  <si>
    <t>Median Time to Adoption in Months</t>
  </si>
  <si>
    <t>=IF(INDEX(INDIRECT($A6&amp;$B6&amp;"SD"),,4)=INDEX(INDIRECT($A6&amp;$B6&amp;"ED"),,4),INDEX(INDIRECT($A6&amp;$B6&amp;"SD"),,4),LOOKUP(MONTH(INDEX(INDIRECT($A6&amp;$B6&amp;"SD"),,4)),Months)&amp;" "&amp;DAY(INDEX(INDIRECT($A6&amp;$B6&amp;"SD"),,4))&amp;"-"&amp;LOOKUP(MONTH(INDEX(INDIRECT($A6&amp;$B6&amp;"ED"),,4)),Months)&amp;" "&amp;DAY(INDEX(INDIRECT($A6&amp;$B6&amp;"ED"),,4)))</t>
  </si>
  <si>
    <t>ExitToPermReunifyP</t>
  </si>
  <si>
    <t>ExitToPermReunifyD</t>
  </si>
  <si>
    <t>ExitToPermAdoptionP</t>
  </si>
  <si>
    <t>ExitToPermGuardianshipP</t>
  </si>
  <si>
    <t>ExitToPermEmancipationP</t>
  </si>
  <si>
    <t>ExitToPermOtherP</t>
  </si>
  <si>
    <t>ExitToPermStillInCareP</t>
  </si>
  <si>
    <t>Congregate Care</t>
  </si>
  <si>
    <t>Congregate</t>
  </si>
  <si>
    <t>Children in Foster Care. Agency Type=Child Welfare. Selected Subset: Court Dependent: Yes. Selected Subset: Placement Type: Foster</t>
  </si>
  <si>
    <t>PIT Placement Type Other</t>
  </si>
  <si>
    <t>Performance: Percent (&amp;type=1) / Median (&amp;type=M) / Static Sample</t>
  </si>
  <si>
    <t>Performance: Percent (&amp;type=1) / Median (&amp;type=M) / Per 1,000 (&amp;type=?) / Static Sample</t>
  </si>
  <si>
    <t>2006</t>
  </si>
  <si>
    <t>Q4 2006</t>
  </si>
  <si>
    <t>Yes</t>
  </si>
  <si>
    <t>No</t>
  </si>
  <si>
    <t>Comparison to baseline</t>
  </si>
  <si>
    <t>Type</t>
  </si>
  <si>
    <t>URL</t>
  </si>
  <si>
    <t>Dyn</t>
  </si>
  <si>
    <t>NA</t>
  </si>
  <si>
    <t>Num (&amp;type=2)</t>
  </si>
  <si>
    <t>Denom (&amp;type=3)</t>
  </si>
  <si>
    <t>Date Pattern 1:</t>
  </si>
  <si>
    <t>Date Pattern 2:</t>
  </si>
  <si>
    <t>Date Pattern 3:</t>
  </si>
  <si>
    <t>Date Pattern 5:</t>
  </si>
  <si>
    <t>Date Pattern 4:</t>
  </si>
  <si>
    <t>Date Pattern 6:</t>
  </si>
  <si>
    <t>Date Pattern 7:</t>
  </si>
  <si>
    <t>intPattern
Date pattern (for use in data sheet header)</t>
  </si>
  <si>
    <t>Start:</t>
  </si>
  <si>
    <t>End:</t>
  </si>
  <si>
    <t>Most reports</t>
  </si>
  <si>
    <t>At least 1-year follow up</t>
  </si>
  <si>
    <t>PIT</t>
  </si>
  <si>
    <t>6-Month Entry Cohort with at least 3-month follow up</t>
  </si>
  <si>
    <t>Point-in-time with 6-month follow up</t>
  </si>
  <si>
    <t>Rates</t>
  </si>
  <si>
    <t>In Care Rates</t>
  </si>
  <si>
    <t>FROM TITLE CONVENTIONS: DATES</t>
  </si>
  <si>
    <t>Q1 2007</t>
  </si>
  <si>
    <t>SUPPLEMENTAL (CDSS)</t>
  </si>
  <si>
    <t>Date Pattern 8:</t>
  </si>
  <si>
    <t>Date Pattern 9:</t>
  </si>
  <si>
    <t>CDSS (Quarter)</t>
  </si>
  <si>
    <t>CDSS (Month 1)</t>
  </si>
  <si>
    <t>Date Pattern 10:</t>
  </si>
  <si>
    <t>CDSS (Month 2)</t>
  </si>
  <si>
    <t>CDSS (Month 3)</t>
  </si>
  <si>
    <t>Date Pattern 11:</t>
  </si>
  <si>
    <t>Date Pattern 12:</t>
  </si>
  <si>
    <t>CDSS (8A)</t>
  </si>
  <si>
    <t>Worksheet Count</t>
  </si>
  <si>
    <t>Q2 2003</t>
  </si>
  <si>
    <t>Q3 2003</t>
  </si>
  <si>
    <t>Q4 2003</t>
  </si>
  <si>
    <t>JAN2002-JUN2002</t>
  </si>
  <si>
    <t>APR2002-SEP2002</t>
  </si>
  <si>
    <t>JUL2001-JUN2002</t>
  </si>
  <si>
    <t>OCT2001-SEP2002</t>
  </si>
  <si>
    <t>JAN2002-DEC2002</t>
  </si>
  <si>
    <t>APR2002-MAR2003</t>
  </si>
  <si>
    <t xml:space="preserve">service=Dvlp, program=Dvlp --&gt; program=live </t>
  </si>
  <si>
    <t>Dynamic Download Source</t>
  </si>
  <si>
    <t>Download Control</t>
  </si>
  <si>
    <t>N</t>
  </si>
  <si>
    <t>L</t>
  </si>
  <si>
    <t>M</t>
  </si>
  <si>
    <t>P</t>
  </si>
  <si>
    <t>Q</t>
  </si>
  <si>
    <t>R</t>
  </si>
  <si>
    <t>T</t>
  </si>
  <si>
    <t>V</t>
  </si>
  <si>
    <t>X</t>
  </si>
  <si>
    <t>Y</t>
  </si>
  <si>
    <t>Z</t>
  </si>
  <si>
    <t>6-Month Entry Cohort. Percent of children exiting to other over time. Agency Type=Child Welfare. Apr 1, 2005 to Sep 30, 2005. Selected Subset: Episode Count: First Entry. Selected Subset: Number of Days in Care: 8 days or more. Selected Subset: Exit Type: exiting to other. Selected Subset: Last Caregiver Relationship: Nonrelative Guardian, Nonrelative Nonguardian</t>
  </si>
  <si>
    <t>Entries:</t>
  </si>
  <si>
    <t>Exits:</t>
  </si>
  <si>
    <t>for Entries</t>
  </si>
  <si>
    <t>for Exits</t>
  </si>
  <si>
    <t>http://cssr.berkeley.edu/cwscmsreports/methodologies/default.aspx?report=Entries</t>
  </si>
  <si>
    <t>http://cssr.berkeley.edu/cwscmsreports/methodologies/default.aspx?report=Exits</t>
  </si>
  <si>
    <t>http://cssr.berkeley.edu/ucb_childwelfare/DisparityIndices.aspx</t>
  </si>
  <si>
    <t>for In Care Rates</t>
  </si>
  <si>
    <t>for Disparity Indices</t>
  </si>
  <si>
    <t>In Care Rates:</t>
  </si>
  <si>
    <t>Disparity Indices:</t>
  </si>
  <si>
    <t>http://cssr.berkeley.edu/cwscmsreports/methodologies/default.aspx?report=InCareRates</t>
  </si>
  <si>
    <t>http://cssr.berkeley.edu/cwscmsreports/methodologies/default.aspx?report=DisparityIndices</t>
  </si>
  <si>
    <t>http://cssr.berkeley.edu/ucb_childwelfare/c1M2.aspx</t>
  </si>
  <si>
    <t>Measure code</t>
  </si>
  <si>
    <t>Measure description</t>
  </si>
  <si>
    <t>Most recent start date</t>
  </si>
  <si>
    <t>Most recent end date</t>
  </si>
  <si>
    <t>Most recent numerator</t>
  </si>
  <si>
    <t>Most recent denominator</t>
  </si>
  <si>
    <t>U</t>
  </si>
  <si>
    <t>FMPrePlacementVol</t>
  </si>
  <si>
    <t>FMPostPlacementVol</t>
  </si>
  <si>
    <t>CaseloadNonCourt</t>
  </si>
  <si>
    <t>Court Dependent Family Maintenance Caseload (Pre-Placement) Voluntary</t>
  </si>
  <si>
    <t>Court Dependent Family Maintenance Caseload (Post-Placement) Voluntary</t>
  </si>
  <si>
    <t>Non Court Dependency Welfare Supervised Caseload</t>
  </si>
  <si>
    <t>6-Month Entry Cohort. Percent of children exiting to guardianship over time. Agency Type=Child Welfare. Apr 1, 2005 to Sep 30, 2005. Selected Subset: Episode Count: First Entry. Selected Subset: Number of Days in Care: 8 days or more. Selected Subset: Exit Type: exiting to guardianship. Selected Subset: Last Caregiver Relationship: Relative Guardian, Relative Nonguardian</t>
  </si>
  <si>
    <t>6-Month Entry Cohort. Percent of children exiting to emancipation over time. Agency Type=Child Welfare. Apr 1, 2005 to Sep 30, 2005. Selected Subset: Episode Count: First Entry. Selected Subset: Number of Days in Care: 8 days or more. Selected Subset: Exit Type: emancipated. Selected Subset: Last Caregiver Relationship: Relative Guardian, Relative Nonguardian</t>
  </si>
  <si>
    <t>6-Month Entry Cohort. Percent of children exiting to other over time. Agency Type=Child Welfare. Apr 1, 2005 to Sep 30, 2005. Selected Subset: Episode Count: First Entry. Selected Subset: Number of Days in Care: 8 days or more. Selected Subset: Exit Type: exiting to other. Selected Subset: Last Caregiver Relationship: Relative Guardian, Relative Nonguardian</t>
  </si>
  <si>
    <t>FMPostPlacementVolN</t>
  </si>
  <si>
    <t>FMPrePlacementVolN</t>
  </si>
  <si>
    <t>ExitsToEmancipation</t>
  </si>
  <si>
    <t>Exits to Emancipation</t>
  </si>
  <si>
    <t>Family setting - kin</t>
  </si>
  <si>
    <t>Family setting - non kin</t>
  </si>
  <si>
    <t>(Max for Range Assign 'subNameDisplayRanges')</t>
  </si>
  <si>
    <t>Notes:  These data include child-welfare-supervised foster children (and exclude those supervised by probation and other agencies).  These data include children regardless of length of stay in foster care and regardless of court status.</t>
  </si>
  <si>
    <t>Dependency Dashboard</t>
  </si>
  <si>
    <t>Children with cases</t>
  </si>
  <si>
    <t>Voluntary placement in foster care is both a federal IV-E and a state-funded option to court-ordered foster care. It is, however, time limited, no more than 180 days. At day 180, either the child must be returned to the custodial parent or a petition must be filed.  California statute defines voluntary placement in WIC 16507.4,16507.6, and 11401.1.  Federal authority to pay IV-E for voluntary placements is in 42 USC 672 (a)(2)(A) and in (f) and (g).  In California, a voluntary placement is considered voluntary Family Reunification (FR).  A case plan is required and the parent is provided FR services in order to resolve the issue requiring placement in the 180-day period.</t>
  </si>
  <si>
    <t>2.Voluntary: Children in Voluntary Family Maintenance (FM) and Non Court Dependent, Child Welfare Supervised Foster Care (FC), and Total</t>
  </si>
  <si>
    <t>Notes: These data include child-welfare-supervised foster children (and exclude those supervised by probation and other agencies).  These data do not include children who are in voluntary foster care.  See endnotes for additional information.</t>
  </si>
  <si>
    <t>Data:</t>
  </si>
  <si>
    <t>Methodology:</t>
  </si>
  <si>
    <t>Endnotes and Links</t>
  </si>
  <si>
    <t>Yr. Ending*</t>
  </si>
  <si>
    <t>*Listed years represent end year of interval.  For example, interval Jul 1-Jun 30 and year 2006 represents data from Jul 1, 2005-Jun 30, 2006.</t>
  </si>
  <si>
    <t>Guardian-Dep.</t>
  </si>
  <si>
    <t>Guard.-Dep.</t>
  </si>
  <si>
    <t>InCareRatesHispanic</t>
  </si>
  <si>
    <t>Note: These data include children in foster care regardless of court status.  See endnotes for additional information.</t>
  </si>
  <si>
    <t>PlaceTypeFCKin</t>
  </si>
  <si>
    <t>PlaceTypeFCCounty</t>
  </si>
  <si>
    <t>PlaceTypeFCFFA</t>
  </si>
  <si>
    <t>PlaceTypeCongregate</t>
  </si>
  <si>
    <t>PlaceTypeFCGuardianDependent</t>
  </si>
  <si>
    <t>PlaceTypeFCPreAdopt</t>
  </si>
  <si>
    <t>PIT Placement Type FC-Kin</t>
  </si>
  <si>
    <t xml:space="preserve">This measure computes the median length of stay for children exiting to adoption. Length of stay is calculated as the date of discharge from foster care minus the latest date of removal from the home. Only placement episodes ending in adoption are included. </t>
  </si>
  <si>
    <t>*</t>
  </si>
  <si>
    <t>6-Month Entry Cohort. Percent of children exiting to emancipation over time. Agency Type=Child Welfare. Apr 1, 2005 to Sep 30, 2005. Selected Subset: Episode Count: First Entry. Selected Subset: Number of Days in Care: 8 days or more. Selected Subset: Exit Type: emancipated. Selected Subset: Last Caregiver Relationship: Nonrelative Guardian, Nonrelative Nonguardian</t>
  </si>
  <si>
    <t>FM Total</t>
  </si>
  <si>
    <t>Calc</t>
  </si>
  <si>
    <t>=IF(ISBLANK(A15),"N.A.",IF(ISNUMBER(A15),A15,IF(RIGHT(UPPER(TRIM(A15)),6)="MONTHS",UPPER(TRIM(A15)),DATEVALUE(A3&amp;"/"&amp;IF(OR(A3=4,A3=6,A3=9,A3=11),30,IF(A3=2,28,31))&amp;"/"&amp;YEAR(RIGHT(A15,LEN(A15)-FIND("-",A15)))))))</t>
  </si>
  <si>
    <t>=IF(ISBLANK(A15),"N.A",IF(ISNUMBER(A15),A15,IF(RIGHT(UPPER(TRIM(A15)),6)="MONTHS",UPPER(TRIM(A15)),DATEVALUE(LEFT(A15,FIND("-",A15)-1)))))</t>
  </si>
  <si>
    <t>=IF(OR(ISBLANK(A15),ISNUMBER(A15),RIGHT(UPPER(TRIM(A15)),6)="MONTHS"),"N.A.",MONTH(RIGHT(A15,LEN(A15)-FIND("-",A15))))</t>
  </si>
  <si>
    <r>
      <t>Most recent performance</t>
    </r>
    <r>
      <rPr>
        <b/>
        <vertAlign val="superscript"/>
        <sz val="9"/>
        <rFont val="Gill Sans MT"/>
        <family val="2"/>
      </rPr>
      <t>1</t>
    </r>
  </si>
  <si>
    <r>
      <t>Direction?</t>
    </r>
    <r>
      <rPr>
        <b/>
        <vertAlign val="superscript"/>
        <sz val="9"/>
        <rFont val="Gill Sans MT"/>
        <family val="2"/>
      </rPr>
      <t>2</t>
    </r>
  </si>
  <si>
    <r>
      <t>Percent change</t>
    </r>
    <r>
      <rPr>
        <b/>
        <vertAlign val="superscript"/>
        <sz val="9"/>
        <rFont val="Gill Sans MT"/>
        <family val="2"/>
      </rPr>
      <t>3</t>
    </r>
  </si>
  <si>
    <t>Point in Time</t>
  </si>
  <si>
    <t>Exit to Permanency--Adoption (Non-Kin Placement)</t>
  </si>
  <si>
    <t>Exit to Permanency--Guardianship (Non-Kin Placement)</t>
  </si>
  <si>
    <t>Exit to Permanency--Emancipation (Non-Kin Placement)</t>
  </si>
  <si>
    <t>Exit to Permanency--Other (Non-Kin Placement)</t>
  </si>
  <si>
    <t>Exit to Permanency--StillInCare (Non-Kin Placement)</t>
  </si>
  <si>
    <t>PERF</t>
  </si>
  <si>
    <t>NUM</t>
  </si>
  <si>
    <t>DENOM</t>
  </si>
  <si>
    <t>LIVE</t>
  </si>
  <si>
    <t>LONG</t>
  </si>
  <si>
    <t>SNIP</t>
  </si>
  <si>
    <t>0--NA</t>
  </si>
  <si>
    <t>strAddDates
Add dates to tabs (-P,-N,-D)?</t>
  </si>
  <si>
    <t>APR2006-MAR2007</t>
  </si>
  <si>
    <t>OCT2005-MAR2006</t>
  </si>
  <si>
    <t>JAN2006-JUN2006</t>
  </si>
  <si>
    <t>APR2006-SEP2006</t>
  </si>
  <si>
    <t xml:space="preserve">Number of Children in the Population (For Children Ages 0-17) </t>
  </si>
  <si>
    <t xml:space="preserve">Number of Children in Child Welfare Supervised Foster Care (For Children Ages 0-17) </t>
  </si>
  <si>
    <t>Child Population (0-17), Caseload, and Prevalence Rates. Prevalence per 1,000 Children. Agency Type=Child Welfare. Selected Subset: Ethnic Group: Black</t>
  </si>
  <si>
    <t>Child Population (0-17), Caseload, and Prevalence Rates. Prevalence per 1,000 Children. Agency Type=Child Welfare. Selected Subset: Ethnic Group: White</t>
  </si>
  <si>
    <t>Child Population (0-17), Caseload, and Prevalence Rates. Prevalence per 1,000 Children. Agency Type=Child Welfare. Selected Subset: Ethnic Group: Hispanic</t>
  </si>
  <si>
    <t>N/A</t>
  </si>
  <si>
    <t>Effective Length (+4 for VBA)</t>
  </si>
  <si>
    <t>Test Snips Checked (SAMPLE)</t>
  </si>
  <si>
    <t>JUL2002-DEC2002</t>
  </si>
  <si>
    <t>OCT2002-MAR2003</t>
  </si>
  <si>
    <t>JAN2003-JUN2003</t>
  </si>
  <si>
    <t>APR2003-SEP2003</t>
  </si>
  <si>
    <t>JUL2003-DEC2003</t>
  </si>
  <si>
    <t>OCT2003-MAR2004</t>
  </si>
  <si>
    <t>JAN2004-JUN2004</t>
  </si>
  <si>
    <t>APR2004-SEP2004</t>
  </si>
  <si>
    <t>JUL2004-DEC2004</t>
  </si>
  <si>
    <t>OCT2004-MAR2005</t>
  </si>
  <si>
    <t>JAN2005-JUN2005</t>
  </si>
  <si>
    <t>APR2005-SEP2005</t>
  </si>
  <si>
    <t>JUL2005-DEC2005</t>
  </si>
  <si>
    <t>Live Snips Checked</t>
  </si>
  <si>
    <t>Q1 2004</t>
  </si>
  <si>
    <t>Q2 2004</t>
  </si>
  <si>
    <t>Q3 2004</t>
  </si>
  <si>
    <t>Q4 2004</t>
  </si>
  <si>
    <t>Q1 2005</t>
  </si>
  <si>
    <t>Q2 2005</t>
  </si>
  <si>
    <t>Q3 2005</t>
  </si>
  <si>
    <t>Q4 2005</t>
  </si>
  <si>
    <t>Q1 2006</t>
  </si>
  <si>
    <t>Q2 2006</t>
  </si>
  <si>
    <t>Q3 2006</t>
  </si>
  <si>
    <t>Reunification</t>
  </si>
  <si>
    <t>Adoption</t>
  </si>
  <si>
    <t>6-Month Entry Cohort. Percent of children exiting to reunification over time. Agency Type=Child Welfare</t>
  </si>
  <si>
    <t>6-Month Entry Cohort. Percent of children exiting to adoption over time. Agency Type=Child Welfare</t>
  </si>
  <si>
    <t>6-Month Entry Cohort. Percent of children exiting to guardianship over time. Agency Type=Child Welfare</t>
  </si>
  <si>
    <t>Filings by Case Type</t>
  </si>
  <si>
    <t>09a-Juvenile Dependency</t>
  </si>
  <si>
    <t>Return to Start Page</t>
  </si>
  <si>
    <t>1998-99</t>
  </si>
  <si>
    <t>1999-00</t>
  </si>
  <si>
    <t>2000-01</t>
  </si>
  <si>
    <t>2001-02</t>
  </si>
  <si>
    <t>2002-03</t>
  </si>
  <si>
    <t>2003-04</t>
  </si>
  <si>
    <t>2004-05</t>
  </si>
  <si>
    <t>2005-06</t>
  </si>
  <si>
    <t>2006-07</t>
  </si>
  <si>
    <t>2007-08</t>
  </si>
  <si>
    <t>Filings</t>
  </si>
  <si>
    <t>Report URL</t>
  </si>
  <si>
    <t>http://cssr.berkeley.edu/ucb_childwelfare/PIT.aspx</t>
  </si>
  <si>
    <t>http://cssr.berkeley.edu/ucb_childwelfare/Entries.aspx</t>
  </si>
  <si>
    <t>http://cssr.berkeley.edu/ucb_childwelfare/Exits.aspx</t>
  </si>
  <si>
    <t>http://cssr.berkeley.edu/ucb_childwelfare/C2M2.aspx</t>
  </si>
  <si>
    <t>http://cssr.berkeley.edu/ucb_childwelfare/CaseServiceComponents.aspx</t>
  </si>
  <si>
    <t>http://cssr.berkeley.edu/ucb_childwelfare/InCareRates.aspx</t>
  </si>
  <si>
    <t>Interval 1</t>
  </si>
  <si>
    <t>Interval 2</t>
  </si>
  <si>
    <t>Interval 3</t>
  </si>
  <si>
    <t>Interval 4</t>
  </si>
  <si>
    <t>Jan</t>
  </si>
  <si>
    <t>Feb</t>
  </si>
  <si>
    <t>Mar</t>
  </si>
  <si>
    <t>Apr</t>
  </si>
  <si>
    <t>May</t>
  </si>
  <si>
    <t>Jun</t>
  </si>
  <si>
    <t>Jul</t>
  </si>
  <si>
    <t>Aug</t>
  </si>
  <si>
    <t>Sep</t>
  </si>
  <si>
    <t>Oct</t>
  </si>
  <si>
    <t>Nov</t>
  </si>
  <si>
    <t>Dec</t>
  </si>
  <si>
    <t>=IF(INDEX(INDIRECT($A6&amp;$B6&amp;"SD"),,2)=INDEX(INDIRECT($A6&amp;$B6&amp;"ED"),,2),INDEX(INDIRECT($A6&amp;$B6&amp;"SD"),,2),LOOKUP(MONTH(INDEX(INDIRECT($A6&amp;$B6&amp;"SD"),,2)),Months)&amp;" "&amp;DAY(INDEX(INDIRECT($A6&amp;$B6&amp;"SD"),,2))&amp;"-"&amp;LOOKUP(MONTH(INDEX(INDIRECT($A6&amp;$B6&amp;"ED"),,2)),Months)&amp;" "&amp;DAY(INDEX(INDIRECT($A6&amp;$B6&amp;"ED"),,2)))</t>
  </si>
  <si>
    <t>ReentryFollowingReunification</t>
  </si>
  <si>
    <t>Reentry Following Reunification (Exit Cohort)</t>
  </si>
  <si>
    <t>3. Juvenile Dependency Filings</t>
  </si>
  <si>
    <t>4. Children in Court-Ordered Family Maintenance (FM)</t>
  </si>
  <si>
    <t>Children in Foster Care. Agency Type=Child Welfare. Selected Subset: Court Dependent: Yes. Selected Subset: Placement Type: Court Specified Home, Non-FC, Transitional Housing, Guardian - Other, Runaway, Trial Home Visit, Other (?)</t>
  </si>
  <si>
    <t>Stat</t>
  </si>
  <si>
    <t>Pre-Placement, Post-Placement, and Total</t>
  </si>
  <si>
    <t>County</t>
  </si>
  <si>
    <t>California</t>
  </si>
  <si>
    <t>Alameda</t>
  </si>
  <si>
    <t>Alpine</t>
  </si>
  <si>
    <t>Note:  These data are limited to cases in which a child spent eight days or more in foster care.  These data include children in foster care regardless of court status.  An exit to reunification may or may not correspond with termination of jurisdiction.  Exits to reunification remain as open court cases if families are receiving court ordered post-placement family maintenance services.  See endnotes for additional information.</t>
  </si>
  <si>
    <t>Note: Family Maintenance case services provided after Family Reunification and/or Permanent Placement case services that were provided during the same case opening are classed as Post-Placement Family Maintenance case services. Otherwise Family Maintenance case services are classed as Pre-Placement Family Maintenance services.</t>
  </si>
  <si>
    <t>In Care Rates (Hispanic Children)</t>
  </si>
  <si>
    <t>FM</t>
  </si>
  <si>
    <t>FC</t>
  </si>
  <si>
    <t>Area 1</t>
  </si>
  <si>
    <t>Area 2</t>
  </si>
  <si>
    <t>Pre-Placement</t>
  </si>
  <si>
    <t>http://cssr.berkeley.edu/ucb_childwelfare/</t>
  </si>
  <si>
    <t>6 MONTHS</t>
  </si>
  <si>
    <t>12 MONTHS</t>
  </si>
  <si>
    <t>18 MONTHS</t>
  </si>
  <si>
    <t>3 MONTHS</t>
  </si>
  <si>
    <t>24 MONTHS</t>
  </si>
  <si>
    <t>30 MONTHS</t>
  </si>
  <si>
    <t>36 MONTHS</t>
  </si>
  <si>
    <t>Reunified</t>
  </si>
  <si>
    <t>Adopted</t>
  </si>
  <si>
    <t>Guardianship</t>
  </si>
  <si>
    <t>Emancipated</t>
  </si>
  <si>
    <t>In Care</t>
  </si>
  <si>
    <t xml:space="preserve"> </t>
  </si>
  <si>
    <t>ExitToPermReunifyKinD</t>
  </si>
  <si>
    <t>ExitToPermReunifyNonKinD</t>
  </si>
  <si>
    <t>InCareRatesBlackD</t>
  </si>
  <si>
    <t>InCareRatesWhiteD</t>
  </si>
  <si>
    <t>InCareRatesHispanicD</t>
  </si>
  <si>
    <t>InCareRatesNativeAmericanD</t>
  </si>
  <si>
    <t>InCareRatesAsianPID</t>
  </si>
  <si>
    <t>InCareRatesBlackN</t>
  </si>
  <si>
    <t>InCareRatesWhiteN</t>
  </si>
  <si>
    <t>InCareRatesHispanicN</t>
  </si>
  <si>
    <t>InCareRatesAsianPIN</t>
  </si>
  <si>
    <t>InCareRatesNativeAmericanN</t>
  </si>
  <si>
    <t>Child Population (0-17), Number in Care, and Prevalence Rates. Total Child Population. Selected Subset: Ethnic Group: White</t>
  </si>
  <si>
    <t>Note: Data include filings of original and subsequent petitions. Discrepancies between these data and data in the Court Statistics Report are a result of the fact that JBSIS data are continually updated as data become available.</t>
  </si>
  <si>
    <t>Children in Foster Care. Agency Type=Child Welfare. Selected Subset: Court Dependent: Yes. Selected Subset: Placement Type: Guardian - Dependent</t>
  </si>
  <si>
    <t>Children in Foster Care. Agency Type=Child Welfare. Selected Subset: Court Dependent: Yes. Selected Subset: Placement Type: Pre-Adopt</t>
  </si>
  <si>
    <t xml:space="preserve"> Produced for</t>
  </si>
  <si>
    <t>455 Golden Gate Avenue</t>
  </si>
  <si>
    <t>San Francisco, CA 94102</t>
  </si>
  <si>
    <t xml:space="preserve">by </t>
  </si>
  <si>
    <t>replace &amp;avrow=, &amp;avcol= with null</t>
  </si>
  <si>
    <t>Snip URL</t>
  </si>
  <si>
    <t>JUL2002-JUN2003</t>
  </si>
  <si>
    <t>OCT2002-SEP2003</t>
  </si>
  <si>
    <t>JAN2003-DEC2003</t>
  </si>
  <si>
    <t>APR2003-MAR2004</t>
  </si>
  <si>
    <t>JUL2003-JUN2004</t>
  </si>
  <si>
    <t>OCT2003-SEP2004</t>
  </si>
  <si>
    <t>JAN2004-DEC2004</t>
  </si>
  <si>
    <t>APR2004-MAR2005</t>
  </si>
  <si>
    <t>JUL2004-JUN2005</t>
  </si>
  <si>
    <t>OCT2004-SEP2005</t>
  </si>
  <si>
    <t>JAN2005-DEC2005</t>
  </si>
  <si>
    <t>APR2005-MAR2006</t>
  </si>
  <si>
    <t>JUL2005-JUN2006</t>
  </si>
  <si>
    <t>OCT2005-SEP2006</t>
  </si>
  <si>
    <t>JAN2006-DEC2006</t>
  </si>
  <si>
    <t>Status</t>
  </si>
  <si>
    <t>Live</t>
  </si>
  <si>
    <t>Last update</t>
  </si>
  <si>
    <t>TEST</t>
  </si>
  <si>
    <t>D</t>
  </si>
  <si>
    <t>Children in Foster Care. Agency Type=Child Welfare. Selected Subset: Court Dependent: Yes. Selected Subset: Placement Type: Kin</t>
  </si>
  <si>
    <t>Children in Foster Care. Agency Type=Child Welfare. Selected Subset: Court Dependent: Yes. Selected Subset: Placement Type: Pre-Adopt, Kin, Foster, FFA, Court Specified Home, Group, Shelter, Non-FC, Transitional Housing, Guardian - Dependent, Guardian - Other, Runaway, Trial Home Visit, Other (?)</t>
  </si>
  <si>
    <t>ExitToPermGuardianshipKinP</t>
  </si>
  <si>
    <t>ExitToPermEmancipationKinP</t>
  </si>
  <si>
    <t>ExitToPermOtherKinP</t>
  </si>
  <si>
    <t>ExitToPermStillInCareKinP</t>
  </si>
  <si>
    <t>Time 1:</t>
  </si>
  <si>
    <t>Time 2:</t>
  </si>
  <si>
    <t>% Change</t>
  </si>
  <si>
    <t>Child Population (0-17), Caseload, and Prevalence Rates. Prevalence per 1,000 Children. Agency Type=Child Welfare. Selected Subset: Ethnic Group: Asian/P.I.</t>
  </si>
  <si>
    <t>Child Population (0-17), Caseload, and Prevalence Rates. Prevalence per 1,000 Children. Agency Type=Child Welfare. Selected Subset: Ethnic Group: Nat Amer</t>
  </si>
  <si>
    <t>6-Month Entry Cohort. Percent of children exiting to reunification over time. Agency Type=Child Welfare. Apr 1, 2005 to Sep 30, 2005. Selected Subset: Episode Count: First Entry. Selected Subset: Number of Days in Care: 8 days or more. Selected Subset: Exit Type: reunified. Selected Subset: Last Caregiver Relationship: Relative Guardian, Relative Nonguardian</t>
  </si>
  <si>
    <t>6-Month Entry Cohort. Percent of children exiting to adoption over time. Agency Type=Child Welfare. Apr 1, 2005 to Sep 30, 2005. Selected Subset: Episode Count: First Entry. Selected Subset: Number of Days in Care: 8 days or more. Selected Subset: Exit Type: adopted. Selected Subset: Last Caregiver Relationship: Relative Guardian, Relative Nonguardian</t>
  </si>
  <si>
    <t>1. Court: Children in Court Ordered Family Maintenance (FM) and Court Dependent, Child Welfare Supervised Foster Care (FC), and Total</t>
  </si>
  <si>
    <t>6-Month Entry Cohort. Percent of children still in care over time. Agency Type=Child Welfare. Apr 1, 2005 to Sep 30, 2005. Selected Subset: Episode Count: First Entry. Selected Subset: Number of Days in Care: 8 days or more. Selected Subset: Exit Type: still in care (no exit). Selected Subset: Last Caregiver Relationship: Relative Guardian, Relative Nonguardian</t>
  </si>
  <si>
    <t>PlaceTypeFCKinN</t>
  </si>
  <si>
    <t>PlaceTypeFCCountyN</t>
  </si>
  <si>
    <t>Child Population (0-17), Number in Care, and Prevalence Rates. Prevalence per 1,000 Children. Agency Type=Child Welfare. Selected Subset: Ethnic Group: White</t>
  </si>
  <si>
    <t>Child Population (0-17), Number in Care, and Prevalence Rates. Number in Care. Agency Type=Child Welfare. Selected Subset: Ethnic Group: White</t>
  </si>
  <si>
    <t>6-Month Entry Cohort. Percent of children exiting to emancipation over time. Agency Type=Child Welfare</t>
  </si>
  <si>
    <t>Notes:  Data are limited to children in foster care for eight days or more.  Children entering or exiting care more than once during the period are counted once.  These data include child-welfare-supervised foster children (and exclude those supervised by probation and other agencies).  An exit is defined as the end of a foster care placement episode, not necessarily termination of jurisdiction.  See endnotes for more information.</t>
  </si>
  <si>
    <t>Children Entering and Exiting are child-level counts.  Children entering care more than once during the period will be counted once in entries.  Similarly, if a child exits foster care more than once during the period he or she is counted once.  These analyses can be replicated on the dynamic site using the 'Children Entering' and 'Children Exiting' options.</t>
  </si>
  <si>
    <t>All charts and tables in this report are drawn from publically accessible child welfare data. These reports will have limited utility in counties with small caseloads (50 cases or fewer), however we will make them available for use in all 58 counties in California. Caution should be exercised in the interpretation of the contents of these reports when caseloads are small. Attempts to extrapolate, infer or generalize may lead to erroneous conclusions when cell sizes are small.</t>
  </si>
  <si>
    <t>JuvDepOri</t>
  </si>
  <si>
    <t>JuvDepSub</t>
  </si>
  <si>
    <t>Filings by Case Type. 09a-Juvenile Dependency: Original Filings</t>
  </si>
  <si>
    <t>Filings by Case Type. 09a-Juvenile Dependency: Subsequent Filings</t>
  </si>
  <si>
    <t>AdoptionPD</t>
  </si>
  <si>
    <t>AdoptionPDisplayCounty1</t>
  </si>
  <si>
    <t>=CountyDataInterval!$D$11:$N$11</t>
  </si>
  <si>
    <t>AdoptionPDisplayCounty2</t>
  </si>
  <si>
    <t>=CountyDataInterval!$D$84:$N$84</t>
  </si>
  <si>
    <t>AdoptionPED</t>
  </si>
  <si>
    <t>=#REF!$A$2:$AT$2</t>
  </si>
  <si>
    <t>AdoptionPInt</t>
  </si>
  <si>
    <t>=Reference!$C$11:$F$11</t>
  </si>
  <si>
    <t>AdoptionPSD</t>
  </si>
  <si>
    <t>=#REF!$A$1:$AT$1</t>
  </si>
  <si>
    <t>CaseloadND</t>
  </si>
  <si>
    <t>CaseloadNDisplayCounty1</t>
  </si>
  <si>
    <t>=CountyDataInterval!$D$7:$N$7</t>
  </si>
  <si>
    <t>CaseloadNDisplayCounty2</t>
  </si>
  <si>
    <t>=CountyDataInterval!$D$80:$N$80</t>
  </si>
  <si>
    <t>CaseloadNED</t>
  </si>
  <si>
    <t>=#REF!$A$2:$AX$2</t>
  </si>
  <si>
    <t>CaseloadNInt</t>
  </si>
  <si>
    <t>=Reference!$C$7:$F$7</t>
  </si>
  <si>
    <t>CaseloadNonCourtND</t>
  </si>
  <si>
    <t>CaseloadNonCourtNDisplayCounty1</t>
  </si>
  <si>
    <t>=CountyDataInterval!$D$67:$N$67</t>
  </si>
  <si>
    <t>CaseloadNonCourtNDisplayCounty2</t>
  </si>
  <si>
    <t>=CountyDataInterval!$D$140:$N$140</t>
  </si>
  <si>
    <t>CaseloadNonCourtNED</t>
  </si>
  <si>
    <t>CaseloadNonCourtNInt</t>
  </si>
  <si>
    <t>=Reference!$C$67:$F$67</t>
  </si>
  <si>
    <t>CaseloadNonCourtNSD</t>
  </si>
  <si>
    <t>=#REF!$A$1:$AX$1</t>
  </si>
  <si>
    <t>CaseloadNSD</t>
  </si>
  <si>
    <t>Counties</t>
  </si>
  <si>
    <t>=Reference!$G$1:$G$60</t>
  </si>
  <si>
    <t>EndColumn</t>
  </si>
  <si>
    <t>=Reports!$Q$6:$S$62</t>
  </si>
  <si>
    <t>EntriesND</t>
  </si>
  <si>
    <t>EntriesNDisplayCounty1</t>
  </si>
  <si>
    <t>=CountyDataInterval!$D$8:$N$8</t>
  </si>
  <si>
    <t>EntriesNDisplayCounty2</t>
  </si>
  <si>
    <t>=CountyDataInterval!$D$81:$N$81</t>
  </si>
  <si>
    <t>EntriesNED</t>
  </si>
  <si>
    <t>EntriesNInt</t>
  </si>
  <si>
    <t>=Reference!$C$8:$F$8</t>
  </si>
  <si>
    <t>EntriesNSD</t>
  </si>
  <si>
    <t>ExitsND</t>
  </si>
  <si>
    <t>ExitsNDisplayCounty1</t>
  </si>
  <si>
    <t>=CountyDataInterval!$D$9:$N$9</t>
  </si>
  <si>
    <t>ExitsNDisplayCounty2</t>
  </si>
  <si>
    <t>=CountyDataInterval!$D$82:$N$82</t>
  </si>
  <si>
    <t>ExitsNED</t>
  </si>
  <si>
    <t>ExitsNInt</t>
  </si>
  <si>
    <t>=Reference!$C$9:$F$9</t>
  </si>
  <si>
    <t>ExitsNSD</t>
  </si>
  <si>
    <t>ExitsToEmancipationND</t>
  </si>
  <si>
    <t>ExitsToEmancipationNDisplayCounty1</t>
  </si>
  <si>
    <t>=CountyDataInterval!$D$68:$N$68</t>
  </si>
  <si>
    <t>ExitsToEmancipationNDisplayCounty2</t>
  </si>
  <si>
    <t>=CountyDataInterval!$D$141:$N$141</t>
  </si>
  <si>
    <t>ExitsToEmancipationNED</t>
  </si>
  <si>
    <t>ExitsToEmancipationNInt</t>
  </si>
  <si>
    <t>=Reference!$C$68:$F$68</t>
  </si>
  <si>
    <t>ExitsToEmancipationNSD</t>
  </si>
  <si>
    <t>ExitToPermAdoptionKinPD</t>
  </si>
  <si>
    <t>=#REF!$A$25:$H$84</t>
  </si>
  <si>
    <t>ExitToPermAdoptionKinPDisplayCounty1</t>
  </si>
  <si>
    <t>=CountyDataInterval!$D$46:$J$46</t>
  </si>
  <si>
    <t>ExitToPermAdoptionKinPDisplayCounty2</t>
  </si>
  <si>
    <t>=CountyDataInterval!$D$119:$J$119</t>
  </si>
  <si>
    <t>ExitToPermAdoptionKinPED</t>
  </si>
  <si>
    <t>=#REF!$A$2:$H$2</t>
  </si>
  <si>
    <t>ExitToPermAdoptionKinPInt</t>
  </si>
  <si>
    <t>=Reference!$C$46:$F$46</t>
  </si>
  <si>
    <t>ExitToPermAdoptionKinPSD</t>
  </si>
  <si>
    <t>=#REF!$A$1:$H$1</t>
  </si>
  <si>
    <t>ExitToPermAdoptionNonKinPD</t>
  </si>
  <si>
    <t>ExitToPermAdoptionNonKinPDisplayCounty1</t>
  </si>
  <si>
    <t>=CountyDataInterval!$D$53:$J$53</t>
  </si>
  <si>
    <t>ExitToPermAdoptionNonKinPDisplayCounty2</t>
  </si>
  <si>
    <t>=CountyDataInterval!$D$126:$J$126</t>
  </si>
  <si>
    <t>ExitToPermAdoptionNonKinPED</t>
  </si>
  <si>
    <t>ExitToPermAdoptionNonKinPInt</t>
  </si>
  <si>
    <t>=Reference!$C$53:$F$53</t>
  </si>
  <si>
    <t>ExitToPermAdoptionNonKinPSD</t>
  </si>
  <si>
    <t>ExitToPermAdoptionPD</t>
  </si>
  <si>
    <t>=#REF!$A$24:$H$83</t>
  </si>
  <si>
    <t>ExitToPermAdoptionPDisplayCounty1</t>
  </si>
  <si>
    <t>=CountyDataInterval!$D$60:$J$60</t>
  </si>
  <si>
    <t>ExitToPermAdoptionPDisplayCounty2</t>
  </si>
  <si>
    <t>=CountyDataInterval!$D$133:$J$133</t>
  </si>
  <si>
    <t>ExitToPermAdoptionPED</t>
  </si>
  <si>
    <t>ExitToPermAdoptionPInt</t>
  </si>
  <si>
    <t>=Reference!$C$60:$F$60</t>
  </si>
  <si>
    <t>ExitToPermAdoptionPSD</t>
  </si>
  <si>
    <t>ExitToPermEmancipationKinPD</t>
  </si>
  <si>
    <t>ExitToPermEmancipationKinPDisplayCounty1</t>
  </si>
  <si>
    <t>=CountyDataInterval!$D$48:$J$48</t>
  </si>
  <si>
    <t>ExitToPermEmancipationKinPDisplayCounty2</t>
  </si>
  <si>
    <t>=CountyDataInterval!$D$121:$J$121</t>
  </si>
  <si>
    <t>ExitToPermEmancipationKinPED</t>
  </si>
  <si>
    <t>ExitToPermEmancipationKinPInt</t>
  </si>
  <si>
    <t>=Reference!$C$48:$F$48</t>
  </si>
  <si>
    <t>ExitToPermEmancipationKinPSD</t>
  </si>
  <si>
    <t>ExitToPermEmancipationNonKinPD</t>
  </si>
  <si>
    <t>ExitToPermEmancipationNonKinPDisplayCounty1</t>
  </si>
  <si>
    <t>=CountyDataInterval!$D$55:$J$55</t>
  </si>
  <si>
    <t>ExitToPermEmancipationNonKinPDisplayCounty2</t>
  </si>
  <si>
    <t>=CountyDataInterval!$D$128:$J$128</t>
  </si>
  <si>
    <t>ExitToPermEmancipationNonKinPED</t>
  </si>
  <si>
    <t>ExitToPermEmancipationNonKinPInt</t>
  </si>
  <si>
    <t>=Reference!$C$55:$F$55</t>
  </si>
  <si>
    <t>ExitToPermEmancipationNonKinPSD</t>
  </si>
  <si>
    <t>ExitToPermEmancipationPD</t>
  </si>
  <si>
    <t>ExitToPermEmancipationPDisplayCounty1</t>
  </si>
  <si>
    <t>=CountyDataInterval!$D$62:$J$62</t>
  </si>
  <si>
    <t>ExitToPermEmancipationPDisplayCounty2</t>
  </si>
  <si>
    <t>=CountyDataInterval!$D$135:$J$135</t>
  </si>
  <si>
    <t>ExitToPermEmancipationPED</t>
  </si>
  <si>
    <t>ExitToPermEmancipationPInt</t>
  </si>
  <si>
    <t>=Reference!$C$62:$F$62</t>
  </si>
  <si>
    <t>ExitToPermEmancipationPSD</t>
  </si>
  <si>
    <t>ExitToPermGuardianshipKinPD</t>
  </si>
  <si>
    <t>ExitToPermGuardianshipKinPDisplayCounty1</t>
  </si>
  <si>
    <t>=CountyDataInterval!$D$47:$J$47</t>
  </si>
  <si>
    <t>ExitToPermGuardianshipKinPDisplayCounty2</t>
  </si>
  <si>
    <t>=CountyDataInterval!$D$120:$J$120</t>
  </si>
  <si>
    <t>ExitToPermGuardianshipKinPED</t>
  </si>
  <si>
    <t>ExitToPermGuardianshipKinPInt</t>
  </si>
  <si>
    <t>=Reference!$C$47:$F$47</t>
  </si>
  <si>
    <t>ExitToPermGuardianshipKinPSD</t>
  </si>
  <si>
    <t>ExitToPermGuardianshipNonKinPD</t>
  </si>
  <si>
    <t>ExitToPermGuardianshipNonKinPDisplayCounty1</t>
  </si>
  <si>
    <t>=CountyDataInterval!$D$54:$J$54</t>
  </si>
  <si>
    <t>ExitToPermGuardianshipNonKinPDisplayCounty2</t>
  </si>
  <si>
    <t>=CountyDataInterval!$D$127:$J$127</t>
  </si>
  <si>
    <t>ExitToPermGuardianshipNonKinPED</t>
  </si>
  <si>
    <t>ExitToPermGuardianshipNonKinPInt</t>
  </si>
  <si>
    <t>=Reference!$C$54:$F$54</t>
  </si>
  <si>
    <t>ExitToPermGuardianshipNonKinPSD</t>
  </si>
  <si>
    <t>ExitToPermGuardianshipPD</t>
  </si>
  <si>
    <t>ExitToPermGuardianshipPDisplayCounty1</t>
  </si>
  <si>
    <t>=CountyDataInterval!$D$61:$J$61</t>
  </si>
  <si>
    <t>ExitToPermGuardianshipPDisplayCounty2</t>
  </si>
  <si>
    <t>=CountyDataInterval!$D$134:$J$134</t>
  </si>
  <si>
    <t>ExitToPermGuardianshipPED</t>
  </si>
  <si>
    <t>ExitToPermGuardianshipPInt</t>
  </si>
  <si>
    <t>=Reference!$C$61:$F$61</t>
  </si>
  <si>
    <t>ExitToPermGuardianshipPSD</t>
  </si>
  <si>
    <t>ExitToPermOtherKinPD</t>
  </si>
  <si>
    <t>ExitToPermOtherKinPDisplayCounty1</t>
  </si>
  <si>
    <t>=CountyDataInterval!$D$49:$J$49</t>
  </si>
  <si>
    <t>ExitToPermOtherKinPDisplayCounty2</t>
  </si>
  <si>
    <t>=CountyDataInterval!$D$122:$J$122</t>
  </si>
  <si>
    <t>ExitToPermOtherKinPED</t>
  </si>
  <si>
    <t>ExitToPermOtherKinPInt</t>
  </si>
  <si>
    <t>=Reference!$C$49:$F$49</t>
  </si>
  <si>
    <t>ExitToPermOtherKinPSD</t>
  </si>
  <si>
    <t>ExitToPermOtherNonKinPD</t>
  </si>
  <si>
    <t>ExitToPermOtherNonKinPDisplayCounty1</t>
  </si>
  <si>
    <t>=CountyDataInterval!$D$56:$J$56</t>
  </si>
  <si>
    <t>ExitToPermOtherNonKinPDisplayCounty2</t>
  </si>
  <si>
    <t>=CountyDataInterval!$D$129:$J$129</t>
  </si>
  <si>
    <t>ExitToPermOtherNonKinPED</t>
  </si>
  <si>
    <t>ExitToPermOtherNonKinPInt</t>
  </si>
  <si>
    <t>=Reference!$C$56:$F$56</t>
  </si>
  <si>
    <t>ExitToPermOtherNonKinPSD</t>
  </si>
  <si>
    <t>ExitToPermOtherPD</t>
  </si>
  <si>
    <t>ExitToPermOtherPDisplayCounty1</t>
  </si>
  <si>
    <t>=CountyDataInterval!$D$63:$J$63</t>
  </si>
  <si>
    <t>ExitToPermOtherPDisplayCounty2</t>
  </si>
  <si>
    <t>=CountyDataInterval!$D$136:$J$136</t>
  </si>
  <si>
    <t>ExitToPermOtherPED</t>
  </si>
  <si>
    <t>ExitToPermOtherPInt</t>
  </si>
  <si>
    <t>=Reference!$C$63:$F$63</t>
  </si>
  <si>
    <t>ExitToPermOtherPSD</t>
  </si>
  <si>
    <t>ExitToPermReunifyDD</t>
  </si>
  <si>
    <t>=#REF!$A$24:$D$83</t>
  </si>
  <si>
    <t>ExitToPermReunifyDDisplayCounty1</t>
  </si>
  <si>
    <t>=CountyDataInterval!$D$59:$D$59</t>
  </si>
  <si>
    <t>ExitToPermReunifyDDisplayCounty2</t>
  </si>
  <si>
    <t>=CountyDataInterval!$D$132:$D$132</t>
  </si>
  <si>
    <t>ExitToPermReunifyDED</t>
  </si>
  <si>
    <t>=#REF!$A$2:$D$2</t>
  </si>
  <si>
    <t>ExitToPermReunifyDInt</t>
  </si>
  <si>
    <t>=Reference!$C$59:$F$59</t>
  </si>
  <si>
    <t>ExitToPermReunifyDSD</t>
  </si>
  <si>
    <t>=#REF!$A$1:$D$1</t>
  </si>
  <si>
    <t>ExitToPermReunifyKinDD</t>
  </si>
  <si>
    <t>=#REF!$A$25:$D$84</t>
  </si>
  <si>
    <t>ExitToPermReunifyKinDDisplayCounty1</t>
  </si>
  <si>
    <t>=CountyDataInterval!$D$45:$D$45</t>
  </si>
  <si>
    <t>ExitToPermReunifyKinDDisplayCounty2</t>
  </si>
  <si>
    <t>=CountyDataInterval!$D$118:$D$118</t>
  </si>
  <si>
    <t>ExitToPermReunifyKinDED</t>
  </si>
  <si>
    <t>ExitToPermReunifyKinDInt</t>
  </si>
  <si>
    <t>=Reference!$C$45:$F$45</t>
  </si>
  <si>
    <t>ExitToPermReunifyKinDSD</t>
  </si>
  <si>
    <t>ExitToPermReunifyKinPD</t>
  </si>
  <si>
    <t>ExitToPermReunifyKinPDisplayCounty1</t>
  </si>
  <si>
    <t>=CountyDataInterval!$D$44:$J$44</t>
  </si>
  <si>
    <t>ExitToPermReunifyKinPDisplayCounty2</t>
  </si>
  <si>
    <t>=CountyDataInterval!$D$117:$J$117</t>
  </si>
  <si>
    <t>ExitToPermReunifyKinPED</t>
  </si>
  <si>
    <t>ExitToPermReunifyKinPInt</t>
  </si>
  <si>
    <t>=Reference!$C$44:$F$44</t>
  </si>
  <si>
    <t>ExitToPermReunifyKinPSD</t>
  </si>
  <si>
    <t>ExitToPermReunifyNonKinDD</t>
  </si>
  <si>
    <t>ExitToPermReunifyNonKinDDisplayCounty1</t>
  </si>
  <si>
    <t>=CountyDataInterval!$D$52:$D$52</t>
  </si>
  <si>
    <t>ExitToPermReunifyNonKinDDisplayCounty2</t>
  </si>
  <si>
    <t>=CountyDataInterval!$D$125:$D$125</t>
  </si>
  <si>
    <t>ExitToPermReunifyNonKinDED</t>
  </si>
  <si>
    <t>ExitToPermReunifyNonKinDInt</t>
  </si>
  <si>
    <t>=Reference!$C$52:$F$52</t>
  </si>
  <si>
    <t>ExitToPermReunifyNonKinDSD</t>
  </si>
  <si>
    <t>ExitToPermReunifyNonKinPD</t>
  </si>
  <si>
    <t>ExitToPermReunifyNonKinPDisplayCounty1</t>
  </si>
  <si>
    <t>=CountyDataInterval!$D$51:$J$51</t>
  </si>
  <si>
    <t>ExitToPermReunifyNonKinPDisplayCounty2</t>
  </si>
  <si>
    <t>=CountyDataInterval!$D$124:$J$124</t>
  </si>
  <si>
    <t>ExitToPermReunifyNonKinPED</t>
  </si>
  <si>
    <t>ExitToPermReunifyNonKinPInt</t>
  </si>
  <si>
    <t>=Reference!$C$51:$F$51</t>
  </si>
  <si>
    <t>ExitToPermReunifyNonKinPSD</t>
  </si>
  <si>
    <t>ExitToPermReunifyPD</t>
  </si>
  <si>
    <t>ExitToPermReunifyPDisplayCounty1</t>
  </si>
  <si>
    <t>=CountyDataInterval!$D$58:$J$58</t>
  </si>
  <si>
    <t>ExitToPermReunifyPDisplayCounty2</t>
  </si>
  <si>
    <t>=CountyDataInterval!$D$131:$J$131</t>
  </si>
  <si>
    <t>ExitToPermReunifyPED</t>
  </si>
  <si>
    <t>ExitToPermReunifyPInt</t>
  </si>
  <si>
    <t>=Reference!$C$58:$F$58</t>
  </si>
  <si>
    <t>ExitToPermReunifyPSD</t>
  </si>
  <si>
    <t>ExitToPermStillInCareKinPD</t>
  </si>
  <si>
    <t>ExitToPermStillInCareKinPDisplayCounty1</t>
  </si>
  <si>
    <t>=CountyDataInterval!$D$50:$J$50</t>
  </si>
  <si>
    <t>ExitToPermStillInCareKinPDisplayCounty2</t>
  </si>
  <si>
    <t>=CountyDataInterval!$D$123:$J$123</t>
  </si>
  <si>
    <t>ExitToPermStillInCareKinPED</t>
  </si>
  <si>
    <t>ExitToPermStillInCareKinPInt</t>
  </si>
  <si>
    <t>=Reference!$C$50:$F$50</t>
  </si>
  <si>
    <t>ExitToPermStillInCareKinPSD</t>
  </si>
  <si>
    <t>ExitToPermStillInCareNonKinPD</t>
  </si>
  <si>
    <t>ExitToPermStillInCareNonKinPDisplayCounty1</t>
  </si>
  <si>
    <t>=CountyDataInterval!$D$57:$J$57</t>
  </si>
  <si>
    <t>ExitToPermStillInCareNonKinPDisplayCounty2</t>
  </si>
  <si>
    <t>=CountyDataInterval!$D$130:$J$130</t>
  </si>
  <si>
    <t>ExitToPermStillInCareNonKinPED</t>
  </si>
  <si>
    <t>ExitToPermStillInCareNonKinPInt</t>
  </si>
  <si>
    <t>=Reference!$C$57:$F$57</t>
  </si>
  <si>
    <t>ExitToPermStillInCareNonKinPSD</t>
  </si>
  <si>
    <t>ExitToPermStillInCarePD</t>
  </si>
  <si>
    <t>ExitToPermStillInCarePDisplayCounty1</t>
  </si>
  <si>
    <t>=CountyDataInterval!$D$64:$J$64</t>
  </si>
  <si>
    <t>ExitToPermStillInCarePDisplayCounty2</t>
  </si>
  <si>
    <t>=CountyDataInterval!$D$137:$J$137</t>
  </si>
  <si>
    <t>ExitToPermStillInCarePED</t>
  </si>
  <si>
    <t>ExitToPermStillInCarePInt</t>
  </si>
  <si>
    <t>=Reference!$C$64:$F$64</t>
  </si>
  <si>
    <t>ExitToPermStillInCarePSD</t>
  </si>
  <si>
    <t>FMPostPlacementND</t>
  </si>
  <si>
    <t>FMPostPlacementNDisplayCounty1</t>
  </si>
  <si>
    <t>=CountyDataInterval!$D$27:$N$27</t>
  </si>
  <si>
    <t>FMPostPlacementNDisplayCounty2</t>
  </si>
  <si>
    <t>=CountyDataInterval!$D$100:$N$100</t>
  </si>
  <si>
    <t>FMPostPlacementNED</t>
  </si>
  <si>
    <t>FMPostPlacementNInt</t>
  </si>
  <si>
    <t>=Reference!$C$27:$F$27</t>
  </si>
  <si>
    <t>FMPostPlacementNSD</t>
  </si>
  <si>
    <t>FMPostPlacementVolND</t>
  </si>
  <si>
    <t>FMPostPlacementVolNDisplayCounty1</t>
  </si>
  <si>
    <t>=CountyDataInterval!$D$66:$N$66</t>
  </si>
  <si>
    <t>FMPostPlacementVolNDisplayCounty2</t>
  </si>
  <si>
    <t>=CountyDataInterval!$D$139:$N$139</t>
  </si>
  <si>
    <t>FMPostPlacementVolNED</t>
  </si>
  <si>
    <t>FMPostPlacementVolNInt</t>
  </si>
  <si>
    <t>=Reference!$C$66:$F$66</t>
  </si>
  <si>
    <t>FMPostPlacementVolNSD</t>
  </si>
  <si>
    <t>FMPrePlacementND</t>
  </si>
  <si>
    <t>FMPrePlacementNDisplayCounty1</t>
  </si>
  <si>
    <t>=CountyDataInterval!$D$26:$N$26</t>
  </si>
  <si>
    <t>FMPrePlacementNDisplayCounty2</t>
  </si>
  <si>
    <t>=CountyDataInterval!$D$99:$N$99</t>
  </si>
  <si>
    <t>FMPrePlacementNED</t>
  </si>
  <si>
    <t>FMPrePlacementNInt</t>
  </si>
  <si>
    <t>=Reference!$C$26:$F$26</t>
  </si>
  <si>
    <t>FMPrePlacementNSD</t>
  </si>
  <si>
    <t>FMPrePlacementVolND</t>
  </si>
  <si>
    <t>FMPrePlacementVolNDisplayCounty1</t>
  </si>
  <si>
    <t>=CountyDataInterval!$D$65:$N$65</t>
  </si>
  <si>
    <t>FMPrePlacementVolNDisplayCounty2</t>
  </si>
  <si>
    <t>=CountyDataInterval!$D$138:$N$138</t>
  </si>
  <si>
    <t>FMPrePlacementVolNED</t>
  </si>
  <si>
    <t>FMPrePlacementVolNInt</t>
  </si>
  <si>
    <t>=Reference!$C$65:$F$65</t>
  </si>
  <si>
    <t>FMPrePlacementVolNSD</t>
  </si>
  <si>
    <t>InCareRatesAsianPIDD</t>
  </si>
  <si>
    <t>InCareRatesAsianPIDDisplayCounty1</t>
  </si>
  <si>
    <t>=CountyDataInterval!$D$40:$N$40</t>
  </si>
  <si>
    <t>InCareRatesAsianPIDDisplayCounty2</t>
  </si>
  <si>
    <t>=CountyDataInterval!$D$113:$N$113</t>
  </si>
  <si>
    <t>InCareRatesAsianPIDED</t>
  </si>
  <si>
    <t>InCareRatesAsianPIDInt</t>
  </si>
  <si>
    <t>=Reference!$C$40:$F$40</t>
  </si>
  <si>
    <t>InCareRatesAsianPIDSD</t>
  </si>
  <si>
    <t>InCareRatesAsianPIND</t>
  </si>
  <si>
    <t>InCareRatesAsianPINDisplayCounty1</t>
  </si>
  <si>
    <t>=CountyDataInterval!$D$39:$N$39</t>
  </si>
  <si>
    <t>InCareRatesAsianPINDisplayCounty2</t>
  </si>
  <si>
    <t>=CountyDataInterval!$D$112:$N$112</t>
  </si>
  <si>
    <t>InCareRatesAsianPINED</t>
  </si>
  <si>
    <t>InCareRatesAsianPINInt</t>
  </si>
  <si>
    <t>=Reference!$C$39:$F$39</t>
  </si>
  <si>
    <t>InCareRatesAsianPINSD</t>
  </si>
  <si>
    <t>InCareRatesAsianPIPD</t>
  </si>
  <si>
    <t>InCareRatesAsianPIPDisplayCounty1</t>
  </si>
  <si>
    <t>=CountyDataInterval!$D$38:$N$38</t>
  </si>
  <si>
    <t>InCareRatesAsianPIPDisplayCounty2</t>
  </si>
  <si>
    <t>=CountyDataInterval!$D$111:$N$111</t>
  </si>
  <si>
    <t>InCareRatesAsianPIPED</t>
  </si>
  <si>
    <t>InCareRatesAsianPIPInt</t>
  </si>
  <si>
    <t>=Reference!$C$38:$F$38</t>
  </si>
  <si>
    <t>InCareRatesAsianPIPSD</t>
  </si>
  <si>
    <t>InCareRatesBlackDD</t>
  </si>
  <si>
    <t>InCareRatesBlackDDisplayCounty1</t>
  </si>
  <si>
    <t>=CountyDataInterval!$D$31:$N$31</t>
  </si>
  <si>
    <t>InCareRatesBlackDDisplayCounty2</t>
  </si>
  <si>
    <t>=CountyDataInterval!$D$104:$N$104</t>
  </si>
  <si>
    <t>InCareRatesBlackDED</t>
  </si>
  <si>
    <t>InCareRatesBlackDInt</t>
  </si>
  <si>
    <t>=Reference!$C$31:$F$31</t>
  </si>
  <si>
    <t>InCareRatesBlackDSD</t>
  </si>
  <si>
    <t>InCareRatesBlackND</t>
  </si>
  <si>
    <t>InCareRatesBlackNDisplayCounty1</t>
  </si>
  <si>
    <t>=CountyDataInterval!$D$30:$N$30</t>
  </si>
  <si>
    <t>InCareRatesBlackNDisplayCounty2</t>
  </si>
  <si>
    <t>=CountyDataInterval!$D$103:$N$103</t>
  </si>
  <si>
    <t>InCareRatesBlackNED</t>
  </si>
  <si>
    <t>InCareRatesBlackNInt</t>
  </si>
  <si>
    <t>=Reference!$C$30:$F$30</t>
  </si>
  <si>
    <t>InCareRatesBlackNSD</t>
  </si>
  <si>
    <t>InCareRatesBlackPD</t>
  </si>
  <si>
    <t>InCareRatesBlackPDisplayCounty1</t>
  </si>
  <si>
    <t>=CountyDataInterval!$D$29:$N$29</t>
  </si>
  <si>
    <t>InCareRatesBlackPDisplayCounty2</t>
  </si>
  <si>
    <t>=CountyDataInterval!$D$102:$N$102</t>
  </si>
  <si>
    <t>InCareRatesBlackPED</t>
  </si>
  <si>
    <t>InCareRatesBlackPInt</t>
  </si>
  <si>
    <t>=Reference!$C$29:$F$29</t>
  </si>
  <si>
    <t>InCareRatesBlackPSD</t>
  </si>
  <si>
    <t>InCareRatesHispanicDD</t>
  </si>
  <si>
    <t>InCareRatesHispanicDDisplayCounty1</t>
  </si>
  <si>
    <t>=CountyDataInterval!$D$37:$N$37</t>
  </si>
  <si>
    <t>InCareRatesHispanicDDisplayCounty2</t>
  </si>
  <si>
    <t>=CountyDataInterval!$D$110:$N$110</t>
  </si>
  <si>
    <t>InCareRatesHispanicDED</t>
  </si>
  <si>
    <t>InCareRatesHispanicDInt</t>
  </si>
  <si>
    <t>=Reference!$C$37:$F$37</t>
  </si>
  <si>
    <t>InCareRatesHispanicDSD</t>
  </si>
  <si>
    <t>InCareRatesHispanicND</t>
  </si>
  <si>
    <t>InCareRatesHispanicNDisplayCounty1</t>
  </si>
  <si>
    <t>=CountyDataInterval!$D$36:$N$36</t>
  </si>
  <si>
    <t>InCareRatesHispanicNDisplayCounty2</t>
  </si>
  <si>
    <t>=CountyDataInterval!$D$109:$N$109</t>
  </si>
  <si>
    <t>InCareRatesHispanicNED</t>
  </si>
  <si>
    <t>InCareRatesHispanicNInt</t>
  </si>
  <si>
    <t>=Reference!$C$36:$F$36</t>
  </si>
  <si>
    <t>InCareRatesHispanicNSD</t>
  </si>
  <si>
    <t>InCareRatesHispanicPD</t>
  </si>
  <si>
    <t>InCareRatesHispanicPDisplayCounty1</t>
  </si>
  <si>
    <t>=CountyDataInterval!$D$35:$N$35</t>
  </si>
  <si>
    <t>InCareRatesHispanicPDisplayCounty2</t>
  </si>
  <si>
    <t>=CountyDataInterval!$D$108:$N$108</t>
  </si>
  <si>
    <t>InCareRatesHispanicPED</t>
  </si>
  <si>
    <t>InCareRatesHispanicPInt</t>
  </si>
  <si>
    <t>=Reference!$C$35:$F$35</t>
  </si>
  <si>
    <t>InCareRatesHispanicPSD</t>
  </si>
  <si>
    <t>InCareRatesNativeAmericanDD</t>
  </si>
  <si>
    <t>InCareRatesNativeAmericanDDisplayCounty1</t>
  </si>
  <si>
    <t>=CountyDataInterval!$D$43:$N$43</t>
  </si>
  <si>
    <t>InCareRatesNativeAmericanDDisplayCounty2</t>
  </si>
  <si>
    <t>=CountyDataInterval!$D$116:$N$116</t>
  </si>
  <si>
    <t>InCareRatesNativeAmericanDED</t>
  </si>
  <si>
    <t>InCareRatesNativeAmericanDInt</t>
  </si>
  <si>
    <t>=Reference!$C$43:$F$43</t>
  </si>
  <si>
    <t>InCareRatesNativeAmericanDSD</t>
  </si>
  <si>
    <t>InCareRatesNativeAmericanND</t>
  </si>
  <si>
    <t>InCareRatesNativeAmericanNDisplayCounty1</t>
  </si>
  <si>
    <t>=CountyDataInterval!$D$42:$N$42</t>
  </si>
  <si>
    <t>InCareRatesNativeAmericanNDisplayCounty2</t>
  </si>
  <si>
    <t>=CountyDataInterval!$D$115:$N$115</t>
  </si>
  <si>
    <t>InCareRatesNativeAmericanNED</t>
  </si>
  <si>
    <t>InCareRatesNativeAmericanNInt</t>
  </si>
  <si>
    <t>=Reference!$C$42:$F$42</t>
  </si>
  <si>
    <t>InCareRatesNativeAmericanNSD</t>
  </si>
  <si>
    <t>InCareRatesNativeAmericanPD</t>
  </si>
  <si>
    <t>InCareRatesNativeAmericanPDisplayCounty1</t>
  </si>
  <si>
    <t>=CountyDataInterval!$D$41:$N$41</t>
  </si>
  <si>
    <t>InCareRatesNativeAmericanPDisplayCounty2</t>
  </si>
  <si>
    <t>=CountyDataInterval!$D$114:$N$114</t>
  </si>
  <si>
    <t>InCareRatesNativeAmericanPED</t>
  </si>
  <si>
    <t>InCareRatesNativeAmericanPInt</t>
  </si>
  <si>
    <t>=Reference!$C$41:$F$41</t>
  </si>
  <si>
    <t>InCareRatesNativeAmericanPSD</t>
  </si>
  <si>
    <t>InCareRatesWhiteDD</t>
  </si>
  <si>
    <t>InCareRatesWhiteDDisplayCounty1</t>
  </si>
  <si>
    <t>=CountyDataInterval!$D$34:$N$34</t>
  </si>
  <si>
    <t>InCareRatesWhiteDDisplayCounty2</t>
  </si>
  <si>
    <t>=CountyDataInterval!$D$107:$N$107</t>
  </si>
  <si>
    <t>InCareRatesWhiteDED</t>
  </si>
  <si>
    <t>InCareRatesWhiteDInt</t>
  </si>
  <si>
    <t>=Reference!$C$34:$F$34</t>
  </si>
  <si>
    <t>InCareRatesWhiteDSD</t>
  </si>
  <si>
    <t>InCareRatesWhiteND</t>
  </si>
  <si>
    <t>InCareRatesWhiteNDisplayCounty1</t>
  </si>
  <si>
    <t>=CountyDataInterval!$D$33:$N$33</t>
  </si>
  <si>
    <t>InCareRatesWhiteNDisplayCounty2</t>
  </si>
  <si>
    <t>=CountyDataInterval!$D$106:$N$106</t>
  </si>
  <si>
    <t>InCareRatesWhiteNED</t>
  </si>
  <si>
    <t>InCareRatesWhiteNInt</t>
  </si>
  <si>
    <t>=Reference!$C$33:$F$33</t>
  </si>
  <si>
    <t>InCareRatesWhiteNSD</t>
  </si>
  <si>
    <t>InCareRatesWhitePD</t>
  </si>
  <si>
    <t>InCareRatesWhitePDisplayCounty1</t>
  </si>
  <si>
    <t>=CountyDataInterval!$D$32:$N$32</t>
  </si>
  <si>
    <t>InCareRatesWhitePDisplayCounty2</t>
  </si>
  <si>
    <t>=CountyDataInterval!$D$105:$N$105</t>
  </si>
  <si>
    <t>InCareRatesWhitePED</t>
  </si>
  <si>
    <t>InCareRatesWhitePInt</t>
  </si>
  <si>
    <t>=Reference!$C$32:$F$32</t>
  </si>
  <si>
    <t>InCareRatesWhitePSD</t>
  </si>
  <si>
    <t>IntervalLookUp</t>
  </si>
  <si>
    <t>=Reference!$C$4:$F$4</t>
  </si>
  <si>
    <t>Intervals</t>
  </si>
  <si>
    <t>=CountyDataInterval!$D$69:$M$69</t>
  </si>
  <si>
    <t>=CountyDataInterval!$D$142:$M$142</t>
  </si>
  <si>
    <t>MeasureCode</t>
  </si>
  <si>
    <t>=Reports!$A$6:$A$62</t>
  </si>
  <si>
    <t>Months</t>
  </si>
  <si>
    <t>=Reference!$H$1:$I$12</t>
  </si>
  <si>
    <t>=Reports!$T$6:$V$62</t>
  </si>
  <si>
    <t>=Reports!$W$6:$Y$62</t>
  </si>
  <si>
    <t>PlaceTypeCongregateDD</t>
  </si>
  <si>
    <t>=#REF!$A$19:$AX$78</t>
  </si>
  <si>
    <t>PlaceTypeCongregateDDisplayCounty1</t>
  </si>
  <si>
    <t>=CountyDataInterval!$D$19:$N$19</t>
  </si>
  <si>
    <t>PlaceTypeCongregateDDisplayCounty2</t>
  </si>
  <si>
    <t>=CountyDataInterval!$D$92:$N$92</t>
  </si>
  <si>
    <t>PlaceTypeCongregateDED</t>
  </si>
  <si>
    <t>PlaceTypeCongregateDInt</t>
  </si>
  <si>
    <t>=Reference!$C$19:$F$19</t>
  </si>
  <si>
    <t>PlaceTypeCongregateDSD</t>
  </si>
  <si>
    <t>PlaceTypeCongregateND</t>
  </si>
  <si>
    <t>PlaceTypeCongregateNDisplayCounty1</t>
  </si>
  <si>
    <t>=CountyDataInterval!$D$18:$N$18</t>
  </si>
  <si>
    <t>PlaceTypeCongregateNDisplayCounty2</t>
  </si>
  <si>
    <t>=CountyDataInterval!$D$91:$N$91</t>
  </si>
  <si>
    <t>PlaceTypeCongregateNED</t>
  </si>
  <si>
    <t>PlaceTypeCongregateNInt</t>
  </si>
  <si>
    <t>=Reference!$C$18:$F$18</t>
  </si>
  <si>
    <t>PlaceTypeCongregateNSD</t>
  </si>
  <si>
    <t>PlaceTypeFCCountyDD</t>
  </si>
  <si>
    <t>PlaceTypeFCCountyDDisplayCounty1</t>
  </si>
  <si>
    <t>=CountyDataInterval!$D$15:$N$15</t>
  </si>
  <si>
    <t>PlaceTypeFCCountyDDisplayCounty2</t>
  </si>
  <si>
    <t>=CountyDataInterval!$D$88:$N$88</t>
  </si>
  <si>
    <t>PlaceTypeFCCountyDED</t>
  </si>
  <si>
    <t>PlaceTypeFCCountyDInt</t>
  </si>
  <si>
    <t>=Reference!$C$15:$F$15</t>
  </si>
  <si>
    <t>PlaceTypeFCCountyDSD</t>
  </si>
  <si>
    <t>PlaceTypeFCCountyND</t>
  </si>
  <si>
    <t>PlaceTypeFCCountyNDisplayCounty1</t>
  </si>
  <si>
    <t>=CountyDataInterval!$D$14:$N$14</t>
  </si>
  <si>
    <t>PlaceTypeFCCountyNDisplayCounty2</t>
  </si>
  <si>
    <t>=CountyDataInterval!$D$87:$N$87</t>
  </si>
  <si>
    <t>PlaceTypeFCCountyNED</t>
  </si>
  <si>
    <t>PlaceTypeFCCountyNInt</t>
  </si>
  <si>
    <t>=Reference!$C$14:$F$14</t>
  </si>
  <si>
    <t>PlaceTypeFCCountyNSD</t>
  </si>
  <si>
    <t>PlaceTypeFCFFADD</t>
  </si>
  <si>
    <t>PlaceTypeFCFFADDisplayCounty1</t>
  </si>
  <si>
    <t>=CountyDataInterval!$D$17:$N$17</t>
  </si>
  <si>
    <t>PlaceTypeFCFFADDisplayCounty2</t>
  </si>
  <si>
    <t>=CountyDataInterval!$D$90:$N$90</t>
  </si>
  <si>
    <t>PlaceTypeFCFFADED</t>
  </si>
  <si>
    <t>PlaceTypeFCFFADInt</t>
  </si>
  <si>
    <t>=Reference!$C$17:$F$17</t>
  </si>
  <si>
    <t>PlaceTypeFCFFADSD</t>
  </si>
  <si>
    <t>PlaceTypeFCFFAND</t>
  </si>
  <si>
    <t>PlaceTypeFCFFANDisplayCounty1</t>
  </si>
  <si>
    <t>=CountyDataInterval!$D$16:$N$16</t>
  </si>
  <si>
    <t>PlaceTypeFCFFANDisplayCounty2</t>
  </si>
  <si>
    <t>=CountyDataInterval!$D$89:$N$89</t>
  </si>
  <si>
    <t>PlaceTypeFCFFANED</t>
  </si>
  <si>
    <t>PlaceTypeFCFFANInt</t>
  </si>
  <si>
    <t>=Reference!$C$16:$F$16</t>
  </si>
  <si>
    <t>PlaceTypeFCFFANSD</t>
  </si>
  <si>
    <t>PlaceTypeFCGuardianDependentDD</t>
  </si>
  <si>
    <t>PlaceTypeFCGuardianDependentDDisplayCounty1</t>
  </si>
  <si>
    <t>=CountyDataInterval!$D$21:$N$21</t>
  </si>
  <si>
    <t>PlaceTypeFCGuardianDependentDDisplayCounty2</t>
  </si>
  <si>
    <t>=CountyDataInterval!$D$94:$N$94</t>
  </si>
  <si>
    <t>PlaceTypeFCGuardianDependentDED</t>
  </si>
  <si>
    <t>PlaceTypeFCGuardianDependentDInt</t>
  </si>
  <si>
    <t>=Reference!$C$21:$F$21</t>
  </si>
  <si>
    <t>PlaceTypeFCGuardianDependentDSD</t>
  </si>
  <si>
    <t>PlaceTypeFCGuardianDependentND</t>
  </si>
  <si>
    <t>PlaceTypeFCGuardianDependentNDisplayCounty1</t>
  </si>
  <si>
    <t>=CountyDataInterval!$D$20:$N$20</t>
  </si>
  <si>
    <t>PlaceTypeFCGuardianDependentNDisplayCounty2</t>
  </si>
  <si>
    <t>=CountyDataInterval!$D$93:$N$93</t>
  </si>
  <si>
    <t>PlaceTypeFCGuardianDependentNED</t>
  </si>
  <si>
    <t>PlaceTypeFCGuardianDependentNInt</t>
  </si>
  <si>
    <t>=Reference!$C$20:$F$20</t>
  </si>
  <si>
    <t>PlaceTypeFCGuardianDependentNSD</t>
  </si>
  <si>
    <t>PlaceTypeFCKinDD</t>
  </si>
  <si>
    <t>PlaceTypeFCKinDDisplayCounty1</t>
  </si>
  <si>
    <t>=CountyDataInterval!$D$13:$N$13</t>
  </si>
  <si>
    <t>PlaceTypeFCKinDDisplayCounty2</t>
  </si>
  <si>
    <t>=CountyDataInterval!$D$86:$N$86</t>
  </si>
  <si>
    <t>PlaceTypeFCKinDED</t>
  </si>
  <si>
    <t>PlaceTypeFCKinDInt</t>
  </si>
  <si>
    <t>=Reference!$C$13:$F$13</t>
  </si>
  <si>
    <t>PlaceTypeFCKinDSD</t>
  </si>
  <si>
    <t>PlaceTypeFCKinND</t>
  </si>
  <si>
    <t>PlaceTypeFCKinNDisplayCounty1</t>
  </si>
  <si>
    <t>=CountyDataInterval!$D$12:$N$12</t>
  </si>
  <si>
    <t>PlaceTypeFCKinNDisplayCounty2</t>
  </si>
  <si>
    <t>=CountyDataInterval!$D$85:$N$85</t>
  </si>
  <si>
    <t>PlaceTypeFCKinNED</t>
  </si>
  <si>
    <t>PlaceTypeFCKinNInt</t>
  </si>
  <si>
    <t>=Reference!$C$12:$F$12</t>
  </si>
  <si>
    <t>PlaceTypeFCKinNSD</t>
  </si>
  <si>
    <t>PlaceTypeFCPreAdoptDD</t>
  </si>
  <si>
    <t>PlaceTypeFCPreAdoptDDisplayCounty1</t>
  </si>
  <si>
    <t>=CountyDataInterval!$D$23:$N$23</t>
  </si>
  <si>
    <t>PlaceTypeFCPreAdoptDDisplayCounty2</t>
  </si>
  <si>
    <t>=CountyDataInterval!$D$96:$N$96</t>
  </si>
  <si>
    <t>PlaceTypeFCPreAdoptDED</t>
  </si>
  <si>
    <t>PlaceTypeFCPreAdoptDInt</t>
  </si>
  <si>
    <t>=Reference!$C$23:$F$23</t>
  </si>
  <si>
    <t>PlaceTypeFCPreAdoptDSD</t>
  </si>
  <si>
    <t>PlaceTypeFCPreAdoptND</t>
  </si>
  <si>
    <t>PlaceTypeFCPreAdoptNDisplayCounty1</t>
  </si>
  <si>
    <t>=CountyDataInterval!$D$22:$N$22</t>
  </si>
  <si>
    <t>PlaceTypeFCPreAdoptNDisplayCounty2</t>
  </si>
  <si>
    <t>=CountyDataInterval!$D$95:$N$95</t>
  </si>
  <si>
    <t>PlaceTypeFCPreAdoptNED</t>
  </si>
  <si>
    <t>PlaceTypeFCPreAdoptNInt</t>
  </si>
  <si>
    <t>=Reference!$C$22:$F$22</t>
  </si>
  <si>
    <t>PlaceTypeFCPreAdoptNSD</t>
  </si>
  <si>
    <t>PlaceTypeOtherDD</t>
  </si>
  <si>
    <t>PlaceTypeOtherDDisplayCounty1</t>
  </si>
  <si>
    <t>=CountyDataInterval!$D$25:$N$25</t>
  </si>
  <si>
    <t>PlaceTypeOtherDDisplayCounty2</t>
  </si>
  <si>
    <t>=CountyDataInterval!$D$98:$N$98</t>
  </si>
  <si>
    <t>PlaceTypeOtherDED</t>
  </si>
  <si>
    <t>PlaceTypeOtherDInt</t>
  </si>
  <si>
    <t>=Reference!$C$25:$F$25</t>
  </si>
  <si>
    <t>PlaceTypeOtherDSD</t>
  </si>
  <si>
    <t>PlaceTypeOtherND</t>
  </si>
  <si>
    <t>PlaceTypeOtherNDisplayCounty1</t>
  </si>
  <si>
    <t>=CountyDataInterval!$D$24:$N$24</t>
  </si>
  <si>
    <t>PlaceTypeOtherNDisplayCounty2</t>
  </si>
  <si>
    <t>=CountyDataInterval!$D$97:$N$97</t>
  </si>
  <si>
    <t>PlaceTypeOtherNED</t>
  </si>
  <si>
    <t>PlaceTypeOtherNInt</t>
  </si>
  <si>
    <t>=Reference!$C$24:$F$24</t>
  </si>
  <si>
    <t>PlaceTypeOtherNSD</t>
  </si>
  <si>
    <t>ReentryFollowingReunificationPD</t>
  </si>
  <si>
    <t>ReentryFollowingReunificationPDisplayCounty1</t>
  </si>
  <si>
    <t>=CountyDataInterval!$D$28:$N$28</t>
  </si>
  <si>
    <t>ReentryFollowingReunificationPDisplayCounty2</t>
  </si>
  <si>
    <t>=CountyDataInterval!$D$101:$N$101</t>
  </si>
  <si>
    <t>ReentryFollowingReunificationPED</t>
  </si>
  <si>
    <t>ReentryFollowingReunificationPInt</t>
  </si>
  <si>
    <t>=Reference!$C$28:$F$28</t>
  </si>
  <si>
    <t>ReentryFollowingReunificationPSD</t>
  </si>
  <si>
    <t>ReunificationPD</t>
  </si>
  <si>
    <t>=#REF!$A$21:$AT$80</t>
  </si>
  <si>
    <t>ReunificationPDisplayCounty1</t>
  </si>
  <si>
    <t>=CountyDataInterval!$D$10:$N$10</t>
  </si>
  <si>
    <t>ReunificationPDisplayCounty2</t>
  </si>
  <si>
    <t>=CountyDataInterval!$D$83:$N$83</t>
  </si>
  <si>
    <t>ReunificationPED</t>
  </si>
  <si>
    <t>ReunificationPInt</t>
  </si>
  <si>
    <t>=Reference!$C$10:$F$10</t>
  </si>
  <si>
    <t>ReunificationPSD</t>
  </si>
  <si>
    <t>Row in IntervalsNames</t>
  </si>
  <si>
    <t>JuvDepOriN</t>
  </si>
  <si>
    <t>JuvDepSubN</t>
  </si>
  <si>
    <t>Original</t>
  </si>
  <si>
    <t>Subsequent</t>
  </si>
  <si>
    <t>The Center For Families, Children &amp; the Courts</t>
  </si>
  <si>
    <t>Original, Subsequent, and Total</t>
  </si>
  <si>
    <t>=#REF!$A$18:$N$77</t>
  </si>
  <si>
    <t>=#REF!$A$2:$N$2</t>
  </si>
  <si>
    <t>=#REF!$A$1:$N$1</t>
  </si>
  <si>
    <t>=#REF!$A$20:$N$79</t>
  </si>
  <si>
    <t>IntervalsNames</t>
  </si>
  <si>
    <t>=Reference!$A$4:$A$70</t>
  </si>
  <si>
    <t>JuvDepOriND</t>
  </si>
  <si>
    <t>='JUVDEPORI-N'!$A$12:$K$71</t>
  </si>
  <si>
    <t>JuvDepOriNDisplayCounty1</t>
  </si>
  <si>
    <t>JuvDepOriNDisplayCounty2</t>
  </si>
  <si>
    <t>JuvDepOriNED</t>
  </si>
  <si>
    <t>='JUVDEPORI-N'!$A$2:$K$2</t>
  </si>
  <si>
    <t>JuvDepOriNInt</t>
  </si>
  <si>
    <t>=Reference!$C$69:$F$69</t>
  </si>
  <si>
    <t>JuvDepOriNSD</t>
  </si>
  <si>
    <t>='JUVDEPORI-N'!$A$1:$K$1</t>
  </si>
  <si>
    <t>JuvDepSubND</t>
  </si>
  <si>
    <t>='JUVDEPSUB-N'!$A$12:$K$71</t>
  </si>
  <si>
    <t>JuvDepSubNDisplayCounty1</t>
  </si>
  <si>
    <t>=CountyDataInterval!$D$70:$M$70</t>
  </si>
  <si>
    <t>JuvDepSubNDisplayCounty2</t>
  </si>
  <si>
    <t>=CountyDataInterval!$D$143:$M$143</t>
  </si>
  <si>
    <t>JuvDepSubNED</t>
  </si>
  <si>
    <t>='JUVDEPSUB-N'!$A$2:$K$2</t>
  </si>
  <si>
    <t>JuvDepSubNInt</t>
  </si>
  <si>
    <t>=Reference!$C$70:$F$70</t>
  </si>
  <si>
    <t>JuvDepSubNSD</t>
  </si>
  <si>
    <t>='JUVDEPSUB-N'!$A$1:$K$1</t>
  </si>
  <si>
    <t>N.A.</t>
  </si>
  <si>
    <t>Jul 1-Jun 30</t>
  </si>
  <si>
    <t>Q4 11</t>
  </si>
  <si>
    <t>=#REF!$A$18:$BB$77</t>
  </si>
  <si>
    <t>=#REF!$A$2:$BB$2</t>
  </si>
  <si>
    <t>=#REF!$A$1:$BB$1</t>
  </si>
  <si>
    <t>=#REF!$A$20:$AX$79</t>
  </si>
  <si>
    <t>=#REF!$A$20:$BB$79</t>
  </si>
  <si>
    <t>=Reference!$C$4:$F$68</t>
  </si>
  <si>
    <t>=CountyDataInterval!$A$7:$Q$68</t>
  </si>
  <si>
    <t>=#REF!$A$19:$BB$78</t>
  </si>
  <si>
    <t>=#REF!$A$21:$AX$80</t>
  </si>
  <si>
    <t>State Fiscal Year (per source file)</t>
  </si>
  <si>
    <t>Bill Dawson Consulting</t>
  </si>
  <si>
    <t>Note: These data do not include voluntary cases in either family maintenance or foster care.  See chart 2 for voluntary cases and endnotes for definition of voluntary foster care cases.</t>
  </si>
  <si>
    <t>Q2 12</t>
  </si>
  <si>
    <t>=#REF!$A$18:$BF$77</t>
  </si>
  <si>
    <t>=#REF!$A$2:$BF$2</t>
  </si>
  <si>
    <t>=#REF!$A$1:$BF$1</t>
  </si>
  <si>
    <t>CountyDate2</t>
  </si>
  <si>
    <t>=ChartsByTopic!$M$401</t>
  </si>
  <si>
    <t>DashChildrenWithCases</t>
  </si>
  <si>
    <t>=ChartsByTopic!$M$13</t>
  </si>
  <si>
    <t>DashCounty</t>
  </si>
  <si>
    <t>=ChartsByTopic!$M$357</t>
  </si>
  <si>
    <t>DashCountyAsian</t>
  </si>
  <si>
    <t>=ChartsByTopic!$M$355</t>
  </si>
  <si>
    <t>DashCountyBlack</t>
  </si>
  <si>
    <t>=ChartsByTopic!$M$352</t>
  </si>
  <si>
    <t>DashCountyHispanic</t>
  </si>
  <si>
    <t>=ChartsByTopic!$M$354</t>
  </si>
  <si>
    <t>DashCountyNatAmer</t>
  </si>
  <si>
    <t>=ChartsByTopic!$M$356</t>
  </si>
  <si>
    <t>DashCountyWhite</t>
  </si>
  <si>
    <t>=ChartsByTopic!$M$353</t>
  </si>
  <si>
    <t>DashEntries</t>
  </si>
  <si>
    <t>=ChartsByTopic!$M$255</t>
  </si>
  <si>
    <t>DashExits</t>
  </si>
  <si>
    <t>=ChartsByTopic!$M$256</t>
  </si>
  <si>
    <t>DashFCCourt</t>
  </si>
  <si>
    <t>=ChartsByTopic!$M$12</t>
  </si>
  <si>
    <t>DashFCNonCourt</t>
  </si>
  <si>
    <t>=ChartsByTopic!$M$60</t>
  </si>
  <si>
    <t>DashFMCourt</t>
  </si>
  <si>
    <t>=ChartsByTopic!$M$11</t>
  </si>
  <si>
    <t>DashFMNonCourt</t>
  </si>
  <si>
    <t>=ChartsByTopic!$M$59</t>
  </si>
  <si>
    <t>DashInCare</t>
  </si>
  <si>
    <t>=ChartsByTopic!$M$380</t>
  </si>
  <si>
    <t>DashInCareAsian</t>
  </si>
  <si>
    <t>=ChartsByTopic!$M$378</t>
  </si>
  <si>
    <t>DashInCareBlack</t>
  </si>
  <si>
    <t>=ChartsByTopic!$M$375</t>
  </si>
  <si>
    <t>DashInCareHispanic</t>
  </si>
  <si>
    <t>=ChartsByTopic!$M$377</t>
  </si>
  <si>
    <t>DashInCareNatAmer</t>
  </si>
  <si>
    <t>=ChartsByTopic!$M$379</t>
  </si>
  <si>
    <t>DashInCareWhite</t>
  </si>
  <si>
    <t>=ChartsByTopic!$M$376</t>
  </si>
  <si>
    <t>DashOutOfHmCongregate</t>
  </si>
  <si>
    <t>=ChartsByTopic!$M$310</t>
  </si>
  <si>
    <t>DashOutOfHmCounty</t>
  </si>
  <si>
    <t>=ChartsByTopic!$M$306</t>
  </si>
  <si>
    <t>DashOutOfHmFFA</t>
  </si>
  <si>
    <t>=ChartsByTopic!$M$307</t>
  </si>
  <si>
    <t>DashOutOfHmGrd</t>
  </si>
  <si>
    <t>=ChartsByTopic!$M$308</t>
  </si>
  <si>
    <t>DashOutOfHmKin</t>
  </si>
  <si>
    <t>=ChartsByTopic!$M$305</t>
  </si>
  <si>
    <t>DashOutOfHmOther</t>
  </si>
  <si>
    <t>=ChartsByTopic!$M$311</t>
  </si>
  <si>
    <t>DashOutOfHmPreAdopt</t>
  </si>
  <si>
    <t>=ChartsByTopic!$M$309</t>
  </si>
  <si>
    <t>DashOutOfHmTotal</t>
  </si>
  <si>
    <t>=#REF!$A$20:$BF$79</t>
  </si>
  <si>
    <t>=#REF!$A$18:$O$77</t>
  </si>
  <si>
    <t>=#REF!$A$2:$O$2</t>
  </si>
  <si>
    <t>=#REF!$A$1:$O$1</t>
  </si>
  <si>
    <t>=#REF!$A$20:$O$79</t>
  </si>
  <si>
    <t>='JUVDEPORI-N'!$A$15:$L$74</t>
  </si>
  <si>
    <t>=CountyDataInterval!$D$69:$N$69</t>
  </si>
  <si>
    <t>=CountyDataInterval!$D$142:$N$142</t>
  </si>
  <si>
    <t>='JUVDEPORI-N'!$A$2:$L$2</t>
  </si>
  <si>
    <t>='JUVDEPORI-N'!$A$1:$L$1</t>
  </si>
  <si>
    <t>='JUVDEPSUB-N'!$A$15:$L$74</t>
  </si>
  <si>
    <t>=CountyDataInterval!$D$70:$N$70</t>
  </si>
  <si>
    <t>=CountyDataInterval!$D$143:$N$143</t>
  </si>
  <si>
    <t>='JUVDEPSUB-N'!$A$2:$L$2</t>
  </si>
  <si>
    <t>='JUVDEPSUB-N'!$A$1:$L$1</t>
  </si>
  <si>
    <t>=#REF!$A$19:$BF$78</t>
  </si>
  <si>
    <t>PopNote</t>
  </si>
  <si>
    <t>=ChartsByTopic!$C$785</t>
  </si>
  <si>
    <t>=#REF!$A$21:$BB$80</t>
  </si>
  <si>
    <t>0 TO 6
Months</t>
  </si>
  <si>
    <t>6+ TO 12
Months</t>
  </si>
  <si>
    <t>12+ TO 18
Months</t>
  </si>
  <si>
    <t>18+ TO 24
Months</t>
  </si>
  <si>
    <t>24+ TO 30
Months</t>
  </si>
  <si>
    <t>30+ TO 36
Months</t>
  </si>
  <si>
    <t>Total (n)</t>
  </si>
  <si>
    <t>Reunified (%)</t>
  </si>
  <si>
    <t>Adopted (%)</t>
  </si>
  <si>
    <t>Guardianship (%)</t>
  </si>
  <si>
    <t>Emancipated (%)</t>
  </si>
  <si>
    <t>Other (%)</t>
  </si>
  <si>
    <t>All Exit Types</t>
  </si>
  <si>
    <t>All Exit Types (%)</t>
  </si>
  <si>
    <t>Reunified (orig)</t>
  </si>
  <si>
    <t>Adopted (orig)</t>
  </si>
  <si>
    <t>Guardianship (orig)</t>
  </si>
  <si>
    <t>Emancipated (orig)</t>
  </si>
  <si>
    <t>Other (orig)</t>
  </si>
  <si>
    <t>All Exit Types (orig)</t>
  </si>
  <si>
    <t>ExitToPermReunifyN</t>
  </si>
  <si>
    <t>ExitToPermAdoptionN</t>
  </si>
  <si>
    <t>ExitToPermGuardianshipN</t>
  </si>
  <si>
    <t>ExitToPermEmancipationN</t>
  </si>
  <si>
    <t>ExitToPermOtherN</t>
  </si>
  <si>
    <t>ExitToPermStillInCareN</t>
  </si>
  <si>
    <t>Still in Care</t>
  </si>
  <si>
    <t>--</t>
  </si>
  <si>
    <t>a. Total</t>
  </si>
  <si>
    <t>c. By Relative Placement and Non-Relative Placement</t>
  </si>
  <si>
    <t>b. Within Specified Time Frames</t>
  </si>
  <si>
    <t>Exits are based on end dates for placement episodes.  Generally, exits to adoption, guardianship and emancipation coincide with termination of jurisdiction.  Exits to reunification remain as open court cases if families are receiving court ordered post-placement family maintenance services. 
For part (b), note that children and youth still in care at 36 months may exit in subsequent months.  Once additional data become available, an updated look--adding '36+ to 42 months', for example--would likely show different proportions within the specified time frames for some or all exit types and the total.
The analyses in part (c) can be replicated on the dynamic site: select both the 'Relative Guardian' and 'Relative  Nonguardian' Last Caregiver Relationship options to match the 'Relative  Placement' values reported here.  Select Last Caregiver Relationships 'Nonrelative Guardian' and 'Nonrelative Nonguardian' to reproduce the 'Non-Relative Placement' values.</t>
  </si>
  <si>
    <t>Q4 12</t>
  </si>
  <si>
    <t>=#REF!#REF!</t>
  </si>
  <si>
    <t>ExitToPermAdoptionND</t>
  </si>
  <si>
    <t>ExitToPermAdoptionNDisplayCounty1</t>
  </si>
  <si>
    <t>=CountyDataInterval!$D$72:$J$72</t>
  </si>
  <si>
    <t>ExitToPermAdoptionNDisplayCounty2</t>
  </si>
  <si>
    <t>=CountyDataInterval!$D$145:$J$145</t>
  </si>
  <si>
    <t>ExitToPermAdoptionNED</t>
  </si>
  <si>
    <t>ExitToPermAdoptionNSD</t>
  </si>
  <si>
    <t>ExitToPermEmancipationND</t>
  </si>
  <si>
    <t>ExitToPermEmancipationNDisplayCounty1</t>
  </si>
  <si>
    <t>=CountyDataInterval!$D$74:$J$74</t>
  </si>
  <si>
    <t>ExitToPermEmancipationNDisplayCounty2</t>
  </si>
  <si>
    <t>=CountyDataInterval!$D$147:$J$147</t>
  </si>
  <si>
    <t>ExitToPermEmancipationNED</t>
  </si>
  <si>
    <t>ExitToPermEmancipationNSD</t>
  </si>
  <si>
    <t>ExitToPermGuardianshipND</t>
  </si>
  <si>
    <t>ExitToPermGuardianshipNDisplayCounty1</t>
  </si>
  <si>
    <t>=CountyDataInterval!$D$73:$J$73</t>
  </si>
  <si>
    <t>ExitToPermGuardianshipNDisplayCounty2</t>
  </si>
  <si>
    <t>=CountyDataInterval!$D$146:$J$146</t>
  </si>
  <si>
    <t>ExitToPermGuardianshipNED</t>
  </si>
  <si>
    <t>ExitToPermGuardianshipNSD</t>
  </si>
  <si>
    <t>ExitToPermOtherND</t>
  </si>
  <si>
    <t>ExitToPermOtherNDisplayCounty1</t>
  </si>
  <si>
    <t>=CountyDataInterval!$D$75:$J$75</t>
  </si>
  <si>
    <t>ExitToPermOtherNDisplayCounty2</t>
  </si>
  <si>
    <t>=CountyDataInterval!$D$148:$J$148</t>
  </si>
  <si>
    <t>ExitToPermOtherNED</t>
  </si>
  <si>
    <t>ExitToPermOtherNSD</t>
  </si>
  <si>
    <t>ExitToPermReunifyND</t>
  </si>
  <si>
    <t>ExitToPermReunifyNDisplayCounty1</t>
  </si>
  <si>
    <t>=CountyDataInterval!$D$71:$J$71</t>
  </si>
  <si>
    <t>ExitToPermReunifyNDisplayCounty2</t>
  </si>
  <si>
    <t>=CountyDataInterval!$D$144:$J$144</t>
  </si>
  <si>
    <t>ExitToPermReunifyNED</t>
  </si>
  <si>
    <t>ExitToPermReunifyNSD</t>
  </si>
  <si>
    <t>ExitToPermStillInCareND</t>
  </si>
  <si>
    <t>ExitToPermStillInCareNDisplayCounty1</t>
  </si>
  <si>
    <t>=CountyDataInterval!$D$76:$J$76</t>
  </si>
  <si>
    <t>ExitToPermStillInCareNDisplayCounty2</t>
  </si>
  <si>
    <t>=CountyDataInterval!$D$149:$J$149</t>
  </si>
  <si>
    <t>ExitToPermStillInCareNED</t>
  </si>
  <si>
    <t>ExitToPermStillInCareNSD</t>
  </si>
  <si>
    <t>='JUVDEPORI-N'!$A$12:$M$71</t>
  </si>
  <si>
    <t>='JUVDEPORI-N'!$A$2:$M$2</t>
  </si>
  <si>
    <t>='JUVDEPORI-N'!$A$1:$M$1</t>
  </si>
  <si>
    <t>='JUVDEPSUB-N'!$A$12:$M$71</t>
  </si>
  <si>
    <t>='JUVDEPSUB-N'!$A$2:$M$2</t>
  </si>
  <si>
    <t>='JUVDEPSUB-N'!$A$1:$M$1</t>
  </si>
  <si>
    <t>Child Population (0-17), Number in Care, and Prevalence Rates. Prevalence per 1,000 Children. Agency Type=Child Welfare. Selected Subset: Ethnic Group: Latino</t>
  </si>
  <si>
    <t>Child Population (0-17), Number in Care, and Prevalence Rates. Number in Care. Agency Type=Child Welfare. Selected Subset: Ethnic Group: Latino</t>
  </si>
  <si>
    <t>Child Population (0-17), Number in Care, and Prevalence Rates. Total Child Population. Selected Subset: Ethnic Group: Latino</t>
  </si>
  <si>
    <t>Children in Foster Care. Agency Type=Child Welfare. Selected Subset: Court Dependent: Yes. Selected Subset: Placement Type: Pre-Adopt, Kin, Foster, FFA, Court Specified Home, Group, Shelter, Non-FC, Transitional Housing, Guardian - Dependent, Guardian - Other, Runaway, Trial Home Visit, SILP, Other (?)</t>
  </si>
  <si>
    <t>Latino</t>
  </si>
  <si>
    <t>Children Exiting to Emancipation is a child-level count.  Children exiting care more than once during the period will be counted once.  This analysis can be replicated on the dynamic site using the 'Children Exiting' option.</t>
  </si>
  <si>
    <t xml:space="preserve">Source: Judicial Branch Statistical Information System (JBSIS) data warehouse, data submitted and amended by the courts and loaded into the JBSIS database as of June 28, 2013.  </t>
  </si>
  <si>
    <t>Q2 13</t>
  </si>
  <si>
    <t xml:space="preserve">http://cssr.berkeley.edu/cgi-bin/broker.exe?_service=Live&amp;_program=Live.exits_ST.sas&amp;AVYEAR=X&amp;AVQTR=X&amp;AVCOL=PERIOD_DT&amp;ISQTR=X&amp;PERIOD_DT_VAL=X&amp;TYPE=T&amp;FLAG_8_VAL=1&amp;EXIT_VAL=X&amp;UNDUP_VAL=1&amp;AGENCY_VAL=1&amp;CENS_ETHNIC_VAL=X&amp;HISP_CDX_VAL=X&amp;BEGIN_YR=1998&amp;CENS_RC_VAL=X&amp;AGECLS_VAL=X&amp;GENDER_VAL=X&amp;ETHNIC_VAL=X&amp;P_PLC_VAL=X&amp;EXIT_TYPE_VAL=X&amp;P_SCPR_VAL=X&amp;odsType=EXCEL
</t>
  </si>
  <si>
    <t xml:space="preserve">http://cssr.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5&amp;P_SCPR_VAL=X&amp;odsType=EXCEL
</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</si>
  <si>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X&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</si>
  <si>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2&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</si>
  <si>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</si>
  <si>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3&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</si>
  <si>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4&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</si>
  <si>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6,7&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</si>
  <si>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11&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</si>
  <si>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</si>
  <si>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X&amp;TIME_VAL=X&amp;COURT_VAL=2&amp;PIT_SCPR_VAL=X&amp;REMREAS_VAL=X&amp;odsType=EXCEL</t>
  </si>
  <si>
    <t>http://cssr.berkeley.edu/cgi-bin/broker.exe?_service=Live&amp;_program=Live.pit_rates_MTMG.sas&amp;AVYEAR=X&amp;AVQTR=X&amp;AVCNTY=&amp;AVCOL=PERIOD_DT&amp;LEVEL_VAL=6&amp;STYLE=&amp;CCOS=X&amp;AGECLS_VAL=X&amp;ETHNIC_VAL=1&amp;GENDER_VAL=X&amp;ISQTR=&amp;TYPE=3&amp;BEGIN_YR=1998&amp;odsType=EXCEL</t>
  </si>
  <si>
    <t>http://cssr.berkeley.edu/cgi-bin/broker.exe?_service=Live&amp;_program=Live.pit_rates_MTMG.sas&amp;AVYEAR=X&amp;AVQTR=X&amp;AVCNTY=&amp;AVCOL=PERIOD_DT&amp;LEVEL_VAL=6&amp;STYLE=&amp;CCOS=X&amp;AGECLS_VAL=X&amp;ETHNIC_VAL=1&amp;GENDER_VAL=X&amp;ISQTR=&amp;TYPE=1&amp;BEGIN_YR=1998&amp;odsType=EXCEL</t>
  </si>
  <si>
    <t>http://cssr.berkeley.edu/cgi-bin/broker.exe?_service=Live&amp;_program=Live.pit_rates_MTMG.sas&amp;AVYEAR=X&amp;AVQTR=X&amp;AVCNTY=&amp;AVCOL=PERIOD_DT&amp;LEVEL_VAL=6&amp;STYLE=&amp;CCOS=X&amp;AGECLS_VAL=X&amp;ETHNIC_VAL=1&amp;GENDER_VAL=X&amp;ISQTR=&amp;TYPE=2&amp;BEGIN_YR=1998&amp;odsType=EXCEL</t>
  </si>
  <si>
    <t>http://cssr.berkeley.edu/cgi-bin/broker.exe?_service=Live&amp;_program=Live.pit_rates_MTMG.sas&amp;AVYEAR=X&amp;AVQTR=X&amp;AVCNTY=&amp;AVCOL=PERIOD_DT&amp;LEVEL_VAL=6&amp;STYLE=&amp;CCOS=X&amp;AGECLS_VAL=X&amp;ETHNIC_VAL=2&amp;GENDER_VAL=X&amp;ISQTR=&amp;TYPE=3&amp;BEGIN_YR=1998&amp;odsType=EXCEL</t>
  </si>
  <si>
    <t>http://cssr.berkeley.edu/cgi-bin/broker.exe?_service=Live&amp;_program=Live.pit_rates_MTMG.sas&amp;AVYEAR=X&amp;AVQTR=X&amp;AVCNTY=&amp;AVCOL=PERIOD_DT&amp;LEVEL_VAL=6&amp;STYLE=&amp;CCOS=X&amp;AGECLS_VAL=X&amp;ETHNIC_VAL=2&amp;GENDER_VAL=X&amp;ISQTR=&amp;TYPE=1&amp;BEGIN_YR=1998&amp;odsType=EXCEL</t>
  </si>
  <si>
    <t>http://cssr.berkeley.edu/cgi-bin/broker.exe?_service=Live&amp;_program=Live.pit_rates_MTMG.sas&amp;AVYEAR=X&amp;AVQTR=X&amp;AVCNTY=&amp;AVCOL=PERIOD_DT&amp;LEVEL_VAL=6&amp;STYLE=&amp;CCOS=X&amp;AGECLS_VAL=X&amp;ETHNIC_VAL=2&amp;GENDER_VAL=X&amp;ISQTR=&amp;TYPE=2&amp;BEGIN_YR=1998&amp;odsType=EXCEL</t>
  </si>
  <si>
    <t>http://cssr.berkeley.edu/cgi-bin/broker.exe?_service=Live&amp;_program=Live.pit_rates_MTMG.sas&amp;AVYEAR=X&amp;AVQTR=X&amp;AVCNTY=&amp;AVCOL=PERIOD_DT&amp;LEVEL_VAL=6&amp;STYLE=&amp;CCOS=X&amp;AGECLS_VAL=X&amp;ETHNIC_VAL=3&amp;GENDER_VAL=X&amp;ISQTR=&amp;TYPE=3&amp;BEGIN_YR=1998&amp;odsType=EXCEL</t>
  </si>
  <si>
    <t>http://cssr.berkeley.edu/cgi-bin/broker.exe?_service=Live&amp;_program=Live.pit_rates_MTMG.sas&amp;AVYEAR=X&amp;AVQTR=X&amp;AVCNTY=&amp;AVCOL=PERIOD_DT&amp;LEVEL_VAL=6&amp;STYLE=&amp;CCOS=X&amp;AGECLS_VAL=X&amp;ETHNIC_VAL=3&amp;GENDER_VAL=X&amp;ISQTR=&amp;TYPE=1&amp;BEGIN_YR=1998&amp;odsType=EXCEL</t>
  </si>
  <si>
    <t>http://cssr.berkeley.edu/cgi-bin/broker.exe?_service=Live&amp;_program=Live.pit_rates_MTMG.sas&amp;AVYEAR=X&amp;AVQTR=X&amp;AVCNTY=&amp;AVCOL=PERIOD_DT&amp;LEVEL_VAL=6&amp;STYLE=&amp;CCOS=X&amp;AGECLS_VAL=X&amp;ETHNIC_VAL=3&amp;GENDER_VAL=X&amp;ISQTR=&amp;TYPE=2&amp;BEGIN_YR=1998&amp;odsType=EXCEL</t>
  </si>
  <si>
    <t>http://cssr.berkeley.edu/cgi-bin/broker.exe?_service=Live&amp;_program=Live.pit_rates_MTMG.sas&amp;AVYEAR=X&amp;AVQTR=X&amp;AVCNTY=&amp;AVCOL=PERIOD_DT&amp;LEVEL_VAL=6&amp;STYLE=&amp;CCOS=X&amp;AGECLS_VAL=X&amp;ETHNIC_VAL=4&amp;GENDER_VAL=X&amp;ISQTR=&amp;TYPE=3&amp;BEGIN_YR=1998&amp;odsType=EXCEL</t>
  </si>
  <si>
    <t>http://cssr.berkeley.edu/cgi-bin/broker.exe?_service=Live&amp;_program=Live.pit_rates_MTMG.sas&amp;AVYEAR=X&amp;AVQTR=X&amp;AVCNTY=&amp;AVCOL=PERIOD_DT&amp;LEVEL_VAL=6&amp;STYLE=&amp;CCOS=X&amp;AGECLS_VAL=X&amp;ETHNIC_VAL=4&amp;GENDER_VAL=X&amp;ISQTR=&amp;TYPE=1&amp;BEGIN_YR=1998&amp;odsType=EXCEL</t>
  </si>
  <si>
    <t>http://cssr.berkeley.edu/cgi-bin/broker.exe?_service=Live&amp;_program=Live.pit_rates_MTMG.sas&amp;AVYEAR=X&amp;AVQTR=X&amp;AVCNTY=&amp;AVCOL=PERIOD_DT&amp;LEVEL_VAL=6&amp;STYLE=&amp;CCOS=X&amp;AGECLS_VAL=X&amp;ETHNIC_VAL=4&amp;GENDER_VAL=X&amp;ISQTR=&amp;TYPE=2&amp;BEGIN_YR=1998&amp;odsType=EXCEL</t>
  </si>
  <si>
    <t>http://cssr.berkeley.edu/cgi-bin/broker.exe?_service=Live&amp;_program=Live.pit_rates_MTMG.sas&amp;AVYEAR=X&amp;AVQTR=X&amp;AVCNTY=&amp;AVCOL=PERIOD_DT&amp;LEVEL_VAL=6&amp;STYLE=&amp;CCOS=X&amp;AGECLS_VAL=X&amp;ETHNIC_VAL=5&amp;GENDER_VAL=X&amp;ISQTR=&amp;TYPE=3&amp;BEGIN_YR=1998&amp;odsType=EXCEL</t>
  </si>
  <si>
    <t>http://cssr.berkeley.edu/cgi-bin/broker.exe?_service=Live&amp;_program=Live.pit_rates_MTMG.sas&amp;AVYEAR=X&amp;AVQTR=X&amp;AVCNTY=&amp;AVCOL=PERIOD_DT&amp;LEVEL_VAL=6&amp;STYLE=&amp;CCOS=X&amp;AGECLS_VAL=X&amp;ETHNIC_VAL=5&amp;GENDER_VAL=X&amp;ISQTR=&amp;TYPE=1&amp;BEGIN_YR=1998&amp;odsType=EXCEL</t>
  </si>
  <si>
    <t>http://cssr.berkeley.edu/cgi-bin/broker.exe?_service=Live&amp;_program=Live.pit_rates_MTMG.sas&amp;AVYEAR=X&amp;AVQTR=X&amp;AVCNTY=&amp;AVCOL=PERIOD_DT&amp;LEVEL_VAL=6&amp;STYLE=&amp;CCOS=X&amp;AGECLS_VAL=X&amp;ETHNIC_VAL=5&amp;GENDER_VAL=X&amp;ISQTR=&amp;TYPE=2&amp;BEGIN_YR=1998&amp;odsType=EXCEL</t>
  </si>
  <si>
    <t>Q4 13</t>
  </si>
  <si>
    <t>='JUVDEPORI-N'!$A$12:$N$71</t>
  </si>
  <si>
    <t>='JUVDEPORI-N'!$A$2:$N$2</t>
  </si>
  <si>
    <t>='JUVDEPORI-N'!$A$1:$N$1</t>
  </si>
  <si>
    <t>='JUVDEPSUB-N'!$A$12:$N$71</t>
  </si>
  <si>
    <t>='JUVDEPSUB-N'!$A$2:$N$2</t>
  </si>
  <si>
    <t>='JUVDEPSUB-N'!$A$1:$N$1</t>
  </si>
  <si>
    <t>Q2 14</t>
  </si>
  <si>
    <t>PlaceTypeSILP</t>
  </si>
  <si>
    <t>PIT Placement Type SILP</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</si>
  <si>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15&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</si>
  <si>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5,8,9,12,13,14,16&amp;TIME_VAL=X&amp;COURT_VAL=1&amp;PIT_SCPR_VAL=X&amp;REMREAS_VAL=X&amp;odsType=EXCEL</t>
  </si>
  <si>
    <t xml:space="preserve">http://cssr.berkeley.edu/ucb_childwelfare/ </t>
  </si>
  <si>
    <t>Children in Foster Care. Agency Type=Child Welfare. Selected Subset: Court Dependent: Yes. Selected Subset: Placement Type: SILP</t>
  </si>
  <si>
    <t>SILP</t>
  </si>
  <si>
    <t>PlaceTypeSILPN</t>
  </si>
  <si>
    <t>Judicial Council of California</t>
  </si>
  <si>
    <t>Court Specified, Non-Foster-Care, Transitional Housing,
Guardian - Other, Runaway, Trial Home Visit, and Other</t>
  </si>
  <si>
    <r>
      <t xml:space="preserve">Includes only those children in court-ordered foster care.  Placements are grouped into three categories: placements in family settings, placements in congregate care, Supervised Independent Living Program (SILP), and other placements.  Family settings include Kin, County, Foster Family Agency (FFA), Guardian Dependent (Guard.-Dep.), and Pre-Adopt.  Placements in congregate care include Group Home and Shelter.  </t>
    </r>
    <r>
      <rPr>
        <b/>
        <sz val="10"/>
        <rFont val="Gill Sans MT"/>
        <family val="2"/>
      </rPr>
      <t xml:space="preserve">With the November 2014 version of these reports, SILP has been separated from the 'Other' category  due to the increase in non-minor dependents.  </t>
    </r>
    <r>
      <rPr>
        <sz val="10"/>
        <rFont val="Gill Sans MT"/>
        <family val="2"/>
      </rPr>
      <t>Other placements include Court Specified, Non-Foster-Care, Transitional Housing, Guardian - Other, Runaway, Trial Home Visit, and Other.
Foster Family Agencies (FFAs) are private, nonprofit corporations that certify and provide placements for children in foster family homes.  FFAs assign their own social workers to provide services to children and foster parents.  For children placed in FFAs, county social workers retain case management responsibilities, including reports and recommendations to the juvenile dependency court.  Although counties are required to find placements based on the child’s needs, some counties turn to facilities such as FFAs due to a lack of alternative placement resources in other less restrictive facilities.</t>
    </r>
  </si>
  <si>
    <t>Source: Judicial Branch Statistical Information System (JBSIS) data warehouse, data submitted and amended by the courts and loaded into the JBSIS database as of August 2014.</t>
  </si>
  <si>
    <t>http://cssr.berkeley.edu/cgi-bin/broker.exe?_service=Live&amp;_program=Live.srv_comp_MTMG.sas&amp;AVYEAR=X&amp;AVQTR=X&amp;AVCOL=PERIOD_DT&amp;ISQTR=X&amp;PERIOD_DT_VAL=X&amp;TYPE=2&amp;SRV_CMP_VAL=2&amp;AGY_VAL=1&amp;BEGIN_YR=1998&amp;AGECLS_VAL=X&amp;ETHNIC_VAL=X&amp;GENDER_VAL=X&amp;VOL_STAT_VAL=1&amp;odsType=EXCEL</t>
  </si>
  <si>
    <t>http://cssr.berkeley.edu/cgi-bin/broker.exe?_service=Live&amp;_program=Live.srv_comp_MTMG.sas&amp;AVYEAR=X&amp;AVQTR=X&amp;AVCOL=PERIOD_DT&amp;ISQTR=X&amp;PERIOD_DT_VAL=X&amp;TYPE=2&amp;SRV_CMP_VAL=3&amp;AGY_VAL=1&amp;BEGIN_YR=1998&amp;AGECLS_VAL=X&amp;ETHNIC_VAL=X&amp;GENDER_VAL=X&amp;VOL_STAT_VAL=1&amp;odsType=EXCEL</t>
  </si>
  <si>
    <t>http://cssr.berkeley.edu/cgi-bin/broker.exe?_service=Live&amp;_program=Live.srv_comp_MTMG.sas&amp;AVYEAR=X&amp;AVQTR=X&amp;AVCOL=PERIOD_DT&amp;ISQTR=X&amp;PERIOD_DT_VAL=X&amp;TYPE=2&amp;SRV_CMP_VAL=2&amp;AGY_VAL=1&amp;BEGIN_YR=1998&amp;AGECLS_VAL=X&amp;ETHNIC_VAL=X&amp;GENDER_VAL=X&amp;VOL_STAT_VAL=2&amp;odsType=EXCEL</t>
  </si>
  <si>
    <t>http://cssr.berkeley.edu/cgi-bin/broker.exe?_service=Live&amp;_program=Live.srv_comp_MTMG.sas&amp;AVYEAR=X&amp;AVQTR=X&amp;AVCOL=PERIOD_DT&amp;ISQTR=X&amp;PERIOD_DT_VAL=X&amp;TYPE=2&amp;SRV_CMP_VAL=3&amp;AGY_VAL=1&amp;BEGIN_YR=1998&amp;AGECLS_VAL=X&amp;ETHNIC_VAL=X&amp;GENDER_VAL=X&amp;VOL_STAT_VAL=2&amp;odsType=EXCEL</t>
  </si>
  <si>
    <t>x</t>
  </si>
  <si>
    <t>=ChartsByTopic!$M$406</t>
  </si>
  <si>
    <t>=ChartsByTopic!$M$362</t>
  </si>
  <si>
    <t>=ChartsByTopic!$M$360</t>
  </si>
  <si>
    <t>=ChartsByTopic!$M$359</t>
  </si>
  <si>
    <t>=ChartsByTopic!$M$361</t>
  </si>
  <si>
    <t>=ChartsByTopic!$M$358</t>
  </si>
  <si>
    <t>=ChartsByTopic!$M$385</t>
  </si>
  <si>
    <t>=ChartsByTopic!$M$383</t>
  </si>
  <si>
    <t>=ChartsByTopic!$M$382</t>
  </si>
  <si>
    <t>=ChartsByTopic!$M$384</t>
  </si>
  <si>
    <t>=ChartsByTopic!$M$381</t>
  </si>
  <si>
    <t>=ChartsByTopic!$M$313</t>
  </si>
  <si>
    <t>DashOutOfHmSILP</t>
  </si>
  <si>
    <t>=ChartsByTopic!$M$312</t>
  </si>
  <si>
    <t>ExitToPermAdoptionInt</t>
  </si>
  <si>
    <t>=Reference!$C$72:$F$72</t>
  </si>
  <si>
    <t>ExitToPermEmancipationInt</t>
  </si>
  <si>
    <t>=Reference!$C$74:$F$74</t>
  </si>
  <si>
    <t>ExitToPermGuardianshipInt</t>
  </si>
  <si>
    <t>=Reference!$C$73:$F$73</t>
  </si>
  <si>
    <t>ExitToPermOtherInt</t>
  </si>
  <si>
    <t>=Reference!$C$75:$F$75</t>
  </si>
  <si>
    <t>ExitToPermReunifyInt</t>
  </si>
  <si>
    <t>=Reference!$C$71:$F$71</t>
  </si>
  <si>
    <t>ExitToPermStillInCareInt</t>
  </si>
  <si>
    <t>=Reference!$C$76:$F$76</t>
  </si>
  <si>
    <t>=Reference!$C$4:$F$78</t>
  </si>
  <si>
    <t>=Reference!$A$4:$A$78</t>
  </si>
  <si>
    <t>='JUVDEPORI-N'!$A$12:$O$71</t>
  </si>
  <si>
    <t>='JUVDEPORI-N'!$A$2:$O$2</t>
  </si>
  <si>
    <t>='JUVDEPORI-N'!$A$1:$O$1</t>
  </si>
  <si>
    <t>='JUVDEPSUB-N'!$A$12:$O$71</t>
  </si>
  <si>
    <t>='JUVDEPSUB-N'!$A$2:$O$2</t>
  </si>
  <si>
    <t>='JUVDEPSUB-N'!$A$1:$O$1</t>
  </si>
  <si>
    <t>PlaceTypeSILPDD</t>
  </si>
  <si>
    <t>PlaceTypeSILPDDisplayCounty1</t>
  </si>
  <si>
    <t>=CountyDataInterval!$D$78:$N$78</t>
  </si>
  <si>
    <t>PlaceTypeSILPDDisplayCounty2</t>
  </si>
  <si>
    <t>=CountyDataInterval!$D$151:$N$151</t>
  </si>
  <si>
    <t>PlaceTypeSILPDED</t>
  </si>
  <si>
    <t>PlaceTypeSILPDInt</t>
  </si>
  <si>
    <t>=Reference!$C$78:$F$78</t>
  </si>
  <si>
    <t>PlaceTypeSILPDSD</t>
  </si>
  <si>
    <t>PlaceTypeSILPND</t>
  </si>
  <si>
    <t>PlaceTypeSILPNDisplayCounty1</t>
  </si>
  <si>
    <t>=CountyDataInterval!$D$77:$N$77</t>
  </si>
  <si>
    <t>PlaceTypeSILPNDisplayCounty2</t>
  </si>
  <si>
    <t>=CountyDataInterval!$D$150:$N$150</t>
  </si>
  <si>
    <t>PlaceTypeSILPNED</t>
  </si>
  <si>
    <t>PlaceTypeSILPNInt</t>
  </si>
  <si>
    <t>=Reference!$C$77:$F$77</t>
  </si>
  <si>
    <t>PlaceTypeSILPNSD</t>
  </si>
  <si>
    <t>Case Service Components. Agency Type: Child Welfare. Number served in No Placement FM. Selected Subset: Voluntary Status: Court Ordered</t>
  </si>
  <si>
    <t>Case Service Components. Agency Type: Child Welfare. Number served in Post-Placement FM. Selected Subset: Voluntary Status: Court Ordered</t>
  </si>
  <si>
    <t>Case Service Components. Agency Type: Child Welfare. Number served in No Placement FM. Selected Subset: Voluntary Status: Voluntary</t>
  </si>
  <si>
    <t>Case Service Components. Agency Type: Child Welfare. Number served in Post-Placement FM. Selected Subset: Voluntary Status: Voluntary</t>
  </si>
  <si>
    <t>Q4 14 (pre-code)</t>
  </si>
  <si>
    <t>Q4 14 (post code) to determine missing SILP ranges</t>
  </si>
  <si>
    <t>='ADOPTION-P'!$A$19:$BN$78</t>
  </si>
  <si>
    <t>='ADOPTION-P'!$A$2:$BN$2</t>
  </si>
  <si>
    <t>='ADOPTION-P'!$A$1:$BN$1</t>
  </si>
  <si>
    <t>='CASELOAD-N'!$A$18:$BR$77</t>
  </si>
  <si>
    <t>='CASELOAD-N'!$A$2:$BR$2</t>
  </si>
  <si>
    <t>='CASELOADNONCOURT-N'!$A$18:$BR$77</t>
  </si>
  <si>
    <t>='CASELOADNONCOURT-N'!$A$2:$BR$2</t>
  </si>
  <si>
    <t>='CASELOADNONCOURT-N'!$A$1:$BR$1</t>
  </si>
  <si>
    <t>='CASELOAD-N'!$A$1:$BR$1</t>
  </si>
  <si>
    <t>='ENTRIES-N'!$A$19:$BN$78</t>
  </si>
  <si>
    <t>='ENTRIES-N'!$A$2:$BN$2</t>
  </si>
  <si>
    <t>='ENTRIES-N'!$A$1:$BN$1</t>
  </si>
  <si>
    <t>='EXITS-N'!$A$19:$BN$78</t>
  </si>
  <si>
    <t>='EXITS-N'!$A$2:$BN$2</t>
  </si>
  <si>
    <t>='EXITS-N'!$A$1:$BN$1</t>
  </si>
  <si>
    <t>='EXITSTOEMANCIPATION-N'!$A$20:$BN$79</t>
  </si>
  <si>
    <t>='EXITSTOEMANCIPATION-N'!$A$2:$BN$2</t>
  </si>
  <si>
    <t>='EXITSTOEMANCIPATION-N'!$A$1:$BN$1</t>
  </si>
  <si>
    <t>='EXITTOPERMADOPTIONKIN-P'!$A$25:$H$84</t>
  </si>
  <si>
    <t>='EXITTOPERMADOPTIONKIN-P'!$A$2:$H$2</t>
  </si>
  <si>
    <t>='EXITTOPERMADOPTIONKIN-P'!$A$1:$H$1</t>
  </si>
  <si>
    <t>='EXITTOPERMADOPTION-N'!$A$24:$H$83</t>
  </si>
  <si>
    <t>='EXITTOPERMADOPTION-N'!$A$2:$H$2</t>
  </si>
  <si>
    <t>='EXITTOPERMADOPTIONNONKIN-P'!$A$25:$H$84</t>
  </si>
  <si>
    <t>='EXITTOPERMADOPTIONNONKIN-P'!$A$2:$H$2</t>
  </si>
  <si>
    <t>='EXITTOPERMADOPTIONNONKIN-P'!$A$1:$H$1</t>
  </si>
  <si>
    <t>='EXITTOPERMADOPTION-N'!$A$1:$H$1</t>
  </si>
  <si>
    <t>='EXITTOPERMADOPTION-P'!$A$24:$H$83</t>
  </si>
  <si>
    <t>='EXITTOPERMADOPTION-P'!$A$2:$H$2</t>
  </si>
  <si>
    <t>='EXITTOPERMADOPTION-P'!$A$1:$H$1</t>
  </si>
  <si>
    <t>='EXITTOPERMEMANCIPATIONKIN-P'!$A$25:$H$84</t>
  </si>
  <si>
    <t>='EXITTOPERMEMANCIPATIONKIN-P'!$A$2:$H$2</t>
  </si>
  <si>
    <t>='EXITTOPERMEMANCIPATIONKIN-P'!$A$1:$H$1</t>
  </si>
  <si>
    <t>='EXITTOPERMEMANCIPATION-N'!$A$24:$H$83</t>
  </si>
  <si>
    <t>='EXITTOPERMEMANCIPATION-N'!$A$2:$H$2</t>
  </si>
  <si>
    <t>='EXITTOPERMEMANCIPATIONNONKIN-P'!$A$25:$H$84</t>
  </si>
  <si>
    <t>='EXITTOPERMEMANCIPATIONNONKIN-P'!$A$2:$H$2</t>
  </si>
  <si>
    <t>='EXITTOPERMEMANCIPATIONNONKIN-P'!$A$1:$H$1</t>
  </si>
  <si>
    <t>='EXITTOPERMEMANCIPATION-N'!$A$1:$H$1</t>
  </si>
  <si>
    <t>='EXITTOPERMEMANCIPATION-P'!$A$24:$H$83</t>
  </si>
  <si>
    <t>='EXITTOPERMEMANCIPATION-P'!$A$2:$H$2</t>
  </si>
  <si>
    <t>='EXITTOPERMEMANCIPATION-P'!$A$1:$H$1</t>
  </si>
  <si>
    <t>='EXITTOPERMGUARDIANSHIPKIN-P'!$A$25:$H$84</t>
  </si>
  <si>
    <t>='EXITTOPERMGUARDIANSHIPKIN-P'!$A$2:$H$2</t>
  </si>
  <si>
    <t>='EXITTOPERMGUARDIANSHIPKIN-P'!$A$1:$H$1</t>
  </si>
  <si>
    <t>='EXITTOPERMGUARDIANSHIP-N'!$A$24:$H$83</t>
  </si>
  <si>
    <t>='EXITTOPERMGUARDIANSHIP-N'!$A$2:$H$2</t>
  </si>
  <si>
    <t>='EXITTOPERMGUARDIANSHIPNONKIN-P'!$A$25:$H$84</t>
  </si>
  <si>
    <t>='EXITTOPERMGUARDIANSHIPNONKIN-P'!$A$2:$H$2</t>
  </si>
  <si>
    <t>='EXITTOPERMGUARDIANSHIPNONKIN-P'!$A$1:$H$1</t>
  </si>
  <si>
    <t>='EXITTOPERMGUARDIANSHIP-N'!$A$1:$H$1</t>
  </si>
  <si>
    <t>='EXITTOPERMGUARDIANSHIP-P'!$A$24:$H$83</t>
  </si>
  <si>
    <t>='EXITTOPERMGUARDIANSHIP-P'!$A$2:$H$2</t>
  </si>
  <si>
    <t>='EXITTOPERMGUARDIANSHIP-P'!$A$1:$H$1</t>
  </si>
  <si>
    <t>='EXITTOPERMOTHERKIN-P'!$A$25:$H$84</t>
  </si>
  <si>
    <t>='EXITTOPERMOTHERKIN-P'!$A$2:$H$2</t>
  </si>
  <si>
    <t>='EXITTOPERMOTHERKIN-P'!$A$1:$H$1</t>
  </si>
  <si>
    <t>='EXITTOPERMOTHER-N'!$A$24:$H$83</t>
  </si>
  <si>
    <t>='EXITTOPERMOTHER-N'!$A$2:$H$2</t>
  </si>
  <si>
    <t>='EXITTOPERMOTHERNONKIN-P'!$A$25:$H$84</t>
  </si>
  <si>
    <t>='EXITTOPERMOTHERNONKIN-P'!$A$2:$H$2</t>
  </si>
  <si>
    <t>='EXITTOPERMOTHERNONKIN-P'!$A$1:$H$1</t>
  </si>
  <si>
    <t>='EXITTOPERMOTHER-N'!$A$1:$H$1</t>
  </si>
  <si>
    <t>='EXITTOPERMOTHER-P'!$A$24:$H$83</t>
  </si>
  <si>
    <t>='EXITTOPERMOTHER-P'!$A$2:$H$2</t>
  </si>
  <si>
    <t>='EXITTOPERMOTHER-P'!$A$1:$H$1</t>
  </si>
  <si>
    <t>='EXITTOPERMREUNIFY-D'!$A$24:$D$83</t>
  </si>
  <si>
    <t>='EXITTOPERMREUNIFY-D'!$A$2:$D$2</t>
  </si>
  <si>
    <t>='EXITTOPERMREUNIFY-D'!$A$1:$D$1</t>
  </si>
  <si>
    <t>='EXITTOPERMREUNIFYKIN-D'!$A$25:$D$84</t>
  </si>
  <si>
    <t>='EXITTOPERMREUNIFYKIN-D'!$A$2:$D$2</t>
  </si>
  <si>
    <t>='EXITTOPERMREUNIFYKIN-D'!$A$1:$D$1</t>
  </si>
  <si>
    <t>='EXITTOPERMREUNIFYKIN-P'!$A$25:$H$84</t>
  </si>
  <si>
    <t>='EXITTOPERMREUNIFYKIN-P'!$A$2:$H$2</t>
  </si>
  <si>
    <t>='EXITTOPERMREUNIFYKIN-P'!$A$1:$H$1</t>
  </si>
  <si>
    <t>='EXITTOPERMREUNIFY-N'!$A$24:$H$83</t>
  </si>
  <si>
    <t>='EXITTOPERMREUNIFY-N'!$A$2:$H$2</t>
  </si>
  <si>
    <t>='EXITTOPERMREUNIFYNONKIN-D'!$A$25:$D$84</t>
  </si>
  <si>
    <t>='EXITTOPERMREUNIFYNONKIN-D'!$A$2:$D$2</t>
  </si>
  <si>
    <t>='EXITTOPERMREUNIFYNONKIN-D'!$A$1:$D$1</t>
  </si>
  <si>
    <t>='EXITTOPERMREUNIFYNONKIN-P'!$A$25:$H$84</t>
  </si>
  <si>
    <t>='EXITTOPERMREUNIFYNONKIN-P'!$A$2:$H$2</t>
  </si>
  <si>
    <t>='EXITTOPERMREUNIFYNONKIN-P'!$A$1:$H$1</t>
  </si>
  <si>
    <t>='EXITTOPERMREUNIFY-N'!$A$1:$H$1</t>
  </si>
  <si>
    <t>='EXITTOPERMREUNIFY-P'!$A$24:$H$83</t>
  </si>
  <si>
    <t>='EXITTOPERMREUNIFY-P'!$A$2:$H$2</t>
  </si>
  <si>
    <t>='EXITTOPERMREUNIFY-P'!$A$1:$H$1</t>
  </si>
  <si>
    <t>='EXITTOPERMSTILLINCAREKIN-P'!$A$25:$H$84</t>
  </si>
  <si>
    <t>='EXITTOPERMSTILLINCAREKIN-P'!$A$2:$H$2</t>
  </si>
  <si>
    <t>='EXITTOPERMSTILLINCAREKIN-P'!$A$1:$H$1</t>
  </si>
  <si>
    <t>='EXITTOPERMSTILLINCARE-N'!$A$24:$H$83</t>
  </si>
  <si>
    <t>='EXITTOPERMSTILLINCARE-N'!$A$2:$H$2</t>
  </si>
  <si>
    <t>='EXITTOPERMSTILLINCARENONKIN-P'!$A$25:$H$84</t>
  </si>
  <si>
    <t>='EXITTOPERMSTILLINCARENONKIN-P'!$A$2:$H$2</t>
  </si>
  <si>
    <t>='EXITTOPERMSTILLINCARENONKIN-P'!$A$1:$H$1</t>
  </si>
  <si>
    <t>='EXITTOPERMSTILLINCARE-N'!$A$1:$H$1</t>
  </si>
  <si>
    <t>='EXITTOPERMSTILLINCARE-P'!$A$24:$H$83</t>
  </si>
  <si>
    <t>='EXITTOPERMSTILLINCARE-P'!$A$2:$H$2</t>
  </si>
  <si>
    <t>='EXITTOPERMSTILLINCARE-P'!$A$1:$H$1</t>
  </si>
  <si>
    <t>='FMPOSTPLACEMENT-N'!$A$20:$BR$79</t>
  </si>
  <si>
    <t>='FMPOSTPLACEMENT-N'!$A$2:$BR$2</t>
  </si>
  <si>
    <t>='FMPOSTPLACEMENT-N'!$A$1:$BR$1</t>
  </si>
  <si>
    <t>='FMPOSTPLACEMENTVOL-N'!$A$20:$BR$79</t>
  </si>
  <si>
    <t>='FMPOSTPLACEMENTVOL-N'!$A$2:$BR$2</t>
  </si>
  <si>
    <t>='FMPOSTPLACEMENTVOL-N'!$A$1:$BR$1</t>
  </si>
  <si>
    <t>='FMPREPLACEMENT-N'!$A$20:$BR$79</t>
  </si>
  <si>
    <t>='FMPREPLACEMENT-N'!$A$2:$BR$2</t>
  </si>
  <si>
    <t>='FMPREPLACEMENT-N'!$A$1:$BR$1</t>
  </si>
  <si>
    <t>='FMPREPLACEMENTVOL-N'!$A$20:$BR$79</t>
  </si>
  <si>
    <t>='FMPREPLACEMENTVOL-N'!$A$2:$BR$2</t>
  </si>
  <si>
    <t>='FMPREPLACEMENTVOL-N'!$A$1:$BR$1</t>
  </si>
  <si>
    <t>='INCARERATESASIANPI-D'!$A$18:$P$77</t>
  </si>
  <si>
    <t>='INCARERATESASIANPI-D'!$A$2:$P$2</t>
  </si>
  <si>
    <t>='INCARERATESASIANPI-D'!$A$1:$P$1</t>
  </si>
  <si>
    <t>='INCARERATESASIANPI-N'!$A$20:$P$79</t>
  </si>
  <si>
    <t>='INCARERATESASIANPI-N'!$A$2:$P$2</t>
  </si>
  <si>
    <t>='INCARERATESASIANPI-N'!$A$1:$P$1</t>
  </si>
  <si>
    <t>='INCARERATESASIANPI-P'!$A$20:$P$79</t>
  </si>
  <si>
    <t>='INCARERATESASIANPI-P'!$A$2:$P$2</t>
  </si>
  <si>
    <t>='INCARERATESASIANPI-P'!$A$1:$P$1</t>
  </si>
  <si>
    <t>='INCARERATESBLACK-D'!$A$18:$P$77</t>
  </si>
  <si>
    <t>='INCARERATESBLACK-D'!$A$2:$P$2</t>
  </si>
  <si>
    <t>='INCARERATESBLACK-D'!$A$1:$P$1</t>
  </si>
  <si>
    <t>='INCARERATESBLACK-N'!$A$20:$P$79</t>
  </si>
  <si>
    <t>='INCARERATESBLACK-N'!$A$2:$P$2</t>
  </si>
  <si>
    <t>='INCARERATESBLACK-N'!$A$1:$P$1</t>
  </si>
  <si>
    <t>='INCARERATESBLACK-P'!$A$20:$P$79</t>
  </si>
  <si>
    <t>='INCARERATESBLACK-P'!$A$2:$P$2</t>
  </si>
  <si>
    <t>='INCARERATESBLACK-P'!$A$1:$P$1</t>
  </si>
  <si>
    <t>='INCARERATESHISPANIC-D'!$A$18:$P$77</t>
  </si>
  <si>
    <t>='INCARERATESHISPANIC-D'!$A$2:$P$2</t>
  </si>
  <si>
    <t>='INCARERATESHISPANIC-D'!$A$1:$P$1</t>
  </si>
  <si>
    <t>='INCARERATESHISPANIC-N'!$A$20:$P$79</t>
  </si>
  <si>
    <t>='INCARERATESHISPANIC-N'!$A$2:$P$2</t>
  </si>
  <si>
    <t>='INCARERATESHISPANIC-N'!$A$1:$P$1</t>
  </si>
  <si>
    <t>='INCARERATESHISPANIC-P'!$A$20:$P$79</t>
  </si>
  <si>
    <t>='INCARERATESHISPANIC-P'!$A$2:$P$2</t>
  </si>
  <si>
    <t>='INCARERATESHISPANIC-P'!$A$1:$P$1</t>
  </si>
  <si>
    <t>='INCARERATESNATIVEAMERICAN-D'!$A$18:$P$77</t>
  </si>
  <si>
    <t>='INCARERATESNATIVEAMERICAN-D'!$A$2:$P$2</t>
  </si>
  <si>
    <t>='INCARERATESNATIVEAMERICAN-D'!$A$1:$P$1</t>
  </si>
  <si>
    <t>='INCARERATESNATIVEAMERICAN-N'!$A$20:$P$79</t>
  </si>
  <si>
    <t>='INCARERATESNATIVEAMERICAN-N'!$A$2:$P$2</t>
  </si>
  <si>
    <t>='INCARERATESNATIVEAMERICAN-N'!$A$1:$P$1</t>
  </si>
  <si>
    <t>='INCARERATESNATIVEAMERICAN-P'!$A$20:$P$79</t>
  </si>
  <si>
    <t>='INCARERATESNATIVEAMERICAN-P'!$A$2:$P$2</t>
  </si>
  <si>
    <t>='INCARERATESNATIVEAMERICAN-P'!$A$1:$P$1</t>
  </si>
  <si>
    <t>='INCARERATESWHITE-D'!$A$18:$P$77</t>
  </si>
  <si>
    <t>='INCARERATESWHITE-D'!$A$2:$P$2</t>
  </si>
  <si>
    <t>='INCARERATESWHITE-D'!$A$1:$P$1</t>
  </si>
  <si>
    <t>='INCARERATESWHITE-N'!$A$20:$P$79</t>
  </si>
  <si>
    <t>='INCARERATESWHITE-N'!$A$2:$P$2</t>
  </si>
  <si>
    <t>='INCARERATESWHITE-N'!$A$1:$P$1</t>
  </si>
  <si>
    <t>='INCARERATESWHITE-P'!$A$20:$P$79</t>
  </si>
  <si>
    <t>='INCARERATESWHITE-P'!$A$2:$P$2</t>
  </si>
  <si>
    <t>='INCARERATESWHITE-P'!$A$1:$P$1</t>
  </si>
  <si>
    <t>='PLACETYPECONGREGATE-D'!$A$19:$BR$78</t>
  </si>
  <si>
    <t>='PLACETYPECONGREGATE-D'!$A$2:$BR$2</t>
  </si>
  <si>
    <t>='PLACETYPECONGREGATE-D'!$A$1:$BR$1</t>
  </si>
  <si>
    <t>='PLACETYPECONGREGATE-N'!$A$19:$BR$78</t>
  </si>
  <si>
    <t>='PLACETYPECONGREGATE-N'!$A$2:$BR$2</t>
  </si>
  <si>
    <t>='PLACETYPECONGREGATE-N'!$A$1:$BR$1</t>
  </si>
  <si>
    <t>='PLACETYPEFCCOUNTY-D'!$A$19:$BR$78</t>
  </si>
  <si>
    <t>='PLACETYPEFCCOUNTY-D'!$A$2:$BR$2</t>
  </si>
  <si>
    <t>='PLACETYPEFCCOUNTY-D'!$A$1:$BR$1</t>
  </si>
  <si>
    <t>='PLACETYPEFCCOUNTY-N'!$A$19:$BR$78</t>
  </si>
  <si>
    <t>='PLACETYPEFCCOUNTY-N'!$A$2:$BR$2</t>
  </si>
  <si>
    <t>='PLACETYPEFCCOUNTY-N'!$A$1:$BR$1</t>
  </si>
  <si>
    <t>='PLACETYPEFCFFA-D'!$A$19:$BR$78</t>
  </si>
  <si>
    <t>='PLACETYPEFCFFA-D'!$A$2:$BR$2</t>
  </si>
  <si>
    <t>='PLACETYPEFCFFA-D'!$A$1:$BR$1</t>
  </si>
  <si>
    <t>='PLACETYPEFCFFA-N'!$A$19:$BR$78</t>
  </si>
  <si>
    <t>='PLACETYPEFCFFA-N'!$A$2:$BR$2</t>
  </si>
  <si>
    <t>='PLACETYPEFCFFA-N'!$A$1:$BR$1</t>
  </si>
  <si>
    <t>='PLACETYPEFCGUARDIANDEPENDENT-D'!$A$19:$BR$78</t>
  </si>
  <si>
    <t>='PLACETYPEFCGUARDIANDEPENDENT-D'!$A$2:$BR$2</t>
  </si>
  <si>
    <t>='PLACETYPEFCGUARDIANDEPENDENT-D'!$A$1:$BR$1</t>
  </si>
  <si>
    <t>='PLACETYPEFCGUARDIANDEPENDENT-N'!$A$19:$BR$78</t>
  </si>
  <si>
    <t>='PLACETYPEFCGUARDIANDEPENDENT-N'!$A$2:$BR$2</t>
  </si>
  <si>
    <t>='PLACETYPEFCGUARDIANDEPENDENT-N'!$A$1:$BR$1</t>
  </si>
  <si>
    <t>='PLACETYPEFCKIN-D'!$A$19:$BR$78</t>
  </si>
  <si>
    <t>='PLACETYPEFCKIN-D'!$A$2:$BR$2</t>
  </si>
  <si>
    <t>='PLACETYPEFCKIN-D'!$A$1:$BR$1</t>
  </si>
  <si>
    <t>='PLACETYPEFCKIN-N'!$A$19:$BR$78</t>
  </si>
  <si>
    <t>='PLACETYPEFCKIN-N'!$A$2:$BR$2</t>
  </si>
  <si>
    <t>='PLACETYPEFCKIN-N'!$A$1:$BR$1</t>
  </si>
  <si>
    <t>='PLACETYPEFCPREADOPT-D'!$A$19:$BR$78</t>
  </si>
  <si>
    <t>='PLACETYPEFCPREADOPT-D'!$A$2:$BR$2</t>
  </si>
  <si>
    <t>='PLACETYPEFCPREADOPT-D'!$A$1:$BR$1</t>
  </si>
  <si>
    <t>='PLACETYPEFCPREADOPT-N'!$A$19:$BR$78</t>
  </si>
  <si>
    <t>='PLACETYPEFCPREADOPT-N'!$A$2:$BR$2</t>
  </si>
  <si>
    <t>='PLACETYPEFCPREADOPT-N'!$A$1:$BR$1</t>
  </si>
  <si>
    <t>='PLACETYPEOTHER-D'!$A$19:$BR$78</t>
  </si>
  <si>
    <t>='PLACETYPEOTHER-D'!$A$2:$BR$2</t>
  </si>
  <si>
    <t>='PLACETYPEOTHER-D'!$A$1:$BR$1</t>
  </si>
  <si>
    <t>='PLACETYPEOTHER-N'!$A$19:$BR$78</t>
  </si>
  <si>
    <t>='PLACETYPEOTHER-N'!$A$2:$BR$2</t>
  </si>
  <si>
    <t>='PLACETYPEOTHER-N'!$A$1:$BR$1</t>
  </si>
  <si>
    <t>='PLACETYPESILP-D'!$A$19:$BR$78</t>
  </si>
  <si>
    <t>='PLACETYPESILP-D'!$A$2:$BR$2</t>
  </si>
  <si>
    <t>='PLACETYPESILP-D'!$A$1:$BR$1</t>
  </si>
  <si>
    <t>='PLACETYPESILP-N'!$A$19:$BR$78</t>
  </si>
  <si>
    <t>='PLACETYPESILP-N'!$A$2:$BR$2</t>
  </si>
  <si>
    <t>='PLACETYPESILP-N'!$A$1:$BR$1</t>
  </si>
  <si>
    <t>='REENTRYFOLLOWINGREUNIFICATION-P'!$A$21:$BJ$80</t>
  </si>
  <si>
    <t>='REENTRYFOLLOWINGREUNIFICATION-P'!$A$2:$BJ$2</t>
  </si>
  <si>
    <t>='REENTRYFOLLOWINGREUNIFICATION-P'!$A$1:$BJ$1</t>
  </si>
  <si>
    <t>='REUNIFICATION-P'!$A$21:$BN$80</t>
  </si>
  <si>
    <t>='REUNIFICATION-P'!$A$2:$BN$2</t>
  </si>
  <si>
    <t>='REUNIFICATION-P'!$A$1:$BN$1</t>
  </si>
  <si>
    <t>5. Children Entering and Exiting Child Welfare Supervised Foster Care</t>
  </si>
  <si>
    <t>6. Children in Court Dependent, Child Welfare Supervised Foster Care, by Placement Type</t>
  </si>
  <si>
    <t>7. In Care Rates, by Race and Ethnicity</t>
  </si>
  <si>
    <t>7. (cont'd) In Care Rates, by Race and Ethnicity</t>
  </si>
  <si>
    <t xml:space="preserve">8. Median Time in Months from Latest Removal to Reunification </t>
  </si>
  <si>
    <t xml:space="preserve">10. Median Time in Months from Latest Removal to Adoption </t>
  </si>
  <si>
    <t>X. Children in Court Dependent, Child Welfare Supervised Foster Care</t>
  </si>
  <si>
    <t>Contact: Don Will, Manager, Operations &amp; Programs Division</t>
  </si>
  <si>
    <t>Don.Will@jud.ca.gov</t>
  </si>
  <si>
    <t>http://cssr-test.berkeley.edu/cgi-bin/broker.exe?_service=Test&amp;_program=Test.P1_STMGP.sas&amp;AVYEAR=2011&amp;AVQTR=3&amp;TYPE=1&amp;ENTRY_VAL=1,2&amp;FLAG_8_VAL=1&amp;AGENCY_VAL=1&amp;EXIT_TYPE_VAL=1&amp;AGECLS_VAL=X&amp;ETHNIC_VAL=X&amp;GENDER_VAL=X&amp;F_PLC_VAL=X&amp;F_SCPR_VAL=X&amp;L_PLC_VAL=X&amp;L_SCPR_VAL=3,4&amp;REMREAS_VAL=X&amp;odsType=EXCEL</t>
  </si>
  <si>
    <t>http://cssr-test.berkeley.edu/cgi-bin/broker.exe?_service=Test&amp;_program=Test.P1_STMG.sas&amp;AVYEAR=2011&amp;AVQTR=3&amp;ISQTR=X&amp;PERIOD_DT_VAL=1&amp;TYPE=T&amp;ENTRY_VAL=1,2&amp;FLAG_8_VAL=1&amp;AGENCY_VAL=1&amp;EXIT_TIME_VAL=12&amp;EXIT_TYPE_VAL=1,2,3&amp;CCOS=X&amp;AGECLS_VAL=X&amp;ETHNIC_VAL=X&amp;GENDER_VAL=X&amp;F_PLC_VAL=X&amp;F_SCPR_VAL=X&amp;L_PLC_VAL=X&amp;L_SCPR_VAL=3,4&amp;REMREAS_VAL=X&amp;odsType=EXCEL</t>
  </si>
  <si>
    <t>http://cssr-test.berkeley.edu/cgi-bin/broker.exe?_service=Test&amp;_program=Test.P1_STMGP.sas&amp;AVYEAR=2011&amp;AVQTR=3&amp;TYPE=1&amp;ENTRY_VAL=1,2&amp;FLAG_8_VAL=1&amp;AGENCY_VAL=1&amp;EXIT_TYPE_VAL=2&amp;AGECLS_VAL=X&amp;ETHNIC_VAL=X&amp;GENDER_VAL=X&amp;F_PLC_VAL=X&amp;F_SCPR_VAL=X&amp;L_PLC_VAL=X&amp;L_SCPR_VAL=3,4&amp;REMREAS_VAL=X&amp;odsType=EXCEL</t>
  </si>
  <si>
    <t>http://cssr-test.berkeley.edu/cgi-bin/broker.exe?_service=Test&amp;_program=Test.P1_STMGP.sas&amp;AVYEAR=2011&amp;AVQTR=3&amp;TYPE=1&amp;ENTRY_VAL=1,2&amp;FLAG_8_VAL=1&amp;AGENCY_VAL=1&amp;EXIT_TYPE_VAL=3&amp;AGECLS_VAL=X&amp;ETHNIC_VAL=X&amp;GENDER_VAL=X&amp;F_PLC_VAL=X&amp;F_SCPR_VAL=X&amp;L_PLC_VAL=X&amp;L_SCPR_VAL=3,4&amp;REMREAS_VAL=X&amp;odsType=EXCEL</t>
  </si>
  <si>
    <t>http://cssr-test.berkeley.edu/cgi-bin/broker.exe?_service=Test&amp;_program=Test.P1_STMGP.sas&amp;AVYEAR=2011&amp;AVQTR=3&amp;TYPE=1&amp;ENTRY_VAL=1,2&amp;FLAG_8_VAL=1&amp;AGENCY_VAL=1&amp;EXIT_TYPE_VAL=4&amp;AGECLS_VAL=X&amp;ETHNIC_VAL=X&amp;GENDER_VAL=X&amp;F_PLC_VAL=X&amp;F_SCPR_VAL=X&amp;L_PLC_VAL=X&amp;L_SCPR_VAL=3,4&amp;REMREAS_VAL=X&amp;odsType=EXCEL</t>
  </si>
  <si>
    <t>http://cssr-test.berkeley.edu/cgi-bin/broker.exe?_service=Test&amp;_program=Test.P1_STMGP.sas&amp;AVYEAR=2011&amp;AVQTR=3&amp;TYPE=1&amp;ENTRY_VAL=1,2&amp;FLAG_8_VAL=1&amp;AGENCY_VAL=1&amp;EXIT_TYPE_VAL=5&amp;AGECLS_VAL=X&amp;ETHNIC_VAL=X&amp;GENDER_VAL=X&amp;F_PLC_VAL=X&amp;F_SCPR_VAL=X&amp;L_PLC_VAL=X&amp;L_SCPR_VAL=3,4&amp;REMREAS_VAL=X&amp;odsType=EXCEL</t>
  </si>
  <si>
    <t>http://cssr-test.berkeley.edu/cgi-bin/broker.exe?_service=Test&amp;_program=Test.P1_STMGP.sas&amp;AVYEAR=2011&amp;AVQTR=3&amp;TYPE=1&amp;ENTRY_VAL=1,2&amp;FLAG_8_VAL=1&amp;AGENCY_VAL=1&amp;EXIT_TYPE_VAL=7&amp;AGECLS_VAL=X&amp;ETHNIC_VAL=X&amp;GENDER_VAL=X&amp;F_PLC_VAL=X&amp;F_SCPR_VAL=X&amp;L_PLC_VAL=X&amp;L_SCPR_VAL=3,4&amp;REMREAS_VAL=X&amp;odsType=EXCEL</t>
  </si>
  <si>
    <t>http://cssr-test.berkeley.edu/cgi-bin/broker.exe?_service=Test&amp;_program=Test.P1_STMGP.sas&amp;AVYEAR=2011&amp;AVQTR=3&amp;TYPE=1&amp;ENTRY_VAL=1,2&amp;FLAG_8_VAL=1&amp;AGENCY_VAL=1&amp;EXIT_TYPE_VAL=1&amp;AGECLS_VAL=X&amp;ETHNIC_VAL=X&amp;GENDER_VAL=X&amp;F_PLC_VAL=X&amp;F_SCPR_VAL=X&amp;L_PLC_VAL=X&amp;L_SCPR_VAL=1,2&amp;REMREAS_VAL=X&amp;odsType=EXCEL</t>
  </si>
  <si>
    <t>http://cssr-test.berkeley.edu/cgi-bin/broker.exe?_service=Test&amp;_program=Test.P1_STMG.sas&amp;AVYEAR=2011&amp;AVQTR=3&amp;ISQTR=X&amp;PERIOD_DT_VAL=1&amp;TYPE=T&amp;ENTRY_VAL=1,2&amp;FLAG_8_VAL=1&amp;AGENCY_VAL=1&amp;EXIT_TIME_VAL=12&amp;EXIT_TYPE_VAL=1,2,3&amp;CCOS=X&amp;AGECLS_VAL=X&amp;ETHNIC_VAL=X&amp;GENDER_VAL=X&amp;F_PLC_VAL=X&amp;F_SCPR_VAL=X&amp;L_PLC_VAL=X&amp;L_SCPR_VAL=1,2&amp;REMREAS_VAL=X&amp;odsType=EXCEL</t>
  </si>
  <si>
    <t>http://cssr-test.berkeley.edu/cgi-bin/broker.exe?_service=Test&amp;_program=Test.P1_STMGP.sas&amp;AVYEAR=2011&amp;AVQTR=3&amp;TYPE=1&amp;ENTRY_VAL=1,2&amp;FLAG_8_VAL=1&amp;AGENCY_VAL=1&amp;EXIT_TYPE_VAL=2&amp;AGECLS_VAL=X&amp;ETHNIC_VAL=X&amp;GENDER_VAL=X&amp;F_PLC_VAL=X&amp;F_SCPR_VAL=X&amp;L_PLC_VAL=X&amp;L_SCPR_VAL=1,2&amp;REMREAS_VAL=X&amp;odsType=EXCEL</t>
  </si>
  <si>
    <t>http://cssr-test.berkeley.edu/cgi-bin/broker.exe?_service=Test&amp;_program=Test.P1_STMGP.sas&amp;AVYEAR=2011&amp;AVQTR=3&amp;TYPE=1&amp;ENTRY_VAL=1,2&amp;FLAG_8_VAL=1&amp;AGENCY_VAL=1&amp;EXIT_TYPE_VAL=3&amp;AGECLS_VAL=X&amp;ETHNIC_VAL=X&amp;GENDER_VAL=X&amp;F_PLC_VAL=X&amp;F_SCPR_VAL=X&amp;L_PLC_VAL=X&amp;L_SCPR_VAL=1,2&amp;REMREAS_VAL=X&amp;odsType=EXCEL</t>
  </si>
  <si>
    <t>http://cssr-test.berkeley.edu/cgi-bin/broker.exe?_service=Test&amp;_program=Test.P1_STMGP.sas&amp;AVYEAR=2011&amp;AVQTR=3&amp;TYPE=1&amp;ENTRY_VAL=1,2&amp;FLAG_8_VAL=1&amp;AGENCY_VAL=1&amp;EXIT_TYPE_VAL=4&amp;AGECLS_VAL=X&amp;ETHNIC_VAL=X&amp;GENDER_VAL=X&amp;F_PLC_VAL=X&amp;F_SCPR_VAL=X&amp;L_PLC_VAL=X&amp;L_SCPR_VAL=1,2&amp;REMREAS_VAL=X&amp;odsType=EXCEL</t>
  </si>
  <si>
    <t>http://cssr-test.berkeley.edu/cgi-bin/broker.exe?_service=Test&amp;_program=Test.P1_STMGP.sas&amp;AVYEAR=2011&amp;AVQTR=3&amp;TYPE=1&amp;ENTRY_VAL=1,2&amp;FLAG_8_VAL=1&amp;AGENCY_VAL=1&amp;EXIT_TYPE_VAL=5&amp;AGECLS_VAL=X&amp;ETHNIC_VAL=X&amp;GENDER_VAL=X&amp;F_PLC_VAL=X&amp;F_SCPR_VAL=X&amp;L_PLC_VAL=X&amp;L_SCPR_VAL=1,2&amp;REMREAS_VAL=X&amp;odsType=EXCEL</t>
  </si>
  <si>
    <t>http://cssr-test.berkeley.edu/cgi-bin/broker.exe?_service=Test&amp;_program=Test.P1_STMGP.sas&amp;AVYEAR=2011&amp;AVQTR=3&amp;TYPE=1&amp;ENTRY_VAL=1,2&amp;FLAG_8_VAL=1&amp;AGENCY_VAL=1&amp;EXIT_TYPE_VAL=7&amp;AGECLS_VAL=X&amp;ETHNIC_VAL=X&amp;GENDER_VAL=X&amp;F_PLC_VAL=X&amp;F_SCPR_VAL=X&amp;L_PLC_VAL=X&amp;L_SCPR_VAL=1,2&amp;REMREAS_VAL=X&amp;odsType=EXCEL</t>
  </si>
  <si>
    <t>http://cssr-test.berkeley.edu/cgi-bin/broker.exe?_service=Test&amp;_program=Test.P1_STMGP.sas&amp;AVYEAR=2011&amp;AVQTR=3&amp;TYPE=1&amp;ENTRY_VAL=1,2&amp;FLAG_8_VAL=1&amp;AGENCY_VAL=1&amp;EXIT_TYPE_VAL=1&amp;AGECLS_VAL=X&amp;ETHNIC_VAL=X&amp;GENDER_VAL=X&amp;F_PLC_VAL=X&amp;F_SCPR_VAL=X&amp;L_PLC_VAL=X&amp;L_SCPR_VAL=X&amp;REMREAS_VAL=X&amp;odsType=EXCEL</t>
  </si>
  <si>
    <t>http://cssr-test.berkeley.edu/cgi-bin/broker.exe?_service=Test&amp;_program=Test.P1_STMG.sas&amp;AVYEAR=2011&amp;AVQTR=3&amp;ISQTR=X&amp;PERIOD_DT_VAL=1&amp;TYPE=T&amp;ENTRY_VAL=1,2&amp;FLAG_8_VAL=1&amp;AGENCY_VAL=1&amp;EXIT_TIME_VAL=12&amp;EXIT_TYPE_VAL=1,2,3&amp;CCOS=X&amp;AGECLS_VAL=X&amp;ETHNIC_VAL=X&amp;GENDER_VAL=X&amp;F_PLC_VAL=X&amp;F_SCPR_VAL=X&amp;L_PLC_VAL=X&amp;L_SCPR_VAL=X&amp;REMREAS_VAL=X&amp;odsType=EXCEL</t>
  </si>
  <si>
    <t>http://cssr-test.berkeley.edu/cgi-bin/broker.exe?_service=Test&amp;_program=Test.P1_STMGP.sas&amp;AVYEAR=2011&amp;AVQTR=3&amp;TYPE=1&amp;ENTRY_VAL=1,2&amp;FLAG_8_VAL=1&amp;AGENCY_VAL=1&amp;EXIT_TYPE_VAL=2&amp;AGECLS_VAL=X&amp;ETHNIC_VAL=X&amp;GENDER_VAL=X&amp;F_PLC_VAL=X&amp;F_SCPR_VAL=X&amp;L_PLC_VAL=X&amp;L_SCPR_VAL=X&amp;REMREAS_VAL=X&amp;odsType=EXCEL</t>
  </si>
  <si>
    <t>http://cssr-test.berkeley.edu/cgi-bin/broker.exe?_service=Test&amp;_program=Test.P1_STMGP.sas&amp;AVYEAR=2011&amp;AVQTR=3&amp;TYPE=1&amp;ENTRY_VAL=1,2&amp;FLAG_8_VAL=1&amp;AGENCY_VAL=1&amp;EXIT_TYPE_VAL=3&amp;AGECLS_VAL=X&amp;ETHNIC_VAL=X&amp;GENDER_VAL=X&amp;F_PLC_VAL=X&amp;F_SCPR_VAL=X&amp;L_PLC_VAL=X&amp;L_SCPR_VAL=X&amp;REMREAS_VAL=X&amp;odsType=EXCEL</t>
  </si>
  <si>
    <t>http://cssr-test.berkeley.edu/cgi-bin/broker.exe?_service=Test&amp;_program=Test.P1_STMGP.sas&amp;AVYEAR=2011&amp;AVQTR=3&amp;TYPE=1&amp;ENTRY_VAL=1,2&amp;FLAG_8_VAL=1&amp;AGENCY_VAL=1&amp;EXIT_TYPE_VAL=4&amp;AGECLS_VAL=X&amp;ETHNIC_VAL=X&amp;GENDER_VAL=X&amp;F_PLC_VAL=X&amp;F_SCPR_VAL=X&amp;L_PLC_VAL=X&amp;L_SCPR_VAL=X&amp;REMREAS_VAL=X&amp;odsType=EXCEL</t>
  </si>
  <si>
    <t>http://cssr-test.berkeley.edu/cgi-bin/broker.exe?_service=Test&amp;_program=Test.P1_STMGP.sas&amp;AVYEAR=2011&amp;AVQTR=3&amp;TYPE=1&amp;ENTRY_VAL=1,2&amp;FLAG_8_VAL=1&amp;AGENCY_VAL=1&amp;EXIT_TYPE_VAL=5&amp;AGECLS_VAL=X&amp;ETHNIC_VAL=X&amp;GENDER_VAL=X&amp;F_PLC_VAL=X&amp;F_SCPR_VAL=X&amp;L_PLC_VAL=X&amp;L_SCPR_VAL=X&amp;REMREAS_VAL=X&amp;odsType=EXCEL</t>
  </si>
  <si>
    <t>http://cssr-test.berkeley.edu/cgi-bin/broker.exe?_service=Test&amp;_program=Test.P1_STMGP.sas&amp;AVYEAR=2011&amp;AVQTR=3&amp;TYPE=1&amp;ENTRY_VAL=1,2&amp;FLAG_8_VAL=1&amp;AGENCY_VAL=1&amp;EXIT_TYPE_VAL=7&amp;AGECLS_VAL=X&amp;ETHNIC_VAL=X&amp;GENDER_VAL=X&amp;F_PLC_VAL=X&amp;F_SCPR_VAL=X&amp;L_PLC_VAL=X&amp;L_SCPR_VAL=X&amp;REMREAS_VAL=X&amp;odsType=EXCEL</t>
  </si>
  <si>
    <t>http://cssr-test.berkeley.edu/cgi-bin/broker.exe?_service=Test&amp;_program=Test.P1_MTMG.sas&amp;AVYEAR=X&amp;AVQTR=X&amp;AVCOL=PERIOD_DT&amp;ISQTR=X&amp;PERIOD_DT_VAL=X&amp;TYPE=1&amp;ENTRY_VAL=1,2&amp;FLAG_8_VAL=1&amp;AGENCY_VAL=1&amp;EXIT_TIME_VAL=12&amp;EXIT_TYPE_VAL=1,2,3&amp;CCOS=X&amp;AGECLS_VAL=X&amp;ETHNIC_VAL=X&amp;GENDER_VAL=X&amp;F_PLC_VAL=X&amp;F_SCPR_VAL=X&amp;L_PLC_VAL=X&amp;L_SCPR_VAL=X&amp;REMREAS_VAL=X&amp;odsType=EXCEL</t>
  </si>
  <si>
    <t>http://cssr-test.berkeley.edu/cgi-bin/broker.exe?_service=Test&amp;_program=Test.P1_MTMG.sas&amp;AVYEAR=X&amp;AVQTR=X&amp;AVCOL=PERIOD_DT&amp;ISQTR=X&amp;PERIOD_DT_VAL=X&amp;TYPE=1&amp;ENTRY_VAL=1,2&amp;FLAG_8_VAL=1&amp;AGENCY_VAL=1&amp;EXIT_TIME_VAL=24&amp;EXIT_TYPE_VAL=2&amp;CCOS=X&amp;AGECLS_VAL=X&amp;ETHNIC_VAL=X&amp;GENDER_VAL=X&amp;F_PLC_VAL=X&amp;F_SCPR_VAL=X&amp;L_PLC_VAL=X&amp;L_SCPR_VAL=X&amp;REMREAS_VAL=X&amp;odsType=EXCEL</t>
  </si>
  <si>
    <t>Exits to Reunification</t>
  </si>
  <si>
    <t xml:space="preserve">http://cssr-test.berkeley.edu/cgi-bin/broker.exe?_service=Test&amp;_program=Test.exits_ST.sas&amp;AVYEAR=X&amp;AVQTR=X&amp;AVCOL=PERIOD_DT&amp;ISQTR=X&amp;PERIOD_DT_VAL=X&amp;TYPE=T&amp;FLAG_8_VAL=1,2&amp;EXIT_VAL=X&amp;UNDUP_VAL=1&amp;AGENCY_VAL=1&amp;CENS_ETHNIC_VAL=X&amp;HISP_CDX_VAL=X&amp;BEGIN_YR=1998&amp;CENS_RC_VAL=X&amp;AGECLS_VAL=X&amp;GENDER_VAL=X&amp;ETHNIC_VAL=X&amp;P_PLC_VAL=X&amp;EXIT_TYPE_VAL=1&amp;P_SCPR_VAL=X&amp;odsType=EXCEL
</t>
  </si>
  <si>
    <t>Exits to Adoption</t>
  </si>
  <si>
    <t xml:space="preserve">http://cssr-test.berkeley.edu/cgi-bin/broker.exe?_service=Test&amp;_program=Test.exits_ST.sas&amp;AVYEAR=X&amp;AVQTR=X&amp;AVCOL=PERIOD_DT&amp;ISQTR=X&amp;PERIOD_DT_VAL=X&amp;TYPE=T&amp;FLAG_8_VAL=1,2&amp;EXIT_VAL=X&amp;UNDUP_VAL=1&amp;AGENCY_VAL=1&amp;CENS_ETHNIC_VAL=X&amp;HISP_CDX_VAL=X&amp;BEGIN_YR=1998&amp;CENS_RC_VAL=X&amp;AGECLS_VAL=X&amp;GENDER_VAL=X&amp;ETHNIC_VAL=X&amp;P_PLC_VAL=X&amp;EXIT_TYPE_VAL=2&amp;P_SCPR_VAL=X&amp;odsType=EXCEL
</t>
  </si>
  <si>
    <t>Exits to Kin-GAP</t>
  </si>
  <si>
    <t xml:space="preserve">http://cssr-test.berkeley.edu/cgi-bin/broker.exe?_service=Test&amp;_program=Test.exits_ST.sas&amp;AVYEAR=X&amp;AVQTR=X&amp;AVCOL=PERIOD_DT&amp;ISQTR=X&amp;PERIOD_DT_VAL=X&amp;TYPE=T&amp;FLAG_8_VAL=1,2&amp;EXIT_VAL=X&amp;UNDUP_VAL=1&amp;AGENCY_VAL=1&amp;CENS_ETHNIC_VAL=X&amp;HISP_CDX_VAL=X&amp;BEGIN_YR=1998&amp;CENS_RC_VAL=X&amp;AGECLS_VAL=X&amp;GENDER_VAL=X&amp;ETHNIC_VAL=X&amp;P_PLC_VAL=X&amp;EXIT_TYPE_VAL=3&amp;P_SCPR_VAL=X&amp;odsType=EXCEL
</t>
  </si>
  <si>
    <t>Exits to Other Guardianship</t>
  </si>
  <si>
    <t xml:space="preserve">http://cssr-test.berkeley.edu/cgi-bin/broker.exe?_service=Test&amp;_program=Test.exits_ST.sas&amp;AVYEAR=X&amp;AVQTR=X&amp;AVCOL=PERIOD_DT&amp;ISQTR=X&amp;PERIOD_DT_VAL=X&amp;TYPE=T&amp;FLAG_8_VAL=1,2&amp;EXIT_VAL=X&amp;UNDUP_VAL=1&amp;AGENCY_VAL=1&amp;CENS_ETHNIC_VAL=X&amp;HISP_CDX_VAL=X&amp;BEGIN_YR=1998&amp;CENS_RC_VAL=X&amp;AGECLS_VAL=X&amp;GENDER_VAL=X&amp;ETHNIC_VAL=X&amp;P_PLC_VAL=X&amp;EXIT_TYPE_VAL=4&amp;P_SCPR_VAL=X&amp;odsType=EXCEL
</t>
  </si>
  <si>
    <t>Exits to Other</t>
  </si>
  <si>
    <t xml:space="preserve">http://cssr-test.berkeley.edu/cgi-bin/broker.exe?_service=Test&amp;_program=Test.exits_ST.sas&amp;AVYEAR=X&amp;AVQTR=X&amp;AVCOL=PERIOD_DT&amp;ISQTR=X&amp;PERIOD_DT_VAL=X&amp;TYPE=T&amp;FLAG_8_VAL=1,2&amp;EXIT_VAL=X&amp;UNDUP_VAL=1&amp;AGENCY_VAL=1&amp;CENS_ETHNIC_VAL=X&amp;HISP_CDX_VAL=X&amp;BEGIN_YR=1998&amp;CENS_RC_VAL=X&amp;AGECLS_VAL=X&amp;GENDER_VAL=X&amp;ETHNIC_VAL=X&amp;P_PLC_VAL=X&amp;EXIT_TYPE_VAL=6&amp;P_SCPR_VAL=X&amp;odsType=EXCEL
</t>
  </si>
  <si>
    <t>Recurrence</t>
  </si>
  <si>
    <t>Recurrence of Maltreatment</t>
  </si>
  <si>
    <t>http://cssr-test.berkeley.edu/cgi-bin/broker.exe?_service=Test&amp;_program=Test.cfsr3s2_MTMG.sas&amp;AVYEAR=X&amp;AVQTR=X&amp;AVCOL=PERIOD_DT&amp;ISQTR=X&amp;PERIOD_DT_VAL=X&amp;AVSTAT=3&amp;TYPE=3&amp;time=12&amp;ALG_TPC_VAL=X&amp;REPORTER_VAL=X&amp;AGECLS_VAL=X&amp;ETHNIC_VAL=X&amp;GENDER_VAL=X&amp;odsType=EXCEL</t>
  </si>
  <si>
    <t>ExitsEman</t>
  </si>
  <si>
    <t>ExitsReun</t>
  </si>
  <si>
    <t>ExitsAdop</t>
  </si>
  <si>
    <t>ExitsKinG</t>
  </si>
  <si>
    <t>ExitsOthG</t>
  </si>
  <si>
    <t>ExitsOthe</t>
  </si>
  <si>
    <t>http://cssr-test.berkeley.edu/cgi-bin/broker.exe?_service=Test&amp;_program=Test.P1_STMGP.sas&amp;AVYEAR=2011&amp;AVQTR=3&amp;TYPE=2&amp;ENTRY_VAL=1,2&amp;FLAG_8_VAL=1&amp;AGENCY_VAL=1&amp;EXIT_TYPE_VAL=1&amp;AGECLS_VAL=X&amp;ETHNIC_VAL=X&amp;GENDER_VAL=X&amp;F_PLC_VAL=X&amp;F_SCPR_VAL=X&amp;L_PLC_VAL=X&amp;L_SCPR_VAL=X&amp;REMREAS_VAL=X&amp;odsType=EXCEL</t>
  </si>
  <si>
    <t>http://cssr-test.berkeley.edu/cgi-bin/broker.exe?_service=Test&amp;_program=Test.P1_STMGP.sas&amp;AVYEAR=2011&amp;AVQTR=3&amp;TYPE=2&amp;ENTRY_VAL=1,2&amp;FLAG_8_VAL=1&amp;AGENCY_VAL=1&amp;EXIT_TYPE_VAL=2&amp;AGECLS_VAL=X&amp;ETHNIC_VAL=X&amp;GENDER_VAL=X&amp;F_PLC_VAL=X&amp;F_SCPR_VAL=X&amp;L_PLC_VAL=X&amp;L_SCPR_VAL=X&amp;REMREAS_VAL=X&amp;odsType=EXCEL</t>
  </si>
  <si>
    <t>http://cssr-test.berkeley.edu/cgi-bin/broker.exe?_service=Test&amp;_program=Test.P1_STMGP.sas&amp;AVYEAR=2011&amp;AVQTR=3&amp;TYPE=2&amp;ENTRY_VAL=1,2&amp;FLAG_8_VAL=1&amp;AGENCY_VAL=1&amp;EXIT_TYPE_VAL=3&amp;AGECLS_VAL=X&amp;ETHNIC_VAL=X&amp;GENDER_VAL=X&amp;F_PLC_VAL=X&amp;F_SCPR_VAL=X&amp;L_PLC_VAL=X&amp;L_SCPR_VAL=X&amp;REMREAS_VAL=X&amp;odsType=EXCEL</t>
  </si>
  <si>
    <t>http://cssr-test.berkeley.edu/cgi-bin/broker.exe?_service=Test&amp;_program=Test.P1_STMGP.sas&amp;AVYEAR=2011&amp;AVQTR=3&amp;TYPE=2&amp;ENTRY_VAL=1,2&amp;FLAG_8_VAL=1&amp;AGENCY_VAL=1&amp;EXIT_TYPE_VAL=4&amp;AGECLS_VAL=X&amp;ETHNIC_VAL=X&amp;GENDER_VAL=X&amp;F_PLC_VAL=X&amp;F_SCPR_VAL=X&amp;L_PLC_VAL=X&amp;L_SCPR_VAL=X&amp;REMREAS_VAL=X&amp;odsType=EXCEL</t>
  </si>
  <si>
    <t>http://cssr-test.berkeley.edu/cgi-bin/broker.exe?_service=Test&amp;_program=Test.P1_STMGP.sas&amp;AVYEAR=2011&amp;AVQTR=3&amp;TYPE=2&amp;ENTRY_VAL=1,2&amp;FLAG_8_VAL=1&amp;AGENCY_VAL=1&amp;EXIT_TYPE_VAL=5&amp;AGECLS_VAL=X&amp;ETHNIC_VAL=X&amp;GENDER_VAL=X&amp;F_PLC_VAL=X&amp;F_SCPR_VAL=X&amp;L_PLC_VAL=X&amp;L_SCPR_VAL=X&amp;REMREAS_VAL=X&amp;odsType=EXCEL</t>
  </si>
  <si>
    <t>http://cssr-test.berkeley.edu/cgi-bin/broker.exe?_service=Test&amp;_program=Test.P1_STMGP.sas&amp;AVYEAR=2011&amp;AVQTR=3&amp;TYPE=2&amp;ENTRY_VAL=1,2&amp;FLAG_8_VAL=1&amp;AGENCY_VAL=1&amp;EXIT_TYPE_VAL=7&amp;AGECLS_VAL=X&amp;ETHNIC_VAL=X&amp;GENDER_VAL=X&amp;F_PLC_VAL=X&amp;F_SCPR_VAL=X&amp;L_PLC_VAL=X&amp;L_SCPR_VAL=X&amp;REMREAS_VAL=X&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</si>
  <si>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X&amp;TIME_VAL=X&amp;COURT_VAL=1&amp;PIT_SCPR_VAL=X&amp;REMREAS_VAL=X&amp;odsType=EXCEL</t>
  </si>
  <si>
    <t xml:space="preserve">http://cssr.berkeley.edu/cgi-bin/broker.exe?_service=Test&amp;_program=Test.exits_ST.sas&amp;AVYEAR=X&amp;AVQTR=X&amp;AVCOL=PERIOD_DT&amp;ISQTR=X&amp;PERIOD_DT_VAL=X&amp;TYPE=T&amp;FLAG_8_VAL=1&amp;EXIT_VAL=X&amp;UNDUP_VAL=1&amp;AGENCY_VAL=1&amp;CENS_ETHNIC_VAL=X&amp;HISP_CDX_VAL=X&amp;BEGIN_YR=1998&amp;CENS_RC_VAL=X&amp;AGECLS_VAL=X&amp;GENDER_VAL=X&amp;ETHNIC_VAL=X&amp;P_PLC_VAL=X&amp;EXIT_TYPE_VAL=X&amp;P_SCPR_VAL=X&amp;odsType=EXCEL
</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</si>
  <si>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2&amp;TIME_VAL=X&amp;COURT_VAL=1&amp;PIT_SCPR_VAL=X&amp;REMREAS_VAL=X&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</si>
  <si>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</si>
  <si>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3&amp;TIME_VAL=X&amp;COURT_VAL=1&amp;PIT_SCPR_VAL=X&amp;REMREAS_VAL=X&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</si>
  <si>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4&amp;TIME_VAL=X&amp;COURT_VAL=1&amp;PIT_SCPR_VAL=X&amp;REMREAS_VAL=X&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</si>
  <si>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6,7&amp;TIME_VAL=X&amp;COURT_VAL=1&amp;PIT_SCPR_VAL=X&amp;REMREAS_VAL=X&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</si>
  <si>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11&amp;TIME_VAL=X&amp;COURT_VAL=1&amp;PIT_SCPR_VAL=X&amp;REMREAS_VAL=X&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</si>
  <si>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1&amp;TIME_VAL=X&amp;COURT_VAL=1&amp;PIT_SCPR_VAL=X&amp;REMREAS_VAL=X&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</si>
  <si>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5,8,9,12,13,14,16&amp;TIME_VAL=X&amp;COURT_VAL=1&amp;PIT_SCPR_VAL=X&amp;REMREAS_VAL=X&amp;odsType=EXCEL</t>
  </si>
  <si>
    <t>http://cssr.berkeley.edu/cgi-bin/broker.exe?_service=Test&amp;_program=Test.srv_comp_MTMG.sas&amp;AVYEAR=X&amp;AVQTR=X&amp;AVCOL=PERIOD_DT&amp;ISQTR=X&amp;PERIOD_DT_VAL=X&amp;TYPE=2&amp;SRV_CMP_VAL=2&amp;AGY_VAL=1&amp;BEGIN_YR=1998&amp;AGECLS_VAL=X&amp;ETHNIC_VAL=X&amp;GENDER_VAL=X&amp;VOL_STAT_VAL=1&amp;odsType=EXCEL</t>
  </si>
  <si>
    <t>http://cssr.berkeley.edu/cgi-bin/broker.exe?_service=Test&amp;_program=Test.srv_comp_MTMG.sas&amp;AVYEAR=X&amp;AVQTR=X&amp;AVCOL=PERIOD_DT&amp;ISQTR=X&amp;PERIOD_DT_VAL=X&amp;TYPE=2&amp;SRV_CMP_VAL=3&amp;AGY_VAL=1&amp;BEGIN_YR=1998&amp;AGECLS_VAL=X&amp;ETHNIC_VAL=X&amp;GENDER_VAL=X&amp;VOL_STAT_VAL=1&amp;odsType=EXCEL</t>
  </si>
  <si>
    <t>http://cssr.berkeley.edu/cgi-bin/broker.exe?_service=Test&amp;_program=Test.pit_rates_MTMG.sas&amp;AVYEAR=X&amp;AVQTR=X&amp;AVCNTY=&amp;AVCOL=PERIOD_DT&amp;LEVEL_VAL=6&amp;STYLE=&amp;CCOS=X&amp;AGECLS_VAL=X&amp;ETHNIC_VAL=1&amp;GENDER_VAL=X&amp;ISQTR=&amp;TYPE=3&amp;BEGIN_YR=1998&amp;odsType=EXCEL</t>
  </si>
  <si>
    <t>http://cssr.berkeley.edu/cgi-bin/broker.exe?_service=Test&amp;_program=Test.pit_rates_MTMG.sas&amp;AVYEAR=X&amp;AVQTR=X&amp;AVCNTY=&amp;AVCOL=PERIOD_DT&amp;LEVEL_VAL=6&amp;STYLE=&amp;CCOS=X&amp;AGECLS_VAL=X&amp;ETHNIC_VAL=1&amp;GENDER_VAL=X&amp;ISQTR=&amp;TYPE=1&amp;BEGIN_YR=1998&amp;odsType=EXCEL</t>
  </si>
  <si>
    <t>http://cssr.berkeley.edu/cgi-bin/broker.exe?_service=Test&amp;_program=Test.pit_rates_MTMG.sas&amp;AVYEAR=X&amp;AVQTR=X&amp;AVCNTY=&amp;AVCOL=PERIOD_DT&amp;LEVEL_VAL=6&amp;STYLE=&amp;CCOS=X&amp;AGECLS_VAL=X&amp;ETHNIC_VAL=1&amp;GENDER_VAL=X&amp;ISQTR=&amp;TYPE=2&amp;BEGIN_YR=1998&amp;odsType=EXCEL</t>
  </si>
  <si>
    <t>http://cssr.berkeley.edu/cgi-bin/broker.exe?_service=Test&amp;_program=Test.pit_rates_MTMG.sas&amp;AVYEAR=X&amp;AVQTR=X&amp;AVCNTY=&amp;AVCOL=PERIOD_DT&amp;LEVEL_VAL=6&amp;STYLE=&amp;CCOS=X&amp;AGECLS_VAL=X&amp;ETHNIC_VAL=2&amp;GENDER_VAL=X&amp;ISQTR=&amp;TYPE=3&amp;BEGIN_YR=1998&amp;odsType=EXCEL</t>
  </si>
  <si>
    <t>http://cssr.berkeley.edu/cgi-bin/broker.exe?_service=Test&amp;_program=Test.pit_rates_MTMG.sas&amp;AVYEAR=X&amp;AVQTR=X&amp;AVCNTY=&amp;AVCOL=PERIOD_DT&amp;LEVEL_VAL=6&amp;STYLE=&amp;CCOS=X&amp;AGECLS_VAL=X&amp;ETHNIC_VAL=2&amp;GENDER_VAL=X&amp;ISQTR=&amp;TYPE=1&amp;BEGIN_YR=1998&amp;odsType=EXCEL</t>
  </si>
  <si>
    <t>http://cssr.berkeley.edu/cgi-bin/broker.exe?_service=Test&amp;_program=Test.pit_rates_MTMG.sas&amp;AVYEAR=X&amp;AVQTR=X&amp;AVCNTY=&amp;AVCOL=PERIOD_DT&amp;LEVEL_VAL=6&amp;STYLE=&amp;CCOS=X&amp;AGECLS_VAL=X&amp;ETHNIC_VAL=2&amp;GENDER_VAL=X&amp;ISQTR=&amp;TYPE=2&amp;BEGIN_YR=1998&amp;odsType=EXCEL</t>
  </si>
  <si>
    <t>http://cssr.berkeley.edu/cgi-bin/broker.exe?_service=Test&amp;_program=Test.pit_rates_MTMG.sas&amp;AVYEAR=X&amp;AVQTR=X&amp;AVCNTY=&amp;AVCOL=PERIOD_DT&amp;LEVEL_VAL=6&amp;STYLE=&amp;CCOS=X&amp;AGECLS_VAL=X&amp;ETHNIC_VAL=3&amp;GENDER_VAL=X&amp;ISQTR=&amp;TYPE=3&amp;BEGIN_YR=1998&amp;odsType=EXCEL</t>
  </si>
  <si>
    <t>http://cssr.berkeley.edu/cgi-bin/broker.exe?_service=Test&amp;_program=Test.pit_rates_MTMG.sas&amp;AVYEAR=X&amp;AVQTR=X&amp;AVCNTY=&amp;AVCOL=PERIOD_DT&amp;LEVEL_VAL=6&amp;STYLE=&amp;CCOS=X&amp;AGECLS_VAL=X&amp;ETHNIC_VAL=3&amp;GENDER_VAL=X&amp;ISQTR=&amp;TYPE=1&amp;BEGIN_YR=1998&amp;odsType=EXCEL</t>
  </si>
  <si>
    <t>http://cssr.berkeley.edu/cgi-bin/broker.exe?_service=Test&amp;_program=Test.pit_rates_MTMG.sas&amp;AVYEAR=X&amp;AVQTR=X&amp;AVCNTY=&amp;AVCOL=PERIOD_DT&amp;LEVEL_VAL=6&amp;STYLE=&amp;CCOS=X&amp;AGECLS_VAL=X&amp;ETHNIC_VAL=3&amp;GENDER_VAL=X&amp;ISQTR=&amp;TYPE=2&amp;BEGIN_YR=1998&amp;odsType=EXCEL</t>
  </si>
  <si>
    <t>http://cssr.berkeley.edu/cgi-bin/broker.exe?_service=Test&amp;_program=Test.pit_rates_MTMG.sas&amp;AVYEAR=X&amp;AVQTR=X&amp;AVCNTY=&amp;AVCOL=PERIOD_DT&amp;LEVEL_VAL=6&amp;STYLE=&amp;CCOS=X&amp;AGECLS_VAL=X&amp;ETHNIC_VAL=4&amp;GENDER_VAL=X&amp;ISQTR=&amp;TYPE=3&amp;BEGIN_YR=1998&amp;odsType=EXCEL</t>
  </si>
  <si>
    <t>http://cssr.berkeley.edu/cgi-bin/broker.exe?_service=Test&amp;_program=Test.pit_rates_MTMG.sas&amp;AVYEAR=X&amp;AVQTR=X&amp;AVCNTY=&amp;AVCOL=PERIOD_DT&amp;LEVEL_VAL=6&amp;STYLE=&amp;CCOS=X&amp;AGECLS_VAL=X&amp;ETHNIC_VAL=4&amp;GENDER_VAL=X&amp;ISQTR=&amp;TYPE=1&amp;BEGIN_YR=1998&amp;odsType=EXCEL</t>
  </si>
  <si>
    <t>http://cssr.berkeley.edu/cgi-bin/broker.exe?_service=Test&amp;_program=Test.pit_rates_MTMG.sas&amp;AVYEAR=X&amp;AVQTR=X&amp;AVCNTY=&amp;AVCOL=PERIOD_DT&amp;LEVEL_VAL=6&amp;STYLE=&amp;CCOS=X&amp;AGECLS_VAL=X&amp;ETHNIC_VAL=4&amp;GENDER_VAL=X&amp;ISQTR=&amp;TYPE=2&amp;BEGIN_YR=1998&amp;odsType=EXCEL</t>
  </si>
  <si>
    <t>http://cssr.berkeley.edu/cgi-bin/broker.exe?_service=Test&amp;_program=Test.pit_rates_MTMG.sas&amp;AVYEAR=X&amp;AVQTR=X&amp;AVCNTY=&amp;AVCOL=PERIOD_DT&amp;LEVEL_VAL=6&amp;STYLE=&amp;CCOS=X&amp;AGECLS_VAL=X&amp;ETHNIC_VAL=5&amp;GENDER_VAL=X&amp;ISQTR=&amp;TYPE=3&amp;BEGIN_YR=1998&amp;odsType=EXCEL</t>
  </si>
  <si>
    <t>http://cssr.berkeley.edu/cgi-bin/broker.exe?_service=Test&amp;_program=Test.pit_rates_MTMG.sas&amp;AVYEAR=X&amp;AVQTR=X&amp;AVCNTY=&amp;AVCOL=PERIOD_DT&amp;LEVEL_VAL=6&amp;STYLE=&amp;CCOS=X&amp;AGECLS_VAL=X&amp;ETHNIC_VAL=5&amp;GENDER_VAL=X&amp;ISQTR=&amp;TYPE=1&amp;BEGIN_YR=1998&amp;odsType=EXCEL</t>
  </si>
  <si>
    <t>http://cssr.berkeley.edu/cgi-bin/broker.exe?_service=Test&amp;_program=Test.pit_rates_MTMG.sas&amp;AVYEAR=X&amp;AVQTR=X&amp;AVCNTY=&amp;AVCOL=PERIOD_DT&amp;LEVEL_VAL=6&amp;STYLE=&amp;CCOS=X&amp;AGECLS_VAL=X&amp;ETHNIC_VAL=5&amp;GENDER_VAL=X&amp;ISQTR=&amp;TYPE=2&amp;BEGIN_YR=1998&amp;odsType=EXCEL</t>
  </si>
  <si>
    <t>http://cssr.berkeley.edu/cgi-bin/broker.exe?_service=Test&amp;_program=Test.srv_comp_MTMG.sas&amp;AVYEAR=X&amp;AVQTR=X&amp;AVCOL=PERIOD_DT&amp;ISQTR=X&amp;PERIOD_DT_VAL=X&amp;TYPE=2&amp;SRV_CMP_VAL=2&amp;AGY_VAL=1&amp;BEGIN_YR=1998&amp;AGECLS_VAL=X&amp;ETHNIC_VAL=X&amp;GENDER_VAL=X&amp;VOL_STAT_VAL=2&amp;odsType=EXCEL</t>
  </si>
  <si>
    <t>http://cssr.berkeley.edu/cgi-bin/broker.exe?_service=Test&amp;_program=Test.srv_comp_MTMG.sas&amp;AVYEAR=X&amp;AVQTR=X&amp;AVCOL=PERIOD_DT&amp;ISQTR=X&amp;PERIOD_DT_VAL=X&amp;TYPE=2&amp;SRV_CMP_VAL=3&amp;AGY_VAL=1&amp;BEGIN_YR=1998&amp;AGECLS_VAL=X&amp;ETHNIC_VAL=X&amp;GENDER_VAL=X&amp;VOL_STAT_VAL=2&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</si>
  <si>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X&amp;TIME_VAL=X&amp;COURT_VAL=2&amp;PIT_SCPR_VAL=X&amp;REMREAS_VAL=X&amp;odsType=EXCEL</t>
  </si>
  <si>
    <t xml:space="preserve">http://cssr.berkeley.edu/cgi-bin/broker.exe?_service=Test&amp;_program=Test.exits_ST.sas&amp;AVYEAR=X&amp;AVQTR=X&amp;AVCOL=PERIOD_DT&amp;ISQTR=X&amp;PERIOD_DT_VAL=X&amp;TYPE=T&amp;FLAG_8_VAL=1,2&amp;EXIT_VAL=X&amp;UNDUP_VAL=1&amp;AGENCY_VAL=1&amp;CENS_ETHNIC_VAL=X&amp;HISP_CDX_VAL=X&amp;BEGIN_YR=1998&amp;CENS_RC_VAL=X&amp;AGECLS_VAL=X&amp;GENDER_VAL=X&amp;ETHNIC_VAL=X&amp;P_PLC_VAL=X&amp;EXIT_TYPE_VAL=5&amp;P_SCPR_VAL=X&amp;odsType=EXCEL
</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</si>
  <si>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15&amp;TIME_VAL=X&amp;COURT_VAL=1&amp;PIT_SCPR_VAL=X&amp;REMREAS_VAL=X&amp;odsType=EXCEL</t>
  </si>
  <si>
    <t>California Child Welfare Indicators Project (CCWIP)</t>
  </si>
  <si>
    <t>University of California at Berkeley</t>
  </si>
  <si>
    <t>Children in Foster Care</t>
  </si>
  <si>
    <t>Agency Type=Child Welfare</t>
  </si>
  <si>
    <t xml:space="preserve">Selected Subset: Court Dependent: Yes </t>
  </si>
  <si>
    <t>Point In Time</t>
  </si>
  <si>
    <t>n</t>
  </si>
  <si>
    <t>Agency Type = Child Welfare</t>
  </si>
  <si>
    <t xml:space="preserve">Selected Subset: Episode Count: All Children Entering </t>
  </si>
  <si>
    <t xml:space="preserve">Selected Subset: Number of Days in Care: 8 days or more </t>
  </si>
  <si>
    <t>JAN1998-DEC1998</t>
  </si>
  <si>
    <t>APR1998-MAR1999</t>
  </si>
  <si>
    <t>JUL1998-JUN1999</t>
  </si>
  <si>
    <t>OCT1998-SEP1999</t>
  </si>
  <si>
    <t>JAN1999-DEC1999</t>
  </si>
  <si>
    <t>APR1999-MAR2000</t>
  </si>
  <si>
    <t>JUL1999-JUN2000</t>
  </si>
  <si>
    <t>OCT1999-SEP2000</t>
  </si>
  <si>
    <t>JAN2000-DEC2000</t>
  </si>
  <si>
    <t>APR2000-MAR2001</t>
  </si>
  <si>
    <t>JUL2000-JUN2001</t>
  </si>
  <si>
    <t>OCT2000-SEP2001</t>
  </si>
  <si>
    <t>JAN2001-DEC2001</t>
  </si>
  <si>
    <t>APR2001-MAR2002</t>
  </si>
  <si>
    <t>JUL2006-JUN2007</t>
  </si>
  <si>
    <t>OCT2006-SEP2007</t>
  </si>
  <si>
    <t>JAN2007-DEC2007</t>
  </si>
  <si>
    <t>APR2007-MAR2008</t>
  </si>
  <si>
    <t>JUL2007-JUN2008</t>
  </si>
  <si>
    <t>OCT2007-SEP2008</t>
  </si>
  <si>
    <t>JAN2008-DEC2008</t>
  </si>
  <si>
    <t>APR2008-MAR2009</t>
  </si>
  <si>
    <t>JUL2008-JUN2009</t>
  </si>
  <si>
    <t>OCT2008-SEP2009</t>
  </si>
  <si>
    <t>JAN2009-DEC2009</t>
  </si>
  <si>
    <t>APR2009-MAR2010</t>
  </si>
  <si>
    <t>JUL2009-JUN2010</t>
  </si>
  <si>
    <t>OCT2009-SEP2010</t>
  </si>
  <si>
    <t>JAN2010-DEC2010</t>
  </si>
  <si>
    <t>APR2010-MAR2011</t>
  </si>
  <si>
    <t>JUL2010-JUN2011</t>
  </si>
  <si>
    <t>OCT2010-SEP2011</t>
  </si>
  <si>
    <t>JAN2011-DEC2011</t>
  </si>
  <si>
    <t>APR2011-MAR2012</t>
  </si>
  <si>
    <t>JUL2011-JUN2012</t>
  </si>
  <si>
    <t>OCT2011-SEP2012</t>
  </si>
  <si>
    <t>JAN2012-DEC2012</t>
  </si>
  <si>
    <t>APR2012-MAR2013</t>
  </si>
  <si>
    <t>JUL2012-JUN2013</t>
  </si>
  <si>
    <t>OCT2012-SEP2013</t>
  </si>
  <si>
    <t>JAN2013-DEC2013</t>
  </si>
  <si>
    <t>APR2013-MAR2014</t>
  </si>
  <si>
    <t>JUL2013-JUN2014</t>
  </si>
  <si>
    <t>OCT2013-SEP2014</t>
  </si>
  <si>
    <t>JAN2014-DEC2014</t>
  </si>
  <si>
    <t>APR2014-MAR2015</t>
  </si>
  <si>
    <t>JUL2014-JUN2015</t>
  </si>
  <si>
    <t>Exits From Foster Care</t>
  </si>
  <si>
    <t xml:space="preserve">Selected Subset: Episode Count: Children Exiting </t>
  </si>
  <si>
    <t>California Department of Social Services, Child Welfare Data Analysis Bureau</t>
  </si>
  <si>
    <t>Children who entered foster care during 12-month period</t>
  </si>
  <si>
    <t>Percent exiting in less than 12 months</t>
  </si>
  <si>
    <t>Agency Type: Child Welfare</t>
  </si>
  <si>
    <t xml:space="preserve">Selected Subset: Episode Count: First Entry, Other Entry </t>
  </si>
  <si>
    <t xml:space="preserve">Selected Subset: Exit Type: Reunified, Adopted, Guardianship </t>
  </si>
  <si>
    <t>%</t>
  </si>
  <si>
    <t>Percent exiting in less than 24 months</t>
  </si>
  <si>
    <t xml:space="preserve">Selected Subset: Exit Type: Adopted </t>
  </si>
  <si>
    <t xml:space="preserve">Selected Subset: Placement Type: Kin </t>
  </si>
  <si>
    <t xml:space="preserve">Selected Subset: Placement Type: Pre-Adopt, Kin, Foster, FFA, Court Specified Home, Group, Shelter, Non-FC, Transitional Housing, Guardian - Dependent, Guardian - Other, Runaway, Trial Home Visit, SILP, Other (?) </t>
  </si>
  <si>
    <t xml:space="preserve">Selected Subset: Placement Type: Foster </t>
  </si>
  <si>
    <t xml:space="preserve">Selected Subset: Placement Type: FFA </t>
  </si>
  <si>
    <t xml:space="preserve">Selected Subset: Placement Type: Group, Shelter </t>
  </si>
  <si>
    <t xml:space="preserve">Selected Subset: Placement Type: Guardian - Dependent </t>
  </si>
  <si>
    <t xml:space="preserve">Selected Subset: Placement Type: Pre-Adopt </t>
  </si>
  <si>
    <t xml:space="preserve">Selected Subset: Placement Type: Court Specified Home, Non-FC, Transitional Housing, Guardian - Other, Runaway, Trial Home Visit, Other (?) </t>
  </si>
  <si>
    <t>Case Service Components</t>
  </si>
  <si>
    <t>Number served in No Placement FM</t>
  </si>
  <si>
    <t xml:space="preserve">Selected Subset: Voluntary Status: Court Ordered </t>
  </si>
  <si>
    <t>Number served in Post-Placement FM</t>
  </si>
  <si>
    <t>Children with entries during 12-month period, exits to reunification or guardianship within 12 months: re-entries within 12 months</t>
  </si>
  <si>
    <t>Child Population (0-17), Number in Care, and Prevalence Rates</t>
  </si>
  <si>
    <t>Prevalence per 1,000 Children</t>
  </si>
  <si>
    <t xml:space="preserve">Selected Subset: Ethnic Group: Black </t>
  </si>
  <si>
    <t>Per 1,000</t>
  </si>
  <si>
    <t>Population Data Source:</t>
  </si>
  <si>
    <t>2000-2009 - CA Dept. of Finance: 2000-2010 - Estimates of Race/Hispanics Population with Age &amp; Gender Detail.</t>
  </si>
  <si>
    <t>2010-2015 - CA Dept. of Finance: 2010-2060 - Pop. Projections by Race/Ethnicity, Detailed Age, &amp; Gender.</t>
  </si>
  <si>
    <t>Number in Care</t>
  </si>
  <si>
    <t>Total Child Population</t>
  </si>
  <si>
    <t xml:space="preserve">Selected Subset: Ethnic Group: White </t>
  </si>
  <si>
    <t xml:space="preserve">Selected Subset: Ethnic Group: Latino </t>
  </si>
  <si>
    <t xml:space="preserve">Selected Subset: Ethnic Group: Asian/P.I. </t>
  </si>
  <si>
    <t xml:space="preserve">Selected Subset: Ethnic Group: Nat Amer </t>
  </si>
  <si>
    <t>Percent exiting over time</t>
  </si>
  <si>
    <t xml:space="preserve">Selected Subset: Last Caregiver Relationship: Relative Guardian, Relative Nonguardian </t>
  </si>
  <si>
    <t xml:space="preserve">Selected Subset: Exit Type: Reunified </t>
  </si>
  <si>
    <t>Exit Status at</t>
  </si>
  <si>
    <t>3 months</t>
  </si>
  <si>
    <t>6 months</t>
  </si>
  <si>
    <t>12 months</t>
  </si>
  <si>
    <t>18 months</t>
  </si>
  <si>
    <t>24 months</t>
  </si>
  <si>
    <t>30 months</t>
  </si>
  <si>
    <t>36 months</t>
  </si>
  <si>
    <t>Children who entered foster care during 12-month period: Exit status at 12 months</t>
  </si>
  <si>
    <t>Entered foster</t>
  </si>
  <si>
    <t>care in a 12</t>
  </si>
  <si>
    <t>month period</t>
  </si>
  <si>
    <t>Children discharged</t>
  </si>
  <si>
    <t>within 12 months</t>
  </si>
  <si>
    <t xml:space="preserve">Selected Subset: Exit Type: Guardianship </t>
  </si>
  <si>
    <t xml:space="preserve">Selected Subset: Exit Type: Emancipated </t>
  </si>
  <si>
    <t xml:space="preserve">Selected Subset: Exit Type: Other </t>
  </si>
  <si>
    <t xml:space="preserve">Selected Subset: Exit Type: Still in care </t>
  </si>
  <si>
    <t xml:space="preserve">Selected Subset: Last Caregiver Relationship: Nonrelative Guardian, Nonrelative Nonguardian </t>
  </si>
  <si>
    <t>Number exiting over time</t>
  </si>
  <si>
    <t xml:space="preserve">Selected Subset: Voluntary Status: Voluntary </t>
  </si>
  <si>
    <t xml:space="preserve">Selected Subset: Court Dependent: No </t>
  </si>
  <si>
    <t xml:space="preserve">Selected Subset: Number of Days in Care: 8 days or more, 7 days or less </t>
  </si>
  <si>
    <t xml:space="preserve">Selected Subset: Placement Type: SILP </t>
  </si>
  <si>
    <t xml:space="preserve">Selected Subset: Exit Type: Kin-GAP </t>
  </si>
  <si>
    <t xml:space="preserve">Selected Subset: Exit Type: Other Guardianship </t>
  </si>
  <si>
    <t>Percent with recurrence of maltreatment within 12 months</t>
  </si>
  <si>
    <t>21--U--LIVE-NUM-LONG</t>
  </si>
  <si>
    <t>20--T--LIVE-PERF-LONG</t>
  </si>
  <si>
    <t>22--V--LIVE-DENOM-LONG</t>
  </si>
  <si>
    <t>http://cssr-test.berkeley.edu/cgi-bin/broker.exe?_service=Live&amp;_program=Live.P1_MTMG.sas&amp;AVYEAR=X&amp;AVQTR=X&amp;AVCOL=PERIOD_DT&amp;ISQTR=X&amp;PERIOD_DT_VAL=X&amp;TYPE=1&amp;ENTRY_VAL=1,2&amp;FLAG_8_VAL=1&amp;AGENCY_VAL=1&amp;EXIT_TIME_VAL=12&amp;EXIT_TYPE_VAL=1,2,3&amp;CCOS=X&amp;AGECLS_VAL=X&amp;ETHNIC_VAL=X&amp;GENDER_VAL=X&amp;F_PLC_VAL=X&amp;F_SCPR_VAL=X&amp;L_PLC_VAL=X&amp;L_SCPR_VAL=X&amp;REMREAS_VAL=X&amp;odsType=EXCEL</t>
  </si>
  <si>
    <t>http://cssr-test.berkeley.edu/cgi-bin/broker.exe?_service=Live&amp;_program=Live.P1_MTMG.sas&amp;AVYEAR=X&amp;AVQTR=X&amp;AVCOL=PERIOD_DT&amp;ISQTR=X&amp;PERIOD_DT_VAL=X&amp;TYPE=1&amp;ENTRY_VAL=1,2&amp;FLAG_8_VAL=1&amp;AGENCY_VAL=1&amp;EXIT_TIME_VAL=24&amp;EXIT_TYPE_VAL=2&amp;CCOS=X&amp;AGECLS_VAL=X&amp;ETHNIC_VAL=X&amp;GENDER_VAL=X&amp;F_PLC_VAL=X&amp;F_SCPR_VAL=X&amp;L_PLC_VAL=X&amp;L_SCPR_VAL=X&amp;REMREAS_VAL=X&amp;odsType=EXCEL</t>
  </si>
  <si>
    <t xml:space="preserve">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1&amp;P_SCPR_VAL=X&amp;odsType=EXCEL
</t>
  </si>
  <si>
    <t xml:space="preserve">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2&amp;P_SCPR_VAL=X&amp;odsType=EXCEL
</t>
  </si>
  <si>
    <t xml:space="preserve">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3&amp;P_SCPR_VAL=X&amp;odsType=EXCEL
</t>
  </si>
  <si>
    <t xml:space="preserve">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4&amp;P_SCPR_VAL=X&amp;odsType=EXCEL
</t>
  </si>
  <si>
    <t xml:space="preserve">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6&amp;P_SCPR_VAL=X&amp;odsType=EXCEL
</t>
  </si>
  <si>
    <t>http://cssr-test.berkeley.edu/cgi-bin/broker.exe?_service=Live&amp;_program=Live.cfsr3s2_MTMG.sas&amp;AVYEAR=X&amp;AVQTR=X&amp;AVCOL=PERIOD_DT&amp;ISQTR=X&amp;PERIOD_DT_VAL=X&amp;AVSTAT=3&amp;TYPE=3&amp;time=12&amp;ALG_TPC_VAL=X&amp;REPORTER_VAL=X&amp;AGECLS_VAL=X&amp;ETHNIC_VAL=X&amp;GENDER_VAL=X&amp;odsType=EXCEL</t>
  </si>
  <si>
    <t>Q2 15</t>
  </si>
  <si>
    <t>Exits From Foster Care. Agency Type=Child Welfare. Selected Subset: Episode Count: Children Exiting. Selected Subset: Number of Days in Care: 8 days or more, 7 days or less. Selected Subset: Exit Type: Reunified</t>
  </si>
  <si>
    <t>Exits From Foster Care. Agency Type=Child Welfare. Selected Subset: Episode Count: Children Exiting. Selected Subset: Number of Days in Care: 8 days or more, 7 days or less. Selected Subset: Exit Type: Adopted</t>
  </si>
  <si>
    <t>Exits From Foster Care. Agency Type=Child Welfare. Selected Subset: Episode Count: Children Exiting. Selected Subset: Number of Days in Care: 8 days or more, 7 days or less. Selected Subset: Exit Type: Kin-GAP</t>
  </si>
  <si>
    <t>Exits From Foster Care. Agency Type=Child Welfare. Selected Subset: Episode Count: Children Exiting. Selected Subset: Number of Days in Care: 8 days or more, 7 days or less. Selected Subset: Exit Type: Other Guardianship</t>
  </si>
  <si>
    <t>Exits From Foster Care. Agency Type=Child Welfare. Selected Subset: Episode Count: Children Exiting. Selected Subset: Number of Days in Care: 8 days or more, 7 days or less. Selected Subset: Exit Type: Other</t>
  </si>
  <si>
    <t>ExitsEmanN</t>
  </si>
  <si>
    <t>Kin-GAP</t>
  </si>
  <si>
    <t>Other Guardianship</t>
  </si>
  <si>
    <t>ExitsReunN</t>
  </si>
  <si>
    <t>ExitsAdopN</t>
  </si>
  <si>
    <t>ExitsKinGN</t>
  </si>
  <si>
    <t>ExitsOthGN</t>
  </si>
  <si>
    <t>ExitsOtheN</t>
  </si>
  <si>
    <t>Reu1</t>
  </si>
  <si>
    <t>Ado1</t>
  </si>
  <si>
    <t>Kin1</t>
  </si>
  <si>
    <t>Oth1</t>
  </si>
  <si>
    <t>Ema1</t>
  </si>
  <si>
    <t>Tot1</t>
  </si>
  <si>
    <t>Reu2</t>
  </si>
  <si>
    <t>Ado2</t>
  </si>
  <si>
    <t>Kin2</t>
  </si>
  <si>
    <t>Oth2</t>
  </si>
  <si>
    <t>Ema2</t>
  </si>
  <si>
    <t>Tot2</t>
  </si>
  <si>
    <t>RecurrenceP</t>
  </si>
  <si>
    <t>If there is a subsequent report of maltreatment within 14 days of the earlier report, it is not counted as recurrent maltreatment. Youth who are age 18 or more are excluded from the calculation of the indicator.  See endnotes for additional information.</t>
  </si>
  <si>
    <t>*Listed years represent end year of interval.  For example, interval Jul 1-Jun 30 and year 2006 represents an initial 12-month period of Jul 1, 2005-Jun 30, 2006.</t>
  </si>
  <si>
    <t>http://cssr.berkeley.edu/ucb_childwelfare/S2.aspx</t>
  </si>
  <si>
    <t>10.a. Percent Exiting Placement to Permanency Over Time by Exit Type</t>
  </si>
  <si>
    <t>10.b. Percent Exiting Placement Within Specified Time Frames by Exit Type</t>
  </si>
  <si>
    <t>10.c. Percent Exiting Placement to Permanency Over Time by Exit Type</t>
  </si>
  <si>
    <t>11. Exits From Child Welfare Supervised Foster Care</t>
  </si>
  <si>
    <t>This is Federal/CWS Outcomes Measure: Of all children who were victims of a substantiated maltreatment allegation during a 12-month reporting period, what percent were victims of another substantiated maltreatment allegation within 12 months of their initial report?
Denominator: The denominator is the number of children with at least one substantiated maltreatment allegation in a 12-month period.
Numerator: The numerator is the number of children in the denominator that had another substantiated maltreatment allegation within 12 months of their initial report. If there is a subsequent report of maltreatment within 14 days of the earlier report, it is not counted as recurrent maltreatment. Youth who are age 18 or more are excluded from the calculation of the indicator.
Performance: Performance for this measure is the numerator divided by the denominator, expressed as a percentage.</t>
  </si>
  <si>
    <t>http://cssr.berkeley.edu/cwscmsreports/methodologies/default.aspx?report=S2</t>
  </si>
  <si>
    <t>10. Percent Exiting Placement to Permanency Over Time by Exit Type</t>
  </si>
  <si>
    <t>http://cssr.berkeley.edu/ucb_childwelfare/P1.aspx</t>
  </si>
  <si>
    <t>http://cssr.berkeley.edu/ucb_childwelfare/P4.aspx</t>
  </si>
  <si>
    <t>9. Percent of Children with Re-entries within Twelve Months</t>
  </si>
  <si>
    <t>For Children with Entries during Twelve-month Period and Subsequent Exits to Reunification or Guardianship within Twelve Months</t>
  </si>
  <si>
    <t>8. Percent Recurrence of Maltreatment within Twelve Months</t>
  </si>
  <si>
    <t>For Children with a Substantiated Allegation during Twelve-month Period</t>
  </si>
  <si>
    <t>This is a Federal/CWS Outcomes Measure: Of all children who enter foster care in a 12-month period who discharged within 12 months to reunification, living with a relative(s), or guardianship, what percent re-enter foster care within 12 months of their discharge?
Denominator: The denominator is the number of children who entered foster care in a 12-month period who discharged within 12 months to reunification, or guardianship. Please note that this denominator does not include children discharged to adoption, who re-enter within 12 months. Children in foster care for less than 8 days or who enter or exit foster care at age 18 or more are excluded from the denominator. 
Numerator: The numerator is the number of children in the denominator who re-entered foster care within 12 months of their discharge from foster care. If a child re-enters foster care multiple times within 12 months of when they left, only the first re-entry into foster care is selected.
Performance: Performance for this measure is the numerator divided by the denominator, expressed as a percentage. A decrease in the percentage indicates an improvement in performance.</t>
  </si>
  <si>
    <t>http://cssr.berkeley.edu/cwscmsreports/methodologies/default.aspx?report=P4</t>
  </si>
  <si>
    <t>http://cssr.berkeley.edu/cwscmsreports/methodologies/default.aspx?report=P1</t>
  </si>
  <si>
    <t>Court dependent/court ordered</t>
  </si>
  <si>
    <t>Regardless of length of time in care</t>
  </si>
  <si>
    <t>In care 8+ days</t>
  </si>
  <si>
    <t>All Preceding Year Exits</t>
  </si>
  <si>
    <t>http://cssr-test.berkeley.edu/cgi-bin/broker.exe?_service=Live&amp;_program=Live.P1_STMGP.sas&amp;AVYEAR=2012&amp;AVQTR=1&amp;TYPE=1&amp;ENTRY_VAL=1,2&amp;FLAG_8_VAL=1&amp;AGENCY_VAL=1&amp;EXIT_TYPE_VAL=1&amp;AGECLS_VAL=X&amp;ETHNIC_VAL=X&amp;GENDER_VAL=X&amp;F_PLC_VAL=X&amp;F_SCPR_VAL=X&amp;L_PLC_VAL=X&amp;L_SCPR_VAL=3,4&amp;REMREAS_VAL=X&amp;odsType=EXCEL</t>
  </si>
  <si>
    <t>http://cssr-test.berkeley.edu/cgi-bin/broker.exe?_service=Live&amp;_program=Live.P1_STMG.sas&amp;AVYEAR=2012&amp;AVQTR=1&amp;ISQTR=X&amp;PERIOD_DT_VAL=1&amp;TYPE=T&amp;ENTRY_VAL=1,2&amp;FLAG_8_VAL=1&amp;AGENCY_VAL=1&amp;EXIT_TIME_VAL=12&amp;EXIT_TYPE_VAL=1,2,3&amp;CCOS=X&amp;AGECLS_VAL=X&amp;ETHNIC_VAL=X&amp;GENDER_VAL=X&amp;F_PLC_VAL=X&amp;F_SCPR_VAL=X&amp;L_PLC_VAL=X&amp;L_SCPR_VAL=3,4&amp;REMREAS_VAL=X&amp;odsType=EXCEL</t>
  </si>
  <si>
    <t>http://cssr-test.berkeley.edu/cgi-bin/broker.exe?_service=Live&amp;_program=Live.P1_STMGP.sas&amp;AVYEAR=2012&amp;AVQTR=1&amp;TYPE=1&amp;ENTRY_VAL=1,2&amp;FLAG_8_VAL=1&amp;AGENCY_VAL=1&amp;EXIT_TYPE_VAL=2&amp;AGECLS_VAL=X&amp;ETHNIC_VAL=X&amp;GENDER_VAL=X&amp;F_PLC_VAL=X&amp;F_SCPR_VAL=X&amp;L_PLC_VAL=X&amp;L_SCPR_VAL=3,4&amp;REMREAS_VAL=X&amp;odsType=EXCEL</t>
  </si>
  <si>
    <t>http://cssr-test.berkeley.edu/cgi-bin/broker.exe?_service=Live&amp;_program=Live.P1_STMGP.sas&amp;AVYEAR=2012&amp;AVQTR=1&amp;TYPE=1&amp;ENTRY_VAL=1,2&amp;FLAG_8_VAL=1&amp;AGENCY_VAL=1&amp;EXIT_TYPE_VAL=3&amp;AGECLS_VAL=X&amp;ETHNIC_VAL=X&amp;GENDER_VAL=X&amp;F_PLC_VAL=X&amp;F_SCPR_VAL=X&amp;L_PLC_VAL=X&amp;L_SCPR_VAL=3,4&amp;REMREAS_VAL=X&amp;odsType=EXCEL</t>
  </si>
  <si>
    <t>http://cssr-test.berkeley.edu/cgi-bin/broker.exe?_service=Live&amp;_program=Live.P1_STMGP.sas&amp;AVYEAR=2012&amp;AVQTR=1&amp;TYPE=1&amp;ENTRY_VAL=1,2&amp;FLAG_8_VAL=1&amp;AGENCY_VAL=1&amp;EXIT_TYPE_VAL=4&amp;AGECLS_VAL=X&amp;ETHNIC_VAL=X&amp;GENDER_VAL=X&amp;F_PLC_VAL=X&amp;F_SCPR_VAL=X&amp;L_PLC_VAL=X&amp;L_SCPR_VAL=3,4&amp;REMREAS_VAL=X&amp;odsType=EXCEL</t>
  </si>
  <si>
    <t>http://cssr-test.berkeley.edu/cgi-bin/broker.exe?_service=Live&amp;_program=Live.P1_STMGP.sas&amp;AVYEAR=2012&amp;AVQTR=1&amp;TYPE=1&amp;ENTRY_VAL=1,2&amp;FLAG_8_VAL=1&amp;AGENCY_VAL=1&amp;EXIT_TYPE_VAL=5&amp;AGECLS_VAL=X&amp;ETHNIC_VAL=X&amp;GENDER_VAL=X&amp;F_PLC_VAL=X&amp;F_SCPR_VAL=X&amp;L_PLC_VAL=X&amp;L_SCPR_VAL=3,4&amp;REMREAS_VAL=X&amp;odsType=EXCEL</t>
  </si>
  <si>
    <t>http://cssr-test.berkeley.edu/cgi-bin/broker.exe?_service=Live&amp;_program=Live.P1_STMGP.sas&amp;AVYEAR=2012&amp;AVQTR=1&amp;TYPE=1&amp;ENTRY_VAL=1,2&amp;FLAG_8_VAL=1&amp;AGENCY_VAL=1&amp;EXIT_TYPE_VAL=7&amp;AGECLS_VAL=X&amp;ETHNIC_VAL=X&amp;GENDER_VAL=X&amp;F_PLC_VAL=X&amp;F_SCPR_VAL=X&amp;L_PLC_VAL=X&amp;L_SCPR_VAL=3,4&amp;REMREAS_VAL=X&amp;odsType=EXCEL</t>
  </si>
  <si>
    <t>http://cssr-test.berkeley.edu/cgi-bin/broker.exe?_service=Live&amp;_program=Live.P1_STMGP.sas&amp;AVYEAR=2012&amp;AVQTR=1&amp;TYPE=1&amp;ENTRY_VAL=1,2&amp;FLAG_8_VAL=1&amp;AGENCY_VAL=1&amp;EXIT_TYPE_VAL=1&amp;AGECLS_VAL=X&amp;ETHNIC_VAL=X&amp;GENDER_VAL=X&amp;F_PLC_VAL=X&amp;F_SCPR_VAL=X&amp;L_PLC_VAL=X&amp;L_SCPR_VAL=1,2&amp;REMREAS_VAL=X&amp;odsType=EXCEL</t>
  </si>
  <si>
    <t>http://cssr-test.berkeley.edu/cgi-bin/broker.exe?_service=Live&amp;_program=Live.P1_STMG.sas&amp;AVYEAR=2012&amp;AVQTR=1&amp;ISQTR=X&amp;PERIOD_DT_VAL=1&amp;TYPE=T&amp;ENTRY_VAL=1,2&amp;FLAG_8_VAL=1&amp;AGENCY_VAL=1&amp;EXIT_TIME_VAL=12&amp;EXIT_TYPE_VAL=1,2,3&amp;CCOS=X&amp;AGECLS_VAL=X&amp;ETHNIC_VAL=X&amp;GENDER_VAL=X&amp;F_PLC_VAL=X&amp;F_SCPR_VAL=X&amp;L_PLC_VAL=X&amp;L_SCPR_VAL=1,2&amp;REMREAS_VAL=X&amp;odsType=EXCEL</t>
  </si>
  <si>
    <t>http://cssr-test.berkeley.edu/cgi-bin/broker.exe?_service=Live&amp;_program=Live.P1_STMGP.sas&amp;AVYEAR=2012&amp;AVQTR=1&amp;TYPE=1&amp;ENTRY_VAL=1,2&amp;FLAG_8_VAL=1&amp;AGENCY_VAL=1&amp;EXIT_TYPE_VAL=2&amp;AGECLS_VAL=X&amp;ETHNIC_VAL=X&amp;GENDER_VAL=X&amp;F_PLC_VAL=X&amp;F_SCPR_VAL=X&amp;L_PLC_VAL=X&amp;L_SCPR_VAL=1,2&amp;REMREAS_VAL=X&amp;odsType=EXCEL</t>
  </si>
  <si>
    <t>http://cssr-test.berkeley.edu/cgi-bin/broker.exe?_service=Live&amp;_program=Live.P1_STMGP.sas&amp;AVYEAR=2012&amp;AVQTR=1&amp;TYPE=1&amp;ENTRY_VAL=1,2&amp;FLAG_8_VAL=1&amp;AGENCY_VAL=1&amp;EXIT_TYPE_VAL=3&amp;AGECLS_VAL=X&amp;ETHNIC_VAL=X&amp;GENDER_VAL=X&amp;F_PLC_VAL=X&amp;F_SCPR_VAL=X&amp;L_PLC_VAL=X&amp;L_SCPR_VAL=1,2&amp;REMREAS_VAL=X&amp;odsType=EXCEL</t>
  </si>
  <si>
    <t>http://cssr-test.berkeley.edu/cgi-bin/broker.exe?_service=Live&amp;_program=Live.P1_STMGP.sas&amp;AVYEAR=2012&amp;AVQTR=1&amp;TYPE=1&amp;ENTRY_VAL=1,2&amp;FLAG_8_VAL=1&amp;AGENCY_VAL=1&amp;EXIT_TYPE_VAL=4&amp;AGECLS_VAL=X&amp;ETHNIC_VAL=X&amp;GENDER_VAL=X&amp;F_PLC_VAL=X&amp;F_SCPR_VAL=X&amp;L_PLC_VAL=X&amp;L_SCPR_VAL=1,2&amp;REMREAS_VAL=X&amp;odsType=EXCEL</t>
  </si>
  <si>
    <t>http://cssr-test.berkeley.edu/cgi-bin/broker.exe?_service=Live&amp;_program=Live.P1_STMGP.sas&amp;AVYEAR=2012&amp;AVQTR=1&amp;TYPE=1&amp;ENTRY_VAL=1,2&amp;FLAG_8_VAL=1&amp;AGENCY_VAL=1&amp;EXIT_TYPE_VAL=5&amp;AGECLS_VAL=X&amp;ETHNIC_VAL=X&amp;GENDER_VAL=X&amp;F_PLC_VAL=X&amp;F_SCPR_VAL=X&amp;L_PLC_VAL=X&amp;L_SCPR_VAL=1,2&amp;REMREAS_VAL=X&amp;odsType=EXCEL</t>
  </si>
  <si>
    <t>http://cssr-test.berkeley.edu/cgi-bin/broker.exe?_service=Live&amp;_program=Live.P1_STMGP.sas&amp;AVYEAR=2012&amp;AVQTR=1&amp;TYPE=1&amp;ENTRY_VAL=1,2&amp;FLAG_8_VAL=1&amp;AGENCY_VAL=1&amp;EXIT_TYPE_VAL=7&amp;AGECLS_VAL=X&amp;ETHNIC_VAL=X&amp;GENDER_VAL=X&amp;F_PLC_VAL=X&amp;F_SCPR_VAL=X&amp;L_PLC_VAL=X&amp;L_SCPR_VAL=1,2&amp;REMREAS_VAL=X&amp;odsType=EXCEL</t>
  </si>
  <si>
    <t>http://cssr-test.berkeley.edu/cgi-bin/broker.exe?_service=Live&amp;_program=Live.P1_STMGP.sas&amp;AVYEAR=2012&amp;AVQTR=1&amp;TYPE=1&amp;ENTRY_VAL=1,2&amp;FLAG_8_VAL=1&amp;AGENCY_VAL=1&amp;EXIT_TYPE_VAL=1&amp;AGECLS_VAL=X&amp;ETHNIC_VAL=X&amp;GENDER_VAL=X&amp;F_PLC_VAL=X&amp;F_SCPR_VAL=X&amp;L_PLC_VAL=X&amp;L_SCPR_VAL=X&amp;REMREAS_VAL=X&amp;odsType=EXCEL</t>
  </si>
  <si>
    <t>http://cssr-test.berkeley.edu/cgi-bin/broker.exe?_service=Live&amp;_program=Live.P1_STMGP.sas&amp;AVYEAR=2012&amp;AVQTR=1&amp;TYPE=2&amp;ENTRY_VAL=1,2&amp;FLAG_8_VAL=1&amp;AGENCY_VAL=1&amp;EXIT_TYPE_VAL=1&amp;AGECLS_VAL=X&amp;ETHNIC_VAL=X&amp;GENDER_VAL=X&amp;F_PLC_VAL=X&amp;F_SCPR_VAL=X&amp;L_PLC_VAL=X&amp;L_SCPR_VAL=X&amp;REMREAS_VAL=X&amp;odsType=EXCEL</t>
  </si>
  <si>
    <t>http://cssr-test.berkeley.edu/cgi-bin/broker.exe?_service=Live&amp;_program=Live.P1_STMG.sas&amp;AVYEAR=2012&amp;AVQTR=1&amp;ISQTR=X&amp;PERIOD_DT_VAL=1&amp;TYPE=T&amp;ENTRY_VAL=1,2&amp;FLAG_8_VAL=1&amp;AGENCY_VAL=1&amp;EXIT_TIME_VAL=12&amp;EXIT_TYPE_VAL=1,2,3&amp;CCOS=X&amp;AGECLS_VAL=X&amp;ETHNIC_VAL=X&amp;GENDER_VAL=X&amp;F_PLC_VAL=X&amp;F_SCPR_VAL=X&amp;L_PLC_VAL=X&amp;L_SCPR_VAL=X&amp;REMREAS_VAL=X&amp;odsType=EXCEL</t>
  </si>
  <si>
    <t>http://cssr-test.berkeley.edu/cgi-bin/broker.exe?_service=Live&amp;_program=Live.P1_STMGP.sas&amp;AVYEAR=2012&amp;AVQTR=1&amp;TYPE=1&amp;ENTRY_VAL=1,2&amp;FLAG_8_VAL=1&amp;AGENCY_VAL=1&amp;EXIT_TYPE_VAL=2&amp;AGECLS_VAL=X&amp;ETHNIC_VAL=X&amp;GENDER_VAL=X&amp;F_PLC_VAL=X&amp;F_SCPR_VAL=X&amp;L_PLC_VAL=X&amp;L_SCPR_VAL=X&amp;REMREAS_VAL=X&amp;odsType=EXCEL</t>
  </si>
  <si>
    <t>http://cssr-test.berkeley.edu/cgi-bin/broker.exe?_service=Live&amp;_program=Live.P1_STMGP.sas&amp;AVYEAR=2012&amp;AVQTR=1&amp;TYPE=2&amp;ENTRY_VAL=1,2&amp;FLAG_8_VAL=1&amp;AGENCY_VAL=1&amp;EXIT_TYPE_VAL=2&amp;AGECLS_VAL=X&amp;ETHNIC_VAL=X&amp;GENDER_VAL=X&amp;F_PLC_VAL=X&amp;F_SCPR_VAL=X&amp;L_PLC_VAL=X&amp;L_SCPR_VAL=X&amp;REMREAS_VAL=X&amp;odsType=EXCEL</t>
  </si>
  <si>
    <t>http://cssr-test.berkeley.edu/cgi-bin/broker.exe?_service=Live&amp;_program=Live.P1_STMGP.sas&amp;AVYEAR=2012&amp;AVQTR=1&amp;TYPE=1&amp;ENTRY_VAL=1,2&amp;FLAG_8_VAL=1&amp;AGENCY_VAL=1&amp;EXIT_TYPE_VAL=3&amp;AGECLS_VAL=X&amp;ETHNIC_VAL=X&amp;GENDER_VAL=X&amp;F_PLC_VAL=X&amp;F_SCPR_VAL=X&amp;L_PLC_VAL=X&amp;L_SCPR_VAL=X&amp;REMREAS_VAL=X&amp;odsType=EXCEL</t>
  </si>
  <si>
    <t>http://cssr-test.berkeley.edu/cgi-bin/broker.exe?_service=Live&amp;_program=Live.P1_STMGP.sas&amp;AVYEAR=2012&amp;AVQTR=1&amp;TYPE=2&amp;ENTRY_VAL=1,2&amp;FLAG_8_VAL=1&amp;AGENCY_VAL=1&amp;EXIT_TYPE_VAL=3&amp;AGECLS_VAL=X&amp;ETHNIC_VAL=X&amp;GENDER_VAL=X&amp;F_PLC_VAL=X&amp;F_SCPR_VAL=X&amp;L_PLC_VAL=X&amp;L_SCPR_VAL=X&amp;REMREAS_VAL=X&amp;odsType=EXCEL</t>
  </si>
  <si>
    <t>http://cssr-test.berkeley.edu/cgi-bin/broker.exe?_service=Live&amp;_program=Live.P1_STMGP.sas&amp;AVYEAR=2012&amp;AVQTR=1&amp;TYPE=1&amp;ENTRY_VAL=1,2&amp;FLAG_8_VAL=1&amp;AGENCY_VAL=1&amp;EXIT_TYPE_VAL=4&amp;AGECLS_VAL=X&amp;ETHNIC_VAL=X&amp;GENDER_VAL=X&amp;F_PLC_VAL=X&amp;F_SCPR_VAL=X&amp;L_PLC_VAL=X&amp;L_SCPR_VAL=X&amp;REMREAS_VAL=X&amp;odsType=EXCEL</t>
  </si>
  <si>
    <t>http://cssr-test.berkeley.edu/cgi-bin/broker.exe?_service=Live&amp;_program=Live.P1_STMGP.sas&amp;AVYEAR=2012&amp;AVQTR=1&amp;TYPE=2&amp;ENTRY_VAL=1,2&amp;FLAG_8_VAL=1&amp;AGENCY_VAL=1&amp;EXIT_TYPE_VAL=4&amp;AGECLS_VAL=X&amp;ETHNIC_VAL=X&amp;GENDER_VAL=X&amp;F_PLC_VAL=X&amp;F_SCPR_VAL=X&amp;L_PLC_VAL=X&amp;L_SCPR_VAL=X&amp;REMREAS_VAL=X&amp;odsType=EXCEL</t>
  </si>
  <si>
    <t>http://cssr-test.berkeley.edu/cgi-bin/broker.exe?_service=Live&amp;_program=Live.P1_STMGP.sas&amp;AVYEAR=2012&amp;AVQTR=1&amp;TYPE=1&amp;ENTRY_VAL=1,2&amp;FLAG_8_VAL=1&amp;AGENCY_VAL=1&amp;EXIT_TYPE_VAL=5&amp;AGECLS_VAL=X&amp;ETHNIC_VAL=X&amp;GENDER_VAL=X&amp;F_PLC_VAL=X&amp;F_SCPR_VAL=X&amp;L_PLC_VAL=X&amp;L_SCPR_VAL=X&amp;REMREAS_VAL=X&amp;odsType=EXCEL</t>
  </si>
  <si>
    <t>http://cssr-test.berkeley.edu/cgi-bin/broker.exe?_service=Live&amp;_program=Live.P1_STMGP.sas&amp;AVYEAR=2012&amp;AVQTR=1&amp;TYPE=2&amp;ENTRY_VAL=1,2&amp;FLAG_8_VAL=1&amp;AGENCY_VAL=1&amp;EXIT_TYPE_VAL=5&amp;AGECLS_VAL=X&amp;ETHNIC_VAL=X&amp;GENDER_VAL=X&amp;F_PLC_VAL=X&amp;F_SCPR_VAL=X&amp;L_PLC_VAL=X&amp;L_SCPR_VAL=X&amp;REMREAS_VAL=X&amp;odsType=EXCEL</t>
  </si>
  <si>
    <t>http://cssr-test.berkeley.edu/cgi-bin/broker.exe?_service=Live&amp;_program=Live.P1_STMGP.sas&amp;AVYEAR=2012&amp;AVQTR=1&amp;TYPE=1&amp;ENTRY_VAL=1,2&amp;FLAG_8_VAL=1&amp;AGENCY_VAL=1&amp;EXIT_TYPE_VAL=7&amp;AGECLS_VAL=X&amp;ETHNIC_VAL=X&amp;GENDER_VAL=X&amp;F_PLC_VAL=X&amp;F_SCPR_VAL=X&amp;L_PLC_VAL=X&amp;L_SCPR_VAL=X&amp;REMREAS_VAL=X&amp;odsType=EXCEL</t>
  </si>
  <si>
    <t>http://cssr-test.berkeley.edu/cgi-bin/broker.exe?_service=Live&amp;_program=Live.P1_STMGP.sas&amp;AVYEAR=2012&amp;AVQTR=1&amp;TYPE=2&amp;ENTRY_VAL=1,2&amp;FLAG_8_VAL=1&amp;AGENCY_VAL=1&amp;EXIT_TYPE_VAL=7&amp;AGECLS_VAL=X&amp;ETHNIC_VAL=X&amp;GENDER_VAL=X&amp;F_PLC_VAL=X&amp;F_SCPR_VAL=X&amp;L_PLC_VAL=X&amp;L_SCPR_VAL=X&amp;REMREAS_VAL=X&amp;odsType=EXCEL</t>
  </si>
  <si>
    <t>Data Source: CWS/CMS 2016 Quarter 1 Extract.</t>
  </si>
  <si>
    <t>Program version: 1.35 Database version: 6A04E798</t>
  </si>
  <si>
    <t>OCT2014-SEP2015</t>
  </si>
  <si>
    <t>JAN2015-DEC2015</t>
  </si>
  <si>
    <t>APR2015-MAR2016</t>
  </si>
  <si>
    <t>Program version: 2013.12.09 Database version: 6A0D95EE</t>
  </si>
  <si>
    <t>3-P1 Foster care entry cohort outcomes</t>
  </si>
  <si>
    <t>DRAFT Program version: 2014.11.30 Database version: 12MAY2016:17:51:24</t>
  </si>
  <si>
    <t>Program version: 2.00 Database version: 6A0DB811</t>
  </si>
  <si>
    <t>Program version: 1.10 Database version: 6A12F2E8</t>
  </si>
  <si>
    <t>Jan 1, 2012 to Dec 31, 2012</t>
  </si>
  <si>
    <t>3-S2 Recurrence of maltreatment</t>
  </si>
  <si>
    <t>Program version: 1.00 Database version: 16MAY2016:13:54:40</t>
  </si>
  <si>
    <t xml:space="preserve">http://cssr.berkeley.edu/cgi-bin/broker.exe?_service=Test&amp;_program=Test.entries_ST.sas&amp;AVYEAR=X&amp;AVQTR=X&amp;AVCOL=PERIOD_DT&amp;ISQTR=X&amp;PERIOD_DT_VAL=X&amp;TYPE=T&amp;FLAG_8_VAL=1&amp;ENTRY_VAL=X&amp;UNDUP_VAL=1&amp;AGENCY_VAL=1&amp;BEGIN_YR=1998&amp;CENS_RC_VAL=X&amp;HISP_CDX_VAL=X&amp;AGECLS_VAL=X&amp;ETHNIC_VAL=X&amp;GENDER_VAL=X&amp;P_PLC_VAL=X&amp;PREDOM_FT_VAL=X&amp;REMREAS_VAL=X&amp;P_SCPR_VAL=X&amp;odsType=EXCEL
</t>
  </si>
  <si>
    <t xml:space="preserve">http://cssr.berkeley.edu/cgi-bin/broker.exe?_service=Live&amp;_program=Live.entries_ST.sas&amp;AVYEAR=X&amp;AVQTR=X&amp;AVCOL=PERIOD_DT&amp;ISQTR=X&amp;PERIOD_DT_VAL=X&amp;TYPE=T&amp;FLAG_8_VAL=1&amp;ENTRY_VAL=X&amp;UNDUP_VAL=1&amp;AGENCY_VAL=1&amp;BEGIN_YR=1998&amp;CENS_RC_VAL=X&amp;HISP_CDX_VAL=X&amp;AGECLS_VAL=X&amp;ETHNIC_VAL=X&amp;GENDER_VAL=X&amp;P_PLC_VAL=X&amp;PREDOM_FT_VAL=X&amp;REMREAS_VAL=X&amp;P_SCPR_VAL=X&amp;odsType=EXCEL
</t>
  </si>
  <si>
    <t>http://cssr-test.berkeley.edu/cgi-bin/broker.exe?_service=Live&amp;_program=Live.P4_MTMG.sas&amp;AVYEAR=X&amp;AVQTR=X&amp;AVCOL=PERIOD_DT&amp;ISQTR=X&amp;PERIOD_DT_VAL=X&amp;TYPE=1&amp;FLAG_8_VAL=1&amp;ENTRY_VAL=1,2&amp;TYPE2=3&amp;AGENCY_VAL=1&amp;EXIT_TIME_VAL=12&amp;BEGIN_YR=1998&amp;AGECLS_VAL=X&amp;ETHNIC_VAL=X&amp;GENDER_VAL=X&amp;L_PLC_VAL=X&amp;EXIT_TYPE_VAL=X&amp;odsType=EXCEL</t>
  </si>
  <si>
    <t>http://cssr-test.berkeley.edu/cgi-bin/broker.exe?_service=Test&amp;_program=Test.P4_MTMG.sas&amp;AVYEAR=X&amp;AVQTR=X&amp;AVCOL=PERIOD_DT&amp;ISQTR=X&amp;PERIOD_DT_VAL=X&amp;TYPE=1&amp;FLAG_8_VAL=1&amp;ENTRY_VAL=1,2&amp;TYPE2=3&amp;AGENCY_VAL=1&amp;EXIT_TIME_VAL=12&amp;BEGIN_YR=1998&amp;AGECLS_VAL=X&amp;ETHNIC_VAL=X&amp;GENDER_VAL=X&amp;L_PLC_VAL=X&amp;EXIT_TYPE_VAL=X&amp;odsType=EXCEL</t>
  </si>
  <si>
    <t>Program version: 2013.12.09 Database version: 6A0487BF</t>
  </si>
  <si>
    <t>3-P4 Re-entry to foster care</t>
  </si>
  <si>
    <t>Percent with re-entries</t>
  </si>
  <si>
    <t>DRAFT Program version: 2014.11.30 Database version: 13MAY2016:09:46:16</t>
  </si>
  <si>
    <t>Q4 15</t>
  </si>
  <si>
    <t>=ChartsByTopic!$M$249</t>
  </si>
  <si>
    <t>=ChartsByTopic!$M$250</t>
  </si>
  <si>
    <t>DashExitsAdop</t>
  </si>
  <si>
    <t>=ChartsByTopic!$M$757</t>
  </si>
  <si>
    <t>DashExitsEman</t>
  </si>
  <si>
    <t>=ChartsByTopic!$M$760</t>
  </si>
  <si>
    <t>DashExitsKinG</t>
  </si>
  <si>
    <t>=ChartsByTopic!$M$758</t>
  </si>
  <si>
    <t>DashExitsOthe</t>
  </si>
  <si>
    <t>=ChartsByTopic!$M$761</t>
  </si>
  <si>
    <t>DashExitsOthG</t>
  </si>
  <si>
    <t>=ChartsByTopic!$M$759</t>
  </si>
  <si>
    <t>DashExitsReun</t>
  </si>
  <si>
    <t>=ChartsByTopic!$M$756</t>
  </si>
  <si>
    <t>=ChartsByTopic!$M$10</t>
  </si>
  <si>
    <t>=ChartsByTopic!$M$9</t>
  </si>
  <si>
    <t>=ChartsByTopic!$M$301</t>
  </si>
  <si>
    <t>=ChartsByTopic!$M$302</t>
  </si>
  <si>
    <t>=ChartsByTopic!$M$303</t>
  </si>
  <si>
    <t>=ChartsByTopic!$M$300</t>
  </si>
  <si>
    <t>=ChartsByTopic!$M$304</t>
  </si>
  <si>
    <t>ExitsAdopND</t>
  </si>
  <si>
    <t>ExitsAdopNDisplayCounty1</t>
  </si>
  <si>
    <t>ExitsAdopNDisplayCounty2</t>
  </si>
  <si>
    <t>=CountyDataInterval!$D$163:$N$163</t>
  </si>
  <si>
    <t>ExitsAdopNED</t>
  </si>
  <si>
    <t>ExitsAdopNInt</t>
  </si>
  <si>
    <t>=Reference!$C$80:$F$80</t>
  </si>
  <si>
    <t>ExitsAdopNSD</t>
  </si>
  <si>
    <t>ExitsEmanND</t>
  </si>
  <si>
    <t>ExitsEmanNDisplayCounty1</t>
  </si>
  <si>
    <t>ExitsEmanNDisplayCounty2</t>
  </si>
  <si>
    <t>ExitsEmanNED</t>
  </si>
  <si>
    <t>ExitsEmanNInt</t>
  </si>
  <si>
    <t>ExitsEmanNSD</t>
  </si>
  <si>
    <t>ExitsKinGND</t>
  </si>
  <si>
    <t>ExitsKinGNDisplayCounty1</t>
  </si>
  <si>
    <t>ExitsKinGNDisplayCounty2</t>
  </si>
  <si>
    <t>=CountyDataInterval!$D$164:$N$164</t>
  </si>
  <si>
    <t>ExitsKinGNED</t>
  </si>
  <si>
    <t>ExitsKinGNInt</t>
  </si>
  <si>
    <t>=Reference!$C$81:$F$81</t>
  </si>
  <si>
    <t>ExitsKinGNSD</t>
  </si>
  <si>
    <t>ExitsOtheND</t>
  </si>
  <si>
    <t>ExitsOtheNDisplayCounty1</t>
  </si>
  <si>
    <t>ExitsOtheNDisplayCounty2</t>
  </si>
  <si>
    <t>=CountyDataInterval!$D$166:$N$166</t>
  </si>
  <si>
    <t>ExitsOtheNED</t>
  </si>
  <si>
    <t>ExitsOtheNInt</t>
  </si>
  <si>
    <t>=Reference!$C$83:$F$83</t>
  </si>
  <si>
    <t>ExitsOtheNSD</t>
  </si>
  <si>
    <t>ExitsOthGND</t>
  </si>
  <si>
    <t>ExitsOthGNDisplayCounty1</t>
  </si>
  <si>
    <t>ExitsOthGNDisplayCounty2</t>
  </si>
  <si>
    <t>=CountyDataInterval!$D$165:$N$165</t>
  </si>
  <si>
    <t>ExitsOthGNED</t>
  </si>
  <si>
    <t>ExitsOthGNInt</t>
  </si>
  <si>
    <t>=Reference!$C$82:$F$82</t>
  </si>
  <si>
    <t>ExitsOthGNSD</t>
  </si>
  <si>
    <t>ExitsReunND</t>
  </si>
  <si>
    <t>ExitsReunNDisplayCounty1</t>
  </si>
  <si>
    <t>=CountyDataInterval!$D$79:$N$79</t>
  </si>
  <si>
    <t>ExitsReunNDisplayCounty2</t>
  </si>
  <si>
    <t>=CountyDataInterval!$D$162:$N$162</t>
  </si>
  <si>
    <t>ExitsReunNED</t>
  </si>
  <si>
    <t>ExitsReunNInt</t>
  </si>
  <si>
    <t>=Reference!$C$79:$F$79</t>
  </si>
  <si>
    <t>ExitsReunNSD</t>
  </si>
  <si>
    <t>=CountyDataInterval!$D$155:$J$155</t>
  </si>
  <si>
    <t>ExitToPermAdoptionNInt</t>
  </si>
  <si>
    <t>=CountyDataInterval!$D$143:$J$143</t>
  </si>
  <si>
    <t>=CountyDataInterval!$D$157:$J$157</t>
  </si>
  <si>
    <t>ExitToPermEmancipationNInt</t>
  </si>
  <si>
    <t>=CountyDataInterval!$D$138:$J$138</t>
  </si>
  <si>
    <t>=CountyDataInterval!$D$156:$J$156</t>
  </si>
  <si>
    <t>ExitToPermGuardianshipNInt</t>
  </si>
  <si>
    <t>=CountyDataInterval!$D$132:$J$132</t>
  </si>
  <si>
    <t>=CountyDataInterval!$D$158:$J$158</t>
  </si>
  <si>
    <t>ExitToPermOtherNInt</t>
  </si>
  <si>
    <t>=CountyDataInterval!$D$139:$J$139</t>
  </si>
  <si>
    <t>=CountyDataInterval!$D$142:$D$142</t>
  </si>
  <si>
    <t>=CountyDataInterval!$D$128:$D$128</t>
  </si>
  <si>
    <t>=CountyDataInterval!$D$154:$J$154</t>
  </si>
  <si>
    <t>ExitToPermReunifyNInt</t>
  </si>
  <si>
    <t>=CountyDataInterval!$D$135:$D$135</t>
  </si>
  <si>
    <t>=CountyDataInterval!$D$141:$J$141</t>
  </si>
  <si>
    <t>=CountyDataInterval!$D$159:$J$159</t>
  </si>
  <si>
    <t>ExitToPermStillInCareNInt</t>
  </si>
  <si>
    <t>=CountyDataInterval!$D$140:$J$140</t>
  </si>
  <si>
    <t>=CountyDataInterval!$D$149:$N$149</t>
  </si>
  <si>
    <t>=CountyDataInterval!$D$148:$N$148</t>
  </si>
  <si>
    <t>=CountyDataInterval!$D$123:$N$123</t>
  </si>
  <si>
    <t>=CountyDataInterval!$D$122:$N$122</t>
  </si>
  <si>
    <t>=CountyDataInterval!$D$121:$N$121</t>
  </si>
  <si>
    <t>=CountyDataInterval!$D$120:$N$120</t>
  </si>
  <si>
    <t>=CountyDataInterval!$D$119:$N$119</t>
  </si>
  <si>
    <t>=CountyDataInterval!$D$118:$N$118</t>
  </si>
  <si>
    <t>=CountyDataInterval!$D$126:$N$126</t>
  </si>
  <si>
    <t>=CountyDataInterval!$D$125:$N$125</t>
  </si>
  <si>
    <t>=CountyDataInterval!$D$124:$N$124</t>
  </si>
  <si>
    <t>=CountyDataInterval!$D$117:$N$117</t>
  </si>
  <si>
    <t>=Reference!$C$4:$F$84</t>
  </si>
  <si>
    <t>=Reference!$A$4:$A$84</t>
  </si>
  <si>
    <t>=CountyDataInterval!$D$152:$N$152</t>
  </si>
  <si>
    <t>=CountyDataInterval!$D$153:$N$153</t>
  </si>
  <si>
    <t>=CountyDataInterval!$A$7:$Q$89</t>
  </si>
  <si>
    <t>=CountyDataInterval!$D$161:$N$161</t>
  </si>
  <si>
    <t>=CountyDataInterval!$D$160:$N$160</t>
  </si>
  <si>
    <t>RecurrencePD</t>
  </si>
  <si>
    <t>RecurrencePDisplayCounty1</t>
  </si>
  <si>
    <t>RecurrencePDisplayCounty2</t>
  </si>
  <si>
    <t>=CountyDataInterval!$D$167:$N$167</t>
  </si>
  <si>
    <t>RecurrencePED</t>
  </si>
  <si>
    <t>RecurrencePInt</t>
  </si>
  <si>
    <t>=Reference!$C$84:$F$84</t>
  </si>
  <si>
    <t>RecurrencePSD</t>
  </si>
  <si>
    <t>http://cssr.berkeley.edu/ucb_childwelfare/ . Children in Foster Care. Agency Type=Child Welfare. Selected Subset: Court Dependent: Yes.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X&amp;TIME_VAL=X&amp;COURT_VAL=1&amp;PIT_SCPR_VAL=X&amp;REMREAS_VAL=X&amp;odsType=EXCEL. 8/28/2016 2:06:31 PM</t>
  </si>
  <si>
    <t>http://cssr.berkeley.edu/ucb_childwelfare/ . Entries to Foster Care. Agency Type = Child Welfare. Selected Subset: Episode Count: All Children Entering. Selected Subset: Number of Days in Care: 8 days or more. Data Source: CWS/CMS 2016 Quarter 1 Extract.. Program version: 2013.12.09 Database version: 6A0487BF. http://cssr.berkeley.edu/cgi-bin/broker.exe?_service=Live&amp;_program=Live.entries_ST.sas&amp;AVYEAR=X&amp;AVQTR=X&amp;AVCOL=PERIOD_DT&amp;ISQTR=X&amp;PERIOD_DT_VAL=X&amp;TYPE=T&amp;FLAG_8_VAL=1&amp;ENTRY_VAL=X&amp;UNDUP_VAL=1&amp;AGENCY_VAL=1&amp;BEGIN_YR=1998&amp;CENS_RC_VAL=X&amp;HISP_CDX_VAL=X&amp;AGECLS_VAL=X&amp;ETHNIC_VAL=X&amp;GENDER_VAL=X&amp;P_PLC_VAL=X&amp;PREDOM_FT_VAL=X&amp;REMREAS_VAL=X&amp;P_SCPR_VAL=X&amp;odsType=EXCEL
. 8/28/2016 2:38:47 PM</t>
  </si>
  <si>
    <t>http://cssr.berkeley.edu/ucb_childwelfare/ . Exits From Foster Care. Agency Type=Child Welfare. Selected Subset: Episode Count: Children Exiting. Selected Subset: Number of Days in Care: 8 days or more. Data Source: CWS/CMS 2016 Quarter 1 Extract.. Program version: 2013.12.09 Database version: 6A0D95EE. http://cssr.berkeley.edu/cgi-bin/broker.exe?_service=Live&amp;_program=Live.exits_ST.sas&amp;AVYEAR=X&amp;AVQTR=X&amp;AVCOL=PERIOD_DT&amp;ISQTR=X&amp;PERIOD_DT_VAL=X&amp;TYPE=T&amp;FLAG_8_VAL=1&amp;EXIT_VAL=X&amp;UNDUP_VAL=1&amp;AGENCY_VAL=1&amp;CENS_ETHNIC_VAL=X&amp;HISP_CDX_VAL=X&amp;BEGIN_YR=1998&amp;CENS_RC_VAL=X&amp;AGECLS_VAL=X&amp;GENDER_VAL=X&amp;ETHNIC_VAL=X&amp;P_PLC_VAL=X&amp;EXIT_TYPE_VAL=X&amp;P_SCPR_VAL=X&amp;odsType=EXCEL
. 8/28/2016 2:06:36 PM</t>
  </si>
  <si>
    <t>California Department of Social Services, Child Welfare Data Analysis Bureau. 3-P1 Foster care entry cohort outcomes. Children who entered foster care during 12-month period. Percent exiting in less than 12 months. Agency Type: Child Welfare. Selected Subset: Episode Count: First Entry, Other Entry. Selected Subset: Number of Days in Care: 8 days or more. Selected Subset: Exit Type: Reunified, Adopted, Guardianship</t>
  </si>
  <si>
    <t>http://cssr.berkeley.edu/ucb_childwelfare/ . California Department of Social Services, Child Welfare Data Analysis Bureau. 3-P1 Foster care entry cohort outcomes. Children who entered foster care during 12-month period. Percent exiting in less than 12 months. Agency Type: Child Welfare. Selected Subset: Episode Count: First Entry, Other Entry. Selected Subset: Number of Days in Care: 8 days or more. Selected Subset: Exit Type: Reunified, Adopted, Guardianship. Data Source: CWS/CMS 2016 Quarter 1 Extract.. DRAFT Program version: 2014.11.30 Database version: 12MAY2016:17:51:24. http://cssr-test.berkeley.edu/cgi-bin/broker.exe?_service=Live&amp;_program=Live.P1_MTMG.sas&amp;AVYEAR=X&amp;AVQTR=X&amp;AVCOL=PERIOD_DT&amp;ISQTR=X&amp;PERIOD_DT_VAL=X&amp;TYPE=1&amp;ENTRY_VAL=1,2&amp;FLAG_8_VAL=1&amp;AGENCY_VAL=1&amp;EXIT_TIME_VAL=12&amp;EXIT_TYPE_VAL=1,2,3&amp;CCOS=X&amp;AGECLS_VAL=X&amp;ETHNIC_VAL=X&amp;GENDER_VAL=X&amp;F_PLC_VAL=X&amp;F_SCPR_VAL=X&amp;L_PLC_VAL=X&amp;L_SCPR_VAL=X&amp;REMREAS_VAL=X&amp;odsType=EXCEL. 8/28/2016 2:06:56 PM</t>
  </si>
  <si>
    <t>California Department of Social Services, Child Welfare Data Analysis Bureau. 3-P1 Foster care entry cohort outcomes. Children who entered foster care during 12-month period. Percent exiting in less than 24 months. Agency Type: Child Welfare. Selected Subset: Episode Count: First Entry, Other Entry. Selected Subset: Number of Days in Care: 8 days or more. Selected Subset: Exit Type: Adopted</t>
  </si>
  <si>
    <t>http://cssr.berkeley.edu/ucb_childwelfare/ . California Department of Social Services, Child Welfare Data Analysis Bureau. 3-P1 Foster care entry cohort outcomes. Children who entered foster care during 12-month period. Percent exiting in less than 24 months. Agency Type: Child Welfare. Selected Subset: Episode Count: First Entry, Other Entry. Selected Subset: Number of Days in Care: 8 days or more. Selected Subset: Exit Type: Adopted. Data Source: CWS/CMS 2016 Quarter 1 Extract.. DRAFT Program version: 2014.11.30 Database version: 12MAY2016:17:51:24. http://cssr-test.berkeley.edu/cgi-bin/broker.exe?_service=Live&amp;_program=Live.P1_MTMG.sas&amp;AVYEAR=X&amp;AVQTR=X&amp;AVCOL=PERIOD_DT&amp;ISQTR=X&amp;PERIOD_DT_VAL=X&amp;TYPE=1&amp;ENTRY_VAL=1,2&amp;FLAG_8_VAL=1&amp;AGENCY_VAL=1&amp;EXIT_TIME_VAL=24&amp;EXIT_TYPE_VAL=2&amp;CCOS=X&amp;AGECLS_VAL=X&amp;ETHNIC_VAL=X&amp;GENDER_VAL=X&amp;F_PLC_VAL=X&amp;F_SCPR_VAL=X&amp;L_PLC_VAL=X&amp;L_SCPR_VAL=X&amp;REMREAS_VAL=X&amp;odsType=EXCEL. 8/28/2016 2:07:17 PM</t>
  </si>
  <si>
    <t>http://cssr.berkeley.edu/ucb_childwelfare/ . Children in Foster Care. Agency Type=Child Welfare. Selected Subset: Court Dependent: Yes. Selected Subset: Placement Type: Kin.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2&amp;TIME_VAL=X&amp;COURT_VAL=1&amp;PIT_SCPR_VAL=X&amp;REMREAS_VAL=X&amp;odsType=EXCEL. 8/28/2016 2:07:21 PM</t>
  </si>
  <si>
    <t>http://cssr.berkeley.edu/ucb_childwelfare/ . Children in Foster Care. Agency Type=Child Welfare. Selected Subset: Court Dependent: Yes. Selected Subset: Placement Type: Pre-Adopt, Kin, Foster, FFA, Court Specified Home, Group, Shelter, Non-FC, Transitional Housing, Guardian - Dependent, Guardian - Other, Runaway, Trial Home Visit, SILP,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 8/28/2016 2:07:26 PM</t>
  </si>
  <si>
    <t>http://cssr.berkeley.edu/ucb_childwelfare/ . Children in Foster Care. Agency Type=Child Welfare. Selected Subset: Court Dependent: Yes. Selected Subset: Placement Type: Foster.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3&amp;TIME_VAL=X&amp;COURT_VAL=1&amp;PIT_SCPR_VAL=X&amp;REMREAS_VAL=X&amp;odsType=EXCEL. 8/28/2016 2:07:31 PM</t>
  </si>
  <si>
    <t>http://cssr.berkeley.edu/ucb_childwelfare/ . Children in Foster Care. Agency Type=Child Welfare. Selected Subset: Court Dependent: Yes. Selected Subset: Placement Type: Pre-Adopt, Kin, Foster, FFA, Court Specified Home, Group, Shelter, Non-FC, Transitional Housing, Guardian - Dependent, Guardian - Other, Runaway, Trial Home Visit, SILP,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 8/28/2016 2:07:36 PM</t>
  </si>
  <si>
    <t>http://cssr.berkeley.edu/ucb_childwelfare/ . Children in Foster Care. Agency Type=Child Welfare. Selected Subset: Court Dependent: Yes. Selected Subset: Placement Type: FFA.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4&amp;TIME_VAL=X&amp;COURT_VAL=1&amp;PIT_SCPR_VAL=X&amp;REMREAS_VAL=X&amp;odsType=EXCEL. 8/28/2016 2:07:40 PM</t>
  </si>
  <si>
    <t>http://cssr.berkeley.edu/ucb_childwelfare/ . Children in Foster Care. Agency Type=Child Welfare. Selected Subset: Court Dependent: Yes. Selected Subset: Placement Type: Pre-Adopt, Kin, Foster, FFA, Court Specified Home, Group, Shelter, Non-FC, Transitional Housing, Guardian - Dependent, Guardian - Other, Runaway, Trial Home Visit, SILP,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 8/28/2016 2:07:44 PM</t>
  </si>
  <si>
    <t>http://cssr.berkeley.edu/ucb_childwelfare/ . Children in Foster Care. Agency Type=Child Welfare. Selected Subset: Court Dependent: Yes. Selected Subset: Placement Type: Group, Shelter.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6,7&amp;TIME_VAL=X&amp;COURT_VAL=1&amp;PIT_SCPR_VAL=X&amp;REMREAS_VAL=X&amp;odsType=EXCEL. 8/28/2016 2:07:49 PM</t>
  </si>
  <si>
    <t>http://cssr.berkeley.edu/ucb_childwelfare/ . Children in Foster Care. Agency Type=Child Welfare. Selected Subset: Court Dependent: Yes. Selected Subset: Placement Type: Pre-Adopt, Kin, Foster, FFA, Court Specified Home, Group, Shelter, Non-FC, Transitional Housing, Guardian - Dependent, Guardian - Other, Runaway, Trial Home Visit, SILP,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 8/28/2016 2:07:53 PM</t>
  </si>
  <si>
    <t>http://cssr.berkeley.edu/ucb_childwelfare/ . Children in Foster Care. Agency Type=Child Welfare. Selected Subset: Court Dependent: Yes. Selected Subset: Placement Type: Guardian - Dependent.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11&amp;TIME_VAL=X&amp;COURT_VAL=1&amp;PIT_SCPR_VAL=X&amp;REMREAS_VAL=X&amp;odsType=EXCEL. 8/28/2016 2:07:57 PM</t>
  </si>
  <si>
    <t>http://cssr.berkeley.edu/ucb_childwelfare/ . Children in Foster Care. Agency Type=Child Welfare. Selected Subset: Court Dependent: Yes. Selected Subset: Placement Type: Pre-Adopt, Kin, Foster, FFA, Court Specified Home, Group, Shelter, Non-FC, Transitional Housing, Guardian - Dependent, Guardian - Other, Runaway, Trial Home Visit, SILP,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 8/28/2016 2:08:02 PM</t>
  </si>
  <si>
    <t>http://cssr.berkeley.edu/ucb_childwelfare/ . Children in Foster Care. Agency Type=Child Welfare. Selected Subset: Court Dependent: Yes. Selected Subset: Placement Type: Pre-Adopt.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amp;TIME_VAL=X&amp;COURT_VAL=1&amp;PIT_SCPR_VAL=X&amp;REMREAS_VAL=X&amp;odsType=EXCEL. 8/28/2016 2:08:06 PM</t>
  </si>
  <si>
    <t>http://cssr.berkeley.edu/ucb_childwelfare/ . Children in Foster Care. Agency Type=Child Welfare. Selected Subset: Court Dependent: Yes. Selected Subset: Placement Type: Pre-Adopt, Kin, Foster, FFA, Court Specified Home, Group, Shelter, Non-FC, Transitional Housing, Guardian - Dependent, Guardian - Other, Runaway, Trial Home Visit, SILP,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 8/28/2016 2:08:11 PM</t>
  </si>
  <si>
    <t>http://cssr.berkeley.edu/ucb_childwelfare/ . Children in Foster Care. Agency Type=Child Welfare. Selected Subset: Court Dependent: Yes. Selected Subset: Placement Type: Court Specified Home, Non-FC, Transitional Housing, Guardian - Other, Runaway, Trial Home Visit,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5,8,9,12,13,14,16&amp;TIME_VAL=X&amp;COURT_VAL=1&amp;PIT_SCPR_VAL=X&amp;REMREAS_VAL=X&amp;odsType=EXCEL. 8/28/2016 2:08:15 PM</t>
  </si>
  <si>
    <t>http://cssr.berkeley.edu/ucb_childwelfare/ . Children in Foster Care. Agency Type=Child Welfare. Selected Subset: Court Dependent: Yes. Selected Subset: Placement Type: Pre-Adopt, Kin, Foster, FFA, Court Specified Home, Group, Shelter, Non-FC, Transitional Housing, Guardian - Dependent, Guardian - Other, Runaway, Trial Home Visit, SILP,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 8/28/2016 2:08:24 PM</t>
  </si>
  <si>
    <t>http://cssr.berkeley.edu/ucb_childwelfare/ . Case Service Components. Agency Type: Child Welfare. Number served in No Placement FM. Selected Subset: Voluntary Status: Court Ordered. Data Source: CWS/CMS 2016 Quarter 1 Extract.. Program version: 2.00 Database version: 6A0DB811. http://cssr.berkeley.edu/cgi-bin/broker.exe?_service=Live&amp;_program=Live.srv_comp_MTMG.sas&amp;AVYEAR=X&amp;AVQTR=X&amp;AVCOL=PERIOD_DT&amp;ISQTR=X&amp;PERIOD_DT_VAL=X&amp;TYPE=2&amp;SRV_CMP_VAL=2&amp;AGY_VAL=1&amp;BEGIN_YR=1998&amp;AGECLS_VAL=X&amp;ETHNIC_VAL=X&amp;GENDER_VAL=X&amp;VOL_STAT_VAL=1&amp;odsType=EXCEL. 8/28/2016 2:08:27 PM</t>
  </si>
  <si>
    <t>http://cssr.berkeley.edu/ucb_childwelfare/ . Case Service Components. Agency Type: Child Welfare. Number served in Post-Placement FM. Selected Subset: Voluntary Status: Court Ordered. Data Source: CWS/CMS 2016 Quarter 1 Extract.. Program version: 2.00 Database version: 6A0DB811. http://cssr.berkeley.edu/cgi-bin/broker.exe?_service=Live&amp;_program=Live.srv_comp_MTMG.sas&amp;AVYEAR=X&amp;AVQTR=X&amp;AVCOL=PERIOD_DT&amp;ISQTR=X&amp;PERIOD_DT_VAL=X&amp;TYPE=2&amp;SRV_CMP_VAL=3&amp;AGY_VAL=1&amp;BEGIN_YR=1998&amp;AGECLS_VAL=X&amp;ETHNIC_VAL=X&amp;GENDER_VAL=X&amp;VOL_STAT_VAL=1&amp;odsType=EXCEL. 8/28/2016 2:08:30 PM</t>
  </si>
  <si>
    <t>California Department of Social Services, Child Welfare Data Analysis Bureau. 3-P4 Re-entry to foster care. Children with entries during 12-month period, exits to reunification or guardianship within 12 months: re-entries within 12 months. Agency Type: Child Welfare. Selected Subset: Episode Count: First Entry, Other Entry. Selected Subset: Number of Days in Care: 8 days or more. Percent with re-entries</t>
  </si>
  <si>
    <t>http://cssr.berkeley.edu/ucb_childwelfare/ . California Department of Social Services, Child Welfare Data Analysis Bureau. 3-P4 Re-entry to foster care. Children with entries during 12-month period, exits to reunification or guardianship within 12 months: re-entries within 12 months. Agency Type: Child Welfare. Selected Subset: Episode Count: First Entry, Other Entry. Selected Subset: Number of Days in Care: 8 days or more. Percent with re-entries. Data Source: CWS/CMS 2016 Quarter 1 Extract.. DRAFT Program version: 2014.11.30 Database version: 13MAY2016:09:46:16. http://cssr-test.berkeley.edu/cgi-bin/broker.exe?_service=Live&amp;_program=Live.P4_MTMG.sas&amp;AVYEAR=X&amp;AVQTR=X&amp;AVCOL=PERIOD_DT&amp;ISQTR=X&amp;PERIOD_DT_VAL=X&amp;TYPE=1&amp;FLAG_8_VAL=1&amp;ENTRY_VAL=1,2&amp;TYPE2=3&amp;AGENCY_VAL=1&amp;EXIT_TIME_VAL=12&amp;BEGIN_YR=1998&amp;AGECLS_VAL=X&amp;ETHNIC_VAL=X&amp;GENDER_VAL=X&amp;L_PLC_VAL=X&amp;EXIT_TYPE_VAL=X&amp;odsType=EXCEL. 8/28/2016 2:38:51 PM</t>
  </si>
  <si>
    <t>http://cssr.berkeley.edu/ucb_childwelfare/ . Child Population (0-17), Number in Care, and Prevalence Rates. Prevalence per 1,000 Children. Agency Type=Child Welfare. Selected Subset: Ethnic Group: Black.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1&amp;GENDER_VAL=X&amp;ISQTR=&amp;TYPE=3&amp;BEGIN_YR=1998&amp;odsType=EXCEL. 8/28/2016 2:08:34 PM</t>
  </si>
  <si>
    <t>http://cssr.berkeley.edu/ucb_childwelfare/ . Child Population (0-17), Number in Care, and Prevalence Rates. Number in Care. Agency Type=Child Welfare. Selected Subset: Ethnic Group: Black.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1&amp;GENDER_VAL=X&amp;ISQTR=&amp;TYPE=1&amp;BEGIN_YR=1998&amp;odsType=EXCEL. 8/28/2016 2:08:37 PM</t>
  </si>
  <si>
    <t>http://cssr.berkeley.edu/ucb_childwelfare/ . Child Population (0-17), Number in Care, and Prevalence Rates. Total Child Population. Selected Subset: Ethnic Group: Black.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1&amp;GENDER_VAL=X&amp;ISQTR=&amp;TYPE=2&amp;BEGIN_YR=1998&amp;odsType=EXCEL. 8/28/2016 2:08:39 PM</t>
  </si>
  <si>
    <t>http://cssr.berkeley.edu/ucb_childwelfare/ . Child Population (0-17), Number in Care, and Prevalence Rates. Prevalence per 1,000 Children. Agency Type=Child Welfare. Selected Subset: Ethnic Group: White.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2&amp;GENDER_VAL=X&amp;ISQTR=&amp;TYPE=3&amp;BEGIN_YR=1998&amp;odsType=EXCEL. 8/28/2016 2:08:42 PM</t>
  </si>
  <si>
    <t>http://cssr.berkeley.edu/ucb_childwelfare/ . Child Population (0-17), Number in Care, and Prevalence Rates. Number in Care. Agency Type=Child Welfare. Selected Subset: Ethnic Group: White.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2&amp;GENDER_VAL=X&amp;ISQTR=&amp;TYPE=1&amp;BEGIN_YR=1998&amp;odsType=EXCEL. 8/28/2016 2:08:44 PM</t>
  </si>
  <si>
    <t>http://cssr.berkeley.edu/ucb_childwelfare/ . Child Population (0-17), Number in Care, and Prevalence Rates. Total Child Population. Selected Subset: Ethnic Group: White.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2&amp;GENDER_VAL=X&amp;ISQTR=&amp;TYPE=2&amp;BEGIN_YR=1998&amp;odsType=EXCEL. 8/28/2016 2:08:47 PM</t>
  </si>
  <si>
    <t>http://cssr.berkeley.edu/ucb_childwelfare/ . Child Population (0-17), Number in Care, and Prevalence Rates. Prevalence per 1,000 Children. Agency Type=Child Welfare. Selected Subset: Ethnic Group: Latino.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3&amp;GENDER_VAL=X&amp;ISQTR=&amp;TYPE=3&amp;BEGIN_YR=1998&amp;odsType=EXCEL. 8/28/2016 2:08:49 PM</t>
  </si>
  <si>
    <t>http://cssr.berkeley.edu/ucb_childwelfare/ . Child Population (0-17), Number in Care, and Prevalence Rates. Number in Care. Agency Type=Child Welfare. Selected Subset: Ethnic Group: Latino.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3&amp;GENDER_VAL=X&amp;ISQTR=&amp;TYPE=1&amp;BEGIN_YR=1998&amp;odsType=EXCEL. 8/28/2016 2:08:52 PM</t>
  </si>
  <si>
    <t>http://cssr.berkeley.edu/ucb_childwelfare/ . Child Population (0-17), Number in Care, and Prevalence Rates. Total Child Population. Selected Subset: Ethnic Group: Latino.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3&amp;GENDER_VAL=X&amp;ISQTR=&amp;TYPE=2&amp;BEGIN_YR=1998&amp;odsType=EXCEL. 8/28/2016 2:08:55 PM</t>
  </si>
  <si>
    <t>http://cssr.berkeley.edu/ucb_childwelfare/ . Child Population (0-17), Number in Care, and Prevalence Rates. Prevalence per 1,000 Children. Agency Type=Child Welfare. Selected Subset: Ethnic Group: Asian/P.I..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4&amp;GENDER_VAL=X&amp;ISQTR=&amp;TYPE=3&amp;BEGIN_YR=1998&amp;odsType=EXCEL. 8/28/2016 2:08:57 PM</t>
  </si>
  <si>
    <t>http://cssr.berkeley.edu/ucb_childwelfare/ . Child Population (0-17), Number in Care, and Prevalence Rates. Number in Care. Agency Type=Child Welfare. Selected Subset: Ethnic Group: Asian/P.I..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4&amp;GENDER_VAL=X&amp;ISQTR=&amp;TYPE=1&amp;BEGIN_YR=1998&amp;odsType=EXCEL. 8/28/2016 2:09:00 PM</t>
  </si>
  <si>
    <t>http://cssr.berkeley.edu/ucb_childwelfare/ . Child Population (0-17), Number in Care, and Prevalence Rates. Total Child Population. Selected Subset: Ethnic Group: Asian/P.I..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4&amp;GENDER_VAL=X&amp;ISQTR=&amp;TYPE=2&amp;BEGIN_YR=1998&amp;odsType=EXCEL. 8/28/2016 2:09:02 PM</t>
  </si>
  <si>
    <t>http://cssr.berkeley.edu/ucb_childwelfare/ . Child Population (0-17), Number in Care, and Prevalence Rates. Prevalence per 1,000 Children. Agency Type=Child Welfare. Selected Subset: Ethnic Group: Nat Amer.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5&amp;GENDER_VAL=X&amp;ISQTR=&amp;TYPE=3&amp;BEGIN_YR=1998&amp;odsType=EXCEL. 8/28/2016 2:09:05 PM</t>
  </si>
  <si>
    <t>http://cssr.berkeley.edu/ucb_childwelfare/ . Child Population (0-17), Number in Care, and Prevalence Rates. Number in Care. Agency Type=Child Welfare. Selected Subset: Ethnic Group: Nat Amer.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5&amp;GENDER_VAL=X&amp;ISQTR=&amp;TYPE=1&amp;BEGIN_YR=1998&amp;odsType=EXCEL. 8/28/2016 2:09:08 PM</t>
  </si>
  <si>
    <t>http://cssr.berkeley.edu/ucb_childwelfare/ . Child Population (0-17), Number in Care, and Prevalence Rates. Total Child Population. Selected Subset: Ethnic Group: Nat Amer.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5&amp;GENDER_VAL=X&amp;ISQTR=&amp;TYPE=2&amp;BEGIN_YR=1998&amp;odsType=EXCEL. 8/28/2016 2:09:10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</si>
  <si>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Reunified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</si>
  <si>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Reunified. Data Source: CWS/CMS 2016 Quarter 1 Extract.. DRAFT Program version: 2014.11.30 Database version: 12MAY2016:17:51:24. http://cssr-test.berkeley.edu/cgi-bin/broker.exe?_service=Live&amp;_program=Live.P1_STMGP.sas&amp;AVYEAR=2012&amp;AVQTR=1&amp;TYPE=1&amp;ENTRY_VAL=1,2&amp;FLAG_8_VAL=1&amp;AGENCY_VAL=1&amp;EXIT_TYPE_VAL=1&amp;AGECLS_VAL=X&amp;ETHNIC_VAL=X&amp;GENDER_VAL=X&amp;F_PLC_VAL=X&amp;F_SCPR_VAL=X&amp;L_PLC_VAL=X&amp;L_SCPR_VAL=3,4&amp;REMREAS_VAL=X&amp;odsType=EXCEL. 8/28/2016 2:09:16 PM</t>
  </si>
  <si>
    <t>California Department of Social Services, Child Welfare Data Analysis Bureau. 3-P1 Foster care entry cohort outcomes. Children who entered foster care during 12-month period: Exit status at 12 months</t>
  </si>
  <si>
    <t>http://cssr.berkeley.edu/ucb_childwelfare/ . California Department of Social Services, Child Welfare Data Analysis Bureau. 3-P1 Foster care entry cohort outcomes. Children who entered foster care during 12-month period: Exit status at 12 months. Data Source: CWS/CMS 2016 Quarter 1 Extract.. DRAFT Program version: 2014.11.30 Database version: 12MAY2016:17:51:24. http://cssr-test.berkeley.edu/cgi-bin/broker.exe?_service=Live&amp;_program=Live.P1_STMG.sas&amp;AVYEAR=2012&amp;AVQTR=1&amp;ISQTR=X&amp;PERIOD_DT_VAL=1&amp;TYPE=T&amp;ENTRY_VAL=1,2&amp;FLAG_8_VAL=1&amp;AGENCY_VAL=1&amp;EXIT_TIME_VAL=12&amp;EXIT_TYPE_VAL=1,2,3&amp;CCOS=X&amp;AGECLS_VAL=X&amp;ETHNIC_VAL=X&amp;GENDER_VAL=X&amp;F_PLC_VAL=X&amp;F_SCPR_VAL=X&amp;L_PLC_VAL=X&amp;L_SCPR_VAL=3,4&amp;REMREAS_VAL=X&amp;odsType=EXCEL. 8/28/2016 2:09:18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</si>
  <si>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Adopted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</si>
  <si>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Adopted. Data Source: CWS/CMS 2016 Quarter 1 Extract.. DRAFT Program version: 2014.11.30 Database version: 12MAY2016:17:51:24. http://cssr-test.berkeley.edu/cgi-bin/broker.exe?_service=Live&amp;_program=Live.P1_STMGP.sas&amp;AVYEAR=2012&amp;AVQTR=1&amp;TYPE=1&amp;ENTRY_VAL=1,2&amp;FLAG_8_VAL=1&amp;AGENCY_VAL=1&amp;EXIT_TYPE_VAL=2&amp;AGECLS_VAL=X&amp;ETHNIC_VAL=X&amp;GENDER_VAL=X&amp;F_PLC_VAL=X&amp;F_SCPR_VAL=X&amp;L_PLC_VAL=X&amp;L_SCPR_VAL=3,4&amp;REMREAS_VAL=X&amp;odsType=EXCEL. 8/28/2016 2:09:20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</si>
  <si>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Guardianship</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</si>
  <si>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Guardianship. Data Source: CWS/CMS 2016 Quarter 1 Extract.. DRAFT Program version: 2014.11.30 Database version: 12MAY2016:17:51:24. http://cssr-test.berkeley.edu/cgi-bin/broker.exe?_service=Live&amp;_program=Live.P1_STMGP.sas&amp;AVYEAR=2012&amp;AVQTR=1&amp;TYPE=1&amp;ENTRY_VAL=1,2&amp;FLAG_8_VAL=1&amp;AGENCY_VAL=1&amp;EXIT_TYPE_VAL=3&amp;AGECLS_VAL=X&amp;ETHNIC_VAL=X&amp;GENDER_VAL=X&amp;F_PLC_VAL=X&amp;F_SCPR_VAL=X&amp;L_PLC_VAL=X&amp;L_SCPR_VAL=3,4&amp;REMREAS_VAL=X&amp;odsType=EXCEL. 8/28/2016 2:09:23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</si>
  <si>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Emancipated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</si>
  <si>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Emancipated. Data Source: CWS/CMS 2016 Quarter 1 Extract.. DRAFT Program version: 2014.11.30 Database version: 12MAY2016:17:51:24. http://cssr-test.berkeley.edu/cgi-bin/broker.exe?_service=Live&amp;_program=Live.P1_STMGP.sas&amp;AVYEAR=2012&amp;AVQTR=1&amp;TYPE=1&amp;ENTRY_VAL=1,2&amp;FLAG_8_VAL=1&amp;AGENCY_VAL=1&amp;EXIT_TYPE_VAL=4&amp;AGECLS_VAL=X&amp;ETHNIC_VAL=X&amp;GENDER_VAL=X&amp;F_PLC_VAL=X&amp;F_SCPR_VAL=X&amp;L_PLC_VAL=X&amp;L_SCPR_VAL=3,4&amp;REMREAS_VAL=X&amp;odsType=EXCEL. 8/28/2016 2:09:26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</si>
  <si>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Other</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</si>
  <si>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Other. Data Source: CWS/CMS 2016 Quarter 1 Extract.. DRAFT Program version: 2014.11.30 Database version: 12MAY2016:17:51:24. http://cssr-test.berkeley.edu/cgi-bin/broker.exe?_service=Live&amp;_program=Live.P1_STMGP.sas&amp;AVYEAR=2012&amp;AVQTR=1&amp;TYPE=1&amp;ENTRY_VAL=1,2&amp;FLAG_8_VAL=1&amp;AGENCY_VAL=1&amp;EXIT_TYPE_VAL=5&amp;AGECLS_VAL=X&amp;ETHNIC_VAL=X&amp;GENDER_VAL=X&amp;F_PLC_VAL=X&amp;F_SCPR_VAL=X&amp;L_PLC_VAL=X&amp;L_SCPR_VAL=3,4&amp;REMREAS_VAL=X&amp;odsType=EXCEL. 8/28/2016 2:09:29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</si>
  <si>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Still in care</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</si>
  <si>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Still in care. Data Source: CWS/CMS 2016 Quarter 1 Extract.. DRAFT Program version: 2014.11.30 Database version: 12MAY2016:17:51:24. http://cssr-test.berkeley.edu/cgi-bin/broker.exe?_service=Live&amp;_program=Live.P1_STMGP.sas&amp;AVYEAR=2012&amp;AVQTR=1&amp;TYPE=1&amp;ENTRY_VAL=1,2&amp;FLAG_8_VAL=1&amp;AGENCY_VAL=1&amp;EXIT_TYPE_VAL=7&amp;AGECLS_VAL=X&amp;ETHNIC_VAL=X&amp;GENDER_VAL=X&amp;F_PLC_VAL=X&amp;F_SCPR_VAL=X&amp;L_PLC_VAL=X&amp;L_SCPR_VAL=3,4&amp;REMREAS_VAL=X&amp;odsType=EXCEL. 8/28/2016 2:09:32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</si>
  <si>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Reunified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</si>
  <si>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Reunified. Data Source: CWS/CMS 2016 Quarter 1 Extract.. DRAFT Program version: 2014.11.30 Database version: 12MAY2016:17:51:24. http://cssr-test.berkeley.edu/cgi-bin/broker.exe?_service=Live&amp;_program=Live.P1_STMGP.sas&amp;AVYEAR=2012&amp;AVQTR=1&amp;TYPE=1&amp;ENTRY_VAL=1,2&amp;FLAG_8_VAL=1&amp;AGENCY_VAL=1&amp;EXIT_TYPE_VAL=1&amp;AGECLS_VAL=X&amp;ETHNIC_VAL=X&amp;GENDER_VAL=X&amp;F_PLC_VAL=X&amp;F_SCPR_VAL=X&amp;L_PLC_VAL=X&amp;L_SCPR_VAL=1,2&amp;REMREAS_VAL=X&amp;odsType=EXCEL. 8/28/2016 2:09:35 PM</t>
  </si>
  <si>
    <t>http://cssr.berkeley.edu/ucb_childwelfare/ . California Department of Social Services, Child Welfare Data Analysis Bureau. 3-P1 Foster care entry cohort outcomes. Children who entered foster care during 12-month period: Exit status at 12 months. Data Source: CWS/CMS 2016 Quarter 1 Extract.. DRAFT Program version: 2014.11.30 Database version: 12MAY2016:17:51:24. http://cssr-test.berkeley.edu/cgi-bin/broker.exe?_service=Live&amp;_program=Live.P1_STMG.sas&amp;AVYEAR=2012&amp;AVQTR=1&amp;ISQTR=X&amp;PERIOD_DT_VAL=1&amp;TYPE=T&amp;ENTRY_VAL=1,2&amp;FLAG_8_VAL=1&amp;AGENCY_VAL=1&amp;EXIT_TIME_VAL=12&amp;EXIT_TYPE_VAL=1,2,3&amp;CCOS=X&amp;AGECLS_VAL=X&amp;ETHNIC_VAL=X&amp;GENDER_VAL=X&amp;F_PLC_VAL=X&amp;F_SCPR_VAL=X&amp;L_PLC_VAL=X&amp;L_SCPR_VAL=1,2&amp;REMREAS_VAL=X&amp;odsType=EXCEL. 8/28/2016 2:09:37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</si>
  <si>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Adopted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</si>
  <si>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Adopted. Data Source: CWS/CMS 2016 Quarter 1 Extract.. DRAFT Program version: 2014.11.30 Database version: 12MAY2016:17:51:24. http://cssr-test.berkeley.edu/cgi-bin/broker.exe?_service=Live&amp;_program=Live.P1_STMGP.sas&amp;AVYEAR=2012&amp;AVQTR=1&amp;TYPE=1&amp;ENTRY_VAL=1,2&amp;FLAG_8_VAL=1&amp;AGENCY_VAL=1&amp;EXIT_TYPE_VAL=2&amp;AGECLS_VAL=X&amp;ETHNIC_VAL=X&amp;GENDER_VAL=X&amp;F_PLC_VAL=X&amp;F_SCPR_VAL=X&amp;L_PLC_VAL=X&amp;L_SCPR_VAL=1,2&amp;REMREAS_VAL=X&amp;odsType=EXCEL. 8/28/2016 2:09:40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</si>
  <si>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Guardianship</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</si>
  <si>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Guardianship. Data Source: CWS/CMS 2016 Quarter 1 Extract.. DRAFT Program version: 2014.11.30 Database version: 12MAY2016:17:51:24. http://cssr-test.berkeley.edu/cgi-bin/broker.exe?_service=Live&amp;_program=Live.P1_STMGP.sas&amp;AVYEAR=2012&amp;AVQTR=1&amp;TYPE=1&amp;ENTRY_VAL=1,2&amp;FLAG_8_VAL=1&amp;AGENCY_VAL=1&amp;EXIT_TYPE_VAL=3&amp;AGECLS_VAL=X&amp;ETHNIC_VAL=X&amp;GENDER_VAL=X&amp;F_PLC_VAL=X&amp;F_SCPR_VAL=X&amp;L_PLC_VAL=X&amp;L_SCPR_VAL=1,2&amp;REMREAS_VAL=X&amp;odsType=EXCEL. 8/28/2016 2:09:42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</si>
  <si>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Emancipated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</si>
  <si>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Emancipated. Data Source: CWS/CMS 2016 Quarter 1 Extract.. DRAFT Program version: 2014.11.30 Database version: 12MAY2016:17:51:24. http://cssr-test.berkeley.edu/cgi-bin/broker.exe?_service=Live&amp;_program=Live.P1_STMGP.sas&amp;AVYEAR=2012&amp;AVQTR=1&amp;TYPE=1&amp;ENTRY_VAL=1,2&amp;FLAG_8_VAL=1&amp;AGENCY_VAL=1&amp;EXIT_TYPE_VAL=4&amp;AGECLS_VAL=X&amp;ETHNIC_VAL=X&amp;GENDER_VAL=X&amp;F_PLC_VAL=X&amp;F_SCPR_VAL=X&amp;L_PLC_VAL=X&amp;L_SCPR_VAL=1,2&amp;REMREAS_VAL=X&amp;odsType=EXCEL. 8/28/2016 2:09:45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</si>
  <si>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Other</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</si>
  <si>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Other. Data Source: CWS/CMS 2016 Quarter 1 Extract.. DRAFT Program version: 2014.11.30 Database version: 12MAY2016:17:51:24. http://cssr-test.berkeley.edu/cgi-bin/broker.exe?_service=Live&amp;_program=Live.P1_STMGP.sas&amp;AVYEAR=2012&amp;AVQTR=1&amp;TYPE=1&amp;ENTRY_VAL=1,2&amp;FLAG_8_VAL=1&amp;AGENCY_VAL=1&amp;EXIT_TYPE_VAL=5&amp;AGECLS_VAL=X&amp;ETHNIC_VAL=X&amp;GENDER_VAL=X&amp;F_PLC_VAL=X&amp;F_SCPR_VAL=X&amp;L_PLC_VAL=X&amp;L_SCPR_VAL=1,2&amp;REMREAS_VAL=X&amp;odsType=EXCEL. 8/28/2016 2:09:48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</si>
  <si>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Still in care</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</si>
  <si>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Still in care. Data Source: CWS/CMS 2016 Quarter 1 Extract.. DRAFT Program version: 2014.11.30 Database version: 12MAY2016:17:51:24. http://cssr-test.berkeley.edu/cgi-bin/broker.exe?_service=Live&amp;_program=Live.P1_STMGP.sas&amp;AVYEAR=2012&amp;AVQTR=1&amp;TYPE=1&amp;ENTRY_VAL=1,2&amp;FLAG_8_VAL=1&amp;AGENCY_VAL=1&amp;EXIT_TYPE_VAL=7&amp;AGECLS_VAL=X&amp;ETHNIC_VAL=X&amp;GENDER_VAL=X&amp;F_PLC_VAL=X&amp;F_SCPR_VAL=X&amp;L_PLC_VAL=X&amp;L_SCPR_VAL=1,2&amp;REMREAS_VAL=X&amp;odsType=EXCEL. 8/28/2016 2:09:51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</si>
  <si>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Reunified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</si>
  <si>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Reunified. Data Source: CWS/CMS 2016 Quarter 1 Extract.. DRAFT Program version: 2014.11.30 Database version: 12MAY2016:17:51:24. http://cssr-test.berkeley.edu/cgi-bin/broker.exe?_service=Live&amp;_program=Live.P1_STMGP.sas&amp;AVYEAR=2012&amp;AVQTR=1&amp;TYPE=1&amp;ENTRY_VAL=1,2&amp;FLAG_8_VAL=1&amp;AGENCY_VAL=1&amp;EXIT_TYPE_VAL=1&amp;AGECLS_VAL=X&amp;ETHNIC_VAL=X&amp;GENDER_VAL=X&amp;F_PLC_VAL=X&amp;F_SCPR_VAL=X&amp;L_PLC_VAL=X&amp;L_SCPR_VAL=X&amp;REMREAS_VAL=X&amp;odsType=EXCEL. 8/28/2016 2:09:54 PM</t>
  </si>
  <si>
    <t>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Reunified</t>
  </si>
  <si>
    <t>http://cssr.berkeley.edu/ucb_childwelfare/ . 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Reunified. Data Source: CWS/CMS 2016 Quarter 1 Extract.. DRAFT Program version: 2014.11.30 Database version: 12MAY2016:17:51:24. http://cssr-test.berkeley.edu/cgi-bin/broker.exe?_service=Live&amp;_program=Live.P1_STMGP.sas&amp;AVYEAR=2012&amp;AVQTR=1&amp;TYPE=2&amp;ENTRY_VAL=1,2&amp;FLAG_8_VAL=1&amp;AGENCY_VAL=1&amp;EXIT_TYPE_VAL=1&amp;AGECLS_VAL=X&amp;ETHNIC_VAL=X&amp;GENDER_VAL=X&amp;F_PLC_VAL=X&amp;F_SCPR_VAL=X&amp;L_PLC_VAL=X&amp;L_SCPR_VAL=X&amp;REMREAS_VAL=X&amp;odsType=EXCEL. 8/28/2016 2:09:57 PM</t>
  </si>
  <si>
    <t>http://cssr.berkeley.edu/ucb_childwelfare/ . California Department of Social Services, Child Welfare Data Analysis Bureau. 3-P1 Foster care entry cohort outcomes. Children who entered foster care during 12-month period: Exit status at 12 months. Data Source: CWS/CMS 2016 Quarter 1 Extract.. DRAFT Program version: 2014.11.30 Database version: 12MAY2016:17:51:24. http://cssr-test.berkeley.edu/cgi-bin/broker.exe?_service=Live&amp;_program=Live.P1_STMG.sas&amp;AVYEAR=2012&amp;AVQTR=1&amp;ISQTR=X&amp;PERIOD_DT_VAL=1&amp;TYPE=T&amp;ENTRY_VAL=1,2&amp;FLAG_8_VAL=1&amp;AGENCY_VAL=1&amp;EXIT_TIME_VAL=12&amp;EXIT_TYPE_VAL=1,2,3&amp;CCOS=X&amp;AGECLS_VAL=X&amp;ETHNIC_VAL=X&amp;GENDER_VAL=X&amp;F_PLC_VAL=X&amp;F_SCPR_VAL=X&amp;L_PLC_VAL=X&amp;L_SCPR_VAL=X&amp;REMREAS_VAL=X&amp;odsType=EXCEL. 8/28/2016 2:09:59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</si>
  <si>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Adopted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</si>
  <si>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Adopted. Data Source: CWS/CMS 2016 Quarter 1 Extract.. DRAFT Program version: 2014.11.30 Database version: 12MAY2016:17:51:24. http://cssr-test.berkeley.edu/cgi-bin/broker.exe?_service=Live&amp;_program=Live.P1_STMGP.sas&amp;AVYEAR=2012&amp;AVQTR=1&amp;TYPE=1&amp;ENTRY_VAL=1,2&amp;FLAG_8_VAL=1&amp;AGENCY_VAL=1&amp;EXIT_TYPE_VAL=2&amp;AGECLS_VAL=X&amp;ETHNIC_VAL=X&amp;GENDER_VAL=X&amp;F_PLC_VAL=X&amp;F_SCPR_VAL=X&amp;L_PLC_VAL=X&amp;L_SCPR_VAL=X&amp;REMREAS_VAL=X&amp;odsType=EXCEL. 8/28/2016 2:10:01 PM</t>
  </si>
  <si>
    <t>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Adopted</t>
  </si>
  <si>
    <t>http://cssr.berkeley.edu/ucb_childwelfare/ . 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Adopted. Data Source: CWS/CMS 2016 Quarter 1 Extract.. DRAFT Program version: 2014.11.30 Database version: 12MAY2016:17:51:24. http://cssr-test.berkeley.edu/cgi-bin/broker.exe?_service=Live&amp;_program=Live.P1_STMGP.sas&amp;AVYEAR=2012&amp;AVQTR=1&amp;TYPE=2&amp;ENTRY_VAL=1,2&amp;FLAG_8_VAL=1&amp;AGENCY_VAL=1&amp;EXIT_TYPE_VAL=2&amp;AGECLS_VAL=X&amp;ETHNIC_VAL=X&amp;GENDER_VAL=X&amp;F_PLC_VAL=X&amp;F_SCPR_VAL=X&amp;L_PLC_VAL=X&amp;L_SCPR_VAL=X&amp;REMREAS_VAL=X&amp;odsType=EXCEL. 8/28/2016 2:10:04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</si>
  <si>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Guardianship</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</si>
  <si>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Guardianship. Data Source: CWS/CMS 2016 Quarter 1 Extract.. DRAFT Program version: 2014.11.30 Database version: 12MAY2016:17:51:24. http://cssr-test.berkeley.edu/cgi-bin/broker.exe?_service=Live&amp;_program=Live.P1_STMGP.sas&amp;AVYEAR=2012&amp;AVQTR=1&amp;TYPE=1&amp;ENTRY_VAL=1,2&amp;FLAG_8_VAL=1&amp;AGENCY_VAL=1&amp;EXIT_TYPE_VAL=3&amp;AGECLS_VAL=X&amp;ETHNIC_VAL=X&amp;GENDER_VAL=X&amp;F_PLC_VAL=X&amp;F_SCPR_VAL=X&amp;L_PLC_VAL=X&amp;L_SCPR_VAL=X&amp;REMREAS_VAL=X&amp;odsType=EXCEL. 8/28/2016 2:10:07 PM</t>
  </si>
  <si>
    <t>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Guardianship</t>
  </si>
  <si>
    <t>http://cssr.berkeley.edu/ucb_childwelfare/ . 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Guardianship. Data Source: CWS/CMS 2016 Quarter 1 Extract.. DRAFT Program version: 2014.11.30 Database version: 12MAY2016:17:51:24. http://cssr-test.berkeley.edu/cgi-bin/broker.exe?_service=Live&amp;_program=Live.P1_STMGP.sas&amp;AVYEAR=2012&amp;AVQTR=1&amp;TYPE=2&amp;ENTRY_VAL=1,2&amp;FLAG_8_VAL=1&amp;AGENCY_VAL=1&amp;EXIT_TYPE_VAL=3&amp;AGECLS_VAL=X&amp;ETHNIC_VAL=X&amp;GENDER_VAL=X&amp;F_PLC_VAL=X&amp;F_SCPR_VAL=X&amp;L_PLC_VAL=X&amp;L_SCPR_VAL=X&amp;REMREAS_VAL=X&amp;odsType=EXCEL. 8/28/2016 2:10:10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</si>
  <si>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Emancipated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</si>
  <si>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Emancipated. Data Source: CWS/CMS 2016 Quarter 1 Extract.. DRAFT Program version: 2014.11.30 Database version: 12MAY2016:17:51:24. http://cssr-test.berkeley.edu/cgi-bin/broker.exe?_service=Live&amp;_program=Live.P1_STMGP.sas&amp;AVYEAR=2012&amp;AVQTR=1&amp;TYPE=1&amp;ENTRY_VAL=1,2&amp;FLAG_8_VAL=1&amp;AGENCY_VAL=1&amp;EXIT_TYPE_VAL=4&amp;AGECLS_VAL=X&amp;ETHNIC_VAL=X&amp;GENDER_VAL=X&amp;F_PLC_VAL=X&amp;F_SCPR_VAL=X&amp;L_PLC_VAL=X&amp;L_SCPR_VAL=X&amp;REMREAS_VAL=X&amp;odsType=EXCEL. 8/28/2016 2:10:13 PM</t>
  </si>
  <si>
    <t>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Emancipated</t>
  </si>
  <si>
    <t>http://cssr.berkeley.edu/ucb_childwelfare/ . 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Emancipated. Data Source: CWS/CMS 2016 Quarter 1 Extract.. DRAFT Program version: 2014.11.30 Database version: 12MAY2016:17:51:24. http://cssr-test.berkeley.edu/cgi-bin/broker.exe?_service=Live&amp;_program=Live.P1_STMGP.sas&amp;AVYEAR=2012&amp;AVQTR=1&amp;TYPE=2&amp;ENTRY_VAL=1,2&amp;FLAG_8_VAL=1&amp;AGENCY_VAL=1&amp;EXIT_TYPE_VAL=4&amp;AGECLS_VAL=X&amp;ETHNIC_VAL=X&amp;GENDER_VAL=X&amp;F_PLC_VAL=X&amp;F_SCPR_VAL=X&amp;L_PLC_VAL=X&amp;L_SCPR_VAL=X&amp;REMREAS_VAL=X&amp;odsType=EXCEL. 8/28/2016 2:10:16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</si>
  <si>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Other</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</si>
  <si>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Other. Data Source: CWS/CMS 2016 Quarter 1 Extract.. DRAFT Program version: 2014.11.30 Database version: 12MAY2016:17:51:24. http://cssr-test.berkeley.edu/cgi-bin/broker.exe?_service=Live&amp;_program=Live.P1_STMGP.sas&amp;AVYEAR=2012&amp;AVQTR=1&amp;TYPE=1&amp;ENTRY_VAL=1,2&amp;FLAG_8_VAL=1&amp;AGENCY_VAL=1&amp;EXIT_TYPE_VAL=5&amp;AGECLS_VAL=X&amp;ETHNIC_VAL=X&amp;GENDER_VAL=X&amp;F_PLC_VAL=X&amp;F_SCPR_VAL=X&amp;L_PLC_VAL=X&amp;L_SCPR_VAL=X&amp;REMREAS_VAL=X&amp;odsType=EXCEL. 8/28/2016 2:10:19 PM</t>
  </si>
  <si>
    <t>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Other</t>
  </si>
  <si>
    <t>http://cssr.berkeley.edu/ucb_childwelfare/ . 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Other. Data Source: CWS/CMS 2016 Quarter 1 Extract.. DRAFT Program version: 2014.11.30 Database version: 12MAY2016:17:51:24. http://cssr-test.berkeley.edu/cgi-bin/broker.exe?_service=Live&amp;_program=Live.P1_STMGP.sas&amp;AVYEAR=2012&amp;AVQTR=1&amp;TYPE=2&amp;ENTRY_VAL=1,2&amp;FLAG_8_VAL=1&amp;AGENCY_VAL=1&amp;EXIT_TYPE_VAL=5&amp;AGECLS_VAL=X&amp;ETHNIC_VAL=X&amp;GENDER_VAL=X&amp;F_PLC_VAL=X&amp;F_SCPR_VAL=X&amp;L_PLC_VAL=X&amp;L_SCPR_VAL=X&amp;REMREAS_VAL=X&amp;odsType=EXCEL. 8/28/2016 2:10:21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</si>
  <si>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Still in care</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</si>
  <si>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Still in care. Data Source: CWS/CMS 2016 Quarter 1 Extract.. DRAFT Program version: 2014.11.30 Database version: 12MAY2016:17:51:24. http://cssr-test.berkeley.edu/cgi-bin/broker.exe?_service=Live&amp;_program=Live.P1_STMGP.sas&amp;AVYEAR=2012&amp;AVQTR=1&amp;TYPE=1&amp;ENTRY_VAL=1,2&amp;FLAG_8_VAL=1&amp;AGENCY_VAL=1&amp;EXIT_TYPE_VAL=7&amp;AGECLS_VAL=X&amp;ETHNIC_VAL=X&amp;GENDER_VAL=X&amp;F_PLC_VAL=X&amp;F_SCPR_VAL=X&amp;L_PLC_VAL=X&amp;L_SCPR_VAL=X&amp;REMREAS_VAL=X&amp;odsType=EXCEL. 8/28/2016 2:10:24 PM</t>
  </si>
  <si>
    <t>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Still in care</t>
  </si>
  <si>
    <t>http://cssr.berkeley.edu/ucb_childwelfare/ . 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Still in care. Data Source: CWS/CMS 2016 Quarter 1 Extract.. DRAFT Program version: 2014.11.30 Database version: 12MAY2016:17:51:24. http://cssr-test.berkeley.edu/cgi-bin/broker.exe?_service=Live&amp;_program=Live.P1_STMGP.sas&amp;AVYEAR=2012&amp;AVQTR=1&amp;TYPE=2&amp;ENTRY_VAL=1,2&amp;FLAG_8_VAL=1&amp;AGENCY_VAL=1&amp;EXIT_TYPE_VAL=7&amp;AGECLS_VAL=X&amp;ETHNIC_VAL=X&amp;GENDER_VAL=X&amp;F_PLC_VAL=X&amp;F_SCPR_VAL=X&amp;L_PLC_VAL=X&amp;L_SCPR_VAL=X&amp;REMREAS_VAL=X&amp;odsType=EXCEL. 8/28/2016 2:10:27 PM</t>
  </si>
  <si>
    <t>http://cssr.berkeley.edu/ucb_childwelfare/ . Case Service Components. Agency Type: Child Welfare. Number served in No Placement FM. Selected Subset: Voluntary Status: Voluntary. Data Source: CWS/CMS 2016 Quarter 1 Extract.. Program version: 2.00 Database version: 6A0DB811. http://cssr.berkeley.edu/cgi-bin/broker.exe?_service=Live&amp;_program=Live.srv_comp_MTMG.sas&amp;AVYEAR=X&amp;AVQTR=X&amp;AVCOL=PERIOD_DT&amp;ISQTR=X&amp;PERIOD_DT_VAL=X&amp;TYPE=2&amp;SRV_CMP_VAL=2&amp;AGY_VAL=1&amp;BEGIN_YR=1998&amp;AGECLS_VAL=X&amp;ETHNIC_VAL=X&amp;GENDER_VAL=X&amp;VOL_STAT_VAL=2&amp;odsType=EXCEL. 8/28/2016 2:10:30 PM</t>
  </si>
  <si>
    <t>http://cssr.berkeley.edu/ucb_childwelfare/ . Case Service Components. Agency Type: Child Welfare. Number served in Post-Placement FM. Selected Subset: Voluntary Status: Voluntary. Data Source: CWS/CMS 2016 Quarter 1 Extract.. Program version: 2.00 Database version: 6A0DB811. http://cssr.berkeley.edu/cgi-bin/broker.exe?_service=Live&amp;_program=Live.srv_comp_MTMG.sas&amp;AVYEAR=X&amp;AVQTR=X&amp;AVCOL=PERIOD_DT&amp;ISQTR=X&amp;PERIOD_DT_VAL=X&amp;TYPE=2&amp;SRV_CMP_VAL=3&amp;AGY_VAL=1&amp;BEGIN_YR=1998&amp;AGECLS_VAL=X&amp;ETHNIC_VAL=X&amp;GENDER_VAL=X&amp;VOL_STAT_VAL=2&amp;odsType=EXCEL. 8/28/2016 2:10:33 PM</t>
  </si>
  <si>
    <t>http://cssr.berkeley.edu/ucb_childwelfare/ . Children in Foster Care. Agency Type=Child Welfare. Selected Subset: Court Dependent: No.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X&amp;TIME_VAL=X&amp;COURT_VAL=2&amp;PIT_SCPR_VAL=X&amp;REMREAS_VAL=X&amp;odsType=EXCEL. 8/28/2016 2:10:38 PM</t>
  </si>
  <si>
    <t>http://cssr.berkeley.edu/ucb_childwelfare/ . Exits From Foster Care. Agency Type=Child Welfare. Selected Subset: Episode Count: Children Exiting. Selected Subset: Number of Days in Care: 8 days or more, 7 days or less. Selected Subset: Exit Type: Emancipated. Data Source: CWS/CMS 2016 Quarter 1 Extract.. Program version: 2013.12.09 Database version: 6A0D95EE. http://cssr.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5&amp;P_SCPR_VAL=X&amp;odsType=EXCEL
. 8/28/2016 2:10:42 PM</t>
  </si>
  <si>
    <t>http://cssr.berkeley.edu/ucb_childwelfare/ . Children in Foster Care. Agency Type=Child Welfare. Selected Subset: Court Dependent: Yes. Selected Subset: Placement Type: SILP.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15&amp;TIME_VAL=X&amp;COURT_VAL=1&amp;PIT_SCPR_VAL=X&amp;REMREAS_VAL=X&amp;odsType=EXCEL. 8/28/2016 2:10:46 PM</t>
  </si>
  <si>
    <t>http://cssr.berkeley.edu/ucb_childwelfare/ . Children in Foster Care. Agency Type=Child Welfare. Selected Subset: Court Dependent: Yes. Selected Subset: Placement Type: Pre-Adopt, Kin, Foster, FFA, Court Specified Home, Group, Shelter, Non-FC, Transitional Housing, Guardian - Dependent, Guardian - Other, Runaway, Trial Home Visit, SILP,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 8/28/2016 2:10:51 PM</t>
  </si>
  <si>
    <t>http://cssr.berkeley.edu/ucb_childwelfare/ . Exits From Foster Care. Agency Type=Child Welfare. Selected Subset: Episode Count: Children Exiting. Selected Subset: Number of Days in Care: 8 days or more, 7 days or less. Selected Subset: Exit Type: Reunified. Data Source: CWS/CMS 2016 Quarter 1 Extract.. Program version: 2013.12.09 Database version: 6A0D95EE. 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1&amp;P_SCPR_VAL=X&amp;odsType=EXCEL
. 8/28/2016 2:10:56 PM</t>
  </si>
  <si>
    <t>http://cssr.berkeley.edu/ucb_childwelfare/ . Exits From Foster Care. Agency Type=Child Welfare. Selected Subset: Episode Count: Children Exiting. Selected Subset: Number of Days in Care: 8 days or more, 7 days or less. Selected Subset: Exit Type: Adopted. Data Source: CWS/CMS 2016 Quarter 1 Extract.. Program version: 2013.12.09 Database version: 6A0D95EE. 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2&amp;P_SCPR_VAL=X&amp;odsType=EXCEL
. 8/28/2016 2:11:00 PM</t>
  </si>
  <si>
    <t>http://cssr.berkeley.edu/ucb_childwelfare/ . Exits From Foster Care. Agency Type=Child Welfare. Selected Subset: Episode Count: Children Exiting. Selected Subset: Number of Days in Care: 8 days or more, 7 days or less. Selected Subset: Exit Type: Kin-GAP. Data Source: CWS/CMS 2016 Quarter 1 Extract.. Program version: 2013.12.09 Database version: 6A0D95EE. 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3&amp;P_SCPR_VAL=X&amp;odsType=EXCEL
. 8/28/2016 2:11:04 PM</t>
  </si>
  <si>
    <t>http://cssr.berkeley.edu/ucb_childwelfare/ . Exits From Foster Care. Agency Type=Child Welfare. Selected Subset: Episode Count: Children Exiting. Selected Subset: Number of Days in Care: 8 days or more, 7 days or less. Selected Subset: Exit Type: Other Guardianship. Data Source: CWS/CMS 2016 Quarter 1 Extract.. Program version: 2013.12.09 Database version: 6A0D95EE. 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4&amp;P_SCPR_VAL=X&amp;odsType=EXCEL
. 8/28/2016 2:11:09 PM</t>
  </si>
  <si>
    <t>http://cssr.berkeley.edu/ucb_childwelfare/ . Exits From Foster Care. Agency Type=Child Welfare. Selected Subset: Episode Count: Children Exiting. Selected Subset: Number of Days in Care: 8 days or more, 7 days or less. Selected Subset: Exit Type: Other. Data Source: CWS/CMS 2016 Quarter 1 Extract.. Program version: 2013.12.09 Database version: 6A0D95EE. 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6&amp;P_SCPR_VAL=X&amp;odsType=EXCEL
. 8/28/2016 2:11:13 PM</t>
  </si>
  <si>
    <t>California Department of Social Services, Child Welfare Data Analysis Bureau. 3-S2 Recurrence of maltreatment. Percent with recurrence of maltreatment within 12 months</t>
  </si>
  <si>
    <t>http://cssr.berkeley.edu/ucb_childwelfare/ . California Department of Social Services, Child Welfare Data Analysis Bureau. 3-S2 Recurrence of maltreatment. Percent with recurrence of maltreatment within 12 months. Data Source: CWS/CMS 2016 Quarter 1 Extract.. Program version: 1.00 Database version: 16MAY2016:13:54:40. http://cssr-test.berkeley.edu/cgi-bin/broker.exe?_service=Live&amp;_program=Live.cfsr3s2_MTMG.sas&amp;AVYEAR=X&amp;AVQTR=X&amp;AVCOL=PERIOD_DT&amp;ISQTR=X&amp;PERIOD_DT_VAL=X&amp;AVSTAT=3&amp;TYPE=3&amp;time=12&amp;ALG_TPC_VAL=X&amp;REPORTER_VAL=X&amp;AGECLS_VAL=X&amp;ETHNIC_VAL=X&amp;GENDER_VAL=X&amp;odsType=EXCEL. 8/28/2016 2:11:18 PM</t>
  </si>
  <si>
    <t>Population Data Source:
2004-2009 - CA Dept. of Finance: 2000-2010 - Estimates of Race/Hispanics Population with Age &amp; Gender Detail.
2010-2015 - CA Dept. of Finance: 2010-2060 - Pop. Projections by Race/Ethnicity, Detailed Age, &amp; Gender.</t>
  </si>
  <si>
    <t>Data Source: California Child Welfare Indicators Project (CCWIP). University of California at Berkeley. CWS/CMS 2016 Quarter 1 Extract.</t>
  </si>
  <si>
    <t xml:space="preserve">Note: These data include children in foster care regardless of court status.  An exit to reunification may or may not correspond with termination of jurisdiction.  </t>
  </si>
  <si>
    <t>Exits to reunification remain as open court cases if families are receiving court ordered post-placement family maintenance services.  See endnotes for additional information.</t>
  </si>
  <si>
    <t>For Children Entering Child Welfare Supervised Foster Care January 1, 2012 to December 31, 2012</t>
  </si>
  <si>
    <t>For Children Entering Child Welfare Supervised Foster Care January 1, 2012 to December 31, 2012 and Exiting Within 36 Months</t>
  </si>
  <si>
    <t>Percent of Children Exiting to Permanency Over Time (of Children Entering Child-Welfare-Supervised Foster Care April 1, 2005 to September 30, 2005, in Care for Eight Days or More, and Exiting from a NON-RELATIVE placement) by Exit Type</t>
  </si>
  <si>
    <t>Don't Display Int.</t>
  </si>
  <si>
    <t>San Mateo County</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</si>
</sst>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43" formatCode="_(* #,##0.00_);_(* \(#,##0.00\);_(* &quot;-&quot;??_);_(@_)"/>
    <numFmt numFmtId="164" formatCode="mm/dd/yy;@"/>
    <numFmt numFmtId="165" formatCode="0.0"/>
    <numFmt numFmtId="166" formatCode="0.0%"/>
    <numFmt numFmtId="167" formatCode="#,##0.0"/>
    <numFmt numFmtId="168" formatCode="mmm\ dd\,\ yyyy"/>
    <numFmt numFmtId="169" formatCode="mmm\ yyyy"/>
    <numFmt numFmtId="170" formatCode="mmm\ d\,\ yyyy"/>
    <numFmt numFmtId="171" formatCode="[$-409]m/d/yy\ h:mm\ AM/PM;@"/>
    <numFmt numFmtId="172" formatCode="mmm\ d"/>
    <numFmt numFmtId="173" formatCode="yyyy"/>
  </numFmts>
  <fonts count="76" x14ac:knownFonts="1">
    <font>
      <sz val="10"/>
      <name val="Arial"/>
    </font>
    <font>
      <sz val="10"/>
      <name val="Arial"/>
      <family val="2"/>
    </font>
    <font>
      <u/>
      <sz val="10"/>
      <color indexed="12"/>
      <name val="Arial"/>
      <family val="2"/>
    </font>
    <font>
      <b/>
      <sz val="10"/>
      <name val="Arial"/>
      <family val="2"/>
    </font>
    <font>
      <sz val="8"/>
      <color indexed="81"/>
      <name val="Tahoma"/>
      <family val="2"/>
    </font>
    <font>
      <b/>
      <sz val="8"/>
      <color indexed="81"/>
      <name val="Tahoma"/>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8"/>
      <name val="Arial"/>
      <family val="2"/>
    </font>
    <font>
      <sz val="9"/>
      <color indexed="81"/>
      <name val="Tahoma"/>
      <family val="2"/>
    </font>
    <font>
      <b/>
      <sz val="9"/>
      <color indexed="81"/>
      <name val="Tahoma"/>
      <family val="2"/>
    </font>
    <font>
      <sz val="10"/>
      <name val="Gill Sans MT"/>
      <family val="2"/>
    </font>
    <font>
      <sz val="9"/>
      <name val="Gill Sans MT"/>
      <family val="2"/>
    </font>
    <font>
      <b/>
      <sz val="10"/>
      <color indexed="9"/>
      <name val="Gill Sans MT"/>
      <family val="2"/>
    </font>
    <font>
      <b/>
      <sz val="9"/>
      <name val="Gill Sans MT"/>
      <family val="2"/>
    </font>
    <font>
      <sz val="6"/>
      <name val="Gill Sans MT"/>
      <family val="2"/>
    </font>
    <font>
      <b/>
      <sz val="9"/>
      <color indexed="9"/>
      <name val="Gill Sans MT"/>
      <family val="2"/>
    </font>
    <font>
      <b/>
      <vertAlign val="superscript"/>
      <sz val="9"/>
      <name val="Gill Sans MT"/>
      <family val="2"/>
    </font>
    <font>
      <u/>
      <sz val="10"/>
      <color indexed="12"/>
      <name val="Gill Sans MT"/>
      <family val="2"/>
    </font>
    <font>
      <sz val="14"/>
      <color indexed="9"/>
      <name val="Gill Sans MT"/>
      <family val="2"/>
    </font>
    <font>
      <sz val="9"/>
      <color indexed="9"/>
      <name val="Gill Sans MT"/>
      <family val="2"/>
    </font>
    <font>
      <vertAlign val="superscript"/>
      <sz val="8"/>
      <name val="Gill Sans MT"/>
      <family val="2"/>
    </font>
    <font>
      <sz val="8"/>
      <name val="Gill Sans MT"/>
      <family val="2"/>
    </font>
    <font>
      <b/>
      <sz val="10"/>
      <name val="Gill Sans MT"/>
      <family val="2"/>
    </font>
    <font>
      <u/>
      <sz val="10"/>
      <color indexed="12"/>
      <name val="Arial"/>
      <family val="2"/>
    </font>
    <font>
      <sz val="10"/>
      <name val="Arial"/>
      <family val="2"/>
    </font>
    <font>
      <b/>
      <sz val="12"/>
      <color indexed="9"/>
      <name val="Verdana"/>
      <family val="2"/>
    </font>
    <font>
      <b/>
      <sz val="12"/>
      <name val="Arial"/>
      <family val="2"/>
    </font>
    <font>
      <b/>
      <u/>
      <sz val="10"/>
      <color indexed="12"/>
      <name val="Arial"/>
      <family val="2"/>
    </font>
    <font>
      <b/>
      <sz val="9"/>
      <name val="Arial"/>
      <family val="2"/>
    </font>
    <font>
      <sz val="12"/>
      <name val="Arial"/>
      <family val="2"/>
    </font>
    <font>
      <b/>
      <sz val="18"/>
      <name val="Arial"/>
      <family val="2"/>
    </font>
    <font>
      <sz val="12"/>
      <name val="Arial"/>
      <family val="2"/>
    </font>
    <font>
      <b/>
      <sz val="11"/>
      <name val="Arial"/>
      <family val="2"/>
    </font>
    <font>
      <b/>
      <sz val="12"/>
      <name val="Gill Sans MT"/>
      <family val="2"/>
    </font>
    <font>
      <b/>
      <sz val="12"/>
      <color indexed="8"/>
      <name val="Gill Sans MT"/>
      <family val="2"/>
    </font>
    <font>
      <sz val="6"/>
      <color indexed="9"/>
      <name val="Gill Sans MT"/>
      <family val="2"/>
    </font>
    <font>
      <sz val="9"/>
      <name val="Arial"/>
      <family val="2"/>
    </font>
    <font>
      <sz val="10"/>
      <color indexed="9"/>
      <name val="Gill Sans MT"/>
      <family val="2"/>
    </font>
    <font>
      <i/>
      <sz val="10"/>
      <name val="Gill Sans MT"/>
      <family val="2"/>
    </font>
    <font>
      <sz val="10"/>
      <color indexed="23"/>
      <name val="Gill Sans MT"/>
      <family val="2"/>
    </font>
    <font>
      <u/>
      <sz val="8"/>
      <color indexed="12"/>
      <name val="Gill Sans MT"/>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8"/>
      <color theme="3"/>
      <name val="Cambria"/>
      <family val="2"/>
      <scheme val="major"/>
    </font>
    <font>
      <b/>
      <sz val="11"/>
      <color theme="1"/>
      <name val="Calibri"/>
      <family val="2"/>
      <scheme val="minor"/>
    </font>
    <font>
      <sz val="11"/>
      <color rgb="FFFF0000"/>
      <name val="Calibri"/>
      <family val="2"/>
      <scheme val="minor"/>
    </font>
    <font>
      <sz val="10"/>
      <color theme="0"/>
      <name val="Gill Sans MT"/>
      <family val="2"/>
    </font>
    <font>
      <sz val="10"/>
      <color rgb="FF000000"/>
      <name val="Arial"/>
      <family val="2"/>
    </font>
  </fonts>
  <fills count="7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3"/>
        <bgColor indexed="64"/>
      </patternFill>
    </fill>
    <fill>
      <patternFill patternType="solid">
        <fgColor indexed="22"/>
        <bgColor indexed="64"/>
      </patternFill>
    </fill>
    <fill>
      <patternFill patternType="solid">
        <fgColor indexed="42"/>
        <bgColor indexed="64"/>
      </patternFill>
    </fill>
    <fill>
      <patternFill patternType="solid">
        <fgColor indexed="55"/>
        <bgColor indexed="64"/>
      </patternFill>
    </fill>
    <fill>
      <patternFill patternType="solid">
        <fgColor indexed="13"/>
        <bgColor indexed="64"/>
      </patternFill>
    </fill>
    <fill>
      <patternFill patternType="solid">
        <fgColor indexed="51"/>
        <bgColor indexed="64"/>
      </patternFill>
    </fill>
    <fill>
      <patternFill patternType="solid">
        <fgColor indexed="23"/>
        <bgColor indexed="64"/>
      </patternFill>
    </fill>
    <fill>
      <patternFill patternType="solid">
        <fgColor indexed="48"/>
        <bgColor indexed="64"/>
      </patternFill>
    </fill>
    <fill>
      <patternFill patternType="solid">
        <fgColor indexed="44"/>
        <bgColor indexed="64"/>
      </patternFill>
    </fill>
    <fill>
      <patternFill patternType="solid">
        <fgColor indexed="18"/>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rgb="FFFFFF66"/>
        <bgColor indexed="64"/>
      </patternFill>
    </fill>
    <fill>
      <patternFill patternType="solid">
        <fgColor rgb="FFFFFF00"/>
        <bgColor indexed="64"/>
      </patternFill>
    </fill>
    <fill>
      <patternFill patternType="solid">
        <fgColor rgb="FFFFFF99"/>
        <bgColor indexed="64"/>
      </patternFill>
    </fill>
    <fill>
      <patternFill patternType="solid">
        <fgColor theme="0"/>
        <bgColor indexed="64"/>
      </patternFill>
    </fill>
    <fill>
      <patternFill patternType="solid">
        <fgColor rgb="FFFFCC00"/>
        <bgColor indexed="64"/>
      </patternFill>
    </fill>
    <fill>
      <patternFill patternType="solid">
        <fgColor theme="6" tint="0.39997558519241921"/>
        <bgColor indexed="64"/>
      </patternFill>
    </fill>
  </fills>
  <borders count="172">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ck">
        <color indexed="64"/>
      </left>
      <right/>
      <top style="thick">
        <color indexed="64"/>
      </top>
      <bottom/>
      <diagonal/>
    </border>
    <border>
      <left/>
      <right/>
      <top style="thick">
        <color indexed="64"/>
      </top>
      <bottom/>
      <diagonal/>
    </border>
    <border>
      <left style="thick">
        <color indexed="64"/>
      </left>
      <right/>
      <top/>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style="thin">
        <color indexed="64"/>
      </left>
      <right/>
      <top/>
      <bottom/>
      <diagonal/>
    </border>
    <border>
      <left/>
      <right style="thin">
        <color indexed="64"/>
      </right>
      <top/>
      <bottom/>
      <diagonal/>
    </border>
    <border>
      <left style="thick">
        <color indexed="64"/>
      </left>
      <right/>
      <top/>
      <bottom style="thick">
        <color indexed="64"/>
      </bottom>
      <diagonal/>
    </border>
    <border>
      <left/>
      <right/>
      <top/>
      <bottom style="thick">
        <color indexed="64"/>
      </bottom>
      <diagonal/>
    </border>
    <border>
      <left style="double">
        <color indexed="64"/>
      </left>
      <right/>
      <top/>
      <bottom style="double">
        <color indexed="64"/>
      </bottom>
      <diagonal/>
    </border>
    <border>
      <left/>
      <right/>
      <top/>
      <bottom style="double">
        <color indexed="64"/>
      </bottom>
      <diagonal/>
    </border>
    <border>
      <left style="thin">
        <color indexed="64"/>
      </left>
      <right/>
      <top/>
      <bottom style="double">
        <color indexed="64"/>
      </bottom>
      <diagonal/>
    </border>
    <border>
      <left/>
      <right style="thin">
        <color indexed="64"/>
      </right>
      <top/>
      <bottom style="double">
        <color indexed="64"/>
      </bottom>
      <diagonal/>
    </border>
    <border>
      <left/>
      <right style="double">
        <color indexed="64"/>
      </right>
      <top/>
      <bottom style="double">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dashed">
        <color indexed="64"/>
      </top>
      <bottom/>
      <diagonal/>
    </border>
    <border>
      <left/>
      <right/>
      <top style="dashed">
        <color indexed="64"/>
      </top>
      <bottom/>
      <diagonal/>
    </border>
    <border>
      <left style="thin">
        <color indexed="64"/>
      </left>
      <right style="thin">
        <color indexed="64"/>
      </right>
      <top style="dashed">
        <color indexed="64"/>
      </top>
      <bottom/>
      <diagonal/>
    </border>
    <border>
      <left style="thin">
        <color indexed="64"/>
      </left>
      <right/>
      <top/>
      <bottom style="dashed">
        <color indexed="64"/>
      </bottom>
      <diagonal/>
    </border>
    <border>
      <left/>
      <right/>
      <top/>
      <bottom style="dashed">
        <color indexed="64"/>
      </bottom>
      <diagonal/>
    </border>
    <border>
      <left/>
      <right style="thin">
        <color indexed="64"/>
      </right>
      <top/>
      <bottom style="dashed">
        <color indexed="64"/>
      </bottom>
      <diagonal/>
    </border>
    <border>
      <left/>
      <right/>
      <top/>
      <bottom style="thin">
        <color indexed="22"/>
      </bottom>
      <diagonal/>
    </border>
    <border>
      <left style="thin">
        <color indexed="9"/>
      </left>
      <right style="thin">
        <color indexed="9"/>
      </right>
      <top style="thin">
        <color indexed="9"/>
      </top>
      <bottom style="thin">
        <color indexed="9"/>
      </bottom>
      <diagonal/>
    </border>
    <border>
      <left style="thin">
        <color indexed="64"/>
      </left>
      <right style="thin">
        <color indexed="64"/>
      </right>
      <top style="thick">
        <color indexed="64"/>
      </top>
      <bottom/>
      <diagonal/>
    </border>
    <border>
      <left style="thin">
        <color indexed="64"/>
      </left>
      <right/>
      <top style="thick">
        <color indexed="64"/>
      </top>
      <bottom/>
      <diagonal/>
    </border>
    <border>
      <left/>
      <right style="thin">
        <color indexed="64"/>
      </right>
      <top style="thick">
        <color indexed="64"/>
      </top>
      <bottom/>
      <diagonal/>
    </border>
    <border>
      <left style="thin">
        <color indexed="64"/>
      </left>
      <right/>
      <top/>
      <bottom style="thick">
        <color indexed="64"/>
      </bottom>
      <diagonal/>
    </border>
    <border>
      <left style="thin">
        <color indexed="64"/>
      </left>
      <right style="thin">
        <color indexed="64"/>
      </right>
      <top/>
      <bottom style="thick">
        <color indexed="64"/>
      </bottom>
      <diagonal/>
    </border>
    <border>
      <left style="thin">
        <color indexed="64"/>
      </left>
      <right style="thin">
        <color indexed="64"/>
      </right>
      <top style="dotted">
        <color indexed="64"/>
      </top>
      <bottom/>
      <diagonal/>
    </border>
    <border>
      <left style="thin">
        <color indexed="64"/>
      </left>
      <right/>
      <top style="dotted">
        <color indexed="64"/>
      </top>
      <bottom/>
      <diagonal/>
    </border>
    <border>
      <left/>
      <right/>
      <top style="dotted">
        <color indexed="64"/>
      </top>
      <bottom/>
      <diagonal/>
    </border>
    <border>
      <left/>
      <right style="thin">
        <color indexed="64"/>
      </right>
      <top style="dotted">
        <color indexed="64"/>
      </top>
      <bottom/>
      <diagonal/>
    </border>
    <border>
      <left/>
      <right style="thin">
        <color indexed="64"/>
      </right>
      <top/>
      <bottom style="thick">
        <color indexed="64"/>
      </bottom>
      <diagonal/>
    </border>
    <border>
      <left/>
      <right style="thin">
        <color indexed="64"/>
      </right>
      <top style="thin">
        <color indexed="64"/>
      </top>
      <bottom style="thick">
        <color indexed="64"/>
      </bottom>
      <diagonal/>
    </border>
    <border>
      <left style="thin">
        <color indexed="9"/>
      </left>
      <right/>
      <top style="thin">
        <color indexed="9"/>
      </top>
      <bottom style="thin">
        <color indexed="9"/>
      </bottom>
      <diagonal/>
    </border>
    <border>
      <left/>
      <right style="thin">
        <color indexed="9"/>
      </right>
      <top style="thin">
        <color indexed="9"/>
      </top>
      <bottom style="thin">
        <color indexed="9"/>
      </bottom>
      <diagonal/>
    </border>
    <border>
      <left style="thin">
        <color indexed="9"/>
      </left>
      <right style="thin">
        <color indexed="9"/>
      </right>
      <top style="thin">
        <color indexed="9"/>
      </top>
      <bottom style="thin">
        <color indexed="22"/>
      </bottom>
      <diagonal/>
    </border>
    <border>
      <left/>
      <right style="thin">
        <color indexed="9"/>
      </right>
      <top style="thin">
        <color indexed="9"/>
      </top>
      <bottom style="thin">
        <color indexed="22"/>
      </bottom>
      <diagonal/>
    </border>
    <border>
      <left style="thin">
        <color indexed="9"/>
      </left>
      <right style="thin">
        <color indexed="9"/>
      </right>
      <top style="thin">
        <color indexed="22"/>
      </top>
      <bottom style="thin">
        <color indexed="9"/>
      </bottom>
      <diagonal/>
    </border>
    <border>
      <left style="thin">
        <color indexed="9"/>
      </left>
      <right style="thin">
        <color indexed="9"/>
      </right>
      <top/>
      <bottom style="thin">
        <color indexed="9"/>
      </bottom>
      <diagonal/>
    </border>
    <border>
      <left style="thin">
        <color indexed="9"/>
      </left>
      <right style="thin">
        <color indexed="9"/>
      </right>
      <top style="thin">
        <color indexed="9"/>
      </top>
      <bottom/>
      <diagonal/>
    </border>
    <border>
      <left style="thin">
        <color indexed="9"/>
      </left>
      <right style="thin">
        <color indexed="22"/>
      </right>
      <top style="thin">
        <color indexed="9"/>
      </top>
      <bottom/>
      <diagonal/>
    </border>
    <border>
      <left style="thin">
        <color indexed="22"/>
      </left>
      <right style="thin">
        <color indexed="9"/>
      </right>
      <top style="thin">
        <color indexed="9"/>
      </top>
      <bottom style="thin">
        <color indexed="9"/>
      </bottom>
      <diagonal/>
    </border>
    <border>
      <left style="thin">
        <color indexed="9"/>
      </left>
      <right style="thin">
        <color indexed="9"/>
      </right>
      <top style="thin">
        <color indexed="22"/>
      </top>
      <bottom style="thin">
        <color indexed="22"/>
      </bottom>
      <diagonal/>
    </border>
    <border>
      <left style="thin">
        <color indexed="22"/>
      </left>
      <right/>
      <top style="thin">
        <color indexed="9"/>
      </top>
      <bottom style="thin">
        <color indexed="9"/>
      </bottom>
      <diagonal/>
    </border>
    <border>
      <left style="thin">
        <color indexed="64"/>
      </left>
      <right style="thin">
        <color indexed="64"/>
      </right>
      <top style="thin">
        <color indexed="64"/>
      </top>
      <bottom style="thin">
        <color indexed="64"/>
      </bottom>
      <diagonal/>
    </border>
    <border>
      <left style="thin">
        <color indexed="9"/>
      </left>
      <right style="thin">
        <color indexed="9"/>
      </right>
      <top/>
      <bottom style="thin">
        <color indexed="22"/>
      </bottom>
      <diagonal/>
    </border>
    <border>
      <left style="thin">
        <color indexed="9"/>
      </left>
      <right/>
      <top style="thin">
        <color indexed="9"/>
      </top>
      <bottom/>
      <diagonal/>
    </border>
    <border>
      <left/>
      <right style="thin">
        <color indexed="9"/>
      </right>
      <top/>
      <bottom style="thin">
        <color indexed="9"/>
      </bottom>
      <diagonal/>
    </border>
    <border>
      <left style="thin">
        <color indexed="9"/>
      </left>
      <right style="thin">
        <color indexed="22"/>
      </right>
      <top style="thin">
        <color indexed="9"/>
      </top>
      <bottom style="thin">
        <color indexed="9"/>
      </bottom>
      <diagonal/>
    </border>
    <border>
      <left/>
      <right style="thin">
        <color indexed="9"/>
      </right>
      <top/>
      <bottom/>
      <diagonal/>
    </border>
    <border>
      <left style="thin">
        <color indexed="9"/>
      </left>
      <right style="thin">
        <color indexed="9"/>
      </right>
      <top style="thin">
        <color indexed="22"/>
      </top>
      <bottom/>
      <diagonal/>
    </border>
    <border>
      <left style="thin">
        <color indexed="22"/>
      </left>
      <right style="thin">
        <color indexed="22"/>
      </right>
      <top style="thin">
        <color indexed="23"/>
      </top>
      <bottom style="thin">
        <color indexed="22"/>
      </bottom>
      <diagonal/>
    </border>
    <border>
      <left style="thin">
        <color indexed="22"/>
      </left>
      <right style="thin">
        <color indexed="23"/>
      </right>
      <top style="thin">
        <color indexed="23"/>
      </top>
      <bottom style="thin">
        <color indexed="22"/>
      </bottom>
      <diagonal/>
    </border>
    <border>
      <left/>
      <right/>
      <top style="thin">
        <color indexed="9"/>
      </top>
      <bottom style="thin">
        <color indexed="9"/>
      </bottom>
      <diagonal/>
    </border>
    <border>
      <left style="thin">
        <color indexed="8"/>
      </left>
      <right style="thin">
        <color indexed="8"/>
      </right>
      <top style="thin">
        <color indexed="8"/>
      </top>
      <bottom style="thin">
        <color indexed="8"/>
      </bottom>
      <diagonal/>
    </border>
    <border>
      <left style="thin">
        <color indexed="22"/>
      </left>
      <right style="thin">
        <color indexed="22"/>
      </right>
      <top style="thin">
        <color indexed="22"/>
      </top>
      <bottom style="thin">
        <color indexed="23"/>
      </bottom>
      <diagonal/>
    </border>
    <border>
      <left style="thin">
        <color indexed="9"/>
      </left>
      <right style="thin">
        <color indexed="9"/>
      </right>
      <top/>
      <bottom/>
      <diagonal/>
    </border>
    <border>
      <left/>
      <right/>
      <top style="thin">
        <color indexed="9"/>
      </top>
      <bottom/>
      <diagonal/>
    </border>
    <border>
      <left/>
      <right style="thin">
        <color indexed="9"/>
      </right>
      <top style="thin">
        <color indexed="9"/>
      </top>
      <bottom/>
      <diagonal/>
    </border>
    <border>
      <left style="thin">
        <color indexed="9"/>
      </left>
      <right style="thin">
        <color indexed="23"/>
      </right>
      <top style="thin">
        <color indexed="9"/>
      </top>
      <bottom/>
      <diagonal/>
    </border>
    <border>
      <left style="thin">
        <color indexed="23"/>
      </left>
      <right style="thin">
        <color indexed="9"/>
      </right>
      <top style="thin">
        <color indexed="23"/>
      </top>
      <bottom/>
      <diagonal/>
    </border>
    <border>
      <left style="thin">
        <color indexed="9"/>
      </left>
      <right style="thin">
        <color indexed="9"/>
      </right>
      <top style="thin">
        <color indexed="23"/>
      </top>
      <bottom/>
      <diagonal/>
    </border>
    <border>
      <left style="thin">
        <color indexed="9"/>
      </left>
      <right style="thin">
        <color indexed="23"/>
      </right>
      <top style="thin">
        <color indexed="23"/>
      </top>
      <bottom/>
      <diagonal/>
    </border>
    <border>
      <left style="thin">
        <color indexed="23"/>
      </left>
      <right/>
      <top style="thin">
        <color indexed="9"/>
      </top>
      <bottom style="thin">
        <color indexed="23"/>
      </bottom>
      <diagonal/>
    </border>
    <border>
      <left style="thin">
        <color indexed="22"/>
      </left>
      <right style="thin">
        <color indexed="23"/>
      </right>
      <top style="thin">
        <color indexed="22"/>
      </top>
      <bottom style="thin">
        <color indexed="23"/>
      </bottom>
      <diagonal/>
    </border>
    <border>
      <left style="thin">
        <color indexed="23"/>
      </left>
      <right style="thin">
        <color indexed="22"/>
      </right>
      <top style="thin">
        <color indexed="22"/>
      </top>
      <bottom style="thin">
        <color indexed="23"/>
      </bottom>
      <diagonal/>
    </border>
    <border>
      <left/>
      <right style="thin">
        <color indexed="23"/>
      </right>
      <top style="thin">
        <color indexed="9"/>
      </top>
      <bottom style="thin">
        <color indexed="23"/>
      </bottom>
      <diagonal/>
    </border>
    <border>
      <left style="thin">
        <color indexed="23"/>
      </left>
      <right style="thin">
        <color indexed="22"/>
      </right>
      <top style="thin">
        <color indexed="23"/>
      </top>
      <bottom style="thin">
        <color indexed="22"/>
      </bottom>
      <diagonal/>
    </border>
    <border>
      <left style="thin">
        <color indexed="22"/>
      </left>
      <right style="thin">
        <color indexed="23"/>
      </right>
      <top style="thin">
        <color indexed="22"/>
      </top>
      <bottom style="thin">
        <color indexed="22"/>
      </bottom>
      <diagonal/>
    </border>
    <border>
      <left style="thin">
        <color indexed="23"/>
      </left>
      <right style="thin">
        <color indexed="22"/>
      </right>
      <top style="thin">
        <color indexed="22"/>
      </top>
      <bottom style="thin">
        <color indexed="22"/>
      </bottom>
      <diagonal/>
    </border>
    <border>
      <left/>
      <right/>
      <top style="thin">
        <color indexed="22"/>
      </top>
      <bottom/>
      <diagonal/>
    </border>
    <border>
      <left/>
      <right/>
      <top style="thin">
        <color indexed="22"/>
      </top>
      <bottom style="thin">
        <color indexed="22"/>
      </bottom>
      <diagonal/>
    </border>
    <border>
      <left style="thin">
        <color indexed="9"/>
      </left>
      <right/>
      <top style="thin">
        <color indexed="22"/>
      </top>
      <bottom style="thin">
        <color indexed="9"/>
      </bottom>
      <diagonal/>
    </border>
    <border>
      <left/>
      <right/>
      <top style="thin">
        <color indexed="9"/>
      </top>
      <bottom style="thin">
        <color indexed="22"/>
      </bottom>
      <diagonal/>
    </border>
    <border>
      <left style="thin">
        <color indexed="23"/>
      </left>
      <right/>
      <top style="thin">
        <color indexed="22"/>
      </top>
      <bottom style="thin">
        <color indexed="22"/>
      </bottom>
      <diagonal/>
    </border>
    <border>
      <left/>
      <right style="thin">
        <color indexed="23"/>
      </right>
      <top style="thin">
        <color indexed="22"/>
      </top>
      <bottom style="thin">
        <color indexed="22"/>
      </bottom>
      <diagonal/>
    </border>
    <border>
      <left/>
      <right style="thin">
        <color indexed="22"/>
      </right>
      <top style="thin">
        <color indexed="22"/>
      </top>
      <bottom style="thin">
        <color indexed="22"/>
      </bottom>
      <diagonal/>
    </border>
    <border>
      <left style="thin">
        <color indexed="23"/>
      </left>
      <right style="thin">
        <color indexed="9"/>
      </right>
      <top/>
      <bottom style="thin">
        <color indexed="22"/>
      </bottom>
      <diagonal/>
    </border>
    <border>
      <left style="thin">
        <color indexed="9"/>
      </left>
      <right style="thin">
        <color indexed="23"/>
      </right>
      <top/>
      <bottom style="thin">
        <color indexed="22"/>
      </bottom>
      <diagonal/>
    </border>
    <border>
      <left style="thin">
        <color indexed="22"/>
      </left>
      <right/>
      <top style="thin">
        <color indexed="22"/>
      </top>
      <bottom style="thin">
        <color indexed="22"/>
      </bottom>
      <diagonal/>
    </border>
    <border>
      <left style="thin">
        <color indexed="23"/>
      </left>
      <right style="thin">
        <color indexed="22"/>
      </right>
      <top/>
      <bottom style="thin">
        <color indexed="22"/>
      </bottom>
      <diagonal/>
    </border>
    <border>
      <left style="thin">
        <color indexed="22"/>
      </left>
      <right/>
      <top style="thin">
        <color indexed="22"/>
      </top>
      <bottom style="thin">
        <color indexed="23"/>
      </bottom>
      <diagonal/>
    </border>
    <border>
      <left/>
      <right style="thin">
        <color indexed="9"/>
      </right>
      <top style="thin">
        <color indexed="22"/>
      </top>
      <bottom style="thin">
        <color indexed="22"/>
      </bottom>
      <diagonal/>
    </border>
    <border>
      <left style="thin">
        <color indexed="23"/>
      </left>
      <right/>
      <top style="thin">
        <color indexed="23"/>
      </top>
      <bottom style="thin">
        <color indexed="9"/>
      </bottom>
      <diagonal/>
    </border>
    <border>
      <left/>
      <right/>
      <top style="thin">
        <color indexed="23"/>
      </top>
      <bottom style="thin">
        <color indexed="9"/>
      </bottom>
      <diagonal/>
    </border>
    <border>
      <left/>
      <right style="thin">
        <color indexed="23"/>
      </right>
      <top style="thin">
        <color indexed="23"/>
      </top>
      <bottom style="thin">
        <color indexed="9"/>
      </bottom>
      <diagonal/>
    </border>
    <border>
      <left style="thin">
        <color indexed="23"/>
      </left>
      <right/>
      <top style="thin">
        <color indexed="9"/>
      </top>
      <bottom style="thin">
        <color indexed="22"/>
      </bottom>
      <diagonal/>
    </border>
    <border>
      <left/>
      <right style="thin">
        <color indexed="23"/>
      </right>
      <top style="thin">
        <color indexed="9"/>
      </top>
      <bottom style="thin">
        <color indexed="22"/>
      </bottom>
      <diagonal/>
    </border>
    <border>
      <left style="thin">
        <color indexed="23"/>
      </left>
      <right/>
      <top style="thin">
        <color indexed="9"/>
      </top>
      <bottom style="thin">
        <color indexed="9"/>
      </bottom>
      <diagonal/>
    </border>
    <border>
      <left/>
      <right style="thin">
        <color indexed="23"/>
      </right>
      <top style="thin">
        <color indexed="9"/>
      </top>
      <bottom style="thin">
        <color indexed="9"/>
      </bottom>
      <diagonal/>
    </border>
    <border>
      <left style="thin">
        <color indexed="22"/>
      </left>
      <right/>
      <top/>
      <bottom style="thin">
        <color indexed="23"/>
      </bottom>
      <diagonal/>
    </border>
    <border>
      <left/>
      <right style="thin">
        <color indexed="22"/>
      </right>
      <top/>
      <bottom style="thin">
        <color indexed="23"/>
      </bottom>
      <diagonal/>
    </border>
    <border>
      <left style="thin">
        <color indexed="22"/>
      </left>
      <right/>
      <top style="thin">
        <color indexed="22"/>
      </top>
      <bottom/>
      <diagonal/>
    </border>
    <border>
      <left/>
      <right style="thin">
        <color indexed="22"/>
      </right>
      <top style="thin">
        <color indexed="22"/>
      </top>
      <bottom/>
      <diagonal/>
    </border>
    <border>
      <left/>
      <right/>
      <top style="thin">
        <color indexed="22"/>
      </top>
      <bottom style="thin">
        <color indexed="23"/>
      </bottom>
      <diagonal/>
    </border>
    <border>
      <left/>
      <right style="thin">
        <color indexed="23"/>
      </right>
      <top style="thin">
        <color indexed="22"/>
      </top>
      <bottom style="thin">
        <color indexed="23"/>
      </bottom>
      <diagonal/>
    </border>
    <border>
      <left style="thin">
        <color indexed="23"/>
      </left>
      <right/>
      <top style="thin">
        <color indexed="23"/>
      </top>
      <bottom style="thin">
        <color indexed="22"/>
      </bottom>
      <diagonal/>
    </border>
    <border>
      <left/>
      <right/>
      <top style="thin">
        <color indexed="23"/>
      </top>
      <bottom style="thin">
        <color indexed="22"/>
      </bottom>
      <diagonal/>
    </border>
    <border>
      <left/>
      <right style="thin">
        <color indexed="23"/>
      </right>
      <top style="thin">
        <color indexed="23"/>
      </top>
      <bottom style="thin">
        <color indexed="22"/>
      </bottom>
      <diagonal/>
    </border>
    <border>
      <left style="thin">
        <color indexed="23"/>
      </left>
      <right style="thin">
        <color indexed="22"/>
      </right>
      <top style="thin">
        <color indexed="22"/>
      </top>
      <bottom/>
      <diagonal/>
    </border>
    <border>
      <left style="thin">
        <color indexed="23"/>
      </left>
      <right style="thin">
        <color indexed="22"/>
      </right>
      <top/>
      <bottom style="thin">
        <color indexed="23"/>
      </bottom>
      <diagonal/>
    </border>
    <border>
      <left style="thin">
        <color indexed="9"/>
      </left>
      <right/>
      <top style="thin">
        <color indexed="22"/>
      </top>
      <bottom style="thin">
        <color indexed="22"/>
      </bottom>
      <diagonal/>
    </border>
    <border>
      <left style="thin">
        <color indexed="22"/>
      </left>
      <right style="thin">
        <color indexed="23"/>
      </right>
      <top style="thin">
        <color indexed="23"/>
      </top>
      <bottom/>
      <diagonal/>
    </border>
    <border>
      <left style="thin">
        <color indexed="22"/>
      </left>
      <right style="thin">
        <color indexed="23"/>
      </right>
      <top/>
      <bottom style="thin">
        <color indexed="23"/>
      </bottom>
      <diagonal/>
    </border>
    <border>
      <left style="thin">
        <color indexed="23"/>
      </left>
      <right/>
      <top style="thin">
        <color indexed="23"/>
      </top>
      <bottom style="thin">
        <color indexed="23"/>
      </bottom>
      <diagonal/>
    </border>
    <border>
      <left/>
      <right style="thin">
        <color indexed="22"/>
      </right>
      <top style="thin">
        <color indexed="23"/>
      </top>
      <bottom style="thin">
        <color indexed="23"/>
      </bottom>
      <diagonal/>
    </border>
    <border>
      <left/>
      <right style="thin">
        <color indexed="9"/>
      </right>
      <top/>
      <bottom style="medium">
        <color indexed="9"/>
      </bottom>
      <diagonal/>
    </border>
    <border>
      <left style="thin">
        <color indexed="9"/>
      </left>
      <right/>
      <top/>
      <bottom style="medium">
        <color indexed="9"/>
      </bottom>
      <diagonal/>
    </border>
    <border>
      <left/>
      <right style="thin">
        <color indexed="9"/>
      </right>
      <top style="medium">
        <color indexed="9"/>
      </top>
      <bottom style="thin">
        <color indexed="9"/>
      </bottom>
      <diagonal/>
    </border>
    <border>
      <left style="thin">
        <color indexed="9"/>
      </left>
      <right/>
      <top style="medium">
        <color indexed="9"/>
      </top>
      <bottom style="thin">
        <color indexed="9"/>
      </bottom>
      <diagonal/>
    </border>
    <border>
      <left style="thin">
        <color indexed="23"/>
      </left>
      <right style="thin">
        <color indexed="22"/>
      </right>
      <top style="thin">
        <color indexed="23"/>
      </top>
      <bottom/>
      <diagonal/>
    </border>
    <border>
      <left style="thin">
        <color indexed="23"/>
      </left>
      <right style="thin">
        <color indexed="22"/>
      </right>
      <top/>
      <bottom/>
      <diagonal/>
    </border>
    <border>
      <left style="thin">
        <color indexed="9"/>
      </left>
      <right style="thin">
        <color indexed="23"/>
      </right>
      <top style="thin">
        <color indexed="9"/>
      </top>
      <bottom style="thin">
        <color indexed="9"/>
      </bottom>
      <diagonal/>
    </border>
    <border>
      <left style="thin">
        <color indexed="9"/>
      </left>
      <right style="thin">
        <color indexed="23"/>
      </right>
      <top/>
      <bottom style="thin">
        <color indexed="9"/>
      </bottom>
      <diagonal/>
    </border>
    <border>
      <left style="thin">
        <color indexed="22"/>
      </left>
      <right/>
      <top/>
      <bottom style="thin">
        <color indexed="22"/>
      </bottom>
      <diagonal/>
    </border>
    <border>
      <left/>
      <right style="thin">
        <color indexed="22"/>
      </right>
      <top/>
      <bottom style="thin">
        <color indexed="22"/>
      </bottom>
      <diagonal/>
    </border>
    <border>
      <left/>
      <right/>
      <top style="thin">
        <color indexed="22"/>
      </top>
      <bottom style="thin">
        <color indexed="9"/>
      </bottom>
      <diagonal/>
    </border>
    <border>
      <left/>
      <right style="thin">
        <color indexed="9"/>
      </right>
      <top style="thin">
        <color indexed="22"/>
      </top>
      <bottom style="thin">
        <color indexed="9"/>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style="thin">
        <color rgb="FF808080"/>
      </right>
      <top style="thin">
        <color indexed="22"/>
      </top>
      <bottom style="thin">
        <color indexed="22"/>
      </bottom>
      <diagonal/>
    </border>
    <border>
      <left style="thin">
        <color rgb="FF808080"/>
      </left>
      <right style="thin">
        <color indexed="23"/>
      </right>
      <top style="thin">
        <color indexed="22"/>
      </top>
      <bottom style="thin">
        <color indexed="22"/>
      </bottom>
      <diagonal/>
    </border>
    <border>
      <left style="thin">
        <color rgb="FF808080"/>
      </left>
      <right style="thin">
        <color rgb="FF808080"/>
      </right>
      <top style="thin">
        <color indexed="22"/>
      </top>
      <bottom style="thin">
        <color indexed="22"/>
      </bottom>
      <diagonal/>
    </border>
    <border>
      <left style="thin">
        <color indexed="9"/>
      </left>
      <right style="thin">
        <color theme="0"/>
      </right>
      <top style="thin">
        <color indexed="22"/>
      </top>
      <bottom style="thin">
        <color indexed="9"/>
      </bottom>
      <diagonal/>
    </border>
    <border>
      <left style="thin">
        <color theme="0"/>
      </left>
      <right style="thin">
        <color indexed="9"/>
      </right>
      <top style="thin">
        <color indexed="22"/>
      </top>
      <bottom style="thin">
        <color indexed="9"/>
      </bottom>
      <diagonal/>
    </border>
    <border>
      <left style="thin">
        <color indexed="22"/>
      </left>
      <right style="thin">
        <color rgb="FF808080"/>
      </right>
      <top style="thin">
        <color indexed="22"/>
      </top>
      <bottom style="thin">
        <color indexed="22"/>
      </bottom>
      <diagonal/>
    </border>
    <border>
      <left style="thin">
        <color indexed="23"/>
      </left>
      <right/>
      <top style="thin">
        <color indexed="9"/>
      </top>
      <bottom/>
      <diagonal/>
    </border>
    <border>
      <left style="thin">
        <color indexed="23"/>
      </left>
      <right style="thin">
        <color indexed="22"/>
      </right>
      <top style="thin">
        <color rgb="FFC0C0C0"/>
      </top>
      <bottom style="thin">
        <color indexed="22"/>
      </bottom>
      <diagonal/>
    </border>
    <border>
      <left style="thin">
        <color indexed="22"/>
      </left>
      <right style="thin">
        <color indexed="22"/>
      </right>
      <top style="thin">
        <color indexed="23"/>
      </top>
      <bottom style="thin">
        <color indexed="23"/>
      </bottom>
      <diagonal/>
    </border>
    <border>
      <left style="thin">
        <color indexed="22"/>
      </left>
      <right style="thin">
        <color indexed="23"/>
      </right>
      <top style="thin">
        <color indexed="23"/>
      </top>
      <bottom style="thin">
        <color indexed="23"/>
      </bottom>
      <diagonal/>
    </border>
    <border>
      <left style="thin">
        <color indexed="9"/>
      </left>
      <right style="thin">
        <color indexed="9"/>
      </right>
      <top style="thin">
        <color indexed="22"/>
      </top>
      <bottom style="thin">
        <color theme="0"/>
      </bottom>
      <diagonal/>
    </border>
    <border>
      <left style="thin">
        <color indexed="9"/>
      </left>
      <right style="thin">
        <color indexed="9"/>
      </right>
      <top style="thin">
        <color theme="0"/>
      </top>
      <bottom style="thin">
        <color indexed="22"/>
      </bottom>
      <diagonal/>
    </border>
    <border>
      <left/>
      <right style="thin">
        <color indexed="9"/>
      </right>
      <top style="thin">
        <color theme="0"/>
      </top>
      <bottom style="thin">
        <color indexed="22"/>
      </bottom>
      <diagonal/>
    </border>
    <border>
      <left style="thin">
        <color theme="0"/>
      </left>
      <right style="thin">
        <color theme="0"/>
      </right>
      <top style="thin">
        <color theme="0"/>
      </top>
      <bottom style="thin">
        <color indexed="22"/>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s>
  <cellStyleXfs count="89">
    <xf numFmtId="0" fontId="0" fillId="0" borderId="0"/>
    <xf numFmtId="0" fontId="6" fillId="2" borderId="0" applyNumberFormat="0" applyBorder="0" applyAlignment="0" applyProtection="0"/>
    <xf numFmtId="0" fontId="57" fillId="34" borderId="0" applyNumberFormat="0" applyBorder="0" applyAlignment="0" applyProtection="0"/>
    <xf numFmtId="0" fontId="6" fillId="3" borderId="0" applyNumberFormat="0" applyBorder="0" applyAlignment="0" applyProtection="0"/>
    <xf numFmtId="0" fontId="57" fillId="35" borderId="0" applyNumberFormat="0" applyBorder="0" applyAlignment="0" applyProtection="0"/>
    <xf numFmtId="0" fontId="6" fillId="4" borderId="0" applyNumberFormat="0" applyBorder="0" applyAlignment="0" applyProtection="0"/>
    <xf numFmtId="0" fontId="57" fillId="36" borderId="0" applyNumberFormat="0" applyBorder="0" applyAlignment="0" applyProtection="0"/>
    <xf numFmtId="0" fontId="6" fillId="5" borderId="0" applyNumberFormat="0" applyBorder="0" applyAlignment="0" applyProtection="0"/>
    <xf numFmtId="0" fontId="57" fillId="37" borderId="0" applyNumberFormat="0" applyBorder="0" applyAlignment="0" applyProtection="0"/>
    <xf numFmtId="0" fontId="6" fillId="6" borderId="0" applyNumberFormat="0" applyBorder="0" applyAlignment="0" applyProtection="0"/>
    <xf numFmtId="0" fontId="57" fillId="38" borderId="0" applyNumberFormat="0" applyBorder="0" applyAlignment="0" applyProtection="0"/>
    <xf numFmtId="0" fontId="6" fillId="7" borderId="0" applyNumberFormat="0" applyBorder="0" applyAlignment="0" applyProtection="0"/>
    <xf numFmtId="0" fontId="57" fillId="39" borderId="0" applyNumberFormat="0" applyBorder="0" applyAlignment="0" applyProtection="0"/>
    <xf numFmtId="0" fontId="6" fillId="8" borderId="0" applyNumberFormat="0" applyBorder="0" applyAlignment="0" applyProtection="0"/>
    <xf numFmtId="0" fontId="57" fillId="40" borderId="0" applyNumberFormat="0" applyBorder="0" applyAlignment="0" applyProtection="0"/>
    <xf numFmtId="0" fontId="6" fillId="9" borderId="0" applyNumberFormat="0" applyBorder="0" applyAlignment="0" applyProtection="0"/>
    <xf numFmtId="0" fontId="57" fillId="41" borderId="0" applyNumberFormat="0" applyBorder="0" applyAlignment="0" applyProtection="0"/>
    <xf numFmtId="0" fontId="6" fillId="10" borderId="0" applyNumberFormat="0" applyBorder="0" applyAlignment="0" applyProtection="0"/>
    <xf numFmtId="0" fontId="57" fillId="42" borderId="0" applyNumberFormat="0" applyBorder="0" applyAlignment="0" applyProtection="0"/>
    <xf numFmtId="0" fontId="6" fillId="5" borderId="0" applyNumberFormat="0" applyBorder="0" applyAlignment="0" applyProtection="0"/>
    <xf numFmtId="0" fontId="57" fillId="43" borderId="0" applyNumberFormat="0" applyBorder="0" applyAlignment="0" applyProtection="0"/>
    <xf numFmtId="0" fontId="6" fillId="8" borderId="0" applyNumberFormat="0" applyBorder="0" applyAlignment="0" applyProtection="0"/>
    <xf numFmtId="0" fontId="57" fillId="44" borderId="0" applyNumberFormat="0" applyBorder="0" applyAlignment="0" applyProtection="0"/>
    <xf numFmtId="0" fontId="6" fillId="11" borderId="0" applyNumberFormat="0" applyBorder="0" applyAlignment="0" applyProtection="0"/>
    <xf numFmtId="0" fontId="57" fillId="45" borderId="0" applyNumberFormat="0" applyBorder="0" applyAlignment="0" applyProtection="0"/>
    <xf numFmtId="0" fontId="7" fillId="12" borderId="0" applyNumberFormat="0" applyBorder="0" applyAlignment="0" applyProtection="0"/>
    <xf numFmtId="0" fontId="58" fillId="46" borderId="0" applyNumberFormat="0" applyBorder="0" applyAlignment="0" applyProtection="0"/>
    <xf numFmtId="0" fontId="7" fillId="9" borderId="0" applyNumberFormat="0" applyBorder="0" applyAlignment="0" applyProtection="0"/>
    <xf numFmtId="0" fontId="58" fillId="47" borderId="0" applyNumberFormat="0" applyBorder="0" applyAlignment="0" applyProtection="0"/>
    <xf numFmtId="0" fontId="7" fillId="10" borderId="0" applyNumberFormat="0" applyBorder="0" applyAlignment="0" applyProtection="0"/>
    <xf numFmtId="0" fontId="58" fillId="48" borderId="0" applyNumberFormat="0" applyBorder="0" applyAlignment="0" applyProtection="0"/>
    <xf numFmtId="0" fontId="7" fillId="13" borderId="0" applyNumberFormat="0" applyBorder="0" applyAlignment="0" applyProtection="0"/>
    <xf numFmtId="0" fontId="58" fillId="49" borderId="0" applyNumberFormat="0" applyBorder="0" applyAlignment="0" applyProtection="0"/>
    <xf numFmtId="0" fontId="7" fillId="14" borderId="0" applyNumberFormat="0" applyBorder="0" applyAlignment="0" applyProtection="0"/>
    <xf numFmtId="0" fontId="58" fillId="50" borderId="0" applyNumberFormat="0" applyBorder="0" applyAlignment="0" applyProtection="0"/>
    <xf numFmtId="0" fontId="7" fillId="15" borderId="0" applyNumberFormat="0" applyBorder="0" applyAlignment="0" applyProtection="0"/>
    <xf numFmtId="0" fontId="58" fillId="51" borderId="0" applyNumberFormat="0" applyBorder="0" applyAlignment="0" applyProtection="0"/>
    <xf numFmtId="0" fontId="7" fillId="16" borderId="0" applyNumberFormat="0" applyBorder="0" applyAlignment="0" applyProtection="0"/>
    <xf numFmtId="0" fontId="58" fillId="52" borderId="0" applyNumberFormat="0" applyBorder="0" applyAlignment="0" applyProtection="0"/>
    <xf numFmtId="0" fontId="7" fillId="17" borderId="0" applyNumberFormat="0" applyBorder="0" applyAlignment="0" applyProtection="0"/>
    <xf numFmtId="0" fontId="58" fillId="53" borderId="0" applyNumberFormat="0" applyBorder="0" applyAlignment="0" applyProtection="0"/>
    <xf numFmtId="0" fontId="7" fillId="18" borderId="0" applyNumberFormat="0" applyBorder="0" applyAlignment="0" applyProtection="0"/>
    <xf numFmtId="0" fontId="58" fillId="54" borderId="0" applyNumberFormat="0" applyBorder="0" applyAlignment="0" applyProtection="0"/>
    <xf numFmtId="0" fontId="7" fillId="13" borderId="0" applyNumberFormat="0" applyBorder="0" applyAlignment="0" applyProtection="0"/>
    <xf numFmtId="0" fontId="58" fillId="55" borderId="0" applyNumberFormat="0" applyBorder="0" applyAlignment="0" applyProtection="0"/>
    <xf numFmtId="0" fontId="7" fillId="14" borderId="0" applyNumberFormat="0" applyBorder="0" applyAlignment="0" applyProtection="0"/>
    <xf numFmtId="0" fontId="58" fillId="56" borderId="0" applyNumberFormat="0" applyBorder="0" applyAlignment="0" applyProtection="0"/>
    <xf numFmtId="0" fontId="7" fillId="19" borderId="0" applyNumberFormat="0" applyBorder="0" applyAlignment="0" applyProtection="0"/>
    <xf numFmtId="0" fontId="58" fillId="57" borderId="0" applyNumberFormat="0" applyBorder="0" applyAlignment="0" applyProtection="0"/>
    <xf numFmtId="0" fontId="8" fillId="3" borderId="0" applyNumberFormat="0" applyBorder="0" applyAlignment="0" applyProtection="0"/>
    <xf numFmtId="0" fontId="59" fillId="58" borderId="0" applyNumberFormat="0" applyBorder="0" applyAlignment="0" applyProtection="0"/>
    <xf numFmtId="0" fontId="9" fillId="20" borderId="1" applyNumberFormat="0" applyAlignment="0" applyProtection="0"/>
    <xf numFmtId="0" fontId="60" fillId="59" borderId="145" applyNumberFormat="0" applyAlignment="0" applyProtection="0"/>
    <xf numFmtId="0" fontId="10" fillId="21" borderId="2" applyNumberFormat="0" applyAlignment="0" applyProtection="0"/>
    <xf numFmtId="0" fontId="61" fillId="60" borderId="146" applyNumberFormat="0" applyAlignment="0" applyProtection="0"/>
    <xf numFmtId="43" fontId="1" fillId="0" borderId="0" applyFont="0" applyFill="0" applyBorder="0" applyAlignment="0" applyProtection="0"/>
    <xf numFmtId="0" fontId="11" fillId="0" borderId="0" applyNumberFormat="0" applyFill="0" applyBorder="0" applyAlignment="0" applyProtection="0"/>
    <xf numFmtId="0" fontId="62" fillId="0" borderId="0" applyNumberFormat="0" applyFill="0" applyBorder="0" applyAlignment="0" applyProtection="0"/>
    <xf numFmtId="0" fontId="12" fillId="4" borderId="0" applyNumberFormat="0" applyBorder="0" applyAlignment="0" applyProtection="0"/>
    <xf numFmtId="0" fontId="63" fillId="61" borderId="0" applyNumberFormat="0" applyBorder="0" applyAlignment="0" applyProtection="0"/>
    <xf numFmtId="0" fontId="13" fillId="0" borderId="3" applyNumberFormat="0" applyFill="0" applyAlignment="0" applyProtection="0"/>
    <xf numFmtId="0" fontId="64" fillId="0" borderId="147" applyNumberFormat="0" applyFill="0" applyAlignment="0" applyProtection="0"/>
    <xf numFmtId="0" fontId="14" fillId="0" borderId="4" applyNumberFormat="0" applyFill="0" applyAlignment="0" applyProtection="0"/>
    <xf numFmtId="0" fontId="65" fillId="0" borderId="148" applyNumberFormat="0" applyFill="0" applyAlignment="0" applyProtection="0"/>
    <xf numFmtId="0" fontId="15" fillId="0" borderId="5" applyNumberFormat="0" applyFill="0" applyAlignment="0" applyProtection="0"/>
    <xf numFmtId="0" fontId="66" fillId="0" borderId="149" applyNumberFormat="0" applyFill="0" applyAlignment="0" applyProtection="0"/>
    <xf numFmtId="0" fontId="15" fillId="0" borderId="0" applyNumberFormat="0" applyFill="0" applyBorder="0" applyAlignment="0" applyProtection="0"/>
    <xf numFmtId="0" fontId="66" fillId="0" borderId="0" applyNumberFormat="0" applyFill="0" applyBorder="0" applyAlignment="0" applyProtection="0"/>
    <xf numFmtId="0" fontId="2" fillId="0" borderId="0" applyNumberFormat="0" applyFill="0" applyBorder="0" applyAlignment="0" applyProtection="0">
      <alignment vertical="top"/>
      <protection locked="0"/>
    </xf>
    <xf numFmtId="0" fontId="39" fillId="0" borderId="0" applyNumberFormat="0" applyFill="0" applyBorder="0" applyAlignment="0" applyProtection="0">
      <alignment vertical="top"/>
      <protection locked="0"/>
    </xf>
    <xf numFmtId="0" fontId="16" fillId="7" borderId="1" applyNumberFormat="0" applyAlignment="0" applyProtection="0"/>
    <xf numFmtId="0" fontId="67" fillId="62" borderId="145" applyNumberFormat="0" applyAlignment="0" applyProtection="0"/>
    <xf numFmtId="0" fontId="17" fillId="0" borderId="6" applyNumberFormat="0" applyFill="0" applyAlignment="0" applyProtection="0"/>
    <xf numFmtId="0" fontId="68" fillId="0" borderId="150" applyNumberFormat="0" applyFill="0" applyAlignment="0" applyProtection="0"/>
    <xf numFmtId="0" fontId="18" fillId="22" borderId="0" applyNumberFormat="0" applyBorder="0" applyAlignment="0" applyProtection="0"/>
    <xf numFmtId="0" fontId="69" fillId="63" borderId="0" applyNumberFormat="0" applyBorder="0" applyAlignment="0" applyProtection="0"/>
    <xf numFmtId="0" fontId="57" fillId="0" borderId="0"/>
    <xf numFmtId="0" fontId="1" fillId="23" borderId="7" applyNumberFormat="0" applyFont="0" applyAlignment="0" applyProtection="0"/>
    <xf numFmtId="0" fontId="57" fillId="64" borderId="151" applyNumberFormat="0" applyFont="0" applyAlignment="0" applyProtection="0"/>
    <xf numFmtId="0" fontId="19" fillId="20" borderId="8" applyNumberFormat="0" applyAlignment="0" applyProtection="0"/>
    <xf numFmtId="0" fontId="70" fillId="59" borderId="152" applyNumberFormat="0" applyAlignment="0" applyProtection="0"/>
    <xf numFmtId="9" fontId="1" fillId="0" borderId="0" applyFont="0" applyFill="0" applyBorder="0" applyAlignment="0" applyProtection="0"/>
    <xf numFmtId="0" fontId="20" fillId="0" borderId="0" applyNumberFormat="0" applyFill="0" applyBorder="0" applyAlignment="0" applyProtection="0"/>
    <xf numFmtId="0" fontId="71" fillId="0" borderId="0" applyNumberFormat="0" applyFill="0" applyBorder="0" applyAlignment="0" applyProtection="0"/>
    <xf numFmtId="0" fontId="21" fillId="0" borderId="9" applyNumberFormat="0" applyFill="0" applyAlignment="0" applyProtection="0"/>
    <xf numFmtId="0" fontId="72" fillId="0" borderId="153" applyNumberFormat="0" applyFill="0" applyAlignment="0" applyProtection="0"/>
    <xf numFmtId="0" fontId="22" fillId="0" borderId="0" applyNumberFormat="0" applyFill="0" applyBorder="0" applyAlignment="0" applyProtection="0"/>
    <xf numFmtId="0" fontId="73" fillId="0" borderId="0" applyNumberFormat="0" applyFill="0" applyBorder="0" applyAlignment="0" applyProtection="0"/>
    <xf numFmtId="0" fontId="1" fillId="0" borderId="0"/>
  </cellStyleXfs>
  <cellXfs count="858">
    <xf numFmtId="0" fontId="0" fillId="0" borderId="0" xfId="0"/>
    <xf numFmtId="0" fontId="26" fillId="0" borderId="0" xfId="0" applyFont="1" applyFill="1" applyBorder="1" applyAlignment="1">
      <alignment vertical="center"/>
    </xf>
    <xf numFmtId="0" fontId="26" fillId="0" borderId="10" xfId="0" applyFont="1" applyFill="1" applyBorder="1" applyAlignment="1">
      <alignment vertical="center"/>
    </xf>
    <xf numFmtId="0" fontId="26" fillId="0" borderId="11" xfId="0" applyFont="1" applyFill="1" applyBorder="1" applyAlignment="1">
      <alignment vertical="center"/>
    </xf>
    <xf numFmtId="0" fontId="27" fillId="0" borderId="0" xfId="0" applyFont="1" applyBorder="1" applyAlignment="1">
      <alignment vertical="center"/>
    </xf>
    <xf numFmtId="0" fontId="27" fillId="0" borderId="0" xfId="0" applyFont="1" applyAlignment="1">
      <alignment vertical="center"/>
    </xf>
    <xf numFmtId="0" fontId="27" fillId="0" borderId="0" xfId="0" applyFont="1"/>
    <xf numFmtId="0" fontId="28" fillId="0" borderId="0" xfId="0" applyFont="1" applyFill="1" applyBorder="1" applyAlignment="1">
      <alignment horizontal="center" vertical="center" wrapText="1"/>
    </xf>
    <xf numFmtId="167" fontId="27" fillId="0" borderId="0" xfId="0" applyNumberFormat="1" applyFont="1" applyAlignment="1">
      <alignment horizontal="center" vertical="center"/>
    </xf>
    <xf numFmtId="0" fontId="27" fillId="24" borderId="0" xfId="0" applyFont="1" applyFill="1" applyAlignment="1">
      <alignment vertical="center"/>
    </xf>
    <xf numFmtId="0" fontId="26" fillId="0" borderId="12" xfId="0" applyFont="1" applyBorder="1" applyAlignment="1">
      <alignment horizontal="right"/>
    </xf>
    <xf numFmtId="0" fontId="26" fillId="0" borderId="0" xfId="0" applyFont="1" applyBorder="1" applyAlignment="1">
      <alignment horizontal="right"/>
    </xf>
    <xf numFmtId="0" fontId="27" fillId="0" borderId="0" xfId="0" applyFont="1" applyBorder="1" applyAlignment="1">
      <alignment horizontal="right" vertical="center"/>
    </xf>
    <xf numFmtId="164" fontId="26" fillId="0" borderId="0" xfId="0" applyNumberFormat="1" applyFont="1" applyBorder="1" applyAlignment="1">
      <alignment horizontal="right"/>
    </xf>
    <xf numFmtId="164" fontId="26" fillId="0" borderId="0" xfId="0" applyNumberFormat="1" applyFont="1" applyFill="1" applyBorder="1" applyAlignment="1">
      <alignment horizontal="right"/>
    </xf>
    <xf numFmtId="164" fontId="26" fillId="0" borderId="0" xfId="0" applyNumberFormat="1" applyFont="1" applyBorder="1"/>
    <xf numFmtId="3" fontId="27" fillId="0" borderId="0" xfId="0" applyNumberFormat="1" applyFont="1" applyAlignment="1">
      <alignment vertical="center"/>
    </xf>
    <xf numFmtId="3" fontId="27" fillId="0" borderId="0" xfId="0" applyNumberFormat="1" applyFont="1" applyAlignment="1">
      <alignment horizontal="center" vertical="center"/>
    </xf>
    <xf numFmtId="0" fontId="30" fillId="0" borderId="0" xfId="0" applyFont="1"/>
    <xf numFmtId="14" fontId="30" fillId="0" borderId="0" xfId="0" applyNumberFormat="1" applyFont="1" applyAlignment="1">
      <alignment horizontal="left"/>
    </xf>
    <xf numFmtId="3" fontId="30" fillId="0" borderId="0" xfId="0" applyNumberFormat="1" applyFont="1" applyAlignment="1">
      <alignment horizontal="left"/>
    </xf>
    <xf numFmtId="167" fontId="30" fillId="0" borderId="0" xfId="0" applyNumberFormat="1" applyFont="1" applyAlignment="1">
      <alignment horizontal="left"/>
    </xf>
    <xf numFmtId="171" fontId="27" fillId="0" borderId="0" xfId="0" applyNumberFormat="1" applyFont="1" applyAlignment="1">
      <alignment vertical="center"/>
    </xf>
    <xf numFmtId="14" fontId="29" fillId="0" borderId="0" xfId="0" applyNumberFormat="1" applyFont="1"/>
    <xf numFmtId="0" fontId="29" fillId="0" borderId="0" xfId="0" applyFont="1"/>
    <xf numFmtId="0" fontId="30" fillId="24" borderId="0" xfId="0" applyFont="1" applyFill="1"/>
    <xf numFmtId="0" fontId="27" fillId="0" borderId="0" xfId="0" applyFont="1" applyBorder="1" applyAlignment="1">
      <alignment horizontal="right"/>
    </xf>
    <xf numFmtId="0" fontId="29" fillId="0" borderId="13" xfId="0" applyFont="1" applyBorder="1" applyAlignment="1">
      <alignment horizontal="center" wrapText="1"/>
    </xf>
    <xf numFmtId="14" fontId="29" fillId="0" borderId="14" xfId="0" applyNumberFormat="1" applyFont="1" applyBorder="1" applyAlignment="1">
      <alignment wrapText="1"/>
    </xf>
    <xf numFmtId="14" fontId="29" fillId="0" borderId="14" xfId="0" applyNumberFormat="1" applyFont="1" applyBorder="1" applyAlignment="1">
      <alignment horizontal="center" wrapText="1"/>
    </xf>
    <xf numFmtId="3" fontId="29" fillId="0" borderId="14" xfId="0" applyNumberFormat="1" applyFont="1" applyBorder="1" applyAlignment="1">
      <alignment horizontal="center" wrapText="1"/>
    </xf>
    <xf numFmtId="167" fontId="29" fillId="0" borderId="14" xfId="0" applyNumberFormat="1" applyFont="1" applyBorder="1" applyAlignment="1">
      <alignment horizontal="center" wrapText="1"/>
    </xf>
    <xf numFmtId="0" fontId="29" fillId="25" borderId="14" xfId="0" applyFont="1" applyFill="1" applyBorder="1" applyAlignment="1">
      <alignment horizontal="center" wrapText="1"/>
    </xf>
    <xf numFmtId="0" fontId="29" fillId="0" borderId="14" xfId="0" applyFont="1" applyBorder="1"/>
    <xf numFmtId="0" fontId="29" fillId="0" borderId="15" xfId="0" applyFont="1" applyBorder="1"/>
    <xf numFmtId="0" fontId="29" fillId="0" borderId="0" xfId="0" applyFont="1" applyAlignment="1">
      <alignment wrapText="1"/>
    </xf>
    <xf numFmtId="14" fontId="29" fillId="24" borderId="0" xfId="0" applyNumberFormat="1" applyFont="1" applyFill="1" applyAlignment="1">
      <alignment wrapText="1"/>
    </xf>
    <xf numFmtId="14" fontId="29" fillId="0" borderId="0" xfId="0" applyNumberFormat="1" applyFont="1" applyAlignment="1">
      <alignment wrapText="1"/>
    </xf>
    <xf numFmtId="0" fontId="29" fillId="0" borderId="0" xfId="0" applyFont="1" applyAlignment="1">
      <alignment vertical="top" wrapText="1"/>
    </xf>
    <xf numFmtId="0" fontId="27" fillId="0" borderId="16" xfId="0" applyFont="1" applyBorder="1" applyAlignment="1">
      <alignment horizontal="center"/>
    </xf>
    <xf numFmtId="14" fontId="27" fillId="0" borderId="17" xfId="0" applyNumberFormat="1" applyFont="1" applyBorder="1" applyAlignment="1">
      <alignment wrapText="1"/>
    </xf>
    <xf numFmtId="14" fontId="27" fillId="0" borderId="17" xfId="0" quotePrefix="1" applyNumberFormat="1" applyFont="1" applyFill="1" applyBorder="1" applyAlignment="1" applyProtection="1">
      <alignment horizontal="center"/>
      <protection hidden="1"/>
    </xf>
    <xf numFmtId="3" fontId="27" fillId="0" borderId="17" xfId="0" applyNumberFormat="1" applyFont="1" applyFill="1" applyBorder="1" applyAlignment="1" applyProtection="1">
      <alignment horizontal="center"/>
      <protection hidden="1"/>
    </xf>
    <xf numFmtId="167" fontId="27" fillId="0" borderId="17" xfId="0" applyNumberFormat="1" applyFont="1" applyFill="1" applyBorder="1" applyAlignment="1" applyProtection="1">
      <alignment horizontal="center"/>
      <protection hidden="1"/>
    </xf>
    <xf numFmtId="0" fontId="27" fillId="25" borderId="17" xfId="0" applyFont="1" applyFill="1" applyBorder="1" applyAlignment="1" applyProtection="1">
      <alignment horizontal="center"/>
      <protection hidden="1"/>
    </xf>
    <xf numFmtId="166" fontId="27" fillId="25" borderId="17" xfId="0" applyNumberFormat="1" applyFont="1" applyFill="1" applyBorder="1" applyAlignment="1" applyProtection="1">
      <alignment horizontal="center"/>
      <protection hidden="1"/>
    </xf>
    <xf numFmtId="14" fontId="27" fillId="0" borderId="17" xfId="0" applyNumberFormat="1" applyFont="1" applyBorder="1"/>
    <xf numFmtId="14" fontId="27" fillId="0" borderId="18" xfId="0" applyNumberFormat="1" applyFont="1" applyBorder="1"/>
    <xf numFmtId="0" fontId="33" fillId="0" borderId="0" xfId="68" applyFont="1" applyAlignment="1" applyProtection="1"/>
    <xf numFmtId="0" fontId="33" fillId="0" borderId="0" xfId="68" applyFont="1" applyFill="1" applyAlignment="1" applyProtection="1"/>
    <xf numFmtId="1" fontId="27" fillId="0" borderId="0" xfId="0" applyNumberFormat="1" applyFont="1"/>
    <xf numFmtId="14" fontId="33" fillId="0" borderId="0" xfId="68" applyNumberFormat="1" applyFont="1" applyFill="1" applyAlignment="1" applyProtection="1"/>
    <xf numFmtId="0" fontId="27" fillId="24" borderId="0" xfId="0" applyFont="1" applyFill="1"/>
    <xf numFmtId="14" fontId="27" fillId="0" borderId="0" xfId="0" applyNumberFormat="1" applyFont="1"/>
    <xf numFmtId="14" fontId="33" fillId="0" borderId="0" xfId="68" applyNumberFormat="1" applyFont="1" applyAlignment="1" applyProtection="1"/>
    <xf numFmtId="0" fontId="27" fillId="0" borderId="0" xfId="0" applyFont="1" applyFill="1"/>
    <xf numFmtId="0" fontId="27" fillId="0" borderId="19" xfId="0" applyFont="1" applyBorder="1" applyAlignment="1">
      <alignment horizontal="center"/>
    </xf>
    <xf numFmtId="14" fontId="27" fillId="0" borderId="0" xfId="0" applyNumberFormat="1" applyFont="1" applyBorder="1" applyAlignment="1">
      <alignment wrapText="1"/>
    </xf>
    <xf numFmtId="14" fontId="27" fillId="0" borderId="0" xfId="0" quotePrefix="1" applyNumberFormat="1" applyFont="1" applyFill="1" applyBorder="1" applyAlignment="1" applyProtection="1">
      <alignment horizontal="center"/>
      <protection hidden="1"/>
    </xf>
    <xf numFmtId="3" fontId="27" fillId="0" borderId="0" xfId="0" applyNumberFormat="1" applyFont="1" applyFill="1" applyBorder="1" applyAlignment="1" applyProtection="1">
      <alignment horizontal="center"/>
      <protection hidden="1"/>
    </xf>
    <xf numFmtId="167" fontId="27" fillId="0" borderId="0" xfId="0" applyNumberFormat="1" applyFont="1" applyFill="1" applyBorder="1" applyAlignment="1" applyProtection="1">
      <alignment horizontal="center"/>
      <protection hidden="1"/>
    </xf>
    <xf numFmtId="0" fontId="27" fillId="25" borderId="0" xfId="0" applyFont="1" applyFill="1" applyBorder="1" applyAlignment="1" applyProtection="1">
      <alignment horizontal="center"/>
      <protection hidden="1"/>
    </xf>
    <xf numFmtId="166" fontId="27" fillId="25" borderId="0" xfId="0" applyNumberFormat="1" applyFont="1" applyFill="1" applyBorder="1" applyAlignment="1" applyProtection="1">
      <alignment horizontal="center"/>
      <protection hidden="1"/>
    </xf>
    <xf numFmtId="14" fontId="27" fillId="0" borderId="0" xfId="0" applyNumberFormat="1" applyFont="1" applyBorder="1"/>
    <xf numFmtId="14" fontId="27" fillId="0" borderId="20" xfId="0" applyNumberFormat="1" applyFont="1" applyBorder="1"/>
    <xf numFmtId="164" fontId="27" fillId="0" borderId="21" xfId="0" applyNumberFormat="1" applyFont="1" applyFill="1" applyBorder="1" applyAlignment="1" applyProtection="1">
      <alignment horizontal="center"/>
      <protection hidden="1"/>
    </xf>
    <xf numFmtId="164" fontId="27" fillId="0" borderId="0" xfId="0" applyNumberFormat="1" applyFont="1" applyFill="1" applyBorder="1" applyAlignment="1" applyProtection="1">
      <alignment horizontal="center"/>
      <protection hidden="1"/>
    </xf>
    <xf numFmtId="167" fontId="27" fillId="0" borderId="22" xfId="0" applyNumberFormat="1" applyFont="1" applyFill="1" applyBorder="1" applyAlignment="1" applyProtection="1">
      <alignment horizontal="center"/>
      <protection hidden="1"/>
    </xf>
    <xf numFmtId="0" fontId="27" fillId="25" borderId="21" xfId="0" applyFont="1" applyFill="1" applyBorder="1" applyAlignment="1" applyProtection="1">
      <alignment horizontal="center"/>
      <protection hidden="1"/>
    </xf>
    <xf numFmtId="166" fontId="27" fillId="25" borderId="20" xfId="0" applyNumberFormat="1" applyFont="1" applyFill="1" applyBorder="1" applyAlignment="1" applyProtection="1">
      <alignment horizontal="center"/>
      <protection hidden="1"/>
    </xf>
    <xf numFmtId="14" fontId="27" fillId="0" borderId="20" xfId="0" applyNumberFormat="1" applyFont="1" applyBorder="1" applyAlignment="1">
      <alignment wrapText="1"/>
    </xf>
    <xf numFmtId="0" fontId="27" fillId="0" borderId="0" xfId="0" applyFont="1" applyBorder="1" applyAlignment="1">
      <alignment wrapText="1"/>
    </xf>
    <xf numFmtId="0" fontId="27" fillId="0" borderId="20" xfId="0" applyFont="1" applyBorder="1" applyAlignment="1">
      <alignment wrapText="1"/>
    </xf>
    <xf numFmtId="4" fontId="27" fillId="0" borderId="22" xfId="0" applyNumberFormat="1" applyFont="1" applyFill="1" applyBorder="1" applyAlignment="1" applyProtection="1">
      <alignment horizontal="center"/>
      <protection hidden="1"/>
    </xf>
    <xf numFmtId="0" fontId="33" fillId="26" borderId="0" xfId="68" applyFont="1" applyFill="1" applyAlignment="1" applyProtection="1"/>
    <xf numFmtId="0" fontId="27" fillId="0" borderId="0" xfId="0" applyFont="1" applyBorder="1"/>
    <xf numFmtId="0" fontId="27" fillId="0" borderId="12" xfId="0" applyFont="1" applyBorder="1" applyAlignment="1">
      <alignment horizontal="right"/>
    </xf>
    <xf numFmtId="169" fontId="27" fillId="0" borderId="0" xfId="0" applyNumberFormat="1" applyFont="1" applyFill="1" applyBorder="1" applyAlignment="1">
      <alignment horizontal="right" vertical="top" wrapText="1"/>
    </xf>
    <xf numFmtId="14" fontId="34" fillId="27" borderId="21" xfId="0" applyNumberFormat="1" applyFont="1" applyFill="1" applyBorder="1" applyAlignment="1" applyProtection="1">
      <alignment vertical="center"/>
      <protection hidden="1"/>
    </xf>
    <xf numFmtId="14" fontId="34" fillId="27" borderId="0" xfId="0" applyNumberFormat="1" applyFont="1" applyFill="1" applyBorder="1" applyAlignment="1" applyProtection="1">
      <alignment vertical="center"/>
      <protection hidden="1"/>
    </xf>
    <xf numFmtId="14" fontId="34" fillId="27" borderId="22" xfId="0" applyNumberFormat="1" applyFont="1" applyFill="1" applyBorder="1" applyAlignment="1" applyProtection="1">
      <alignment vertical="center"/>
      <protection hidden="1"/>
    </xf>
    <xf numFmtId="14" fontId="35" fillId="27" borderId="21" xfId="0" applyNumberFormat="1" applyFont="1" applyFill="1" applyBorder="1" applyAlignment="1" applyProtection="1">
      <alignment vertical="center"/>
      <protection hidden="1"/>
    </xf>
    <xf numFmtId="14" fontId="35" fillId="27" borderId="20" xfId="0" applyNumberFormat="1" applyFont="1" applyFill="1" applyBorder="1" applyAlignment="1" applyProtection="1">
      <alignment vertical="center"/>
      <protection hidden="1"/>
    </xf>
    <xf numFmtId="0" fontId="27" fillId="0" borderId="0" xfId="0" applyFont="1" applyFill="1" applyBorder="1" applyAlignment="1">
      <alignment wrapText="1"/>
    </xf>
    <xf numFmtId="14" fontId="26" fillId="0" borderId="0" xfId="0" applyNumberFormat="1" applyFont="1" applyBorder="1" applyAlignment="1">
      <alignment horizontal="right"/>
    </xf>
    <xf numFmtId="14" fontId="26" fillId="0" borderId="0" xfId="0" applyNumberFormat="1" applyFont="1" applyFill="1" applyBorder="1" applyAlignment="1">
      <alignment horizontal="right"/>
    </xf>
    <xf numFmtId="0" fontId="27" fillId="0" borderId="0" xfId="0" applyFont="1" applyFill="1" applyBorder="1" applyAlignment="1">
      <alignment horizontal="right"/>
    </xf>
    <xf numFmtId="0" fontId="27" fillId="28" borderId="19" xfId="0" applyFont="1" applyFill="1" applyBorder="1" applyAlignment="1">
      <alignment horizontal="center"/>
    </xf>
    <xf numFmtId="0" fontId="27" fillId="0" borderId="0" xfId="0" applyFont="1" applyFill="1" applyBorder="1" applyAlignment="1">
      <alignment horizontal="right" vertical="center"/>
    </xf>
    <xf numFmtId="169" fontId="27" fillId="0" borderId="21" xfId="0" applyNumberFormat="1" applyFont="1" applyFill="1" applyBorder="1" applyAlignment="1" applyProtection="1">
      <alignment horizontal="center"/>
      <protection hidden="1"/>
    </xf>
    <xf numFmtId="169" fontId="27" fillId="0" borderId="0" xfId="0" applyNumberFormat="1" applyFont="1" applyFill="1" applyBorder="1" applyAlignment="1" applyProtection="1">
      <alignment horizontal="center"/>
      <protection hidden="1"/>
    </xf>
    <xf numFmtId="168" fontId="27" fillId="0" borderId="0" xfId="0" applyNumberFormat="1" applyFont="1" applyBorder="1" applyAlignment="1">
      <alignment horizontal="right"/>
    </xf>
    <xf numFmtId="168" fontId="27" fillId="0" borderId="0" xfId="0" applyNumberFormat="1" applyFont="1" applyFill="1" applyBorder="1" applyAlignment="1">
      <alignment horizontal="right"/>
    </xf>
    <xf numFmtId="0" fontId="27" fillId="0" borderId="23" xfId="0" applyFont="1" applyBorder="1" applyAlignment="1">
      <alignment horizontal="right"/>
    </xf>
    <xf numFmtId="0" fontId="27" fillId="0" borderId="24" xfId="0" applyFont="1" applyBorder="1" applyAlignment="1">
      <alignment horizontal="right"/>
    </xf>
    <xf numFmtId="169" fontId="27" fillId="0" borderId="24" xfId="0" applyNumberFormat="1" applyFont="1" applyFill="1" applyBorder="1" applyAlignment="1">
      <alignment horizontal="right" vertical="top" wrapText="1"/>
    </xf>
    <xf numFmtId="0" fontId="27" fillId="0" borderId="24" xfId="0" applyFont="1" applyBorder="1"/>
    <xf numFmtId="14" fontId="27" fillId="0" borderId="21" xfId="0" applyNumberFormat="1" applyFont="1" applyFill="1" applyBorder="1" applyAlignment="1" applyProtection="1">
      <alignment horizontal="center"/>
      <protection hidden="1"/>
    </xf>
    <xf numFmtId="14" fontId="27" fillId="0" borderId="0" xfId="0" applyNumberFormat="1" applyFont="1" applyFill="1" applyBorder="1" applyAlignment="1" applyProtection="1">
      <alignment horizontal="center"/>
      <protection hidden="1"/>
    </xf>
    <xf numFmtId="14" fontId="27" fillId="0" borderId="19" xfId="0" applyNumberFormat="1" applyFont="1" applyBorder="1" applyAlignment="1">
      <alignment horizontal="center" wrapText="1"/>
    </xf>
    <xf numFmtId="3" fontId="27" fillId="0" borderId="0" xfId="0" applyNumberFormat="1" applyFont="1" applyBorder="1" applyAlignment="1">
      <alignment horizontal="center"/>
    </xf>
    <xf numFmtId="14" fontId="27" fillId="0" borderId="25" xfId="0" applyNumberFormat="1" applyFont="1" applyBorder="1" applyAlignment="1">
      <alignment horizontal="center" wrapText="1"/>
    </xf>
    <xf numFmtId="14" fontId="27" fillId="0" borderId="26" xfId="0" applyNumberFormat="1" applyFont="1" applyBorder="1" applyAlignment="1">
      <alignment wrapText="1"/>
    </xf>
    <xf numFmtId="164" fontId="27" fillId="0" borderId="27" xfId="0" applyNumberFormat="1" applyFont="1" applyFill="1" applyBorder="1" applyAlignment="1" applyProtection="1">
      <alignment horizontal="center"/>
      <protection hidden="1"/>
    </xf>
    <xf numFmtId="164" fontId="27" fillId="0" borderId="26" xfId="0" applyNumberFormat="1" applyFont="1" applyFill="1" applyBorder="1" applyAlignment="1" applyProtection="1">
      <alignment horizontal="center"/>
      <protection hidden="1"/>
    </xf>
    <xf numFmtId="3" fontId="27" fillId="0" borderId="26" xfId="0" applyNumberFormat="1" applyFont="1" applyBorder="1" applyAlignment="1">
      <alignment horizontal="center"/>
    </xf>
    <xf numFmtId="3" fontId="27" fillId="0" borderId="26" xfId="0" applyNumberFormat="1" applyFont="1" applyFill="1" applyBorder="1" applyAlignment="1" applyProtection="1">
      <alignment horizontal="center"/>
      <protection hidden="1"/>
    </xf>
    <xf numFmtId="167" fontId="27" fillId="0" borderId="28" xfId="0" applyNumberFormat="1" applyFont="1" applyFill="1" applyBorder="1" applyAlignment="1" applyProtection="1">
      <alignment horizontal="center"/>
      <protection hidden="1"/>
    </xf>
    <xf numFmtId="0" fontId="27" fillId="25" borderId="27" xfId="0" applyFont="1" applyFill="1" applyBorder="1" applyAlignment="1" applyProtection="1">
      <alignment horizontal="center"/>
      <protection hidden="1"/>
    </xf>
    <xf numFmtId="166" fontId="27" fillId="25" borderId="29" xfId="0" applyNumberFormat="1" applyFont="1" applyFill="1" applyBorder="1" applyAlignment="1" applyProtection="1">
      <alignment horizontal="center"/>
      <protection hidden="1"/>
    </xf>
    <xf numFmtId="14" fontId="27" fillId="0" borderId="29" xfId="0" applyNumberFormat="1" applyFont="1" applyBorder="1" applyAlignment="1">
      <alignment wrapText="1"/>
    </xf>
    <xf numFmtId="0" fontId="27" fillId="0" borderId="0" xfId="0" applyFont="1" applyAlignment="1">
      <alignment wrapText="1"/>
    </xf>
    <xf numFmtId="14" fontId="27" fillId="0" borderId="0" xfId="0" applyNumberFormat="1" applyFont="1" applyAlignment="1">
      <alignment horizontal="center"/>
    </xf>
    <xf numFmtId="3" fontId="27" fillId="0" borderId="0" xfId="0" applyNumberFormat="1" applyFont="1" applyAlignment="1">
      <alignment horizontal="center"/>
    </xf>
    <xf numFmtId="167" fontId="27" fillId="0" borderId="0" xfId="0" applyNumberFormat="1" applyFont="1" applyAlignment="1">
      <alignment horizontal="center"/>
    </xf>
    <xf numFmtId="14" fontId="27" fillId="0" borderId="0" xfId="0" applyNumberFormat="1" applyFont="1" applyFill="1"/>
    <xf numFmtId="14" fontId="27" fillId="0" borderId="0" xfId="0" applyNumberFormat="1" applyFont="1" applyFill="1" applyAlignment="1">
      <alignment horizontal="center"/>
    </xf>
    <xf numFmtId="3" fontId="27" fillId="0" borderId="0" xfId="0" applyNumberFormat="1" applyFont="1" applyFill="1" applyAlignment="1">
      <alignment horizontal="center"/>
    </xf>
    <xf numFmtId="167" fontId="27" fillId="0" borderId="0" xfId="0" applyNumberFormat="1" applyFont="1" applyFill="1" applyAlignment="1">
      <alignment horizontal="center"/>
    </xf>
    <xf numFmtId="0" fontId="36" fillId="0" borderId="0" xfId="0" applyFont="1"/>
    <xf numFmtId="0" fontId="37" fillId="0" borderId="0" xfId="0" applyFont="1"/>
    <xf numFmtId="0" fontId="37" fillId="0" borderId="0" xfId="0" applyFont="1" applyProtection="1">
      <protection hidden="1"/>
    </xf>
    <xf numFmtId="0" fontId="26" fillId="0" borderId="0" xfId="0" applyFont="1"/>
    <xf numFmtId="165" fontId="26" fillId="0" borderId="0" xfId="0" applyNumberFormat="1" applyFont="1"/>
    <xf numFmtId="3" fontId="26" fillId="0" borderId="0" xfId="0" applyNumberFormat="1" applyFont="1"/>
    <xf numFmtId="0" fontId="26" fillId="0" borderId="0" xfId="0" applyFont="1" applyAlignment="1">
      <alignment horizontal="right"/>
    </xf>
    <xf numFmtId="0" fontId="37" fillId="0" borderId="0" xfId="0" quotePrefix="1" applyNumberFormat="1" applyFont="1" applyBorder="1"/>
    <xf numFmtId="0" fontId="26" fillId="0" borderId="30" xfId="0" applyFont="1" applyBorder="1"/>
    <xf numFmtId="0" fontId="26" fillId="0" borderId="0" xfId="0" applyFont="1" applyBorder="1"/>
    <xf numFmtId="0" fontId="37" fillId="0" borderId="0" xfId="0" applyNumberFormat="1" applyFont="1" applyBorder="1"/>
    <xf numFmtId="0" fontId="26" fillId="0" borderId="31" xfId="0" applyFont="1" applyBorder="1"/>
    <xf numFmtId="0" fontId="26" fillId="0" borderId="33" xfId="0" applyFont="1" applyBorder="1"/>
    <xf numFmtId="0" fontId="26" fillId="0" borderId="34" xfId="0" applyFont="1" applyBorder="1"/>
    <xf numFmtId="0" fontId="26" fillId="0" borderId="21" xfId="0" applyFont="1" applyBorder="1"/>
    <xf numFmtId="0" fontId="26" fillId="0" borderId="22" xfId="0" applyFont="1" applyBorder="1"/>
    <xf numFmtId="0" fontId="37" fillId="0" borderId="34" xfId="0" applyNumberFormat="1" applyFont="1" applyBorder="1"/>
    <xf numFmtId="0" fontId="26" fillId="0" borderId="21" xfId="0" applyFont="1" applyFill="1" applyBorder="1"/>
    <xf numFmtId="3" fontId="26" fillId="0" borderId="34" xfId="0" applyNumberFormat="1" applyFont="1" applyBorder="1" applyAlignment="1">
      <alignment horizontal="right"/>
    </xf>
    <xf numFmtId="3" fontId="26" fillId="0" borderId="35" xfId="0" applyNumberFormat="1" applyFont="1" applyBorder="1" applyAlignment="1">
      <alignment horizontal="right"/>
    </xf>
    <xf numFmtId="3" fontId="26" fillId="0" borderId="0" xfId="0" applyNumberFormat="1" applyFont="1" applyBorder="1" applyAlignment="1">
      <alignment horizontal="right"/>
    </xf>
    <xf numFmtId="3" fontId="26" fillId="0" borderId="22" xfId="0" applyNumberFormat="1" applyFont="1" applyBorder="1" applyAlignment="1">
      <alignment horizontal="right"/>
    </xf>
    <xf numFmtId="3" fontId="26" fillId="0" borderId="39" xfId="0" applyNumberFormat="1" applyFont="1" applyBorder="1" applyAlignment="1">
      <alignment horizontal="right"/>
    </xf>
    <xf numFmtId="3" fontId="26" fillId="0" borderId="40" xfId="0" applyNumberFormat="1" applyFont="1" applyBorder="1" applyAlignment="1">
      <alignment horizontal="right"/>
    </xf>
    <xf numFmtId="3" fontId="26" fillId="0" borderId="0" xfId="0" applyNumberFormat="1" applyFont="1" applyFill="1" applyBorder="1" applyAlignment="1">
      <alignment horizontal="right"/>
    </xf>
    <xf numFmtId="172" fontId="26" fillId="0" borderId="0" xfId="0" applyNumberFormat="1" applyFont="1" applyFill="1" applyBorder="1" applyAlignment="1">
      <alignment horizontal="right"/>
    </xf>
    <xf numFmtId="172" fontId="26" fillId="0" borderId="0" xfId="0" quotePrefix="1" applyNumberFormat="1" applyFont="1" applyFill="1" applyBorder="1" applyAlignment="1">
      <alignment horizontal="left"/>
    </xf>
    <xf numFmtId="0" fontId="26" fillId="0" borderId="41" xfId="0" applyFont="1" applyBorder="1"/>
    <xf numFmtId="0" fontId="37" fillId="0" borderId="42" xfId="0" applyNumberFormat="1" applyFont="1" applyBorder="1"/>
    <xf numFmtId="3" fontId="26" fillId="0" borderId="42" xfId="0" applyNumberFormat="1" applyFont="1" applyBorder="1" applyAlignment="1">
      <alignment horizontal="right"/>
    </xf>
    <xf numFmtId="0" fontId="26" fillId="0" borderId="43" xfId="0" applyFont="1" applyBorder="1"/>
    <xf numFmtId="172" fontId="26" fillId="0" borderId="0" xfId="0" applyNumberFormat="1" applyFont="1"/>
    <xf numFmtId="0" fontId="26" fillId="0" borderId="44" xfId="0" applyFont="1" applyBorder="1"/>
    <xf numFmtId="0" fontId="37" fillId="0" borderId="45" xfId="0" applyNumberFormat="1" applyFont="1" applyBorder="1"/>
    <xf numFmtId="3" fontId="26" fillId="0" borderId="45" xfId="0" applyNumberFormat="1" applyFont="1" applyBorder="1" applyAlignment="1">
      <alignment horizontal="right"/>
    </xf>
    <xf numFmtId="3" fontId="26" fillId="0" borderId="46" xfId="0" applyNumberFormat="1" applyFont="1" applyBorder="1" applyAlignment="1">
      <alignment horizontal="right"/>
    </xf>
    <xf numFmtId="1" fontId="26" fillId="0" borderId="0" xfId="0" applyNumberFormat="1" applyFont="1" applyFill="1" applyBorder="1" applyAlignment="1">
      <alignment horizontal="right"/>
    </xf>
    <xf numFmtId="3" fontId="26" fillId="0" borderId="0" xfId="0" applyNumberFormat="1" applyFont="1" applyAlignment="1">
      <alignment horizontal="right"/>
    </xf>
    <xf numFmtId="0" fontId="26" fillId="29" borderId="0" xfId="0" applyFont="1" applyFill="1"/>
    <xf numFmtId="0" fontId="41" fillId="30" borderId="0" xfId="0" applyFont="1" applyFill="1" applyAlignment="1">
      <alignment horizontal="left" vertical="center"/>
    </xf>
    <xf numFmtId="0" fontId="42" fillId="30" borderId="0" xfId="0" applyFont="1" applyFill="1" applyAlignment="1"/>
    <xf numFmtId="0" fontId="41" fillId="30" borderId="0" xfId="0" applyFont="1" applyFill="1" applyAlignment="1">
      <alignment horizontal="right" vertical="center"/>
    </xf>
    <xf numFmtId="0" fontId="42" fillId="0" borderId="0" xfId="0" applyFont="1" applyAlignment="1">
      <alignment horizontal="center"/>
    </xf>
    <xf numFmtId="0" fontId="42" fillId="0" borderId="0" xfId="0" applyFont="1" applyBorder="1" applyAlignment="1">
      <alignment vertical="center"/>
    </xf>
    <xf numFmtId="0" fontId="0" fillId="0" borderId="0" xfId="0" applyBorder="1" applyAlignment="1">
      <alignment wrapText="1"/>
    </xf>
    <xf numFmtId="0" fontId="43" fillId="0" borderId="0" xfId="69" applyFont="1" applyAlignment="1" applyProtection="1">
      <alignment horizontal="left" vertical="center"/>
    </xf>
    <xf numFmtId="0" fontId="3" fillId="0" borderId="0" xfId="0" applyFont="1" applyBorder="1" applyAlignment="1">
      <alignment vertical="center"/>
    </xf>
    <xf numFmtId="0" fontId="3" fillId="0" borderId="0" xfId="0" applyFont="1" applyBorder="1" applyAlignment="1">
      <alignment horizontal="center"/>
    </xf>
    <xf numFmtId="0" fontId="42" fillId="0" borderId="0" xfId="0" applyFont="1"/>
    <xf numFmtId="0" fontId="44" fillId="0" borderId="0" xfId="0" applyFont="1" applyAlignment="1">
      <alignment horizontal="right"/>
    </xf>
    <xf numFmtId="49" fontId="44" fillId="0" borderId="0" xfId="0" applyNumberFormat="1" applyFont="1" applyAlignment="1">
      <alignment horizontal="right"/>
    </xf>
    <xf numFmtId="0" fontId="40" fillId="0" borderId="0" xfId="0" applyFont="1"/>
    <xf numFmtId="0" fontId="3" fillId="0" borderId="0" xfId="0" applyFont="1" applyAlignment="1">
      <alignment horizontal="right"/>
    </xf>
    <xf numFmtId="0" fontId="3" fillId="0" borderId="0" xfId="0" applyFont="1" applyAlignment="1">
      <alignment horizontal="right" wrapText="1"/>
    </xf>
    <xf numFmtId="0" fontId="3" fillId="25" borderId="0" xfId="0" applyFont="1" applyFill="1" applyAlignment="1">
      <alignment vertical="center"/>
    </xf>
    <xf numFmtId="0" fontId="0" fillId="25" borderId="0" xfId="0" applyFill="1"/>
    <xf numFmtId="0" fontId="45" fillId="0" borderId="0" xfId="0" applyFont="1" applyBorder="1"/>
    <xf numFmtId="3" fontId="45" fillId="0" borderId="0" xfId="55" applyNumberFormat="1" applyFont="1" applyAlignment="1">
      <alignment horizontal="right"/>
    </xf>
    <xf numFmtId="0" fontId="45" fillId="0" borderId="0" xfId="0" applyFont="1" applyAlignment="1">
      <alignment horizontal="right"/>
    </xf>
    <xf numFmtId="9" fontId="45" fillId="0" borderId="0" xfId="55" applyNumberFormat="1" applyFont="1" applyAlignment="1">
      <alignment horizontal="right"/>
    </xf>
    <xf numFmtId="9" fontId="45" fillId="0" borderId="0" xfId="81" applyFont="1" applyAlignment="1">
      <alignment horizontal="right"/>
    </xf>
    <xf numFmtId="0" fontId="3" fillId="0" borderId="39" xfId="0" applyFont="1" applyBorder="1" applyAlignment="1">
      <alignment vertical="center"/>
    </xf>
    <xf numFmtId="3" fontId="3" fillId="0" borderId="39" xfId="55" applyNumberFormat="1" applyFont="1" applyBorder="1" applyAlignment="1">
      <alignment horizontal="right" vertical="center"/>
    </xf>
    <xf numFmtId="0" fontId="3" fillId="0" borderId="39" xfId="0" applyFont="1" applyBorder="1" applyAlignment="1">
      <alignment horizontal="right" vertical="center"/>
    </xf>
    <xf numFmtId="166" fontId="3" fillId="0" borderId="39" xfId="0" applyNumberFormat="1" applyFont="1" applyBorder="1" applyAlignment="1">
      <alignment horizontal="right" vertical="center"/>
    </xf>
    <xf numFmtId="166" fontId="3" fillId="0" borderId="39" xfId="81" applyNumberFormat="1" applyFont="1" applyBorder="1" applyAlignment="1">
      <alignment horizontal="right" vertical="center"/>
    </xf>
    <xf numFmtId="0" fontId="1" fillId="0" borderId="0" xfId="0" applyFont="1" applyBorder="1"/>
    <xf numFmtId="3" fontId="40" fillId="0" borderId="0" xfId="55" applyNumberFormat="1" applyFont="1" applyAlignment="1">
      <alignment horizontal="right"/>
    </xf>
    <xf numFmtId="3" fontId="1" fillId="0" borderId="0" xfId="55" applyNumberFormat="1" applyFont="1" applyAlignment="1">
      <alignment horizontal="right"/>
    </xf>
    <xf numFmtId="0" fontId="1" fillId="0" borderId="0" xfId="0" applyFont="1" applyAlignment="1">
      <alignment horizontal="right"/>
    </xf>
    <xf numFmtId="166" fontId="0" fillId="0" borderId="0" xfId="0" applyNumberFormat="1" applyAlignment="1">
      <alignment horizontal="right"/>
    </xf>
    <xf numFmtId="166" fontId="40" fillId="0" borderId="0" xfId="55" applyNumberFormat="1" applyFont="1" applyAlignment="1">
      <alignment horizontal="right"/>
    </xf>
    <xf numFmtId="166" fontId="1" fillId="0" borderId="0" xfId="81" applyNumberFormat="1" applyFont="1" applyAlignment="1">
      <alignment horizontal="right"/>
    </xf>
    <xf numFmtId="0" fontId="1" fillId="0" borderId="47" xfId="0" applyFont="1" applyBorder="1"/>
    <xf numFmtId="3" fontId="1" fillId="0" borderId="47" xfId="55" applyNumberFormat="1" applyFont="1" applyBorder="1" applyAlignment="1">
      <alignment horizontal="right"/>
    </xf>
    <xf numFmtId="166" fontId="0" fillId="0" borderId="47" xfId="0" applyNumberFormat="1" applyBorder="1" applyAlignment="1">
      <alignment horizontal="right"/>
    </xf>
    <xf numFmtId="166" fontId="1" fillId="0" borderId="47" xfId="81" applyNumberFormat="1" applyFont="1" applyBorder="1" applyAlignment="1">
      <alignment horizontal="right"/>
    </xf>
    <xf numFmtId="0" fontId="1" fillId="0" borderId="37" xfId="0" applyFont="1" applyBorder="1"/>
    <xf numFmtId="3" fontId="1" fillId="0" borderId="37" xfId="55" applyNumberFormat="1" applyFont="1" applyBorder="1" applyAlignment="1">
      <alignment horizontal="right"/>
    </xf>
    <xf numFmtId="0" fontId="1" fillId="0" borderId="37" xfId="0" applyFont="1" applyBorder="1" applyAlignment="1">
      <alignment horizontal="right"/>
    </xf>
    <xf numFmtId="166" fontId="0" fillId="0" borderId="37" xfId="0" applyNumberFormat="1" applyBorder="1" applyAlignment="1">
      <alignment horizontal="right"/>
    </xf>
    <xf numFmtId="166" fontId="1" fillId="0" borderId="37" xfId="81" applyNumberFormat="1" applyFont="1" applyBorder="1" applyAlignment="1">
      <alignment horizontal="right"/>
    </xf>
    <xf numFmtId="0" fontId="2" fillId="0" borderId="0" xfId="68" applyAlignment="1" applyProtection="1"/>
    <xf numFmtId="14" fontId="44" fillId="0" borderId="0" xfId="0" applyNumberFormat="1" applyFont="1" applyAlignment="1">
      <alignment horizontal="right"/>
    </xf>
    <xf numFmtId="0" fontId="27" fillId="0" borderId="0" xfId="0" applyFont="1" applyFill="1" applyBorder="1" applyAlignment="1"/>
    <xf numFmtId="0" fontId="27" fillId="0" borderId="19" xfId="0" applyFont="1" applyFill="1" applyBorder="1" applyAlignment="1">
      <alignment horizontal="center"/>
    </xf>
    <xf numFmtId="0" fontId="37" fillId="0" borderId="30" xfId="0" applyNumberFormat="1" applyFont="1" applyBorder="1"/>
    <xf numFmtId="0" fontId="37" fillId="0" borderId="31" xfId="0" applyNumberFormat="1" applyFont="1" applyBorder="1"/>
    <xf numFmtId="172" fontId="26" fillId="0" borderId="0" xfId="0" quotePrefix="1" applyNumberFormat="1" applyFont="1" applyFill="1" applyBorder="1" applyAlignment="1">
      <alignment horizontal="right"/>
    </xf>
    <xf numFmtId="172" fontId="26" fillId="0" borderId="21" xfId="0" applyNumberFormat="1" applyFont="1" applyFill="1" applyBorder="1"/>
    <xf numFmtId="0" fontId="26" fillId="0" borderId="0" xfId="0" applyFont="1" applyAlignment="1">
      <alignment horizontal="right" wrapText="1"/>
    </xf>
    <xf numFmtId="172" fontId="26" fillId="0" borderId="0" xfId="0" applyNumberFormat="1" applyFont="1" applyFill="1" applyBorder="1" applyAlignment="1">
      <alignment horizontal="left"/>
    </xf>
    <xf numFmtId="1" fontId="26" fillId="0" borderId="0" xfId="0" applyNumberFormat="1" applyFont="1" applyFill="1" applyBorder="1" applyAlignment="1">
      <alignment horizontal="left"/>
    </xf>
    <xf numFmtId="0" fontId="26" fillId="24" borderId="0" xfId="0" applyFont="1" applyFill="1" applyAlignment="1">
      <alignment horizontal="center"/>
    </xf>
    <xf numFmtId="1" fontId="26" fillId="0" borderId="0" xfId="0" quotePrefix="1" applyNumberFormat="1" applyFont="1" applyFill="1" applyBorder="1" applyAlignment="1">
      <alignment horizontal="right"/>
    </xf>
    <xf numFmtId="2" fontId="26" fillId="28" borderId="0" xfId="0" applyNumberFormat="1" applyFont="1" applyFill="1"/>
    <xf numFmtId="3" fontId="26" fillId="0" borderId="0" xfId="0" applyNumberFormat="1" applyFont="1" applyFill="1" applyBorder="1" applyAlignment="1">
      <alignment horizontal="left"/>
    </xf>
    <xf numFmtId="1" fontId="26" fillId="24" borderId="0" xfId="0" applyNumberFormat="1" applyFont="1" applyFill="1" applyBorder="1" applyAlignment="1">
      <alignment horizontal="right"/>
    </xf>
    <xf numFmtId="0" fontId="0" fillId="0" borderId="48" xfId="0" applyBorder="1"/>
    <xf numFmtId="0" fontId="40" fillId="0" borderId="48" xfId="0" applyFont="1" applyBorder="1" applyAlignment="1">
      <alignment horizontal="center" vertical="top" wrapText="1"/>
    </xf>
    <xf numFmtId="0" fontId="47" fillId="0" borderId="48" xfId="0" applyFont="1" applyBorder="1" applyAlignment="1">
      <alignment horizontal="center"/>
    </xf>
    <xf numFmtId="0" fontId="42" fillId="0" borderId="48" xfId="0" applyFont="1" applyBorder="1" applyAlignment="1">
      <alignment horizontal="center" vertical="top"/>
    </xf>
    <xf numFmtId="0" fontId="47" fillId="0" borderId="48" xfId="0" applyFont="1" applyBorder="1" applyAlignment="1"/>
    <xf numFmtId="0" fontId="2" fillId="26" borderId="0" xfId="68" applyFill="1" applyAlignment="1" applyProtection="1"/>
    <xf numFmtId="14" fontId="2" fillId="0" borderId="0" xfId="68" applyNumberFormat="1" applyAlignment="1" applyProtection="1"/>
    <xf numFmtId="0" fontId="2" fillId="0" borderId="0" xfId="68" applyBorder="1" applyAlignment="1" applyProtection="1">
      <alignment vertical="top"/>
    </xf>
    <xf numFmtId="0" fontId="2" fillId="0" borderId="0" xfId="68" applyFill="1" applyBorder="1" applyAlignment="1" applyProtection="1">
      <alignment vertical="top"/>
    </xf>
    <xf numFmtId="14" fontId="2" fillId="28" borderId="0" xfId="68" applyNumberFormat="1" applyFill="1" applyAlignment="1" applyProtection="1"/>
    <xf numFmtId="3" fontId="2" fillId="0" borderId="0" xfId="68" applyNumberFormat="1" applyBorder="1" applyAlignment="1" applyProtection="1">
      <alignment horizontal="left"/>
    </xf>
    <xf numFmtId="0" fontId="26" fillId="0" borderId="49" xfId="0" applyFont="1" applyBorder="1"/>
    <xf numFmtId="0" fontId="26" fillId="0" borderId="50" xfId="0" applyFont="1" applyBorder="1"/>
    <xf numFmtId="0" fontId="26" fillId="0" borderId="11" xfId="0" applyFont="1" applyBorder="1"/>
    <xf numFmtId="0" fontId="26" fillId="0" borderId="51" xfId="0" applyFont="1" applyBorder="1"/>
    <xf numFmtId="0" fontId="37" fillId="0" borderId="11" xfId="0" applyNumberFormat="1" applyFont="1" applyBorder="1"/>
    <xf numFmtId="3" fontId="26" fillId="0" borderId="11" xfId="0" applyNumberFormat="1" applyFont="1" applyBorder="1" applyAlignment="1">
      <alignment horizontal="right"/>
    </xf>
    <xf numFmtId="3" fontId="26" fillId="0" borderId="51" xfId="0" applyNumberFormat="1" applyFont="1" applyBorder="1" applyAlignment="1">
      <alignment horizontal="right"/>
    </xf>
    <xf numFmtId="172" fontId="26" fillId="0" borderId="11" xfId="0" applyNumberFormat="1" applyFont="1" applyBorder="1"/>
    <xf numFmtId="3" fontId="26" fillId="0" borderId="11" xfId="0" applyNumberFormat="1" applyFont="1" applyBorder="1"/>
    <xf numFmtId="1" fontId="26" fillId="0" borderId="11" xfId="0" quotePrefix="1" applyNumberFormat="1" applyFont="1" applyFill="1" applyBorder="1" applyAlignment="1">
      <alignment horizontal="right"/>
    </xf>
    <xf numFmtId="0" fontId="26" fillId="0" borderId="52" xfId="0" applyFont="1" applyBorder="1"/>
    <xf numFmtId="172" fontId="26" fillId="0" borderId="50" xfId="0" applyNumberFormat="1" applyFont="1" applyFill="1" applyBorder="1"/>
    <xf numFmtId="3" fontId="26" fillId="0" borderId="11" xfId="0" applyNumberFormat="1" applyFont="1" applyFill="1" applyBorder="1" applyAlignment="1">
      <alignment horizontal="right"/>
    </xf>
    <xf numFmtId="1" fontId="26" fillId="0" borderId="11" xfId="0" applyNumberFormat="1" applyFont="1" applyFill="1" applyBorder="1" applyAlignment="1">
      <alignment horizontal="right"/>
    </xf>
    <xf numFmtId="1" fontId="26" fillId="0" borderId="0" xfId="68" applyNumberFormat="1" applyFont="1" applyFill="1" applyBorder="1" applyAlignment="1" applyProtection="1">
      <alignment horizontal="right"/>
    </xf>
    <xf numFmtId="0" fontId="26" fillId="0" borderId="0" xfId="0" applyFont="1" applyAlignment="1">
      <alignment vertical="center"/>
    </xf>
    <xf numFmtId="3" fontId="26" fillId="0" borderId="0" xfId="0" applyNumberFormat="1" applyFont="1" applyAlignment="1">
      <alignment vertical="center"/>
    </xf>
    <xf numFmtId="2" fontId="26" fillId="0" borderId="0" xfId="0" applyNumberFormat="1" applyFont="1" applyFill="1" applyBorder="1" applyAlignment="1">
      <alignment horizontal="right"/>
    </xf>
    <xf numFmtId="2" fontId="26" fillId="65" borderId="0" xfId="0" applyNumberFormat="1" applyFont="1" applyFill="1" applyBorder="1" applyAlignment="1">
      <alignment horizontal="right"/>
    </xf>
    <xf numFmtId="2" fontId="26" fillId="66" borderId="0" xfId="0" applyNumberFormat="1" applyFont="1" applyFill="1" applyBorder="1" applyAlignment="1">
      <alignment horizontal="right"/>
    </xf>
    <xf numFmtId="0" fontId="39" fillId="0" borderId="0" xfId="68" applyFont="1" applyAlignment="1" applyProtection="1"/>
    <xf numFmtId="0" fontId="39" fillId="26" borderId="0" xfId="68" applyFont="1" applyFill="1" applyAlignment="1" applyProtection="1"/>
    <xf numFmtId="14" fontId="39" fillId="28" borderId="0" xfId="68" applyNumberFormat="1" applyFont="1" applyFill="1" applyAlignment="1" applyProtection="1"/>
    <xf numFmtId="0" fontId="26" fillId="0" borderId="48" xfId="0" applyFont="1" applyBorder="1" applyProtection="1">
      <protection hidden="1"/>
    </xf>
    <xf numFmtId="0" fontId="26" fillId="0" borderId="0" xfId="0" applyFont="1" applyAlignment="1" applyProtection="1">
      <alignment vertical="center"/>
      <protection hidden="1"/>
    </xf>
    <xf numFmtId="0" fontId="26" fillId="0" borderId="33" xfId="0" applyFont="1" applyBorder="1" applyAlignment="1" applyProtection="1">
      <alignment vertical="center"/>
      <protection hidden="1"/>
    </xf>
    <xf numFmtId="0" fontId="26" fillId="0" borderId="34" xfId="0" applyFont="1" applyBorder="1" applyAlignment="1" applyProtection="1">
      <alignment vertical="center"/>
      <protection hidden="1"/>
    </xf>
    <xf numFmtId="0" fontId="26" fillId="0" borderId="35" xfId="0" applyFont="1" applyBorder="1" applyAlignment="1" applyProtection="1">
      <alignment vertical="center"/>
      <protection hidden="1"/>
    </xf>
    <xf numFmtId="0" fontId="26" fillId="0" borderId="21" xfId="0" applyFont="1" applyBorder="1" applyAlignment="1" applyProtection="1">
      <alignment vertical="center"/>
      <protection hidden="1"/>
    </xf>
    <xf numFmtId="0" fontId="26" fillId="0" borderId="0" xfId="0" applyFont="1" applyBorder="1" applyAlignment="1" applyProtection="1">
      <alignment vertical="center"/>
      <protection hidden="1"/>
    </xf>
    <xf numFmtId="0" fontId="26" fillId="0" borderId="22" xfId="0" applyFont="1" applyBorder="1" applyAlignment="1" applyProtection="1">
      <alignment vertical="center"/>
      <protection hidden="1"/>
    </xf>
    <xf numFmtId="170" fontId="28" fillId="31" borderId="0" xfId="0" applyNumberFormat="1" applyFont="1" applyFill="1" applyBorder="1" applyAlignment="1" applyProtection="1">
      <alignment horizontal="center" vertical="center"/>
      <protection hidden="1"/>
    </xf>
    <xf numFmtId="0" fontId="28" fillId="31" borderId="0" xfId="0" applyFont="1" applyFill="1" applyBorder="1" applyAlignment="1" applyProtection="1">
      <alignment horizontal="center" vertical="center"/>
      <protection hidden="1"/>
    </xf>
    <xf numFmtId="3" fontId="50" fillId="32" borderId="0" xfId="0" applyNumberFormat="1" applyFont="1" applyFill="1" applyBorder="1" applyAlignment="1" applyProtection="1">
      <alignment horizontal="center" vertical="center"/>
      <protection hidden="1"/>
    </xf>
    <xf numFmtId="0" fontId="51" fillId="31" borderId="0" xfId="0" applyFont="1" applyFill="1" applyBorder="1" applyAlignment="1" applyProtection="1">
      <alignment horizontal="center" vertical="center" wrapText="1"/>
      <protection hidden="1"/>
    </xf>
    <xf numFmtId="0" fontId="28" fillId="31" borderId="0" xfId="0" applyFont="1" applyFill="1" applyBorder="1" applyAlignment="1" applyProtection="1">
      <alignment horizontal="left" vertical="center"/>
      <protection hidden="1"/>
    </xf>
    <xf numFmtId="0" fontId="30" fillId="0" borderId="0" xfId="0" applyFont="1" applyAlignment="1" applyProtection="1">
      <alignment vertical="top"/>
      <protection hidden="1"/>
    </xf>
    <xf numFmtId="0" fontId="38" fillId="0" borderId="0" xfId="0" applyFont="1" applyBorder="1" applyAlignment="1" applyProtection="1">
      <alignment vertical="center"/>
      <protection hidden="1"/>
    </xf>
    <xf numFmtId="3" fontId="49" fillId="0" borderId="0" xfId="0" applyNumberFormat="1" applyFont="1" applyBorder="1" applyAlignment="1" applyProtection="1">
      <alignment horizontal="right" vertical="center"/>
      <protection hidden="1"/>
    </xf>
    <xf numFmtId="0" fontId="38" fillId="0" borderId="0" xfId="0" applyFont="1" applyFill="1" applyBorder="1" applyAlignment="1" applyProtection="1">
      <alignment horizontal="left" vertical="center" indent="1"/>
      <protection hidden="1"/>
    </xf>
    <xf numFmtId="3" fontId="49" fillId="0" borderId="0" xfId="0" applyNumberFormat="1" applyFont="1" applyFill="1" applyBorder="1" applyAlignment="1" applyProtection="1">
      <alignment horizontal="right" vertical="center" wrapText="1"/>
      <protection hidden="1"/>
    </xf>
    <xf numFmtId="3" fontId="26" fillId="0" borderId="0" xfId="0" applyNumberFormat="1" applyFont="1" applyBorder="1" applyAlignment="1" applyProtection="1">
      <alignment vertical="center"/>
      <protection hidden="1"/>
    </xf>
    <xf numFmtId="0" fontId="38" fillId="0" borderId="0" xfId="0" applyFont="1" applyFill="1" applyBorder="1" applyAlignment="1" applyProtection="1">
      <alignment vertical="center"/>
      <protection hidden="1"/>
    </xf>
    <xf numFmtId="0" fontId="26" fillId="0" borderId="0" xfId="0" applyFont="1" applyFill="1" applyBorder="1" applyAlignment="1" applyProtection="1">
      <alignment vertical="center"/>
      <protection hidden="1"/>
    </xf>
    <xf numFmtId="9" fontId="38" fillId="0" borderId="0" xfId="0" applyNumberFormat="1" applyFont="1" applyBorder="1" applyAlignment="1" applyProtection="1">
      <alignment horizontal="right" vertical="center"/>
      <protection hidden="1"/>
    </xf>
    <xf numFmtId="0" fontId="26" fillId="0" borderId="36" xfId="0" applyFont="1" applyBorder="1" applyAlignment="1" applyProtection="1">
      <alignment vertical="center"/>
      <protection hidden="1"/>
    </xf>
    <xf numFmtId="0" fontId="26" fillId="0" borderId="37" xfId="0" applyFont="1" applyBorder="1" applyAlignment="1" applyProtection="1">
      <alignment vertical="center"/>
      <protection hidden="1"/>
    </xf>
    <xf numFmtId="0" fontId="30" fillId="0" borderId="37" xfId="0" applyFont="1" applyBorder="1" applyAlignment="1" applyProtection="1">
      <alignment vertical="top"/>
      <protection hidden="1"/>
    </xf>
    <xf numFmtId="0" fontId="26" fillId="0" borderId="38" xfId="0" applyFont="1" applyBorder="1" applyAlignment="1" applyProtection="1">
      <alignment vertical="center"/>
      <protection hidden="1"/>
    </xf>
    <xf numFmtId="0" fontId="57" fillId="0" borderId="0" xfId="76"/>
    <xf numFmtId="0" fontId="3" fillId="0" borderId="39" xfId="76" applyFont="1" applyBorder="1" applyAlignment="1">
      <alignment vertical="center"/>
    </xf>
    <xf numFmtId="0" fontId="57" fillId="0" borderId="0" xfId="76" quotePrefix="1"/>
    <xf numFmtId="0" fontId="40" fillId="0" borderId="0" xfId="76" applyFont="1" applyBorder="1"/>
    <xf numFmtId="0" fontId="57" fillId="0" borderId="0" xfId="76" quotePrefix="1" applyAlignment="1">
      <alignment horizontal="right"/>
    </xf>
    <xf numFmtId="0" fontId="40" fillId="0" borderId="47" xfId="76" applyFont="1" applyBorder="1"/>
    <xf numFmtId="0" fontId="40" fillId="0" borderId="37" xfId="76" applyFont="1" applyBorder="1"/>
    <xf numFmtId="0" fontId="40" fillId="0" borderId="0" xfId="76" applyFont="1" applyFill="1" applyBorder="1"/>
    <xf numFmtId="0" fontId="37" fillId="0" borderId="53" xfId="0" applyNumberFormat="1" applyFont="1" applyBorder="1"/>
    <xf numFmtId="172" fontId="26" fillId="0" borderId="0" xfId="0" applyNumberFormat="1" applyFont="1" applyFill="1" applyBorder="1"/>
    <xf numFmtId="0" fontId="26" fillId="0" borderId="54" xfId="0" applyFont="1" applyBorder="1"/>
    <xf numFmtId="0" fontId="26" fillId="0" borderId="55" xfId="0" applyFont="1" applyBorder="1"/>
    <xf numFmtId="0" fontId="37" fillId="0" borderId="56" xfId="0" applyNumberFormat="1" applyFont="1" applyBorder="1"/>
    <xf numFmtId="3" fontId="26" fillId="0" borderId="56" xfId="0" applyNumberFormat="1" applyFont="1" applyBorder="1" applyAlignment="1">
      <alignment horizontal="right"/>
    </xf>
    <xf numFmtId="3" fontId="26" fillId="0" borderId="57" xfId="0" applyNumberFormat="1" applyFont="1" applyBorder="1" applyAlignment="1">
      <alignment horizontal="right"/>
    </xf>
    <xf numFmtId="0" fontId="26" fillId="0" borderId="58" xfId="0" applyFont="1" applyBorder="1"/>
    <xf numFmtId="172" fontId="26" fillId="0" borderId="24" xfId="0" applyNumberFormat="1" applyFont="1" applyBorder="1"/>
    <xf numFmtId="3" fontId="26" fillId="0" borderId="24" xfId="0" applyNumberFormat="1" applyFont="1" applyBorder="1"/>
    <xf numFmtId="0" fontId="26" fillId="0" borderId="24" xfId="0" applyFont="1" applyBorder="1"/>
    <xf numFmtId="3" fontId="0" fillId="0" borderId="0" xfId="0" applyNumberFormat="1"/>
    <xf numFmtId="0" fontId="2" fillId="0" borderId="30" xfId="68" applyBorder="1" applyAlignment="1" applyProtection="1"/>
    <xf numFmtId="0" fontId="2" fillId="0" borderId="31" xfId="68" applyBorder="1" applyAlignment="1" applyProtection="1"/>
    <xf numFmtId="0" fontId="2" fillId="0" borderId="32" xfId="68" applyBorder="1" applyAlignment="1" applyProtection="1"/>
    <xf numFmtId="0" fontId="2" fillId="67" borderId="31" xfId="68" applyFill="1" applyBorder="1" applyAlignment="1" applyProtection="1"/>
    <xf numFmtId="3" fontId="26" fillId="0" borderId="59" xfId="0" applyNumberFormat="1" applyFont="1" applyBorder="1" applyAlignment="1">
      <alignment horizontal="right"/>
    </xf>
    <xf numFmtId="0" fontId="26" fillId="0" borderId="0" xfId="0" applyNumberFormat="1" applyFont="1"/>
    <xf numFmtId="0" fontId="26" fillId="0" borderId="60" xfId="0" applyFont="1" applyBorder="1" applyAlignment="1" applyProtection="1">
      <alignment horizontal="right"/>
      <protection hidden="1"/>
    </xf>
    <xf numFmtId="0" fontId="26" fillId="0" borderId="61" xfId="0" applyFont="1" applyBorder="1" applyAlignment="1" applyProtection="1">
      <alignment horizontal="right"/>
      <protection hidden="1"/>
    </xf>
    <xf numFmtId="0" fontId="53" fillId="0" borderId="48" xfId="0" applyFont="1" applyBorder="1" applyProtection="1">
      <protection hidden="1"/>
    </xf>
    <xf numFmtId="0" fontId="26" fillId="0" borderId="48" xfId="0" applyFont="1" applyBorder="1" applyAlignment="1" applyProtection="1">
      <alignment horizontal="right" vertical="center"/>
      <protection hidden="1"/>
    </xf>
    <xf numFmtId="0" fontId="54" fillId="0" borderId="48" xfId="0" applyFont="1" applyBorder="1" applyProtection="1">
      <protection hidden="1"/>
    </xf>
    <xf numFmtId="0" fontId="26" fillId="0" borderId="61" xfId="0" applyFont="1" applyBorder="1" applyProtection="1">
      <protection hidden="1"/>
    </xf>
    <xf numFmtId="172" fontId="26" fillId="0" borderId="60" xfId="0" applyNumberFormat="1" applyFont="1" applyFill="1" applyBorder="1" applyAlignment="1" applyProtection="1">
      <alignment horizontal="left"/>
      <protection hidden="1"/>
    </xf>
    <xf numFmtId="0" fontId="33" fillId="0" borderId="48" xfId="68" applyFont="1" applyBorder="1" applyAlignment="1" applyProtection="1">
      <alignment horizontal="right" vertical="center"/>
      <protection hidden="1"/>
    </xf>
    <xf numFmtId="0" fontId="54" fillId="0" borderId="48" xfId="0" applyFont="1" applyBorder="1" applyAlignment="1" applyProtection="1">
      <alignment horizontal="right"/>
      <protection hidden="1"/>
    </xf>
    <xf numFmtId="0" fontId="26" fillId="0" borderId="62" xfId="0" applyFont="1" applyBorder="1" applyProtection="1">
      <protection hidden="1"/>
    </xf>
    <xf numFmtId="0" fontId="26" fillId="0" borderId="64" xfId="0" applyFont="1" applyBorder="1" applyProtection="1">
      <protection hidden="1"/>
    </xf>
    <xf numFmtId="0" fontId="26" fillId="0" borderId="65" xfId="0" applyFont="1" applyBorder="1" applyProtection="1">
      <protection hidden="1"/>
    </xf>
    <xf numFmtId="0" fontId="54" fillId="0" borderId="65" xfId="0" applyFont="1" applyBorder="1" applyProtection="1">
      <protection hidden="1"/>
    </xf>
    <xf numFmtId="0" fontId="26" fillId="0" borderId="66" xfId="0" applyFont="1" applyBorder="1" applyProtection="1">
      <protection hidden="1"/>
    </xf>
    <xf numFmtId="0" fontId="33" fillId="0" borderId="66" xfId="68" applyFont="1" applyBorder="1" applyAlignment="1" applyProtection="1">
      <alignment horizontal="right" vertical="center"/>
      <protection hidden="1"/>
    </xf>
    <xf numFmtId="172" fontId="26" fillId="0" borderId="48" xfId="0" applyNumberFormat="1" applyFont="1" applyBorder="1" applyAlignment="1" applyProtection="1">
      <alignment horizontal="left"/>
      <protection hidden="1"/>
    </xf>
    <xf numFmtId="0" fontId="26" fillId="0" borderId="48" xfId="0" applyFont="1" applyBorder="1" applyAlignment="1" applyProtection="1">
      <protection hidden="1"/>
    </xf>
    <xf numFmtId="0" fontId="26" fillId="0" borderId="48" xfId="0" applyFont="1" applyBorder="1" applyAlignment="1" applyProtection="1">
      <alignment horizontal="right"/>
      <protection hidden="1"/>
    </xf>
    <xf numFmtId="1" fontId="54" fillId="0" borderId="48" xfId="0" applyNumberFormat="1" applyFont="1" applyBorder="1" applyProtection="1">
      <protection hidden="1"/>
    </xf>
    <xf numFmtId="0" fontId="26" fillId="0" borderId="66" xfId="0" applyFont="1" applyBorder="1" applyAlignment="1" applyProtection="1">
      <alignment horizontal="right"/>
      <protection hidden="1"/>
    </xf>
    <xf numFmtId="0" fontId="26" fillId="24" borderId="48" xfId="0" applyNumberFormat="1" applyFont="1" applyFill="1" applyBorder="1" applyProtection="1">
      <protection locked="0"/>
    </xf>
    <xf numFmtId="170" fontId="26" fillId="0" borderId="48" xfId="0" applyNumberFormat="1" applyFont="1" applyBorder="1" applyAlignment="1" applyProtection="1">
      <alignment horizontal="right"/>
      <protection hidden="1"/>
    </xf>
    <xf numFmtId="172" fontId="38" fillId="0" borderId="60" xfId="0" applyNumberFormat="1" applyFont="1" applyFill="1" applyBorder="1" applyAlignment="1" applyProtection="1">
      <alignment horizontal="left"/>
      <protection hidden="1"/>
    </xf>
    <xf numFmtId="0" fontId="26" fillId="0" borderId="67" xfId="0" applyFont="1" applyBorder="1" applyProtection="1">
      <protection hidden="1"/>
    </xf>
    <xf numFmtId="170" fontId="26" fillId="0" borderId="68" xfId="0" applyNumberFormat="1" applyFont="1" applyBorder="1" applyAlignment="1" applyProtection="1">
      <alignment horizontal="right"/>
      <protection hidden="1"/>
    </xf>
    <xf numFmtId="0" fontId="38" fillId="0" borderId="62" xfId="0" applyFont="1" applyBorder="1" applyProtection="1">
      <protection hidden="1"/>
    </xf>
    <xf numFmtId="170" fontId="26" fillId="0" borderId="69" xfId="0" applyNumberFormat="1" applyFont="1" applyBorder="1" applyProtection="1">
      <protection hidden="1"/>
    </xf>
    <xf numFmtId="170" fontId="26" fillId="0" borderId="66" xfId="0" applyNumberFormat="1" applyFont="1" applyBorder="1" applyAlignment="1" applyProtection="1">
      <alignment horizontal="right"/>
      <protection hidden="1"/>
    </xf>
    <xf numFmtId="0" fontId="26" fillId="0" borderId="60" xfId="0" applyFont="1" applyBorder="1" applyProtection="1">
      <protection hidden="1"/>
    </xf>
    <xf numFmtId="0" fontId="26" fillId="0" borderId="7" xfId="0" applyFont="1" applyBorder="1" applyProtection="1">
      <protection hidden="1"/>
    </xf>
    <xf numFmtId="3" fontId="26" fillId="0" borderId="7" xfId="0" quotePrefix="1" applyNumberFormat="1" applyFont="1" applyBorder="1" applyProtection="1">
      <protection hidden="1"/>
    </xf>
    <xf numFmtId="3" fontId="26" fillId="0" borderId="70" xfId="0" quotePrefix="1" applyNumberFormat="1" applyFont="1" applyBorder="1" applyProtection="1">
      <protection hidden="1"/>
    </xf>
    <xf numFmtId="166" fontId="26" fillId="0" borderId="71" xfId="0" applyNumberFormat="1" applyFont="1" applyBorder="1" applyAlignment="1" applyProtection="1">
      <alignment horizontal="right"/>
      <protection hidden="1"/>
    </xf>
    <xf numFmtId="166" fontId="26" fillId="0" borderId="48" xfId="0" applyNumberFormat="1" applyFont="1" applyBorder="1" applyProtection="1">
      <protection hidden="1"/>
    </xf>
    <xf numFmtId="0" fontId="38" fillId="0" borderId="69" xfId="0" applyFont="1" applyBorder="1" applyProtection="1">
      <protection hidden="1"/>
    </xf>
    <xf numFmtId="3" fontId="26" fillId="0" borderId="72" xfId="0" applyNumberFormat="1" applyFont="1" applyBorder="1" applyProtection="1">
      <protection hidden="1"/>
    </xf>
    <xf numFmtId="3" fontId="26" fillId="0" borderId="48" xfId="0" quotePrefix="1" applyNumberFormat="1" applyFont="1" applyBorder="1" applyProtection="1">
      <protection hidden="1"/>
    </xf>
    <xf numFmtId="3" fontId="26" fillId="0" borderId="61" xfId="0" applyNumberFormat="1" applyFont="1" applyBorder="1" applyProtection="1">
      <protection hidden="1"/>
    </xf>
    <xf numFmtId="0" fontId="26" fillId="0" borderId="48" xfId="0" applyFont="1" applyFill="1" applyBorder="1" applyProtection="1">
      <protection hidden="1"/>
    </xf>
    <xf numFmtId="3" fontId="26" fillId="0" borderId="65" xfId="0" applyNumberFormat="1" applyFont="1" applyBorder="1" applyProtection="1">
      <protection hidden="1"/>
    </xf>
    <xf numFmtId="166" fontId="26" fillId="0" borderId="65" xfId="0" applyNumberFormat="1" applyFont="1" applyBorder="1" applyAlignment="1" applyProtection="1">
      <alignment horizontal="right"/>
      <protection hidden="1"/>
    </xf>
    <xf numFmtId="3" fontId="26" fillId="0" borderId="48" xfId="0" applyNumberFormat="1" applyFont="1" applyBorder="1" applyAlignment="1" applyProtection="1">
      <alignment horizontal="right"/>
      <protection hidden="1"/>
    </xf>
    <xf numFmtId="166" fontId="26" fillId="0" borderId="48" xfId="0" applyNumberFormat="1" applyFont="1" applyBorder="1" applyAlignment="1" applyProtection="1">
      <alignment horizontal="right"/>
      <protection hidden="1"/>
    </xf>
    <xf numFmtId="172" fontId="26" fillId="0" borderId="66" xfId="0" applyNumberFormat="1" applyFont="1" applyBorder="1" applyAlignment="1" applyProtection="1">
      <alignment horizontal="left"/>
      <protection hidden="1"/>
    </xf>
    <xf numFmtId="0" fontId="54" fillId="0" borderId="66" xfId="0" applyFont="1" applyBorder="1" applyProtection="1">
      <protection hidden="1"/>
    </xf>
    <xf numFmtId="0" fontId="26" fillId="0" borderId="67" xfId="0" applyFont="1" applyFill="1" applyBorder="1" applyProtection="1">
      <protection hidden="1"/>
    </xf>
    <xf numFmtId="0" fontId="26" fillId="0" borderId="73" xfId="0" applyFont="1" applyFill="1" applyBorder="1" applyProtection="1">
      <protection hidden="1"/>
    </xf>
    <xf numFmtId="3" fontId="26" fillId="0" borderId="64" xfId="0" quotePrefix="1" applyNumberFormat="1" applyFont="1" applyFill="1" applyBorder="1" applyProtection="1">
      <protection hidden="1"/>
    </xf>
    <xf numFmtId="0" fontId="26" fillId="0" borderId="66" xfId="0" applyFont="1" applyFill="1" applyBorder="1" applyProtection="1">
      <protection hidden="1"/>
    </xf>
    <xf numFmtId="3" fontId="26" fillId="0" borderId="48" xfId="0" quotePrefix="1" applyNumberFormat="1" applyFont="1" applyFill="1" applyBorder="1" applyProtection="1">
      <protection hidden="1"/>
    </xf>
    <xf numFmtId="0" fontId="38" fillId="0" borderId="62" xfId="0" applyFont="1" applyFill="1" applyBorder="1" applyProtection="1">
      <protection hidden="1"/>
    </xf>
    <xf numFmtId="14" fontId="38" fillId="0" borderId="72" xfId="0" applyNumberFormat="1" applyFont="1" applyFill="1" applyBorder="1" applyProtection="1">
      <protection hidden="1"/>
    </xf>
    <xf numFmtId="0" fontId="38" fillId="0" borderId="72" xfId="0" applyFont="1" applyFill="1" applyBorder="1" applyProtection="1">
      <protection hidden="1"/>
    </xf>
    <xf numFmtId="0" fontId="26" fillId="0" borderId="7" xfId="0" applyFont="1" applyFill="1" applyBorder="1" applyProtection="1">
      <protection hidden="1"/>
    </xf>
    <xf numFmtId="166" fontId="26" fillId="0" borderId="71" xfId="0" applyNumberFormat="1" applyFont="1" applyFill="1" applyBorder="1" applyAlignment="1" applyProtection="1">
      <alignment horizontal="right"/>
      <protection hidden="1"/>
    </xf>
    <xf numFmtId="0" fontId="26" fillId="0" borderId="60" xfId="0" applyFont="1" applyFill="1" applyBorder="1" applyProtection="1">
      <protection hidden="1"/>
    </xf>
    <xf numFmtId="166" fontId="26" fillId="0" borderId="74" xfId="0" applyNumberFormat="1" applyFont="1" applyFill="1" applyBorder="1" applyAlignment="1" applyProtection="1">
      <alignment horizontal="right"/>
      <protection hidden="1"/>
    </xf>
    <xf numFmtId="166" fontId="26" fillId="0" borderId="61" xfId="0" applyNumberFormat="1" applyFont="1" applyFill="1" applyBorder="1" applyAlignment="1" applyProtection="1">
      <alignment horizontal="right"/>
      <protection hidden="1"/>
    </xf>
    <xf numFmtId="3" fontId="26" fillId="0" borderId="62" xfId="0" applyNumberFormat="1" applyFont="1" applyFill="1" applyBorder="1" applyProtection="1">
      <protection hidden="1"/>
    </xf>
    <xf numFmtId="166" fontId="26" fillId="0" borderId="71" xfId="0" quotePrefix="1" applyNumberFormat="1" applyFont="1" applyFill="1" applyBorder="1" applyAlignment="1" applyProtection="1">
      <alignment horizontal="right"/>
      <protection hidden="1"/>
    </xf>
    <xf numFmtId="1" fontId="53" fillId="0" borderId="66" xfId="0" applyNumberFormat="1" applyFont="1" applyBorder="1" applyAlignment="1" applyProtection="1">
      <alignment horizontal="right"/>
      <protection hidden="1"/>
    </xf>
    <xf numFmtId="0" fontId="26" fillId="0" borderId="75" xfId="0" applyFont="1" applyBorder="1" applyAlignment="1" applyProtection="1">
      <alignment horizontal="right"/>
      <protection hidden="1"/>
    </xf>
    <xf numFmtId="172" fontId="38" fillId="0" borderId="48" xfId="0" applyNumberFormat="1" applyFont="1" applyFill="1" applyBorder="1" applyAlignment="1" applyProtection="1">
      <alignment horizontal="left"/>
      <protection hidden="1"/>
    </xf>
    <xf numFmtId="1" fontId="54" fillId="0" borderId="65" xfId="0" applyNumberFormat="1" applyFont="1" applyBorder="1" applyProtection="1">
      <protection hidden="1"/>
    </xf>
    <xf numFmtId="0" fontId="38" fillId="0" borderId="7" xfId="0" applyFont="1" applyBorder="1" applyProtection="1">
      <protection hidden="1"/>
    </xf>
    <xf numFmtId="3" fontId="26" fillId="0" borderId="60" xfId="0" quotePrefix="1" applyNumberFormat="1" applyFont="1" applyBorder="1" applyProtection="1">
      <protection hidden="1"/>
    </xf>
    <xf numFmtId="0" fontId="38" fillId="0" borderId="64" xfId="0" applyFont="1" applyBorder="1" applyProtection="1">
      <protection hidden="1"/>
    </xf>
    <xf numFmtId="3" fontId="26" fillId="0" borderId="64" xfId="0" quotePrefix="1" applyNumberFormat="1" applyFont="1" applyBorder="1" applyProtection="1">
      <protection hidden="1"/>
    </xf>
    <xf numFmtId="1" fontId="54" fillId="0" borderId="74" xfId="0" applyNumberFormat="1" applyFont="1" applyBorder="1" applyProtection="1">
      <protection hidden="1"/>
    </xf>
    <xf numFmtId="0" fontId="26" fillId="0" borderId="74" xfId="0" applyFont="1" applyBorder="1" applyProtection="1">
      <protection hidden="1"/>
    </xf>
    <xf numFmtId="0" fontId="26" fillId="0" borderId="65" xfId="0" applyFont="1" applyBorder="1" applyAlignment="1" applyProtection="1">
      <alignment horizontal="left"/>
      <protection hidden="1"/>
    </xf>
    <xf numFmtId="1" fontId="26" fillId="0" borderId="48" xfId="0" applyNumberFormat="1" applyFont="1" applyBorder="1" applyAlignment="1" applyProtection="1">
      <alignment horizontal="left"/>
      <protection hidden="1"/>
    </xf>
    <xf numFmtId="170" fontId="26" fillId="0" borderId="48" xfId="0" applyNumberFormat="1" applyFont="1" applyBorder="1" applyProtection="1">
      <protection hidden="1"/>
    </xf>
    <xf numFmtId="3" fontId="26" fillId="0" borderId="48" xfId="0" applyNumberFormat="1" applyFont="1" applyBorder="1" applyProtection="1">
      <protection hidden="1"/>
    </xf>
    <xf numFmtId="0" fontId="26" fillId="0" borderId="48" xfId="0" quotePrefix="1" applyFont="1" applyBorder="1" applyProtection="1">
      <protection hidden="1"/>
    </xf>
    <xf numFmtId="0" fontId="26" fillId="0" borderId="75" xfId="0" applyFont="1" applyBorder="1" applyProtection="1">
      <protection hidden="1"/>
    </xf>
    <xf numFmtId="173" fontId="26" fillId="0" borderId="69" xfId="0" applyNumberFormat="1" applyFont="1" applyBorder="1" applyProtection="1">
      <protection hidden="1"/>
    </xf>
    <xf numFmtId="3" fontId="26" fillId="0" borderId="64" xfId="0" applyNumberFormat="1" applyFont="1" applyBorder="1" applyProtection="1">
      <protection hidden="1"/>
    </xf>
    <xf numFmtId="0" fontId="38" fillId="0" borderId="48" xfId="0" applyFont="1" applyBorder="1" applyProtection="1">
      <protection hidden="1"/>
    </xf>
    <xf numFmtId="0" fontId="26" fillId="0" borderId="67" xfId="0" applyFont="1" applyBorder="1" applyAlignment="1" applyProtection="1">
      <alignment horizontal="right"/>
      <protection hidden="1"/>
    </xf>
    <xf numFmtId="166" fontId="54" fillId="0" borderId="48" xfId="0" applyNumberFormat="1" applyFont="1" applyBorder="1" applyProtection="1">
      <protection hidden="1"/>
    </xf>
    <xf numFmtId="166" fontId="26" fillId="0" borderId="76" xfId="0" applyNumberFormat="1" applyFont="1" applyBorder="1" applyAlignment="1" applyProtection="1">
      <alignment horizontal="right"/>
      <protection hidden="1"/>
    </xf>
    <xf numFmtId="0" fontId="33" fillId="0" borderId="48" xfId="68" applyFont="1" applyBorder="1" applyAlignment="1" applyProtection="1">
      <alignment vertical="center"/>
      <protection hidden="1"/>
    </xf>
    <xf numFmtId="0" fontId="26" fillId="0" borderId="0" xfId="0" applyNumberFormat="1" applyFont="1" applyBorder="1" applyProtection="1">
      <protection hidden="1"/>
    </xf>
    <xf numFmtId="0" fontId="26" fillId="0" borderId="48" xfId="0" applyFont="1" applyBorder="1" applyAlignment="1" applyProtection="1">
      <alignment horizontal="left" indent="2"/>
      <protection hidden="1"/>
    </xf>
    <xf numFmtId="172" fontId="38" fillId="0" borderId="60" xfId="0" applyNumberFormat="1" applyFont="1" applyFill="1" applyBorder="1" applyAlignment="1" applyProtection="1">
      <alignment horizontal="left" indent="2"/>
      <protection hidden="1"/>
    </xf>
    <xf numFmtId="0" fontId="38" fillId="0" borderId="66" xfId="0" applyFont="1" applyBorder="1" applyProtection="1">
      <protection hidden="1"/>
    </xf>
    <xf numFmtId="170" fontId="26" fillId="0" borderId="77" xfId="0" applyNumberFormat="1" applyFont="1" applyBorder="1" applyProtection="1">
      <protection hidden="1"/>
    </xf>
    <xf numFmtId="0" fontId="26" fillId="0" borderId="78" xfId="0" applyFont="1" applyBorder="1" applyAlignment="1" applyProtection="1">
      <alignment wrapText="1"/>
      <protection hidden="1"/>
    </xf>
    <xf numFmtId="3" fontId="26" fillId="0" borderId="78" xfId="0" applyNumberFormat="1" applyFont="1" applyBorder="1" applyProtection="1">
      <protection hidden="1"/>
    </xf>
    <xf numFmtId="3" fontId="26" fillId="0" borderId="79" xfId="0" applyNumberFormat="1" applyFont="1" applyBorder="1" applyProtection="1">
      <protection hidden="1"/>
    </xf>
    <xf numFmtId="0" fontId="26" fillId="0" borderId="80" xfId="0" applyFont="1" applyBorder="1" applyProtection="1">
      <protection hidden="1"/>
    </xf>
    <xf numFmtId="166" fontId="26" fillId="0" borderId="81" xfId="0" applyNumberFormat="1" applyFont="1" applyBorder="1" applyAlignment="1" applyProtection="1">
      <alignment horizontal="right"/>
      <protection hidden="1"/>
    </xf>
    <xf numFmtId="0" fontId="54" fillId="0" borderId="61" xfId="0" applyFont="1" applyBorder="1" applyProtection="1">
      <protection hidden="1"/>
    </xf>
    <xf numFmtId="0" fontId="26" fillId="0" borderId="7" xfId="0" applyFont="1" applyBorder="1" applyAlignment="1" applyProtection="1">
      <alignment wrapText="1"/>
      <protection hidden="1"/>
    </xf>
    <xf numFmtId="0" fontId="26" fillId="0" borderId="82" xfId="0" applyFont="1" applyBorder="1" applyProtection="1">
      <protection hidden="1"/>
    </xf>
    <xf numFmtId="3" fontId="26" fillId="0" borderId="80" xfId="0" applyNumberFormat="1" applyFont="1" applyBorder="1" applyProtection="1">
      <protection hidden="1"/>
    </xf>
    <xf numFmtId="0" fontId="38" fillId="0" borderId="65" xfId="0" applyFont="1" applyBorder="1" applyProtection="1">
      <protection hidden="1"/>
    </xf>
    <xf numFmtId="3" fontId="26" fillId="0" borderId="83" xfId="0" applyNumberFormat="1" applyFont="1" applyBorder="1" applyProtection="1">
      <protection hidden="1"/>
    </xf>
    <xf numFmtId="0" fontId="26" fillId="0" borderId="83" xfId="0" applyFont="1" applyBorder="1" applyProtection="1">
      <protection hidden="1"/>
    </xf>
    <xf numFmtId="0" fontId="26" fillId="0" borderId="84" xfId="0" applyFont="1" applyBorder="1" applyProtection="1">
      <protection hidden="1"/>
    </xf>
    <xf numFmtId="0" fontId="26" fillId="0" borderId="73" xfId="0" applyFont="1" applyBorder="1" applyProtection="1">
      <protection hidden="1"/>
    </xf>
    <xf numFmtId="0" fontId="26" fillId="0" borderId="85" xfId="0" applyFont="1" applyBorder="1" applyProtection="1">
      <protection hidden="1"/>
    </xf>
    <xf numFmtId="3" fontId="26" fillId="0" borderId="66" xfId="0" applyNumberFormat="1" applyFont="1" applyBorder="1" applyProtection="1">
      <protection hidden="1"/>
    </xf>
    <xf numFmtId="0" fontId="26" fillId="0" borderId="86" xfId="0" applyFont="1" applyFill="1" applyBorder="1" applyProtection="1">
      <protection hidden="1"/>
    </xf>
    <xf numFmtId="0" fontId="38" fillId="0" borderId="87" xfId="0" applyFont="1" applyBorder="1" applyProtection="1">
      <protection hidden="1"/>
    </xf>
    <xf numFmtId="0" fontId="26" fillId="0" borderId="88" xfId="0" applyFont="1" applyBorder="1" applyProtection="1">
      <protection hidden="1"/>
    </xf>
    <xf numFmtId="0" fontId="26" fillId="0" borderId="89" xfId="0" applyFont="1" applyBorder="1" applyProtection="1">
      <protection hidden="1"/>
    </xf>
    <xf numFmtId="3" fontId="26" fillId="0" borderId="60" xfId="0" applyNumberFormat="1" applyFont="1" applyBorder="1" applyProtection="1">
      <protection hidden="1"/>
    </xf>
    <xf numFmtId="0" fontId="26" fillId="0" borderId="87" xfId="0" applyFont="1" applyBorder="1" applyProtection="1">
      <protection hidden="1"/>
    </xf>
    <xf numFmtId="0" fontId="38" fillId="0" borderId="89" xfId="0" applyFont="1" applyBorder="1" applyAlignment="1" applyProtection="1">
      <alignment horizontal="right"/>
      <protection hidden="1"/>
    </xf>
    <xf numFmtId="0" fontId="26" fillId="0" borderId="90" xfId="0" applyFont="1" applyBorder="1" applyAlignment="1" applyProtection="1">
      <alignment wrapText="1"/>
      <protection hidden="1"/>
    </xf>
    <xf numFmtId="170" fontId="26" fillId="0" borderId="82" xfId="0" applyNumberFormat="1" applyFont="1" applyBorder="1" applyProtection="1">
      <protection hidden="1"/>
    </xf>
    <xf numFmtId="170" fontId="26" fillId="0" borderId="91" xfId="0" applyNumberFormat="1" applyFont="1" applyBorder="1" applyProtection="1">
      <protection hidden="1"/>
    </xf>
    <xf numFmtId="170" fontId="26" fillId="0" borderId="92" xfId="0" applyNumberFormat="1" applyFont="1" applyBorder="1" applyProtection="1">
      <protection hidden="1"/>
    </xf>
    <xf numFmtId="0" fontId="26" fillId="0" borderId="93" xfId="0" applyFont="1" applyBorder="1" applyProtection="1">
      <protection hidden="1"/>
    </xf>
    <xf numFmtId="3" fontId="26" fillId="0" borderId="94" xfId="0" applyNumberFormat="1" applyFont="1" applyBorder="1" applyProtection="1">
      <protection hidden="1"/>
    </xf>
    <xf numFmtId="166" fontId="55" fillId="0" borderId="82" xfId="0" applyNumberFormat="1" applyFont="1" applyBorder="1" applyProtection="1">
      <protection hidden="1"/>
    </xf>
    <xf numFmtId="166" fontId="55" fillId="0" borderId="91" xfId="0" applyNumberFormat="1" applyFont="1" applyBorder="1" applyProtection="1">
      <protection hidden="1"/>
    </xf>
    <xf numFmtId="166" fontId="55" fillId="0" borderId="92" xfId="0" applyNumberFormat="1" applyFont="1" applyBorder="1" applyProtection="1">
      <protection hidden="1"/>
    </xf>
    <xf numFmtId="3" fontId="55" fillId="0" borderId="78" xfId="0" applyNumberFormat="1" applyFont="1" applyBorder="1" applyProtection="1">
      <protection hidden="1"/>
    </xf>
    <xf numFmtId="3" fontId="55" fillId="0" borderId="79" xfId="0" applyNumberFormat="1" applyFont="1" applyBorder="1" applyProtection="1">
      <protection hidden="1"/>
    </xf>
    <xf numFmtId="3" fontId="55" fillId="0" borderId="94" xfId="0" applyNumberFormat="1" applyFont="1" applyBorder="1" applyProtection="1">
      <protection hidden="1"/>
    </xf>
    <xf numFmtId="166" fontId="26" fillId="0" borderId="66" xfId="0" applyNumberFormat="1" applyFont="1" applyBorder="1" applyProtection="1">
      <protection hidden="1"/>
    </xf>
    <xf numFmtId="166" fontId="26" fillId="0" borderId="7" xfId="0" applyNumberFormat="1" applyFont="1" applyBorder="1" applyProtection="1">
      <protection hidden="1"/>
    </xf>
    <xf numFmtId="166" fontId="26" fillId="0" borderId="95" xfId="0" applyNumberFormat="1" applyFont="1" applyBorder="1" applyProtection="1">
      <protection hidden="1"/>
    </xf>
    <xf numFmtId="166" fontId="26" fillId="0" borderId="96" xfId="0" applyNumberFormat="1" applyFont="1" applyBorder="1" applyProtection="1">
      <protection hidden="1"/>
    </xf>
    <xf numFmtId="3" fontId="55" fillId="0" borderId="7" xfId="0" applyNumberFormat="1" applyFont="1" applyBorder="1" applyProtection="1">
      <protection hidden="1"/>
    </xf>
    <xf numFmtId="3" fontId="55" fillId="0" borderId="95" xfId="0" applyNumberFormat="1" applyFont="1" applyBorder="1" applyProtection="1">
      <protection hidden="1"/>
    </xf>
    <xf numFmtId="3" fontId="55" fillId="0" borderId="96" xfId="0" applyNumberFormat="1" applyFont="1" applyBorder="1" applyProtection="1">
      <protection hidden="1"/>
    </xf>
    <xf numFmtId="166" fontId="26" fillId="0" borderId="82" xfId="0" applyNumberFormat="1" applyFont="1" applyBorder="1" applyProtection="1">
      <protection hidden="1"/>
    </xf>
    <xf numFmtId="166" fontId="26" fillId="0" borderId="91" xfId="0" applyNumberFormat="1" applyFont="1" applyBorder="1" applyProtection="1">
      <protection hidden="1"/>
    </xf>
    <xf numFmtId="166" fontId="26" fillId="0" borderId="92" xfId="0" applyNumberFormat="1" applyFont="1" applyBorder="1" applyProtection="1">
      <protection hidden="1"/>
    </xf>
    <xf numFmtId="172" fontId="26" fillId="0" borderId="48" xfId="0" applyNumberFormat="1" applyFont="1" applyBorder="1" applyProtection="1">
      <protection hidden="1"/>
    </xf>
    <xf numFmtId="0" fontId="53" fillId="0" borderId="48" xfId="0" applyNumberFormat="1" applyFont="1" applyBorder="1" applyProtection="1">
      <protection hidden="1"/>
    </xf>
    <xf numFmtId="3" fontId="26" fillId="0" borderId="69" xfId="0" quotePrefix="1" applyNumberFormat="1" applyFont="1" applyBorder="1" applyProtection="1">
      <protection hidden="1"/>
    </xf>
    <xf numFmtId="0" fontId="38" fillId="0" borderId="48" xfId="0" applyFont="1" applyBorder="1" applyAlignment="1" applyProtection="1">
      <alignment horizontal="left" indent="2"/>
      <protection hidden="1"/>
    </xf>
    <xf numFmtId="166" fontId="54" fillId="0" borderId="66" xfId="0" applyNumberFormat="1" applyFont="1" applyBorder="1" applyProtection="1">
      <protection hidden="1"/>
    </xf>
    <xf numFmtId="0" fontId="26" fillId="0" borderId="65" xfId="0" applyFont="1" applyFill="1" applyBorder="1" applyAlignment="1" applyProtection="1">
      <alignment vertical="top" wrapText="1"/>
      <protection hidden="1"/>
    </xf>
    <xf numFmtId="0" fontId="26" fillId="0" borderId="48" xfId="0" applyFont="1" applyFill="1" applyBorder="1" applyAlignment="1" applyProtection="1">
      <alignment horizontal="left" vertical="top" wrapText="1"/>
      <protection hidden="1"/>
    </xf>
    <xf numFmtId="0" fontId="26" fillId="0" borderId="48" xfId="0" applyFont="1" applyFill="1" applyBorder="1" applyAlignment="1" applyProtection="1">
      <alignment vertical="top"/>
      <protection hidden="1"/>
    </xf>
    <xf numFmtId="167" fontId="26" fillId="0" borderId="64" xfId="0" quotePrefix="1" applyNumberFormat="1" applyFont="1" applyBorder="1" applyProtection="1">
      <protection hidden="1"/>
    </xf>
    <xf numFmtId="167" fontId="26" fillId="0" borderId="48" xfId="0" quotePrefix="1" applyNumberFormat="1" applyFont="1" applyBorder="1" applyProtection="1">
      <protection hidden="1"/>
    </xf>
    <xf numFmtId="165" fontId="26" fillId="0" borderId="69" xfId="0" applyNumberFormat="1" applyFont="1" applyBorder="1" applyProtection="1">
      <protection hidden="1"/>
    </xf>
    <xf numFmtId="167" fontId="26" fillId="0" borderId="65" xfId="0" applyNumberFormat="1" applyFont="1" applyBorder="1" applyProtection="1">
      <protection hidden="1"/>
    </xf>
    <xf numFmtId="167" fontId="26" fillId="0" borderId="48" xfId="0" applyNumberFormat="1" applyFont="1" applyBorder="1" applyProtection="1">
      <protection hidden="1"/>
    </xf>
    <xf numFmtId="0" fontId="53" fillId="0" borderId="73" xfId="0" applyFont="1" applyFill="1" applyBorder="1" applyProtection="1">
      <protection hidden="1"/>
    </xf>
    <xf numFmtId="0" fontId="26" fillId="0" borderId="60" xfId="0" applyFont="1" applyFill="1" applyBorder="1" applyAlignment="1" applyProtection="1">
      <alignment vertical="top"/>
      <protection hidden="1"/>
    </xf>
    <xf numFmtId="0" fontId="38" fillId="0" borderId="48" xfId="0" applyFont="1" applyFill="1" applyBorder="1" applyAlignment="1" applyProtection="1">
      <alignment horizontal="left"/>
      <protection hidden="1"/>
    </xf>
    <xf numFmtId="170" fontId="26" fillId="0" borderId="75" xfId="0" applyNumberFormat="1" applyFont="1" applyBorder="1" applyAlignment="1" applyProtection="1">
      <alignment horizontal="right"/>
      <protection hidden="1"/>
    </xf>
    <xf numFmtId="167" fontId="26" fillId="0" borderId="7" xfId="0" quotePrefix="1" applyNumberFormat="1" applyFont="1" applyBorder="1" applyProtection="1">
      <protection hidden="1"/>
    </xf>
    <xf numFmtId="14" fontId="54" fillId="0" borderId="48" xfId="0" applyNumberFormat="1" applyFont="1" applyBorder="1" applyProtection="1">
      <protection hidden="1"/>
    </xf>
    <xf numFmtId="167" fontId="26" fillId="0" borderId="48" xfId="0" applyNumberFormat="1" applyFont="1" applyBorder="1" applyAlignment="1" applyProtection="1">
      <alignment horizontal="right"/>
      <protection hidden="1"/>
    </xf>
    <xf numFmtId="0" fontId="53" fillId="0" borderId="0" xfId="0" applyFont="1" applyProtection="1">
      <protection hidden="1"/>
    </xf>
    <xf numFmtId="0" fontId="38" fillId="0" borderId="48" xfId="0" applyFont="1" applyFill="1" applyBorder="1" applyAlignment="1" applyProtection="1">
      <alignment horizontal="left" wrapText="1"/>
      <protection hidden="1"/>
    </xf>
    <xf numFmtId="0" fontId="26" fillId="0" borderId="85" xfId="0" applyFont="1" applyBorder="1" applyAlignment="1" applyProtection="1">
      <alignment horizontal="right"/>
      <protection hidden="1"/>
    </xf>
    <xf numFmtId="170" fontId="26" fillId="0" borderId="61" xfId="0" applyNumberFormat="1" applyFont="1" applyBorder="1" applyAlignment="1" applyProtection="1">
      <alignment horizontal="right"/>
      <protection hidden="1"/>
    </xf>
    <xf numFmtId="3" fontId="26" fillId="0" borderId="80" xfId="0" quotePrefix="1" applyNumberFormat="1" applyFont="1" applyBorder="1" applyProtection="1">
      <protection hidden="1"/>
    </xf>
    <xf numFmtId="0" fontId="53" fillId="0" borderId="0" xfId="0" applyFont="1" applyAlignment="1" applyProtection="1">
      <alignment horizontal="left"/>
      <protection hidden="1"/>
    </xf>
    <xf numFmtId="172" fontId="26" fillId="0" borderId="65" xfId="0" applyNumberFormat="1" applyFont="1" applyBorder="1" applyAlignment="1" applyProtection="1">
      <alignment horizontal="left"/>
      <protection hidden="1"/>
    </xf>
    <xf numFmtId="0" fontId="53" fillId="0" borderId="61" xfId="0" applyFont="1" applyBorder="1" applyProtection="1">
      <protection hidden="1"/>
    </xf>
    <xf numFmtId="172" fontId="53" fillId="0" borderId="48" xfId="0" applyNumberFormat="1" applyFont="1" applyBorder="1" applyAlignment="1" applyProtection="1">
      <alignment horizontal="left"/>
      <protection hidden="1"/>
    </xf>
    <xf numFmtId="0" fontId="38" fillId="0" borderId="48" xfId="0" applyFont="1" applyBorder="1" applyAlignment="1" applyProtection="1">
      <alignment horizontal="left" wrapText="1"/>
      <protection hidden="1"/>
    </xf>
    <xf numFmtId="0" fontId="38" fillId="0" borderId="48" xfId="0" applyFont="1" applyBorder="1" applyAlignment="1" applyProtection="1">
      <alignment wrapText="1"/>
      <protection hidden="1"/>
    </xf>
    <xf numFmtId="172" fontId="26" fillId="0" borderId="73" xfId="0" applyNumberFormat="1" applyFont="1" applyBorder="1" applyProtection="1">
      <protection hidden="1"/>
    </xf>
    <xf numFmtId="164" fontId="26" fillId="0" borderId="101" xfId="0" applyNumberFormat="1" applyFont="1" applyBorder="1" applyAlignment="1" applyProtection="1">
      <alignment horizontal="right"/>
      <protection hidden="1"/>
    </xf>
    <xf numFmtId="164" fontId="26" fillId="0" borderId="98" xfId="0" applyNumberFormat="1" applyFont="1" applyBorder="1" applyAlignment="1" applyProtection="1">
      <alignment horizontal="right"/>
      <protection hidden="1"/>
    </xf>
    <xf numFmtId="164" fontId="26" fillId="0" borderId="102" xfId="0" applyNumberFormat="1" applyFont="1" applyBorder="1" applyAlignment="1" applyProtection="1">
      <alignment horizontal="right"/>
      <protection hidden="1"/>
    </xf>
    <xf numFmtId="164" fontId="26" fillId="0" borderId="103" xfId="0" applyNumberFormat="1" applyFont="1" applyBorder="1" applyAlignment="1" applyProtection="1">
      <alignment horizontal="right"/>
      <protection hidden="1"/>
    </xf>
    <xf numFmtId="164" fontId="26" fillId="0" borderId="65" xfId="0" applyNumberFormat="1" applyFont="1" applyBorder="1" applyProtection="1">
      <protection hidden="1"/>
    </xf>
    <xf numFmtId="164" fontId="26" fillId="0" borderId="64" xfId="0" applyNumberFormat="1" applyFont="1" applyBorder="1" applyProtection="1">
      <protection hidden="1"/>
    </xf>
    <xf numFmtId="0" fontId="38" fillId="0" borderId="104" xfId="0" applyFont="1" applyBorder="1" applyProtection="1">
      <protection hidden="1"/>
    </xf>
    <xf numFmtId="170" fontId="26" fillId="0" borderId="72" xfId="0" applyNumberFormat="1" applyFont="1" applyBorder="1" applyProtection="1">
      <protection hidden="1"/>
    </xf>
    <xf numFmtId="170" fontId="26" fillId="0" borderId="105" xfId="0" applyNumberFormat="1" applyFont="1" applyBorder="1" applyProtection="1">
      <protection hidden="1"/>
    </xf>
    <xf numFmtId="170" fontId="26" fillId="0" borderId="65" xfId="0" applyNumberFormat="1" applyFont="1" applyBorder="1" applyProtection="1">
      <protection hidden="1"/>
    </xf>
    <xf numFmtId="167" fontId="26" fillId="0" borderId="96" xfId="0" quotePrefix="1" applyNumberFormat="1" applyFont="1" applyBorder="1" applyProtection="1">
      <protection hidden="1"/>
    </xf>
    <xf numFmtId="167" fontId="26" fillId="0" borderId="95" xfId="0" quotePrefix="1" applyNumberFormat="1" applyFont="1" applyBorder="1" applyProtection="1">
      <protection hidden="1"/>
    </xf>
    <xf numFmtId="167" fontId="26" fillId="0" borderId="96" xfId="0" applyNumberFormat="1" applyFont="1" applyBorder="1" applyProtection="1">
      <protection hidden="1"/>
    </xf>
    <xf numFmtId="0" fontId="26" fillId="0" borderId="48" xfId="0" applyFont="1" applyFill="1" applyBorder="1" applyAlignment="1" applyProtection="1">
      <protection hidden="1"/>
    </xf>
    <xf numFmtId="172" fontId="26" fillId="0" borderId="48" xfId="0" applyNumberFormat="1" applyFont="1" applyFill="1" applyBorder="1" applyAlignment="1" applyProtection="1">
      <alignment horizontal="left"/>
      <protection hidden="1"/>
    </xf>
    <xf numFmtId="0" fontId="26" fillId="0" borderId="48" xfId="0" applyFont="1" applyFill="1" applyBorder="1" applyAlignment="1" applyProtection="1">
      <alignment horizontal="left"/>
      <protection hidden="1"/>
    </xf>
    <xf numFmtId="0" fontId="38" fillId="0" borderId="66" xfId="0" applyFont="1" applyBorder="1" applyAlignment="1" applyProtection="1">
      <alignment horizontal="left" indent="3"/>
      <protection hidden="1"/>
    </xf>
    <xf numFmtId="0" fontId="38" fillId="0" borderId="48" xfId="0" applyFont="1" applyBorder="1" applyAlignment="1" applyProtection="1">
      <alignment horizontal="left" indent="3"/>
      <protection hidden="1"/>
    </xf>
    <xf numFmtId="172" fontId="26" fillId="0" borderId="66" xfId="0" applyNumberFormat="1" applyFont="1" applyBorder="1" applyProtection="1">
      <protection hidden="1"/>
    </xf>
    <xf numFmtId="167" fontId="26" fillId="0" borderId="62" xfId="0" quotePrefix="1" applyNumberFormat="1" applyFont="1" applyBorder="1" applyProtection="1">
      <protection hidden="1"/>
    </xf>
    <xf numFmtId="0" fontId="38" fillId="0" borderId="48" xfId="0" applyFont="1" applyFill="1" applyBorder="1" applyAlignment="1" applyProtection="1">
      <protection hidden="1"/>
    </xf>
    <xf numFmtId="0" fontId="26" fillId="0" borderId="61" xfId="0" applyFont="1" applyBorder="1" applyAlignment="1" applyProtection="1">
      <protection hidden="1"/>
    </xf>
    <xf numFmtId="0" fontId="26" fillId="0" borderId="96" xfId="0" applyFont="1" applyBorder="1" applyAlignment="1" applyProtection="1">
      <alignment vertical="top"/>
      <protection hidden="1"/>
    </xf>
    <xf numFmtId="0" fontId="26" fillId="0" borderId="106" xfId="0" applyFont="1" applyBorder="1" applyAlignment="1" applyProtection="1">
      <protection hidden="1"/>
    </xf>
    <xf numFmtId="0" fontId="33" fillId="0" borderId="61" xfId="68" applyFont="1" applyBorder="1" applyAlignment="1" applyProtection="1">
      <alignment vertical="center"/>
      <protection hidden="1"/>
    </xf>
    <xf numFmtId="0" fontId="26" fillId="0" borderId="107" xfId="0" applyFont="1" applyBorder="1" applyAlignment="1" applyProtection="1">
      <alignment horizontal="left" vertical="top"/>
      <protection hidden="1"/>
    </xf>
    <xf numFmtId="0" fontId="26" fillId="0" borderId="108" xfId="0" applyFont="1" applyBorder="1" applyAlignment="1" applyProtection="1">
      <protection hidden="1"/>
    </xf>
    <xf numFmtId="0" fontId="26" fillId="0" borderId="96" xfId="0" applyFont="1" applyBorder="1" applyProtection="1">
      <protection hidden="1"/>
    </xf>
    <xf numFmtId="0" fontId="26" fillId="0" borderId="92" xfId="0" applyFont="1" applyBorder="1" applyProtection="1">
      <protection hidden="1"/>
    </xf>
    <xf numFmtId="0" fontId="26" fillId="0" borderId="61" xfId="0" applyNumberFormat="1" applyFont="1" applyBorder="1" applyAlignment="1" applyProtection="1">
      <alignment vertical="top" wrapText="1"/>
      <protection hidden="1"/>
    </xf>
    <xf numFmtId="0" fontId="26" fillId="0" borderId="7" xfId="0" applyFont="1" applyBorder="1" applyAlignment="1" applyProtection="1">
      <protection hidden="1"/>
    </xf>
    <xf numFmtId="0" fontId="26" fillId="0" borderId="7" xfId="0" applyFont="1" applyBorder="1" applyAlignment="1" applyProtection="1">
      <alignment horizontal="left"/>
      <protection hidden="1"/>
    </xf>
    <xf numFmtId="0" fontId="26" fillId="0" borderId="82" xfId="0" applyFont="1" applyBorder="1" applyAlignment="1" applyProtection="1">
      <alignment horizontal="left"/>
      <protection hidden="1"/>
    </xf>
    <xf numFmtId="0" fontId="26" fillId="0" borderId="61" xfId="0" applyFont="1" applyBorder="1" applyAlignment="1" applyProtection="1">
      <alignment vertical="top" wrapText="1"/>
      <protection hidden="1"/>
    </xf>
    <xf numFmtId="0" fontId="54" fillId="0" borderId="48" xfId="0" quotePrefix="1" applyFont="1" applyBorder="1" applyProtection="1">
      <protection hidden="1"/>
    </xf>
    <xf numFmtId="0" fontId="54" fillId="0" borderId="48" xfId="0" applyFont="1" applyBorder="1" applyAlignment="1" applyProtection="1">
      <alignment horizontal="left"/>
      <protection hidden="1"/>
    </xf>
    <xf numFmtId="1" fontId="26" fillId="0" borderId="0" xfId="0" applyNumberFormat="1" applyFont="1" applyAlignment="1">
      <alignment horizontal="center"/>
    </xf>
    <xf numFmtId="1" fontId="26" fillId="0" borderId="33" xfId="0" applyNumberFormat="1" applyFont="1" applyBorder="1" applyAlignment="1">
      <alignment horizontal="center"/>
    </xf>
    <xf numFmtId="1" fontId="26" fillId="0" borderId="34" xfId="0" applyNumberFormat="1" applyFont="1" applyBorder="1" applyAlignment="1">
      <alignment horizontal="center"/>
    </xf>
    <xf numFmtId="1" fontId="26" fillId="0" borderId="35" xfId="0" applyNumberFormat="1" applyFont="1" applyBorder="1" applyAlignment="1">
      <alignment horizontal="center"/>
    </xf>
    <xf numFmtId="1" fontId="26" fillId="0" borderId="30" xfId="0" applyNumberFormat="1" applyFont="1" applyBorder="1" applyAlignment="1">
      <alignment horizontal="center"/>
    </xf>
    <xf numFmtId="1" fontId="26" fillId="0" borderId="33" xfId="0" quotePrefix="1" applyNumberFormat="1" applyFont="1" applyBorder="1" applyAlignment="1">
      <alignment horizontal="center"/>
    </xf>
    <xf numFmtId="1" fontId="26" fillId="0" borderId="34" xfId="0" quotePrefix="1" applyNumberFormat="1" applyFont="1" applyBorder="1" applyAlignment="1">
      <alignment horizontal="center"/>
    </xf>
    <xf numFmtId="1" fontId="26" fillId="0" borderId="35" xfId="0" quotePrefix="1" applyNumberFormat="1" applyFont="1" applyBorder="1" applyAlignment="1">
      <alignment horizontal="center"/>
    </xf>
    <xf numFmtId="1" fontId="26" fillId="0" borderId="21" xfId="0" applyNumberFormat="1" applyFont="1" applyBorder="1" applyAlignment="1">
      <alignment horizontal="center"/>
    </xf>
    <xf numFmtId="1" fontId="26" fillId="0" borderId="0" xfId="0" applyNumberFormat="1" applyFont="1" applyBorder="1" applyAlignment="1">
      <alignment horizontal="center"/>
    </xf>
    <xf numFmtId="1" fontId="26" fillId="0" borderId="22" xfId="0" applyNumberFormat="1" applyFont="1" applyBorder="1" applyAlignment="1">
      <alignment horizontal="center"/>
    </xf>
    <xf numFmtId="1" fontId="26" fillId="0" borderId="31" xfId="0" applyNumberFormat="1" applyFont="1" applyBorder="1" applyAlignment="1">
      <alignment horizontal="center"/>
    </xf>
    <xf numFmtId="1" fontId="26" fillId="0" borderId="21" xfId="0" quotePrefix="1" applyNumberFormat="1" applyFont="1" applyBorder="1" applyAlignment="1">
      <alignment horizontal="center"/>
    </xf>
    <xf numFmtId="1" fontId="26" fillId="0" borderId="0" xfId="0" quotePrefix="1" applyNumberFormat="1" applyFont="1" applyBorder="1" applyAlignment="1">
      <alignment horizontal="center"/>
    </xf>
    <xf numFmtId="1" fontId="26" fillId="0" borderId="22" xfId="0" quotePrefix="1" applyNumberFormat="1" applyFont="1" applyBorder="1" applyAlignment="1">
      <alignment horizontal="center"/>
    </xf>
    <xf numFmtId="1" fontId="26" fillId="24" borderId="22" xfId="0" quotePrefix="1" applyNumberFormat="1" applyFont="1" applyFill="1" applyBorder="1" applyAlignment="1">
      <alignment horizontal="center"/>
    </xf>
    <xf numFmtId="1" fontId="26" fillId="0" borderId="21" xfId="0" applyNumberFormat="1" applyFont="1" applyFill="1" applyBorder="1" applyAlignment="1">
      <alignment horizontal="center"/>
    </xf>
    <xf numFmtId="1" fontId="26" fillId="0" borderId="0" xfId="0" applyNumberFormat="1" applyFont="1" applyFill="1" applyBorder="1" applyAlignment="1">
      <alignment horizontal="center"/>
    </xf>
    <xf numFmtId="1" fontId="26" fillId="0" borderId="22" xfId="0" applyNumberFormat="1" applyFont="1" applyFill="1" applyBorder="1" applyAlignment="1">
      <alignment horizontal="center"/>
    </xf>
    <xf numFmtId="1" fontId="26" fillId="0" borderId="31" xfId="0" applyNumberFormat="1" applyFont="1" applyFill="1" applyBorder="1" applyAlignment="1">
      <alignment horizontal="center"/>
    </xf>
    <xf numFmtId="1" fontId="26" fillId="0" borderId="21" xfId="0" quotePrefix="1" applyNumberFormat="1" applyFont="1" applyFill="1" applyBorder="1" applyAlignment="1">
      <alignment horizontal="center"/>
    </xf>
    <xf numFmtId="1" fontId="26" fillId="0" borderId="0" xfId="0" quotePrefix="1" applyNumberFormat="1" applyFont="1" applyFill="1" applyBorder="1" applyAlignment="1">
      <alignment horizontal="center"/>
    </xf>
    <xf numFmtId="1" fontId="26" fillId="0" borderId="22" xfId="0" quotePrefix="1" applyNumberFormat="1" applyFont="1" applyFill="1" applyBorder="1" applyAlignment="1">
      <alignment horizontal="center"/>
    </xf>
    <xf numFmtId="1" fontId="26" fillId="67" borderId="31" xfId="0" applyNumberFormat="1" applyFont="1" applyFill="1" applyBorder="1" applyAlignment="1">
      <alignment horizontal="center"/>
    </xf>
    <xf numFmtId="1" fontId="26" fillId="0" borderId="36" xfId="0" applyNumberFormat="1" applyFont="1" applyBorder="1" applyAlignment="1">
      <alignment horizontal="center"/>
    </xf>
    <xf numFmtId="1" fontId="26" fillId="0" borderId="37" xfId="0" applyNumberFormat="1" applyFont="1" applyBorder="1" applyAlignment="1">
      <alignment horizontal="center"/>
    </xf>
    <xf numFmtId="1" fontId="26" fillId="0" borderId="38" xfId="0" applyNumberFormat="1" applyFont="1" applyBorder="1" applyAlignment="1">
      <alignment horizontal="center"/>
    </xf>
    <xf numFmtId="1" fontId="26" fillId="0" borderId="32" xfId="0" applyNumberFormat="1" applyFont="1" applyBorder="1" applyAlignment="1">
      <alignment horizontal="center"/>
    </xf>
    <xf numFmtId="1" fontId="26" fillId="0" borderId="36" xfId="0" quotePrefix="1" applyNumberFormat="1" applyFont="1" applyBorder="1" applyAlignment="1">
      <alignment horizontal="center"/>
    </xf>
    <xf numFmtId="1" fontId="26" fillId="0" borderId="37" xfId="0" quotePrefix="1" applyNumberFormat="1" applyFont="1" applyBorder="1" applyAlignment="1">
      <alignment horizontal="center"/>
    </xf>
    <xf numFmtId="1" fontId="26" fillId="0" borderId="38" xfId="0" quotePrefix="1" applyNumberFormat="1" applyFont="1" applyBorder="1" applyAlignment="1">
      <alignment horizontal="center"/>
    </xf>
    <xf numFmtId="0" fontId="37" fillId="0" borderId="24" xfId="0" quotePrefix="1" applyNumberFormat="1" applyFont="1" applyBorder="1"/>
    <xf numFmtId="0" fontId="27" fillId="67" borderId="0" xfId="0" applyFont="1" applyFill="1"/>
    <xf numFmtId="0" fontId="57" fillId="0" borderId="0" xfId="76"/>
    <xf numFmtId="0" fontId="57" fillId="0" borderId="0" xfId="76"/>
    <xf numFmtId="165" fontId="54" fillId="0" borderId="74" xfId="0" applyNumberFormat="1" applyFont="1" applyBorder="1" applyProtection="1">
      <protection hidden="1"/>
    </xf>
    <xf numFmtId="165" fontId="26" fillId="0" borderId="48" xfId="0" applyNumberFormat="1" applyFont="1" applyBorder="1" applyProtection="1">
      <protection hidden="1"/>
    </xf>
    <xf numFmtId="165" fontId="54" fillId="0" borderId="48" xfId="0" applyNumberFormat="1" applyFont="1" applyBorder="1" applyProtection="1">
      <protection hidden="1"/>
    </xf>
    <xf numFmtId="14" fontId="27" fillId="0" borderId="0" xfId="0" applyNumberFormat="1" applyFont="1" applyAlignment="1"/>
    <xf numFmtId="14" fontId="29" fillId="0" borderId="0" xfId="0" applyNumberFormat="1" applyFont="1" applyAlignment="1"/>
    <xf numFmtId="0" fontId="29" fillId="0" borderId="0" xfId="0" applyFont="1" applyAlignment="1"/>
    <xf numFmtId="0" fontId="27" fillId="0" borderId="0" xfId="0" applyFont="1" applyAlignment="1"/>
    <xf numFmtId="3" fontId="72" fillId="0" borderId="0" xfId="0" applyNumberFormat="1" applyFont="1"/>
    <xf numFmtId="0" fontId="38" fillId="0" borderId="67" xfId="0" applyFont="1" applyBorder="1" applyProtection="1">
      <protection hidden="1"/>
    </xf>
    <xf numFmtId="164" fontId="26" fillId="0" borderId="101" xfId="0" applyNumberFormat="1" applyFont="1" applyFill="1" applyBorder="1" applyAlignment="1" applyProtection="1">
      <alignment horizontal="right" wrapText="1"/>
      <protection hidden="1"/>
    </xf>
    <xf numFmtId="164" fontId="26" fillId="0" borderId="98" xfId="0" applyNumberFormat="1" applyFont="1" applyFill="1" applyBorder="1" applyAlignment="1" applyProtection="1">
      <alignment horizontal="right" wrapText="1"/>
      <protection hidden="1"/>
    </xf>
    <xf numFmtId="164" fontId="26" fillId="0" borderId="98" xfId="0" applyNumberFormat="1" applyFont="1" applyBorder="1" applyAlignment="1" applyProtection="1">
      <alignment horizontal="right" wrapText="1"/>
      <protection hidden="1"/>
    </xf>
    <xf numFmtId="164" fontId="26" fillId="0" borderId="154" xfId="0" applyNumberFormat="1" applyFont="1" applyBorder="1" applyAlignment="1" applyProtection="1">
      <alignment horizontal="right" wrapText="1"/>
      <protection hidden="1"/>
    </xf>
    <xf numFmtId="164" fontId="26" fillId="0" borderId="155" xfId="0" applyNumberFormat="1" applyFont="1" applyBorder="1" applyAlignment="1" applyProtection="1">
      <alignment horizontal="right" wrapText="1"/>
      <protection hidden="1"/>
    </xf>
    <xf numFmtId="164" fontId="26" fillId="0" borderId="101" xfId="0" applyNumberFormat="1" applyFont="1" applyBorder="1" applyAlignment="1" applyProtection="1">
      <alignment horizontal="right" wrapText="1"/>
      <protection hidden="1"/>
    </xf>
    <xf numFmtId="164" fontId="26" fillId="0" borderId="156" xfId="0" applyNumberFormat="1" applyFont="1" applyBorder="1" applyAlignment="1" applyProtection="1">
      <alignment horizontal="right" wrapText="1"/>
      <protection hidden="1"/>
    </xf>
    <xf numFmtId="164" fontId="74" fillId="0" borderId="65" xfId="0" applyNumberFormat="1" applyFont="1" applyBorder="1" applyProtection="1">
      <protection hidden="1"/>
    </xf>
    <xf numFmtId="3" fontId="74" fillId="0" borderId="64" xfId="0" applyNumberFormat="1" applyFont="1" applyBorder="1" applyProtection="1">
      <protection hidden="1"/>
    </xf>
    <xf numFmtId="164" fontId="74" fillId="0" borderId="64" xfId="0" applyNumberFormat="1" applyFont="1" applyBorder="1" applyProtection="1">
      <protection hidden="1"/>
    </xf>
    <xf numFmtId="3" fontId="74" fillId="0" borderId="157" xfId="0" applyNumberFormat="1" applyFont="1" applyBorder="1" applyProtection="1">
      <protection hidden="1"/>
    </xf>
    <xf numFmtId="164" fontId="74" fillId="0" borderId="158" xfId="0" applyNumberFormat="1" applyFont="1" applyBorder="1" applyProtection="1">
      <protection hidden="1"/>
    </xf>
    <xf numFmtId="3" fontId="74" fillId="0" borderId="65" xfId="0" applyNumberFormat="1" applyFont="1" applyBorder="1" applyProtection="1">
      <protection hidden="1"/>
    </xf>
    <xf numFmtId="3" fontId="54" fillId="0" borderId="48" xfId="0" applyNumberFormat="1" applyFont="1" applyBorder="1" applyProtection="1">
      <protection hidden="1"/>
    </xf>
    <xf numFmtId="3" fontId="26" fillId="66" borderId="0" xfId="0" applyNumberFormat="1" applyFont="1" applyFill="1" applyBorder="1" applyAlignment="1">
      <alignment horizontal="right"/>
    </xf>
    <xf numFmtId="3" fontId="26" fillId="68" borderId="96" xfId="0" quotePrefix="1" applyNumberFormat="1" applyFont="1" applyFill="1" applyBorder="1" applyProtection="1">
      <protection hidden="1"/>
    </xf>
    <xf numFmtId="3" fontId="26" fillId="68" borderId="7" xfId="0" quotePrefix="1" applyNumberFormat="1" applyFont="1" applyFill="1" applyBorder="1" applyProtection="1">
      <protection hidden="1"/>
    </xf>
    <xf numFmtId="3" fontId="26" fillId="68" borderId="95" xfId="0" quotePrefix="1" applyNumberFormat="1" applyFont="1" applyFill="1" applyBorder="1" applyProtection="1">
      <protection hidden="1"/>
    </xf>
    <xf numFmtId="3" fontId="26" fillId="68" borderId="159" xfId="0" quotePrefix="1" applyNumberFormat="1" applyFont="1" applyFill="1" applyBorder="1" applyProtection="1">
      <protection hidden="1"/>
    </xf>
    <xf numFmtId="3" fontId="26" fillId="68" borderId="95" xfId="0" quotePrefix="1" applyNumberFormat="1" applyFont="1" applyFill="1" applyBorder="1" applyAlignment="1" applyProtection="1">
      <alignment horizontal="right"/>
      <protection hidden="1"/>
    </xf>
    <xf numFmtId="167" fontId="26" fillId="68" borderId="96" xfId="0" quotePrefix="1" applyNumberFormat="1" applyFont="1" applyFill="1" applyBorder="1" applyProtection="1">
      <protection hidden="1"/>
    </xf>
    <xf numFmtId="167" fontId="26" fillId="68" borderId="7" xfId="0" quotePrefix="1" applyNumberFormat="1" applyFont="1" applyFill="1" applyBorder="1" applyProtection="1">
      <protection hidden="1"/>
    </xf>
    <xf numFmtId="167" fontId="26" fillId="68" borderId="159" xfId="0" quotePrefix="1" applyNumberFormat="1" applyFont="1" applyFill="1" applyBorder="1" applyProtection="1">
      <protection hidden="1"/>
    </xf>
    <xf numFmtId="167" fontId="26" fillId="68" borderId="96" xfId="0" quotePrefix="1" applyNumberFormat="1" applyFont="1" applyFill="1" applyBorder="1" applyAlignment="1" applyProtection="1">
      <alignment horizontal="right"/>
      <protection hidden="1"/>
    </xf>
    <xf numFmtId="0" fontId="26" fillId="0" borderId="161" xfId="0" applyFont="1" applyBorder="1" applyAlignment="1" applyProtection="1">
      <alignment horizontal="left" vertical="top"/>
      <protection hidden="1"/>
    </xf>
    <xf numFmtId="173" fontId="26" fillId="0" borderId="7" xfId="0" applyNumberFormat="1" applyFont="1" applyBorder="1" applyProtection="1">
      <protection hidden="1"/>
    </xf>
    <xf numFmtId="3" fontId="26" fillId="0" borderId="7" xfId="0" applyNumberFormat="1" applyFont="1" applyBorder="1" applyProtection="1">
      <protection hidden="1"/>
    </xf>
    <xf numFmtId="3" fontId="26" fillId="0" borderId="7" xfId="0" quotePrefix="1" applyNumberFormat="1" applyFont="1" applyBorder="1" applyAlignment="1" applyProtection="1">
      <alignment wrapText="1"/>
      <protection hidden="1"/>
    </xf>
    <xf numFmtId="3" fontId="26" fillId="0" borderId="7" xfId="0" quotePrefix="1" applyNumberFormat="1" applyFont="1" applyFill="1" applyBorder="1" applyProtection="1">
      <protection hidden="1"/>
    </xf>
    <xf numFmtId="3" fontId="26" fillId="0" borderId="7" xfId="0" applyNumberFormat="1" applyFont="1" applyFill="1" applyBorder="1" applyProtection="1">
      <protection hidden="1"/>
    </xf>
    <xf numFmtId="173" fontId="26" fillId="0" borderId="7" xfId="0" applyNumberFormat="1" applyFont="1" applyBorder="1" applyAlignment="1" applyProtection="1">
      <alignment horizontal="right"/>
      <protection hidden="1"/>
    </xf>
    <xf numFmtId="3" fontId="26" fillId="0" borderId="95" xfId="0" applyNumberFormat="1" applyFont="1" applyBorder="1" applyProtection="1">
      <protection hidden="1"/>
    </xf>
    <xf numFmtId="3" fontId="26" fillId="0" borderId="82" xfId="0" applyNumberFormat="1" applyFont="1" applyBorder="1" applyProtection="1">
      <protection hidden="1"/>
    </xf>
    <xf numFmtId="3" fontId="26" fillId="0" borderId="91" xfId="0" applyNumberFormat="1" applyFont="1" applyBorder="1" applyProtection="1">
      <protection hidden="1"/>
    </xf>
    <xf numFmtId="3" fontId="26" fillId="0" borderId="162" xfId="0" applyNumberFormat="1" applyFont="1" applyBorder="1" applyProtection="1">
      <protection hidden="1"/>
    </xf>
    <xf numFmtId="3" fontId="26" fillId="0" borderId="163" xfId="0" applyNumberFormat="1" applyFont="1" applyBorder="1" applyProtection="1">
      <protection hidden="1"/>
    </xf>
    <xf numFmtId="3" fontId="26" fillId="0" borderId="97" xfId="0" quotePrefix="1" applyNumberFormat="1" applyFont="1" applyBorder="1" applyProtection="1">
      <protection hidden="1"/>
    </xf>
    <xf numFmtId="3" fontId="26" fillId="0" borderId="106" xfId="0" quotePrefix="1" applyNumberFormat="1" applyFont="1" applyBorder="1" applyProtection="1">
      <protection hidden="1"/>
    </xf>
    <xf numFmtId="3" fontId="26" fillId="0" borderId="98" xfId="0" quotePrefix="1" applyNumberFormat="1" applyFont="1" applyBorder="1" applyProtection="1">
      <protection hidden="1"/>
    </xf>
    <xf numFmtId="167" fontId="26" fillId="0" borderId="7" xfId="0" applyNumberFormat="1" applyFont="1" applyBorder="1" applyProtection="1">
      <protection hidden="1"/>
    </xf>
    <xf numFmtId="0" fontId="53" fillId="0" borderId="48" xfId="0" applyFont="1" applyBorder="1" applyProtection="1">
      <protection locked="0"/>
    </xf>
    <xf numFmtId="165" fontId="26" fillId="0" borderId="0" xfId="0" applyNumberFormat="1" applyFont="1" applyFill="1"/>
    <xf numFmtId="0" fontId="54" fillId="0" borderId="48" xfId="0" applyFont="1" applyFill="1" applyBorder="1" applyProtection="1">
      <protection hidden="1"/>
    </xf>
    <xf numFmtId="0" fontId="2" fillId="0" borderId="48" xfId="68" applyBorder="1" applyAlignment="1" applyProtection="1">
      <alignment horizontal="center"/>
    </xf>
    <xf numFmtId="0" fontId="42" fillId="0" borderId="48" xfId="0" applyFont="1" applyBorder="1" applyAlignment="1">
      <alignment horizontal="center"/>
    </xf>
    <xf numFmtId="172" fontId="26" fillId="0" borderId="60" xfId="0" applyNumberFormat="1" applyFont="1" applyBorder="1" applyAlignment="1" applyProtection="1">
      <alignment horizontal="left"/>
      <protection hidden="1"/>
    </xf>
    <xf numFmtId="0" fontId="2" fillId="0" borderId="0" xfId="68" applyAlignment="1" applyProtection="1">
      <alignment wrapText="1"/>
    </xf>
    <xf numFmtId="0" fontId="33" fillId="0" borderId="0" xfId="68" applyFont="1" applyAlignment="1" applyProtection="1">
      <alignment wrapText="1"/>
    </xf>
    <xf numFmtId="0" fontId="26" fillId="0" borderId="0" xfId="0" applyFont="1" applyAlignment="1"/>
    <xf numFmtId="0" fontId="2" fillId="0" borderId="0" xfId="68" applyFill="1" applyAlignment="1" applyProtection="1">
      <alignment wrapText="1"/>
    </xf>
    <xf numFmtId="172" fontId="38" fillId="24" borderId="48" xfId="0" applyNumberFormat="1" applyFont="1" applyFill="1" applyBorder="1" applyAlignment="1" applyProtection="1">
      <alignment horizontal="center"/>
      <protection locked="0"/>
    </xf>
    <xf numFmtId="172" fontId="26" fillId="0" borderId="60" xfId="0" applyNumberFormat="1" applyFont="1" applyBorder="1" applyAlignment="1" applyProtection="1">
      <alignment horizontal="left"/>
      <protection hidden="1"/>
    </xf>
    <xf numFmtId="0" fontId="33" fillId="0" borderId="48" xfId="68" applyFont="1" applyBorder="1" applyAlignment="1" applyProtection="1">
      <alignment horizontal="right" vertical="center"/>
      <protection hidden="1"/>
    </xf>
    <xf numFmtId="3" fontId="0" fillId="0" borderId="0" xfId="0" applyNumberFormat="1" applyFill="1"/>
    <xf numFmtId="0" fontId="57" fillId="0" borderId="0" xfId="76" applyAlignment="1">
      <alignment horizontal="right"/>
    </xf>
    <xf numFmtId="0" fontId="26" fillId="0" borderId="0" xfId="0" applyFont="1" applyAlignment="1">
      <alignment horizontal="center"/>
    </xf>
    <xf numFmtId="0" fontId="26" fillId="0" borderId="86" xfId="0" applyFont="1" applyFill="1" applyBorder="1" applyAlignment="1" applyProtection="1">
      <alignment horizontal="center"/>
      <protection hidden="1"/>
    </xf>
    <xf numFmtId="172" fontId="26" fillId="0" borderId="48" xfId="0" applyNumberFormat="1" applyFont="1" applyBorder="1" applyAlignment="1" applyProtection="1">
      <alignment horizontal="left" vertical="top" wrapText="1"/>
      <protection hidden="1"/>
    </xf>
    <xf numFmtId="0" fontId="33" fillId="0" borderId="80" xfId="68" applyFont="1" applyBorder="1" applyAlignment="1" applyProtection="1">
      <alignment vertical="center"/>
      <protection hidden="1"/>
    </xf>
    <xf numFmtId="0" fontId="26" fillId="0" borderId="31" xfId="0" applyFont="1" applyBorder="1" applyAlignment="1"/>
    <xf numFmtId="0" fontId="26" fillId="0" borderId="21" xfId="0" applyFont="1" applyBorder="1" applyAlignment="1"/>
    <xf numFmtId="0" fontId="26" fillId="0" borderId="0" xfId="0" applyFont="1" applyBorder="1" applyAlignment="1"/>
    <xf numFmtId="0" fontId="26" fillId="0" borderId="22" xfId="0" applyFont="1" applyBorder="1" applyAlignment="1"/>
    <xf numFmtId="164" fontId="26" fillId="0" borderId="0" xfId="0" quotePrefix="1" applyNumberFormat="1" applyFont="1" applyAlignment="1"/>
    <xf numFmtId="0" fontId="26" fillId="0" borderId="0" xfId="0" quotePrefix="1" applyFont="1" applyAlignment="1"/>
    <xf numFmtId="0" fontId="26" fillId="0" borderId="30" xfId="0" applyFont="1" applyBorder="1" applyAlignment="1"/>
    <xf numFmtId="0" fontId="26" fillId="0" borderId="33" xfId="0" applyFont="1" applyBorder="1" applyAlignment="1"/>
    <xf numFmtId="0" fontId="26" fillId="0" borderId="34" xfId="0" applyFont="1" applyBorder="1" applyAlignment="1"/>
    <xf numFmtId="0" fontId="26" fillId="0" borderId="35" xfId="0" applyFont="1" applyBorder="1" applyAlignment="1"/>
    <xf numFmtId="0" fontId="26" fillId="0" borderId="21" xfId="0" applyFont="1" applyFill="1" applyBorder="1" applyAlignment="1"/>
    <xf numFmtId="0" fontId="26" fillId="0" borderId="0" xfId="0" applyFont="1" applyFill="1" applyBorder="1" applyAlignment="1"/>
    <xf numFmtId="0" fontId="26" fillId="0" borderId="22" xfId="0" applyFont="1" applyFill="1" applyBorder="1" applyAlignment="1"/>
    <xf numFmtId="0" fontId="26" fillId="0" borderId="32" xfId="0" applyFont="1" applyBorder="1" applyAlignment="1"/>
    <xf numFmtId="0" fontId="26" fillId="0" borderId="36" xfId="0" applyFont="1" applyBorder="1" applyAlignment="1"/>
    <xf numFmtId="0" fontId="26" fillId="0" borderId="37" xfId="0" applyFont="1" applyBorder="1" applyAlignment="1"/>
    <xf numFmtId="0" fontId="26" fillId="0" borderId="38" xfId="0" applyFont="1" applyBorder="1" applyAlignment="1"/>
    <xf numFmtId="0" fontId="38" fillId="0" borderId="0" xfId="0" applyFont="1" applyAlignment="1">
      <alignment vertical="center"/>
    </xf>
    <xf numFmtId="0" fontId="27" fillId="69" borderId="19" xfId="0" applyFont="1" applyFill="1" applyBorder="1" applyAlignment="1">
      <alignment horizontal="center"/>
    </xf>
    <xf numFmtId="14" fontId="27" fillId="69" borderId="0" xfId="0" applyNumberFormat="1" applyFont="1" applyFill="1" applyBorder="1" applyAlignment="1">
      <alignment wrapText="1"/>
    </xf>
    <xf numFmtId="0" fontId="27" fillId="69" borderId="0" xfId="0" applyFont="1" applyFill="1" applyBorder="1" applyAlignment="1">
      <alignment wrapText="1"/>
    </xf>
    <xf numFmtId="0" fontId="27" fillId="69" borderId="0" xfId="0" applyFont="1" applyFill="1" applyBorder="1" applyAlignment="1"/>
    <xf numFmtId="14" fontId="2" fillId="0" borderId="0" xfId="68" applyNumberFormat="1" applyAlignment="1" applyProtection="1">
      <alignment wrapText="1"/>
    </xf>
    <xf numFmtId="0" fontId="27" fillId="70" borderId="0" xfId="0" applyFont="1" applyFill="1"/>
    <xf numFmtId="0" fontId="33" fillId="69" borderId="0" xfId="68" applyFont="1" applyFill="1" applyAlignment="1" applyProtection="1"/>
    <xf numFmtId="14" fontId="27" fillId="69" borderId="0" xfId="0" applyNumberFormat="1" applyFont="1" applyFill="1"/>
    <xf numFmtId="14" fontId="2" fillId="69" borderId="0" xfId="68" applyNumberFormat="1" applyFill="1" applyAlignment="1" applyProtection="1"/>
    <xf numFmtId="14" fontId="33" fillId="69" borderId="0" xfId="68" applyNumberFormat="1" applyFont="1" applyFill="1" applyAlignment="1" applyProtection="1"/>
    <xf numFmtId="0" fontId="2" fillId="0" borderId="0" xfId="68" applyFill="1" applyAlignment="1" applyProtection="1"/>
    <xf numFmtId="22" fontId="0" fillId="0" borderId="0" xfId="0" applyNumberFormat="1"/>
    <xf numFmtId="0" fontId="0" fillId="0" borderId="0" xfId="0" applyAlignment="1">
      <alignment wrapText="1"/>
    </xf>
    <xf numFmtId="165" fontId="0" fillId="0" borderId="0" xfId="0" applyNumberFormat="1"/>
    <xf numFmtId="14" fontId="27" fillId="69" borderId="0" xfId="0" applyNumberFormat="1" applyFont="1" applyFill="1" applyAlignment="1">
      <alignment wrapText="1"/>
    </xf>
    <xf numFmtId="14" fontId="0" fillId="0" borderId="0" xfId="0" applyNumberFormat="1"/>
    <xf numFmtId="0" fontId="26" fillId="0" borderId="0" xfId="0" applyFont="1" applyFill="1" applyBorder="1"/>
    <xf numFmtId="167" fontId="26" fillId="0" borderId="0" xfId="0" applyNumberFormat="1" applyFont="1" applyBorder="1" applyAlignment="1">
      <alignment horizontal="right"/>
    </xf>
    <xf numFmtId="167" fontId="26" fillId="0" borderId="22" xfId="0" applyNumberFormat="1" applyFont="1" applyBorder="1" applyAlignment="1">
      <alignment horizontal="right"/>
    </xf>
    <xf numFmtId="167" fontId="26" fillId="0" borderId="34" xfId="0" applyNumberFormat="1" applyFont="1" applyBorder="1" applyAlignment="1">
      <alignment horizontal="right"/>
    </xf>
    <xf numFmtId="167" fontId="26" fillId="0" borderId="35" xfId="0" applyNumberFormat="1" applyFont="1" applyBorder="1" applyAlignment="1">
      <alignment horizontal="right"/>
    </xf>
    <xf numFmtId="167" fontId="26" fillId="0" borderId="45" xfId="0" applyNumberFormat="1" applyFont="1" applyBorder="1" applyAlignment="1">
      <alignment horizontal="right"/>
    </xf>
    <xf numFmtId="167" fontId="26" fillId="0" borderId="46" xfId="0" applyNumberFormat="1" applyFont="1" applyBorder="1" applyAlignment="1">
      <alignment horizontal="right"/>
    </xf>
    <xf numFmtId="173" fontId="26" fillId="0" borderId="164" xfId="0" applyNumberFormat="1" applyFont="1" applyBorder="1" applyProtection="1">
      <protection hidden="1"/>
    </xf>
    <xf numFmtId="173" fontId="26" fillId="0" borderId="165" xfId="0" applyNumberFormat="1" applyFont="1" applyBorder="1" applyProtection="1">
      <protection hidden="1"/>
    </xf>
    <xf numFmtId="173" fontId="26" fillId="0" borderId="166" xfId="0" applyNumberFormat="1" applyFont="1" applyBorder="1" applyProtection="1">
      <protection hidden="1"/>
    </xf>
    <xf numFmtId="0" fontId="38" fillId="0" borderId="167" xfId="0" applyFont="1" applyBorder="1" applyProtection="1">
      <protection hidden="1"/>
    </xf>
    <xf numFmtId="3" fontId="26" fillId="0" borderId="65" xfId="0" applyNumberFormat="1" applyFont="1" applyBorder="1" applyAlignment="1" applyProtection="1">
      <alignment horizontal="right"/>
      <protection hidden="1"/>
    </xf>
    <xf numFmtId="14" fontId="26" fillId="0" borderId="48" xfId="0" applyNumberFormat="1" applyFont="1" applyBorder="1" applyProtection="1">
      <protection hidden="1"/>
    </xf>
    <xf numFmtId="0" fontId="38" fillId="0" borderId="48" xfId="0" applyFont="1" applyFill="1" applyBorder="1" applyAlignment="1" applyProtection="1">
      <alignment horizontal="left" wrapText="1"/>
      <protection hidden="1"/>
    </xf>
    <xf numFmtId="0" fontId="28" fillId="31" borderId="0" xfId="0" applyFont="1" applyFill="1" applyBorder="1" applyAlignment="1" applyProtection="1">
      <alignment horizontal="left" vertical="center"/>
      <protection hidden="1"/>
    </xf>
    <xf numFmtId="14" fontId="38" fillId="0" borderId="48" xfId="0" applyNumberFormat="1" applyFont="1" applyFill="1" applyBorder="1" applyAlignment="1" applyProtection="1">
      <alignment horizontal="left" wrapText="1"/>
      <protection hidden="1"/>
    </xf>
    <xf numFmtId="0" fontId="38" fillId="0" borderId="0" xfId="0" applyFont="1" applyBorder="1" applyAlignment="1" applyProtection="1">
      <alignment horizontal="center" vertical="center" wrapText="1"/>
      <protection hidden="1"/>
    </xf>
    <xf numFmtId="0" fontId="38" fillId="0" borderId="0" xfId="0" applyFont="1" applyFill="1" applyBorder="1" applyAlignment="1" applyProtection="1">
      <alignment horizontal="center" vertical="center" wrapText="1"/>
      <protection hidden="1"/>
    </xf>
    <xf numFmtId="0" fontId="26" fillId="0" borderId="0" xfId="0" applyFont="1" applyBorder="1" applyAlignment="1" applyProtection="1">
      <alignment vertical="top"/>
      <protection hidden="1"/>
    </xf>
    <xf numFmtId="0" fontId="30" fillId="0" borderId="0" xfId="0" applyFont="1" applyBorder="1" applyAlignment="1" applyProtection="1">
      <alignment vertical="top"/>
      <protection hidden="1"/>
    </xf>
    <xf numFmtId="3" fontId="49" fillId="0" borderId="0" xfId="0" applyNumberFormat="1" applyFont="1" applyBorder="1" applyAlignment="1" applyProtection="1">
      <alignment horizontal="center" vertical="center"/>
      <protection hidden="1"/>
    </xf>
    <xf numFmtId="172" fontId="26" fillId="0" borderId="60" xfId="0" applyNumberFormat="1" applyFont="1" applyFill="1" applyBorder="1" applyAlignment="1" applyProtection="1">
      <alignment horizontal="left"/>
      <protection hidden="1"/>
    </xf>
    <xf numFmtId="0" fontId="2" fillId="69" borderId="0" xfId="68" applyFill="1" applyAlignment="1" applyProtection="1"/>
    <xf numFmtId="1" fontId="26" fillId="0" borderId="169" xfId="0" applyNumberFormat="1" applyFont="1" applyBorder="1" applyAlignment="1">
      <alignment horizontal="center"/>
    </xf>
    <xf numFmtId="1" fontId="26" fillId="0" borderId="170" xfId="0" applyNumberFormat="1" applyFont="1" applyBorder="1" applyAlignment="1">
      <alignment horizontal="center"/>
    </xf>
    <xf numFmtId="1" fontId="26" fillId="0" borderId="171" xfId="0" applyNumberFormat="1" applyFont="1" applyBorder="1" applyAlignment="1">
      <alignment horizontal="center"/>
    </xf>
    <xf numFmtId="1" fontId="26" fillId="0" borderId="168" xfId="0" applyNumberFormat="1" applyFont="1" applyBorder="1" applyAlignment="1">
      <alignment horizontal="center"/>
    </xf>
    <xf numFmtId="0" fontId="26" fillId="0" borderId="0" xfId="0" applyFont="1" applyAlignment="1">
      <alignment horizontal="center"/>
    </xf>
    <xf numFmtId="3" fontId="30" fillId="0" borderId="0" xfId="0" applyNumberFormat="1" applyFont="1" applyAlignment="1" applyProtection="1">
      <alignment vertical="top" wrapText="1"/>
      <protection hidden="1"/>
    </xf>
    <xf numFmtId="3" fontId="26" fillId="0" borderId="0" xfId="0" applyNumberFormat="1" applyFont="1" applyAlignment="1" applyProtection="1">
      <alignment vertical="center"/>
      <protection hidden="1"/>
    </xf>
    <xf numFmtId="0" fontId="29" fillId="24" borderId="0" xfId="0" applyFont="1" applyFill="1" applyAlignment="1">
      <alignment horizontal="center" vertical="center"/>
    </xf>
    <xf numFmtId="0" fontId="29" fillId="29" borderId="0" xfId="0" applyFont="1" applyFill="1" applyAlignment="1">
      <alignment horizontal="center" vertical="center"/>
    </xf>
    <xf numFmtId="0" fontId="28" fillId="0" borderId="21" xfId="0" applyFont="1" applyFill="1" applyBorder="1" applyAlignment="1">
      <alignment horizontal="center" vertical="center" wrapText="1"/>
    </xf>
    <xf numFmtId="0" fontId="28" fillId="0" borderId="0" xfId="0" applyFont="1" applyFill="1" applyBorder="1" applyAlignment="1">
      <alignment horizontal="center" vertical="center" wrapText="1"/>
    </xf>
    <xf numFmtId="0" fontId="29" fillId="0" borderId="0" xfId="0" applyFont="1" applyAlignment="1">
      <alignment horizontal="center" wrapText="1"/>
    </xf>
    <xf numFmtId="0" fontId="31" fillId="33" borderId="27" xfId="0" applyFont="1" applyFill="1" applyBorder="1" applyAlignment="1">
      <alignment horizontal="center" vertical="center" wrapText="1"/>
    </xf>
    <xf numFmtId="0" fontId="31" fillId="33" borderId="26" xfId="0" applyFont="1" applyFill="1" applyBorder="1" applyAlignment="1">
      <alignment horizontal="center" vertical="center" wrapText="1"/>
    </xf>
    <xf numFmtId="0" fontId="26" fillId="0" borderId="0" xfId="0" applyFont="1" applyAlignment="1">
      <alignment horizontal="center"/>
    </xf>
    <xf numFmtId="0" fontId="27" fillId="0" borderId="0" xfId="0" applyFont="1" applyAlignment="1">
      <alignment horizontal="center"/>
    </xf>
    <xf numFmtId="1" fontId="27" fillId="0" borderId="0" xfId="0" applyNumberFormat="1" applyFont="1" applyAlignment="1">
      <alignment horizontal="center"/>
    </xf>
    <xf numFmtId="0" fontId="46" fillId="0" borderId="48" xfId="0" applyFont="1" applyBorder="1" applyAlignment="1">
      <alignment horizontal="center"/>
    </xf>
    <xf numFmtId="0" fontId="42" fillId="0" borderId="48" xfId="0" applyFont="1" applyBorder="1" applyAlignment="1">
      <alignment horizontal="center"/>
    </xf>
    <xf numFmtId="0" fontId="48" fillId="0" borderId="48" xfId="0" applyFont="1" applyBorder="1" applyAlignment="1">
      <alignment horizontal="center"/>
    </xf>
    <xf numFmtId="0" fontId="52" fillId="0" borderId="60" xfId="0" applyNumberFormat="1" applyFont="1" applyBorder="1" applyAlignment="1">
      <alignment horizontal="left" vertical="top" wrapText="1"/>
    </xf>
    <xf numFmtId="0" fontId="52" fillId="0" borderId="80" xfId="0" applyFont="1" applyBorder="1" applyAlignment="1">
      <alignment horizontal="left" vertical="top" wrapText="1"/>
    </xf>
    <xf numFmtId="0" fontId="52" fillId="0" borderId="61" xfId="0" applyFont="1" applyBorder="1" applyAlignment="1">
      <alignment horizontal="left" vertical="top" wrapText="1"/>
    </xf>
    <xf numFmtId="0" fontId="2" fillId="0" borderId="60" xfId="68" applyBorder="1" applyAlignment="1" applyProtection="1">
      <alignment horizontal="center"/>
    </xf>
    <xf numFmtId="0" fontId="2" fillId="0" borderId="80" xfId="68" applyBorder="1" applyAlignment="1" applyProtection="1">
      <alignment horizontal="center"/>
    </xf>
    <xf numFmtId="0" fontId="2" fillId="0" borderId="61" xfId="68" applyBorder="1" applyAlignment="1" applyProtection="1">
      <alignment horizontal="center"/>
    </xf>
    <xf numFmtId="0" fontId="0" fillId="0" borderId="48" xfId="0" applyBorder="1" applyAlignment="1">
      <alignment horizontal="center"/>
    </xf>
    <xf numFmtId="0" fontId="0" fillId="0" borderId="80" xfId="0" applyBorder="1"/>
    <xf numFmtId="0" fontId="0" fillId="0" borderId="61" xfId="0" applyBorder="1"/>
    <xf numFmtId="0" fontId="30" fillId="0" borderId="0" xfId="0" applyFont="1" applyAlignment="1" applyProtection="1">
      <alignment horizontal="left" vertical="top" wrapText="1"/>
      <protection hidden="1"/>
    </xf>
    <xf numFmtId="0" fontId="38" fillId="0" borderId="33" xfId="0" applyFont="1" applyBorder="1" applyAlignment="1" applyProtection="1">
      <alignment horizontal="center" vertical="center"/>
      <protection hidden="1"/>
    </xf>
    <xf numFmtId="0" fontId="38" fillId="0" borderId="34" xfId="0" applyFont="1" applyBorder="1" applyAlignment="1" applyProtection="1">
      <alignment horizontal="center" vertical="center"/>
      <protection hidden="1"/>
    </xf>
    <xf numFmtId="0" fontId="38" fillId="0" borderId="35" xfId="0" applyFont="1" applyBorder="1" applyAlignment="1" applyProtection="1">
      <alignment horizontal="center" vertical="center"/>
      <protection hidden="1"/>
    </xf>
    <xf numFmtId="0" fontId="28" fillId="31" borderId="0" xfId="0" applyFont="1" applyFill="1" applyBorder="1" applyAlignment="1" applyProtection="1">
      <alignment horizontal="left" vertical="center"/>
      <protection hidden="1"/>
    </xf>
    <xf numFmtId="0" fontId="38" fillId="0" borderId="36" xfId="0" applyFont="1" applyBorder="1" applyAlignment="1" applyProtection="1">
      <alignment horizontal="center" vertical="center"/>
      <protection hidden="1"/>
    </xf>
    <xf numFmtId="0" fontId="38" fillId="0" borderId="37" xfId="0" applyFont="1" applyBorder="1" applyAlignment="1" applyProtection="1">
      <alignment horizontal="center" vertical="center"/>
      <protection hidden="1"/>
    </xf>
    <xf numFmtId="0" fontId="38" fillId="0" borderId="38" xfId="0" applyFont="1" applyBorder="1" applyAlignment="1" applyProtection="1">
      <alignment horizontal="center" vertical="center"/>
      <protection hidden="1"/>
    </xf>
    <xf numFmtId="0" fontId="26" fillId="0" borderId="110" xfId="0" applyFont="1" applyBorder="1" applyAlignment="1" applyProtection="1">
      <alignment horizontal="left"/>
      <protection hidden="1"/>
    </xf>
    <xf numFmtId="0" fontId="26" fillId="0" borderId="111" xfId="0" applyFont="1" applyBorder="1" applyAlignment="1" applyProtection="1">
      <alignment horizontal="left"/>
      <protection hidden="1"/>
    </xf>
    <xf numFmtId="0" fontId="26" fillId="0" borderId="112" xfId="0" applyFont="1" applyBorder="1" applyAlignment="1" applyProtection="1">
      <alignment horizontal="left"/>
      <protection hidden="1"/>
    </xf>
    <xf numFmtId="0" fontId="26" fillId="0" borderId="106" xfId="0" applyFont="1" applyBorder="1" applyAlignment="1" applyProtection="1">
      <alignment horizontal="left" vertical="top" wrapText="1"/>
      <protection hidden="1"/>
    </xf>
    <xf numFmtId="0" fontId="26" fillId="0" borderId="98" xfId="0" applyFont="1" applyBorder="1" applyAlignment="1" applyProtection="1">
      <alignment horizontal="left" vertical="top" wrapText="1"/>
      <protection hidden="1"/>
    </xf>
    <xf numFmtId="0" fontId="26" fillId="0" borderId="102" xfId="0" applyFont="1" applyBorder="1" applyAlignment="1" applyProtection="1">
      <alignment horizontal="left" vertical="top" wrapText="1"/>
      <protection hidden="1"/>
    </xf>
    <xf numFmtId="0" fontId="26" fillId="0" borderId="113" xfId="0" applyFont="1" applyBorder="1" applyAlignment="1" applyProtection="1">
      <alignment horizontal="left" indent="2"/>
      <protection hidden="1"/>
    </xf>
    <xf numFmtId="0" fontId="26" fillId="0" borderId="100" xfId="0" applyFont="1" applyBorder="1" applyAlignment="1" applyProtection="1">
      <alignment horizontal="left" indent="2"/>
      <protection hidden="1"/>
    </xf>
    <xf numFmtId="0" fontId="26" fillId="0" borderId="114" xfId="0" applyFont="1" applyBorder="1" applyAlignment="1" applyProtection="1">
      <alignment horizontal="left" indent="2"/>
      <protection hidden="1"/>
    </xf>
    <xf numFmtId="0" fontId="26" fillId="0" borderId="115" xfId="0" applyFont="1" applyBorder="1" applyAlignment="1" applyProtection="1">
      <alignment horizontal="left" indent="2"/>
      <protection hidden="1"/>
    </xf>
    <xf numFmtId="0" fontId="26" fillId="0" borderId="80" xfId="0" applyFont="1" applyBorder="1" applyAlignment="1" applyProtection="1">
      <alignment horizontal="left" indent="2"/>
      <protection hidden="1"/>
    </xf>
    <xf numFmtId="0" fontId="26" fillId="0" borderId="116" xfId="0" applyFont="1" applyBorder="1" applyAlignment="1" applyProtection="1">
      <alignment horizontal="left" indent="2"/>
      <protection hidden="1"/>
    </xf>
    <xf numFmtId="0" fontId="26" fillId="0" borderId="117" xfId="0" applyFont="1" applyBorder="1" applyAlignment="1" applyProtection="1">
      <alignment horizontal="left"/>
      <protection hidden="1"/>
    </xf>
    <xf numFmtId="0" fontId="26" fillId="0" borderId="118" xfId="0" applyFont="1" applyBorder="1" applyAlignment="1" applyProtection="1">
      <alignment horizontal="left"/>
      <protection hidden="1"/>
    </xf>
    <xf numFmtId="0" fontId="26" fillId="0" borderId="119" xfId="0" applyFont="1" applyBorder="1" applyAlignment="1" applyProtection="1">
      <alignment horizontal="left"/>
      <protection hidden="1"/>
    </xf>
    <xf numFmtId="0" fontId="26" fillId="0" borderId="120" xfId="0" applyFont="1" applyBorder="1" applyAlignment="1" applyProtection="1">
      <alignment horizontal="left"/>
      <protection hidden="1"/>
    </xf>
    <xf numFmtId="0" fontId="26" fillId="0" borderId="141" xfId="0" applyFont="1" applyBorder="1" applyAlignment="1" applyProtection="1">
      <alignment horizontal="left"/>
      <protection hidden="1"/>
    </xf>
    <xf numFmtId="0" fontId="26" fillId="0" borderId="142" xfId="0" applyFont="1" applyBorder="1" applyAlignment="1" applyProtection="1">
      <alignment horizontal="left"/>
      <protection hidden="1"/>
    </xf>
    <xf numFmtId="0" fontId="33" fillId="0" borderId="106" xfId="68" applyFont="1" applyBorder="1" applyAlignment="1" applyProtection="1">
      <alignment horizontal="left" vertical="center"/>
      <protection hidden="1"/>
    </xf>
    <xf numFmtId="0" fontId="33" fillId="0" borderId="98" xfId="68" applyFont="1" applyBorder="1" applyAlignment="1" applyProtection="1">
      <alignment horizontal="left" vertical="center"/>
      <protection hidden="1"/>
    </xf>
    <xf numFmtId="0" fontId="33" fillId="0" borderId="102" xfId="68" applyFont="1" applyBorder="1" applyAlignment="1" applyProtection="1">
      <alignment horizontal="left" vertical="center"/>
      <protection hidden="1"/>
    </xf>
    <xf numFmtId="0" fontId="26" fillId="0" borderId="106" xfId="0" applyNumberFormat="1" applyFont="1" applyBorder="1" applyAlignment="1" applyProtection="1">
      <alignment horizontal="left" vertical="top" wrapText="1"/>
    </xf>
    <xf numFmtId="0" fontId="26" fillId="0" borderId="98" xfId="0" applyNumberFormat="1" applyFont="1" applyBorder="1" applyAlignment="1" applyProtection="1">
      <alignment horizontal="left" vertical="top" wrapText="1"/>
    </xf>
    <xf numFmtId="0" fontId="26" fillId="0" borderId="102" xfId="0" applyNumberFormat="1" applyFont="1" applyBorder="1" applyAlignment="1" applyProtection="1">
      <alignment horizontal="left" vertical="top" wrapText="1"/>
    </xf>
    <xf numFmtId="0" fontId="26" fillId="0" borderId="115" xfId="0" applyFont="1" applyBorder="1" applyAlignment="1" applyProtection="1">
      <alignment horizontal="left" indent="3"/>
      <protection hidden="1"/>
    </xf>
    <xf numFmtId="0" fontId="26" fillId="0" borderId="80" xfId="0" applyFont="1" applyBorder="1" applyAlignment="1" applyProtection="1">
      <alignment horizontal="left" indent="3"/>
      <protection hidden="1"/>
    </xf>
    <xf numFmtId="0" fontId="26" fillId="0" borderId="116" xfId="0" applyFont="1" applyBorder="1" applyAlignment="1" applyProtection="1">
      <alignment horizontal="left" indent="3"/>
      <protection hidden="1"/>
    </xf>
    <xf numFmtId="0" fontId="2" fillId="0" borderId="108" xfId="68" applyBorder="1" applyAlignment="1" applyProtection="1">
      <alignment horizontal="left" vertical="center"/>
      <protection hidden="1"/>
    </xf>
    <xf numFmtId="0" fontId="2" fillId="0" borderId="121" xfId="68" applyBorder="1" applyAlignment="1" applyProtection="1">
      <alignment horizontal="left" vertical="center"/>
      <protection hidden="1"/>
    </xf>
    <xf numFmtId="0" fontId="2" fillId="0" borderId="122" xfId="68" applyBorder="1" applyAlignment="1" applyProtection="1">
      <alignment horizontal="left" vertical="center"/>
      <protection hidden="1"/>
    </xf>
    <xf numFmtId="0" fontId="2" fillId="0" borderId="106" xfId="68" applyBorder="1" applyAlignment="1" applyProtection="1">
      <alignment horizontal="left" vertical="center"/>
      <protection hidden="1"/>
    </xf>
    <xf numFmtId="0" fontId="2" fillId="0" borderId="98" xfId="68" applyBorder="1" applyAlignment="1" applyProtection="1">
      <alignment horizontal="left" vertical="center"/>
      <protection hidden="1"/>
    </xf>
    <xf numFmtId="0" fontId="2" fillId="0" borderId="102" xfId="68" applyBorder="1" applyAlignment="1" applyProtection="1">
      <alignment horizontal="left" vertical="center"/>
      <protection hidden="1"/>
    </xf>
    <xf numFmtId="0" fontId="26" fillId="0" borderId="160" xfId="0" applyFont="1" applyBorder="1" applyAlignment="1" applyProtection="1">
      <alignment horizontal="left" indent="3"/>
      <protection hidden="1"/>
    </xf>
    <xf numFmtId="0" fontId="26" fillId="0" borderId="106" xfId="0" applyNumberFormat="1" applyFont="1" applyBorder="1" applyAlignment="1" applyProtection="1">
      <alignment horizontal="left" vertical="top" wrapText="1"/>
      <protection hidden="1"/>
    </xf>
    <xf numFmtId="0" fontId="26" fillId="0" borderId="98" xfId="0" applyNumberFormat="1" applyFont="1" applyBorder="1" applyAlignment="1" applyProtection="1">
      <alignment horizontal="left" vertical="top" wrapText="1"/>
      <protection hidden="1"/>
    </xf>
    <xf numFmtId="0" fontId="26" fillId="0" borderId="102" xfId="0" applyNumberFormat="1" applyFont="1" applyBorder="1" applyAlignment="1" applyProtection="1">
      <alignment horizontal="left" vertical="top" wrapText="1"/>
      <protection hidden="1"/>
    </xf>
    <xf numFmtId="0" fontId="33" fillId="0" borderId="108" xfId="68" applyFont="1" applyBorder="1" applyAlignment="1" applyProtection="1">
      <alignment horizontal="left" vertical="center"/>
      <protection hidden="1"/>
    </xf>
    <xf numFmtId="0" fontId="33" fillId="0" borderId="121" xfId="68" applyFont="1" applyBorder="1" applyAlignment="1" applyProtection="1">
      <alignment horizontal="left" vertical="center"/>
      <protection hidden="1"/>
    </xf>
    <xf numFmtId="0" fontId="33" fillId="0" borderId="122" xfId="68" applyFont="1" applyBorder="1" applyAlignment="1" applyProtection="1">
      <alignment horizontal="left" vertical="center"/>
      <protection hidden="1"/>
    </xf>
    <xf numFmtId="0" fontId="26" fillId="0" borderId="108" xfId="0" applyFont="1" applyBorder="1" applyAlignment="1" applyProtection="1">
      <alignment horizontal="left"/>
      <protection hidden="1"/>
    </xf>
    <xf numFmtId="0" fontId="26" fillId="0" borderId="121" xfId="0" applyFont="1" applyBorder="1" applyAlignment="1" applyProtection="1">
      <alignment horizontal="left"/>
      <protection hidden="1"/>
    </xf>
    <xf numFmtId="0" fontId="26" fillId="0" borderId="122" xfId="0" applyFont="1" applyBorder="1" applyAlignment="1" applyProtection="1">
      <alignment horizontal="left"/>
      <protection hidden="1"/>
    </xf>
    <xf numFmtId="0" fontId="26" fillId="0" borderId="101" xfId="0" applyFont="1" applyBorder="1" applyAlignment="1" applyProtection="1">
      <alignment horizontal="left"/>
      <protection hidden="1"/>
    </xf>
    <xf numFmtId="0" fontId="26" fillId="0" borderId="98" xfId="0" applyFont="1" applyBorder="1" applyAlignment="1" applyProtection="1">
      <alignment horizontal="left"/>
      <protection hidden="1"/>
    </xf>
    <xf numFmtId="0" fontId="26" fillId="0" borderId="102" xfId="0" applyFont="1" applyBorder="1" applyAlignment="1" applyProtection="1">
      <alignment horizontal="left"/>
      <protection hidden="1"/>
    </xf>
    <xf numFmtId="0" fontId="26" fillId="0" borderId="126" xfId="0" applyFont="1" applyBorder="1" applyAlignment="1" applyProtection="1">
      <alignment horizontal="left" vertical="top"/>
      <protection hidden="1"/>
    </xf>
    <xf numFmtId="0" fontId="26" fillId="0" borderId="127" xfId="0" applyFont="1" applyBorder="1" applyAlignment="1" applyProtection="1">
      <alignment horizontal="left" vertical="top"/>
      <protection hidden="1"/>
    </xf>
    <xf numFmtId="0" fontId="33" fillId="0" borderId="128" xfId="68" applyFont="1" applyBorder="1" applyAlignment="1" applyProtection="1">
      <alignment horizontal="left" vertical="center"/>
      <protection hidden="1"/>
    </xf>
    <xf numFmtId="0" fontId="26" fillId="0" borderId="107" xfId="0" applyFont="1" applyBorder="1" applyAlignment="1" applyProtection="1">
      <alignment horizontal="left" vertical="top"/>
      <protection hidden="1"/>
    </xf>
    <xf numFmtId="0" fontId="26" fillId="0" borderId="129" xfId="0" applyFont="1" applyBorder="1" applyAlignment="1" applyProtection="1">
      <alignment horizontal="right" vertical="center" wrapText="1"/>
      <protection hidden="1"/>
    </xf>
    <xf numFmtId="0" fontId="26" fillId="0" borderId="130" xfId="0" applyFont="1" applyBorder="1" applyAlignment="1" applyProtection="1">
      <alignment horizontal="right" vertical="center" wrapText="1"/>
      <protection hidden="1"/>
    </xf>
    <xf numFmtId="0" fontId="26" fillId="0" borderId="79" xfId="0" applyFont="1" applyBorder="1" applyAlignment="1" applyProtection="1">
      <alignment horizontal="right" vertical="center" wrapText="1"/>
      <protection hidden="1"/>
    </xf>
    <xf numFmtId="0" fontId="26" fillId="0" borderId="95" xfId="0" applyFont="1" applyBorder="1" applyAlignment="1" applyProtection="1">
      <alignment horizontal="right" vertical="center" wrapText="1"/>
      <protection hidden="1"/>
    </xf>
    <xf numFmtId="0" fontId="38" fillId="0" borderId="60" xfId="0" applyFont="1" applyFill="1" applyBorder="1" applyAlignment="1" applyProtection="1">
      <alignment horizontal="left"/>
      <protection hidden="1"/>
    </xf>
    <xf numFmtId="0" fontId="38" fillId="0" borderId="80" xfId="0" applyFont="1" applyFill="1" applyBorder="1" applyAlignment="1" applyProtection="1">
      <alignment horizontal="left"/>
      <protection hidden="1"/>
    </xf>
    <xf numFmtId="0" fontId="38" fillId="0" borderId="61" xfId="0" applyFont="1" applyFill="1" applyBorder="1" applyAlignment="1" applyProtection="1">
      <alignment horizontal="left"/>
      <protection hidden="1"/>
    </xf>
    <xf numFmtId="0" fontId="26" fillId="0" borderId="131" xfId="0" applyFont="1" applyBorder="1" applyAlignment="1" applyProtection="1">
      <alignment horizontal="left" indent="3"/>
      <protection hidden="1"/>
    </xf>
    <xf numFmtId="0" fontId="26" fillId="0" borderId="132" xfId="0" applyFont="1" applyBorder="1" applyAlignment="1" applyProtection="1">
      <alignment horizontal="left" indent="3"/>
      <protection hidden="1"/>
    </xf>
    <xf numFmtId="172" fontId="26" fillId="0" borderId="60" xfId="0" applyNumberFormat="1" applyFont="1" applyBorder="1" applyAlignment="1" applyProtection="1">
      <alignment horizontal="left" vertical="top" wrapText="1"/>
      <protection hidden="1"/>
    </xf>
    <xf numFmtId="172" fontId="26" fillId="0" borderId="80" xfId="0" applyNumberFormat="1" applyFont="1" applyBorder="1" applyAlignment="1" applyProtection="1">
      <alignment horizontal="left" vertical="top" wrapText="1"/>
      <protection hidden="1"/>
    </xf>
    <xf numFmtId="172" fontId="26" fillId="0" borderId="61" xfId="0" applyNumberFormat="1" applyFont="1" applyBorder="1" applyAlignment="1" applyProtection="1">
      <alignment horizontal="left" vertical="top" wrapText="1"/>
      <protection hidden="1"/>
    </xf>
    <xf numFmtId="0" fontId="26" fillId="0" borderId="137" xfId="0" applyFont="1" applyBorder="1" applyAlignment="1" applyProtection="1">
      <alignment horizontal="left" vertical="center" wrapText="1" indent="3"/>
      <protection hidden="1"/>
    </xf>
    <xf numFmtId="0" fontId="26" fillId="0" borderId="138" xfId="0" applyFont="1" applyBorder="1" applyAlignment="1" applyProtection="1">
      <alignment horizontal="left" vertical="center" indent="3"/>
      <protection hidden="1"/>
    </xf>
    <xf numFmtId="0" fontId="26" fillId="0" borderId="127" xfId="0" applyFont="1" applyBorder="1" applyAlignment="1" applyProtection="1">
      <alignment horizontal="left" vertical="center" indent="3"/>
      <protection hidden="1"/>
    </xf>
    <xf numFmtId="0" fontId="26" fillId="0" borderId="139" xfId="0" applyFont="1" applyFill="1" applyBorder="1" applyAlignment="1" applyProtection="1">
      <alignment horizontal="center"/>
      <protection hidden="1"/>
    </xf>
    <xf numFmtId="0" fontId="26" fillId="0" borderId="137" xfId="0" applyFont="1" applyBorder="1" applyAlignment="1" applyProtection="1">
      <alignment horizontal="left" vertical="center" wrapText="1"/>
      <protection hidden="1"/>
    </xf>
    <xf numFmtId="0" fontId="26" fillId="0" borderId="127" xfId="0" applyFont="1" applyBorder="1" applyAlignment="1" applyProtection="1">
      <alignment horizontal="left" vertical="center" wrapText="1"/>
      <protection hidden="1"/>
    </xf>
    <xf numFmtId="0" fontId="33" fillId="0" borderId="60" xfId="68" applyFont="1" applyBorder="1" applyAlignment="1" applyProtection="1">
      <alignment horizontal="right" vertical="center"/>
      <protection hidden="1"/>
    </xf>
    <xf numFmtId="0" fontId="33" fillId="0" borderId="80" xfId="68" applyFont="1" applyBorder="1" applyAlignment="1" applyProtection="1">
      <alignment horizontal="right" vertical="center"/>
      <protection hidden="1"/>
    </xf>
    <xf numFmtId="0" fontId="33" fillId="0" borderId="61" xfId="68" applyFont="1" applyBorder="1" applyAlignment="1" applyProtection="1">
      <alignment horizontal="right" vertical="center"/>
      <protection hidden="1"/>
    </xf>
    <xf numFmtId="0" fontId="38" fillId="0" borderId="60" xfId="0" applyFont="1" applyBorder="1" applyAlignment="1" applyProtection="1">
      <alignment horizontal="left"/>
      <protection hidden="1"/>
    </xf>
    <xf numFmtId="0" fontId="38" fillId="0" borderId="80" xfId="0" applyFont="1" applyBorder="1" applyAlignment="1" applyProtection="1">
      <alignment horizontal="left"/>
      <protection hidden="1"/>
    </xf>
    <xf numFmtId="0" fontId="38" fillId="0" borderId="61" xfId="0" applyFont="1" applyBorder="1" applyAlignment="1" applyProtection="1">
      <alignment horizontal="left"/>
      <protection hidden="1"/>
    </xf>
    <xf numFmtId="0" fontId="56" fillId="0" borderId="60" xfId="68" applyFont="1" applyBorder="1" applyAlignment="1" applyProtection="1">
      <alignment horizontal="right" vertical="center"/>
      <protection hidden="1"/>
    </xf>
    <xf numFmtId="0" fontId="56" fillId="0" borderId="80" xfId="68" applyFont="1" applyBorder="1" applyAlignment="1" applyProtection="1">
      <alignment horizontal="right" vertical="center"/>
      <protection hidden="1"/>
    </xf>
    <xf numFmtId="0" fontId="56" fillId="0" borderId="61" xfId="68" applyFont="1" applyBorder="1" applyAlignment="1" applyProtection="1">
      <alignment horizontal="right" vertical="center"/>
      <protection hidden="1"/>
    </xf>
    <xf numFmtId="0" fontId="26" fillId="0" borderId="113" xfId="0" applyFont="1" applyBorder="1" applyAlignment="1" applyProtection="1">
      <alignment horizontal="left" indent="3"/>
      <protection hidden="1"/>
    </xf>
    <xf numFmtId="0" fontId="26" fillId="0" borderId="100" xfId="0" applyFont="1" applyBorder="1" applyAlignment="1" applyProtection="1">
      <alignment horizontal="left" indent="3"/>
      <protection hidden="1"/>
    </xf>
    <xf numFmtId="0" fontId="26" fillId="0" borderId="114" xfId="0" applyFont="1" applyBorder="1" applyAlignment="1" applyProtection="1">
      <alignment horizontal="left" indent="3"/>
      <protection hidden="1"/>
    </xf>
    <xf numFmtId="0" fontId="38" fillId="24" borderId="133" xfId="0" applyFont="1" applyFill="1" applyBorder="1" applyAlignment="1" applyProtection="1">
      <alignment horizontal="center"/>
    </xf>
    <xf numFmtId="0" fontId="38" fillId="24" borderId="134" xfId="0" applyFont="1" applyFill="1" applyBorder="1" applyAlignment="1" applyProtection="1">
      <alignment horizontal="center"/>
    </xf>
    <xf numFmtId="0" fontId="38" fillId="24" borderId="135" xfId="0" applyFont="1" applyFill="1" applyBorder="1" applyAlignment="1" applyProtection="1">
      <alignment horizontal="center"/>
    </xf>
    <xf numFmtId="0" fontId="38" fillId="24" borderId="136" xfId="0" applyFont="1" applyFill="1" applyBorder="1" applyAlignment="1" applyProtection="1">
      <alignment horizontal="center"/>
    </xf>
    <xf numFmtId="172" fontId="26" fillId="0" borderId="60" xfId="0" applyNumberFormat="1" applyFont="1" applyFill="1" applyBorder="1" applyAlignment="1" applyProtection="1">
      <alignment horizontal="left" vertical="top" wrapText="1"/>
      <protection hidden="1"/>
    </xf>
    <xf numFmtId="172" fontId="26" fillId="0" borderId="80" xfId="0" applyNumberFormat="1" applyFont="1" applyFill="1" applyBorder="1" applyAlignment="1" applyProtection="1">
      <alignment horizontal="left" vertical="top" wrapText="1"/>
      <protection hidden="1"/>
    </xf>
    <xf numFmtId="172" fontId="26" fillId="0" borderId="61" xfId="0" applyNumberFormat="1" applyFont="1" applyFill="1" applyBorder="1" applyAlignment="1" applyProtection="1">
      <alignment horizontal="left" vertical="top" wrapText="1"/>
      <protection hidden="1"/>
    </xf>
    <xf numFmtId="172" fontId="26" fillId="0" borderId="60" xfId="0" applyNumberFormat="1" applyFont="1" applyFill="1" applyBorder="1" applyAlignment="1" applyProtection="1">
      <alignment horizontal="left" wrapText="1"/>
      <protection hidden="1"/>
    </xf>
    <xf numFmtId="172" fontId="26" fillId="0" borderId="80" xfId="0" applyNumberFormat="1" applyFont="1" applyFill="1" applyBorder="1" applyAlignment="1" applyProtection="1">
      <alignment horizontal="left" wrapText="1"/>
      <protection hidden="1"/>
    </xf>
    <xf numFmtId="172" fontId="26" fillId="0" borderId="61" xfId="0" applyNumberFormat="1" applyFont="1" applyFill="1" applyBorder="1" applyAlignment="1" applyProtection="1">
      <alignment horizontal="left" wrapText="1"/>
      <protection hidden="1"/>
    </xf>
    <xf numFmtId="0" fontId="26" fillId="0" borderId="60" xfId="0" applyFont="1" applyBorder="1" applyAlignment="1" applyProtection="1">
      <alignment horizontal="left"/>
      <protection hidden="1"/>
    </xf>
    <xf numFmtId="0" fontId="26" fillId="0" borderId="80" xfId="0" applyFont="1" applyBorder="1" applyAlignment="1" applyProtection="1">
      <alignment horizontal="left"/>
      <protection hidden="1"/>
    </xf>
    <xf numFmtId="0" fontId="26" fillId="0" borderId="61" xfId="0" applyFont="1" applyBorder="1" applyAlignment="1" applyProtection="1">
      <alignment horizontal="left"/>
      <protection hidden="1"/>
    </xf>
    <xf numFmtId="172" fontId="26" fillId="0" borderId="60" xfId="0" applyNumberFormat="1" applyFont="1" applyBorder="1" applyAlignment="1" applyProtection="1">
      <alignment horizontal="left"/>
      <protection hidden="1"/>
    </xf>
    <xf numFmtId="172" fontId="26" fillId="0" borderId="80" xfId="0" applyNumberFormat="1" applyFont="1" applyBorder="1" applyAlignment="1" applyProtection="1">
      <alignment horizontal="left"/>
      <protection hidden="1"/>
    </xf>
    <xf numFmtId="172" fontId="26" fillId="0" borderId="61" xfId="0" applyNumberFormat="1" applyFont="1" applyBorder="1" applyAlignment="1" applyProtection="1">
      <alignment horizontal="left"/>
      <protection hidden="1"/>
    </xf>
    <xf numFmtId="0" fontId="2" fillId="0" borderId="60" xfId="68" applyBorder="1" applyAlignment="1" applyProtection="1">
      <alignment horizontal="right" vertical="center"/>
      <protection locked="0"/>
    </xf>
    <xf numFmtId="0" fontId="33" fillId="0" borderId="80" xfId="68" applyFont="1" applyBorder="1" applyAlignment="1" applyProtection="1">
      <alignment horizontal="right" vertical="center"/>
      <protection locked="0"/>
    </xf>
    <xf numFmtId="0" fontId="33" fillId="0" borderId="61" xfId="68" applyFont="1" applyBorder="1" applyAlignment="1" applyProtection="1">
      <alignment horizontal="right" vertical="center"/>
      <protection locked="0"/>
    </xf>
    <xf numFmtId="0" fontId="38" fillId="0" borderId="60" xfId="0" applyFont="1" applyBorder="1" applyAlignment="1" applyProtection="1">
      <alignment horizontal="left" indent="2"/>
      <protection hidden="1"/>
    </xf>
    <xf numFmtId="0" fontId="38" fillId="0" borderId="80" xfId="0" applyFont="1" applyBorder="1" applyAlignment="1" applyProtection="1">
      <alignment horizontal="left" indent="2"/>
      <protection hidden="1"/>
    </xf>
    <xf numFmtId="0" fontId="38" fillId="0" borderId="61" xfId="0" applyFont="1" applyBorder="1" applyAlignment="1" applyProtection="1">
      <alignment horizontal="left" indent="2"/>
      <protection hidden="1"/>
    </xf>
    <xf numFmtId="172" fontId="26" fillId="0" borderId="60" xfId="0" applyNumberFormat="1" applyFont="1" applyFill="1" applyBorder="1" applyAlignment="1" applyProtection="1">
      <alignment horizontal="left"/>
      <protection hidden="1"/>
    </xf>
    <xf numFmtId="172" fontId="26" fillId="0" borderId="80" xfId="0" applyNumberFormat="1" applyFont="1" applyFill="1" applyBorder="1" applyAlignment="1" applyProtection="1">
      <alignment horizontal="left"/>
      <protection hidden="1"/>
    </xf>
    <xf numFmtId="172" fontId="26" fillId="0" borderId="61" xfId="0" applyNumberFormat="1" applyFont="1" applyFill="1" applyBorder="1" applyAlignment="1" applyProtection="1">
      <alignment horizontal="left"/>
      <protection hidden="1"/>
    </xf>
    <xf numFmtId="0" fontId="33" fillId="0" borderId="60" xfId="68" applyFont="1" applyBorder="1" applyAlignment="1" applyProtection="1">
      <alignment horizontal="right" vertical="center"/>
      <protection locked="0"/>
    </xf>
    <xf numFmtId="0" fontId="26" fillId="0" borderId="123" xfId="0" applyFont="1" applyBorder="1" applyAlignment="1" applyProtection="1">
      <alignment horizontal="left"/>
      <protection hidden="1"/>
    </xf>
    <xf numFmtId="0" fontId="26" fillId="0" borderId="124" xfId="0" applyFont="1" applyBorder="1" applyAlignment="1" applyProtection="1">
      <alignment horizontal="left"/>
      <protection hidden="1"/>
    </xf>
    <xf numFmtId="0" fontId="26" fillId="0" borderId="125" xfId="0" applyFont="1" applyBorder="1" applyAlignment="1" applyProtection="1">
      <alignment horizontal="left"/>
      <protection hidden="1"/>
    </xf>
    <xf numFmtId="0" fontId="2" fillId="0" borderId="60" xfId="68" applyBorder="1" applyAlignment="1" applyProtection="1">
      <alignment horizontal="right" vertical="center"/>
      <protection hidden="1"/>
    </xf>
    <xf numFmtId="0" fontId="38" fillId="0" borderId="48" xfId="0" applyFont="1" applyFill="1" applyBorder="1" applyAlignment="1" applyProtection="1">
      <alignment horizontal="left" wrapText="1"/>
      <protection hidden="1"/>
    </xf>
    <xf numFmtId="0" fontId="38" fillId="0" borderId="113" xfId="0" applyFont="1" applyBorder="1" applyAlignment="1" applyProtection="1">
      <alignment horizontal="center"/>
      <protection hidden="1"/>
    </xf>
    <xf numFmtId="0" fontId="38" fillId="0" borderId="100" xfId="0" applyFont="1" applyBorder="1" applyAlignment="1" applyProtection="1">
      <alignment horizontal="center"/>
      <protection hidden="1"/>
    </xf>
    <xf numFmtId="0" fontId="38" fillId="0" borderId="63" xfId="0" applyFont="1" applyBorder="1" applyAlignment="1" applyProtection="1">
      <alignment horizontal="center"/>
      <protection hidden="1"/>
    </xf>
    <xf numFmtId="0" fontId="2" fillId="0" borderId="80" xfId="68" applyBorder="1" applyAlignment="1" applyProtection="1">
      <alignment horizontal="right" vertical="center"/>
      <protection hidden="1"/>
    </xf>
    <xf numFmtId="0" fontId="2" fillId="0" borderId="61" xfId="68" applyBorder="1" applyAlignment="1" applyProtection="1">
      <alignment horizontal="right" vertical="center"/>
      <protection hidden="1"/>
    </xf>
    <xf numFmtId="0" fontId="38" fillId="0" borderId="60" xfId="0" applyFont="1" applyBorder="1" applyAlignment="1" applyProtection="1">
      <alignment horizontal="left" indent="3"/>
      <protection hidden="1"/>
    </xf>
    <xf numFmtId="0" fontId="38" fillId="0" borderId="80" xfId="0" applyFont="1" applyBorder="1" applyAlignment="1" applyProtection="1">
      <alignment horizontal="left" indent="3"/>
      <protection hidden="1"/>
    </xf>
    <xf numFmtId="0" fontId="38" fillId="0" borderId="61" xfId="0" applyFont="1" applyBorder="1" applyAlignment="1" applyProtection="1">
      <alignment horizontal="left" indent="3"/>
      <protection hidden="1"/>
    </xf>
    <xf numFmtId="0" fontId="38" fillId="0" borderId="114" xfId="0" applyFont="1" applyBorder="1" applyAlignment="1" applyProtection="1">
      <alignment horizontal="center"/>
      <protection hidden="1"/>
    </xf>
    <xf numFmtId="172" fontId="26" fillId="0" borderId="60" xfId="0" applyNumberFormat="1" applyFont="1" applyBorder="1" applyAlignment="1" applyProtection="1">
      <alignment horizontal="left" wrapText="1"/>
      <protection hidden="1"/>
    </xf>
    <xf numFmtId="172" fontId="26" fillId="0" borderId="80" xfId="0" applyNumberFormat="1" applyFont="1" applyBorder="1" applyAlignment="1" applyProtection="1">
      <alignment horizontal="left" wrapText="1"/>
      <protection hidden="1"/>
    </xf>
    <xf numFmtId="172" fontId="26" fillId="0" borderId="61" xfId="0" applyNumberFormat="1" applyFont="1" applyBorder="1" applyAlignment="1" applyProtection="1">
      <alignment horizontal="left" wrapText="1"/>
      <protection hidden="1"/>
    </xf>
    <xf numFmtId="0" fontId="38" fillId="0" borderId="60" xfId="0" applyFont="1" applyBorder="1" applyAlignment="1" applyProtection="1">
      <alignment horizontal="left" wrapText="1"/>
      <protection hidden="1"/>
    </xf>
    <xf numFmtId="0" fontId="38" fillId="0" borderId="80" xfId="0" applyFont="1" applyBorder="1" applyAlignment="1" applyProtection="1">
      <alignment horizontal="left" wrapText="1"/>
      <protection hidden="1"/>
    </xf>
    <xf numFmtId="0" fontId="38" fillId="0" borderId="61" xfId="0" applyFont="1" applyBorder="1" applyAlignment="1" applyProtection="1">
      <alignment horizontal="left" wrapText="1"/>
      <protection hidden="1"/>
    </xf>
    <xf numFmtId="0" fontId="38" fillId="0" borderId="48" xfId="0" applyFont="1" applyBorder="1" applyAlignment="1" applyProtection="1">
      <alignment horizontal="left" wrapText="1"/>
      <protection hidden="1"/>
    </xf>
    <xf numFmtId="0" fontId="38" fillId="0" borderId="60" xfId="0" applyFont="1" applyFill="1" applyBorder="1" applyAlignment="1" applyProtection="1">
      <alignment horizontal="left" indent="3"/>
      <protection hidden="1"/>
    </xf>
    <xf numFmtId="0" fontId="38" fillId="0" borderId="80" xfId="0" applyFont="1" applyFill="1" applyBorder="1" applyAlignment="1" applyProtection="1">
      <alignment horizontal="left" indent="3"/>
      <protection hidden="1"/>
    </xf>
    <xf numFmtId="0" fontId="38" fillId="0" borderId="61" xfId="0" applyFont="1" applyFill="1" applyBorder="1" applyAlignment="1" applyProtection="1">
      <alignment horizontal="left" indent="3"/>
      <protection hidden="1"/>
    </xf>
    <xf numFmtId="0" fontId="38" fillId="0" borderId="60" xfId="0" applyFont="1" applyFill="1" applyBorder="1" applyAlignment="1" applyProtection="1">
      <alignment horizontal="left" wrapText="1" indent="3"/>
      <protection hidden="1"/>
    </xf>
    <xf numFmtId="0" fontId="38" fillId="0" borderId="80" xfId="0" applyFont="1" applyFill="1" applyBorder="1" applyAlignment="1" applyProtection="1">
      <alignment horizontal="left" wrapText="1" indent="3"/>
      <protection hidden="1"/>
    </xf>
    <xf numFmtId="0" fontId="38" fillId="0" borderId="61" xfId="0" applyFont="1" applyFill="1" applyBorder="1" applyAlignment="1" applyProtection="1">
      <alignment horizontal="left" wrapText="1" indent="3"/>
      <protection hidden="1"/>
    </xf>
    <xf numFmtId="3" fontId="2" fillId="0" borderId="99" xfId="68" applyNumberFormat="1" applyBorder="1" applyAlignment="1" applyProtection="1">
      <alignment horizontal="left"/>
      <protection hidden="1"/>
    </xf>
    <xf numFmtId="3" fontId="2" fillId="0" borderId="143" xfId="68" applyNumberFormat="1" applyBorder="1" applyAlignment="1" applyProtection="1">
      <alignment horizontal="left"/>
      <protection hidden="1"/>
    </xf>
    <xf numFmtId="3" fontId="2" fillId="0" borderId="144" xfId="68" applyNumberFormat="1" applyBorder="1" applyAlignment="1" applyProtection="1">
      <alignment horizontal="left"/>
      <protection hidden="1"/>
    </xf>
    <xf numFmtId="3" fontId="2" fillId="0" borderId="60" xfId="68" applyNumberFormat="1" applyBorder="1" applyAlignment="1" applyProtection="1">
      <alignment horizontal="right"/>
      <protection hidden="1"/>
    </xf>
    <xf numFmtId="3" fontId="2" fillId="0" borderId="80" xfId="68" applyNumberFormat="1" applyBorder="1" applyAlignment="1" applyProtection="1">
      <alignment horizontal="right"/>
      <protection hidden="1"/>
    </xf>
    <xf numFmtId="3" fontId="2" fillId="0" borderId="61" xfId="68" applyNumberFormat="1" applyBorder="1" applyAlignment="1" applyProtection="1">
      <alignment horizontal="right"/>
      <protection hidden="1"/>
    </xf>
    <xf numFmtId="0" fontId="26" fillId="0" borderId="86" xfId="0" applyFont="1" applyFill="1" applyBorder="1" applyAlignment="1" applyProtection="1">
      <alignment horizontal="center"/>
      <protection hidden="1"/>
    </xf>
    <xf numFmtId="0" fontId="26" fillId="0" borderId="140" xfId="0" applyFont="1" applyFill="1" applyBorder="1" applyAlignment="1" applyProtection="1">
      <alignment horizontal="center"/>
      <protection hidden="1"/>
    </xf>
    <xf numFmtId="0" fontId="33" fillId="0" borderId="48" xfId="68" applyFont="1" applyBorder="1" applyAlignment="1" applyProtection="1">
      <alignment horizontal="right" vertical="center"/>
      <protection locked="0"/>
    </xf>
    <xf numFmtId="0" fontId="26" fillId="0" borderId="80" xfId="0" applyFont="1" applyFill="1" applyBorder="1" applyAlignment="1" applyProtection="1">
      <alignment horizontal="left" vertical="top" wrapText="1"/>
      <protection hidden="1"/>
    </xf>
    <xf numFmtId="0" fontId="26" fillId="0" borderId="61" xfId="0" applyFont="1" applyFill="1" applyBorder="1" applyAlignment="1" applyProtection="1">
      <alignment horizontal="left" vertical="top" wrapText="1"/>
      <protection hidden="1"/>
    </xf>
    <xf numFmtId="0" fontId="38" fillId="0" borderId="60" xfId="0" applyFont="1" applyFill="1" applyBorder="1" applyAlignment="1" applyProtection="1">
      <alignment horizontal="left" indent="2"/>
      <protection hidden="1"/>
    </xf>
    <xf numFmtId="0" fontId="38" fillId="0" borderId="80" xfId="0" applyFont="1" applyFill="1" applyBorder="1" applyAlignment="1" applyProtection="1">
      <alignment horizontal="left" indent="2"/>
      <protection hidden="1"/>
    </xf>
    <xf numFmtId="0" fontId="38" fillId="0" borderId="61" xfId="0" applyFont="1" applyFill="1" applyBorder="1" applyAlignment="1" applyProtection="1">
      <alignment horizontal="left" indent="2"/>
      <protection hidden="1"/>
    </xf>
    <xf numFmtId="0" fontId="33" fillId="0" borderId="48" xfId="68" applyFont="1" applyBorder="1" applyAlignment="1" applyProtection="1">
      <alignment horizontal="right" vertical="center"/>
      <protection hidden="1"/>
    </xf>
    <xf numFmtId="3" fontId="2" fillId="0" borderId="128" xfId="68" applyNumberFormat="1" applyBorder="1" applyAlignment="1" applyProtection="1">
      <alignment horizontal="left"/>
      <protection hidden="1"/>
    </xf>
    <xf numFmtId="3" fontId="2" fillId="0" borderId="98" xfId="68" applyNumberFormat="1" applyBorder="1" applyAlignment="1" applyProtection="1">
      <alignment horizontal="left"/>
      <protection hidden="1"/>
    </xf>
    <xf numFmtId="3" fontId="2" fillId="0" borderId="109" xfId="68" applyNumberFormat="1" applyBorder="1" applyAlignment="1" applyProtection="1">
      <alignment horizontal="left"/>
      <protection hidden="1"/>
    </xf>
    <xf numFmtId="0" fontId="26" fillId="0" borderId="96" xfId="0" applyFont="1" applyBorder="1" applyAlignment="1" applyProtection="1">
      <alignment horizontal="left" vertical="center" wrapText="1"/>
      <protection hidden="1"/>
    </xf>
    <xf numFmtId="0" fontId="26" fillId="0" borderId="91" xfId="0" applyFont="1" applyBorder="1" applyAlignment="1" applyProtection="1">
      <alignment horizontal="right" vertical="center" wrapText="1"/>
      <protection hidden="1"/>
    </xf>
    <xf numFmtId="0" fontId="26" fillId="0" borderId="94" xfId="0" applyFont="1" applyBorder="1" applyAlignment="1" applyProtection="1">
      <alignment horizontal="left" vertical="center" wrapText="1"/>
      <protection hidden="1"/>
    </xf>
    <xf numFmtId="0" fontId="26" fillId="0" borderId="92" xfId="0" applyFont="1" applyBorder="1" applyAlignment="1" applyProtection="1">
      <alignment horizontal="left" vertical="center" wrapText="1"/>
      <protection hidden="1"/>
    </xf>
    <xf numFmtId="0" fontId="26" fillId="0" borderId="139" xfId="0" applyFont="1" applyFill="1" applyBorder="1" applyAlignment="1" applyProtection="1">
      <alignment horizontal="center" vertical="center" textRotation="90"/>
      <protection hidden="1"/>
    </xf>
    <xf numFmtId="0" fontId="3" fillId="0" borderId="37" xfId="0" applyFont="1" applyBorder="1" applyAlignment="1">
      <alignment horizontal="center"/>
    </xf>
  </cellXfs>
  <cellStyles count="89">
    <cellStyle name="20% - Accent1" xfId="1" builtinId="30" customBuiltin="1"/>
    <cellStyle name="20% - Accent1 2" xfId="2"/>
    <cellStyle name="20% - Accent2" xfId="3" builtinId="34" customBuiltin="1"/>
    <cellStyle name="20% - Accent2 2" xfId="4"/>
    <cellStyle name="20% - Accent3" xfId="5" builtinId="38" customBuiltin="1"/>
    <cellStyle name="20% - Accent3 2" xfId="6"/>
    <cellStyle name="20% - Accent4" xfId="7" builtinId="42" customBuiltin="1"/>
    <cellStyle name="20% - Accent4 2" xfId="8"/>
    <cellStyle name="20% - Accent5" xfId="9" builtinId="46" customBuiltin="1"/>
    <cellStyle name="20% - Accent5 2" xfId="10"/>
    <cellStyle name="20% - Accent6" xfId="11" builtinId="50" customBuiltin="1"/>
    <cellStyle name="20% - Accent6 2" xfId="12"/>
    <cellStyle name="40% - Accent1" xfId="13" builtinId="31" customBuiltin="1"/>
    <cellStyle name="40% - Accent1 2" xfId="14"/>
    <cellStyle name="40% - Accent2" xfId="15" builtinId="35" customBuiltin="1"/>
    <cellStyle name="40% - Accent2 2" xfId="16"/>
    <cellStyle name="40% - Accent3" xfId="17" builtinId="39" customBuiltin="1"/>
    <cellStyle name="40% - Accent3 2" xfId="18"/>
    <cellStyle name="40% - Accent4" xfId="19" builtinId="43" customBuiltin="1"/>
    <cellStyle name="40% - Accent4 2" xfId="20"/>
    <cellStyle name="40% - Accent5" xfId="21" builtinId="47" customBuiltin="1"/>
    <cellStyle name="40% - Accent5 2" xfId="22"/>
    <cellStyle name="40% - Accent6" xfId="23" builtinId="51" customBuiltin="1"/>
    <cellStyle name="40% - Accent6 2" xfId="24"/>
    <cellStyle name="60% - Accent1" xfId="25" builtinId="32" customBuiltin="1"/>
    <cellStyle name="60% - Accent1 2" xfId="26"/>
    <cellStyle name="60% - Accent2" xfId="27" builtinId="36" customBuiltin="1"/>
    <cellStyle name="60% - Accent2 2" xfId="28"/>
    <cellStyle name="60% - Accent3" xfId="29" builtinId="40" customBuiltin="1"/>
    <cellStyle name="60% - Accent3 2" xfId="30"/>
    <cellStyle name="60% - Accent4" xfId="31" builtinId="44" customBuiltin="1"/>
    <cellStyle name="60% - Accent4 2" xfId="32"/>
    <cellStyle name="60% - Accent5" xfId="33" builtinId="48" customBuiltin="1"/>
    <cellStyle name="60% - Accent5 2" xfId="34"/>
    <cellStyle name="60% - Accent6" xfId="35" builtinId="52" customBuiltin="1"/>
    <cellStyle name="60% - Accent6 2" xfId="36"/>
    <cellStyle name="Accent1" xfId="37" builtinId="29" customBuiltin="1"/>
    <cellStyle name="Accent1 2" xfId="38"/>
    <cellStyle name="Accent2" xfId="39" builtinId="33" customBuiltin="1"/>
    <cellStyle name="Accent2 2" xfId="40"/>
    <cellStyle name="Accent3" xfId="41" builtinId="37" customBuiltin="1"/>
    <cellStyle name="Accent3 2" xfId="42"/>
    <cellStyle name="Accent4" xfId="43" builtinId="41" customBuiltin="1"/>
    <cellStyle name="Accent4 2" xfId="44"/>
    <cellStyle name="Accent5" xfId="45" builtinId="45" customBuiltin="1"/>
    <cellStyle name="Accent5 2" xfId="46"/>
    <cellStyle name="Accent6" xfId="47" builtinId="49" customBuiltin="1"/>
    <cellStyle name="Accent6 2" xfId="48"/>
    <cellStyle name="Bad" xfId="49" builtinId="27" customBuiltin="1"/>
    <cellStyle name="Bad 2" xfId="50"/>
    <cellStyle name="Calculation" xfId="51" builtinId="22" customBuiltin="1"/>
    <cellStyle name="Calculation 2" xfId="52"/>
    <cellStyle name="Check Cell" xfId="53" builtinId="23" customBuiltin="1"/>
    <cellStyle name="Check Cell 2" xfId="54"/>
    <cellStyle name="Comma" xfId="55" builtinId="3"/>
    <cellStyle name="Explanatory Text" xfId="56" builtinId="53" customBuiltin="1"/>
    <cellStyle name="Explanatory Text 2" xfId="57"/>
    <cellStyle name="Good" xfId="58" builtinId="26" customBuiltin="1"/>
    <cellStyle name="Good 2" xfId="59"/>
    <cellStyle name="Heading 1" xfId="60" builtinId="16" customBuiltin="1"/>
    <cellStyle name="Heading 1 2" xfId="61"/>
    <cellStyle name="Heading 2" xfId="62" builtinId="17" customBuiltin="1"/>
    <cellStyle name="Heading 2 2" xfId="63"/>
    <cellStyle name="Heading 3" xfId="64" builtinId="18" customBuiltin="1"/>
    <cellStyle name="Heading 3 2" xfId="65"/>
    <cellStyle name="Heading 4" xfId="66" builtinId="19" customBuiltin="1"/>
    <cellStyle name="Heading 4 2" xfId="67"/>
    <cellStyle name="Hyperlink" xfId="68" builtinId="8"/>
    <cellStyle name="Hyperlink_Copy of JBSIS Report 9a 98-08 " xfId="69"/>
    <cellStyle name="Input" xfId="70" builtinId="20" customBuiltin="1"/>
    <cellStyle name="Input 2" xfId="71"/>
    <cellStyle name="Linked Cell" xfId="72" builtinId="24" customBuiltin="1"/>
    <cellStyle name="Linked Cell 2" xfId="73"/>
    <cellStyle name="Neutral" xfId="74" builtinId="28" customBuiltin="1"/>
    <cellStyle name="Neutral 2" xfId="75"/>
    <cellStyle name="Normal" xfId="0" builtinId="0"/>
    <cellStyle name="Normal 2" xfId="76"/>
    <cellStyle name="Normal 3" xfId="88"/>
    <cellStyle name="Note" xfId="77" builtinId="10" customBuiltin="1"/>
    <cellStyle name="Note 2" xfId="78"/>
    <cellStyle name="Output" xfId="79" builtinId="21" customBuiltin="1"/>
    <cellStyle name="Output 2" xfId="80"/>
    <cellStyle name="Percent" xfId="81" builtinId="5"/>
    <cellStyle name="Title" xfId="82" builtinId="15" customBuiltin="1"/>
    <cellStyle name="Title 2" xfId="83"/>
    <cellStyle name="Total" xfId="84" builtinId="25" customBuiltin="1"/>
    <cellStyle name="Total 2" xfId="85"/>
    <cellStyle name="Warning Text" xfId="86" builtinId="11" customBuiltin="1"/>
    <cellStyle name="Warning Text 2" xfId="87"/>
  </cellStyles>
  <dxfs count="103">
    <dxf>
      <font>
        <color rgb="FF9C0006"/>
      </font>
      <fill>
        <patternFill>
          <fgColor indexed="64"/>
          <bgColor rgb="FFFFC7CE"/>
        </patternFill>
      </fill>
    </dxf>
    <dxf>
      <font>
        <color rgb="FF9C0006"/>
      </font>
      <fill>
        <patternFill>
          <fgColor indexed="64"/>
          <bgColor rgb="FFFFC7CE"/>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font>
        <color rgb="FF9C0006"/>
      </font>
      <fill>
        <patternFill>
          <fgColor indexed="64"/>
          <bgColor rgb="FFFFC7CE"/>
        </patternFill>
      </fill>
    </dxf>
    <dxf>
      <border>
        <left style="thin">
          <color indexed="64"/>
        </left>
        <right style="thin">
          <color indexed="64"/>
        </right>
        <top style="thin">
          <color indexed="64"/>
        </top>
        <bottom style="thin">
          <color indexed="64"/>
        </bottom>
      </border>
    </dxf>
    <dxf>
      <font>
        <condense val="0"/>
        <extend val="0"/>
        <color indexed="9"/>
      </font>
    </dxf>
    <dxf>
      <font>
        <condense val="0"/>
        <extend val="0"/>
        <color indexed="9"/>
      </font>
    </dxf>
    <dxf>
      <border>
        <left style="thin">
          <color indexed="64"/>
        </left>
        <right style="thin">
          <color indexed="64"/>
        </right>
        <top style="thin">
          <color indexed="64"/>
        </top>
        <bottom style="thin">
          <color indexed="64"/>
        </bottom>
      </border>
    </dxf>
    <dxf>
      <border>
        <left style="thin">
          <color indexed="63"/>
        </left>
        <right style="thin">
          <color indexed="63"/>
        </right>
        <top style="thin">
          <color indexed="63"/>
        </top>
        <bottom style="thin">
          <color indexed="63"/>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3"/>
        </left>
        <right style="thin">
          <color indexed="63"/>
        </right>
        <top style="thin">
          <color indexed="63"/>
        </top>
        <bottom style="thin">
          <color indexed="63"/>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3"/>
        </left>
        <right style="thin">
          <color indexed="63"/>
        </right>
        <top style="thin">
          <color indexed="63"/>
        </top>
        <bottom style="thin">
          <color indexed="63"/>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3"/>
        </left>
        <right style="thin">
          <color indexed="63"/>
        </right>
        <top style="thin">
          <color indexed="63"/>
        </top>
        <bottom style="thin">
          <color indexed="63"/>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3"/>
        </left>
        <right style="thin">
          <color indexed="63"/>
        </right>
        <top style="thin">
          <color indexed="63"/>
        </top>
        <bottom style="thin">
          <color indexed="63"/>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auto="1"/>
        </left>
        <right style="thin">
          <color auto="1"/>
        </right>
        <top style="thin">
          <color auto="1"/>
        </top>
        <bottom style="thin">
          <color auto="1"/>
        </bottom>
        <vertical/>
        <horizontal/>
      </border>
    </dxf>
    <dxf>
      <border>
        <left style="thin">
          <color indexed="64"/>
        </left>
        <right style="thin">
          <color indexed="64"/>
        </right>
        <top style="thin">
          <color indexed="64"/>
        </top>
        <bottom style="thin">
          <color indexed="64"/>
        </bottom>
      </border>
    </dxf>
    <dxf>
      <font>
        <condense val="0"/>
        <extend val="0"/>
        <color indexed="9"/>
      </font>
    </dxf>
    <dxf>
      <font>
        <condense val="0"/>
        <extend val="0"/>
        <color indexed="9"/>
      </font>
    </dxf>
    <dxf>
      <border>
        <left style="thin">
          <color indexed="64"/>
        </left>
        <right style="thin">
          <color indexed="64"/>
        </right>
        <top style="thin">
          <color indexed="64"/>
        </top>
        <bottom style="thin">
          <color indexed="64"/>
        </bottom>
      </border>
    </dxf>
    <dxf>
      <border>
        <left style="thin">
          <color indexed="63"/>
        </left>
        <right style="thin">
          <color indexed="63"/>
        </right>
        <top style="thin">
          <color indexed="63"/>
        </top>
        <bottom style="thin">
          <color indexed="63"/>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ndense val="0"/>
        <extend val="0"/>
        <color indexed="9"/>
      </font>
    </dxf>
    <dxf>
      <font>
        <condense val="0"/>
        <extend val="0"/>
        <color indexed="9"/>
      </font>
      <fill>
        <patternFill>
          <bgColor indexed="9"/>
        </patternFill>
      </fill>
    </dxf>
    <dxf>
      <font>
        <condense val="0"/>
        <extend val="0"/>
        <color indexed="9"/>
      </font>
    </dxf>
    <dxf>
      <fill>
        <patternFill>
          <bgColor indexed="43"/>
        </patternFill>
      </fill>
    </dxf>
    <dxf>
      <fill>
        <patternFill>
          <bgColor indexed="43"/>
        </patternFill>
      </fill>
    </dxf>
    <dxf>
      <fill>
        <patternFill patternType="none">
          <bgColor indexed="65"/>
        </patternFill>
      </fill>
    </dxf>
  </dxfs>
  <tableStyles count="0" defaultTableStyle="TableStyleMedium9" defaultPivotStyle="PivotStyleLight16"/>
  <colors>
    <mruColors>
      <color rgb="FFFFCC00"/>
      <color rgb="FF00FF00"/>
      <color rgb="FFFF9900"/>
      <color rgb="FF66FF99"/>
      <color rgb="FF00CC00"/>
      <color rgb="FF006600"/>
      <color rgb="FF99FF99"/>
      <color rgb="FF66FF66"/>
      <color rgb="FF33CC33"/>
      <color rgb="FF008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styles" Target="style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ChartsByTopic!$A$214</c:f>
          <c:strCache>
            <c:ptCount val="1"/>
            <c:pt idx="0">
              <c:v>San Mateo: Children in Foster Care</c:v>
            </c:pt>
          </c:strCache>
        </c:strRef>
      </c:tx>
      <c:layout>
        <c:manualLayout>
          <c:xMode val="edge"/>
          <c:yMode val="edge"/>
          <c:x val="0.33770070035888977"/>
          <c:y val="2.5674063469339464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7.0214996602824931E-2"/>
          <c:y val="0.14237468934932598"/>
          <c:w val="0.88827543321352675"/>
          <c:h val="0.77489175186847137"/>
        </c:manualLayout>
      </c:layout>
      <c:lineChart>
        <c:grouping val="standard"/>
        <c:varyColors val="0"/>
        <c:ser>
          <c:idx val="1"/>
          <c:order val="0"/>
          <c:tx>
            <c:strRef>
              <c:f>ChartsByTopic!$B$207</c:f>
              <c:strCache>
                <c:ptCount val="1"/>
                <c:pt idx="0">
                  <c:v>San Mateo</c:v>
                </c:pt>
              </c:strCache>
            </c:strRef>
          </c:tx>
          <c:spPr>
            <a:ln w="38100">
              <a:solidFill>
                <a:srgbClr val="FF6600"/>
              </a:solidFill>
              <a:prstDash val="solid"/>
            </a:ln>
          </c:spPr>
          <c:marker>
            <c:symbol val="none"/>
          </c:marker>
          <c:dLbls>
            <c:spPr>
              <a:noFill/>
              <a:ln w="25400">
                <a:noFill/>
              </a:ln>
            </c:spPr>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ChartsByTopic!$C$205:$M$205</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ChartsByTopic!$C$207:$M$207</c:f>
              <c:numCache>
                <c:formatCode>#,##0</c:formatCode>
                <c:ptCount val="11"/>
                <c:pt idx="0">
                  <c:v>411</c:v>
                </c:pt>
                <c:pt idx="1">
                  <c:v>388</c:v>
                </c:pt>
                <c:pt idx="2">
                  <c:v>391</c:v>
                </c:pt>
                <c:pt idx="3">
                  <c:v>287</c:v>
                </c:pt>
                <c:pt idx="4">
                  <c:v>253</c:v>
                </c:pt>
                <c:pt idx="5">
                  <c:v>257</c:v>
                </c:pt>
                <c:pt idx="6">
                  <c:v>261</c:v>
                </c:pt>
                <c:pt idx="7">
                  <c:v>303</c:v>
                </c:pt>
                <c:pt idx="8">
                  <c:v>300</c:v>
                </c:pt>
                <c:pt idx="9">
                  <c:v>319</c:v>
                </c:pt>
                <c:pt idx="10">
                  <c:v>303</c:v>
                </c:pt>
              </c:numCache>
            </c:numRef>
          </c:val>
          <c:smooth val="0"/>
        </c:ser>
        <c:ser>
          <c:idx val="1"/>
          <c:order val="1"/>
          <c:tx>
            <c:strRef>
              <c:f>ChartsByTopic!$B$207</c:f>
              <c:strCache>
                <c:ptCount val="1"/>
                <c:pt idx="0">
                  <c:v>San Mateo</c:v>
                </c:pt>
              </c:strCache>
            </c:strRef>
          </c:tx>
          <c:spPr>
            <a:ln w="28575">
              <a:noFill/>
            </a:ln>
          </c:spPr>
          <c:marker>
            <c:symbol val="triangle"/>
            <c:size val="10"/>
            <c:spPr>
              <a:solidFill>
                <a:srgbClr val="FFFFFF"/>
              </a:solidFill>
              <a:ln>
                <a:solidFill>
                  <a:srgbClr val="FF6600"/>
                </a:solidFill>
                <a:prstDash val="solid"/>
              </a:ln>
            </c:spPr>
          </c:marker>
          <c:cat>
            <c:numRef>
              <c:f>ChartsByTopic!$C$205:$M$205</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ChartsByTopic!$C$210:$M$210</c:f>
              <c:numCache>
                <c:formatCode>#,##0</c:formatCode>
                <c:ptCount val="11"/>
                <c:pt idx="0">
                  <c:v>#N/A</c:v>
                </c:pt>
                <c:pt idx="1">
                  <c:v>#N/A</c:v>
                </c:pt>
                <c:pt idx="2">
                  <c:v>#N/A</c:v>
                </c:pt>
                <c:pt idx="3">
                  <c:v>#N/A</c:v>
                </c:pt>
                <c:pt idx="4">
                  <c:v>253</c:v>
                </c:pt>
                <c:pt idx="5">
                  <c:v>#N/A</c:v>
                </c:pt>
                <c:pt idx="6">
                  <c:v>#N/A</c:v>
                </c:pt>
                <c:pt idx="7">
                  <c:v>#N/A</c:v>
                </c:pt>
                <c:pt idx="8">
                  <c:v>#N/A</c:v>
                </c:pt>
                <c:pt idx="9">
                  <c:v>319</c:v>
                </c:pt>
                <c:pt idx="10">
                  <c:v>#N/A</c:v>
                </c:pt>
              </c:numCache>
            </c:numRef>
          </c:val>
          <c:smooth val="0"/>
        </c:ser>
        <c:dLbls>
          <c:showLegendKey val="0"/>
          <c:showVal val="0"/>
          <c:showCatName val="0"/>
          <c:showSerName val="0"/>
          <c:showPercent val="0"/>
          <c:showBubbleSize val="0"/>
        </c:dLbls>
        <c:marker val="1"/>
        <c:smooth val="0"/>
        <c:axId val="132512768"/>
        <c:axId val="133527424"/>
      </c:lineChart>
      <c:dateAx>
        <c:axId val="132512768"/>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33527424"/>
        <c:crosses val="autoZero"/>
        <c:auto val="1"/>
        <c:lblOffset val="100"/>
        <c:baseTimeUnit val="years"/>
        <c:majorUnit val="1"/>
        <c:majorTimeUnit val="years"/>
        <c:minorUnit val="1"/>
        <c:minorTimeUnit val="years"/>
      </c:dateAx>
      <c:valAx>
        <c:axId val="133527424"/>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32512768"/>
        <c:crosses val="autoZero"/>
        <c:crossBetween val="midCat"/>
      </c:valAx>
      <c:spPr>
        <a:solidFill>
          <a:srgbClr val="FFFFFF"/>
        </a:solidFill>
        <a:ln w="3175">
          <a:solidFill>
            <a:srgbClr val="C0C0C0"/>
          </a:solidFill>
          <a:prstDash val="solid"/>
        </a:ln>
      </c:spPr>
    </c:plotArea>
    <c:plotVisOnly val="0"/>
    <c:dispBlanksAs val="zero"/>
    <c:showDLblsOverMax val="0"/>
  </c:chart>
  <c:spPr>
    <a:no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orientation="landscape"/>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ChartsByTopic!$A$426</c:f>
          <c:strCache>
            <c:ptCount val="1"/>
            <c:pt idx="0">
              <c:v>California: In Care Rates, by Race and Ethnicity</c:v>
            </c:pt>
          </c:strCache>
        </c:strRef>
      </c:tx>
      <c:layout>
        <c:manualLayout>
          <c:xMode val="edge"/>
          <c:yMode val="edge"/>
          <c:x val="0.15520177165354318"/>
          <c:y val="2.4572226636807998E-2"/>
        </c:manualLayout>
      </c:layout>
      <c:overlay val="0"/>
      <c:spPr>
        <a:noFill/>
        <a:ln w="25400">
          <a:noFill/>
        </a:ln>
      </c:spPr>
      <c:txPr>
        <a:bodyPr/>
        <a:lstStyle/>
        <a:p>
          <a:pPr>
            <a:defRPr sz="1200" b="0" i="0" u="none" strike="noStrike" baseline="0">
              <a:solidFill>
                <a:srgbClr val="000000"/>
              </a:solidFill>
              <a:latin typeface="Arial"/>
              <a:ea typeface="Arial"/>
              <a:cs typeface="Arial"/>
            </a:defRPr>
          </a:pPr>
          <a:endParaRPr lang="en-US"/>
        </a:p>
      </c:txPr>
    </c:title>
    <c:autoTitleDeleted val="0"/>
    <c:plotArea>
      <c:layout>
        <c:manualLayout>
          <c:layoutTarget val="inner"/>
          <c:xMode val="edge"/>
          <c:yMode val="edge"/>
          <c:x val="6.0230311183405723E-2"/>
          <c:y val="0.1182220960810255"/>
          <c:w val="0.8611877827100991"/>
          <c:h val="0.78711027127629452"/>
        </c:manualLayout>
      </c:layout>
      <c:lineChart>
        <c:grouping val="standard"/>
        <c:varyColors val="0"/>
        <c:ser>
          <c:idx val="0"/>
          <c:order val="0"/>
          <c:tx>
            <c:strRef>
              <c:f>ChartsByTopic!$B$407</c:f>
              <c:strCache>
                <c:ptCount val="1"/>
                <c:pt idx="0">
                  <c:v>Black</c:v>
                </c:pt>
              </c:strCache>
            </c:strRef>
          </c:tx>
          <c:spPr>
            <a:ln w="38100">
              <a:solidFill>
                <a:srgbClr val="000000"/>
              </a:solidFill>
              <a:prstDash val="sysDash"/>
            </a:ln>
          </c:spPr>
          <c:marker>
            <c:symbol val="none"/>
          </c:marker>
          <c:dLbls>
            <c:dLbl>
              <c:idx val="1"/>
              <c:tx>
                <c:rich>
                  <a:bodyPr/>
                  <a:lstStyle/>
                  <a:p>
                    <a:pPr>
                      <a:defRPr sz="1000" b="0" i="0" u="none" strike="noStrike" baseline="0">
                        <a:solidFill>
                          <a:srgbClr val="000000"/>
                        </a:solidFill>
                        <a:latin typeface="Arial"/>
                        <a:ea typeface="Arial"/>
                        <a:cs typeface="Arial"/>
                      </a:defRPr>
                    </a:pPr>
                    <a:r>
                      <a:rPr lang="en-US"/>
                      <a:t>Black</a:t>
                    </a:r>
                  </a:p>
                </c:rich>
              </c:tx>
              <c:spPr>
                <a:solidFill>
                  <a:srgbClr val="FFFFFF"/>
                </a:solidFill>
                <a:ln w="38100">
                  <a:solidFill>
                    <a:srgbClr val="000000"/>
                  </a:solidFill>
                  <a:prstDash val="sys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ChartsByTopic!$C$407:$M$407</c:f>
              <c:numCache>
                <c:formatCode>#,##0.0</c:formatCode>
                <c:ptCount val="11"/>
                <c:pt idx="0">
                  <c:v>36.5</c:v>
                </c:pt>
                <c:pt idx="1">
                  <c:v>34.4</c:v>
                </c:pt>
                <c:pt idx="2">
                  <c:v>32.299999999999997</c:v>
                </c:pt>
                <c:pt idx="3">
                  <c:v>29.6</c:v>
                </c:pt>
                <c:pt idx="4">
                  <c:v>27.9</c:v>
                </c:pt>
                <c:pt idx="5">
                  <c:v>25.9</c:v>
                </c:pt>
                <c:pt idx="6">
                  <c:v>24.8</c:v>
                </c:pt>
                <c:pt idx="7">
                  <c:v>23.4</c:v>
                </c:pt>
                <c:pt idx="8">
                  <c:v>23.6</c:v>
                </c:pt>
                <c:pt idx="9">
                  <c:v>24</c:v>
                </c:pt>
                <c:pt idx="10">
                  <c:v>24.1</c:v>
                </c:pt>
              </c:numCache>
            </c:numRef>
          </c:val>
          <c:smooth val="0"/>
        </c:ser>
        <c:ser>
          <c:idx val="1"/>
          <c:order val="1"/>
          <c:tx>
            <c:strRef>
              <c:f>ChartsByTopic!$B$408</c:f>
              <c:strCache>
                <c:ptCount val="1"/>
                <c:pt idx="0">
                  <c:v>White</c:v>
                </c:pt>
              </c:strCache>
            </c:strRef>
          </c:tx>
          <c:spPr>
            <a:ln w="38100">
              <a:solidFill>
                <a:srgbClr val="0000FF"/>
              </a:solidFill>
              <a:prstDash val="lgDash"/>
            </a:ln>
          </c:spPr>
          <c:marker>
            <c:symbol val="none"/>
          </c:marker>
          <c:dLbls>
            <c:dLbl>
              <c:idx val="3"/>
              <c:tx>
                <c:rich>
                  <a:bodyPr/>
                  <a:lstStyle/>
                  <a:p>
                    <a:pPr>
                      <a:defRPr sz="1000" b="0" i="0" u="none" strike="noStrike" baseline="0">
                        <a:solidFill>
                          <a:srgbClr val="000000"/>
                        </a:solidFill>
                        <a:latin typeface="Arial"/>
                        <a:ea typeface="Arial"/>
                        <a:cs typeface="Arial"/>
                      </a:defRPr>
                    </a:pPr>
                    <a:r>
                      <a:rPr lang="en-US"/>
                      <a:t>White</a:t>
                    </a:r>
                  </a:p>
                </c:rich>
              </c:tx>
              <c:spPr>
                <a:solidFill>
                  <a:srgbClr val="FFFFFF"/>
                </a:solidFill>
                <a:ln w="38100">
                  <a:solidFill>
                    <a:srgbClr val="0000FF"/>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ChartsByTopic!$C$408:$M$408</c:f>
              <c:numCache>
                <c:formatCode>#,##0.0</c:formatCode>
                <c:ptCount val="11"/>
                <c:pt idx="0">
                  <c:v>6.7</c:v>
                </c:pt>
                <c:pt idx="1">
                  <c:v>6.5</c:v>
                </c:pt>
                <c:pt idx="2">
                  <c:v>6.2</c:v>
                </c:pt>
                <c:pt idx="3">
                  <c:v>5.5</c:v>
                </c:pt>
                <c:pt idx="4">
                  <c:v>5.3</c:v>
                </c:pt>
                <c:pt idx="5">
                  <c:v>5.0999999999999996</c:v>
                </c:pt>
                <c:pt idx="6">
                  <c:v>5.2</c:v>
                </c:pt>
                <c:pt idx="7">
                  <c:v>5</c:v>
                </c:pt>
                <c:pt idx="8">
                  <c:v>5</c:v>
                </c:pt>
                <c:pt idx="9">
                  <c:v>5.2</c:v>
                </c:pt>
                <c:pt idx="10">
                  <c:v>5.2</c:v>
                </c:pt>
              </c:numCache>
            </c:numRef>
          </c:val>
          <c:smooth val="0"/>
        </c:ser>
        <c:ser>
          <c:idx val="2"/>
          <c:order val="2"/>
          <c:tx>
            <c:strRef>
              <c:f>ChartsByTopic!$B$409</c:f>
              <c:strCache>
                <c:ptCount val="1"/>
                <c:pt idx="0">
                  <c:v>Latino</c:v>
                </c:pt>
              </c:strCache>
            </c:strRef>
          </c:tx>
          <c:spPr>
            <a:ln w="38100">
              <a:solidFill>
                <a:srgbClr val="FF6600"/>
              </a:solidFill>
              <a:prstDash val="solid"/>
            </a:ln>
          </c:spPr>
          <c:marker>
            <c:symbol val="none"/>
          </c:marker>
          <c:dLbls>
            <c:dLbl>
              <c:idx val="5"/>
              <c:tx>
                <c:rich>
                  <a:bodyPr/>
                  <a:lstStyle/>
                  <a:p>
                    <a:pPr>
                      <a:defRPr sz="1000" b="0" i="0" u="none" strike="noStrike" baseline="0">
                        <a:solidFill>
                          <a:srgbClr val="000000"/>
                        </a:solidFill>
                        <a:latin typeface="Arial"/>
                        <a:ea typeface="Arial"/>
                        <a:cs typeface="Arial"/>
                      </a:defRPr>
                    </a:pPr>
                    <a:r>
                      <a:rPr lang="en-US"/>
                      <a:t>Latino</a:t>
                    </a:r>
                  </a:p>
                </c:rich>
              </c:tx>
              <c:spPr>
                <a:solidFill>
                  <a:srgbClr val="FFFFFF"/>
                </a:solidFill>
                <a:ln w="38100">
                  <a:solidFill>
                    <a:srgbClr val="FF6600"/>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ChartsByTopic!$C$409:$M$409</c:f>
              <c:numCache>
                <c:formatCode>#,##0.0</c:formatCode>
                <c:ptCount val="11"/>
                <c:pt idx="0">
                  <c:v>6.9</c:v>
                </c:pt>
                <c:pt idx="1">
                  <c:v>6.9</c:v>
                </c:pt>
                <c:pt idx="2">
                  <c:v>6.9</c:v>
                </c:pt>
                <c:pt idx="3">
                  <c:v>6.3</c:v>
                </c:pt>
                <c:pt idx="4">
                  <c:v>5.8</c:v>
                </c:pt>
                <c:pt idx="5">
                  <c:v>5.4</c:v>
                </c:pt>
                <c:pt idx="6">
                  <c:v>5.4</c:v>
                </c:pt>
                <c:pt idx="7">
                  <c:v>5.4</c:v>
                </c:pt>
                <c:pt idx="8">
                  <c:v>5.7</c:v>
                </c:pt>
                <c:pt idx="9">
                  <c:v>6</c:v>
                </c:pt>
                <c:pt idx="10">
                  <c:v>6</c:v>
                </c:pt>
              </c:numCache>
            </c:numRef>
          </c:val>
          <c:smooth val="0"/>
        </c:ser>
        <c:ser>
          <c:idx val="3"/>
          <c:order val="3"/>
          <c:tx>
            <c:strRef>
              <c:f>ChartsByTopic!$B$410</c:f>
              <c:strCache>
                <c:ptCount val="1"/>
                <c:pt idx="0">
                  <c:v>Asian / P.I.</c:v>
                </c:pt>
              </c:strCache>
            </c:strRef>
          </c:tx>
          <c:spPr>
            <a:ln w="25400">
              <a:solidFill>
                <a:srgbClr val="993300"/>
              </a:solidFill>
              <a:prstDash val="lgDash"/>
            </a:ln>
          </c:spPr>
          <c:marker>
            <c:symbol val="none"/>
          </c:marker>
          <c:dLbls>
            <c:dLbl>
              <c:idx val="7"/>
              <c:tx>
                <c:rich>
                  <a:bodyPr/>
                  <a:lstStyle/>
                  <a:p>
                    <a:pPr>
                      <a:defRPr sz="1000" b="0" i="0" u="none" strike="noStrike" baseline="0">
                        <a:solidFill>
                          <a:srgbClr val="000000"/>
                        </a:solidFill>
                        <a:latin typeface="Arial"/>
                        <a:ea typeface="Arial"/>
                        <a:cs typeface="Arial"/>
                      </a:defRPr>
                    </a:pPr>
                    <a:r>
                      <a:rPr lang="en-US"/>
                      <a:t>Asian / P.I.</a:t>
                    </a:r>
                  </a:p>
                </c:rich>
              </c:tx>
              <c:spPr>
                <a:solidFill>
                  <a:srgbClr val="FFFFFF"/>
                </a:solidFill>
                <a:ln w="25400">
                  <a:solidFill>
                    <a:srgbClr val="9933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ChartsByTopic!$C$410:$M$410</c:f>
              <c:numCache>
                <c:formatCode>#,##0.0</c:formatCode>
                <c:ptCount val="11"/>
                <c:pt idx="0">
                  <c:v>1.7</c:v>
                </c:pt>
                <c:pt idx="1">
                  <c:v>1.7</c:v>
                </c:pt>
                <c:pt idx="2">
                  <c:v>1.7</c:v>
                </c:pt>
                <c:pt idx="3">
                  <c:v>1.7</c:v>
                </c:pt>
                <c:pt idx="4">
                  <c:v>1.6</c:v>
                </c:pt>
                <c:pt idx="5">
                  <c:v>1.4</c:v>
                </c:pt>
                <c:pt idx="6">
                  <c:v>1.3</c:v>
                </c:pt>
                <c:pt idx="7">
                  <c:v>1.2</c:v>
                </c:pt>
                <c:pt idx="8">
                  <c:v>1.2</c:v>
                </c:pt>
                <c:pt idx="9">
                  <c:v>1.2</c:v>
                </c:pt>
                <c:pt idx="10">
                  <c:v>1.1000000000000001</c:v>
                </c:pt>
              </c:numCache>
            </c:numRef>
          </c:val>
          <c:smooth val="0"/>
        </c:ser>
        <c:ser>
          <c:idx val="4"/>
          <c:order val="4"/>
          <c:tx>
            <c:strRef>
              <c:f>ChartsByTopic!$B$411</c:f>
              <c:strCache>
                <c:ptCount val="1"/>
                <c:pt idx="0">
                  <c:v>Native American</c:v>
                </c:pt>
              </c:strCache>
            </c:strRef>
          </c:tx>
          <c:spPr>
            <a:ln w="25400">
              <a:solidFill>
                <a:srgbClr val="FF00FF"/>
              </a:solidFill>
              <a:prstDash val="solid"/>
            </a:ln>
          </c:spPr>
          <c:marker>
            <c:symbol val="none"/>
          </c:marker>
          <c:dLbls>
            <c:dLbl>
              <c:idx val="9"/>
              <c:tx>
                <c:rich>
                  <a:bodyPr/>
                  <a:lstStyle/>
                  <a:p>
                    <a:pPr>
                      <a:defRPr sz="1000" b="0" i="0" u="none" strike="noStrike" baseline="0">
                        <a:solidFill>
                          <a:srgbClr val="000000"/>
                        </a:solidFill>
                        <a:latin typeface="Arial"/>
                        <a:ea typeface="Arial"/>
                        <a:cs typeface="Arial"/>
                      </a:defRPr>
                    </a:pPr>
                    <a:r>
                      <a:rPr lang="en-US"/>
                      <a:t>Native American</a:t>
                    </a:r>
                  </a:p>
                </c:rich>
              </c:tx>
              <c:spPr>
                <a:solidFill>
                  <a:srgbClr val="FFFFFF"/>
                </a:solidFill>
                <a:ln w="25400">
                  <a:solidFill>
                    <a:srgbClr val="FF00FF"/>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ChartsByTopic!$C$411:$M$411</c:f>
              <c:numCache>
                <c:formatCode>#,##0.0</c:formatCode>
                <c:ptCount val="11"/>
                <c:pt idx="0">
                  <c:v>22.4</c:v>
                </c:pt>
                <c:pt idx="1">
                  <c:v>24.2</c:v>
                </c:pt>
                <c:pt idx="2">
                  <c:v>23.9</c:v>
                </c:pt>
                <c:pt idx="3">
                  <c:v>22</c:v>
                </c:pt>
                <c:pt idx="4">
                  <c:v>19.8</c:v>
                </c:pt>
                <c:pt idx="5">
                  <c:v>20.5</c:v>
                </c:pt>
                <c:pt idx="6">
                  <c:v>21.6</c:v>
                </c:pt>
                <c:pt idx="7">
                  <c:v>21.7</c:v>
                </c:pt>
                <c:pt idx="8">
                  <c:v>22.6</c:v>
                </c:pt>
                <c:pt idx="9">
                  <c:v>22</c:v>
                </c:pt>
                <c:pt idx="10">
                  <c:v>23.1</c:v>
                </c:pt>
              </c:numCache>
            </c:numRef>
          </c:val>
          <c:smooth val="0"/>
        </c:ser>
        <c:ser>
          <c:idx val="5"/>
          <c:order val="5"/>
          <c:tx>
            <c:strRef>
              <c:f>ChartsByTopic!$B$407</c:f>
              <c:strCache>
                <c:ptCount val="1"/>
                <c:pt idx="0">
                  <c:v>Black</c:v>
                </c:pt>
              </c:strCache>
            </c:strRef>
          </c:tx>
          <c:spPr>
            <a:ln w="28575">
              <a:noFill/>
            </a:ln>
          </c:spPr>
          <c:marker>
            <c:symbol val="triangle"/>
            <c:size val="10"/>
            <c:spPr>
              <a:solidFill>
                <a:srgbClr val="FFFFFF"/>
              </a:solidFill>
              <a:ln>
                <a:solidFill>
                  <a:srgbClr val="000000"/>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ChartsByTopic!$C$419:$M$419</c:f>
              <c:numCache>
                <c:formatCode>#,##0.0</c:formatCode>
                <c:ptCount val="11"/>
                <c:pt idx="0">
                  <c:v>#N/A</c:v>
                </c:pt>
                <c:pt idx="1">
                  <c:v>#N/A</c:v>
                </c:pt>
                <c:pt idx="2">
                  <c:v>#N/A</c:v>
                </c:pt>
                <c:pt idx="3">
                  <c:v>#N/A</c:v>
                </c:pt>
                <c:pt idx="4">
                  <c:v>#N/A</c:v>
                </c:pt>
                <c:pt idx="5">
                  <c:v>25.9</c:v>
                </c:pt>
                <c:pt idx="6">
                  <c:v>#N/A</c:v>
                </c:pt>
                <c:pt idx="7">
                  <c:v>#N/A</c:v>
                </c:pt>
                <c:pt idx="8">
                  <c:v>#N/A</c:v>
                </c:pt>
                <c:pt idx="9">
                  <c:v>#N/A</c:v>
                </c:pt>
                <c:pt idx="10">
                  <c:v>24.1</c:v>
                </c:pt>
              </c:numCache>
            </c:numRef>
          </c:val>
          <c:smooth val="0"/>
        </c:ser>
        <c:ser>
          <c:idx val="6"/>
          <c:order val="6"/>
          <c:tx>
            <c:strRef>
              <c:f>ChartsByTopic!$B$408</c:f>
              <c:strCache>
                <c:ptCount val="1"/>
                <c:pt idx="0">
                  <c:v>White</c:v>
                </c:pt>
              </c:strCache>
            </c:strRef>
          </c:tx>
          <c:spPr>
            <a:ln w="28575">
              <a:noFill/>
            </a:ln>
          </c:spPr>
          <c:marker>
            <c:symbol val="triangle"/>
            <c:size val="10"/>
            <c:spPr>
              <a:solidFill>
                <a:srgbClr val="FFFFFF"/>
              </a:solidFill>
              <a:ln>
                <a:solidFill>
                  <a:srgbClr val="0000FF"/>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ChartsByTopic!$C$420:$M$420</c:f>
              <c:numCache>
                <c:formatCode>#,##0.0</c:formatCode>
                <c:ptCount val="11"/>
                <c:pt idx="0">
                  <c:v>#N/A</c:v>
                </c:pt>
                <c:pt idx="1">
                  <c:v>#N/A</c:v>
                </c:pt>
                <c:pt idx="2">
                  <c:v>#N/A</c:v>
                </c:pt>
                <c:pt idx="3">
                  <c:v>#N/A</c:v>
                </c:pt>
                <c:pt idx="4">
                  <c:v>#N/A</c:v>
                </c:pt>
                <c:pt idx="5">
                  <c:v>5.0999999999999996</c:v>
                </c:pt>
                <c:pt idx="6">
                  <c:v>#N/A</c:v>
                </c:pt>
                <c:pt idx="7">
                  <c:v>#N/A</c:v>
                </c:pt>
                <c:pt idx="8">
                  <c:v>#N/A</c:v>
                </c:pt>
                <c:pt idx="9">
                  <c:v>#N/A</c:v>
                </c:pt>
                <c:pt idx="10">
                  <c:v>5.2</c:v>
                </c:pt>
              </c:numCache>
            </c:numRef>
          </c:val>
          <c:smooth val="0"/>
        </c:ser>
        <c:ser>
          <c:idx val="7"/>
          <c:order val="7"/>
          <c:tx>
            <c:strRef>
              <c:f>ChartsByTopic!$B$409</c:f>
              <c:strCache>
                <c:ptCount val="1"/>
                <c:pt idx="0">
                  <c:v>Latino</c:v>
                </c:pt>
              </c:strCache>
            </c:strRef>
          </c:tx>
          <c:spPr>
            <a:ln w="28575">
              <a:noFill/>
            </a:ln>
          </c:spPr>
          <c:marker>
            <c:symbol val="triangle"/>
            <c:size val="10"/>
            <c:spPr>
              <a:solidFill>
                <a:srgbClr val="FFFFFF"/>
              </a:solidFill>
              <a:ln>
                <a:solidFill>
                  <a:srgbClr val="FF6600"/>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ChartsByTopic!$C$421:$M$421</c:f>
              <c:numCache>
                <c:formatCode>#,##0.0</c:formatCode>
                <c:ptCount val="11"/>
                <c:pt idx="0">
                  <c:v>#N/A</c:v>
                </c:pt>
                <c:pt idx="1">
                  <c:v>#N/A</c:v>
                </c:pt>
                <c:pt idx="2">
                  <c:v>#N/A</c:v>
                </c:pt>
                <c:pt idx="3">
                  <c:v>#N/A</c:v>
                </c:pt>
                <c:pt idx="4">
                  <c:v>#N/A</c:v>
                </c:pt>
                <c:pt idx="5">
                  <c:v>5.4</c:v>
                </c:pt>
                <c:pt idx="6">
                  <c:v>#N/A</c:v>
                </c:pt>
                <c:pt idx="7">
                  <c:v>#N/A</c:v>
                </c:pt>
                <c:pt idx="8">
                  <c:v>#N/A</c:v>
                </c:pt>
                <c:pt idx="9">
                  <c:v>#N/A</c:v>
                </c:pt>
                <c:pt idx="10">
                  <c:v>6</c:v>
                </c:pt>
              </c:numCache>
            </c:numRef>
          </c:val>
          <c:smooth val="0"/>
        </c:ser>
        <c:ser>
          <c:idx val="8"/>
          <c:order val="8"/>
          <c:tx>
            <c:strRef>
              <c:f>ChartsByTopic!$B$410</c:f>
              <c:strCache>
                <c:ptCount val="1"/>
                <c:pt idx="0">
                  <c:v>Asian / P.I.</c:v>
                </c:pt>
              </c:strCache>
            </c:strRef>
          </c:tx>
          <c:spPr>
            <a:ln w="28575">
              <a:noFill/>
            </a:ln>
          </c:spPr>
          <c:marker>
            <c:symbol val="triangle"/>
            <c:size val="10"/>
            <c:spPr>
              <a:solidFill>
                <a:srgbClr val="FFFFFF"/>
              </a:solidFill>
              <a:ln>
                <a:solidFill>
                  <a:srgbClr val="993300"/>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ChartsByTopic!$C$422:$M$422</c:f>
              <c:numCache>
                <c:formatCode>#,##0.0</c:formatCode>
                <c:ptCount val="11"/>
                <c:pt idx="0">
                  <c:v>#N/A</c:v>
                </c:pt>
                <c:pt idx="1">
                  <c:v>#N/A</c:v>
                </c:pt>
                <c:pt idx="2">
                  <c:v>#N/A</c:v>
                </c:pt>
                <c:pt idx="3">
                  <c:v>#N/A</c:v>
                </c:pt>
                <c:pt idx="4">
                  <c:v>#N/A</c:v>
                </c:pt>
                <c:pt idx="5">
                  <c:v>1.4</c:v>
                </c:pt>
                <c:pt idx="6">
                  <c:v>#N/A</c:v>
                </c:pt>
                <c:pt idx="7">
                  <c:v>#N/A</c:v>
                </c:pt>
                <c:pt idx="8">
                  <c:v>#N/A</c:v>
                </c:pt>
                <c:pt idx="9">
                  <c:v>#N/A</c:v>
                </c:pt>
                <c:pt idx="10">
                  <c:v>1.1000000000000001</c:v>
                </c:pt>
              </c:numCache>
            </c:numRef>
          </c:val>
          <c:smooth val="0"/>
        </c:ser>
        <c:ser>
          <c:idx val="9"/>
          <c:order val="9"/>
          <c:tx>
            <c:strRef>
              <c:f>ChartsByTopic!$B$411</c:f>
              <c:strCache>
                <c:ptCount val="1"/>
                <c:pt idx="0">
                  <c:v>Native American</c:v>
                </c:pt>
              </c:strCache>
            </c:strRef>
          </c:tx>
          <c:spPr>
            <a:ln w="28575">
              <a:noFill/>
            </a:ln>
          </c:spPr>
          <c:marker>
            <c:symbol val="triangle"/>
            <c:size val="10"/>
            <c:spPr>
              <a:solidFill>
                <a:srgbClr val="FFFFFF"/>
              </a:solidFill>
              <a:ln>
                <a:solidFill>
                  <a:srgbClr val="FF00FF"/>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ChartsByTopic!$C$423:$M$423</c:f>
              <c:numCache>
                <c:formatCode>#,##0.0</c:formatCode>
                <c:ptCount val="11"/>
                <c:pt idx="0">
                  <c:v>#N/A</c:v>
                </c:pt>
                <c:pt idx="1">
                  <c:v>#N/A</c:v>
                </c:pt>
                <c:pt idx="2">
                  <c:v>#N/A</c:v>
                </c:pt>
                <c:pt idx="3">
                  <c:v>#N/A</c:v>
                </c:pt>
                <c:pt idx="4">
                  <c:v>#N/A</c:v>
                </c:pt>
                <c:pt idx="5">
                  <c:v>20.5</c:v>
                </c:pt>
                <c:pt idx="6">
                  <c:v>#N/A</c:v>
                </c:pt>
                <c:pt idx="7">
                  <c:v>#N/A</c:v>
                </c:pt>
                <c:pt idx="8">
                  <c:v>#N/A</c:v>
                </c:pt>
                <c:pt idx="9">
                  <c:v>#N/A</c:v>
                </c:pt>
                <c:pt idx="10">
                  <c:v>23.1</c:v>
                </c:pt>
              </c:numCache>
            </c:numRef>
          </c:val>
          <c:smooth val="0"/>
        </c:ser>
        <c:dLbls>
          <c:showLegendKey val="0"/>
          <c:showVal val="0"/>
          <c:showCatName val="0"/>
          <c:showSerName val="0"/>
          <c:showPercent val="0"/>
          <c:showBubbleSize val="0"/>
        </c:dLbls>
        <c:marker val="1"/>
        <c:smooth val="0"/>
        <c:axId val="82689024"/>
        <c:axId val="82691200"/>
      </c:lineChart>
      <c:dateAx>
        <c:axId val="82689024"/>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n-US"/>
          </a:p>
        </c:txPr>
        <c:crossAx val="82691200"/>
        <c:crosses val="autoZero"/>
        <c:auto val="1"/>
        <c:lblOffset val="100"/>
        <c:baseTimeUnit val="years"/>
        <c:majorUnit val="1"/>
        <c:majorTimeUnit val="years"/>
        <c:minorUnit val="1"/>
        <c:minorTimeUnit val="years"/>
      </c:dateAx>
      <c:valAx>
        <c:axId val="82691200"/>
        <c:scaling>
          <c:orientation val="minMax"/>
        </c:scaling>
        <c:delete val="0"/>
        <c:axPos val="l"/>
        <c:numFmt formatCode="#,##0.0" sourceLinked="1"/>
        <c:majorTickMark val="none"/>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n-US"/>
          </a:p>
        </c:txPr>
        <c:crossAx val="82689024"/>
        <c:crosses val="autoZero"/>
        <c:crossBetween val="midCat"/>
      </c:valAx>
      <c:spPr>
        <a:no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000000000000644" r="0.75000000000000644" t="1" header="0.5" footer="0.5"/>
    <c:pageSetup orientation="landscape"/>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ChartsByTopic!$A$425</c:f>
          <c:strCache>
            <c:ptCount val="1"/>
            <c:pt idx="0">
              <c:v>San Mateo: In Care Rates, by Race and Ethnicity</c:v>
            </c:pt>
          </c:strCache>
        </c:strRef>
      </c:tx>
      <c:layout>
        <c:manualLayout>
          <c:xMode val="edge"/>
          <c:yMode val="edge"/>
          <c:x val="0.15230410734243524"/>
          <c:y val="2.1168222027802081E-2"/>
        </c:manualLayout>
      </c:layout>
      <c:overlay val="0"/>
      <c:spPr>
        <a:noFill/>
        <a:ln w="25400">
          <a:noFill/>
        </a:ln>
      </c:spPr>
      <c:txPr>
        <a:bodyPr/>
        <a:lstStyle/>
        <a:p>
          <a:pPr>
            <a:defRPr sz="1200" b="0" i="0" u="none" strike="noStrike" baseline="0">
              <a:solidFill>
                <a:srgbClr val="000000"/>
              </a:solidFill>
              <a:latin typeface="Arial"/>
              <a:ea typeface="Arial"/>
              <a:cs typeface="Arial"/>
            </a:defRPr>
          </a:pPr>
          <a:endParaRPr lang="en-US"/>
        </a:p>
      </c:txPr>
    </c:title>
    <c:autoTitleDeleted val="0"/>
    <c:plotArea>
      <c:layout>
        <c:manualLayout>
          <c:layoutTarget val="inner"/>
          <c:xMode val="edge"/>
          <c:yMode val="edge"/>
          <c:x val="6.2670109805294916E-2"/>
          <c:y val="0.12010530234820622"/>
          <c:w val="0.85869045189361071"/>
          <c:h val="0.78458398806684138"/>
        </c:manualLayout>
      </c:layout>
      <c:lineChart>
        <c:grouping val="standard"/>
        <c:varyColors val="0"/>
        <c:ser>
          <c:idx val="0"/>
          <c:order val="0"/>
          <c:tx>
            <c:strRef>
              <c:f>ChartsByTopic!$B$401</c:f>
              <c:strCache>
                <c:ptCount val="1"/>
                <c:pt idx="0">
                  <c:v>Black</c:v>
                </c:pt>
              </c:strCache>
            </c:strRef>
          </c:tx>
          <c:spPr>
            <a:ln w="38100">
              <a:solidFill>
                <a:srgbClr val="000000"/>
              </a:solidFill>
              <a:prstDash val="sysDash"/>
            </a:ln>
          </c:spPr>
          <c:marker>
            <c:symbol val="none"/>
          </c:marker>
          <c:dLbls>
            <c:dLbl>
              <c:idx val="1"/>
              <c:tx>
                <c:rich>
                  <a:bodyPr/>
                  <a:lstStyle/>
                  <a:p>
                    <a:pPr>
                      <a:defRPr sz="1000" b="0" i="0" u="none" strike="noStrike" baseline="0">
                        <a:solidFill>
                          <a:srgbClr val="000000"/>
                        </a:solidFill>
                        <a:latin typeface="Arial"/>
                        <a:ea typeface="Arial"/>
                        <a:cs typeface="Arial"/>
                      </a:defRPr>
                    </a:pPr>
                    <a:r>
                      <a:rPr lang="en-US"/>
                      <a:t>Black</a:t>
                    </a:r>
                  </a:p>
                </c:rich>
              </c:tx>
              <c:spPr>
                <a:solidFill>
                  <a:srgbClr val="FFFFFF"/>
                </a:solidFill>
                <a:ln w="38100">
                  <a:solidFill>
                    <a:srgbClr val="000000"/>
                  </a:solidFill>
                  <a:prstDash val="sys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ChartsByTopic!$C$401:$M$401</c:f>
              <c:numCache>
                <c:formatCode>#,##0.0</c:formatCode>
                <c:ptCount val="11"/>
                <c:pt idx="0">
                  <c:v>33.6</c:v>
                </c:pt>
                <c:pt idx="1">
                  <c:v>34.4</c:v>
                </c:pt>
                <c:pt idx="2">
                  <c:v>33.1</c:v>
                </c:pt>
                <c:pt idx="3">
                  <c:v>28</c:v>
                </c:pt>
                <c:pt idx="4">
                  <c:v>21.7</c:v>
                </c:pt>
                <c:pt idx="5">
                  <c:v>19.5</c:v>
                </c:pt>
                <c:pt idx="6">
                  <c:v>22</c:v>
                </c:pt>
                <c:pt idx="7">
                  <c:v>22.2</c:v>
                </c:pt>
                <c:pt idx="8">
                  <c:v>21</c:v>
                </c:pt>
                <c:pt idx="9">
                  <c:v>16.5</c:v>
                </c:pt>
                <c:pt idx="10">
                  <c:v>14.3</c:v>
                </c:pt>
              </c:numCache>
            </c:numRef>
          </c:val>
          <c:smooth val="0"/>
        </c:ser>
        <c:ser>
          <c:idx val="1"/>
          <c:order val="1"/>
          <c:tx>
            <c:strRef>
              <c:f>ChartsByTopic!$B$402</c:f>
              <c:strCache>
                <c:ptCount val="1"/>
                <c:pt idx="0">
                  <c:v>White</c:v>
                </c:pt>
              </c:strCache>
            </c:strRef>
          </c:tx>
          <c:spPr>
            <a:ln w="38100">
              <a:solidFill>
                <a:srgbClr val="0000FF"/>
              </a:solidFill>
              <a:prstDash val="lgDash"/>
            </a:ln>
          </c:spPr>
          <c:marker>
            <c:symbol val="none"/>
          </c:marker>
          <c:dLbls>
            <c:dLbl>
              <c:idx val="3"/>
              <c:tx>
                <c:rich>
                  <a:bodyPr/>
                  <a:lstStyle/>
                  <a:p>
                    <a:pPr>
                      <a:defRPr sz="1000" b="0" i="0" u="none" strike="noStrike" baseline="0">
                        <a:solidFill>
                          <a:srgbClr val="000000"/>
                        </a:solidFill>
                        <a:latin typeface="Arial"/>
                        <a:ea typeface="Arial"/>
                        <a:cs typeface="Arial"/>
                      </a:defRPr>
                    </a:pPr>
                    <a:r>
                      <a:rPr lang="en-US"/>
                      <a:t>White</a:t>
                    </a:r>
                  </a:p>
                </c:rich>
              </c:tx>
              <c:spPr>
                <a:solidFill>
                  <a:srgbClr val="FFFFFF"/>
                </a:solidFill>
                <a:ln w="38100">
                  <a:solidFill>
                    <a:srgbClr val="0000FF"/>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ChartsByTopic!$C$402:$M$402</c:f>
              <c:numCache>
                <c:formatCode>#,##0.0</c:formatCode>
                <c:ptCount val="11"/>
                <c:pt idx="0">
                  <c:v>2.1</c:v>
                </c:pt>
                <c:pt idx="1">
                  <c:v>2</c:v>
                </c:pt>
                <c:pt idx="2">
                  <c:v>1.9</c:v>
                </c:pt>
                <c:pt idx="3">
                  <c:v>1.6</c:v>
                </c:pt>
                <c:pt idx="4">
                  <c:v>1.3</c:v>
                </c:pt>
                <c:pt idx="5">
                  <c:v>1</c:v>
                </c:pt>
                <c:pt idx="6">
                  <c:v>1.3</c:v>
                </c:pt>
                <c:pt idx="7">
                  <c:v>1.2</c:v>
                </c:pt>
                <c:pt idx="8">
                  <c:v>1.5</c:v>
                </c:pt>
                <c:pt idx="9">
                  <c:v>1.2</c:v>
                </c:pt>
                <c:pt idx="10">
                  <c:v>1.1000000000000001</c:v>
                </c:pt>
              </c:numCache>
            </c:numRef>
          </c:val>
          <c:smooth val="0"/>
        </c:ser>
        <c:ser>
          <c:idx val="2"/>
          <c:order val="2"/>
          <c:tx>
            <c:strRef>
              <c:f>ChartsByTopic!$B$403</c:f>
              <c:strCache>
                <c:ptCount val="1"/>
                <c:pt idx="0">
                  <c:v>Latino</c:v>
                </c:pt>
              </c:strCache>
            </c:strRef>
          </c:tx>
          <c:spPr>
            <a:ln w="38100">
              <a:solidFill>
                <a:srgbClr val="FF6600"/>
              </a:solidFill>
              <a:prstDash val="solid"/>
            </a:ln>
          </c:spPr>
          <c:marker>
            <c:symbol val="none"/>
          </c:marker>
          <c:dLbls>
            <c:dLbl>
              <c:idx val="5"/>
              <c:tx>
                <c:rich>
                  <a:bodyPr/>
                  <a:lstStyle/>
                  <a:p>
                    <a:pPr>
                      <a:defRPr sz="1000" b="0" i="0" u="none" strike="noStrike" baseline="0">
                        <a:solidFill>
                          <a:srgbClr val="000000"/>
                        </a:solidFill>
                        <a:latin typeface="Arial"/>
                        <a:ea typeface="Arial"/>
                        <a:cs typeface="Arial"/>
                      </a:defRPr>
                    </a:pPr>
                    <a:r>
                      <a:rPr lang="en-US"/>
                      <a:t>Latino</a:t>
                    </a:r>
                  </a:p>
                </c:rich>
              </c:tx>
              <c:spPr>
                <a:solidFill>
                  <a:srgbClr val="FFFFFF"/>
                </a:solidFill>
                <a:ln w="38100">
                  <a:solidFill>
                    <a:srgbClr val="FF6600"/>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ChartsByTopic!$C$403:$M$403</c:f>
              <c:numCache>
                <c:formatCode>#,##0.0</c:formatCode>
                <c:ptCount val="11"/>
                <c:pt idx="0">
                  <c:v>2.8</c:v>
                </c:pt>
                <c:pt idx="1">
                  <c:v>3.2</c:v>
                </c:pt>
                <c:pt idx="2">
                  <c:v>3.4</c:v>
                </c:pt>
                <c:pt idx="3">
                  <c:v>2.9</c:v>
                </c:pt>
                <c:pt idx="4">
                  <c:v>2.2999999999999998</c:v>
                </c:pt>
                <c:pt idx="5">
                  <c:v>2.4</c:v>
                </c:pt>
                <c:pt idx="6">
                  <c:v>2.1</c:v>
                </c:pt>
                <c:pt idx="7">
                  <c:v>2.2999999999999998</c:v>
                </c:pt>
                <c:pt idx="8">
                  <c:v>1.9</c:v>
                </c:pt>
                <c:pt idx="9">
                  <c:v>1.9</c:v>
                </c:pt>
                <c:pt idx="10">
                  <c:v>2.1</c:v>
                </c:pt>
              </c:numCache>
            </c:numRef>
          </c:val>
          <c:smooth val="0"/>
        </c:ser>
        <c:ser>
          <c:idx val="3"/>
          <c:order val="3"/>
          <c:tx>
            <c:strRef>
              <c:f>ChartsByTopic!$B$404</c:f>
              <c:strCache>
                <c:ptCount val="1"/>
                <c:pt idx="0">
                  <c:v>Asian / P.I.</c:v>
                </c:pt>
              </c:strCache>
            </c:strRef>
          </c:tx>
          <c:spPr>
            <a:ln w="25400">
              <a:solidFill>
                <a:srgbClr val="993300"/>
              </a:solidFill>
              <a:prstDash val="lgDash"/>
            </a:ln>
          </c:spPr>
          <c:marker>
            <c:symbol val="none"/>
          </c:marker>
          <c:dLbls>
            <c:dLbl>
              <c:idx val="7"/>
              <c:tx>
                <c:rich>
                  <a:bodyPr/>
                  <a:lstStyle/>
                  <a:p>
                    <a:pPr>
                      <a:defRPr sz="1000" b="0" i="0" u="none" strike="noStrike" baseline="0">
                        <a:solidFill>
                          <a:srgbClr val="000000"/>
                        </a:solidFill>
                        <a:latin typeface="Arial"/>
                        <a:ea typeface="Arial"/>
                        <a:cs typeface="Arial"/>
                      </a:defRPr>
                    </a:pPr>
                    <a:r>
                      <a:rPr lang="en-US"/>
                      <a:t>Asian / P.I.</a:t>
                    </a:r>
                  </a:p>
                </c:rich>
              </c:tx>
              <c:spPr>
                <a:solidFill>
                  <a:srgbClr val="FFFFFF"/>
                </a:solidFill>
                <a:ln w="25400">
                  <a:solidFill>
                    <a:srgbClr val="9933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ChartsByTopic!$C$404:$M$404</c:f>
              <c:numCache>
                <c:formatCode>#,##0.0</c:formatCode>
                <c:ptCount val="11"/>
                <c:pt idx="0">
                  <c:v>1.2</c:v>
                </c:pt>
                <c:pt idx="1">
                  <c:v>1.2</c:v>
                </c:pt>
                <c:pt idx="2">
                  <c:v>0.9</c:v>
                </c:pt>
                <c:pt idx="3">
                  <c:v>1.1000000000000001</c:v>
                </c:pt>
                <c:pt idx="4">
                  <c:v>0.8</c:v>
                </c:pt>
                <c:pt idx="5">
                  <c:v>0.7</c:v>
                </c:pt>
                <c:pt idx="6">
                  <c:v>0.8</c:v>
                </c:pt>
                <c:pt idx="7">
                  <c:v>1</c:v>
                </c:pt>
                <c:pt idx="8">
                  <c:v>1.4</c:v>
                </c:pt>
                <c:pt idx="9">
                  <c:v>1</c:v>
                </c:pt>
                <c:pt idx="10">
                  <c:v>1</c:v>
                </c:pt>
              </c:numCache>
            </c:numRef>
          </c:val>
          <c:smooth val="0"/>
        </c:ser>
        <c:ser>
          <c:idx val="4"/>
          <c:order val="4"/>
          <c:tx>
            <c:strRef>
              <c:f>ChartsByTopic!$B$405</c:f>
              <c:strCache>
                <c:ptCount val="1"/>
                <c:pt idx="0">
                  <c:v>Native American</c:v>
                </c:pt>
              </c:strCache>
            </c:strRef>
          </c:tx>
          <c:spPr>
            <a:ln w="25400">
              <a:solidFill>
                <a:srgbClr val="FF00FF"/>
              </a:solidFill>
              <a:prstDash val="solid"/>
            </a:ln>
          </c:spPr>
          <c:marker>
            <c:symbol val="none"/>
          </c:marker>
          <c:dLbls>
            <c:dLbl>
              <c:idx val="9"/>
              <c:tx>
                <c:rich>
                  <a:bodyPr/>
                  <a:lstStyle/>
                  <a:p>
                    <a:pPr>
                      <a:defRPr sz="1000" b="0" i="0" u="none" strike="noStrike" baseline="0">
                        <a:solidFill>
                          <a:srgbClr val="000000"/>
                        </a:solidFill>
                        <a:latin typeface="Arial"/>
                        <a:ea typeface="Arial"/>
                        <a:cs typeface="Arial"/>
                      </a:defRPr>
                    </a:pPr>
                    <a:r>
                      <a:rPr lang="en-US"/>
                      <a:t>Native American</a:t>
                    </a:r>
                  </a:p>
                </c:rich>
              </c:tx>
              <c:spPr>
                <a:solidFill>
                  <a:srgbClr val="FFFFFF"/>
                </a:solidFill>
                <a:ln w="25400">
                  <a:solidFill>
                    <a:srgbClr val="FF00FF"/>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ChartsByTopic!$C$405:$M$405</c:f>
              <c:numCache>
                <c:formatCode>#,##0.0</c:formatCode>
                <c:ptCount val="11"/>
                <c:pt idx="0">
                  <c:v>12.7</c:v>
                </c:pt>
                <c:pt idx="1">
                  <c:v>13.2</c:v>
                </c:pt>
                <c:pt idx="2">
                  <c:v>4.5</c:v>
                </c:pt>
                <c:pt idx="3">
                  <c:v>4.5</c:v>
                </c:pt>
                <c:pt idx="4">
                  <c:v>0</c:v>
                </c:pt>
                <c:pt idx="5">
                  <c:v>4.7</c:v>
                </c:pt>
                <c:pt idx="6">
                  <c:v>23.9</c:v>
                </c:pt>
                <c:pt idx="7">
                  <c:v>10.1</c:v>
                </c:pt>
                <c:pt idx="8">
                  <c:v>15.9</c:v>
                </c:pt>
                <c:pt idx="9">
                  <c:v>10.3</c:v>
                </c:pt>
                <c:pt idx="10">
                  <c:v>10.3</c:v>
                </c:pt>
              </c:numCache>
            </c:numRef>
          </c:val>
          <c:smooth val="0"/>
        </c:ser>
        <c:ser>
          <c:idx val="5"/>
          <c:order val="5"/>
          <c:tx>
            <c:strRef>
              <c:f>ChartsByTopic!$B$401</c:f>
              <c:strCache>
                <c:ptCount val="1"/>
                <c:pt idx="0">
                  <c:v>Black</c:v>
                </c:pt>
              </c:strCache>
            </c:strRef>
          </c:tx>
          <c:spPr>
            <a:ln w="28575">
              <a:noFill/>
            </a:ln>
          </c:spPr>
          <c:marker>
            <c:symbol val="triangle"/>
            <c:size val="10"/>
            <c:spPr>
              <a:solidFill>
                <a:srgbClr val="FFFFFF"/>
              </a:solidFill>
              <a:ln>
                <a:solidFill>
                  <a:srgbClr val="000000"/>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ChartsByTopic!$C$413:$M$413</c:f>
              <c:numCache>
                <c:formatCode>#,##0.0</c:formatCode>
                <c:ptCount val="11"/>
                <c:pt idx="0">
                  <c:v>#N/A</c:v>
                </c:pt>
                <c:pt idx="1">
                  <c:v>#N/A</c:v>
                </c:pt>
                <c:pt idx="2">
                  <c:v>#N/A</c:v>
                </c:pt>
                <c:pt idx="3">
                  <c:v>#N/A</c:v>
                </c:pt>
                <c:pt idx="4">
                  <c:v>#N/A</c:v>
                </c:pt>
                <c:pt idx="5">
                  <c:v>19.5</c:v>
                </c:pt>
                <c:pt idx="6">
                  <c:v>#N/A</c:v>
                </c:pt>
                <c:pt idx="7">
                  <c:v>#N/A</c:v>
                </c:pt>
                <c:pt idx="8">
                  <c:v>#N/A</c:v>
                </c:pt>
                <c:pt idx="9">
                  <c:v>#N/A</c:v>
                </c:pt>
                <c:pt idx="10">
                  <c:v>14.3</c:v>
                </c:pt>
              </c:numCache>
            </c:numRef>
          </c:val>
          <c:smooth val="0"/>
        </c:ser>
        <c:ser>
          <c:idx val="6"/>
          <c:order val="6"/>
          <c:tx>
            <c:strRef>
              <c:f>ChartsByTopic!$B$402</c:f>
              <c:strCache>
                <c:ptCount val="1"/>
                <c:pt idx="0">
                  <c:v>White</c:v>
                </c:pt>
              </c:strCache>
            </c:strRef>
          </c:tx>
          <c:spPr>
            <a:ln w="28575">
              <a:noFill/>
            </a:ln>
          </c:spPr>
          <c:marker>
            <c:symbol val="triangle"/>
            <c:size val="10"/>
            <c:spPr>
              <a:solidFill>
                <a:srgbClr val="FFFFFF"/>
              </a:solidFill>
              <a:ln>
                <a:solidFill>
                  <a:srgbClr val="0000FF"/>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ChartsByTopic!$C$414:$M$414</c:f>
              <c:numCache>
                <c:formatCode>#,##0.0</c:formatCode>
                <c:ptCount val="11"/>
                <c:pt idx="0">
                  <c:v>#N/A</c:v>
                </c:pt>
                <c:pt idx="1">
                  <c:v>#N/A</c:v>
                </c:pt>
                <c:pt idx="2">
                  <c:v>#N/A</c:v>
                </c:pt>
                <c:pt idx="3">
                  <c:v>#N/A</c:v>
                </c:pt>
                <c:pt idx="4">
                  <c:v>#N/A</c:v>
                </c:pt>
                <c:pt idx="5">
                  <c:v>1</c:v>
                </c:pt>
                <c:pt idx="6">
                  <c:v>#N/A</c:v>
                </c:pt>
                <c:pt idx="7">
                  <c:v>#N/A</c:v>
                </c:pt>
                <c:pt idx="8">
                  <c:v>#N/A</c:v>
                </c:pt>
                <c:pt idx="9">
                  <c:v>#N/A</c:v>
                </c:pt>
                <c:pt idx="10">
                  <c:v>1.1000000000000001</c:v>
                </c:pt>
              </c:numCache>
            </c:numRef>
          </c:val>
          <c:smooth val="0"/>
        </c:ser>
        <c:ser>
          <c:idx val="7"/>
          <c:order val="7"/>
          <c:tx>
            <c:strRef>
              <c:f>ChartsByTopic!$B$403</c:f>
              <c:strCache>
                <c:ptCount val="1"/>
                <c:pt idx="0">
                  <c:v>Latino</c:v>
                </c:pt>
              </c:strCache>
            </c:strRef>
          </c:tx>
          <c:spPr>
            <a:ln w="28575">
              <a:noFill/>
            </a:ln>
          </c:spPr>
          <c:marker>
            <c:symbol val="triangle"/>
            <c:size val="10"/>
            <c:spPr>
              <a:solidFill>
                <a:srgbClr val="FFFFFF"/>
              </a:solidFill>
              <a:ln>
                <a:solidFill>
                  <a:srgbClr val="FF6600"/>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ChartsByTopic!$C$415:$M$415</c:f>
              <c:numCache>
                <c:formatCode>#,##0.0</c:formatCode>
                <c:ptCount val="11"/>
                <c:pt idx="0">
                  <c:v>#N/A</c:v>
                </c:pt>
                <c:pt idx="1">
                  <c:v>#N/A</c:v>
                </c:pt>
                <c:pt idx="2">
                  <c:v>#N/A</c:v>
                </c:pt>
                <c:pt idx="3">
                  <c:v>#N/A</c:v>
                </c:pt>
                <c:pt idx="4">
                  <c:v>#N/A</c:v>
                </c:pt>
                <c:pt idx="5">
                  <c:v>2.4</c:v>
                </c:pt>
                <c:pt idx="6">
                  <c:v>#N/A</c:v>
                </c:pt>
                <c:pt idx="7">
                  <c:v>#N/A</c:v>
                </c:pt>
                <c:pt idx="8">
                  <c:v>#N/A</c:v>
                </c:pt>
                <c:pt idx="9">
                  <c:v>#N/A</c:v>
                </c:pt>
                <c:pt idx="10">
                  <c:v>2.1</c:v>
                </c:pt>
              </c:numCache>
            </c:numRef>
          </c:val>
          <c:smooth val="0"/>
        </c:ser>
        <c:ser>
          <c:idx val="8"/>
          <c:order val="8"/>
          <c:tx>
            <c:strRef>
              <c:f>ChartsByTopic!$B$404</c:f>
              <c:strCache>
                <c:ptCount val="1"/>
                <c:pt idx="0">
                  <c:v>Asian / P.I.</c:v>
                </c:pt>
              </c:strCache>
            </c:strRef>
          </c:tx>
          <c:spPr>
            <a:ln w="28575">
              <a:noFill/>
            </a:ln>
          </c:spPr>
          <c:marker>
            <c:symbol val="triangle"/>
            <c:size val="10"/>
            <c:spPr>
              <a:solidFill>
                <a:srgbClr val="FFFFFF"/>
              </a:solidFill>
              <a:ln>
                <a:solidFill>
                  <a:srgbClr val="993300"/>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ChartsByTopic!$C$416:$M$416</c:f>
              <c:numCache>
                <c:formatCode>#,##0.0</c:formatCode>
                <c:ptCount val="11"/>
                <c:pt idx="0">
                  <c:v>#N/A</c:v>
                </c:pt>
                <c:pt idx="1">
                  <c:v>#N/A</c:v>
                </c:pt>
                <c:pt idx="2">
                  <c:v>#N/A</c:v>
                </c:pt>
                <c:pt idx="3">
                  <c:v>#N/A</c:v>
                </c:pt>
                <c:pt idx="4">
                  <c:v>#N/A</c:v>
                </c:pt>
                <c:pt idx="5">
                  <c:v>0.7</c:v>
                </c:pt>
                <c:pt idx="6">
                  <c:v>#N/A</c:v>
                </c:pt>
                <c:pt idx="7">
                  <c:v>#N/A</c:v>
                </c:pt>
                <c:pt idx="8">
                  <c:v>#N/A</c:v>
                </c:pt>
                <c:pt idx="9">
                  <c:v>#N/A</c:v>
                </c:pt>
                <c:pt idx="10">
                  <c:v>1</c:v>
                </c:pt>
              </c:numCache>
            </c:numRef>
          </c:val>
          <c:smooth val="0"/>
        </c:ser>
        <c:ser>
          <c:idx val="9"/>
          <c:order val="9"/>
          <c:tx>
            <c:strRef>
              <c:f>ChartsByTopic!$B$405</c:f>
              <c:strCache>
                <c:ptCount val="1"/>
                <c:pt idx="0">
                  <c:v>Native American</c:v>
                </c:pt>
              </c:strCache>
            </c:strRef>
          </c:tx>
          <c:spPr>
            <a:ln w="28575">
              <a:noFill/>
            </a:ln>
          </c:spPr>
          <c:marker>
            <c:symbol val="triangle"/>
            <c:size val="10"/>
            <c:spPr>
              <a:solidFill>
                <a:srgbClr val="FFFFFF"/>
              </a:solidFill>
              <a:ln>
                <a:solidFill>
                  <a:srgbClr val="FF00FF"/>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ChartsByTopic!$C$417:$M$417</c:f>
              <c:numCache>
                <c:formatCode>#,##0.0</c:formatCode>
                <c:ptCount val="11"/>
                <c:pt idx="0">
                  <c:v>#N/A</c:v>
                </c:pt>
                <c:pt idx="1">
                  <c:v>#N/A</c:v>
                </c:pt>
                <c:pt idx="2">
                  <c:v>#N/A</c:v>
                </c:pt>
                <c:pt idx="3">
                  <c:v>#N/A</c:v>
                </c:pt>
                <c:pt idx="4">
                  <c:v>#N/A</c:v>
                </c:pt>
                <c:pt idx="5">
                  <c:v>4.7</c:v>
                </c:pt>
                <c:pt idx="6">
                  <c:v>#N/A</c:v>
                </c:pt>
                <c:pt idx="7">
                  <c:v>#N/A</c:v>
                </c:pt>
                <c:pt idx="8">
                  <c:v>#N/A</c:v>
                </c:pt>
                <c:pt idx="9">
                  <c:v>#N/A</c:v>
                </c:pt>
                <c:pt idx="10">
                  <c:v>10.3</c:v>
                </c:pt>
              </c:numCache>
            </c:numRef>
          </c:val>
          <c:smooth val="0"/>
        </c:ser>
        <c:dLbls>
          <c:showLegendKey val="0"/>
          <c:showVal val="0"/>
          <c:showCatName val="0"/>
          <c:showSerName val="0"/>
          <c:showPercent val="0"/>
          <c:showBubbleSize val="0"/>
        </c:dLbls>
        <c:marker val="1"/>
        <c:smooth val="0"/>
        <c:axId val="82735104"/>
        <c:axId val="82737024"/>
      </c:lineChart>
      <c:dateAx>
        <c:axId val="82735104"/>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n-US"/>
          </a:p>
        </c:txPr>
        <c:crossAx val="82737024"/>
        <c:crosses val="autoZero"/>
        <c:auto val="1"/>
        <c:lblOffset val="100"/>
        <c:baseTimeUnit val="years"/>
        <c:majorUnit val="1"/>
        <c:majorTimeUnit val="years"/>
        <c:minorUnit val="1"/>
        <c:minorTimeUnit val="years"/>
      </c:dateAx>
      <c:valAx>
        <c:axId val="82737024"/>
        <c:scaling>
          <c:orientation val="minMax"/>
        </c:scaling>
        <c:delete val="0"/>
        <c:axPos val="l"/>
        <c:numFmt formatCode="#,##0.0" sourceLinked="1"/>
        <c:majorTickMark val="none"/>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n-US"/>
          </a:p>
        </c:txPr>
        <c:crossAx val="82735104"/>
        <c:crosses val="autoZero"/>
        <c:crossBetween val="midCat"/>
      </c:valAx>
      <c:spPr>
        <a:no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000000000000644" r="0.75000000000000644" t="1" header="0.5" footer="0.5"/>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ChartsByTopic!$B$1</c:f>
          <c:strCache>
            <c:ptCount val="1"/>
            <c:pt idx="0">
              <c:v>San Mateo</c:v>
            </c:pt>
          </c:strCache>
        </c:strRef>
      </c:tx>
      <c:overlay val="0"/>
      <c:spPr>
        <a:noFill/>
        <a:ln w="25400">
          <a:noFill/>
        </a:ln>
      </c:spPr>
      <c:txPr>
        <a:bodyPr/>
        <a:lstStyle/>
        <a:p>
          <a:pPr>
            <a:defRPr sz="275" b="0" i="0" u="none" strike="noStrike" baseline="0">
              <a:solidFill>
                <a:srgbClr val="000000"/>
              </a:solidFill>
              <a:latin typeface="Gill Sans MT"/>
              <a:ea typeface="Gill Sans MT"/>
              <a:cs typeface="Gill Sans MT"/>
            </a:defRPr>
          </a:pPr>
          <a:endParaRPr lang="en-US"/>
        </a:p>
      </c:txPr>
    </c:title>
    <c:autoTitleDeleted val="0"/>
    <c:plotArea>
      <c:layout/>
      <c:areaChart>
        <c:grouping val="stacked"/>
        <c:varyColors val="0"/>
        <c:ser>
          <c:idx val="2"/>
          <c:order val="2"/>
          <c:tx>
            <c:strRef>
              <c:f>ChartsByTopic!#REF!</c:f>
              <c:strCache>
                <c:ptCount val="1"/>
                <c:pt idx="0">
                  <c:v>#REF!</c:v>
                </c:pt>
              </c:strCache>
            </c:strRef>
          </c:tx>
          <c:spPr>
            <a:solidFill>
              <a:srgbClr val="FFFFFF"/>
            </a:solidFill>
            <a:ln w="25400">
              <a:noFill/>
            </a:ln>
          </c:spPr>
          <c:cat>
            <c:numRef>
              <c:f>ChartsByTopic!#REF!</c:f>
              <c:numCache>
                <c:formatCode>General</c:formatCode>
                <c:ptCount val="1"/>
                <c:pt idx="0">
                  <c:v>1</c:v>
                </c:pt>
              </c:numCache>
            </c:numRef>
          </c:cat>
          <c:val>
            <c:numRef>
              <c:f>ChartsByTopic!#REF!</c:f>
              <c:numCache>
                <c:formatCode>General</c:formatCode>
                <c:ptCount val="1"/>
                <c:pt idx="0">
                  <c:v>1</c:v>
                </c:pt>
              </c:numCache>
            </c:numRef>
          </c:val>
        </c:ser>
        <c:dLbls>
          <c:showLegendKey val="0"/>
          <c:showVal val="0"/>
          <c:showCatName val="0"/>
          <c:showSerName val="0"/>
          <c:showPercent val="0"/>
          <c:showBubbleSize val="0"/>
        </c:dLbls>
        <c:axId val="82764544"/>
        <c:axId val="82766080"/>
      </c:areaChart>
      <c:lineChart>
        <c:grouping val="standard"/>
        <c:varyColors val="0"/>
        <c:ser>
          <c:idx val="0"/>
          <c:order val="0"/>
          <c:tx>
            <c:strRef>
              <c:f>ChartsByTopic!#REF!</c:f>
              <c:strCache>
                <c:ptCount val="1"/>
                <c:pt idx="0">
                  <c:v>#REF!</c:v>
                </c:pt>
              </c:strCache>
            </c:strRef>
          </c:tx>
          <c:spPr>
            <a:ln w="25400">
              <a:solidFill>
                <a:srgbClr val="FF6600"/>
              </a:solidFill>
              <a:prstDash val="solid"/>
            </a:ln>
          </c:spPr>
          <c:marker>
            <c:symbol val="none"/>
          </c:marker>
          <c:cat>
            <c:numRef>
              <c:f>ChartsByTopic!#REF!</c:f>
              <c:numCache>
                <c:formatCode>General</c:formatCode>
                <c:ptCount val="1"/>
                <c:pt idx="0">
                  <c:v>1</c:v>
                </c:pt>
              </c:numCache>
            </c:numRef>
          </c:cat>
          <c:val>
            <c:numRef>
              <c:f>ChartsByTopic!#REF!</c:f>
              <c:numCache>
                <c:formatCode>General</c:formatCode>
                <c:ptCount val="1"/>
                <c:pt idx="0">
                  <c:v>1</c:v>
                </c:pt>
              </c:numCache>
            </c:numRef>
          </c:val>
          <c:smooth val="0"/>
        </c:ser>
        <c:ser>
          <c:idx val="1"/>
          <c:order val="1"/>
          <c:tx>
            <c:strRef>
              <c:f>ChartsByTopic!#REF!</c:f>
              <c:strCache>
                <c:ptCount val="1"/>
                <c:pt idx="0">
                  <c:v>#REF!</c:v>
                </c:pt>
              </c:strCache>
            </c:strRef>
          </c:tx>
          <c:spPr>
            <a:ln w="25400">
              <a:solidFill>
                <a:srgbClr val="000000"/>
              </a:solidFill>
              <a:prstDash val="sysDash"/>
            </a:ln>
          </c:spPr>
          <c:marker>
            <c:symbol val="none"/>
          </c:marker>
          <c:cat>
            <c:numRef>
              <c:f>ChartsByTopic!#REF!</c:f>
              <c:numCache>
                <c:formatCode>General</c:formatCode>
                <c:ptCount val="1"/>
                <c:pt idx="0">
                  <c:v>1</c:v>
                </c:pt>
              </c:numCache>
            </c:numRef>
          </c:cat>
          <c:val>
            <c:numRef>
              <c:f>ChartsByTopic!#REF!</c:f>
              <c:numCache>
                <c:formatCode>General</c:formatCode>
                <c:ptCount val="1"/>
                <c:pt idx="0">
                  <c:v>1</c:v>
                </c:pt>
              </c:numCache>
            </c:numRef>
          </c:val>
          <c:smooth val="0"/>
        </c:ser>
        <c:ser>
          <c:idx val="3"/>
          <c:order val="3"/>
          <c:tx>
            <c:v>Total2</c:v>
          </c:tx>
          <c:spPr>
            <a:ln w="28575">
              <a:noFill/>
            </a:ln>
          </c:spPr>
          <c:marker>
            <c:symbol val="circle"/>
            <c:size val="5"/>
            <c:spPr>
              <a:solidFill>
                <a:srgbClr val="FFFFFF"/>
              </a:solidFill>
              <a:ln>
                <a:solidFill>
                  <a:srgbClr val="C0C0C0"/>
                </a:solidFill>
                <a:prstDash val="solid"/>
              </a:ln>
            </c:spPr>
          </c:marker>
          <c:dLbls>
            <c:spPr>
              <a:noFill/>
              <a:ln w="25400">
                <a:noFill/>
              </a:ln>
            </c:spPr>
            <c:txPr>
              <a:bodyPr/>
              <a:lstStyle/>
              <a:p>
                <a:pPr>
                  <a:defRPr sz="1200" b="0" i="0" u="none" strike="noStrike" baseline="0">
                    <a:solidFill>
                      <a:srgbClr val="333333"/>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ChartsByTopic!#REF!</c:f>
              <c:numCache>
                <c:formatCode>General</c:formatCode>
                <c:ptCount val="1"/>
                <c:pt idx="0">
                  <c:v>1</c:v>
                </c:pt>
              </c:numCache>
            </c:numRef>
          </c:cat>
          <c:val>
            <c:numRef>
              <c:f>ChartsByTopic!#REF!</c:f>
              <c:numCache>
                <c:formatCode>General</c:formatCode>
                <c:ptCount val="1"/>
                <c:pt idx="0">
                  <c:v>1</c:v>
                </c:pt>
              </c:numCache>
            </c:numRef>
          </c:val>
          <c:smooth val="0"/>
        </c:ser>
        <c:dLbls>
          <c:showLegendKey val="0"/>
          <c:showVal val="0"/>
          <c:showCatName val="0"/>
          <c:showSerName val="0"/>
          <c:showPercent val="0"/>
          <c:showBubbleSize val="0"/>
        </c:dLbls>
        <c:marker val="1"/>
        <c:smooth val="0"/>
        <c:axId val="82764544"/>
        <c:axId val="82766080"/>
      </c:lineChart>
      <c:catAx>
        <c:axId val="82764544"/>
        <c:scaling>
          <c:orientation val="minMax"/>
        </c:scaling>
        <c:delete val="0"/>
        <c:axPos val="b"/>
        <c:numFmt formatCode="General" sourceLinked="1"/>
        <c:majorTickMark val="out"/>
        <c:minorTickMark val="none"/>
        <c:tickLblPos val="nextTo"/>
        <c:spPr>
          <a:ln w="9525">
            <a:noFill/>
          </a:ln>
        </c:spPr>
        <c:txPr>
          <a:bodyPr rot="0" vert="horz"/>
          <a:lstStyle/>
          <a:p>
            <a:pPr>
              <a:defRPr sz="1400" b="0" i="0" u="none" strike="noStrike" baseline="0">
                <a:solidFill>
                  <a:srgbClr val="000000"/>
                </a:solidFill>
                <a:latin typeface="Gill Sans MT"/>
                <a:ea typeface="Gill Sans MT"/>
                <a:cs typeface="Gill Sans MT"/>
              </a:defRPr>
            </a:pPr>
            <a:endParaRPr lang="en-US"/>
          </a:p>
        </c:txPr>
        <c:crossAx val="82766080"/>
        <c:crosses val="autoZero"/>
        <c:auto val="1"/>
        <c:lblAlgn val="ctr"/>
        <c:lblOffset val="100"/>
        <c:tickLblSkip val="1"/>
        <c:tickMarkSkip val="1"/>
        <c:noMultiLvlLbl val="0"/>
      </c:catAx>
      <c:valAx>
        <c:axId val="82766080"/>
        <c:scaling>
          <c:orientation val="minMax"/>
        </c:scaling>
        <c:delete val="0"/>
        <c:axPos val="l"/>
        <c:numFmt formatCode="General" sourceLinked="1"/>
        <c:majorTickMark val="none"/>
        <c:minorTickMark val="none"/>
        <c:tickLblPos val="nextTo"/>
        <c:spPr>
          <a:ln w="3175">
            <a:solidFill>
              <a:srgbClr val="C0C0C0"/>
            </a:solidFill>
            <a:prstDash val="solid"/>
          </a:ln>
        </c:spPr>
        <c:txPr>
          <a:bodyPr rot="0" vert="horz"/>
          <a:lstStyle/>
          <a:p>
            <a:pPr>
              <a:defRPr sz="1400" b="0" i="0" u="none" strike="noStrike" baseline="0">
                <a:solidFill>
                  <a:srgbClr val="969696"/>
                </a:solidFill>
                <a:latin typeface="Gill Sans MT"/>
                <a:ea typeface="Gill Sans MT"/>
                <a:cs typeface="Gill Sans MT"/>
              </a:defRPr>
            </a:pPr>
            <a:endParaRPr lang="en-US"/>
          </a:p>
        </c:txPr>
        <c:crossAx val="82764544"/>
        <c:crosses val="autoZero"/>
        <c:crossBetween val="midCat"/>
      </c:valAx>
      <c:spPr>
        <a:solidFill>
          <a:srgbClr val="C0C0C0"/>
        </a:solidFill>
        <a:ln w="3175">
          <a:solidFill>
            <a:srgbClr val="C0C0C0"/>
          </a:solidFill>
          <a:prstDash val="solid"/>
        </a:ln>
      </c:spPr>
    </c:plotArea>
    <c:plotVisOnly val="1"/>
    <c:dispBlanksAs val="zero"/>
    <c:showDLblsOverMax val="0"/>
  </c:chart>
  <c:spPr>
    <a:solidFill>
      <a:srgbClr val="FFFFFF"/>
    </a:solidFill>
    <a:ln w="9525">
      <a:noFill/>
    </a:ln>
  </c:spPr>
  <c:txPr>
    <a:bodyPr/>
    <a:lstStyle/>
    <a:p>
      <a:pPr>
        <a:defRPr sz="175" b="0" i="0" u="none" strike="noStrike" baseline="0">
          <a:solidFill>
            <a:srgbClr val="000000"/>
          </a:solidFill>
          <a:latin typeface="Arial"/>
          <a:ea typeface="Arial"/>
          <a:cs typeface="Arial"/>
        </a:defRPr>
      </a:pPr>
      <a:endParaRPr lang="en-US"/>
    </a:p>
  </c:txPr>
  <c:printSettings>
    <c:headerFooter alignWithMargins="0"/>
    <c:pageMargins b="1" l="0.75000000000000644" r="0.75000000000000644" t="1" header="0.5" footer="0.5"/>
    <c:pageSetup orientation="landscape"/>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ChartsByTopic!$B$2</c:f>
          <c:strCache>
            <c:ptCount val="1"/>
            <c:pt idx="0">
              <c:v>California</c:v>
            </c:pt>
          </c:strCache>
        </c:strRef>
      </c:tx>
      <c:overlay val="0"/>
      <c:spPr>
        <a:noFill/>
        <a:ln w="25400">
          <a:noFill/>
        </a:ln>
      </c:spPr>
      <c:txPr>
        <a:bodyPr/>
        <a:lstStyle/>
        <a:p>
          <a:pPr>
            <a:defRPr sz="275" b="0" i="0" u="none" strike="noStrike" baseline="0">
              <a:solidFill>
                <a:srgbClr val="000000"/>
              </a:solidFill>
              <a:latin typeface="Gill Sans MT"/>
              <a:ea typeface="Gill Sans MT"/>
              <a:cs typeface="Gill Sans MT"/>
            </a:defRPr>
          </a:pPr>
          <a:endParaRPr lang="en-US"/>
        </a:p>
      </c:txPr>
    </c:title>
    <c:autoTitleDeleted val="0"/>
    <c:plotArea>
      <c:layout/>
      <c:areaChart>
        <c:grouping val="stacked"/>
        <c:varyColors val="0"/>
        <c:ser>
          <c:idx val="2"/>
          <c:order val="2"/>
          <c:tx>
            <c:strRef>
              <c:f>ChartsByTopic!#REF!</c:f>
              <c:strCache>
                <c:ptCount val="1"/>
                <c:pt idx="0">
                  <c:v>#REF!</c:v>
                </c:pt>
              </c:strCache>
            </c:strRef>
          </c:tx>
          <c:spPr>
            <a:solidFill>
              <a:srgbClr val="FFFFFF"/>
            </a:solidFill>
            <a:ln w="25400">
              <a:noFill/>
            </a:ln>
          </c:spPr>
          <c:cat>
            <c:numRef>
              <c:f>ChartsByTopic!#REF!</c:f>
              <c:numCache>
                <c:formatCode>General</c:formatCode>
                <c:ptCount val="1"/>
                <c:pt idx="0">
                  <c:v>1</c:v>
                </c:pt>
              </c:numCache>
            </c:numRef>
          </c:cat>
          <c:val>
            <c:numRef>
              <c:f>ChartsByTopic!#REF!</c:f>
              <c:numCache>
                <c:formatCode>General</c:formatCode>
                <c:ptCount val="1"/>
                <c:pt idx="0">
                  <c:v>1</c:v>
                </c:pt>
              </c:numCache>
            </c:numRef>
          </c:val>
        </c:ser>
        <c:dLbls>
          <c:showLegendKey val="0"/>
          <c:showVal val="0"/>
          <c:showCatName val="0"/>
          <c:showSerName val="0"/>
          <c:showPercent val="0"/>
          <c:showBubbleSize val="0"/>
        </c:dLbls>
        <c:axId val="82793600"/>
        <c:axId val="82795136"/>
      </c:areaChart>
      <c:lineChart>
        <c:grouping val="standard"/>
        <c:varyColors val="0"/>
        <c:ser>
          <c:idx val="0"/>
          <c:order val="0"/>
          <c:tx>
            <c:strRef>
              <c:f>ChartsByTopic!#REF!</c:f>
              <c:strCache>
                <c:ptCount val="1"/>
                <c:pt idx="0">
                  <c:v>#REF!</c:v>
                </c:pt>
              </c:strCache>
            </c:strRef>
          </c:tx>
          <c:spPr>
            <a:ln w="25400">
              <a:solidFill>
                <a:srgbClr val="0000FF"/>
              </a:solidFill>
              <a:prstDash val="solid"/>
            </a:ln>
          </c:spPr>
          <c:marker>
            <c:symbol val="none"/>
          </c:marker>
          <c:cat>
            <c:numRef>
              <c:f>ChartsByTopic!#REF!</c:f>
              <c:numCache>
                <c:formatCode>General</c:formatCode>
                <c:ptCount val="1"/>
                <c:pt idx="0">
                  <c:v>1</c:v>
                </c:pt>
              </c:numCache>
            </c:numRef>
          </c:cat>
          <c:val>
            <c:numRef>
              <c:f>ChartsByTopic!#REF!</c:f>
              <c:numCache>
                <c:formatCode>General</c:formatCode>
                <c:ptCount val="1"/>
                <c:pt idx="0">
                  <c:v>1</c:v>
                </c:pt>
              </c:numCache>
            </c:numRef>
          </c:val>
          <c:smooth val="0"/>
        </c:ser>
        <c:ser>
          <c:idx val="1"/>
          <c:order val="1"/>
          <c:tx>
            <c:strRef>
              <c:f>ChartsByTopic!#REF!</c:f>
              <c:strCache>
                <c:ptCount val="1"/>
                <c:pt idx="0">
                  <c:v>#REF!</c:v>
                </c:pt>
              </c:strCache>
            </c:strRef>
          </c:tx>
          <c:spPr>
            <a:ln w="25400">
              <a:solidFill>
                <a:srgbClr val="000000"/>
              </a:solidFill>
              <a:prstDash val="sysDash"/>
            </a:ln>
          </c:spPr>
          <c:marker>
            <c:symbol val="none"/>
          </c:marker>
          <c:cat>
            <c:numRef>
              <c:f>ChartsByTopic!#REF!</c:f>
              <c:numCache>
                <c:formatCode>General</c:formatCode>
                <c:ptCount val="1"/>
                <c:pt idx="0">
                  <c:v>1</c:v>
                </c:pt>
              </c:numCache>
            </c:numRef>
          </c:cat>
          <c:val>
            <c:numRef>
              <c:f>ChartsByTopic!#REF!</c:f>
              <c:numCache>
                <c:formatCode>General</c:formatCode>
                <c:ptCount val="1"/>
                <c:pt idx="0">
                  <c:v>1</c:v>
                </c:pt>
              </c:numCache>
            </c:numRef>
          </c:val>
          <c:smooth val="0"/>
        </c:ser>
        <c:ser>
          <c:idx val="3"/>
          <c:order val="3"/>
          <c:tx>
            <c:v>Total2</c:v>
          </c:tx>
          <c:spPr>
            <a:ln w="28575">
              <a:noFill/>
            </a:ln>
          </c:spPr>
          <c:marker>
            <c:symbol val="circle"/>
            <c:size val="5"/>
            <c:spPr>
              <a:solidFill>
                <a:srgbClr val="FFFFFF"/>
              </a:solidFill>
              <a:ln>
                <a:solidFill>
                  <a:srgbClr val="C0C0C0"/>
                </a:solidFill>
                <a:prstDash val="solid"/>
              </a:ln>
            </c:spPr>
          </c:marker>
          <c:dLbls>
            <c:spPr>
              <a:noFill/>
              <a:ln w="25400">
                <a:noFill/>
              </a:ln>
            </c:spPr>
            <c:txPr>
              <a:bodyPr/>
              <a:lstStyle/>
              <a:p>
                <a:pPr>
                  <a:defRPr sz="1200" b="0" i="0" u="none" strike="noStrike" baseline="0">
                    <a:solidFill>
                      <a:srgbClr val="333333"/>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ChartsByTopic!#REF!</c:f>
              <c:numCache>
                <c:formatCode>General</c:formatCode>
                <c:ptCount val="1"/>
                <c:pt idx="0">
                  <c:v>1</c:v>
                </c:pt>
              </c:numCache>
            </c:numRef>
          </c:cat>
          <c:val>
            <c:numRef>
              <c:f>ChartsByTopic!#REF!</c:f>
              <c:numCache>
                <c:formatCode>General</c:formatCode>
                <c:ptCount val="1"/>
                <c:pt idx="0">
                  <c:v>1</c:v>
                </c:pt>
              </c:numCache>
            </c:numRef>
          </c:val>
          <c:smooth val="0"/>
        </c:ser>
        <c:dLbls>
          <c:showLegendKey val="0"/>
          <c:showVal val="0"/>
          <c:showCatName val="0"/>
          <c:showSerName val="0"/>
          <c:showPercent val="0"/>
          <c:showBubbleSize val="0"/>
        </c:dLbls>
        <c:marker val="1"/>
        <c:smooth val="0"/>
        <c:axId val="82793600"/>
        <c:axId val="82795136"/>
      </c:lineChart>
      <c:catAx>
        <c:axId val="82793600"/>
        <c:scaling>
          <c:orientation val="minMax"/>
        </c:scaling>
        <c:delete val="0"/>
        <c:axPos val="b"/>
        <c:numFmt formatCode="General" sourceLinked="1"/>
        <c:majorTickMark val="out"/>
        <c:minorTickMark val="none"/>
        <c:tickLblPos val="nextTo"/>
        <c:spPr>
          <a:ln w="9525">
            <a:noFill/>
          </a:ln>
        </c:spPr>
        <c:txPr>
          <a:bodyPr rot="0" vert="horz"/>
          <a:lstStyle/>
          <a:p>
            <a:pPr>
              <a:defRPr sz="1400" b="0" i="0" u="none" strike="noStrike" baseline="0">
                <a:solidFill>
                  <a:srgbClr val="000000"/>
                </a:solidFill>
                <a:latin typeface="Gill Sans MT"/>
                <a:ea typeface="Gill Sans MT"/>
                <a:cs typeface="Gill Sans MT"/>
              </a:defRPr>
            </a:pPr>
            <a:endParaRPr lang="en-US"/>
          </a:p>
        </c:txPr>
        <c:crossAx val="82795136"/>
        <c:crosses val="autoZero"/>
        <c:auto val="1"/>
        <c:lblAlgn val="ctr"/>
        <c:lblOffset val="100"/>
        <c:tickLblSkip val="1"/>
        <c:tickMarkSkip val="1"/>
        <c:noMultiLvlLbl val="0"/>
      </c:catAx>
      <c:valAx>
        <c:axId val="82795136"/>
        <c:scaling>
          <c:orientation val="minMax"/>
        </c:scaling>
        <c:delete val="0"/>
        <c:axPos val="l"/>
        <c:numFmt formatCode="General" sourceLinked="1"/>
        <c:majorTickMark val="none"/>
        <c:minorTickMark val="none"/>
        <c:tickLblPos val="nextTo"/>
        <c:spPr>
          <a:ln w="3175">
            <a:solidFill>
              <a:srgbClr val="C0C0C0"/>
            </a:solidFill>
            <a:prstDash val="solid"/>
          </a:ln>
        </c:spPr>
        <c:txPr>
          <a:bodyPr rot="0" vert="horz"/>
          <a:lstStyle/>
          <a:p>
            <a:pPr>
              <a:defRPr sz="1400" b="0" i="0" u="none" strike="noStrike" baseline="0">
                <a:solidFill>
                  <a:srgbClr val="969696"/>
                </a:solidFill>
                <a:latin typeface="Gill Sans MT"/>
                <a:ea typeface="Gill Sans MT"/>
                <a:cs typeface="Gill Sans MT"/>
              </a:defRPr>
            </a:pPr>
            <a:endParaRPr lang="en-US"/>
          </a:p>
        </c:txPr>
        <c:crossAx val="82793600"/>
        <c:crosses val="autoZero"/>
        <c:crossBetween val="midCat"/>
      </c:valAx>
      <c:spPr>
        <a:solidFill>
          <a:srgbClr val="C0C0C0"/>
        </a:solidFill>
        <a:ln w="3175">
          <a:solidFill>
            <a:srgbClr val="C0C0C0"/>
          </a:solidFill>
          <a:prstDash val="solid"/>
        </a:ln>
      </c:spPr>
    </c:plotArea>
    <c:plotVisOnly val="1"/>
    <c:dispBlanksAs val="zero"/>
    <c:showDLblsOverMax val="0"/>
  </c:chart>
  <c:spPr>
    <a:solidFill>
      <a:srgbClr val="FFFFFF"/>
    </a:solidFill>
    <a:ln w="9525">
      <a:noFill/>
    </a:ln>
  </c:spPr>
  <c:txPr>
    <a:bodyPr/>
    <a:lstStyle/>
    <a:p>
      <a:pPr>
        <a:defRPr sz="175" b="0" i="0" u="none" strike="noStrike" baseline="0">
          <a:solidFill>
            <a:srgbClr val="000000"/>
          </a:solidFill>
          <a:latin typeface="Arial"/>
          <a:ea typeface="Arial"/>
          <a:cs typeface="Arial"/>
        </a:defRPr>
      </a:pPr>
      <a:endParaRPr lang="en-US"/>
    </a:p>
  </c:txPr>
  <c:printSettings>
    <c:headerFooter alignWithMargins="0"/>
    <c:pageMargins b="1" l="0.75000000000000644" r="0.75000000000000644" t="1" header="0.5" footer="0.5"/>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ChartsByTopic!$A$25</c:f>
          <c:strCache>
            <c:ptCount val="1"/>
            <c:pt idx="0">
              <c:v>San Mateo: Court</c:v>
            </c:pt>
          </c:strCache>
        </c:strRef>
      </c:tx>
      <c:layout>
        <c:manualLayout>
          <c:xMode val="edge"/>
          <c:yMode val="edge"/>
          <c:x val="0.42552703541367681"/>
          <c:y val="2.7548909327510602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9.9614476074467495E-2"/>
          <c:y val="0.16070223528857872"/>
          <c:w val="0.85538517498725131"/>
          <c:h val="0.70708983526975333"/>
        </c:manualLayout>
      </c:layout>
      <c:lineChart>
        <c:grouping val="standard"/>
        <c:varyColors val="0"/>
        <c:ser>
          <c:idx val="0"/>
          <c:order val="0"/>
          <c:tx>
            <c:strRef>
              <c:f>ChartsByTopic!$B$9</c:f>
              <c:strCache>
                <c:ptCount val="1"/>
                <c:pt idx="0">
                  <c:v>FM</c:v>
                </c:pt>
              </c:strCache>
            </c:strRef>
          </c:tx>
          <c:spPr>
            <a:ln w="25400">
              <a:solidFill>
                <a:srgbClr val="FF6600"/>
              </a:solidFill>
              <a:prstDash val="solid"/>
            </a:ln>
          </c:spPr>
          <c:marker>
            <c:symbol val="none"/>
          </c:marker>
          <c:dLbls>
            <c:dLbl>
              <c:idx val="1"/>
              <c:layout/>
              <c:tx>
                <c:rich>
                  <a:bodyPr/>
                  <a:lstStyle/>
                  <a:p>
                    <a:pPr>
                      <a:defRPr sz="1000" b="0" i="0" u="none" strike="noStrike" baseline="0">
                        <a:solidFill>
                          <a:srgbClr val="000000"/>
                        </a:solidFill>
                        <a:latin typeface="Gill Sans MT"/>
                        <a:ea typeface="Gill Sans MT"/>
                        <a:cs typeface="Gill Sans MT"/>
                      </a:defRPr>
                    </a:pPr>
                    <a:r>
                      <a:rPr lang="en-US"/>
                      <a:t>FM</a:t>
                    </a:r>
                  </a:p>
                </c:rich>
              </c:tx>
              <c:spPr>
                <a:solidFill>
                  <a:srgbClr val="FFFFFF"/>
                </a:solidFill>
                <a:ln w="25400">
                  <a:solidFill>
                    <a:srgbClr val="FF6600"/>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ChartsByTopic!$C$9:$M$9</c:f>
              <c:numCache>
                <c:formatCode>#,##0</c:formatCode>
                <c:ptCount val="11"/>
                <c:pt idx="0">
                  <c:v>109</c:v>
                </c:pt>
                <c:pt idx="1">
                  <c:v>191</c:v>
                </c:pt>
                <c:pt idx="2">
                  <c:v>133</c:v>
                </c:pt>
                <c:pt idx="3">
                  <c:v>112</c:v>
                </c:pt>
                <c:pt idx="4">
                  <c:v>65</c:v>
                </c:pt>
                <c:pt idx="5">
                  <c:v>63</c:v>
                </c:pt>
                <c:pt idx="6">
                  <c:v>69</c:v>
                </c:pt>
                <c:pt idx="7">
                  <c:v>78</c:v>
                </c:pt>
                <c:pt idx="8">
                  <c:v>127</c:v>
                </c:pt>
                <c:pt idx="9">
                  <c:v>174</c:v>
                </c:pt>
                <c:pt idx="10">
                  <c:v>128</c:v>
                </c:pt>
              </c:numCache>
            </c:numRef>
          </c:val>
          <c:smooth val="0"/>
        </c:ser>
        <c:ser>
          <c:idx val="1"/>
          <c:order val="1"/>
          <c:tx>
            <c:strRef>
              <c:f>ChartsByTopic!$B$10</c:f>
              <c:strCache>
                <c:ptCount val="1"/>
                <c:pt idx="0">
                  <c:v>FC</c:v>
                </c:pt>
              </c:strCache>
            </c:strRef>
          </c:tx>
          <c:spPr>
            <a:ln w="25400">
              <a:solidFill>
                <a:srgbClr val="000000"/>
              </a:solidFill>
              <a:prstDash val="lgDash"/>
            </a:ln>
          </c:spPr>
          <c:marker>
            <c:symbol val="none"/>
          </c:marker>
          <c:dLbls>
            <c:dLbl>
              <c:idx val="3"/>
              <c:layout/>
              <c:tx>
                <c:rich>
                  <a:bodyPr/>
                  <a:lstStyle/>
                  <a:p>
                    <a:pPr>
                      <a:defRPr sz="1000" b="0" i="0" u="none" strike="noStrike" baseline="0">
                        <a:solidFill>
                          <a:srgbClr val="000000"/>
                        </a:solidFill>
                        <a:latin typeface="Gill Sans MT"/>
                        <a:ea typeface="Gill Sans MT"/>
                        <a:cs typeface="Gill Sans MT"/>
                      </a:defRPr>
                    </a:pPr>
                    <a:r>
                      <a:rPr lang="en-US"/>
                      <a:t>FC</a:t>
                    </a:r>
                  </a:p>
                </c:rich>
              </c:tx>
              <c:spPr>
                <a:solidFill>
                  <a:srgbClr val="FFFFFF"/>
                </a:solidFill>
                <a:ln w="25400">
                  <a:solidFill>
                    <a:srgbClr val="0000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ChartsByTopic!$C$10:$M$10</c:f>
              <c:numCache>
                <c:formatCode>#,##0</c:formatCode>
                <c:ptCount val="11"/>
                <c:pt idx="0">
                  <c:v>411</c:v>
                </c:pt>
                <c:pt idx="1">
                  <c:v>388</c:v>
                </c:pt>
                <c:pt idx="2">
                  <c:v>391</c:v>
                </c:pt>
                <c:pt idx="3">
                  <c:v>287</c:v>
                </c:pt>
                <c:pt idx="4">
                  <c:v>253</c:v>
                </c:pt>
                <c:pt idx="5">
                  <c:v>257</c:v>
                </c:pt>
                <c:pt idx="6">
                  <c:v>261</c:v>
                </c:pt>
                <c:pt idx="7">
                  <c:v>303</c:v>
                </c:pt>
                <c:pt idx="8">
                  <c:v>300</c:v>
                </c:pt>
                <c:pt idx="9">
                  <c:v>319</c:v>
                </c:pt>
                <c:pt idx="10">
                  <c:v>303</c:v>
                </c:pt>
              </c:numCache>
            </c:numRef>
          </c:val>
          <c:smooth val="0"/>
        </c:ser>
        <c:ser>
          <c:idx val="3"/>
          <c:order val="2"/>
          <c:tx>
            <c:strRef>
              <c:f>ChartsByTopic!$B$11</c:f>
              <c:strCache>
                <c:ptCount val="1"/>
                <c:pt idx="0">
                  <c:v>Total</c:v>
                </c:pt>
              </c:strCache>
            </c:strRef>
          </c:tx>
          <c:spPr>
            <a:ln w="38100">
              <a:solidFill>
                <a:srgbClr val="FF6600"/>
              </a:solidFill>
              <a:prstDash val="solid"/>
            </a:ln>
          </c:spPr>
          <c:marker>
            <c:symbol val="circle"/>
            <c:size val="8"/>
            <c:spPr>
              <a:solidFill>
                <a:srgbClr val="FFFFFF"/>
              </a:solidFill>
              <a:ln>
                <a:solidFill>
                  <a:srgbClr val="FF6600"/>
                </a:solidFill>
                <a:prstDash val="solid"/>
              </a:ln>
            </c:spPr>
          </c:marker>
          <c:dLbls>
            <c:dLbl>
              <c:idx val="5"/>
              <c:layout/>
              <c:tx>
                <c:rich>
                  <a:bodyPr/>
                  <a:lstStyle/>
                  <a:p>
                    <a:r>
                      <a:rPr lang="en-US" b="0"/>
                      <a:t>2,125</a:t>
                    </a:r>
                  </a:p>
                </c:rich>
              </c:tx>
              <c:dLblPos val="t"/>
              <c:showLegendKey val="0"/>
              <c:showVal val="1"/>
              <c:showCatName val="0"/>
              <c:showSerName val="0"/>
              <c:showPercent val="0"/>
              <c:showBubbleSize val="0"/>
              <c:separator>
</c:separator>
            </c:dLbl>
            <c:spPr>
              <a:noFill/>
              <a:ln w="25400">
                <a:noFill/>
              </a:ln>
            </c:spPr>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ChartsByTopic!$C$11:$M$11</c:f>
              <c:numCache>
                <c:formatCode>#,##0</c:formatCode>
                <c:ptCount val="11"/>
                <c:pt idx="0">
                  <c:v>520</c:v>
                </c:pt>
                <c:pt idx="1">
                  <c:v>579</c:v>
                </c:pt>
                <c:pt idx="2">
                  <c:v>524</c:v>
                </c:pt>
                <c:pt idx="3">
                  <c:v>399</c:v>
                </c:pt>
                <c:pt idx="4">
                  <c:v>318</c:v>
                </c:pt>
                <c:pt idx="5">
                  <c:v>320</c:v>
                </c:pt>
                <c:pt idx="6">
                  <c:v>330</c:v>
                </c:pt>
                <c:pt idx="7">
                  <c:v>381</c:v>
                </c:pt>
                <c:pt idx="8">
                  <c:v>427</c:v>
                </c:pt>
                <c:pt idx="9">
                  <c:v>493</c:v>
                </c:pt>
                <c:pt idx="10">
                  <c:v>431</c:v>
                </c:pt>
              </c:numCache>
            </c:numRef>
          </c:val>
          <c:smooth val="0"/>
        </c:ser>
        <c:ser>
          <c:idx val="2"/>
          <c:order val="3"/>
          <c:tx>
            <c:strRef>
              <c:f>ChartsByTopic!$B$9</c:f>
              <c:strCache>
                <c:ptCount val="1"/>
                <c:pt idx="0">
                  <c:v>FM</c:v>
                </c:pt>
              </c:strCache>
            </c:strRef>
          </c:tx>
          <c:spPr>
            <a:ln w="28575">
              <a:noFill/>
            </a:ln>
          </c:spPr>
          <c:marker>
            <c:symbol val="triangle"/>
            <c:size val="10"/>
            <c:spPr>
              <a:solidFill>
                <a:srgbClr val="FFFFFF"/>
              </a:solidFill>
              <a:ln>
                <a:solidFill>
                  <a:srgbClr val="FF6600"/>
                </a:solidFill>
                <a:prstDash val="solid"/>
              </a:ln>
            </c:spPr>
          </c:marker>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ChartsByTopic!$C$17:$M$17</c:f>
              <c:numCache>
                <c:formatCode>#,##0</c:formatCode>
                <c:ptCount val="11"/>
                <c:pt idx="0">
                  <c:v>#N/A</c:v>
                </c:pt>
                <c:pt idx="1">
                  <c:v>#N/A</c:v>
                </c:pt>
                <c:pt idx="2">
                  <c:v>#N/A</c:v>
                </c:pt>
                <c:pt idx="3">
                  <c:v>#N/A</c:v>
                </c:pt>
                <c:pt idx="4">
                  <c:v>#N/A</c:v>
                </c:pt>
                <c:pt idx="5">
                  <c:v>63</c:v>
                </c:pt>
                <c:pt idx="6">
                  <c:v>#N/A</c:v>
                </c:pt>
                <c:pt idx="7">
                  <c:v>#N/A</c:v>
                </c:pt>
                <c:pt idx="8">
                  <c:v>#N/A</c:v>
                </c:pt>
                <c:pt idx="9">
                  <c:v>#N/A</c:v>
                </c:pt>
                <c:pt idx="10">
                  <c:v>128</c:v>
                </c:pt>
              </c:numCache>
            </c:numRef>
          </c:val>
          <c:smooth val="0"/>
        </c:ser>
        <c:ser>
          <c:idx val="4"/>
          <c:order val="4"/>
          <c:tx>
            <c:strRef>
              <c:f>ChartsByTopic!$B$10</c:f>
              <c:strCache>
                <c:ptCount val="1"/>
                <c:pt idx="0">
                  <c:v>FC</c:v>
                </c:pt>
              </c:strCache>
            </c:strRef>
          </c:tx>
          <c:spPr>
            <a:ln w="28575">
              <a:noFill/>
            </a:ln>
          </c:spPr>
          <c:marker>
            <c:symbol val="triangle"/>
            <c:size val="10"/>
            <c:spPr>
              <a:solidFill>
                <a:srgbClr val="FFFFFF"/>
              </a:solidFill>
              <a:ln>
                <a:solidFill>
                  <a:srgbClr val="000000"/>
                </a:solidFill>
                <a:prstDash val="solid"/>
              </a:ln>
            </c:spPr>
          </c:marker>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ChartsByTopic!$C$18:$M$18</c:f>
              <c:numCache>
                <c:formatCode>#,##0</c:formatCode>
                <c:ptCount val="11"/>
                <c:pt idx="0">
                  <c:v>#N/A</c:v>
                </c:pt>
                <c:pt idx="1">
                  <c:v>#N/A</c:v>
                </c:pt>
                <c:pt idx="2">
                  <c:v>#N/A</c:v>
                </c:pt>
                <c:pt idx="3">
                  <c:v>#N/A</c:v>
                </c:pt>
                <c:pt idx="4">
                  <c:v>#N/A</c:v>
                </c:pt>
                <c:pt idx="5">
                  <c:v>257</c:v>
                </c:pt>
                <c:pt idx="6">
                  <c:v>#N/A</c:v>
                </c:pt>
                <c:pt idx="7">
                  <c:v>#N/A</c:v>
                </c:pt>
                <c:pt idx="8">
                  <c:v>#N/A</c:v>
                </c:pt>
                <c:pt idx="9">
                  <c:v>#N/A</c:v>
                </c:pt>
                <c:pt idx="10">
                  <c:v>303</c:v>
                </c:pt>
              </c:numCache>
            </c:numRef>
          </c:val>
          <c:smooth val="0"/>
        </c:ser>
        <c:ser>
          <c:idx val="5"/>
          <c:order val="5"/>
          <c:tx>
            <c:strRef>
              <c:f>ChartsByTopic!$B$11</c:f>
              <c:strCache>
                <c:ptCount val="1"/>
                <c:pt idx="0">
                  <c:v>Total</c:v>
                </c:pt>
              </c:strCache>
            </c:strRef>
          </c:tx>
          <c:spPr>
            <a:ln w="28575">
              <a:noFill/>
            </a:ln>
          </c:spPr>
          <c:marker>
            <c:symbol val="triangle"/>
            <c:size val="10"/>
            <c:spPr>
              <a:solidFill>
                <a:srgbClr val="FFFFFF"/>
              </a:solidFill>
              <a:ln>
                <a:solidFill>
                  <a:srgbClr val="FF6600"/>
                </a:solidFill>
                <a:prstDash val="solid"/>
              </a:ln>
            </c:spPr>
          </c:marker>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ChartsByTopic!$C$19:$M$19</c:f>
              <c:numCache>
                <c:formatCode>#,##0</c:formatCode>
                <c:ptCount val="11"/>
                <c:pt idx="0">
                  <c:v>#N/A</c:v>
                </c:pt>
                <c:pt idx="1">
                  <c:v>#N/A</c:v>
                </c:pt>
                <c:pt idx="2">
                  <c:v>#N/A</c:v>
                </c:pt>
                <c:pt idx="3">
                  <c:v>#N/A</c:v>
                </c:pt>
                <c:pt idx="4">
                  <c:v>#N/A</c:v>
                </c:pt>
                <c:pt idx="5">
                  <c:v>320</c:v>
                </c:pt>
                <c:pt idx="6">
                  <c:v>#N/A</c:v>
                </c:pt>
                <c:pt idx="7">
                  <c:v>#N/A</c:v>
                </c:pt>
                <c:pt idx="8">
                  <c:v>#N/A</c:v>
                </c:pt>
                <c:pt idx="9">
                  <c:v>#N/A</c:v>
                </c:pt>
                <c:pt idx="10">
                  <c:v>431</c:v>
                </c:pt>
              </c:numCache>
            </c:numRef>
          </c:val>
          <c:smooth val="0"/>
        </c:ser>
        <c:dLbls>
          <c:showLegendKey val="0"/>
          <c:showVal val="0"/>
          <c:showCatName val="0"/>
          <c:showSerName val="0"/>
          <c:showPercent val="0"/>
          <c:showBubbleSize val="0"/>
        </c:dLbls>
        <c:marker val="1"/>
        <c:smooth val="0"/>
        <c:axId val="82837504"/>
        <c:axId val="82839424"/>
      </c:lineChart>
      <c:dateAx>
        <c:axId val="82837504"/>
        <c:scaling>
          <c:orientation val="minMax"/>
        </c:scaling>
        <c:delete val="0"/>
        <c:axPos val="b"/>
        <c:numFmt formatCode="yyyy" sourceLinked="0"/>
        <c:majorTickMark val="out"/>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2839424"/>
        <c:crosses val="autoZero"/>
        <c:auto val="1"/>
        <c:lblOffset val="100"/>
        <c:baseTimeUnit val="years"/>
        <c:majorUnit val="1"/>
        <c:majorTimeUnit val="years"/>
        <c:minorUnit val="1"/>
        <c:minorTimeUnit val="years"/>
      </c:dateAx>
      <c:valAx>
        <c:axId val="82839424"/>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2837504"/>
        <c:crosses val="autoZero"/>
        <c:crossBetween val="midCat"/>
      </c:valAx>
      <c:spPr>
        <a:no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ChartsByTopic!$A$26</c:f>
          <c:strCache>
            <c:ptCount val="1"/>
            <c:pt idx="0">
              <c:v>California: Court</c:v>
            </c:pt>
          </c:strCache>
        </c:strRef>
      </c:tx>
      <c:layout>
        <c:manualLayout>
          <c:xMode val="edge"/>
          <c:yMode val="edge"/>
          <c:x val="0.41619468332336773"/>
          <c:y val="2.7697394424682085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0.12157268835785849"/>
          <c:y val="0.14002696332501927"/>
          <c:w val="0.82143708349904387"/>
          <c:h val="0.73244873123856979"/>
        </c:manualLayout>
      </c:layout>
      <c:lineChart>
        <c:grouping val="standard"/>
        <c:varyColors val="0"/>
        <c:ser>
          <c:idx val="0"/>
          <c:order val="0"/>
          <c:tx>
            <c:strRef>
              <c:f>ChartsByTopic!$B$13</c:f>
              <c:strCache>
                <c:ptCount val="1"/>
                <c:pt idx="0">
                  <c:v>FM</c:v>
                </c:pt>
              </c:strCache>
            </c:strRef>
          </c:tx>
          <c:spPr>
            <a:ln w="25400">
              <a:solidFill>
                <a:srgbClr val="0000FF"/>
              </a:solidFill>
              <a:prstDash val="solid"/>
            </a:ln>
          </c:spPr>
          <c:marker>
            <c:symbol val="none"/>
          </c:marker>
          <c:dLbls>
            <c:dLbl>
              <c:idx val="1"/>
              <c:layout/>
              <c:tx>
                <c:rich>
                  <a:bodyPr/>
                  <a:lstStyle/>
                  <a:p>
                    <a:pPr>
                      <a:defRPr sz="1000" b="0" i="0" u="none" strike="noStrike" baseline="0">
                        <a:solidFill>
                          <a:srgbClr val="000000"/>
                        </a:solidFill>
                        <a:latin typeface="Gill Sans MT"/>
                        <a:ea typeface="Gill Sans MT"/>
                        <a:cs typeface="Gill Sans MT"/>
                      </a:defRPr>
                    </a:pPr>
                    <a:r>
                      <a:rPr lang="en-US"/>
                      <a:t>FM</a:t>
                    </a:r>
                  </a:p>
                </c:rich>
              </c:tx>
              <c:spPr>
                <a:solidFill>
                  <a:srgbClr val="FFFFFF"/>
                </a:solidFill>
                <a:ln w="25400">
                  <a:solidFill>
                    <a:srgbClr val="0000FF"/>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ChartsByTopic!$C$13:$M$13</c:f>
              <c:numCache>
                <c:formatCode>#,##0</c:formatCode>
                <c:ptCount val="11"/>
                <c:pt idx="0">
                  <c:v>15221</c:v>
                </c:pt>
                <c:pt idx="1">
                  <c:v>16251</c:v>
                </c:pt>
                <c:pt idx="2">
                  <c:v>17428</c:v>
                </c:pt>
                <c:pt idx="3">
                  <c:v>16795</c:v>
                </c:pt>
                <c:pt idx="4">
                  <c:v>16096</c:v>
                </c:pt>
                <c:pt idx="5">
                  <c:v>16348</c:v>
                </c:pt>
                <c:pt idx="6">
                  <c:v>17604</c:v>
                </c:pt>
                <c:pt idx="7">
                  <c:v>18040</c:v>
                </c:pt>
                <c:pt idx="8">
                  <c:v>18574</c:v>
                </c:pt>
                <c:pt idx="9">
                  <c:v>18787</c:v>
                </c:pt>
                <c:pt idx="10">
                  <c:v>17900</c:v>
                </c:pt>
              </c:numCache>
            </c:numRef>
          </c:val>
          <c:smooth val="0"/>
        </c:ser>
        <c:ser>
          <c:idx val="1"/>
          <c:order val="1"/>
          <c:tx>
            <c:strRef>
              <c:f>ChartsByTopic!$B$14</c:f>
              <c:strCache>
                <c:ptCount val="1"/>
                <c:pt idx="0">
                  <c:v>FC</c:v>
                </c:pt>
              </c:strCache>
            </c:strRef>
          </c:tx>
          <c:spPr>
            <a:ln w="25400">
              <a:solidFill>
                <a:srgbClr val="000000"/>
              </a:solidFill>
              <a:prstDash val="lgDash"/>
            </a:ln>
          </c:spPr>
          <c:marker>
            <c:symbol val="none"/>
          </c:marker>
          <c:dLbls>
            <c:dLbl>
              <c:idx val="3"/>
              <c:layout/>
              <c:tx>
                <c:rich>
                  <a:bodyPr/>
                  <a:lstStyle/>
                  <a:p>
                    <a:pPr>
                      <a:defRPr sz="1000" b="0" i="0" u="none" strike="noStrike" baseline="0">
                        <a:solidFill>
                          <a:srgbClr val="000000"/>
                        </a:solidFill>
                        <a:latin typeface="Gill Sans MT"/>
                        <a:ea typeface="Gill Sans MT"/>
                        <a:cs typeface="Gill Sans MT"/>
                      </a:defRPr>
                    </a:pPr>
                    <a:r>
                      <a:rPr lang="en-US"/>
                      <a:t>FC</a:t>
                    </a:r>
                  </a:p>
                </c:rich>
              </c:tx>
              <c:spPr>
                <a:solidFill>
                  <a:srgbClr val="FFFFFF"/>
                </a:solidFill>
                <a:ln w="25400">
                  <a:solidFill>
                    <a:srgbClr val="0000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ChartsByTopic!$C$14:$M$14</c:f>
              <c:numCache>
                <c:formatCode>#,##0</c:formatCode>
                <c:ptCount val="11"/>
                <c:pt idx="0">
                  <c:v>66750</c:v>
                </c:pt>
                <c:pt idx="1">
                  <c:v>65350</c:v>
                </c:pt>
                <c:pt idx="2">
                  <c:v>62241</c:v>
                </c:pt>
                <c:pt idx="3">
                  <c:v>55995</c:v>
                </c:pt>
                <c:pt idx="4">
                  <c:v>51401</c:v>
                </c:pt>
                <c:pt idx="5">
                  <c:v>49138</c:v>
                </c:pt>
                <c:pt idx="6">
                  <c:v>47408</c:v>
                </c:pt>
                <c:pt idx="7">
                  <c:v>49095</c:v>
                </c:pt>
                <c:pt idx="8">
                  <c:v>53486</c:v>
                </c:pt>
                <c:pt idx="9">
                  <c:v>55475</c:v>
                </c:pt>
                <c:pt idx="10">
                  <c:v>55390</c:v>
                </c:pt>
              </c:numCache>
            </c:numRef>
          </c:val>
          <c:smooth val="0"/>
        </c:ser>
        <c:ser>
          <c:idx val="3"/>
          <c:order val="2"/>
          <c:tx>
            <c:strRef>
              <c:f>ChartsByTopic!$B$15</c:f>
              <c:strCache>
                <c:ptCount val="1"/>
                <c:pt idx="0">
                  <c:v>Total</c:v>
                </c:pt>
              </c:strCache>
            </c:strRef>
          </c:tx>
          <c:spPr>
            <a:ln w="38100">
              <a:solidFill>
                <a:srgbClr val="0000FF"/>
              </a:solidFill>
              <a:prstDash val="solid"/>
            </a:ln>
          </c:spPr>
          <c:marker>
            <c:symbol val="circle"/>
            <c:size val="8"/>
            <c:spPr>
              <a:solidFill>
                <a:srgbClr val="FFFFFF"/>
              </a:solidFill>
              <a:ln>
                <a:solidFill>
                  <a:srgbClr val="0000FF"/>
                </a:solidFill>
                <a:prstDash val="solid"/>
              </a:ln>
            </c:spPr>
          </c:marker>
          <c:dLbls>
            <c:dLbl>
              <c:idx val="5"/>
              <c:layout/>
              <c:dLblPos val="t"/>
              <c:showLegendKey val="0"/>
              <c:showVal val="1"/>
              <c:showCatName val="0"/>
              <c:showSerName val="0"/>
              <c:showPercent val="0"/>
              <c:showBubbleSize val="0"/>
              <c:separator>
</c:separator>
            </c:dLbl>
            <c:spPr>
              <a:noFill/>
              <a:ln w="25400">
                <a:noFill/>
              </a:ln>
            </c:spPr>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ChartsByTopic!$C$15:$M$15</c:f>
              <c:numCache>
                <c:formatCode>#,##0</c:formatCode>
                <c:ptCount val="11"/>
                <c:pt idx="0">
                  <c:v>81971</c:v>
                </c:pt>
                <c:pt idx="1">
                  <c:v>81601</c:v>
                </c:pt>
                <c:pt idx="2">
                  <c:v>79669</c:v>
                </c:pt>
                <c:pt idx="3">
                  <c:v>72790</c:v>
                </c:pt>
                <c:pt idx="4">
                  <c:v>67497</c:v>
                </c:pt>
                <c:pt idx="5">
                  <c:v>65486</c:v>
                </c:pt>
                <c:pt idx="6">
                  <c:v>65012</c:v>
                </c:pt>
                <c:pt idx="7">
                  <c:v>67135</c:v>
                </c:pt>
                <c:pt idx="8">
                  <c:v>72060</c:v>
                </c:pt>
                <c:pt idx="9">
                  <c:v>74262</c:v>
                </c:pt>
                <c:pt idx="10">
                  <c:v>73290</c:v>
                </c:pt>
              </c:numCache>
            </c:numRef>
          </c:val>
          <c:smooth val="0"/>
        </c:ser>
        <c:ser>
          <c:idx val="2"/>
          <c:order val="3"/>
          <c:tx>
            <c:strRef>
              <c:f>ChartsByTopic!$B$13</c:f>
              <c:strCache>
                <c:ptCount val="1"/>
                <c:pt idx="0">
                  <c:v>FM</c:v>
                </c:pt>
              </c:strCache>
            </c:strRef>
          </c:tx>
          <c:spPr>
            <a:ln w="28575">
              <a:noFill/>
            </a:ln>
          </c:spPr>
          <c:marker>
            <c:symbol val="triangle"/>
            <c:size val="10"/>
            <c:spPr>
              <a:solidFill>
                <a:srgbClr val="FFFFFF"/>
              </a:solidFill>
              <a:ln>
                <a:solidFill>
                  <a:srgbClr val="0000FF"/>
                </a:solidFill>
                <a:prstDash val="solid"/>
              </a:ln>
            </c:spPr>
          </c:marker>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ChartsByTopic!$C$21:$M$21</c:f>
              <c:numCache>
                <c:formatCode>#,##0</c:formatCode>
                <c:ptCount val="11"/>
                <c:pt idx="0">
                  <c:v>#N/A</c:v>
                </c:pt>
                <c:pt idx="1">
                  <c:v>#N/A</c:v>
                </c:pt>
                <c:pt idx="2">
                  <c:v>#N/A</c:v>
                </c:pt>
                <c:pt idx="3">
                  <c:v>#N/A</c:v>
                </c:pt>
                <c:pt idx="4">
                  <c:v>#N/A</c:v>
                </c:pt>
                <c:pt idx="5">
                  <c:v>16348</c:v>
                </c:pt>
                <c:pt idx="6">
                  <c:v>#N/A</c:v>
                </c:pt>
                <c:pt idx="7">
                  <c:v>#N/A</c:v>
                </c:pt>
                <c:pt idx="8">
                  <c:v>#N/A</c:v>
                </c:pt>
                <c:pt idx="9">
                  <c:v>#N/A</c:v>
                </c:pt>
                <c:pt idx="10">
                  <c:v>17900</c:v>
                </c:pt>
              </c:numCache>
            </c:numRef>
          </c:val>
          <c:smooth val="0"/>
        </c:ser>
        <c:ser>
          <c:idx val="4"/>
          <c:order val="4"/>
          <c:tx>
            <c:strRef>
              <c:f>ChartsByTopic!$B$14</c:f>
              <c:strCache>
                <c:ptCount val="1"/>
                <c:pt idx="0">
                  <c:v>FC</c:v>
                </c:pt>
              </c:strCache>
            </c:strRef>
          </c:tx>
          <c:spPr>
            <a:ln w="28575">
              <a:noFill/>
            </a:ln>
          </c:spPr>
          <c:marker>
            <c:symbol val="triangle"/>
            <c:size val="10"/>
            <c:spPr>
              <a:solidFill>
                <a:srgbClr val="FFFFFF"/>
              </a:solidFill>
              <a:ln>
                <a:solidFill>
                  <a:srgbClr val="000000"/>
                </a:solidFill>
                <a:prstDash val="solid"/>
              </a:ln>
            </c:spPr>
          </c:marker>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ChartsByTopic!$C$22:$M$22</c:f>
              <c:numCache>
                <c:formatCode>#,##0</c:formatCode>
                <c:ptCount val="11"/>
                <c:pt idx="0">
                  <c:v>#N/A</c:v>
                </c:pt>
                <c:pt idx="1">
                  <c:v>#N/A</c:v>
                </c:pt>
                <c:pt idx="2">
                  <c:v>#N/A</c:v>
                </c:pt>
                <c:pt idx="3">
                  <c:v>#N/A</c:v>
                </c:pt>
                <c:pt idx="4">
                  <c:v>#N/A</c:v>
                </c:pt>
                <c:pt idx="5">
                  <c:v>49138</c:v>
                </c:pt>
                <c:pt idx="6">
                  <c:v>#N/A</c:v>
                </c:pt>
                <c:pt idx="7">
                  <c:v>#N/A</c:v>
                </c:pt>
                <c:pt idx="8">
                  <c:v>#N/A</c:v>
                </c:pt>
                <c:pt idx="9">
                  <c:v>#N/A</c:v>
                </c:pt>
                <c:pt idx="10">
                  <c:v>55390</c:v>
                </c:pt>
              </c:numCache>
            </c:numRef>
          </c:val>
          <c:smooth val="0"/>
        </c:ser>
        <c:ser>
          <c:idx val="5"/>
          <c:order val="5"/>
          <c:tx>
            <c:strRef>
              <c:f>ChartsByTopic!$B$15</c:f>
              <c:strCache>
                <c:ptCount val="1"/>
                <c:pt idx="0">
                  <c:v>Total</c:v>
                </c:pt>
              </c:strCache>
            </c:strRef>
          </c:tx>
          <c:spPr>
            <a:ln w="28575">
              <a:noFill/>
            </a:ln>
          </c:spPr>
          <c:marker>
            <c:symbol val="triangle"/>
            <c:size val="10"/>
            <c:spPr>
              <a:solidFill>
                <a:srgbClr val="FFFFFF"/>
              </a:solidFill>
              <a:ln>
                <a:solidFill>
                  <a:srgbClr val="0000FF"/>
                </a:solidFill>
                <a:prstDash val="solid"/>
              </a:ln>
            </c:spPr>
          </c:marker>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ChartsByTopic!$C$23:$M$23</c:f>
              <c:numCache>
                <c:formatCode>#,##0</c:formatCode>
                <c:ptCount val="11"/>
                <c:pt idx="0">
                  <c:v>#N/A</c:v>
                </c:pt>
                <c:pt idx="1">
                  <c:v>#N/A</c:v>
                </c:pt>
                <c:pt idx="2">
                  <c:v>#N/A</c:v>
                </c:pt>
                <c:pt idx="3">
                  <c:v>#N/A</c:v>
                </c:pt>
                <c:pt idx="4">
                  <c:v>#N/A</c:v>
                </c:pt>
                <c:pt idx="5">
                  <c:v>65486</c:v>
                </c:pt>
                <c:pt idx="6">
                  <c:v>#N/A</c:v>
                </c:pt>
                <c:pt idx="7">
                  <c:v>#N/A</c:v>
                </c:pt>
                <c:pt idx="8">
                  <c:v>#N/A</c:v>
                </c:pt>
                <c:pt idx="9">
                  <c:v>#N/A</c:v>
                </c:pt>
                <c:pt idx="10">
                  <c:v>73290</c:v>
                </c:pt>
              </c:numCache>
            </c:numRef>
          </c:val>
          <c:smooth val="0"/>
        </c:ser>
        <c:dLbls>
          <c:showLegendKey val="0"/>
          <c:showVal val="0"/>
          <c:showCatName val="0"/>
          <c:showSerName val="0"/>
          <c:showPercent val="0"/>
          <c:showBubbleSize val="0"/>
        </c:dLbls>
        <c:marker val="1"/>
        <c:smooth val="0"/>
        <c:axId val="82869248"/>
        <c:axId val="82871424"/>
      </c:lineChart>
      <c:dateAx>
        <c:axId val="82869248"/>
        <c:scaling>
          <c:orientation val="minMax"/>
        </c:scaling>
        <c:delete val="0"/>
        <c:axPos val="b"/>
        <c:numFmt formatCode="yyyy" sourceLinked="0"/>
        <c:majorTickMark val="out"/>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2871424"/>
        <c:crosses val="autoZero"/>
        <c:auto val="1"/>
        <c:lblOffset val="100"/>
        <c:baseTimeUnit val="years"/>
        <c:majorUnit val="1"/>
        <c:majorTimeUnit val="years"/>
        <c:minorUnit val="1"/>
        <c:minorTimeUnit val="years"/>
      </c:dateAx>
      <c:valAx>
        <c:axId val="82871424"/>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2869248"/>
        <c:crosses val="autoZero"/>
        <c:crossBetween val="midCat"/>
      </c:valAx>
      <c:spPr>
        <a:no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9039292847845496E-2"/>
          <c:y val="0.11514209911630365"/>
          <c:w val="0.83633163401794353"/>
          <c:h val="0.83797861023532982"/>
        </c:manualLayout>
      </c:layout>
      <c:barChart>
        <c:barDir val="col"/>
        <c:grouping val="percentStacked"/>
        <c:varyColors val="0"/>
        <c:ser>
          <c:idx val="6"/>
          <c:order val="0"/>
          <c:tx>
            <c:strRef>
              <c:f>ChartsByTopic!$B$338</c:f>
              <c:strCache>
                <c:ptCount val="1"/>
                <c:pt idx="0">
                  <c:v>Other</c:v>
                </c:pt>
              </c:strCache>
            </c:strRef>
          </c:tx>
          <c:spPr>
            <a:solidFill>
              <a:srgbClr val="FFCC00"/>
            </a:solidFill>
            <a:ln w="25400">
              <a:noFill/>
            </a:ln>
          </c:spPr>
          <c:invertIfNegative val="0"/>
          <c:cat>
            <c:numRef>
              <c:f>ChartsByTopic!$C$321:$D$321</c:f>
              <c:numCache>
                <c:formatCode>mmm\ d\,\ yyyy</c:formatCode>
                <c:ptCount val="2"/>
                <c:pt idx="0">
                  <c:v>40544</c:v>
                </c:pt>
                <c:pt idx="1">
                  <c:v>42370</c:v>
                </c:pt>
              </c:numCache>
            </c:numRef>
          </c:cat>
          <c:val>
            <c:numRef>
              <c:f>ChartsByTopic!$C$338:$D$338</c:f>
              <c:numCache>
                <c:formatCode>#,##0</c:formatCode>
                <c:ptCount val="2"/>
                <c:pt idx="0">
                  <c:v>20</c:v>
                </c:pt>
                <c:pt idx="1">
                  <c:v>18</c:v>
                </c:pt>
              </c:numCache>
            </c:numRef>
          </c:val>
        </c:ser>
        <c:ser>
          <c:idx val="7"/>
          <c:order val="1"/>
          <c:tx>
            <c:strRef>
              <c:f>ChartsByTopic!$B$336</c:f>
              <c:strCache>
                <c:ptCount val="1"/>
                <c:pt idx="0">
                  <c:v>SILP</c:v>
                </c:pt>
              </c:strCache>
            </c:strRef>
          </c:tx>
          <c:spPr>
            <a:solidFill>
              <a:srgbClr val="FF9900"/>
            </a:solidFill>
          </c:spPr>
          <c:invertIfNegative val="0"/>
          <c:val>
            <c:numRef>
              <c:f>ChartsByTopic!$C$336:$D$336</c:f>
              <c:numCache>
                <c:formatCode>#,##0</c:formatCode>
                <c:ptCount val="2"/>
                <c:pt idx="0">
                  <c:v>0</c:v>
                </c:pt>
                <c:pt idx="1">
                  <c:v>71</c:v>
                </c:pt>
              </c:numCache>
            </c:numRef>
          </c:val>
        </c:ser>
        <c:ser>
          <c:idx val="5"/>
          <c:order val="2"/>
          <c:tx>
            <c:strRef>
              <c:f>ChartsByTopic!$B$334</c:f>
              <c:strCache>
                <c:ptCount val="1"/>
                <c:pt idx="0">
                  <c:v>Congregate</c:v>
                </c:pt>
              </c:strCache>
            </c:strRef>
          </c:tx>
          <c:spPr>
            <a:solidFill>
              <a:srgbClr val="993366"/>
            </a:solidFill>
            <a:ln w="25400">
              <a:noFill/>
            </a:ln>
          </c:spPr>
          <c:invertIfNegative val="0"/>
          <c:cat>
            <c:numRef>
              <c:f>ChartsByTopic!$C$321:$D$321</c:f>
              <c:numCache>
                <c:formatCode>mmm\ d\,\ yyyy</c:formatCode>
                <c:ptCount val="2"/>
                <c:pt idx="0">
                  <c:v>40544</c:v>
                </c:pt>
                <c:pt idx="1">
                  <c:v>42370</c:v>
                </c:pt>
              </c:numCache>
            </c:numRef>
          </c:cat>
          <c:val>
            <c:numRef>
              <c:f>ChartsByTopic!$C$334:$D$334</c:f>
              <c:numCache>
                <c:formatCode>#,##0</c:formatCode>
                <c:ptCount val="2"/>
                <c:pt idx="0">
                  <c:v>46</c:v>
                </c:pt>
                <c:pt idx="1">
                  <c:v>32</c:v>
                </c:pt>
              </c:numCache>
            </c:numRef>
          </c:val>
        </c:ser>
        <c:ser>
          <c:idx val="4"/>
          <c:order val="3"/>
          <c:tx>
            <c:strRef>
              <c:f>ChartsByTopic!$B$332</c:f>
              <c:strCache>
                <c:ptCount val="1"/>
                <c:pt idx="0">
                  <c:v>Pre-Adopt</c:v>
                </c:pt>
              </c:strCache>
            </c:strRef>
          </c:tx>
          <c:spPr>
            <a:solidFill>
              <a:srgbClr val="CCFFCC"/>
            </a:solidFill>
            <a:ln w="25400">
              <a:noFill/>
            </a:ln>
          </c:spPr>
          <c:invertIfNegative val="0"/>
          <c:cat>
            <c:numRef>
              <c:f>ChartsByTopic!$C$321:$D$321</c:f>
              <c:numCache>
                <c:formatCode>mmm\ d\,\ yyyy</c:formatCode>
                <c:ptCount val="2"/>
                <c:pt idx="0">
                  <c:v>40544</c:v>
                </c:pt>
                <c:pt idx="1">
                  <c:v>42370</c:v>
                </c:pt>
              </c:numCache>
            </c:numRef>
          </c:cat>
          <c:val>
            <c:numRef>
              <c:f>ChartsByTopic!$C$332:$D$332</c:f>
              <c:numCache>
                <c:formatCode>#,##0</c:formatCode>
                <c:ptCount val="2"/>
                <c:pt idx="0">
                  <c:v>5</c:v>
                </c:pt>
                <c:pt idx="1">
                  <c:v>0</c:v>
                </c:pt>
              </c:numCache>
            </c:numRef>
          </c:val>
        </c:ser>
        <c:ser>
          <c:idx val="3"/>
          <c:order val="4"/>
          <c:tx>
            <c:strRef>
              <c:f>ChartsByTopic!$B$330</c:f>
              <c:strCache>
                <c:ptCount val="1"/>
                <c:pt idx="0">
                  <c:v>Guard.-Dep.</c:v>
                </c:pt>
              </c:strCache>
            </c:strRef>
          </c:tx>
          <c:spPr>
            <a:solidFill>
              <a:srgbClr val="99CC00"/>
            </a:solidFill>
            <a:ln w="25400">
              <a:noFill/>
            </a:ln>
          </c:spPr>
          <c:invertIfNegative val="0"/>
          <c:cat>
            <c:numRef>
              <c:f>ChartsByTopic!$C$321:$D$321</c:f>
              <c:numCache>
                <c:formatCode>mmm\ d\,\ yyyy</c:formatCode>
                <c:ptCount val="2"/>
                <c:pt idx="0">
                  <c:v>40544</c:v>
                </c:pt>
                <c:pt idx="1">
                  <c:v>42370</c:v>
                </c:pt>
              </c:numCache>
            </c:numRef>
          </c:cat>
          <c:val>
            <c:numRef>
              <c:f>ChartsByTopic!$C$330:$D$330</c:f>
              <c:numCache>
                <c:formatCode>#,##0</c:formatCode>
                <c:ptCount val="2"/>
                <c:pt idx="0">
                  <c:v>0</c:v>
                </c:pt>
                <c:pt idx="1">
                  <c:v>0</c:v>
                </c:pt>
              </c:numCache>
            </c:numRef>
          </c:val>
        </c:ser>
        <c:ser>
          <c:idx val="2"/>
          <c:order val="5"/>
          <c:tx>
            <c:strRef>
              <c:f>ChartsByTopic!$B$328</c:f>
              <c:strCache>
                <c:ptCount val="1"/>
                <c:pt idx="0">
                  <c:v>FFA</c:v>
                </c:pt>
              </c:strCache>
            </c:strRef>
          </c:tx>
          <c:spPr>
            <a:solidFill>
              <a:srgbClr val="339966"/>
            </a:solidFill>
            <a:ln w="25400">
              <a:noFill/>
            </a:ln>
          </c:spPr>
          <c:invertIfNegative val="0"/>
          <c:cat>
            <c:numRef>
              <c:f>ChartsByTopic!$C$321:$D$321</c:f>
              <c:numCache>
                <c:formatCode>mmm\ d\,\ yyyy</c:formatCode>
                <c:ptCount val="2"/>
                <c:pt idx="0">
                  <c:v>40544</c:v>
                </c:pt>
                <c:pt idx="1">
                  <c:v>42370</c:v>
                </c:pt>
              </c:numCache>
            </c:numRef>
          </c:cat>
          <c:val>
            <c:numRef>
              <c:f>ChartsByTopic!$C$328:$D$328</c:f>
              <c:numCache>
                <c:formatCode>#,##0</c:formatCode>
                <c:ptCount val="2"/>
                <c:pt idx="0">
                  <c:v>64</c:v>
                </c:pt>
                <c:pt idx="1">
                  <c:v>78</c:v>
                </c:pt>
              </c:numCache>
            </c:numRef>
          </c:val>
        </c:ser>
        <c:ser>
          <c:idx val="1"/>
          <c:order val="6"/>
          <c:tx>
            <c:strRef>
              <c:f>ChartsByTopic!$B$326</c:f>
              <c:strCache>
                <c:ptCount val="1"/>
                <c:pt idx="0">
                  <c:v>County</c:v>
                </c:pt>
              </c:strCache>
            </c:strRef>
          </c:tx>
          <c:spPr>
            <a:solidFill>
              <a:srgbClr val="008000"/>
            </a:solidFill>
            <a:ln w="25400">
              <a:noFill/>
            </a:ln>
          </c:spPr>
          <c:invertIfNegative val="0"/>
          <c:cat>
            <c:numRef>
              <c:f>ChartsByTopic!$C$321:$D$321</c:f>
              <c:numCache>
                <c:formatCode>mmm\ d\,\ yyyy</c:formatCode>
                <c:ptCount val="2"/>
                <c:pt idx="0">
                  <c:v>40544</c:v>
                </c:pt>
                <c:pt idx="1">
                  <c:v>42370</c:v>
                </c:pt>
              </c:numCache>
            </c:numRef>
          </c:cat>
          <c:val>
            <c:numRef>
              <c:f>ChartsByTopic!$C$326:$D$326</c:f>
              <c:numCache>
                <c:formatCode>#,##0</c:formatCode>
                <c:ptCount val="2"/>
                <c:pt idx="0">
                  <c:v>35</c:v>
                </c:pt>
                <c:pt idx="1">
                  <c:v>24</c:v>
                </c:pt>
              </c:numCache>
            </c:numRef>
          </c:val>
        </c:ser>
        <c:ser>
          <c:idx val="0"/>
          <c:order val="7"/>
          <c:tx>
            <c:strRef>
              <c:f>ChartsByTopic!$B$324</c:f>
              <c:strCache>
                <c:ptCount val="1"/>
                <c:pt idx="0">
                  <c:v>Kin</c:v>
                </c:pt>
              </c:strCache>
            </c:strRef>
          </c:tx>
          <c:spPr>
            <a:solidFill>
              <a:srgbClr val="003300"/>
            </a:solidFill>
            <a:ln w="25400">
              <a:noFill/>
            </a:ln>
          </c:spPr>
          <c:invertIfNegative val="0"/>
          <c:cat>
            <c:numRef>
              <c:f>ChartsByTopic!$C$321:$D$321</c:f>
              <c:numCache>
                <c:formatCode>mmm\ d\,\ yyyy</c:formatCode>
                <c:ptCount val="2"/>
                <c:pt idx="0">
                  <c:v>40544</c:v>
                </c:pt>
                <c:pt idx="1">
                  <c:v>42370</c:v>
                </c:pt>
              </c:numCache>
            </c:numRef>
          </c:cat>
          <c:val>
            <c:numRef>
              <c:f>ChartsByTopic!$C$324:$D$324</c:f>
              <c:numCache>
                <c:formatCode>#,##0</c:formatCode>
                <c:ptCount val="2"/>
                <c:pt idx="0">
                  <c:v>87</c:v>
                </c:pt>
                <c:pt idx="1">
                  <c:v>80</c:v>
                </c:pt>
              </c:numCache>
            </c:numRef>
          </c:val>
        </c:ser>
        <c:dLbls>
          <c:showLegendKey val="0"/>
          <c:showVal val="0"/>
          <c:showCatName val="0"/>
          <c:showSerName val="0"/>
          <c:showPercent val="0"/>
          <c:showBubbleSize val="0"/>
        </c:dLbls>
        <c:gapWidth val="40"/>
        <c:overlap val="100"/>
        <c:axId val="82901248"/>
        <c:axId val="82903040"/>
      </c:barChart>
      <c:catAx>
        <c:axId val="82901248"/>
        <c:scaling>
          <c:orientation val="minMax"/>
        </c:scaling>
        <c:delete val="0"/>
        <c:axPos val="t"/>
        <c:numFmt formatCode="mmm\ d\,\ yyyy"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2903040"/>
        <c:crosses val="max"/>
        <c:auto val="0"/>
        <c:lblAlgn val="ctr"/>
        <c:lblOffset val="100"/>
        <c:tickLblSkip val="1"/>
        <c:tickMarkSkip val="1"/>
        <c:noMultiLvlLbl val="0"/>
      </c:catAx>
      <c:valAx>
        <c:axId val="82903040"/>
        <c:scaling>
          <c:orientation val="minMax"/>
        </c:scaling>
        <c:delete val="0"/>
        <c:axPos val="r"/>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2901248"/>
        <c:crosses val="max"/>
        <c:crossBetween val="between"/>
      </c:valAx>
      <c:spPr>
        <a:noFill/>
        <a:ln w="25400">
          <a:noFill/>
        </a:ln>
      </c:spPr>
    </c:plotArea>
    <c:plotVisOnly val="1"/>
    <c:dispBlanksAs val="gap"/>
    <c:showDLblsOverMax val="0"/>
  </c:chart>
  <c:spPr>
    <a:solidFill>
      <a:srgbClr val="FFFFFF"/>
    </a:solidFill>
    <a:ln w="12700">
      <a:solidFill>
        <a:srgbClr val="808080"/>
      </a:solidFill>
      <a:prstDash val="solid"/>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792091704459514"/>
          <c:y val="0.11514209911630365"/>
          <c:w val="0.83529569477712562"/>
          <c:h val="0.83797861023532982"/>
        </c:manualLayout>
      </c:layout>
      <c:barChart>
        <c:barDir val="col"/>
        <c:grouping val="percentStacked"/>
        <c:varyColors val="0"/>
        <c:ser>
          <c:idx val="6"/>
          <c:order val="0"/>
          <c:tx>
            <c:strRef>
              <c:f>ChartsByTopic!$O$338</c:f>
              <c:strCache>
                <c:ptCount val="1"/>
                <c:pt idx="0">
                  <c:v>Other</c:v>
                </c:pt>
              </c:strCache>
            </c:strRef>
          </c:tx>
          <c:spPr>
            <a:solidFill>
              <a:srgbClr val="FFCC00"/>
            </a:solidFill>
            <a:ln w="25400">
              <a:noFill/>
            </a:ln>
          </c:spPr>
          <c:invertIfNegative val="0"/>
          <c:cat>
            <c:numRef>
              <c:f>ChartsByTopic!$C$321:$D$321</c:f>
              <c:numCache>
                <c:formatCode>mmm\ d\,\ yyyy</c:formatCode>
                <c:ptCount val="2"/>
                <c:pt idx="0">
                  <c:v>40544</c:v>
                </c:pt>
                <c:pt idx="1">
                  <c:v>42370</c:v>
                </c:pt>
              </c:numCache>
            </c:numRef>
          </c:cat>
          <c:val>
            <c:numRef>
              <c:f>ChartsByTopic!$M$338:$N$338</c:f>
              <c:numCache>
                <c:formatCode>#,##0</c:formatCode>
                <c:ptCount val="2"/>
                <c:pt idx="0">
                  <c:v>2960</c:v>
                </c:pt>
                <c:pt idx="1">
                  <c:v>4238</c:v>
                </c:pt>
              </c:numCache>
            </c:numRef>
          </c:val>
        </c:ser>
        <c:ser>
          <c:idx val="7"/>
          <c:order val="1"/>
          <c:tx>
            <c:strRef>
              <c:f>ChartsByTopic!$O$336</c:f>
              <c:strCache>
                <c:ptCount val="1"/>
                <c:pt idx="0">
                  <c:v>SILP</c:v>
                </c:pt>
              </c:strCache>
            </c:strRef>
          </c:tx>
          <c:spPr>
            <a:solidFill>
              <a:srgbClr val="FF9900"/>
            </a:solidFill>
          </c:spPr>
          <c:invertIfNegative val="0"/>
          <c:val>
            <c:numRef>
              <c:f>ChartsByTopic!$M$336:$N$336</c:f>
              <c:numCache>
                <c:formatCode>#,##0</c:formatCode>
                <c:ptCount val="2"/>
                <c:pt idx="0">
                  <c:v>0</c:v>
                </c:pt>
                <c:pt idx="1">
                  <c:v>3126</c:v>
                </c:pt>
              </c:numCache>
            </c:numRef>
          </c:val>
        </c:ser>
        <c:ser>
          <c:idx val="5"/>
          <c:order val="2"/>
          <c:tx>
            <c:strRef>
              <c:f>ChartsByTopic!$O$334</c:f>
              <c:strCache>
                <c:ptCount val="1"/>
                <c:pt idx="0">
                  <c:v>Congregate</c:v>
                </c:pt>
              </c:strCache>
            </c:strRef>
          </c:tx>
          <c:spPr>
            <a:solidFill>
              <a:srgbClr val="993366"/>
            </a:solidFill>
            <a:ln w="25400">
              <a:noFill/>
            </a:ln>
          </c:spPr>
          <c:invertIfNegative val="0"/>
          <c:cat>
            <c:numRef>
              <c:f>ChartsByTopic!$C$321:$D$321</c:f>
              <c:numCache>
                <c:formatCode>mmm\ d\,\ yyyy</c:formatCode>
                <c:ptCount val="2"/>
                <c:pt idx="0">
                  <c:v>40544</c:v>
                </c:pt>
                <c:pt idx="1">
                  <c:v>42370</c:v>
                </c:pt>
              </c:numCache>
            </c:numRef>
          </c:cat>
          <c:val>
            <c:numRef>
              <c:f>ChartsByTopic!$M$334:$N$334</c:f>
              <c:numCache>
                <c:formatCode>#,##0</c:formatCode>
                <c:ptCount val="2"/>
                <c:pt idx="0">
                  <c:v>3797</c:v>
                </c:pt>
                <c:pt idx="1">
                  <c:v>3593</c:v>
                </c:pt>
              </c:numCache>
            </c:numRef>
          </c:val>
        </c:ser>
        <c:ser>
          <c:idx val="4"/>
          <c:order val="3"/>
          <c:tx>
            <c:strRef>
              <c:f>ChartsByTopic!$O$332</c:f>
              <c:strCache>
                <c:ptCount val="1"/>
                <c:pt idx="0">
                  <c:v>Pre-Adopt</c:v>
                </c:pt>
              </c:strCache>
            </c:strRef>
          </c:tx>
          <c:spPr>
            <a:solidFill>
              <a:srgbClr val="CCFFCC"/>
            </a:solidFill>
            <a:ln w="25400">
              <a:noFill/>
            </a:ln>
          </c:spPr>
          <c:invertIfNegative val="0"/>
          <c:cat>
            <c:numRef>
              <c:f>ChartsByTopic!$C$321:$D$321</c:f>
              <c:numCache>
                <c:formatCode>mmm\ d\,\ yyyy</c:formatCode>
                <c:ptCount val="2"/>
                <c:pt idx="0">
                  <c:v>40544</c:v>
                </c:pt>
                <c:pt idx="1">
                  <c:v>42370</c:v>
                </c:pt>
              </c:numCache>
            </c:numRef>
          </c:cat>
          <c:val>
            <c:numRef>
              <c:f>ChartsByTopic!$M$332:$N$332</c:f>
              <c:numCache>
                <c:formatCode>#,##0</c:formatCode>
                <c:ptCount val="2"/>
                <c:pt idx="0">
                  <c:v>1329</c:v>
                </c:pt>
                <c:pt idx="1">
                  <c:v>1554</c:v>
                </c:pt>
              </c:numCache>
            </c:numRef>
          </c:val>
        </c:ser>
        <c:ser>
          <c:idx val="3"/>
          <c:order val="4"/>
          <c:tx>
            <c:strRef>
              <c:f>ChartsByTopic!$O$330</c:f>
              <c:strCache>
                <c:ptCount val="1"/>
                <c:pt idx="0">
                  <c:v>Guard.-Dep.</c:v>
                </c:pt>
              </c:strCache>
            </c:strRef>
          </c:tx>
          <c:spPr>
            <a:solidFill>
              <a:srgbClr val="99CC00"/>
            </a:solidFill>
            <a:ln w="25400">
              <a:noFill/>
            </a:ln>
          </c:spPr>
          <c:invertIfNegative val="0"/>
          <c:cat>
            <c:numRef>
              <c:f>ChartsByTopic!$C$321:$D$321</c:f>
              <c:numCache>
                <c:formatCode>mmm\ d\,\ yyyy</c:formatCode>
                <c:ptCount val="2"/>
                <c:pt idx="0">
                  <c:v>40544</c:v>
                </c:pt>
                <c:pt idx="1">
                  <c:v>42370</c:v>
                </c:pt>
              </c:numCache>
            </c:numRef>
          </c:cat>
          <c:val>
            <c:numRef>
              <c:f>ChartsByTopic!$M$330:$N$330</c:f>
              <c:numCache>
                <c:formatCode>#,##0</c:formatCode>
                <c:ptCount val="2"/>
                <c:pt idx="0">
                  <c:v>1676</c:v>
                </c:pt>
                <c:pt idx="1">
                  <c:v>716</c:v>
                </c:pt>
              </c:numCache>
            </c:numRef>
          </c:val>
        </c:ser>
        <c:ser>
          <c:idx val="2"/>
          <c:order val="5"/>
          <c:tx>
            <c:strRef>
              <c:f>ChartsByTopic!$O$328</c:f>
              <c:strCache>
                <c:ptCount val="1"/>
                <c:pt idx="0">
                  <c:v>FFA</c:v>
                </c:pt>
              </c:strCache>
            </c:strRef>
          </c:tx>
          <c:spPr>
            <a:solidFill>
              <a:srgbClr val="339966"/>
            </a:solidFill>
            <a:ln w="25400">
              <a:noFill/>
            </a:ln>
          </c:spPr>
          <c:invertIfNegative val="0"/>
          <c:cat>
            <c:numRef>
              <c:f>ChartsByTopic!$C$321:$D$321</c:f>
              <c:numCache>
                <c:formatCode>mmm\ d\,\ yyyy</c:formatCode>
                <c:ptCount val="2"/>
                <c:pt idx="0">
                  <c:v>40544</c:v>
                </c:pt>
                <c:pt idx="1">
                  <c:v>42370</c:v>
                </c:pt>
              </c:numCache>
            </c:numRef>
          </c:cat>
          <c:val>
            <c:numRef>
              <c:f>ChartsByTopic!$M$328:$N$328</c:f>
              <c:numCache>
                <c:formatCode>#,##0</c:formatCode>
                <c:ptCount val="2"/>
                <c:pt idx="0">
                  <c:v>15847</c:v>
                </c:pt>
                <c:pt idx="1">
                  <c:v>14980</c:v>
                </c:pt>
              </c:numCache>
            </c:numRef>
          </c:val>
        </c:ser>
        <c:ser>
          <c:idx val="1"/>
          <c:order val="6"/>
          <c:tx>
            <c:strRef>
              <c:f>ChartsByTopic!$O$326</c:f>
              <c:strCache>
                <c:ptCount val="1"/>
                <c:pt idx="0">
                  <c:v>County</c:v>
                </c:pt>
              </c:strCache>
            </c:strRef>
          </c:tx>
          <c:spPr>
            <a:solidFill>
              <a:srgbClr val="008000"/>
            </a:solidFill>
            <a:ln w="25400">
              <a:noFill/>
            </a:ln>
          </c:spPr>
          <c:invertIfNegative val="0"/>
          <c:cat>
            <c:numRef>
              <c:f>ChartsByTopic!$C$321:$D$321</c:f>
              <c:numCache>
                <c:formatCode>mmm\ d\,\ yyyy</c:formatCode>
                <c:ptCount val="2"/>
                <c:pt idx="0">
                  <c:v>40544</c:v>
                </c:pt>
                <c:pt idx="1">
                  <c:v>42370</c:v>
                </c:pt>
              </c:numCache>
            </c:numRef>
          </c:cat>
          <c:val>
            <c:numRef>
              <c:f>ChartsByTopic!$M$326:$N$326</c:f>
              <c:numCache>
                <c:formatCode>#,##0</c:formatCode>
                <c:ptCount val="2"/>
                <c:pt idx="0">
                  <c:v>5255</c:v>
                </c:pt>
                <c:pt idx="1">
                  <c:v>5420</c:v>
                </c:pt>
              </c:numCache>
            </c:numRef>
          </c:val>
        </c:ser>
        <c:ser>
          <c:idx val="0"/>
          <c:order val="7"/>
          <c:tx>
            <c:strRef>
              <c:f>ChartsByTopic!$O$324</c:f>
              <c:strCache>
                <c:ptCount val="1"/>
                <c:pt idx="0">
                  <c:v>Kin</c:v>
                </c:pt>
              </c:strCache>
            </c:strRef>
          </c:tx>
          <c:spPr>
            <a:solidFill>
              <a:srgbClr val="003300"/>
            </a:solidFill>
            <a:ln w="25400">
              <a:noFill/>
            </a:ln>
          </c:spPr>
          <c:invertIfNegative val="0"/>
          <c:cat>
            <c:numRef>
              <c:f>ChartsByTopic!$C$321:$D$321</c:f>
              <c:numCache>
                <c:formatCode>mmm\ d\,\ yyyy</c:formatCode>
                <c:ptCount val="2"/>
                <c:pt idx="0">
                  <c:v>40544</c:v>
                </c:pt>
                <c:pt idx="1">
                  <c:v>42370</c:v>
                </c:pt>
              </c:numCache>
            </c:numRef>
          </c:cat>
          <c:val>
            <c:numRef>
              <c:f>ChartsByTopic!$M$324:$N$324</c:f>
              <c:numCache>
                <c:formatCode>#,##0</c:formatCode>
                <c:ptCount val="2"/>
                <c:pt idx="0">
                  <c:v>18274</c:v>
                </c:pt>
                <c:pt idx="1">
                  <c:v>21763</c:v>
                </c:pt>
              </c:numCache>
            </c:numRef>
          </c:val>
        </c:ser>
        <c:dLbls>
          <c:showLegendKey val="0"/>
          <c:showVal val="0"/>
          <c:showCatName val="0"/>
          <c:showSerName val="0"/>
          <c:showPercent val="0"/>
          <c:showBubbleSize val="0"/>
        </c:dLbls>
        <c:gapWidth val="40"/>
        <c:overlap val="100"/>
        <c:axId val="82944768"/>
        <c:axId val="82946304"/>
      </c:barChart>
      <c:catAx>
        <c:axId val="82944768"/>
        <c:scaling>
          <c:orientation val="minMax"/>
        </c:scaling>
        <c:delete val="0"/>
        <c:axPos val="t"/>
        <c:numFmt formatCode="mmm\ d\,\ yyyy"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2946304"/>
        <c:crosses val="max"/>
        <c:auto val="0"/>
        <c:lblAlgn val="ctr"/>
        <c:lblOffset val="100"/>
        <c:tickLblSkip val="1"/>
        <c:tickMarkSkip val="1"/>
        <c:noMultiLvlLbl val="0"/>
      </c:catAx>
      <c:valAx>
        <c:axId val="82946304"/>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2944768"/>
        <c:crosses val="autoZero"/>
        <c:crossBetween val="between"/>
      </c:valAx>
      <c:spPr>
        <a:noFill/>
        <a:ln w="25400">
          <a:noFill/>
        </a:ln>
      </c:spPr>
    </c:plotArea>
    <c:plotVisOnly val="1"/>
    <c:dispBlanksAs val="gap"/>
    <c:showDLblsOverMax val="0"/>
  </c:chart>
  <c:spPr>
    <a:solidFill>
      <a:srgbClr val="FFFFFF"/>
    </a:solidFill>
    <a:ln w="12700">
      <a:solidFill>
        <a:srgbClr val="808080"/>
      </a:solidFill>
      <a:prstDash val="solid"/>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orientation="landscape"/>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1966563102877504E-3"/>
          <c:y val="3.8387037318464406E-2"/>
          <c:w val="0.99048269274083856"/>
          <c:h val="0.8038697226690249"/>
        </c:manualLayout>
      </c:layout>
      <c:barChart>
        <c:barDir val="col"/>
        <c:grouping val="percentStacked"/>
        <c:varyColors val="0"/>
        <c:ser>
          <c:idx val="5"/>
          <c:order val="0"/>
          <c:tx>
            <c:strRef>
              <c:f>ChartsByTopic!$A$628</c:f>
              <c:strCache>
                <c:ptCount val="1"/>
                <c:pt idx="0">
                  <c:v>In Care</c:v>
                </c:pt>
              </c:strCache>
            </c:strRef>
          </c:tx>
          <c:spPr>
            <a:solidFill>
              <a:srgbClr val="FFCC99"/>
            </a:solidFill>
            <a:ln w="25400">
              <a:noFill/>
            </a:ln>
          </c:spPr>
          <c:invertIfNegative val="0"/>
          <c:cat>
            <c:strRef>
              <c:f>ChartsByTopic!$B$620:$H$620</c:f>
              <c:strCache>
                <c:ptCount val="7"/>
                <c:pt idx="0">
                  <c:v>3 MONTHS</c:v>
                </c:pt>
                <c:pt idx="1">
                  <c:v>6 MONTHS</c:v>
                </c:pt>
                <c:pt idx="2">
                  <c:v>12 MONTHS</c:v>
                </c:pt>
                <c:pt idx="3">
                  <c:v>18 MONTHS</c:v>
                </c:pt>
                <c:pt idx="4">
                  <c:v>24 MONTHS</c:v>
                </c:pt>
                <c:pt idx="5">
                  <c:v>30 MONTHS</c:v>
                </c:pt>
                <c:pt idx="6">
                  <c:v>36 MONTHS</c:v>
                </c:pt>
              </c:strCache>
            </c:strRef>
          </c:cat>
          <c:val>
            <c:numRef>
              <c:f>ChartsByTopic!$B$628:$H$628</c:f>
              <c:numCache>
                <c:formatCode>#,##0.0</c:formatCode>
                <c:ptCount val="7"/>
                <c:pt idx="0">
                  <c:v>77.3</c:v>
                </c:pt>
                <c:pt idx="1">
                  <c:v>72.7</c:v>
                </c:pt>
                <c:pt idx="2">
                  <c:v>55.1</c:v>
                </c:pt>
                <c:pt idx="3">
                  <c:v>35.200000000000003</c:v>
                </c:pt>
                <c:pt idx="4">
                  <c:v>27.8</c:v>
                </c:pt>
                <c:pt idx="5">
                  <c:v>22.2</c:v>
                </c:pt>
                <c:pt idx="6">
                  <c:v>16.5</c:v>
                </c:pt>
              </c:numCache>
            </c:numRef>
          </c:val>
        </c:ser>
        <c:ser>
          <c:idx val="4"/>
          <c:order val="1"/>
          <c:tx>
            <c:strRef>
              <c:f>ChartsByTopic!$A$627</c:f>
              <c:strCache>
                <c:ptCount val="1"/>
                <c:pt idx="0">
                  <c:v>Other</c:v>
                </c:pt>
              </c:strCache>
            </c:strRef>
          </c:tx>
          <c:spPr>
            <a:solidFill>
              <a:srgbClr val="FFCC00"/>
            </a:solidFill>
            <a:ln w="25400">
              <a:noFill/>
            </a:ln>
          </c:spPr>
          <c:invertIfNegative val="0"/>
          <c:cat>
            <c:strRef>
              <c:f>ChartsByTopic!$B$620:$H$620</c:f>
              <c:strCache>
                <c:ptCount val="7"/>
                <c:pt idx="0">
                  <c:v>3 MONTHS</c:v>
                </c:pt>
                <c:pt idx="1">
                  <c:v>6 MONTHS</c:v>
                </c:pt>
                <c:pt idx="2">
                  <c:v>12 MONTHS</c:v>
                </c:pt>
                <c:pt idx="3">
                  <c:v>18 MONTHS</c:v>
                </c:pt>
                <c:pt idx="4">
                  <c:v>24 MONTHS</c:v>
                </c:pt>
                <c:pt idx="5">
                  <c:v>30 MONTHS</c:v>
                </c:pt>
                <c:pt idx="6">
                  <c:v>36 MONTHS</c:v>
                </c:pt>
              </c:strCache>
            </c:strRef>
          </c:cat>
          <c:val>
            <c:numRef>
              <c:f>ChartsByTopic!$B$627:$H$627</c:f>
              <c:numCache>
                <c:formatCode>#,##0.0</c:formatCode>
                <c:ptCount val="7"/>
                <c:pt idx="0">
                  <c:v>1.1000000000000001</c:v>
                </c:pt>
                <c:pt idx="1">
                  <c:v>1.1000000000000001</c:v>
                </c:pt>
                <c:pt idx="2">
                  <c:v>1.1000000000000001</c:v>
                </c:pt>
                <c:pt idx="3">
                  <c:v>1.1000000000000001</c:v>
                </c:pt>
                <c:pt idx="4">
                  <c:v>1.1000000000000001</c:v>
                </c:pt>
                <c:pt idx="5">
                  <c:v>2.2999999999999998</c:v>
                </c:pt>
                <c:pt idx="6">
                  <c:v>2.8</c:v>
                </c:pt>
              </c:numCache>
            </c:numRef>
          </c:val>
        </c:ser>
        <c:ser>
          <c:idx val="3"/>
          <c:order val="2"/>
          <c:tx>
            <c:strRef>
              <c:f>ChartsByTopic!$A$626</c:f>
              <c:strCache>
                <c:ptCount val="1"/>
                <c:pt idx="0">
                  <c:v>Emancipated</c:v>
                </c:pt>
              </c:strCache>
            </c:strRef>
          </c:tx>
          <c:spPr>
            <a:solidFill>
              <a:srgbClr val="FF9900"/>
            </a:solidFill>
            <a:ln w="25400">
              <a:noFill/>
            </a:ln>
          </c:spPr>
          <c:invertIfNegative val="0"/>
          <c:cat>
            <c:strRef>
              <c:f>ChartsByTopic!$B$620:$H$620</c:f>
              <c:strCache>
                <c:ptCount val="7"/>
                <c:pt idx="0">
                  <c:v>3 MONTHS</c:v>
                </c:pt>
                <c:pt idx="1">
                  <c:v>6 MONTHS</c:v>
                </c:pt>
                <c:pt idx="2">
                  <c:v>12 MONTHS</c:v>
                </c:pt>
                <c:pt idx="3">
                  <c:v>18 MONTHS</c:v>
                </c:pt>
                <c:pt idx="4">
                  <c:v>24 MONTHS</c:v>
                </c:pt>
                <c:pt idx="5">
                  <c:v>30 MONTHS</c:v>
                </c:pt>
                <c:pt idx="6">
                  <c:v>36 MONTHS</c:v>
                </c:pt>
              </c:strCache>
            </c:strRef>
          </c:cat>
          <c:val>
            <c:numRef>
              <c:f>ChartsByTopic!$B$626:$H$626</c:f>
              <c:numCache>
                <c:formatCode>#,##0.0</c:formatCode>
                <c:ptCount val="7"/>
                <c:pt idx="0">
                  <c:v>1.1000000000000001</c:v>
                </c:pt>
                <c:pt idx="1">
                  <c:v>1.1000000000000001</c:v>
                </c:pt>
                <c:pt idx="2">
                  <c:v>1.1000000000000001</c:v>
                </c:pt>
                <c:pt idx="3">
                  <c:v>2.2999999999999998</c:v>
                </c:pt>
                <c:pt idx="4">
                  <c:v>2.8</c:v>
                </c:pt>
                <c:pt idx="5">
                  <c:v>2.8</c:v>
                </c:pt>
                <c:pt idx="6">
                  <c:v>2.8</c:v>
                </c:pt>
              </c:numCache>
            </c:numRef>
          </c:val>
        </c:ser>
        <c:ser>
          <c:idx val="2"/>
          <c:order val="3"/>
          <c:tx>
            <c:strRef>
              <c:f>ChartsByTopic!$A$625</c:f>
              <c:strCache>
                <c:ptCount val="1"/>
                <c:pt idx="0">
                  <c:v>Guardianship</c:v>
                </c:pt>
              </c:strCache>
            </c:strRef>
          </c:tx>
          <c:spPr>
            <a:solidFill>
              <a:srgbClr val="FF6600"/>
            </a:solidFill>
            <a:ln w="25400">
              <a:noFill/>
            </a:ln>
          </c:spPr>
          <c:invertIfNegative val="0"/>
          <c:cat>
            <c:strRef>
              <c:f>ChartsByTopic!$B$620:$H$620</c:f>
              <c:strCache>
                <c:ptCount val="7"/>
                <c:pt idx="0">
                  <c:v>3 MONTHS</c:v>
                </c:pt>
                <c:pt idx="1">
                  <c:v>6 MONTHS</c:v>
                </c:pt>
                <c:pt idx="2">
                  <c:v>12 MONTHS</c:v>
                </c:pt>
                <c:pt idx="3">
                  <c:v>18 MONTHS</c:v>
                </c:pt>
                <c:pt idx="4">
                  <c:v>24 MONTHS</c:v>
                </c:pt>
                <c:pt idx="5">
                  <c:v>30 MONTHS</c:v>
                </c:pt>
                <c:pt idx="6">
                  <c:v>36 MONTHS</c:v>
                </c:pt>
              </c:strCache>
            </c:strRef>
          </c:cat>
          <c:val>
            <c:numRef>
              <c:f>ChartsByTopic!$B$625:$H$625</c:f>
              <c:numCache>
                <c:formatCode>#,##0.0</c:formatCode>
                <c:ptCount val="7"/>
                <c:pt idx="0">
                  <c:v>#N/A</c:v>
                </c:pt>
                <c:pt idx="1">
                  <c:v>#N/A</c:v>
                </c:pt>
                <c:pt idx="2">
                  <c:v>#N/A</c:v>
                </c:pt>
                <c:pt idx="3">
                  <c:v>2.2999999999999998</c:v>
                </c:pt>
                <c:pt idx="4">
                  <c:v>3.4</c:v>
                </c:pt>
                <c:pt idx="5">
                  <c:v>4.5</c:v>
                </c:pt>
                <c:pt idx="6">
                  <c:v>6.8</c:v>
                </c:pt>
              </c:numCache>
            </c:numRef>
          </c:val>
        </c:ser>
        <c:ser>
          <c:idx val="1"/>
          <c:order val="4"/>
          <c:tx>
            <c:strRef>
              <c:f>ChartsByTopic!$A$624</c:f>
              <c:strCache>
                <c:ptCount val="1"/>
                <c:pt idx="0">
                  <c:v>Adopted</c:v>
                </c:pt>
              </c:strCache>
            </c:strRef>
          </c:tx>
          <c:spPr>
            <a:solidFill>
              <a:srgbClr val="993300"/>
            </a:solidFill>
            <a:ln w="25400">
              <a:noFill/>
            </a:ln>
          </c:spPr>
          <c:invertIfNegative val="0"/>
          <c:cat>
            <c:strRef>
              <c:f>ChartsByTopic!$B$620:$H$620</c:f>
              <c:strCache>
                <c:ptCount val="7"/>
                <c:pt idx="0">
                  <c:v>3 MONTHS</c:v>
                </c:pt>
                <c:pt idx="1">
                  <c:v>6 MONTHS</c:v>
                </c:pt>
                <c:pt idx="2">
                  <c:v>12 MONTHS</c:v>
                </c:pt>
                <c:pt idx="3">
                  <c:v>18 MONTHS</c:v>
                </c:pt>
                <c:pt idx="4">
                  <c:v>24 MONTHS</c:v>
                </c:pt>
                <c:pt idx="5">
                  <c:v>30 MONTHS</c:v>
                </c:pt>
                <c:pt idx="6">
                  <c:v>36 MONTHS</c:v>
                </c:pt>
              </c:strCache>
            </c:strRef>
          </c:cat>
          <c:val>
            <c:numRef>
              <c:f>ChartsByTopic!$B$624:$H$624</c:f>
              <c:numCache>
                <c:formatCode>#,##0.0</c:formatCode>
                <c:ptCount val="7"/>
                <c:pt idx="0">
                  <c:v>#N/A</c:v>
                </c:pt>
                <c:pt idx="1">
                  <c:v>#N/A</c:v>
                </c:pt>
                <c:pt idx="2">
                  <c:v>1.7</c:v>
                </c:pt>
                <c:pt idx="3">
                  <c:v>3.4</c:v>
                </c:pt>
                <c:pt idx="4">
                  <c:v>3.4</c:v>
                </c:pt>
                <c:pt idx="5">
                  <c:v>6.3</c:v>
                </c:pt>
                <c:pt idx="6">
                  <c:v>9.1</c:v>
                </c:pt>
              </c:numCache>
            </c:numRef>
          </c:val>
        </c:ser>
        <c:ser>
          <c:idx val="0"/>
          <c:order val="5"/>
          <c:tx>
            <c:strRef>
              <c:f>ChartsByTopic!$A$623</c:f>
              <c:strCache>
                <c:ptCount val="1"/>
                <c:pt idx="0">
                  <c:v>Reunified</c:v>
                </c:pt>
              </c:strCache>
            </c:strRef>
          </c:tx>
          <c:spPr>
            <a:solidFill>
              <a:srgbClr val="FF0000"/>
            </a:solidFill>
            <a:ln w="25400">
              <a:noFill/>
            </a:ln>
          </c:spPr>
          <c:invertIfNegative val="0"/>
          <c:cat>
            <c:strRef>
              <c:f>ChartsByTopic!$B$620:$H$620</c:f>
              <c:strCache>
                <c:ptCount val="7"/>
                <c:pt idx="0">
                  <c:v>3 MONTHS</c:v>
                </c:pt>
                <c:pt idx="1">
                  <c:v>6 MONTHS</c:v>
                </c:pt>
                <c:pt idx="2">
                  <c:v>12 MONTHS</c:v>
                </c:pt>
                <c:pt idx="3">
                  <c:v>18 MONTHS</c:v>
                </c:pt>
                <c:pt idx="4">
                  <c:v>24 MONTHS</c:v>
                </c:pt>
                <c:pt idx="5">
                  <c:v>30 MONTHS</c:v>
                </c:pt>
                <c:pt idx="6">
                  <c:v>36 MONTHS</c:v>
                </c:pt>
              </c:strCache>
            </c:strRef>
          </c:cat>
          <c:val>
            <c:numRef>
              <c:f>ChartsByTopic!$B$623:$H$623</c:f>
              <c:numCache>
                <c:formatCode>#,##0.0</c:formatCode>
                <c:ptCount val="7"/>
                <c:pt idx="0">
                  <c:v>20.5</c:v>
                </c:pt>
                <c:pt idx="1">
                  <c:v>25</c:v>
                </c:pt>
                <c:pt idx="2">
                  <c:v>40.9</c:v>
                </c:pt>
                <c:pt idx="3">
                  <c:v>55.7</c:v>
                </c:pt>
                <c:pt idx="4">
                  <c:v>61.4</c:v>
                </c:pt>
                <c:pt idx="5">
                  <c:v>61.9</c:v>
                </c:pt>
                <c:pt idx="6">
                  <c:v>61.9</c:v>
                </c:pt>
              </c:numCache>
            </c:numRef>
          </c:val>
        </c:ser>
        <c:dLbls>
          <c:showLegendKey val="0"/>
          <c:showVal val="0"/>
          <c:showCatName val="0"/>
          <c:showSerName val="0"/>
          <c:showPercent val="0"/>
          <c:showBubbleSize val="0"/>
        </c:dLbls>
        <c:gapWidth val="50"/>
        <c:overlap val="100"/>
        <c:axId val="83064704"/>
        <c:axId val="83066240"/>
      </c:barChart>
      <c:catAx>
        <c:axId val="83064704"/>
        <c:scaling>
          <c:orientation val="minMax"/>
        </c:scaling>
        <c:delete val="0"/>
        <c:axPos val="b"/>
        <c:numFmt formatCode="General" sourceLinked="1"/>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83066240"/>
        <c:crosses val="autoZero"/>
        <c:auto val="1"/>
        <c:lblAlgn val="ctr"/>
        <c:lblOffset val="100"/>
        <c:tickLblSkip val="1"/>
        <c:tickMarkSkip val="1"/>
        <c:noMultiLvlLbl val="0"/>
      </c:catAx>
      <c:valAx>
        <c:axId val="83066240"/>
        <c:scaling>
          <c:orientation val="minMax"/>
        </c:scaling>
        <c:delete val="1"/>
        <c:axPos val="l"/>
        <c:numFmt formatCode="0%" sourceLinked="1"/>
        <c:majorTickMark val="out"/>
        <c:minorTickMark val="none"/>
        <c:tickLblPos val="none"/>
        <c:crossAx val="83064704"/>
        <c:crosses val="autoZero"/>
        <c:crossBetween val="between"/>
      </c:valAx>
      <c:spPr>
        <a:solidFill>
          <a:srgbClr val="FFFFFF"/>
        </a:solidFill>
        <a:ln w="25400">
          <a:noFill/>
        </a:ln>
      </c:spPr>
    </c:plotArea>
    <c:plotVisOnly val="1"/>
    <c:dispBlanksAs val="gap"/>
    <c:showDLblsOverMax val="0"/>
  </c:chart>
  <c:spPr>
    <a:solidFill>
      <a:srgbClr val="FFFFFF"/>
    </a:solidFill>
    <a:ln w="9525">
      <a:noFill/>
    </a:ln>
  </c:spPr>
  <c:txPr>
    <a:bodyPr/>
    <a:lstStyle/>
    <a:p>
      <a:pPr>
        <a:defRPr sz="925" b="0" i="0" u="none" strike="noStrike" baseline="0">
          <a:solidFill>
            <a:srgbClr val="000000"/>
          </a:solidFill>
          <a:latin typeface="Arial"/>
          <a:ea typeface="Arial"/>
          <a:cs typeface="Arial"/>
        </a:defRPr>
      </a:pPr>
      <a:endParaRPr lang="en-US"/>
    </a:p>
  </c:txPr>
  <c:printSettings>
    <c:headerFooter alignWithMargins="0"/>
    <c:pageMargins b="1" l="0.75000000000000644" r="0.75000000000000644" t="1" header="0.5" footer="0.5"/>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5762418484514269E-2"/>
          <c:y val="3.3870915280998212E-2"/>
          <c:w val="0.9699141507471114"/>
          <c:h val="0.85354706508114819"/>
        </c:manualLayout>
      </c:layout>
      <c:barChart>
        <c:barDir val="col"/>
        <c:grouping val="percentStacked"/>
        <c:varyColors val="0"/>
        <c:ser>
          <c:idx val="5"/>
          <c:order val="0"/>
          <c:tx>
            <c:strRef>
              <c:f>ChartsByTopic!$A$628</c:f>
              <c:strCache>
                <c:ptCount val="1"/>
                <c:pt idx="0">
                  <c:v>In Care</c:v>
                </c:pt>
              </c:strCache>
            </c:strRef>
          </c:tx>
          <c:spPr>
            <a:solidFill>
              <a:srgbClr val="99CCFF"/>
            </a:solidFill>
            <a:ln w="25400">
              <a:noFill/>
            </a:ln>
          </c:spPr>
          <c:invertIfNegative val="0"/>
          <c:cat>
            <c:strRef>
              <c:f>ChartsByTopic!$I$620:$O$620</c:f>
              <c:strCache>
                <c:ptCount val="7"/>
                <c:pt idx="0">
                  <c:v>3 MONTHS</c:v>
                </c:pt>
                <c:pt idx="1">
                  <c:v>6 MONTHS</c:v>
                </c:pt>
                <c:pt idx="2">
                  <c:v>12 MONTHS</c:v>
                </c:pt>
                <c:pt idx="3">
                  <c:v>18 MONTHS</c:v>
                </c:pt>
                <c:pt idx="4">
                  <c:v>24 MONTHS</c:v>
                </c:pt>
                <c:pt idx="5">
                  <c:v>30 MONTHS</c:v>
                </c:pt>
                <c:pt idx="6">
                  <c:v>36 MONTHS</c:v>
                </c:pt>
              </c:strCache>
            </c:strRef>
          </c:cat>
          <c:val>
            <c:numRef>
              <c:f>ChartsByTopic!$I$628:$O$628</c:f>
              <c:numCache>
                <c:formatCode>#,##0.0</c:formatCode>
                <c:ptCount val="7"/>
                <c:pt idx="0">
                  <c:v>85.9</c:v>
                </c:pt>
                <c:pt idx="1">
                  <c:v>79.099999999999994</c:v>
                </c:pt>
                <c:pt idx="2">
                  <c:v>61.2</c:v>
                </c:pt>
                <c:pt idx="3">
                  <c:v>44</c:v>
                </c:pt>
                <c:pt idx="4">
                  <c:v>31.3</c:v>
                </c:pt>
                <c:pt idx="5">
                  <c:v>23.5</c:v>
                </c:pt>
                <c:pt idx="6">
                  <c:v>17.899999999999999</c:v>
                </c:pt>
              </c:numCache>
            </c:numRef>
          </c:val>
        </c:ser>
        <c:ser>
          <c:idx val="4"/>
          <c:order val="1"/>
          <c:tx>
            <c:strRef>
              <c:f>ChartsByTopic!$A$627</c:f>
              <c:strCache>
                <c:ptCount val="1"/>
                <c:pt idx="0">
                  <c:v>Other</c:v>
                </c:pt>
              </c:strCache>
            </c:strRef>
          </c:tx>
          <c:spPr>
            <a:solidFill>
              <a:srgbClr val="00CCFF"/>
            </a:solidFill>
            <a:ln w="25400">
              <a:noFill/>
            </a:ln>
          </c:spPr>
          <c:invertIfNegative val="0"/>
          <c:cat>
            <c:strRef>
              <c:f>ChartsByTopic!$I$620:$O$620</c:f>
              <c:strCache>
                <c:ptCount val="7"/>
                <c:pt idx="0">
                  <c:v>3 MONTHS</c:v>
                </c:pt>
                <c:pt idx="1">
                  <c:v>6 MONTHS</c:v>
                </c:pt>
                <c:pt idx="2">
                  <c:v>12 MONTHS</c:v>
                </c:pt>
                <c:pt idx="3">
                  <c:v>18 MONTHS</c:v>
                </c:pt>
                <c:pt idx="4">
                  <c:v>24 MONTHS</c:v>
                </c:pt>
                <c:pt idx="5">
                  <c:v>30 MONTHS</c:v>
                </c:pt>
                <c:pt idx="6">
                  <c:v>36 MONTHS</c:v>
                </c:pt>
              </c:strCache>
            </c:strRef>
          </c:cat>
          <c:val>
            <c:numRef>
              <c:f>ChartsByTopic!$I$627:$O$627</c:f>
              <c:numCache>
                <c:formatCode>#,##0.0</c:formatCode>
                <c:ptCount val="7"/>
                <c:pt idx="0">
                  <c:v>0.3</c:v>
                </c:pt>
                <c:pt idx="1">
                  <c:v>0.6</c:v>
                </c:pt>
                <c:pt idx="2">
                  <c:v>0.8</c:v>
                </c:pt>
                <c:pt idx="3">
                  <c:v>0.9</c:v>
                </c:pt>
                <c:pt idx="4">
                  <c:v>1.1000000000000001</c:v>
                </c:pt>
                <c:pt idx="5">
                  <c:v>1.4</c:v>
                </c:pt>
                <c:pt idx="6">
                  <c:v>1.6</c:v>
                </c:pt>
              </c:numCache>
            </c:numRef>
          </c:val>
        </c:ser>
        <c:ser>
          <c:idx val="3"/>
          <c:order val="2"/>
          <c:tx>
            <c:strRef>
              <c:f>ChartsByTopic!$A$626</c:f>
              <c:strCache>
                <c:ptCount val="1"/>
                <c:pt idx="0">
                  <c:v>Emancipated</c:v>
                </c:pt>
              </c:strCache>
            </c:strRef>
          </c:tx>
          <c:spPr>
            <a:solidFill>
              <a:srgbClr val="3366FF"/>
            </a:solidFill>
            <a:ln w="25400">
              <a:noFill/>
            </a:ln>
          </c:spPr>
          <c:invertIfNegative val="0"/>
          <c:cat>
            <c:strRef>
              <c:f>ChartsByTopic!$I$620:$O$620</c:f>
              <c:strCache>
                <c:ptCount val="7"/>
                <c:pt idx="0">
                  <c:v>3 MONTHS</c:v>
                </c:pt>
                <c:pt idx="1">
                  <c:v>6 MONTHS</c:v>
                </c:pt>
                <c:pt idx="2">
                  <c:v>12 MONTHS</c:v>
                </c:pt>
                <c:pt idx="3">
                  <c:v>18 MONTHS</c:v>
                </c:pt>
                <c:pt idx="4">
                  <c:v>24 MONTHS</c:v>
                </c:pt>
                <c:pt idx="5">
                  <c:v>30 MONTHS</c:v>
                </c:pt>
                <c:pt idx="6">
                  <c:v>36 MONTHS</c:v>
                </c:pt>
              </c:strCache>
            </c:strRef>
          </c:cat>
          <c:val>
            <c:numRef>
              <c:f>ChartsByTopic!$I$626:$O$626</c:f>
              <c:numCache>
                <c:formatCode>#,##0.0</c:formatCode>
                <c:ptCount val="7"/>
                <c:pt idx="0">
                  <c:v>0.1</c:v>
                </c:pt>
                <c:pt idx="1">
                  <c:v>0.3</c:v>
                </c:pt>
                <c:pt idx="2">
                  <c:v>0.7</c:v>
                </c:pt>
                <c:pt idx="3">
                  <c:v>1</c:v>
                </c:pt>
                <c:pt idx="4">
                  <c:v>1.3</c:v>
                </c:pt>
                <c:pt idx="5">
                  <c:v>1.6</c:v>
                </c:pt>
                <c:pt idx="6">
                  <c:v>1.8</c:v>
                </c:pt>
              </c:numCache>
            </c:numRef>
          </c:val>
        </c:ser>
        <c:ser>
          <c:idx val="2"/>
          <c:order val="3"/>
          <c:tx>
            <c:strRef>
              <c:f>ChartsByTopic!$A$625</c:f>
              <c:strCache>
                <c:ptCount val="1"/>
                <c:pt idx="0">
                  <c:v>Guardianship</c:v>
                </c:pt>
              </c:strCache>
            </c:strRef>
          </c:tx>
          <c:spPr>
            <a:solidFill>
              <a:srgbClr val="0000FF"/>
            </a:solidFill>
            <a:ln w="25400">
              <a:noFill/>
            </a:ln>
          </c:spPr>
          <c:invertIfNegative val="0"/>
          <c:cat>
            <c:strRef>
              <c:f>ChartsByTopic!$I$620:$O$620</c:f>
              <c:strCache>
                <c:ptCount val="7"/>
                <c:pt idx="0">
                  <c:v>3 MONTHS</c:v>
                </c:pt>
                <c:pt idx="1">
                  <c:v>6 MONTHS</c:v>
                </c:pt>
                <c:pt idx="2">
                  <c:v>12 MONTHS</c:v>
                </c:pt>
                <c:pt idx="3">
                  <c:v>18 MONTHS</c:v>
                </c:pt>
                <c:pt idx="4">
                  <c:v>24 MONTHS</c:v>
                </c:pt>
                <c:pt idx="5">
                  <c:v>30 MONTHS</c:v>
                </c:pt>
                <c:pt idx="6">
                  <c:v>36 MONTHS</c:v>
                </c:pt>
              </c:strCache>
            </c:strRef>
          </c:cat>
          <c:val>
            <c:numRef>
              <c:f>ChartsByTopic!$I$625:$O$625</c:f>
              <c:numCache>
                <c:formatCode>#,##0.0</c:formatCode>
                <c:ptCount val="7"/>
                <c:pt idx="0">
                  <c:v>0.3</c:v>
                </c:pt>
                <c:pt idx="1">
                  <c:v>0.6</c:v>
                </c:pt>
                <c:pt idx="2">
                  <c:v>1.9</c:v>
                </c:pt>
                <c:pt idx="3">
                  <c:v>3.9</c:v>
                </c:pt>
                <c:pt idx="4">
                  <c:v>6.6</c:v>
                </c:pt>
                <c:pt idx="5">
                  <c:v>8.3000000000000007</c:v>
                </c:pt>
                <c:pt idx="6">
                  <c:v>9.1</c:v>
                </c:pt>
              </c:numCache>
            </c:numRef>
          </c:val>
        </c:ser>
        <c:ser>
          <c:idx val="1"/>
          <c:order val="4"/>
          <c:tx>
            <c:strRef>
              <c:f>ChartsByTopic!$A$624</c:f>
              <c:strCache>
                <c:ptCount val="1"/>
                <c:pt idx="0">
                  <c:v>Adopted</c:v>
                </c:pt>
              </c:strCache>
            </c:strRef>
          </c:tx>
          <c:spPr>
            <a:solidFill>
              <a:srgbClr val="000080"/>
            </a:solidFill>
            <a:ln w="25400">
              <a:noFill/>
            </a:ln>
          </c:spPr>
          <c:invertIfNegative val="0"/>
          <c:cat>
            <c:strRef>
              <c:f>ChartsByTopic!$I$620:$O$620</c:f>
              <c:strCache>
                <c:ptCount val="7"/>
                <c:pt idx="0">
                  <c:v>3 MONTHS</c:v>
                </c:pt>
                <c:pt idx="1">
                  <c:v>6 MONTHS</c:v>
                </c:pt>
                <c:pt idx="2">
                  <c:v>12 MONTHS</c:v>
                </c:pt>
                <c:pt idx="3">
                  <c:v>18 MONTHS</c:v>
                </c:pt>
                <c:pt idx="4">
                  <c:v>24 MONTHS</c:v>
                </c:pt>
                <c:pt idx="5">
                  <c:v>30 MONTHS</c:v>
                </c:pt>
                <c:pt idx="6">
                  <c:v>36 MONTHS</c:v>
                </c:pt>
              </c:strCache>
            </c:strRef>
          </c:cat>
          <c:val>
            <c:numRef>
              <c:f>ChartsByTopic!$I$624:$O$624</c:f>
              <c:numCache>
                <c:formatCode>#,##0.0</c:formatCode>
                <c:ptCount val="7"/>
                <c:pt idx="0">
                  <c:v>0.1</c:v>
                </c:pt>
                <c:pt idx="1">
                  <c:v>0.2</c:v>
                </c:pt>
                <c:pt idx="2">
                  <c:v>1.3</c:v>
                </c:pt>
                <c:pt idx="3">
                  <c:v>3.8</c:v>
                </c:pt>
                <c:pt idx="4">
                  <c:v>8.1</c:v>
                </c:pt>
                <c:pt idx="5">
                  <c:v>12.6</c:v>
                </c:pt>
                <c:pt idx="6">
                  <c:v>16.2</c:v>
                </c:pt>
              </c:numCache>
            </c:numRef>
          </c:val>
        </c:ser>
        <c:ser>
          <c:idx val="0"/>
          <c:order val="5"/>
          <c:tx>
            <c:strRef>
              <c:f>ChartsByTopic!$A$623</c:f>
              <c:strCache>
                <c:ptCount val="1"/>
                <c:pt idx="0">
                  <c:v>Reunified</c:v>
                </c:pt>
              </c:strCache>
            </c:strRef>
          </c:tx>
          <c:spPr>
            <a:solidFill>
              <a:srgbClr val="800080"/>
            </a:solidFill>
            <a:ln w="25400">
              <a:noFill/>
            </a:ln>
          </c:spPr>
          <c:invertIfNegative val="0"/>
          <c:cat>
            <c:strRef>
              <c:f>ChartsByTopic!$I$620:$O$620</c:f>
              <c:strCache>
                <c:ptCount val="7"/>
                <c:pt idx="0">
                  <c:v>3 MONTHS</c:v>
                </c:pt>
                <c:pt idx="1">
                  <c:v>6 MONTHS</c:v>
                </c:pt>
                <c:pt idx="2">
                  <c:v>12 MONTHS</c:v>
                </c:pt>
                <c:pt idx="3">
                  <c:v>18 MONTHS</c:v>
                </c:pt>
                <c:pt idx="4">
                  <c:v>24 MONTHS</c:v>
                </c:pt>
                <c:pt idx="5">
                  <c:v>30 MONTHS</c:v>
                </c:pt>
                <c:pt idx="6">
                  <c:v>36 MONTHS</c:v>
                </c:pt>
              </c:strCache>
            </c:strRef>
          </c:cat>
          <c:val>
            <c:numRef>
              <c:f>ChartsByTopic!$I$623:$O$623</c:f>
              <c:numCache>
                <c:formatCode>#,##0.0</c:formatCode>
                <c:ptCount val="7"/>
                <c:pt idx="0">
                  <c:v>13.2</c:v>
                </c:pt>
                <c:pt idx="1">
                  <c:v>19.2</c:v>
                </c:pt>
                <c:pt idx="2">
                  <c:v>34.200000000000003</c:v>
                </c:pt>
                <c:pt idx="3">
                  <c:v>46.4</c:v>
                </c:pt>
                <c:pt idx="4">
                  <c:v>51.6</c:v>
                </c:pt>
                <c:pt idx="5">
                  <c:v>52.7</c:v>
                </c:pt>
                <c:pt idx="6">
                  <c:v>53.3</c:v>
                </c:pt>
              </c:numCache>
            </c:numRef>
          </c:val>
        </c:ser>
        <c:dLbls>
          <c:showLegendKey val="0"/>
          <c:showVal val="0"/>
          <c:showCatName val="0"/>
          <c:showSerName val="0"/>
          <c:showPercent val="0"/>
          <c:showBubbleSize val="0"/>
        </c:dLbls>
        <c:gapWidth val="50"/>
        <c:overlap val="100"/>
        <c:axId val="83090432"/>
        <c:axId val="83165952"/>
      </c:barChart>
      <c:catAx>
        <c:axId val="83090432"/>
        <c:scaling>
          <c:orientation val="minMax"/>
        </c:scaling>
        <c:delete val="0"/>
        <c:axPos val="b"/>
        <c:numFmt formatCode="General" sourceLinked="1"/>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83165952"/>
        <c:crosses val="autoZero"/>
        <c:auto val="1"/>
        <c:lblAlgn val="ctr"/>
        <c:lblOffset val="100"/>
        <c:tickLblSkip val="1"/>
        <c:tickMarkSkip val="1"/>
        <c:noMultiLvlLbl val="0"/>
      </c:catAx>
      <c:valAx>
        <c:axId val="83165952"/>
        <c:scaling>
          <c:orientation val="minMax"/>
        </c:scaling>
        <c:delete val="1"/>
        <c:axPos val="l"/>
        <c:numFmt formatCode="0%" sourceLinked="1"/>
        <c:majorTickMark val="out"/>
        <c:minorTickMark val="none"/>
        <c:tickLblPos val="none"/>
        <c:crossAx val="83090432"/>
        <c:crosses val="autoZero"/>
        <c:crossBetween val="between"/>
      </c:valAx>
      <c:spPr>
        <a:solidFill>
          <a:srgbClr val="FFFFFF"/>
        </a:solidFill>
        <a:ln w="25400">
          <a:noFill/>
        </a:ln>
      </c:spPr>
    </c:plotArea>
    <c:plotVisOnly val="1"/>
    <c:dispBlanksAs val="gap"/>
    <c:showDLblsOverMax val="0"/>
  </c:chart>
  <c:spPr>
    <a:solidFill>
      <a:srgbClr val="FFFFFF"/>
    </a:solidFill>
    <a:ln w="9525">
      <a:noFill/>
    </a:ln>
  </c:spPr>
  <c:txPr>
    <a:bodyPr/>
    <a:lstStyle/>
    <a:p>
      <a:pPr>
        <a:defRPr sz="950" b="0" i="0" u="none" strike="noStrike" baseline="0">
          <a:solidFill>
            <a:srgbClr val="000000"/>
          </a:solidFill>
          <a:latin typeface="Arial"/>
          <a:ea typeface="Arial"/>
          <a:cs typeface="Arial"/>
        </a:defRPr>
      </a:pPr>
      <a:endParaRPr lang="en-US"/>
    </a:p>
  </c:txPr>
  <c:printSettings>
    <c:headerFooter alignWithMargins="0"/>
    <c:pageMargins b="1" l="0.75000000000000644" r="0.75000000000000644"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ChartsByTopic!$A$215</c:f>
          <c:strCache>
            <c:ptCount val="1"/>
            <c:pt idx="0">
              <c:v>California: Children in Foster Care</c:v>
            </c:pt>
          </c:strCache>
        </c:strRef>
      </c:tx>
      <c:layout>
        <c:manualLayout>
          <c:xMode val="edge"/>
          <c:yMode val="edge"/>
          <c:x val="0.33213635857861906"/>
          <c:y val="2.5886012129840132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0.10563028107759759"/>
          <c:y val="0.14355054962711838"/>
          <c:w val="0.853754024379757"/>
          <c:h val="0.77305500905752189"/>
        </c:manualLayout>
      </c:layout>
      <c:lineChart>
        <c:grouping val="standard"/>
        <c:varyColors val="0"/>
        <c:ser>
          <c:idx val="0"/>
          <c:order val="0"/>
          <c:tx>
            <c:strRef>
              <c:f>ChartsByTopic!$B$208</c:f>
              <c:strCache>
                <c:ptCount val="1"/>
                <c:pt idx="0">
                  <c:v>California</c:v>
                </c:pt>
              </c:strCache>
            </c:strRef>
          </c:tx>
          <c:spPr>
            <a:ln w="38100">
              <a:solidFill>
                <a:srgbClr val="0000FF"/>
              </a:solidFill>
              <a:prstDash val="solid"/>
            </a:ln>
          </c:spPr>
          <c:marker>
            <c:symbol val="none"/>
          </c:marker>
          <c:dLbls>
            <c:spPr>
              <a:noFill/>
              <a:ln w="25400">
                <a:noFill/>
              </a:ln>
            </c:spPr>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ChartsByTopic!$C$205:$M$205</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ChartsByTopic!$C$208:$M$208</c:f>
              <c:numCache>
                <c:formatCode>#,##0</c:formatCode>
                <c:ptCount val="11"/>
                <c:pt idx="0">
                  <c:v>66750</c:v>
                </c:pt>
                <c:pt idx="1">
                  <c:v>65350</c:v>
                </c:pt>
                <c:pt idx="2">
                  <c:v>62241</c:v>
                </c:pt>
                <c:pt idx="3">
                  <c:v>55995</c:v>
                </c:pt>
                <c:pt idx="4">
                  <c:v>51401</c:v>
                </c:pt>
                <c:pt idx="5">
                  <c:v>49138</c:v>
                </c:pt>
                <c:pt idx="6">
                  <c:v>47408</c:v>
                </c:pt>
                <c:pt idx="7">
                  <c:v>49095</c:v>
                </c:pt>
                <c:pt idx="8">
                  <c:v>53486</c:v>
                </c:pt>
                <c:pt idx="9">
                  <c:v>55475</c:v>
                </c:pt>
                <c:pt idx="10">
                  <c:v>55390</c:v>
                </c:pt>
              </c:numCache>
            </c:numRef>
          </c:val>
          <c:smooth val="0"/>
        </c:ser>
        <c:ser>
          <c:idx val="1"/>
          <c:order val="1"/>
          <c:tx>
            <c:strRef>
              <c:f>ChartsByTopic!$B$208</c:f>
              <c:strCache>
                <c:ptCount val="1"/>
                <c:pt idx="0">
                  <c:v>California</c:v>
                </c:pt>
              </c:strCache>
            </c:strRef>
          </c:tx>
          <c:spPr>
            <a:ln w="28575">
              <a:noFill/>
            </a:ln>
          </c:spPr>
          <c:marker>
            <c:symbol val="triangle"/>
            <c:size val="10"/>
            <c:spPr>
              <a:solidFill>
                <a:srgbClr val="FFFFFF"/>
              </a:solidFill>
              <a:ln>
                <a:solidFill>
                  <a:srgbClr val="0000FF"/>
                </a:solidFill>
                <a:prstDash val="solid"/>
              </a:ln>
            </c:spPr>
          </c:marker>
          <c:cat>
            <c:numRef>
              <c:f>ChartsByTopic!$C$205:$M$205</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ChartsByTopic!$C$211:$M$211</c:f>
              <c:numCache>
                <c:formatCode>#,##0</c:formatCode>
                <c:ptCount val="11"/>
                <c:pt idx="0">
                  <c:v>#N/A</c:v>
                </c:pt>
                <c:pt idx="1">
                  <c:v>#N/A</c:v>
                </c:pt>
                <c:pt idx="2">
                  <c:v>#N/A</c:v>
                </c:pt>
                <c:pt idx="3">
                  <c:v>#N/A</c:v>
                </c:pt>
                <c:pt idx="4">
                  <c:v>51401</c:v>
                </c:pt>
                <c:pt idx="5">
                  <c:v>#N/A</c:v>
                </c:pt>
                <c:pt idx="6">
                  <c:v>#N/A</c:v>
                </c:pt>
                <c:pt idx="7">
                  <c:v>#N/A</c:v>
                </c:pt>
                <c:pt idx="8">
                  <c:v>#N/A</c:v>
                </c:pt>
                <c:pt idx="9">
                  <c:v>55475</c:v>
                </c:pt>
                <c:pt idx="10">
                  <c:v>#N/A</c:v>
                </c:pt>
              </c:numCache>
            </c:numRef>
          </c:val>
          <c:smooth val="0"/>
        </c:ser>
        <c:dLbls>
          <c:showLegendKey val="0"/>
          <c:showVal val="0"/>
          <c:showCatName val="0"/>
          <c:showSerName val="0"/>
          <c:showPercent val="0"/>
          <c:showBubbleSize val="0"/>
        </c:dLbls>
        <c:marker val="1"/>
        <c:smooth val="0"/>
        <c:axId val="143911168"/>
        <c:axId val="145947648"/>
      </c:lineChart>
      <c:dateAx>
        <c:axId val="143911168"/>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45947648"/>
        <c:crosses val="autoZero"/>
        <c:auto val="1"/>
        <c:lblOffset val="100"/>
        <c:baseTimeUnit val="years"/>
        <c:majorUnit val="1"/>
        <c:majorTimeUnit val="years"/>
        <c:minorUnit val="1"/>
        <c:minorTimeUnit val="years"/>
      </c:dateAx>
      <c:valAx>
        <c:axId val="145947648"/>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43911168"/>
        <c:crosses val="autoZero"/>
        <c:crossBetween val="midCat"/>
      </c:valAx>
      <c:spPr>
        <a:solidFill>
          <a:srgbClr val="FFFFFF"/>
        </a:solid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orientation="landscape"/>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ChartsByTopic!$A$74</c:f>
          <c:strCache>
            <c:ptCount val="1"/>
            <c:pt idx="0">
              <c:v>San Mateo: Voluntary</c:v>
            </c:pt>
          </c:strCache>
        </c:strRef>
      </c:tx>
      <c:layout>
        <c:manualLayout>
          <c:xMode val="edge"/>
          <c:yMode val="edge"/>
          <c:x val="0.40820286450207732"/>
          <c:y val="2.6550673101346203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8.4455751454438177E-2"/>
          <c:y val="0.15930450247833094"/>
          <c:w val="0.87054389960728584"/>
          <c:h val="0.71539521946287765"/>
        </c:manualLayout>
      </c:layout>
      <c:lineChart>
        <c:grouping val="standard"/>
        <c:varyColors val="0"/>
        <c:ser>
          <c:idx val="0"/>
          <c:order val="0"/>
          <c:tx>
            <c:strRef>
              <c:f>ChartsByTopic!$B$56</c:f>
              <c:strCache>
                <c:ptCount val="1"/>
                <c:pt idx="0">
                  <c:v>Voluntary FM</c:v>
                </c:pt>
              </c:strCache>
            </c:strRef>
          </c:tx>
          <c:spPr>
            <a:ln w="25400">
              <a:solidFill>
                <a:srgbClr val="FF6600"/>
              </a:solidFill>
              <a:prstDash val="solid"/>
            </a:ln>
          </c:spPr>
          <c:marker>
            <c:symbol val="none"/>
          </c:marker>
          <c:dLbls>
            <c:dLbl>
              <c:idx val="1"/>
              <c:tx>
                <c:rich>
                  <a:bodyPr/>
                  <a:lstStyle/>
                  <a:p>
                    <a:pPr>
                      <a:defRPr sz="1000" b="0" i="0" u="none" strike="noStrike" baseline="0">
                        <a:solidFill>
                          <a:srgbClr val="000000"/>
                        </a:solidFill>
                        <a:latin typeface="Gill Sans MT"/>
                        <a:ea typeface="Gill Sans MT"/>
                        <a:cs typeface="Gill Sans MT"/>
                      </a:defRPr>
                    </a:pPr>
                    <a:r>
                      <a:rPr lang="en-US"/>
                      <a:t>Voluntary FM</a:t>
                    </a:r>
                  </a:p>
                </c:rich>
              </c:tx>
              <c:spPr>
                <a:solidFill>
                  <a:srgbClr val="FFFFFF"/>
                </a:solidFill>
                <a:ln w="25400">
                  <a:solidFill>
                    <a:srgbClr val="FF6600"/>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ChartsByTopic!$C$56:$M$56</c:f>
              <c:numCache>
                <c:formatCode>#,##0</c:formatCode>
                <c:ptCount val="11"/>
                <c:pt idx="0">
                  <c:v>37</c:v>
                </c:pt>
                <c:pt idx="1">
                  <c:v>76</c:v>
                </c:pt>
                <c:pt idx="2">
                  <c:v>62</c:v>
                </c:pt>
                <c:pt idx="3">
                  <c:v>41</c:v>
                </c:pt>
                <c:pt idx="4">
                  <c:v>72</c:v>
                </c:pt>
                <c:pt idx="5">
                  <c:v>51</c:v>
                </c:pt>
                <c:pt idx="6">
                  <c:v>85</c:v>
                </c:pt>
                <c:pt idx="7">
                  <c:v>92</c:v>
                </c:pt>
                <c:pt idx="8">
                  <c:v>114</c:v>
                </c:pt>
                <c:pt idx="9">
                  <c:v>172</c:v>
                </c:pt>
                <c:pt idx="10">
                  <c:v>125</c:v>
                </c:pt>
              </c:numCache>
            </c:numRef>
          </c:val>
          <c:smooth val="0"/>
        </c:ser>
        <c:ser>
          <c:idx val="1"/>
          <c:order val="1"/>
          <c:tx>
            <c:strRef>
              <c:f>ChartsByTopic!$B$57</c:f>
              <c:strCache>
                <c:ptCount val="1"/>
                <c:pt idx="0">
                  <c:v>Non Court FC</c:v>
                </c:pt>
              </c:strCache>
            </c:strRef>
          </c:tx>
          <c:spPr>
            <a:ln w="25400">
              <a:solidFill>
                <a:srgbClr val="000000"/>
              </a:solidFill>
              <a:prstDash val="lgDash"/>
            </a:ln>
          </c:spPr>
          <c:marker>
            <c:symbol val="none"/>
          </c:marker>
          <c:dLbls>
            <c:dLbl>
              <c:idx val="3"/>
              <c:tx>
                <c:rich>
                  <a:bodyPr/>
                  <a:lstStyle/>
                  <a:p>
                    <a:pPr>
                      <a:defRPr sz="1000" b="0" i="0" u="none" strike="noStrike" baseline="0">
                        <a:solidFill>
                          <a:srgbClr val="000000"/>
                        </a:solidFill>
                        <a:latin typeface="Gill Sans MT"/>
                        <a:ea typeface="Gill Sans MT"/>
                        <a:cs typeface="Gill Sans MT"/>
                      </a:defRPr>
                    </a:pPr>
                    <a:r>
                      <a:rPr lang="en-US"/>
                      <a:t>Non Court FC</a:t>
                    </a:r>
                  </a:p>
                </c:rich>
              </c:tx>
              <c:spPr>
                <a:solidFill>
                  <a:srgbClr val="FFFFFF"/>
                </a:solidFill>
                <a:ln w="25400">
                  <a:solidFill>
                    <a:srgbClr val="0000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ChartsByTopic!$C$57:$M$57</c:f>
              <c:numCache>
                <c:formatCode>#,##0</c:formatCode>
                <c:ptCount val="11"/>
                <c:pt idx="0">
                  <c:v>64</c:v>
                </c:pt>
                <c:pt idx="1">
                  <c:v>52</c:v>
                </c:pt>
                <c:pt idx="2">
                  <c:v>50</c:v>
                </c:pt>
                <c:pt idx="3">
                  <c:v>54</c:v>
                </c:pt>
                <c:pt idx="4">
                  <c:v>47</c:v>
                </c:pt>
                <c:pt idx="5">
                  <c:v>50</c:v>
                </c:pt>
                <c:pt idx="6">
                  <c:v>39</c:v>
                </c:pt>
                <c:pt idx="7">
                  <c:v>44</c:v>
                </c:pt>
                <c:pt idx="8">
                  <c:v>31</c:v>
                </c:pt>
                <c:pt idx="9">
                  <c:v>29</c:v>
                </c:pt>
                <c:pt idx="10">
                  <c:v>27</c:v>
                </c:pt>
              </c:numCache>
            </c:numRef>
          </c:val>
          <c:smooth val="0"/>
        </c:ser>
        <c:ser>
          <c:idx val="3"/>
          <c:order val="2"/>
          <c:tx>
            <c:strRef>
              <c:f>ChartsByTopic!$B$58</c:f>
              <c:strCache>
                <c:ptCount val="1"/>
                <c:pt idx="0">
                  <c:v>Total</c:v>
                </c:pt>
              </c:strCache>
            </c:strRef>
          </c:tx>
          <c:spPr>
            <a:ln w="38100">
              <a:solidFill>
                <a:srgbClr val="FF6600"/>
              </a:solidFill>
              <a:prstDash val="solid"/>
            </a:ln>
          </c:spPr>
          <c:marker>
            <c:symbol val="circle"/>
            <c:size val="8"/>
            <c:spPr>
              <a:solidFill>
                <a:srgbClr val="FFFFFF"/>
              </a:solidFill>
              <a:ln>
                <a:solidFill>
                  <a:srgbClr val="FF6600"/>
                </a:solidFill>
                <a:prstDash val="solid"/>
              </a:ln>
            </c:spPr>
          </c:marker>
          <c:dLbls>
            <c:dLbl>
              <c:idx val="5"/>
              <c:dLblPos val="t"/>
              <c:showLegendKey val="0"/>
              <c:showVal val="1"/>
              <c:showCatName val="0"/>
              <c:showSerName val="0"/>
              <c:showPercent val="0"/>
              <c:showBubbleSize val="0"/>
              <c:separator>
</c:separator>
            </c:dLbl>
            <c:spPr>
              <a:noFill/>
              <a:ln w="25400">
                <a:noFill/>
              </a:ln>
            </c:spPr>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ChartsByTopic!$C$58:$M$58</c:f>
              <c:numCache>
                <c:formatCode>#,##0</c:formatCode>
                <c:ptCount val="11"/>
                <c:pt idx="0">
                  <c:v>101</c:v>
                </c:pt>
                <c:pt idx="1">
                  <c:v>128</c:v>
                </c:pt>
                <c:pt idx="2">
                  <c:v>112</c:v>
                </c:pt>
                <c:pt idx="3">
                  <c:v>95</c:v>
                </c:pt>
                <c:pt idx="4">
                  <c:v>119</c:v>
                </c:pt>
                <c:pt idx="5">
                  <c:v>101</c:v>
                </c:pt>
                <c:pt idx="6">
                  <c:v>124</c:v>
                </c:pt>
                <c:pt idx="7">
                  <c:v>136</c:v>
                </c:pt>
                <c:pt idx="8">
                  <c:v>145</c:v>
                </c:pt>
                <c:pt idx="9">
                  <c:v>201</c:v>
                </c:pt>
                <c:pt idx="10">
                  <c:v>152</c:v>
                </c:pt>
              </c:numCache>
            </c:numRef>
          </c:val>
          <c:smooth val="0"/>
        </c:ser>
        <c:ser>
          <c:idx val="2"/>
          <c:order val="3"/>
          <c:tx>
            <c:strRef>
              <c:f>ChartsByTopic!$B$56</c:f>
              <c:strCache>
                <c:ptCount val="1"/>
                <c:pt idx="0">
                  <c:v>Voluntary FM</c:v>
                </c:pt>
              </c:strCache>
            </c:strRef>
          </c:tx>
          <c:spPr>
            <a:ln w="28575">
              <a:noFill/>
            </a:ln>
          </c:spPr>
          <c:marker>
            <c:symbol val="triangle"/>
            <c:size val="10"/>
            <c:spPr>
              <a:solidFill>
                <a:srgbClr val="FFFFFF"/>
              </a:solidFill>
              <a:ln>
                <a:solidFill>
                  <a:srgbClr val="FF6600"/>
                </a:solidFill>
                <a:prstDash val="solid"/>
              </a:ln>
            </c:spPr>
          </c:marker>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ChartsByTopic!$C$66:$M$66</c:f>
              <c:numCache>
                <c:formatCode>#,##0</c:formatCode>
                <c:ptCount val="11"/>
                <c:pt idx="0">
                  <c:v>#N/A</c:v>
                </c:pt>
                <c:pt idx="1">
                  <c:v>#N/A</c:v>
                </c:pt>
                <c:pt idx="2">
                  <c:v>#N/A</c:v>
                </c:pt>
                <c:pt idx="3">
                  <c:v>#N/A</c:v>
                </c:pt>
                <c:pt idx="4">
                  <c:v>#N/A</c:v>
                </c:pt>
                <c:pt idx="5">
                  <c:v>51</c:v>
                </c:pt>
                <c:pt idx="6">
                  <c:v>#N/A</c:v>
                </c:pt>
                <c:pt idx="7">
                  <c:v>#N/A</c:v>
                </c:pt>
                <c:pt idx="8">
                  <c:v>#N/A</c:v>
                </c:pt>
                <c:pt idx="9">
                  <c:v>#N/A</c:v>
                </c:pt>
                <c:pt idx="10">
                  <c:v>125</c:v>
                </c:pt>
              </c:numCache>
            </c:numRef>
          </c:val>
          <c:smooth val="0"/>
        </c:ser>
        <c:ser>
          <c:idx val="4"/>
          <c:order val="4"/>
          <c:tx>
            <c:strRef>
              <c:f>ChartsByTopic!$B$57</c:f>
              <c:strCache>
                <c:ptCount val="1"/>
                <c:pt idx="0">
                  <c:v>Non Court FC</c:v>
                </c:pt>
              </c:strCache>
            </c:strRef>
          </c:tx>
          <c:spPr>
            <a:ln w="28575">
              <a:noFill/>
            </a:ln>
          </c:spPr>
          <c:marker>
            <c:symbol val="triangle"/>
            <c:size val="10"/>
            <c:spPr>
              <a:solidFill>
                <a:srgbClr val="FFFFFF"/>
              </a:solidFill>
              <a:ln>
                <a:solidFill>
                  <a:srgbClr val="000000"/>
                </a:solidFill>
                <a:prstDash val="solid"/>
              </a:ln>
            </c:spPr>
          </c:marker>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ChartsByTopic!$C$67:$M$67</c:f>
              <c:numCache>
                <c:formatCode>#,##0</c:formatCode>
                <c:ptCount val="11"/>
                <c:pt idx="0">
                  <c:v>#N/A</c:v>
                </c:pt>
                <c:pt idx="1">
                  <c:v>#N/A</c:v>
                </c:pt>
                <c:pt idx="2">
                  <c:v>#N/A</c:v>
                </c:pt>
                <c:pt idx="3">
                  <c:v>#N/A</c:v>
                </c:pt>
                <c:pt idx="4">
                  <c:v>#N/A</c:v>
                </c:pt>
                <c:pt idx="5">
                  <c:v>50</c:v>
                </c:pt>
                <c:pt idx="6">
                  <c:v>#N/A</c:v>
                </c:pt>
                <c:pt idx="7">
                  <c:v>#N/A</c:v>
                </c:pt>
                <c:pt idx="8">
                  <c:v>#N/A</c:v>
                </c:pt>
                <c:pt idx="9">
                  <c:v>#N/A</c:v>
                </c:pt>
                <c:pt idx="10">
                  <c:v>27</c:v>
                </c:pt>
              </c:numCache>
            </c:numRef>
          </c:val>
          <c:smooth val="0"/>
        </c:ser>
        <c:ser>
          <c:idx val="5"/>
          <c:order val="5"/>
          <c:tx>
            <c:strRef>
              <c:f>ChartsByTopic!$B$58</c:f>
              <c:strCache>
                <c:ptCount val="1"/>
                <c:pt idx="0">
                  <c:v>Total</c:v>
                </c:pt>
              </c:strCache>
            </c:strRef>
          </c:tx>
          <c:spPr>
            <a:ln w="28575">
              <a:noFill/>
            </a:ln>
          </c:spPr>
          <c:marker>
            <c:symbol val="triangle"/>
            <c:size val="10"/>
            <c:spPr>
              <a:solidFill>
                <a:srgbClr val="FFFFFF"/>
              </a:solidFill>
              <a:ln>
                <a:solidFill>
                  <a:srgbClr val="FF6600"/>
                </a:solidFill>
                <a:prstDash val="solid"/>
              </a:ln>
            </c:spPr>
          </c:marker>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ChartsByTopic!$C$68:$M$68</c:f>
              <c:numCache>
                <c:formatCode>#,##0</c:formatCode>
                <c:ptCount val="11"/>
                <c:pt idx="0">
                  <c:v>#N/A</c:v>
                </c:pt>
                <c:pt idx="1">
                  <c:v>#N/A</c:v>
                </c:pt>
                <c:pt idx="2">
                  <c:v>#N/A</c:v>
                </c:pt>
                <c:pt idx="3">
                  <c:v>#N/A</c:v>
                </c:pt>
                <c:pt idx="4">
                  <c:v>#N/A</c:v>
                </c:pt>
                <c:pt idx="5">
                  <c:v>101</c:v>
                </c:pt>
                <c:pt idx="6">
                  <c:v>#N/A</c:v>
                </c:pt>
                <c:pt idx="7">
                  <c:v>#N/A</c:v>
                </c:pt>
                <c:pt idx="8">
                  <c:v>#N/A</c:v>
                </c:pt>
                <c:pt idx="9">
                  <c:v>#N/A</c:v>
                </c:pt>
                <c:pt idx="10">
                  <c:v>152</c:v>
                </c:pt>
              </c:numCache>
            </c:numRef>
          </c:val>
          <c:smooth val="0"/>
        </c:ser>
        <c:dLbls>
          <c:showLegendKey val="0"/>
          <c:showVal val="0"/>
          <c:showCatName val="0"/>
          <c:showSerName val="0"/>
          <c:showPercent val="0"/>
          <c:showBubbleSize val="0"/>
        </c:dLbls>
        <c:marker val="1"/>
        <c:smooth val="0"/>
        <c:axId val="83211776"/>
        <c:axId val="83213696"/>
      </c:lineChart>
      <c:dateAx>
        <c:axId val="83211776"/>
        <c:scaling>
          <c:orientation val="minMax"/>
        </c:scaling>
        <c:delete val="0"/>
        <c:axPos val="b"/>
        <c:numFmt formatCode="yyyy" sourceLinked="0"/>
        <c:majorTickMark val="out"/>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213696"/>
        <c:crosses val="autoZero"/>
        <c:auto val="1"/>
        <c:lblOffset val="100"/>
        <c:baseTimeUnit val="years"/>
        <c:majorUnit val="1"/>
        <c:majorTimeUnit val="years"/>
        <c:minorUnit val="1"/>
        <c:minorTimeUnit val="years"/>
      </c:dateAx>
      <c:valAx>
        <c:axId val="83213696"/>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211776"/>
        <c:crosses val="autoZero"/>
        <c:crossBetween val="midCat"/>
      </c:valAx>
      <c:spPr>
        <a:no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orientation="landscape"/>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ChartsByTopic!$A$75</c:f>
          <c:strCache>
            <c:ptCount val="1"/>
            <c:pt idx="0">
              <c:v>California: Voluntary</c:v>
            </c:pt>
          </c:strCache>
        </c:strRef>
      </c:tx>
      <c:layout>
        <c:manualLayout>
          <c:xMode val="edge"/>
          <c:yMode val="edge"/>
          <c:x val="0.3986706491598786"/>
          <c:y val="2.6688891711116811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0.11062019391120566"/>
          <c:y val="0.13937584268863012"/>
          <c:w val="0.83238957794569779"/>
          <c:h val="0.73691270017286359"/>
        </c:manualLayout>
      </c:layout>
      <c:lineChart>
        <c:grouping val="standard"/>
        <c:varyColors val="0"/>
        <c:ser>
          <c:idx val="0"/>
          <c:order val="0"/>
          <c:tx>
            <c:strRef>
              <c:f>ChartsByTopic!$B$62</c:f>
              <c:strCache>
                <c:ptCount val="1"/>
                <c:pt idx="0">
                  <c:v>Voluntary FM</c:v>
                </c:pt>
              </c:strCache>
            </c:strRef>
          </c:tx>
          <c:spPr>
            <a:ln w="25400">
              <a:solidFill>
                <a:srgbClr val="0000FF"/>
              </a:solidFill>
              <a:prstDash val="solid"/>
            </a:ln>
          </c:spPr>
          <c:marker>
            <c:symbol val="none"/>
          </c:marker>
          <c:dLbls>
            <c:dLbl>
              <c:idx val="1"/>
              <c:tx>
                <c:rich>
                  <a:bodyPr/>
                  <a:lstStyle/>
                  <a:p>
                    <a:pPr>
                      <a:defRPr sz="1000" b="0" i="0" u="none" strike="noStrike" baseline="0">
                        <a:solidFill>
                          <a:srgbClr val="000000"/>
                        </a:solidFill>
                        <a:latin typeface="Gill Sans MT"/>
                        <a:ea typeface="Gill Sans MT"/>
                        <a:cs typeface="Gill Sans MT"/>
                      </a:defRPr>
                    </a:pPr>
                    <a:r>
                      <a:rPr lang="en-US"/>
                      <a:t>Voluntary FM</a:t>
                    </a:r>
                  </a:p>
                </c:rich>
              </c:tx>
              <c:spPr>
                <a:solidFill>
                  <a:srgbClr val="FFFFFF"/>
                </a:solidFill>
                <a:ln w="25400">
                  <a:solidFill>
                    <a:srgbClr val="0000FF"/>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ChartsByTopic!$C$62:$M$62</c:f>
              <c:numCache>
                <c:formatCode>#,##0</c:formatCode>
                <c:ptCount val="11"/>
                <c:pt idx="0">
                  <c:v>13614</c:v>
                </c:pt>
                <c:pt idx="1">
                  <c:v>13934</c:v>
                </c:pt>
                <c:pt idx="2">
                  <c:v>13478</c:v>
                </c:pt>
                <c:pt idx="3">
                  <c:v>11395</c:v>
                </c:pt>
                <c:pt idx="4">
                  <c:v>9891</c:v>
                </c:pt>
                <c:pt idx="5">
                  <c:v>10497</c:v>
                </c:pt>
                <c:pt idx="6">
                  <c:v>10917</c:v>
                </c:pt>
                <c:pt idx="7">
                  <c:v>9314</c:v>
                </c:pt>
                <c:pt idx="8">
                  <c:v>8488</c:v>
                </c:pt>
                <c:pt idx="9">
                  <c:v>7287</c:v>
                </c:pt>
                <c:pt idx="10">
                  <c:v>5944</c:v>
                </c:pt>
              </c:numCache>
            </c:numRef>
          </c:val>
          <c:smooth val="0"/>
        </c:ser>
        <c:ser>
          <c:idx val="1"/>
          <c:order val="1"/>
          <c:tx>
            <c:strRef>
              <c:f>ChartsByTopic!$B$63</c:f>
              <c:strCache>
                <c:ptCount val="1"/>
                <c:pt idx="0">
                  <c:v>Non Court FC</c:v>
                </c:pt>
              </c:strCache>
            </c:strRef>
          </c:tx>
          <c:spPr>
            <a:ln w="25400">
              <a:solidFill>
                <a:srgbClr val="000000"/>
              </a:solidFill>
              <a:prstDash val="lgDash"/>
            </a:ln>
          </c:spPr>
          <c:marker>
            <c:symbol val="none"/>
          </c:marker>
          <c:dLbls>
            <c:dLbl>
              <c:idx val="3"/>
              <c:tx>
                <c:rich>
                  <a:bodyPr/>
                  <a:lstStyle/>
                  <a:p>
                    <a:pPr>
                      <a:defRPr sz="1000" b="0" i="0" u="none" strike="noStrike" baseline="0">
                        <a:solidFill>
                          <a:srgbClr val="000000"/>
                        </a:solidFill>
                        <a:latin typeface="Gill Sans MT"/>
                        <a:ea typeface="Gill Sans MT"/>
                        <a:cs typeface="Gill Sans MT"/>
                      </a:defRPr>
                    </a:pPr>
                    <a:r>
                      <a:rPr lang="en-US"/>
                      <a:t>Non Court FC</a:t>
                    </a:r>
                  </a:p>
                </c:rich>
              </c:tx>
              <c:spPr>
                <a:solidFill>
                  <a:srgbClr val="FFFFFF"/>
                </a:solidFill>
                <a:ln w="25400">
                  <a:solidFill>
                    <a:srgbClr val="0000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ChartsByTopic!$C$63:$M$63</c:f>
              <c:numCache>
                <c:formatCode>#,##0</c:formatCode>
                <c:ptCount val="11"/>
                <c:pt idx="0">
                  <c:v>9016</c:v>
                </c:pt>
                <c:pt idx="1">
                  <c:v>8692</c:v>
                </c:pt>
                <c:pt idx="2">
                  <c:v>7862</c:v>
                </c:pt>
                <c:pt idx="3">
                  <c:v>7398</c:v>
                </c:pt>
                <c:pt idx="4">
                  <c:v>6980</c:v>
                </c:pt>
                <c:pt idx="5">
                  <c:v>6603</c:v>
                </c:pt>
                <c:pt idx="6">
                  <c:v>6290</c:v>
                </c:pt>
                <c:pt idx="7">
                  <c:v>6400</c:v>
                </c:pt>
                <c:pt idx="8">
                  <c:v>6474</c:v>
                </c:pt>
                <c:pt idx="9">
                  <c:v>6338</c:v>
                </c:pt>
                <c:pt idx="10">
                  <c:v>5980</c:v>
                </c:pt>
              </c:numCache>
            </c:numRef>
          </c:val>
          <c:smooth val="0"/>
        </c:ser>
        <c:ser>
          <c:idx val="3"/>
          <c:order val="2"/>
          <c:tx>
            <c:strRef>
              <c:f>ChartsByTopic!$B$64</c:f>
              <c:strCache>
                <c:ptCount val="1"/>
                <c:pt idx="0">
                  <c:v>Total</c:v>
                </c:pt>
              </c:strCache>
            </c:strRef>
          </c:tx>
          <c:spPr>
            <a:ln w="38100">
              <a:solidFill>
                <a:srgbClr val="0000FF"/>
              </a:solidFill>
              <a:prstDash val="solid"/>
            </a:ln>
          </c:spPr>
          <c:marker>
            <c:symbol val="circle"/>
            <c:size val="8"/>
            <c:spPr>
              <a:solidFill>
                <a:srgbClr val="FFFFFF"/>
              </a:solidFill>
              <a:ln>
                <a:solidFill>
                  <a:srgbClr val="0000FF"/>
                </a:solidFill>
                <a:prstDash val="solid"/>
              </a:ln>
            </c:spPr>
          </c:marker>
          <c:dLbls>
            <c:dLbl>
              <c:idx val="5"/>
              <c:dLblPos val="t"/>
              <c:showLegendKey val="0"/>
              <c:showVal val="1"/>
              <c:showCatName val="0"/>
              <c:showSerName val="0"/>
              <c:showPercent val="0"/>
              <c:showBubbleSize val="0"/>
              <c:separator>
</c:separator>
            </c:dLbl>
            <c:spPr>
              <a:noFill/>
              <a:ln w="25400">
                <a:noFill/>
              </a:ln>
            </c:spPr>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ChartsByTopic!$C$64:$M$64</c:f>
              <c:numCache>
                <c:formatCode>#,##0</c:formatCode>
                <c:ptCount val="11"/>
                <c:pt idx="0">
                  <c:v>22630</c:v>
                </c:pt>
                <c:pt idx="1">
                  <c:v>22626</c:v>
                </c:pt>
                <c:pt idx="2">
                  <c:v>21340</c:v>
                </c:pt>
                <c:pt idx="3">
                  <c:v>18793</c:v>
                </c:pt>
                <c:pt idx="4">
                  <c:v>16871</c:v>
                </c:pt>
                <c:pt idx="5">
                  <c:v>17100</c:v>
                </c:pt>
                <c:pt idx="6">
                  <c:v>17207</c:v>
                </c:pt>
                <c:pt idx="7">
                  <c:v>15714</c:v>
                </c:pt>
                <c:pt idx="8">
                  <c:v>14962</c:v>
                </c:pt>
                <c:pt idx="9">
                  <c:v>13625</c:v>
                </c:pt>
                <c:pt idx="10">
                  <c:v>11924</c:v>
                </c:pt>
              </c:numCache>
            </c:numRef>
          </c:val>
          <c:smooth val="0"/>
        </c:ser>
        <c:ser>
          <c:idx val="2"/>
          <c:order val="3"/>
          <c:tx>
            <c:strRef>
              <c:f>ChartsByTopic!$B$62</c:f>
              <c:strCache>
                <c:ptCount val="1"/>
                <c:pt idx="0">
                  <c:v>Voluntary FM</c:v>
                </c:pt>
              </c:strCache>
            </c:strRef>
          </c:tx>
          <c:spPr>
            <a:ln w="28575">
              <a:noFill/>
            </a:ln>
          </c:spPr>
          <c:marker>
            <c:symbol val="triangle"/>
            <c:size val="10"/>
            <c:spPr>
              <a:solidFill>
                <a:srgbClr val="FFFFFF"/>
              </a:solidFill>
              <a:ln>
                <a:solidFill>
                  <a:srgbClr val="0000FF"/>
                </a:solidFill>
                <a:prstDash val="solid"/>
              </a:ln>
            </c:spPr>
          </c:marker>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ChartsByTopic!$C$70:$M$70</c:f>
              <c:numCache>
                <c:formatCode>#,##0</c:formatCode>
                <c:ptCount val="11"/>
                <c:pt idx="0">
                  <c:v>#N/A</c:v>
                </c:pt>
                <c:pt idx="1">
                  <c:v>#N/A</c:v>
                </c:pt>
                <c:pt idx="2">
                  <c:v>#N/A</c:v>
                </c:pt>
                <c:pt idx="3">
                  <c:v>#N/A</c:v>
                </c:pt>
                <c:pt idx="4">
                  <c:v>#N/A</c:v>
                </c:pt>
                <c:pt idx="5">
                  <c:v>10497</c:v>
                </c:pt>
                <c:pt idx="6">
                  <c:v>#N/A</c:v>
                </c:pt>
                <c:pt idx="7">
                  <c:v>#N/A</c:v>
                </c:pt>
                <c:pt idx="8">
                  <c:v>#N/A</c:v>
                </c:pt>
                <c:pt idx="9">
                  <c:v>#N/A</c:v>
                </c:pt>
                <c:pt idx="10">
                  <c:v>5944</c:v>
                </c:pt>
              </c:numCache>
            </c:numRef>
          </c:val>
          <c:smooth val="0"/>
        </c:ser>
        <c:ser>
          <c:idx val="4"/>
          <c:order val="4"/>
          <c:tx>
            <c:strRef>
              <c:f>ChartsByTopic!$B$63</c:f>
              <c:strCache>
                <c:ptCount val="1"/>
                <c:pt idx="0">
                  <c:v>Non Court FC</c:v>
                </c:pt>
              </c:strCache>
            </c:strRef>
          </c:tx>
          <c:spPr>
            <a:ln w="28575">
              <a:noFill/>
            </a:ln>
          </c:spPr>
          <c:marker>
            <c:symbol val="triangle"/>
            <c:size val="10"/>
            <c:spPr>
              <a:solidFill>
                <a:srgbClr val="FFFFFF"/>
              </a:solidFill>
              <a:ln>
                <a:solidFill>
                  <a:srgbClr val="000000"/>
                </a:solidFill>
                <a:prstDash val="solid"/>
              </a:ln>
            </c:spPr>
          </c:marker>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ChartsByTopic!$C$71:$M$71</c:f>
              <c:numCache>
                <c:formatCode>#,##0</c:formatCode>
                <c:ptCount val="11"/>
                <c:pt idx="0">
                  <c:v>#N/A</c:v>
                </c:pt>
                <c:pt idx="1">
                  <c:v>#N/A</c:v>
                </c:pt>
                <c:pt idx="2">
                  <c:v>#N/A</c:v>
                </c:pt>
                <c:pt idx="3">
                  <c:v>#N/A</c:v>
                </c:pt>
                <c:pt idx="4">
                  <c:v>#N/A</c:v>
                </c:pt>
                <c:pt idx="5">
                  <c:v>6603</c:v>
                </c:pt>
                <c:pt idx="6">
                  <c:v>#N/A</c:v>
                </c:pt>
                <c:pt idx="7">
                  <c:v>#N/A</c:v>
                </c:pt>
                <c:pt idx="8">
                  <c:v>#N/A</c:v>
                </c:pt>
                <c:pt idx="9">
                  <c:v>#N/A</c:v>
                </c:pt>
                <c:pt idx="10">
                  <c:v>5980</c:v>
                </c:pt>
              </c:numCache>
            </c:numRef>
          </c:val>
          <c:smooth val="0"/>
        </c:ser>
        <c:ser>
          <c:idx val="5"/>
          <c:order val="5"/>
          <c:tx>
            <c:strRef>
              <c:f>ChartsByTopic!$B$64</c:f>
              <c:strCache>
                <c:ptCount val="1"/>
                <c:pt idx="0">
                  <c:v>Total</c:v>
                </c:pt>
              </c:strCache>
            </c:strRef>
          </c:tx>
          <c:spPr>
            <a:ln w="28575">
              <a:noFill/>
            </a:ln>
          </c:spPr>
          <c:marker>
            <c:symbol val="triangle"/>
            <c:size val="10"/>
            <c:spPr>
              <a:solidFill>
                <a:srgbClr val="FFFFFF"/>
              </a:solidFill>
              <a:ln>
                <a:solidFill>
                  <a:srgbClr val="0000FF"/>
                </a:solidFill>
                <a:prstDash val="solid"/>
              </a:ln>
            </c:spPr>
          </c:marker>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ChartsByTopic!$C$72:$M$72</c:f>
              <c:numCache>
                <c:formatCode>#,##0</c:formatCode>
                <c:ptCount val="11"/>
                <c:pt idx="0">
                  <c:v>#N/A</c:v>
                </c:pt>
                <c:pt idx="1">
                  <c:v>#N/A</c:v>
                </c:pt>
                <c:pt idx="2">
                  <c:v>#N/A</c:v>
                </c:pt>
                <c:pt idx="3">
                  <c:v>#N/A</c:v>
                </c:pt>
                <c:pt idx="4">
                  <c:v>#N/A</c:v>
                </c:pt>
                <c:pt idx="5">
                  <c:v>17100</c:v>
                </c:pt>
                <c:pt idx="6">
                  <c:v>#N/A</c:v>
                </c:pt>
                <c:pt idx="7">
                  <c:v>#N/A</c:v>
                </c:pt>
                <c:pt idx="8">
                  <c:v>#N/A</c:v>
                </c:pt>
                <c:pt idx="9">
                  <c:v>#N/A</c:v>
                </c:pt>
                <c:pt idx="10">
                  <c:v>11924</c:v>
                </c:pt>
              </c:numCache>
            </c:numRef>
          </c:val>
          <c:smooth val="0"/>
        </c:ser>
        <c:dLbls>
          <c:showLegendKey val="0"/>
          <c:showVal val="0"/>
          <c:showCatName val="0"/>
          <c:showSerName val="0"/>
          <c:showPercent val="0"/>
          <c:showBubbleSize val="0"/>
        </c:dLbls>
        <c:marker val="1"/>
        <c:smooth val="0"/>
        <c:axId val="83337984"/>
        <c:axId val="83339904"/>
      </c:lineChart>
      <c:dateAx>
        <c:axId val="83337984"/>
        <c:scaling>
          <c:orientation val="minMax"/>
        </c:scaling>
        <c:delete val="0"/>
        <c:axPos val="b"/>
        <c:numFmt formatCode="yyyy" sourceLinked="0"/>
        <c:majorTickMark val="out"/>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339904"/>
        <c:crosses val="autoZero"/>
        <c:auto val="1"/>
        <c:lblOffset val="100"/>
        <c:baseTimeUnit val="years"/>
        <c:majorUnit val="1"/>
        <c:majorTimeUnit val="years"/>
        <c:minorUnit val="1"/>
        <c:minorTimeUnit val="years"/>
      </c:dateAx>
      <c:valAx>
        <c:axId val="83339904"/>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337984"/>
        <c:crosses val="autoZero"/>
        <c:crossBetween val="midCat"/>
      </c:valAx>
      <c:spPr>
        <a:no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ChartsByTopic!$A$775</c:f>
          <c:strCache>
            <c:ptCount val="1"/>
            <c:pt idx="0">
              <c:v>San Mateo: Children Exiting From Foster Care</c:v>
            </c:pt>
          </c:strCache>
        </c:strRef>
      </c:tx>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5.9069759046821844E-2"/>
          <c:y val="0.14237468934932598"/>
          <c:w val="0.8994206707695197"/>
          <c:h val="0.77489175186847137"/>
        </c:manualLayout>
      </c:layout>
      <c:lineChart>
        <c:grouping val="standard"/>
        <c:varyColors val="0"/>
        <c:ser>
          <c:idx val="1"/>
          <c:order val="0"/>
          <c:tx>
            <c:strRef>
              <c:f>ChartsByTopic!$B$756</c:f>
              <c:strCache>
                <c:ptCount val="1"/>
                <c:pt idx="0">
                  <c:v>Reunified</c:v>
                </c:pt>
              </c:strCache>
            </c:strRef>
          </c:tx>
          <c:spPr>
            <a:ln w="38100">
              <a:solidFill>
                <a:srgbClr val="006600"/>
              </a:solidFill>
              <a:prstDash val="lg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ChartsByTopic!$C$756:$M$756</c:f>
              <c:numCache>
                <c:formatCode>#,##0</c:formatCode>
                <c:ptCount val="11"/>
                <c:pt idx="0">
                  <c:v>126</c:v>
                </c:pt>
                <c:pt idx="1">
                  <c:v>180</c:v>
                </c:pt>
                <c:pt idx="2">
                  <c:v>151</c:v>
                </c:pt>
                <c:pt idx="3">
                  <c:v>136</c:v>
                </c:pt>
                <c:pt idx="4">
                  <c:v>76</c:v>
                </c:pt>
                <c:pt idx="5">
                  <c:v>75</c:v>
                </c:pt>
                <c:pt idx="6">
                  <c:v>107</c:v>
                </c:pt>
                <c:pt idx="7">
                  <c:v>107</c:v>
                </c:pt>
                <c:pt idx="8">
                  <c:v>149</c:v>
                </c:pt>
                <c:pt idx="9">
                  <c:v>116</c:v>
                </c:pt>
                <c:pt idx="10">
                  <c:v>104</c:v>
                </c:pt>
              </c:numCache>
            </c:numRef>
          </c:val>
          <c:smooth val="0"/>
        </c:ser>
        <c:ser>
          <c:idx val="0"/>
          <c:order val="1"/>
          <c:tx>
            <c:strRef>
              <c:f>ChartsByTopic!$B$757</c:f>
              <c:strCache>
                <c:ptCount val="1"/>
                <c:pt idx="0">
                  <c:v>Adopted</c:v>
                </c:pt>
              </c:strCache>
            </c:strRef>
          </c:tx>
          <c:spPr>
            <a:ln w="38100">
              <a:solidFill>
                <a:srgbClr val="00CC00"/>
              </a:solidFill>
              <a:prstDash val="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ChartsByTopic!$C$757:$M$757</c:f>
              <c:numCache>
                <c:formatCode>#,##0</c:formatCode>
                <c:ptCount val="11"/>
                <c:pt idx="0">
                  <c:v>34</c:v>
                </c:pt>
                <c:pt idx="1">
                  <c:v>41</c:v>
                </c:pt>
                <c:pt idx="2">
                  <c:v>47</c:v>
                </c:pt>
                <c:pt idx="3">
                  <c:v>48</c:v>
                </c:pt>
                <c:pt idx="4">
                  <c:v>36</c:v>
                </c:pt>
                <c:pt idx="5">
                  <c:v>19</c:v>
                </c:pt>
                <c:pt idx="6">
                  <c:v>29</c:v>
                </c:pt>
                <c:pt idx="7">
                  <c:v>15</c:v>
                </c:pt>
                <c:pt idx="8">
                  <c:v>26</c:v>
                </c:pt>
                <c:pt idx="9">
                  <c:v>16</c:v>
                </c:pt>
                <c:pt idx="10">
                  <c:v>22</c:v>
                </c:pt>
              </c:numCache>
            </c:numRef>
          </c:val>
          <c:smooth val="0"/>
        </c:ser>
        <c:ser>
          <c:idx val="2"/>
          <c:order val="2"/>
          <c:tx>
            <c:strRef>
              <c:f>ChartsByTopic!$B$758</c:f>
              <c:strCache>
                <c:ptCount val="1"/>
                <c:pt idx="0">
                  <c:v>Kin-GAP</c:v>
                </c:pt>
              </c:strCache>
            </c:strRef>
          </c:tx>
          <c:spPr>
            <a:ln w="38100">
              <a:solidFill>
                <a:srgbClr val="00FF00"/>
              </a:solidFill>
              <a:prstDash val="sys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ChartsByTopic!$C$758:$M$758</c:f>
              <c:numCache>
                <c:formatCode>#,##0</c:formatCode>
                <c:ptCount val="11"/>
                <c:pt idx="0">
                  <c:v>1</c:v>
                </c:pt>
                <c:pt idx="1">
                  <c:v>0</c:v>
                </c:pt>
                <c:pt idx="2">
                  <c:v>1</c:v>
                </c:pt>
                <c:pt idx="3">
                  <c:v>6</c:v>
                </c:pt>
                <c:pt idx="4">
                  <c:v>1</c:v>
                </c:pt>
                <c:pt idx="5">
                  <c:v>3</c:v>
                </c:pt>
                <c:pt idx="6">
                  <c:v>0</c:v>
                </c:pt>
                <c:pt idx="7">
                  <c:v>1</c:v>
                </c:pt>
                <c:pt idx="8">
                  <c:v>0</c:v>
                </c:pt>
                <c:pt idx="9">
                  <c:v>4</c:v>
                </c:pt>
                <c:pt idx="10">
                  <c:v>2</c:v>
                </c:pt>
              </c:numCache>
            </c:numRef>
          </c:val>
          <c:smooth val="0"/>
        </c:ser>
        <c:ser>
          <c:idx val="3"/>
          <c:order val="3"/>
          <c:tx>
            <c:strRef>
              <c:f>ChartsByTopic!$B$759</c:f>
              <c:strCache>
                <c:ptCount val="1"/>
                <c:pt idx="0">
                  <c:v>Other Guardianship</c:v>
                </c:pt>
              </c:strCache>
            </c:strRef>
          </c:tx>
          <c:spPr>
            <a:ln w="38100">
              <a:solidFill>
                <a:srgbClr val="66FF99"/>
              </a:solidFill>
              <a:prstDash val="sysDot"/>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ChartsByTopic!$C$759:$M$759</c:f>
              <c:numCache>
                <c:formatCode>#,##0</c:formatCode>
                <c:ptCount val="11"/>
                <c:pt idx="0">
                  <c:v>9</c:v>
                </c:pt>
                <c:pt idx="1">
                  <c:v>16</c:v>
                </c:pt>
                <c:pt idx="2">
                  <c:v>11</c:v>
                </c:pt>
                <c:pt idx="3">
                  <c:v>19</c:v>
                </c:pt>
                <c:pt idx="4">
                  <c:v>15</c:v>
                </c:pt>
                <c:pt idx="5">
                  <c:v>6</c:v>
                </c:pt>
                <c:pt idx="6">
                  <c:v>9</c:v>
                </c:pt>
                <c:pt idx="7">
                  <c:v>13</c:v>
                </c:pt>
                <c:pt idx="8">
                  <c:v>12</c:v>
                </c:pt>
                <c:pt idx="9">
                  <c:v>16</c:v>
                </c:pt>
                <c:pt idx="10">
                  <c:v>21</c:v>
                </c:pt>
              </c:numCache>
            </c:numRef>
          </c:val>
          <c:smooth val="0"/>
        </c:ser>
        <c:ser>
          <c:idx val="4"/>
          <c:order val="4"/>
          <c:tx>
            <c:strRef>
              <c:f>ChartsByTopic!$B$760</c:f>
              <c:strCache>
                <c:ptCount val="1"/>
                <c:pt idx="0">
                  <c:v>Emancipated</c:v>
                </c:pt>
              </c:strCache>
            </c:strRef>
          </c:tx>
          <c:spPr>
            <a:ln w="19050">
              <a:solidFill>
                <a:srgbClr val="FF9900"/>
              </a:solidFill>
              <a:prstDash val="lg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ChartsByTopic!$C$760:$M$760</c:f>
              <c:numCache>
                <c:formatCode>#,##0</c:formatCode>
                <c:ptCount val="11"/>
                <c:pt idx="0">
                  <c:v>38</c:v>
                </c:pt>
                <c:pt idx="1">
                  <c:v>41</c:v>
                </c:pt>
                <c:pt idx="2">
                  <c:v>37</c:v>
                </c:pt>
                <c:pt idx="3">
                  <c:v>38</c:v>
                </c:pt>
                <c:pt idx="4">
                  <c:v>38</c:v>
                </c:pt>
                <c:pt idx="5">
                  <c:v>34</c:v>
                </c:pt>
                <c:pt idx="6">
                  <c:v>33</c:v>
                </c:pt>
                <c:pt idx="7">
                  <c:v>19</c:v>
                </c:pt>
                <c:pt idx="8">
                  <c:v>12</c:v>
                </c:pt>
                <c:pt idx="9">
                  <c:v>14</c:v>
                </c:pt>
                <c:pt idx="10">
                  <c:v>18</c:v>
                </c:pt>
              </c:numCache>
            </c:numRef>
          </c:val>
          <c:smooth val="0"/>
        </c:ser>
        <c:ser>
          <c:idx val="5"/>
          <c:order val="5"/>
          <c:tx>
            <c:strRef>
              <c:f>ChartsByTopic!$B$761</c:f>
              <c:strCache>
                <c:ptCount val="1"/>
                <c:pt idx="0">
                  <c:v>Other</c:v>
                </c:pt>
              </c:strCache>
            </c:strRef>
          </c:tx>
          <c:spPr>
            <a:ln w="19050">
              <a:solidFill>
                <a:srgbClr val="FFCC00"/>
              </a:solidFill>
              <a:prstDash val="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ChartsByTopic!$C$761:$M$761</c:f>
              <c:numCache>
                <c:formatCode>#,##0</c:formatCode>
                <c:ptCount val="11"/>
                <c:pt idx="0">
                  <c:v>22</c:v>
                </c:pt>
                <c:pt idx="1">
                  <c:v>20</c:v>
                </c:pt>
                <c:pt idx="2">
                  <c:v>17</c:v>
                </c:pt>
                <c:pt idx="3">
                  <c:v>11</c:v>
                </c:pt>
                <c:pt idx="4">
                  <c:v>8</c:v>
                </c:pt>
                <c:pt idx="5">
                  <c:v>15</c:v>
                </c:pt>
                <c:pt idx="6">
                  <c:v>3</c:v>
                </c:pt>
                <c:pt idx="7">
                  <c:v>5</c:v>
                </c:pt>
                <c:pt idx="8">
                  <c:v>3</c:v>
                </c:pt>
                <c:pt idx="9">
                  <c:v>10</c:v>
                </c:pt>
                <c:pt idx="10">
                  <c:v>32</c:v>
                </c:pt>
              </c:numCache>
            </c:numRef>
          </c:val>
          <c:smooth val="0"/>
        </c:ser>
        <c:ser>
          <c:idx val="6"/>
          <c:order val="6"/>
          <c:tx>
            <c:strRef>
              <c:f>ChartsByTopic!$B$762</c:f>
              <c:strCache>
                <c:ptCount val="1"/>
                <c:pt idx="0">
                  <c:v>Total</c:v>
                </c:pt>
              </c:strCache>
            </c:strRef>
          </c:tx>
          <c:spPr>
            <a:ln w="38100">
              <a:solidFill>
                <a:schemeClr val="tx1"/>
              </a:solidFill>
            </a:ln>
          </c:spPr>
          <c:marker>
            <c:symbol val="none"/>
          </c:marker>
          <c:dLbls>
            <c:txPr>
              <a:bodyPr/>
              <a:lstStyle/>
              <a:p>
                <a:pPr>
                  <a:defRPr>
                    <a:solidFill>
                      <a:schemeClr val="tx1">
                        <a:lumMod val="65000"/>
                        <a:lumOff val="35000"/>
                      </a:schemeClr>
                    </a:solidFill>
                  </a:defRPr>
                </a:pPr>
                <a:endParaRPr lang="en-US"/>
              </a:p>
            </c:txPr>
            <c:dLblPos val="t"/>
            <c:showLegendKey val="0"/>
            <c:showVal val="1"/>
            <c:showCatName val="0"/>
            <c:showSerName val="0"/>
            <c:showPercent val="0"/>
            <c:showBubbleSize val="0"/>
            <c:showLeaderLines val="0"/>
          </c:dLbls>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ChartsByTopic!$C$762:$M$762</c:f>
              <c:numCache>
                <c:formatCode>#,##0</c:formatCode>
                <c:ptCount val="11"/>
                <c:pt idx="0">
                  <c:v>230</c:v>
                </c:pt>
                <c:pt idx="1">
                  <c:v>298</c:v>
                </c:pt>
                <c:pt idx="2">
                  <c:v>264</c:v>
                </c:pt>
                <c:pt idx="3">
                  <c:v>258</c:v>
                </c:pt>
                <c:pt idx="4">
                  <c:v>174</c:v>
                </c:pt>
                <c:pt idx="5">
                  <c:v>152</c:v>
                </c:pt>
                <c:pt idx="6">
                  <c:v>181</c:v>
                </c:pt>
                <c:pt idx="7">
                  <c:v>160</c:v>
                </c:pt>
                <c:pt idx="8">
                  <c:v>202</c:v>
                </c:pt>
                <c:pt idx="9">
                  <c:v>176</c:v>
                </c:pt>
                <c:pt idx="10">
                  <c:v>199</c:v>
                </c:pt>
              </c:numCache>
            </c:numRef>
          </c:val>
          <c:smooth val="0"/>
        </c:ser>
        <c:ser>
          <c:idx val="7"/>
          <c:order val="7"/>
          <c:tx>
            <c:strRef>
              <c:f>ChartsByTopic!$B$797</c:f>
              <c:strCache>
                <c:ptCount val="1"/>
                <c:pt idx="0">
                  <c:v>Reu1</c:v>
                </c:pt>
              </c:strCache>
            </c:strRef>
          </c:tx>
          <c:spPr>
            <a:ln>
              <a:noFill/>
            </a:ln>
          </c:spPr>
          <c:marker>
            <c:symbol val="triangle"/>
            <c:size val="10"/>
            <c:spPr>
              <a:solidFill>
                <a:schemeClr val="bg1"/>
              </a:solidFill>
              <a:ln w="19050">
                <a:solidFill>
                  <a:srgbClr val="006600"/>
                </a:solidFill>
              </a:ln>
            </c:spPr>
          </c:marker>
          <c:val>
            <c:numRef>
              <c:f>ChartsByTopic!$C$797:$M$797</c:f>
              <c:numCache>
                <c:formatCode>#,##0</c:formatCode>
                <c:ptCount val="11"/>
                <c:pt idx="0">
                  <c:v>#N/A</c:v>
                </c:pt>
                <c:pt idx="1">
                  <c:v>#N/A</c:v>
                </c:pt>
                <c:pt idx="2">
                  <c:v>#N/A</c:v>
                </c:pt>
                <c:pt idx="3">
                  <c:v>#N/A</c:v>
                </c:pt>
                <c:pt idx="4">
                  <c:v>#N/A</c:v>
                </c:pt>
                <c:pt idx="5">
                  <c:v>75</c:v>
                </c:pt>
                <c:pt idx="6">
                  <c:v>#N/A</c:v>
                </c:pt>
                <c:pt idx="7">
                  <c:v>#N/A</c:v>
                </c:pt>
                <c:pt idx="8">
                  <c:v>#N/A</c:v>
                </c:pt>
                <c:pt idx="9">
                  <c:v>#N/A</c:v>
                </c:pt>
                <c:pt idx="10">
                  <c:v>104</c:v>
                </c:pt>
              </c:numCache>
            </c:numRef>
          </c:val>
          <c:smooth val="0"/>
        </c:ser>
        <c:ser>
          <c:idx val="8"/>
          <c:order val="8"/>
          <c:tx>
            <c:strRef>
              <c:f>ChartsByTopic!$B$798</c:f>
              <c:strCache>
                <c:ptCount val="1"/>
                <c:pt idx="0">
                  <c:v>Ado1</c:v>
                </c:pt>
              </c:strCache>
            </c:strRef>
          </c:tx>
          <c:spPr>
            <a:ln>
              <a:noFill/>
            </a:ln>
          </c:spPr>
          <c:marker>
            <c:symbol val="triangle"/>
            <c:size val="10"/>
            <c:spPr>
              <a:solidFill>
                <a:schemeClr val="bg1"/>
              </a:solidFill>
              <a:ln w="19050">
                <a:solidFill>
                  <a:srgbClr val="00CC00"/>
                </a:solidFill>
              </a:ln>
            </c:spPr>
          </c:marker>
          <c:val>
            <c:numRef>
              <c:f>ChartsByTopic!$C$798:$M$798</c:f>
              <c:numCache>
                <c:formatCode>#,##0</c:formatCode>
                <c:ptCount val="11"/>
                <c:pt idx="0">
                  <c:v>#N/A</c:v>
                </c:pt>
                <c:pt idx="1">
                  <c:v>#N/A</c:v>
                </c:pt>
                <c:pt idx="2">
                  <c:v>#N/A</c:v>
                </c:pt>
                <c:pt idx="3">
                  <c:v>#N/A</c:v>
                </c:pt>
                <c:pt idx="4">
                  <c:v>#N/A</c:v>
                </c:pt>
                <c:pt idx="5">
                  <c:v>19</c:v>
                </c:pt>
                <c:pt idx="6">
                  <c:v>#N/A</c:v>
                </c:pt>
                <c:pt idx="7">
                  <c:v>#N/A</c:v>
                </c:pt>
                <c:pt idx="8">
                  <c:v>#N/A</c:v>
                </c:pt>
                <c:pt idx="9">
                  <c:v>#N/A</c:v>
                </c:pt>
                <c:pt idx="10">
                  <c:v>22</c:v>
                </c:pt>
              </c:numCache>
            </c:numRef>
          </c:val>
          <c:smooth val="0"/>
        </c:ser>
        <c:ser>
          <c:idx val="9"/>
          <c:order val="9"/>
          <c:tx>
            <c:strRef>
              <c:f>ChartsByTopic!$B$799</c:f>
              <c:strCache>
                <c:ptCount val="1"/>
                <c:pt idx="0">
                  <c:v>Kin1</c:v>
                </c:pt>
              </c:strCache>
            </c:strRef>
          </c:tx>
          <c:spPr>
            <a:ln>
              <a:noFill/>
            </a:ln>
          </c:spPr>
          <c:marker>
            <c:symbol val="triangle"/>
            <c:size val="10"/>
            <c:spPr>
              <a:solidFill>
                <a:schemeClr val="bg1"/>
              </a:solidFill>
              <a:ln w="19050">
                <a:solidFill>
                  <a:srgbClr val="00FF00"/>
                </a:solidFill>
              </a:ln>
            </c:spPr>
          </c:marker>
          <c:val>
            <c:numRef>
              <c:f>ChartsByTopic!$C$799:$M$799</c:f>
              <c:numCache>
                <c:formatCode>#,##0</c:formatCode>
                <c:ptCount val="11"/>
                <c:pt idx="0">
                  <c:v>#N/A</c:v>
                </c:pt>
                <c:pt idx="1">
                  <c:v>#N/A</c:v>
                </c:pt>
                <c:pt idx="2">
                  <c:v>#N/A</c:v>
                </c:pt>
                <c:pt idx="3">
                  <c:v>#N/A</c:v>
                </c:pt>
                <c:pt idx="4">
                  <c:v>#N/A</c:v>
                </c:pt>
                <c:pt idx="5">
                  <c:v>3</c:v>
                </c:pt>
                <c:pt idx="6">
                  <c:v>#N/A</c:v>
                </c:pt>
                <c:pt idx="7">
                  <c:v>#N/A</c:v>
                </c:pt>
                <c:pt idx="8">
                  <c:v>#N/A</c:v>
                </c:pt>
                <c:pt idx="9">
                  <c:v>#N/A</c:v>
                </c:pt>
                <c:pt idx="10">
                  <c:v>2</c:v>
                </c:pt>
              </c:numCache>
            </c:numRef>
          </c:val>
          <c:smooth val="0"/>
        </c:ser>
        <c:ser>
          <c:idx val="10"/>
          <c:order val="10"/>
          <c:tx>
            <c:strRef>
              <c:f>ChartsByTopic!$B$800</c:f>
              <c:strCache>
                <c:ptCount val="1"/>
                <c:pt idx="0">
                  <c:v>Oth1</c:v>
                </c:pt>
              </c:strCache>
            </c:strRef>
          </c:tx>
          <c:spPr>
            <a:ln>
              <a:noFill/>
            </a:ln>
          </c:spPr>
          <c:marker>
            <c:symbol val="triangle"/>
            <c:size val="10"/>
            <c:spPr>
              <a:solidFill>
                <a:schemeClr val="bg1"/>
              </a:solidFill>
              <a:ln w="19050">
                <a:solidFill>
                  <a:srgbClr val="66FF99"/>
                </a:solidFill>
              </a:ln>
            </c:spPr>
          </c:marker>
          <c:val>
            <c:numRef>
              <c:f>ChartsByTopic!$C$800:$M$800</c:f>
              <c:numCache>
                <c:formatCode>#,##0</c:formatCode>
                <c:ptCount val="11"/>
                <c:pt idx="0">
                  <c:v>#N/A</c:v>
                </c:pt>
                <c:pt idx="1">
                  <c:v>#N/A</c:v>
                </c:pt>
                <c:pt idx="2">
                  <c:v>#N/A</c:v>
                </c:pt>
                <c:pt idx="3">
                  <c:v>#N/A</c:v>
                </c:pt>
                <c:pt idx="4">
                  <c:v>#N/A</c:v>
                </c:pt>
                <c:pt idx="5">
                  <c:v>6</c:v>
                </c:pt>
                <c:pt idx="6">
                  <c:v>#N/A</c:v>
                </c:pt>
                <c:pt idx="7">
                  <c:v>#N/A</c:v>
                </c:pt>
                <c:pt idx="8">
                  <c:v>#N/A</c:v>
                </c:pt>
                <c:pt idx="9">
                  <c:v>#N/A</c:v>
                </c:pt>
                <c:pt idx="10">
                  <c:v>21</c:v>
                </c:pt>
              </c:numCache>
            </c:numRef>
          </c:val>
          <c:smooth val="0"/>
        </c:ser>
        <c:ser>
          <c:idx val="11"/>
          <c:order val="11"/>
          <c:tx>
            <c:strRef>
              <c:f>ChartsByTopic!$B$801</c:f>
              <c:strCache>
                <c:ptCount val="1"/>
                <c:pt idx="0">
                  <c:v>Ema1</c:v>
                </c:pt>
              </c:strCache>
            </c:strRef>
          </c:tx>
          <c:spPr>
            <a:ln>
              <a:noFill/>
            </a:ln>
          </c:spPr>
          <c:marker>
            <c:symbol val="triangle"/>
            <c:size val="10"/>
            <c:spPr>
              <a:solidFill>
                <a:schemeClr val="bg1"/>
              </a:solidFill>
              <a:ln w="19050">
                <a:solidFill>
                  <a:srgbClr val="FF9900"/>
                </a:solidFill>
              </a:ln>
            </c:spPr>
          </c:marker>
          <c:val>
            <c:numRef>
              <c:f>ChartsByTopic!$C$801:$M$801</c:f>
              <c:numCache>
                <c:formatCode>#,##0</c:formatCode>
                <c:ptCount val="11"/>
                <c:pt idx="0">
                  <c:v>#N/A</c:v>
                </c:pt>
                <c:pt idx="1">
                  <c:v>#N/A</c:v>
                </c:pt>
                <c:pt idx="2">
                  <c:v>#N/A</c:v>
                </c:pt>
                <c:pt idx="3">
                  <c:v>#N/A</c:v>
                </c:pt>
                <c:pt idx="4">
                  <c:v>#N/A</c:v>
                </c:pt>
                <c:pt idx="5">
                  <c:v>34</c:v>
                </c:pt>
                <c:pt idx="6">
                  <c:v>#N/A</c:v>
                </c:pt>
                <c:pt idx="7">
                  <c:v>#N/A</c:v>
                </c:pt>
                <c:pt idx="8">
                  <c:v>#N/A</c:v>
                </c:pt>
                <c:pt idx="9">
                  <c:v>#N/A</c:v>
                </c:pt>
                <c:pt idx="10">
                  <c:v>18</c:v>
                </c:pt>
              </c:numCache>
            </c:numRef>
          </c:val>
          <c:smooth val="0"/>
        </c:ser>
        <c:ser>
          <c:idx val="12"/>
          <c:order val="12"/>
          <c:tx>
            <c:strRef>
              <c:f>ChartsByTopic!$B$802</c:f>
              <c:strCache>
                <c:ptCount val="1"/>
                <c:pt idx="0">
                  <c:v>Oth1</c:v>
                </c:pt>
              </c:strCache>
            </c:strRef>
          </c:tx>
          <c:spPr>
            <a:ln>
              <a:noFill/>
            </a:ln>
          </c:spPr>
          <c:marker>
            <c:symbol val="triangle"/>
            <c:size val="10"/>
            <c:spPr>
              <a:solidFill>
                <a:schemeClr val="bg1"/>
              </a:solidFill>
              <a:ln w="19050">
                <a:solidFill>
                  <a:srgbClr val="FFCC00"/>
                </a:solidFill>
              </a:ln>
            </c:spPr>
          </c:marker>
          <c:val>
            <c:numRef>
              <c:f>ChartsByTopic!$C$802:$M$802</c:f>
              <c:numCache>
                <c:formatCode>#,##0</c:formatCode>
                <c:ptCount val="11"/>
                <c:pt idx="0">
                  <c:v>#N/A</c:v>
                </c:pt>
                <c:pt idx="1">
                  <c:v>#N/A</c:v>
                </c:pt>
                <c:pt idx="2">
                  <c:v>#N/A</c:v>
                </c:pt>
                <c:pt idx="3">
                  <c:v>#N/A</c:v>
                </c:pt>
                <c:pt idx="4">
                  <c:v>#N/A</c:v>
                </c:pt>
                <c:pt idx="5">
                  <c:v>15</c:v>
                </c:pt>
                <c:pt idx="6">
                  <c:v>#N/A</c:v>
                </c:pt>
                <c:pt idx="7">
                  <c:v>#N/A</c:v>
                </c:pt>
                <c:pt idx="8">
                  <c:v>#N/A</c:v>
                </c:pt>
                <c:pt idx="9">
                  <c:v>#N/A</c:v>
                </c:pt>
                <c:pt idx="10">
                  <c:v>32</c:v>
                </c:pt>
              </c:numCache>
            </c:numRef>
          </c:val>
          <c:smooth val="0"/>
        </c:ser>
        <c:ser>
          <c:idx val="13"/>
          <c:order val="13"/>
          <c:tx>
            <c:strRef>
              <c:f>ChartsByTopic!$B$803</c:f>
              <c:strCache>
                <c:ptCount val="1"/>
                <c:pt idx="0">
                  <c:v>Tot1</c:v>
                </c:pt>
              </c:strCache>
            </c:strRef>
          </c:tx>
          <c:spPr>
            <a:ln>
              <a:noFill/>
            </a:ln>
          </c:spPr>
          <c:marker>
            <c:symbol val="triangle"/>
            <c:size val="10"/>
            <c:spPr>
              <a:solidFill>
                <a:schemeClr val="bg1"/>
              </a:solidFill>
              <a:ln w="19050">
                <a:solidFill>
                  <a:schemeClr val="tx1"/>
                </a:solidFill>
              </a:ln>
            </c:spPr>
          </c:marker>
          <c:val>
            <c:numRef>
              <c:f>ChartsByTopic!$C$803:$M$803</c:f>
              <c:numCache>
                <c:formatCode>#,##0</c:formatCode>
                <c:ptCount val="11"/>
                <c:pt idx="0">
                  <c:v>#N/A</c:v>
                </c:pt>
                <c:pt idx="1">
                  <c:v>#N/A</c:v>
                </c:pt>
                <c:pt idx="2">
                  <c:v>#N/A</c:v>
                </c:pt>
                <c:pt idx="3">
                  <c:v>#N/A</c:v>
                </c:pt>
                <c:pt idx="4">
                  <c:v>#N/A</c:v>
                </c:pt>
                <c:pt idx="5">
                  <c:v>152</c:v>
                </c:pt>
                <c:pt idx="6">
                  <c:v>#N/A</c:v>
                </c:pt>
                <c:pt idx="7">
                  <c:v>#N/A</c:v>
                </c:pt>
                <c:pt idx="8">
                  <c:v>#N/A</c:v>
                </c:pt>
                <c:pt idx="9">
                  <c:v>#N/A</c:v>
                </c:pt>
                <c:pt idx="10">
                  <c:v>199</c:v>
                </c:pt>
              </c:numCache>
            </c:numRef>
          </c:val>
          <c:smooth val="0"/>
        </c:ser>
        <c:dLbls>
          <c:showLegendKey val="0"/>
          <c:showVal val="0"/>
          <c:showCatName val="0"/>
          <c:showSerName val="0"/>
          <c:showPercent val="0"/>
          <c:showBubbleSize val="0"/>
        </c:dLbls>
        <c:marker val="1"/>
        <c:smooth val="0"/>
        <c:axId val="83825792"/>
        <c:axId val="83827712"/>
      </c:lineChart>
      <c:dateAx>
        <c:axId val="83825792"/>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827712"/>
        <c:crosses val="autoZero"/>
        <c:auto val="1"/>
        <c:lblOffset val="100"/>
        <c:baseTimeUnit val="years"/>
        <c:majorUnit val="1"/>
        <c:minorUnit val="1"/>
      </c:dateAx>
      <c:valAx>
        <c:axId val="83827712"/>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825792"/>
        <c:crosses val="autoZero"/>
        <c:crossBetween val="midCat"/>
      </c:valAx>
      <c:spPr>
        <a:solidFill>
          <a:srgbClr val="FFFFFF"/>
        </a:solidFill>
        <a:ln w="3175">
          <a:solidFill>
            <a:srgbClr val="C0C0C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ChartsByTopic!$A$122</c:f>
          <c:strCache>
            <c:ptCount val="1"/>
            <c:pt idx="0">
              <c:v>San Mateo: Juvenile Dependency Filings</c:v>
            </c:pt>
          </c:strCache>
        </c:strRef>
      </c:tx>
      <c:layout>
        <c:manualLayout>
          <c:xMode val="edge"/>
          <c:yMode val="edge"/>
          <c:x val="0.27528400425042682"/>
          <c:y val="2.4856576722376202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6.8474463112795481E-2"/>
          <c:y val="0.1350892354107584"/>
          <c:w val="0.89125491670622659"/>
          <c:h val="0.78784042091554263"/>
        </c:manualLayout>
      </c:layout>
      <c:lineChart>
        <c:grouping val="standard"/>
        <c:varyColors val="0"/>
        <c:ser>
          <c:idx val="1"/>
          <c:order val="0"/>
          <c:tx>
            <c:strRef>
              <c:f>ChartsByTopic!$B$107</c:f>
              <c:strCache>
                <c:ptCount val="1"/>
                <c:pt idx="0">
                  <c:v>Original</c:v>
                </c:pt>
              </c:strCache>
            </c:strRef>
          </c:tx>
          <c:spPr>
            <a:ln w="25400">
              <a:solidFill>
                <a:srgbClr val="FF6600"/>
              </a:solidFill>
              <a:prstDash val="solid"/>
            </a:ln>
          </c:spPr>
          <c:marker>
            <c:symbol val="none"/>
          </c:marker>
          <c:dLbls>
            <c:dLbl>
              <c:idx val="0"/>
              <c:delete val="1"/>
            </c:dLbl>
            <c:dLbl>
              <c:idx val="2"/>
              <c:delete val="1"/>
            </c:dLbl>
            <c:dLbl>
              <c:idx val="3"/>
              <c:delete val="1"/>
            </c:dLbl>
            <c:dLbl>
              <c:idx val="4"/>
              <c:delete val="1"/>
            </c:dLbl>
            <c:dLbl>
              <c:idx val="5"/>
              <c:delete val="1"/>
            </c:dLbl>
            <c:dLbl>
              <c:idx val="6"/>
              <c:delete val="1"/>
            </c:dLbl>
            <c:dLbl>
              <c:idx val="7"/>
              <c:delete val="1"/>
            </c:dLbl>
            <c:dLbl>
              <c:idx val="8"/>
              <c:delete val="1"/>
            </c:dLbl>
            <c:dLbl>
              <c:idx val="9"/>
              <c:delete val="1"/>
            </c:dLbl>
            <c:dLbl>
              <c:idx val="10"/>
              <c:delete val="1"/>
            </c:dLbl>
            <c:spPr>
              <a:solidFill>
                <a:schemeClr val="bg1"/>
              </a:solidFill>
              <a:ln w="25400">
                <a:solidFill>
                  <a:srgbClr val="FF6600"/>
                </a:solidFill>
              </a:ln>
            </c:spPr>
            <c:txPr>
              <a:bodyPr/>
              <a:lstStyle/>
              <a:p>
                <a:pPr>
                  <a:defRPr sz="10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showLeaderLines val="0"/>
          </c:dLbls>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ChartsByTopic!$C$107:$M$107</c:f>
              <c:numCache>
                <c:formatCode>#,##0</c:formatCode>
                <c:ptCount val="11"/>
                <c:pt idx="0">
                  <c:v>270</c:v>
                </c:pt>
                <c:pt idx="1">
                  <c:v>288</c:v>
                </c:pt>
                <c:pt idx="2">
                  <c:v>353</c:v>
                </c:pt>
                <c:pt idx="3">
                  <c:v>253</c:v>
                </c:pt>
                <c:pt idx="4">
                  <c:v>294</c:v>
                </c:pt>
                <c:pt idx="5">
                  <c:v>224</c:v>
                </c:pt>
                <c:pt idx="6">
                  <c:v>124</c:v>
                </c:pt>
                <c:pt idx="7">
                  <c:v>93</c:v>
                </c:pt>
                <c:pt idx="8">
                  <c:v>172</c:v>
                </c:pt>
                <c:pt idx="9">
                  <c:v>139</c:v>
                </c:pt>
                <c:pt idx="10">
                  <c:v>255</c:v>
                </c:pt>
              </c:numCache>
            </c:numRef>
          </c:val>
          <c:smooth val="0"/>
        </c:ser>
        <c:ser>
          <c:idx val="1"/>
          <c:order val="1"/>
          <c:tx>
            <c:strRef>
              <c:f>ChartsByTopic!$B$107</c:f>
              <c:strCache>
                <c:ptCount val="1"/>
                <c:pt idx="0">
                  <c:v>Original</c:v>
                </c:pt>
              </c:strCache>
            </c:strRef>
          </c:tx>
          <c:spPr>
            <a:ln w="28575">
              <a:noFill/>
            </a:ln>
          </c:spPr>
          <c:marker>
            <c:symbol val="triangle"/>
            <c:size val="10"/>
            <c:spPr>
              <a:solidFill>
                <a:srgbClr val="FFFFFF"/>
              </a:solidFill>
              <a:ln>
                <a:solidFill>
                  <a:srgbClr val="FF6600"/>
                </a:solidFill>
                <a:prstDash val="solid"/>
              </a:ln>
            </c:spPr>
          </c:marker>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ChartsByTopic!$C$115:$M$115</c:f>
              <c:numCache>
                <c:formatCode>#,##0</c:formatCode>
                <c:ptCount val="11"/>
                <c:pt idx="0">
                  <c:v>#N/A</c:v>
                </c:pt>
                <c:pt idx="1">
                  <c:v>#N/A</c:v>
                </c:pt>
                <c:pt idx="2">
                  <c:v>#N/A</c:v>
                </c:pt>
                <c:pt idx="3">
                  <c:v>#N/A</c:v>
                </c:pt>
                <c:pt idx="4">
                  <c:v>#N/A</c:v>
                </c:pt>
                <c:pt idx="5">
                  <c:v>224</c:v>
                </c:pt>
                <c:pt idx="6">
                  <c:v>#N/A</c:v>
                </c:pt>
                <c:pt idx="7">
                  <c:v>#N/A</c:v>
                </c:pt>
                <c:pt idx="8">
                  <c:v>#N/A</c:v>
                </c:pt>
                <c:pt idx="9">
                  <c:v>#N/A</c:v>
                </c:pt>
                <c:pt idx="10">
                  <c:v>255</c:v>
                </c:pt>
              </c:numCache>
            </c:numRef>
          </c:val>
          <c:smooth val="0"/>
        </c:ser>
        <c:ser>
          <c:idx val="0"/>
          <c:order val="2"/>
          <c:tx>
            <c:strRef>
              <c:f>ChartsByTopic!$B$108</c:f>
              <c:strCache>
                <c:ptCount val="1"/>
                <c:pt idx="0">
                  <c:v>Subsequent</c:v>
                </c:pt>
              </c:strCache>
            </c:strRef>
          </c:tx>
          <c:spPr>
            <a:ln>
              <a:noFill/>
            </a:ln>
          </c:spPr>
          <c:marker>
            <c:symbol val="triangle"/>
            <c:size val="10"/>
            <c:spPr>
              <a:solidFill>
                <a:schemeClr val="bg1"/>
              </a:solidFill>
              <a:ln>
                <a:solidFill>
                  <a:prstClr val="black"/>
                </a:solidFill>
              </a:ln>
            </c:spPr>
          </c:marker>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ChartsByTopic!$C$116:$M$116</c:f>
              <c:numCache>
                <c:formatCode>#,##0</c:formatCode>
                <c:ptCount val="11"/>
                <c:pt idx="0">
                  <c:v>#N/A</c:v>
                </c:pt>
                <c:pt idx="1">
                  <c:v>#N/A</c:v>
                </c:pt>
                <c:pt idx="2">
                  <c:v>#N/A</c:v>
                </c:pt>
                <c:pt idx="3">
                  <c:v>#N/A</c:v>
                </c:pt>
                <c:pt idx="4">
                  <c:v>#N/A</c:v>
                </c:pt>
                <c:pt idx="5">
                  <c:v>837</c:v>
                </c:pt>
                <c:pt idx="6">
                  <c:v>#N/A</c:v>
                </c:pt>
                <c:pt idx="7">
                  <c:v>#N/A</c:v>
                </c:pt>
                <c:pt idx="8">
                  <c:v>#N/A</c:v>
                </c:pt>
                <c:pt idx="9">
                  <c:v>#N/A</c:v>
                </c:pt>
                <c:pt idx="10">
                  <c:v>443</c:v>
                </c:pt>
              </c:numCache>
            </c:numRef>
          </c:val>
          <c:smooth val="0"/>
        </c:ser>
        <c:ser>
          <c:idx val="2"/>
          <c:order val="3"/>
          <c:tx>
            <c:strRef>
              <c:f>ChartsByTopic!$B$108</c:f>
              <c:strCache>
                <c:ptCount val="1"/>
                <c:pt idx="0">
                  <c:v>Subsequent</c:v>
                </c:pt>
              </c:strCache>
            </c:strRef>
          </c:tx>
          <c:spPr>
            <a:ln w="25400">
              <a:solidFill>
                <a:schemeClr val="tx1"/>
              </a:solidFill>
              <a:prstDash val="dash"/>
            </a:ln>
          </c:spPr>
          <c:marker>
            <c:symbol val="none"/>
          </c:marker>
          <c:dLbls>
            <c:dLbl>
              <c:idx val="0"/>
              <c:delete val="1"/>
            </c:dLbl>
            <c:dLbl>
              <c:idx val="1"/>
              <c:delete val="1"/>
            </c:dLbl>
            <c:dLbl>
              <c:idx val="2"/>
              <c:delete val="1"/>
            </c:dLbl>
            <c:dLbl>
              <c:idx val="4"/>
              <c:delete val="1"/>
            </c:dLbl>
            <c:dLbl>
              <c:idx val="5"/>
              <c:delete val="1"/>
            </c:dLbl>
            <c:dLbl>
              <c:idx val="6"/>
              <c:delete val="1"/>
            </c:dLbl>
            <c:dLbl>
              <c:idx val="7"/>
              <c:delete val="1"/>
            </c:dLbl>
            <c:dLbl>
              <c:idx val="8"/>
              <c:delete val="1"/>
            </c:dLbl>
            <c:dLbl>
              <c:idx val="9"/>
              <c:delete val="1"/>
            </c:dLbl>
            <c:dLbl>
              <c:idx val="10"/>
              <c:delete val="1"/>
            </c:dLbl>
            <c:spPr>
              <a:solidFill>
                <a:schemeClr val="bg1"/>
              </a:solidFill>
              <a:ln w="25400">
                <a:solidFill>
                  <a:schemeClr val="tx1"/>
                </a:solidFill>
                <a:prstDash val="dash"/>
              </a:ln>
            </c:spPr>
            <c:txPr>
              <a:bodyPr/>
              <a:lstStyle/>
              <a:p>
                <a:pPr>
                  <a:defRPr sz="10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showLeaderLines val="0"/>
          </c:dLbls>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ChartsByTopic!$C$108:$M$108</c:f>
              <c:numCache>
                <c:formatCode>#,##0</c:formatCode>
                <c:ptCount val="11"/>
                <c:pt idx="0">
                  <c:v>408</c:v>
                </c:pt>
                <c:pt idx="1">
                  <c:v>613</c:v>
                </c:pt>
                <c:pt idx="2">
                  <c:v>590</c:v>
                </c:pt>
                <c:pt idx="3">
                  <c:v>837</c:v>
                </c:pt>
                <c:pt idx="4">
                  <c:v>1080</c:v>
                </c:pt>
                <c:pt idx="5">
                  <c:v>837</c:v>
                </c:pt>
                <c:pt idx="6">
                  <c:v>882</c:v>
                </c:pt>
                <c:pt idx="7">
                  <c:v>583</c:v>
                </c:pt>
                <c:pt idx="8">
                  <c:v>531</c:v>
                </c:pt>
                <c:pt idx="9">
                  <c:v>407</c:v>
                </c:pt>
                <c:pt idx="10">
                  <c:v>443</c:v>
                </c:pt>
              </c:numCache>
            </c:numRef>
          </c:val>
          <c:smooth val="0"/>
        </c:ser>
        <c:ser>
          <c:idx val="3"/>
          <c:order val="4"/>
          <c:tx>
            <c:strRef>
              <c:f>ChartsByTopic!$B$109</c:f>
              <c:strCache>
                <c:ptCount val="1"/>
                <c:pt idx="0">
                  <c:v>Total</c:v>
                </c:pt>
              </c:strCache>
            </c:strRef>
          </c:tx>
          <c:spPr>
            <a:ln>
              <a:noFill/>
            </a:ln>
          </c:spPr>
          <c:marker>
            <c:symbol val="triangle"/>
            <c:size val="10"/>
            <c:spPr>
              <a:solidFill>
                <a:schemeClr val="bg1"/>
              </a:solidFill>
              <a:ln>
                <a:solidFill>
                  <a:srgbClr val="FF6600"/>
                </a:solidFill>
              </a:ln>
            </c:spPr>
          </c:marker>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ChartsByTopic!$C$117:$M$117</c:f>
              <c:numCache>
                <c:formatCode>#,##0</c:formatCode>
                <c:ptCount val="11"/>
                <c:pt idx="0">
                  <c:v>#N/A</c:v>
                </c:pt>
                <c:pt idx="1">
                  <c:v>#N/A</c:v>
                </c:pt>
                <c:pt idx="2">
                  <c:v>#N/A</c:v>
                </c:pt>
                <c:pt idx="3">
                  <c:v>#N/A</c:v>
                </c:pt>
                <c:pt idx="4">
                  <c:v>#N/A</c:v>
                </c:pt>
                <c:pt idx="5">
                  <c:v>1061</c:v>
                </c:pt>
                <c:pt idx="6">
                  <c:v>#N/A</c:v>
                </c:pt>
                <c:pt idx="7">
                  <c:v>#N/A</c:v>
                </c:pt>
                <c:pt idx="8">
                  <c:v>#N/A</c:v>
                </c:pt>
                <c:pt idx="9">
                  <c:v>#N/A</c:v>
                </c:pt>
                <c:pt idx="10">
                  <c:v>698</c:v>
                </c:pt>
              </c:numCache>
            </c:numRef>
          </c:val>
          <c:smooth val="0"/>
        </c:ser>
        <c:ser>
          <c:idx val="4"/>
          <c:order val="5"/>
          <c:tx>
            <c:strRef>
              <c:f>ChartsByTopic!$B$109</c:f>
              <c:strCache>
                <c:ptCount val="1"/>
                <c:pt idx="0">
                  <c:v>Total</c:v>
                </c:pt>
              </c:strCache>
            </c:strRef>
          </c:tx>
          <c:spPr>
            <a:ln w="38100">
              <a:solidFill>
                <a:srgbClr val="FF6600"/>
              </a:solidFill>
            </a:ln>
          </c:spPr>
          <c:marker>
            <c:symbol val="circle"/>
            <c:size val="8"/>
            <c:spPr>
              <a:solidFill>
                <a:schemeClr val="bg1"/>
              </a:solidFill>
              <a:ln w="9525">
                <a:solidFill>
                  <a:srgbClr val="FF6600"/>
                </a:solidFill>
              </a:ln>
            </c:spPr>
          </c:marker>
          <c:dLbls>
            <c:dLbl>
              <c:idx val="5"/>
              <c:dLblPos val="t"/>
              <c:showLegendKey val="0"/>
              <c:showVal val="1"/>
              <c:showCatName val="0"/>
              <c:showSerName val="0"/>
              <c:showPercent val="0"/>
              <c:showBubbleSize val="0"/>
              <c:separator>
</c:separator>
            </c:dLbl>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ChartsByTopic!$C$109:$M$109</c:f>
              <c:numCache>
                <c:formatCode>#,##0</c:formatCode>
                <c:ptCount val="11"/>
                <c:pt idx="0">
                  <c:v>678</c:v>
                </c:pt>
                <c:pt idx="1">
                  <c:v>901</c:v>
                </c:pt>
                <c:pt idx="2">
                  <c:v>943</c:v>
                </c:pt>
                <c:pt idx="3">
                  <c:v>1090</c:v>
                </c:pt>
                <c:pt idx="4">
                  <c:v>1374</c:v>
                </c:pt>
                <c:pt idx="5">
                  <c:v>1061</c:v>
                </c:pt>
                <c:pt idx="6">
                  <c:v>1006</c:v>
                </c:pt>
                <c:pt idx="7">
                  <c:v>676</c:v>
                </c:pt>
                <c:pt idx="8">
                  <c:v>703</c:v>
                </c:pt>
                <c:pt idx="9">
                  <c:v>546</c:v>
                </c:pt>
                <c:pt idx="10">
                  <c:v>698</c:v>
                </c:pt>
              </c:numCache>
            </c:numRef>
          </c:val>
          <c:smooth val="0"/>
        </c:ser>
        <c:dLbls>
          <c:showLegendKey val="0"/>
          <c:showVal val="0"/>
          <c:showCatName val="0"/>
          <c:showSerName val="0"/>
          <c:showPercent val="0"/>
          <c:showBubbleSize val="0"/>
        </c:dLbls>
        <c:marker val="1"/>
        <c:smooth val="0"/>
        <c:axId val="83848576"/>
        <c:axId val="83879040"/>
      </c:lineChart>
      <c:dateAx>
        <c:axId val="83848576"/>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879040"/>
        <c:crosses val="autoZero"/>
        <c:auto val="1"/>
        <c:lblOffset val="100"/>
        <c:baseTimeUnit val="years"/>
        <c:majorUnit val="1"/>
        <c:majorTimeUnit val="years"/>
        <c:minorUnit val="1"/>
        <c:minorTimeUnit val="years"/>
      </c:dateAx>
      <c:valAx>
        <c:axId val="83879040"/>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848576"/>
        <c:crosses val="autoZero"/>
        <c:crossBetween val="midCat"/>
      </c:valAx>
      <c:spPr>
        <a:solidFill>
          <a:srgbClr val="FFFFFF"/>
        </a:solid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88" r="0.75000000000000688" t="1" header="0.5" footer="0.5"/>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ChartsByTopic!$A$123</c:f>
          <c:strCache>
            <c:ptCount val="1"/>
            <c:pt idx="0">
              <c:v>California: Juvenile Dependency Filings</c:v>
            </c:pt>
          </c:strCache>
        </c:strRef>
      </c:tx>
      <c:layout>
        <c:manualLayout>
          <c:xMode val="edge"/>
          <c:yMode val="edge"/>
          <c:x val="0.27528386202748201"/>
          <c:y val="2.4856576722376202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6.8474463112795481E-2"/>
          <c:y val="0.1350892354107584"/>
          <c:w val="0.89125491670622659"/>
          <c:h val="0.78784042091554263"/>
        </c:manualLayout>
      </c:layout>
      <c:lineChart>
        <c:grouping val="standard"/>
        <c:varyColors val="0"/>
        <c:ser>
          <c:idx val="1"/>
          <c:order val="0"/>
          <c:tx>
            <c:strRef>
              <c:f>ChartsByTopic!$B$111</c:f>
              <c:strCache>
                <c:ptCount val="1"/>
                <c:pt idx="0">
                  <c:v>Original</c:v>
                </c:pt>
              </c:strCache>
            </c:strRef>
          </c:tx>
          <c:spPr>
            <a:ln w="25400">
              <a:solidFill>
                <a:srgbClr val="0000FF"/>
              </a:solidFill>
              <a:prstDash val="solid"/>
            </a:ln>
          </c:spPr>
          <c:marker>
            <c:symbol val="none"/>
          </c:marker>
          <c:dLbls>
            <c:dLbl>
              <c:idx val="0"/>
              <c:delete val="1"/>
            </c:dLbl>
            <c:dLbl>
              <c:idx val="2"/>
              <c:delete val="1"/>
            </c:dLbl>
            <c:dLbl>
              <c:idx val="3"/>
              <c:delete val="1"/>
            </c:dLbl>
            <c:dLbl>
              <c:idx val="4"/>
              <c:delete val="1"/>
            </c:dLbl>
            <c:dLbl>
              <c:idx val="5"/>
              <c:delete val="1"/>
            </c:dLbl>
            <c:dLbl>
              <c:idx val="6"/>
              <c:delete val="1"/>
            </c:dLbl>
            <c:dLbl>
              <c:idx val="7"/>
              <c:delete val="1"/>
            </c:dLbl>
            <c:dLbl>
              <c:idx val="8"/>
              <c:delete val="1"/>
            </c:dLbl>
            <c:dLbl>
              <c:idx val="9"/>
              <c:delete val="1"/>
            </c:dLbl>
            <c:dLbl>
              <c:idx val="10"/>
              <c:delete val="1"/>
            </c:dLbl>
            <c:spPr>
              <a:solidFill>
                <a:schemeClr val="bg1"/>
              </a:solidFill>
              <a:ln w="25400">
                <a:solidFill>
                  <a:srgbClr val="0000FF"/>
                </a:solidFill>
              </a:ln>
            </c:spPr>
            <c:txPr>
              <a:bodyPr/>
              <a:lstStyle/>
              <a:p>
                <a:pPr>
                  <a:defRPr sz="10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showLeaderLines val="0"/>
          </c:dLbls>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ChartsByTopic!$C$111:$M$111</c:f>
              <c:numCache>
                <c:formatCode>#,##0</c:formatCode>
                <c:ptCount val="11"/>
                <c:pt idx="0">
                  <c:v>34326</c:v>
                </c:pt>
                <c:pt idx="1">
                  <c:v>33264</c:v>
                </c:pt>
                <c:pt idx="2">
                  <c:v>36024</c:v>
                </c:pt>
                <c:pt idx="3">
                  <c:v>37384</c:v>
                </c:pt>
                <c:pt idx="4">
                  <c:v>38658</c:v>
                </c:pt>
                <c:pt idx="5">
                  <c:v>35372</c:v>
                </c:pt>
                <c:pt idx="6">
                  <c:v>33170</c:v>
                </c:pt>
                <c:pt idx="7">
                  <c:v>31063</c:v>
                </c:pt>
                <c:pt idx="8">
                  <c:v>33386</c:v>
                </c:pt>
                <c:pt idx="9">
                  <c:v>32990</c:v>
                </c:pt>
                <c:pt idx="10">
                  <c:v>39069</c:v>
                </c:pt>
              </c:numCache>
            </c:numRef>
          </c:val>
          <c:smooth val="0"/>
        </c:ser>
        <c:ser>
          <c:idx val="1"/>
          <c:order val="1"/>
          <c:tx>
            <c:strRef>
              <c:f>ChartsByTopic!$B$111</c:f>
              <c:strCache>
                <c:ptCount val="1"/>
                <c:pt idx="0">
                  <c:v>Original</c:v>
                </c:pt>
              </c:strCache>
            </c:strRef>
          </c:tx>
          <c:spPr>
            <a:ln w="28575">
              <a:noFill/>
            </a:ln>
          </c:spPr>
          <c:marker>
            <c:symbol val="triangle"/>
            <c:size val="10"/>
            <c:spPr>
              <a:solidFill>
                <a:srgbClr val="FFFFFF"/>
              </a:solidFill>
              <a:ln>
                <a:solidFill>
                  <a:srgbClr val="0000FF"/>
                </a:solidFill>
                <a:prstDash val="solid"/>
              </a:ln>
            </c:spPr>
          </c:marker>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ChartsByTopic!$C$118:$M$118</c:f>
              <c:numCache>
                <c:formatCode>#,##0</c:formatCode>
                <c:ptCount val="11"/>
                <c:pt idx="0">
                  <c:v>#N/A</c:v>
                </c:pt>
                <c:pt idx="1">
                  <c:v>#N/A</c:v>
                </c:pt>
                <c:pt idx="2">
                  <c:v>#N/A</c:v>
                </c:pt>
                <c:pt idx="3">
                  <c:v>#N/A</c:v>
                </c:pt>
                <c:pt idx="4">
                  <c:v>#N/A</c:v>
                </c:pt>
                <c:pt idx="5">
                  <c:v>35372</c:v>
                </c:pt>
                <c:pt idx="6">
                  <c:v>#N/A</c:v>
                </c:pt>
                <c:pt idx="7">
                  <c:v>#N/A</c:v>
                </c:pt>
                <c:pt idx="8">
                  <c:v>#N/A</c:v>
                </c:pt>
                <c:pt idx="9">
                  <c:v>#N/A</c:v>
                </c:pt>
                <c:pt idx="10">
                  <c:v>39069</c:v>
                </c:pt>
              </c:numCache>
            </c:numRef>
          </c:val>
          <c:smooth val="0"/>
        </c:ser>
        <c:ser>
          <c:idx val="0"/>
          <c:order val="2"/>
          <c:tx>
            <c:strRef>
              <c:f>ChartsByTopic!$B$112</c:f>
              <c:strCache>
                <c:ptCount val="1"/>
                <c:pt idx="0">
                  <c:v>Subsequent</c:v>
                </c:pt>
              </c:strCache>
            </c:strRef>
          </c:tx>
          <c:spPr>
            <a:ln>
              <a:noFill/>
            </a:ln>
          </c:spPr>
          <c:marker>
            <c:symbol val="triangle"/>
            <c:size val="10"/>
            <c:spPr>
              <a:solidFill>
                <a:schemeClr val="bg1"/>
              </a:solidFill>
              <a:ln>
                <a:solidFill>
                  <a:prstClr val="black"/>
                </a:solidFill>
              </a:ln>
            </c:spPr>
          </c:marker>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ChartsByTopic!$C$119:$M$119</c:f>
              <c:numCache>
                <c:formatCode>#,##0</c:formatCode>
                <c:ptCount val="11"/>
                <c:pt idx="0">
                  <c:v>#N/A</c:v>
                </c:pt>
                <c:pt idx="1">
                  <c:v>#N/A</c:v>
                </c:pt>
                <c:pt idx="2">
                  <c:v>#N/A</c:v>
                </c:pt>
                <c:pt idx="3">
                  <c:v>#N/A</c:v>
                </c:pt>
                <c:pt idx="4">
                  <c:v>#N/A</c:v>
                </c:pt>
                <c:pt idx="5">
                  <c:v>6141</c:v>
                </c:pt>
                <c:pt idx="6">
                  <c:v>#N/A</c:v>
                </c:pt>
                <c:pt idx="7">
                  <c:v>#N/A</c:v>
                </c:pt>
                <c:pt idx="8">
                  <c:v>#N/A</c:v>
                </c:pt>
                <c:pt idx="9">
                  <c:v>#N/A</c:v>
                </c:pt>
                <c:pt idx="10">
                  <c:v>5813</c:v>
                </c:pt>
              </c:numCache>
            </c:numRef>
          </c:val>
          <c:smooth val="0"/>
        </c:ser>
        <c:ser>
          <c:idx val="2"/>
          <c:order val="3"/>
          <c:tx>
            <c:strRef>
              <c:f>ChartsByTopic!$B$112</c:f>
              <c:strCache>
                <c:ptCount val="1"/>
                <c:pt idx="0">
                  <c:v>Subsequent</c:v>
                </c:pt>
              </c:strCache>
            </c:strRef>
          </c:tx>
          <c:spPr>
            <a:ln w="25400">
              <a:solidFill>
                <a:schemeClr val="tx1"/>
              </a:solidFill>
              <a:prstDash val="dash"/>
            </a:ln>
          </c:spPr>
          <c:marker>
            <c:symbol val="none"/>
          </c:marker>
          <c:dLbls>
            <c:dLbl>
              <c:idx val="0"/>
              <c:delete val="1"/>
            </c:dLbl>
            <c:dLbl>
              <c:idx val="1"/>
              <c:delete val="1"/>
            </c:dLbl>
            <c:dLbl>
              <c:idx val="2"/>
              <c:delete val="1"/>
            </c:dLbl>
            <c:dLbl>
              <c:idx val="4"/>
              <c:delete val="1"/>
            </c:dLbl>
            <c:dLbl>
              <c:idx val="5"/>
              <c:delete val="1"/>
            </c:dLbl>
            <c:dLbl>
              <c:idx val="6"/>
              <c:delete val="1"/>
            </c:dLbl>
            <c:dLbl>
              <c:idx val="7"/>
              <c:delete val="1"/>
            </c:dLbl>
            <c:dLbl>
              <c:idx val="8"/>
              <c:delete val="1"/>
            </c:dLbl>
            <c:dLbl>
              <c:idx val="9"/>
              <c:delete val="1"/>
            </c:dLbl>
            <c:dLbl>
              <c:idx val="10"/>
              <c:delete val="1"/>
            </c:dLbl>
            <c:spPr>
              <a:solidFill>
                <a:schemeClr val="bg1"/>
              </a:solidFill>
              <a:ln w="25400">
                <a:solidFill>
                  <a:schemeClr val="tx1"/>
                </a:solidFill>
                <a:prstDash val="dash"/>
              </a:ln>
            </c:spPr>
            <c:txPr>
              <a:bodyPr/>
              <a:lstStyle/>
              <a:p>
                <a:pPr>
                  <a:defRPr sz="10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showLeaderLines val="0"/>
          </c:dLbls>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ChartsByTopic!$C$112:$M$112</c:f>
              <c:numCache>
                <c:formatCode>#,##0</c:formatCode>
                <c:ptCount val="11"/>
                <c:pt idx="0">
                  <c:v>6436</c:v>
                </c:pt>
                <c:pt idx="1">
                  <c:v>5673</c:v>
                </c:pt>
                <c:pt idx="2">
                  <c:v>5744</c:v>
                </c:pt>
                <c:pt idx="3">
                  <c:v>5864</c:v>
                </c:pt>
                <c:pt idx="4">
                  <c:v>6633</c:v>
                </c:pt>
                <c:pt idx="5">
                  <c:v>6141</c:v>
                </c:pt>
                <c:pt idx="6">
                  <c:v>6368</c:v>
                </c:pt>
                <c:pt idx="7">
                  <c:v>6021</c:v>
                </c:pt>
                <c:pt idx="8">
                  <c:v>5631</c:v>
                </c:pt>
                <c:pt idx="9">
                  <c:v>6050</c:v>
                </c:pt>
                <c:pt idx="10">
                  <c:v>5813</c:v>
                </c:pt>
              </c:numCache>
            </c:numRef>
          </c:val>
          <c:smooth val="0"/>
        </c:ser>
        <c:ser>
          <c:idx val="3"/>
          <c:order val="4"/>
          <c:tx>
            <c:strRef>
              <c:f>ChartsByTopic!$B$113</c:f>
              <c:strCache>
                <c:ptCount val="1"/>
                <c:pt idx="0">
                  <c:v>Total</c:v>
                </c:pt>
              </c:strCache>
            </c:strRef>
          </c:tx>
          <c:spPr>
            <a:ln>
              <a:noFill/>
            </a:ln>
          </c:spPr>
          <c:marker>
            <c:symbol val="triangle"/>
            <c:size val="10"/>
            <c:spPr>
              <a:solidFill>
                <a:schemeClr val="bg1"/>
              </a:solidFill>
              <a:ln>
                <a:solidFill>
                  <a:srgbClr val="0000FF"/>
                </a:solidFill>
              </a:ln>
            </c:spPr>
          </c:marker>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ChartsByTopic!$C$120:$M$120</c:f>
              <c:numCache>
                <c:formatCode>#,##0</c:formatCode>
                <c:ptCount val="11"/>
                <c:pt idx="0">
                  <c:v>#N/A</c:v>
                </c:pt>
                <c:pt idx="1">
                  <c:v>#N/A</c:v>
                </c:pt>
                <c:pt idx="2">
                  <c:v>#N/A</c:v>
                </c:pt>
                <c:pt idx="3">
                  <c:v>#N/A</c:v>
                </c:pt>
                <c:pt idx="4">
                  <c:v>#N/A</c:v>
                </c:pt>
                <c:pt idx="5">
                  <c:v>41513</c:v>
                </c:pt>
                <c:pt idx="6">
                  <c:v>#N/A</c:v>
                </c:pt>
                <c:pt idx="7">
                  <c:v>#N/A</c:v>
                </c:pt>
                <c:pt idx="8">
                  <c:v>#N/A</c:v>
                </c:pt>
                <c:pt idx="9">
                  <c:v>#N/A</c:v>
                </c:pt>
                <c:pt idx="10">
                  <c:v>44882</c:v>
                </c:pt>
              </c:numCache>
            </c:numRef>
          </c:val>
          <c:smooth val="0"/>
        </c:ser>
        <c:ser>
          <c:idx val="4"/>
          <c:order val="5"/>
          <c:tx>
            <c:strRef>
              <c:f>ChartsByTopic!$B$113</c:f>
              <c:strCache>
                <c:ptCount val="1"/>
                <c:pt idx="0">
                  <c:v>Total</c:v>
                </c:pt>
              </c:strCache>
            </c:strRef>
          </c:tx>
          <c:spPr>
            <a:ln w="38100">
              <a:solidFill>
                <a:srgbClr val="0000FF"/>
              </a:solidFill>
            </a:ln>
          </c:spPr>
          <c:marker>
            <c:symbol val="circle"/>
            <c:size val="8"/>
            <c:spPr>
              <a:solidFill>
                <a:schemeClr val="bg1"/>
              </a:solidFill>
              <a:ln>
                <a:solidFill>
                  <a:srgbClr val="0000FF"/>
                </a:solidFill>
              </a:ln>
            </c:spPr>
          </c:marker>
          <c:dLbls>
            <c:dLbl>
              <c:idx val="4"/>
              <c:dLblPos val="t"/>
              <c:showLegendKey val="0"/>
              <c:showVal val="1"/>
              <c:showCatName val="0"/>
              <c:showSerName val="0"/>
              <c:showPercent val="0"/>
              <c:showBubbleSize val="0"/>
              <c:separator>
</c:separator>
            </c:dLbl>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ChartsByTopic!$C$113:$M$113</c:f>
              <c:numCache>
                <c:formatCode>#,##0</c:formatCode>
                <c:ptCount val="11"/>
                <c:pt idx="0">
                  <c:v>40762</c:v>
                </c:pt>
                <c:pt idx="1">
                  <c:v>38937</c:v>
                </c:pt>
                <c:pt idx="2">
                  <c:v>41768</c:v>
                </c:pt>
                <c:pt idx="3">
                  <c:v>43248</c:v>
                </c:pt>
                <c:pt idx="4">
                  <c:v>45291</c:v>
                </c:pt>
                <c:pt idx="5">
                  <c:v>41513</c:v>
                </c:pt>
                <c:pt idx="6">
                  <c:v>39538</c:v>
                </c:pt>
                <c:pt idx="7">
                  <c:v>37084</c:v>
                </c:pt>
                <c:pt idx="8">
                  <c:v>39017</c:v>
                </c:pt>
                <c:pt idx="9">
                  <c:v>39040</c:v>
                </c:pt>
                <c:pt idx="10">
                  <c:v>44882</c:v>
                </c:pt>
              </c:numCache>
            </c:numRef>
          </c:val>
          <c:smooth val="0"/>
        </c:ser>
        <c:dLbls>
          <c:showLegendKey val="0"/>
          <c:showVal val="0"/>
          <c:showCatName val="0"/>
          <c:showSerName val="0"/>
          <c:showPercent val="0"/>
          <c:showBubbleSize val="0"/>
        </c:dLbls>
        <c:marker val="1"/>
        <c:smooth val="0"/>
        <c:axId val="84109184"/>
        <c:axId val="84110720"/>
      </c:lineChart>
      <c:dateAx>
        <c:axId val="84109184"/>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4110720"/>
        <c:crosses val="autoZero"/>
        <c:auto val="1"/>
        <c:lblOffset val="100"/>
        <c:baseTimeUnit val="years"/>
        <c:majorUnit val="1"/>
        <c:majorTimeUnit val="years"/>
        <c:minorUnit val="1"/>
        <c:minorTimeUnit val="years"/>
      </c:dateAx>
      <c:valAx>
        <c:axId val="84110720"/>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4109184"/>
        <c:crosses val="autoZero"/>
        <c:crossBetween val="midCat"/>
      </c:valAx>
      <c:spPr>
        <a:solidFill>
          <a:srgbClr val="FFFFFF"/>
        </a:solid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711" r="0.75000000000000711" t="1" header="0.5" footer="0.5"/>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barChart>
        <c:barDir val="bar"/>
        <c:grouping val="percentStacked"/>
        <c:varyColors val="0"/>
        <c:ser>
          <c:idx val="0"/>
          <c:order val="0"/>
          <c:tx>
            <c:strRef>
              <c:f>ChartsByTopic!$B$659</c:f>
              <c:strCache>
                <c:ptCount val="1"/>
                <c:pt idx="0">
                  <c:v>0 TO 6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(ChartsByTopic!$B$662,ChartsByTopic!$B$665,ChartsByTopic!$B$668,ChartsByTopic!$B$671,ChartsByTopic!$B$674,ChartsByTopic!$B$677)</c:f>
              <c:numCache>
                <c:formatCode>#,##0</c:formatCode>
                <c:ptCount val="6"/>
                <c:pt idx="0">
                  <c:v>44</c:v>
                </c:pt>
                <c:pt idx="1">
                  <c:v>0</c:v>
                </c:pt>
                <c:pt idx="2">
                  <c:v>0</c:v>
                </c:pt>
                <c:pt idx="3">
                  <c:v>2</c:v>
                </c:pt>
                <c:pt idx="4">
                  <c:v>2</c:v>
                </c:pt>
                <c:pt idx="5">
                  <c:v>48</c:v>
                </c:pt>
              </c:numCache>
            </c:numRef>
          </c:val>
        </c:ser>
        <c:ser>
          <c:idx val="1"/>
          <c:order val="1"/>
          <c:tx>
            <c:strRef>
              <c:f>ChartsByTopic!$C$659</c:f>
              <c:strCache>
                <c:ptCount val="1"/>
                <c:pt idx="0">
                  <c:v>6+ TO 12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(ChartsByTopic!$C$662,ChartsByTopic!$C$665,ChartsByTopic!$C$668,ChartsByTopic!$C$671,ChartsByTopic!$C$674,ChartsByTopic!$C$677)</c:f>
              <c:numCache>
                <c:formatCode>#,##0</c:formatCode>
                <c:ptCount val="6"/>
                <c:pt idx="0">
                  <c:v>28</c:v>
                </c:pt>
                <c:pt idx="1">
                  <c:v>3</c:v>
                </c:pt>
                <c:pt idx="2">
                  <c:v>0</c:v>
                </c:pt>
                <c:pt idx="3">
                  <c:v>0</c:v>
                </c:pt>
                <c:pt idx="4">
                  <c:v>0</c:v>
                </c:pt>
                <c:pt idx="5">
                  <c:v>31</c:v>
                </c:pt>
              </c:numCache>
            </c:numRef>
          </c:val>
        </c:ser>
        <c:ser>
          <c:idx val="2"/>
          <c:order val="2"/>
          <c:tx>
            <c:strRef>
              <c:f>ChartsByTopic!$D$659</c:f>
              <c:strCache>
                <c:ptCount val="1"/>
                <c:pt idx="0">
                  <c:v>12+ TO 18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(ChartsByTopic!$D$662,ChartsByTopic!$D$665,ChartsByTopic!$D$668,ChartsByTopic!$D$671,ChartsByTopic!$D$674,ChartsByTopic!$D$677)</c:f>
              <c:numCache>
                <c:formatCode>#,##0</c:formatCode>
                <c:ptCount val="6"/>
                <c:pt idx="0">
                  <c:v>26</c:v>
                </c:pt>
                <c:pt idx="1">
                  <c:v>3</c:v>
                </c:pt>
                <c:pt idx="2">
                  <c:v>4</c:v>
                </c:pt>
                <c:pt idx="3">
                  <c:v>2</c:v>
                </c:pt>
                <c:pt idx="4">
                  <c:v>0</c:v>
                </c:pt>
                <c:pt idx="5">
                  <c:v>35</c:v>
                </c:pt>
              </c:numCache>
            </c:numRef>
          </c:val>
        </c:ser>
        <c:ser>
          <c:idx val="3"/>
          <c:order val="3"/>
          <c:tx>
            <c:strRef>
              <c:f>ChartsByTopic!$E$659</c:f>
              <c:strCache>
                <c:ptCount val="1"/>
                <c:pt idx="0">
                  <c:v>18+ TO 24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(ChartsByTopic!$E$662,ChartsByTopic!$E$665,ChartsByTopic!$E$668,ChartsByTopic!$E$671,ChartsByTopic!$E$674,ChartsByTopic!$E$677)</c:f>
              <c:numCache>
                <c:formatCode>#,##0</c:formatCode>
                <c:ptCount val="6"/>
                <c:pt idx="0">
                  <c:v>10</c:v>
                </c:pt>
                <c:pt idx="1">
                  <c:v>0</c:v>
                </c:pt>
                <c:pt idx="2">
                  <c:v>2</c:v>
                </c:pt>
                <c:pt idx="3">
                  <c:v>1</c:v>
                </c:pt>
                <c:pt idx="4">
                  <c:v>0</c:v>
                </c:pt>
                <c:pt idx="5">
                  <c:v>13</c:v>
                </c:pt>
              </c:numCache>
            </c:numRef>
          </c:val>
        </c:ser>
        <c:ser>
          <c:idx val="4"/>
          <c:order val="4"/>
          <c:tx>
            <c:strRef>
              <c:f>ChartsByTopic!$F$659</c:f>
              <c:strCache>
                <c:ptCount val="1"/>
                <c:pt idx="0">
                  <c:v>24+ TO 30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(ChartsByTopic!$F$662,ChartsByTopic!$F$665,ChartsByTopic!$F$668,ChartsByTopic!$F$671,ChartsByTopic!$F$674,ChartsByTopic!$F$677)</c:f>
              <c:numCache>
                <c:formatCode>#,##0</c:formatCode>
                <c:ptCount val="6"/>
                <c:pt idx="0">
                  <c:v>1</c:v>
                </c:pt>
                <c:pt idx="1">
                  <c:v>5</c:v>
                </c:pt>
                <c:pt idx="2">
                  <c:v>2</c:v>
                </c:pt>
                <c:pt idx="3">
                  <c:v>0</c:v>
                </c:pt>
                <c:pt idx="4">
                  <c:v>2</c:v>
                </c:pt>
                <c:pt idx="5">
                  <c:v>10</c:v>
                </c:pt>
              </c:numCache>
            </c:numRef>
          </c:val>
        </c:ser>
        <c:ser>
          <c:idx val="5"/>
          <c:order val="5"/>
          <c:tx>
            <c:strRef>
              <c:f>ChartsByTopic!$G$659</c:f>
              <c:strCache>
                <c:ptCount val="1"/>
                <c:pt idx="0">
                  <c:v>30+ TO 36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(ChartsByTopic!$G$662,ChartsByTopic!$G$665,ChartsByTopic!$G$668,ChartsByTopic!$G$671,ChartsByTopic!$G$674,ChartsByTopic!$G$677)</c:f>
              <c:numCache>
                <c:formatCode>#,##0</c:formatCode>
                <c:ptCount val="6"/>
                <c:pt idx="0">
                  <c:v>0</c:v>
                </c:pt>
                <c:pt idx="1">
                  <c:v>5</c:v>
                </c:pt>
                <c:pt idx="2">
                  <c:v>4</c:v>
                </c:pt>
                <c:pt idx="3">
                  <c:v>0</c:v>
                </c:pt>
                <c:pt idx="4">
                  <c:v>1</c:v>
                </c:pt>
                <c:pt idx="5">
                  <c:v>10</c:v>
                </c:pt>
              </c:numCache>
            </c:numRef>
          </c:val>
        </c:ser>
        <c:dLbls>
          <c:showLegendKey val="0"/>
          <c:showVal val="0"/>
          <c:showCatName val="0"/>
          <c:showSerName val="0"/>
          <c:showPercent val="0"/>
          <c:showBubbleSize val="0"/>
        </c:dLbls>
        <c:gapWidth val="51"/>
        <c:overlap val="100"/>
        <c:axId val="84151680"/>
        <c:axId val="84161664"/>
      </c:barChart>
      <c:catAx>
        <c:axId val="84151680"/>
        <c:scaling>
          <c:orientation val="maxMin"/>
        </c:scaling>
        <c:delete val="0"/>
        <c:axPos val="l"/>
        <c:majorTickMark val="out"/>
        <c:minorTickMark val="none"/>
        <c:tickLblPos val="nextTo"/>
        <c:spPr>
          <a:ln>
            <a:noFill/>
          </a:ln>
        </c:spPr>
        <c:crossAx val="84161664"/>
        <c:crosses val="autoZero"/>
        <c:auto val="1"/>
        <c:lblAlgn val="ctr"/>
        <c:lblOffset val="100"/>
        <c:tickLblSkip val="1"/>
        <c:noMultiLvlLbl val="0"/>
      </c:catAx>
      <c:valAx>
        <c:axId val="84161664"/>
        <c:scaling>
          <c:orientation val="minMax"/>
        </c:scaling>
        <c:delete val="0"/>
        <c:axPos val="b"/>
        <c:numFmt formatCode="0%" sourceLinked="1"/>
        <c:majorTickMark val="out"/>
        <c:minorTickMark val="none"/>
        <c:tickLblPos val="nextTo"/>
        <c:spPr>
          <a:ln>
            <a:noFill/>
          </a:ln>
        </c:spPr>
        <c:crossAx val="84151680"/>
        <c:crosses val="max"/>
        <c:crossBetween val="between"/>
      </c:valAx>
    </c:plotArea>
    <c:legend>
      <c:legendPos val="t"/>
      <c:layout>
        <c:manualLayout>
          <c:xMode val="edge"/>
          <c:yMode val="edge"/>
          <c:x val="0.17224259130795441"/>
          <c:y val="2.3049064561881751E-2"/>
          <c:w val="0.77775730737198878"/>
          <c:h val="0.1158823481370627"/>
        </c:manualLayout>
      </c:layout>
      <c:overlay val="0"/>
    </c:legend>
    <c:plotVisOnly val="0"/>
    <c:dispBlanksAs val="gap"/>
    <c:showDLblsOverMax val="0"/>
  </c:chart>
  <c:spPr>
    <a:ln>
      <a:noFill/>
    </a:ln>
  </c:spPr>
  <c:txPr>
    <a:bodyPr/>
    <a:lstStyle/>
    <a:p>
      <a:pPr>
        <a:defRPr>
          <a:latin typeface="Gill Sans MT" pitchFamily="34" charset="0"/>
        </a:defRPr>
      </a:pPr>
      <a:endParaRPr lang="en-US"/>
    </a:p>
  </c:txPr>
  <c:printSettings>
    <c:headerFooter/>
    <c:pageMargins b="0.75000000000000744" l="0.70000000000000062" r="0.70000000000000062" t="0.75000000000000744" header="0.30000000000000032" footer="0.30000000000000032"/>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barChart>
        <c:barDir val="bar"/>
        <c:grouping val="percentStacked"/>
        <c:varyColors val="0"/>
        <c:ser>
          <c:idx val="0"/>
          <c:order val="0"/>
          <c:tx>
            <c:strRef>
              <c:f>ChartsByTopic!$I$659</c:f>
              <c:strCache>
                <c:ptCount val="1"/>
                <c:pt idx="0">
                  <c:v>0 TO 6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(ChartsByTopic!$I$662,ChartsByTopic!$I$665,ChartsByTopic!$I$668,ChartsByTopic!$I$671,ChartsByTopic!$I$674,ChartsByTopic!$I$677)</c:f>
              <c:numCache>
                <c:formatCode>#,##0</c:formatCode>
                <c:ptCount val="6"/>
                <c:pt idx="0">
                  <c:v>5267</c:v>
                </c:pt>
                <c:pt idx="1">
                  <c:v>52</c:v>
                </c:pt>
                <c:pt idx="2">
                  <c:v>160</c:v>
                </c:pt>
                <c:pt idx="3">
                  <c:v>87</c:v>
                </c:pt>
                <c:pt idx="4">
                  <c:v>155</c:v>
                </c:pt>
                <c:pt idx="5">
                  <c:v>5721</c:v>
                </c:pt>
              </c:numCache>
            </c:numRef>
          </c:val>
        </c:ser>
        <c:ser>
          <c:idx val="1"/>
          <c:order val="1"/>
          <c:tx>
            <c:strRef>
              <c:f>ChartsByTopic!$J$659</c:f>
              <c:strCache>
                <c:ptCount val="1"/>
                <c:pt idx="0">
                  <c:v>6+ TO 12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(ChartsByTopic!$J$662,ChartsByTopic!$J$665,ChartsByTopic!$J$668,ChartsByTopic!$J$671,ChartsByTopic!$J$674,ChartsByTopic!$J$677)</c:f>
              <c:numCache>
                <c:formatCode>#,##0</c:formatCode>
                <c:ptCount val="6"/>
                <c:pt idx="0">
                  <c:v>4113</c:v>
                </c:pt>
                <c:pt idx="1">
                  <c:v>291</c:v>
                </c:pt>
                <c:pt idx="2">
                  <c:v>363</c:v>
                </c:pt>
                <c:pt idx="3">
                  <c:v>94</c:v>
                </c:pt>
                <c:pt idx="4">
                  <c:v>54</c:v>
                </c:pt>
                <c:pt idx="5">
                  <c:v>4915</c:v>
                </c:pt>
              </c:numCache>
            </c:numRef>
          </c:val>
        </c:ser>
        <c:ser>
          <c:idx val="2"/>
          <c:order val="2"/>
          <c:tx>
            <c:strRef>
              <c:f>ChartsByTopic!$K$659</c:f>
              <c:strCache>
                <c:ptCount val="1"/>
                <c:pt idx="0">
                  <c:v>12+ TO 18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(ChartsByTopic!$K$662,ChartsByTopic!$K$665,ChartsByTopic!$K$668,ChartsByTopic!$K$671,ChartsByTopic!$K$674,ChartsByTopic!$K$677)</c:f>
              <c:numCache>
                <c:formatCode>#,##0</c:formatCode>
                <c:ptCount val="6"/>
                <c:pt idx="0">
                  <c:v>3337</c:v>
                </c:pt>
                <c:pt idx="1">
                  <c:v>709</c:v>
                </c:pt>
                <c:pt idx="2">
                  <c:v>543</c:v>
                </c:pt>
                <c:pt idx="3">
                  <c:v>94</c:v>
                </c:pt>
                <c:pt idx="4">
                  <c:v>37</c:v>
                </c:pt>
                <c:pt idx="5">
                  <c:v>4720</c:v>
                </c:pt>
              </c:numCache>
            </c:numRef>
          </c:val>
        </c:ser>
        <c:ser>
          <c:idx val="3"/>
          <c:order val="3"/>
          <c:tx>
            <c:strRef>
              <c:f>ChartsByTopic!$L$659</c:f>
              <c:strCache>
                <c:ptCount val="1"/>
                <c:pt idx="0">
                  <c:v>18+ TO 24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(ChartsByTopic!$L$662,ChartsByTopic!$L$665,ChartsByTopic!$L$668,ChartsByTopic!$L$671,ChartsByTopic!$L$674,ChartsByTopic!$L$677)</c:f>
              <c:numCache>
                <c:formatCode>#,##0</c:formatCode>
                <c:ptCount val="6"/>
                <c:pt idx="0">
                  <c:v>1442</c:v>
                </c:pt>
                <c:pt idx="1">
                  <c:v>1176</c:v>
                </c:pt>
                <c:pt idx="2">
                  <c:v>739</c:v>
                </c:pt>
                <c:pt idx="3">
                  <c:v>86</c:v>
                </c:pt>
                <c:pt idx="4">
                  <c:v>54</c:v>
                </c:pt>
                <c:pt idx="5">
                  <c:v>3497</c:v>
                </c:pt>
              </c:numCache>
            </c:numRef>
          </c:val>
        </c:ser>
        <c:ser>
          <c:idx val="4"/>
          <c:order val="4"/>
          <c:tx>
            <c:strRef>
              <c:f>ChartsByTopic!$M$659</c:f>
              <c:strCache>
                <c:ptCount val="1"/>
                <c:pt idx="0">
                  <c:v>24+ TO 30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(ChartsByTopic!$M$662,ChartsByTopic!$M$665,ChartsByTopic!$M$668,ChartsByTopic!$M$671,ChartsByTopic!$M$674,ChartsByTopic!$M$677)</c:f>
              <c:numCache>
                <c:formatCode>#,##0</c:formatCode>
                <c:ptCount val="6"/>
                <c:pt idx="0">
                  <c:v>308</c:v>
                </c:pt>
                <c:pt idx="1">
                  <c:v>1220</c:v>
                </c:pt>
                <c:pt idx="2">
                  <c:v>460</c:v>
                </c:pt>
                <c:pt idx="3">
                  <c:v>67</c:v>
                </c:pt>
                <c:pt idx="4">
                  <c:v>84</c:v>
                </c:pt>
                <c:pt idx="5">
                  <c:v>2139</c:v>
                </c:pt>
              </c:numCache>
            </c:numRef>
          </c:val>
        </c:ser>
        <c:ser>
          <c:idx val="5"/>
          <c:order val="5"/>
          <c:tx>
            <c:strRef>
              <c:f>ChartsByTopic!$N$659</c:f>
              <c:strCache>
                <c:ptCount val="1"/>
                <c:pt idx="0">
                  <c:v>30+ TO 36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(ChartsByTopic!$N$662,ChartsByTopic!$N$665,ChartsByTopic!$N$668,ChartsByTopic!$N$671,ChartsByTopic!$N$674,ChartsByTopic!$N$677)</c:f>
              <c:numCache>
                <c:formatCode>#,##0</c:formatCode>
                <c:ptCount val="6"/>
                <c:pt idx="0">
                  <c:v>149</c:v>
                </c:pt>
                <c:pt idx="1">
                  <c:v>1006</c:v>
                </c:pt>
                <c:pt idx="2">
                  <c:v>243</c:v>
                </c:pt>
                <c:pt idx="3">
                  <c:v>54</c:v>
                </c:pt>
                <c:pt idx="4">
                  <c:v>66</c:v>
                </c:pt>
                <c:pt idx="5">
                  <c:v>1518</c:v>
                </c:pt>
              </c:numCache>
            </c:numRef>
          </c:val>
        </c:ser>
        <c:dLbls>
          <c:showLegendKey val="0"/>
          <c:showVal val="0"/>
          <c:showCatName val="0"/>
          <c:showSerName val="0"/>
          <c:showPercent val="0"/>
          <c:showBubbleSize val="0"/>
        </c:dLbls>
        <c:gapWidth val="51"/>
        <c:overlap val="100"/>
        <c:axId val="92672768"/>
        <c:axId val="92674304"/>
      </c:barChart>
      <c:catAx>
        <c:axId val="92672768"/>
        <c:scaling>
          <c:orientation val="maxMin"/>
        </c:scaling>
        <c:delete val="0"/>
        <c:axPos val="l"/>
        <c:majorTickMark val="out"/>
        <c:minorTickMark val="none"/>
        <c:tickLblPos val="nextTo"/>
        <c:spPr>
          <a:ln>
            <a:noFill/>
          </a:ln>
        </c:spPr>
        <c:crossAx val="92674304"/>
        <c:crosses val="autoZero"/>
        <c:auto val="1"/>
        <c:lblAlgn val="ctr"/>
        <c:lblOffset val="100"/>
        <c:tickLblSkip val="1"/>
        <c:noMultiLvlLbl val="0"/>
      </c:catAx>
      <c:valAx>
        <c:axId val="92674304"/>
        <c:scaling>
          <c:orientation val="minMax"/>
        </c:scaling>
        <c:delete val="0"/>
        <c:axPos val="b"/>
        <c:numFmt formatCode="0%" sourceLinked="1"/>
        <c:majorTickMark val="out"/>
        <c:minorTickMark val="none"/>
        <c:tickLblPos val="nextTo"/>
        <c:spPr>
          <a:ln>
            <a:noFill/>
          </a:ln>
        </c:spPr>
        <c:crossAx val="92672768"/>
        <c:crosses val="max"/>
        <c:crossBetween val="between"/>
      </c:valAx>
    </c:plotArea>
    <c:legend>
      <c:legendPos val="t"/>
      <c:layout>
        <c:manualLayout>
          <c:xMode val="edge"/>
          <c:yMode val="edge"/>
          <c:x val="0.17224259130795441"/>
          <c:y val="2.3049064561881751E-2"/>
          <c:w val="0.777757307371989"/>
          <c:h val="0.11588234813706266"/>
        </c:manualLayout>
      </c:layout>
      <c:overlay val="0"/>
    </c:legend>
    <c:plotVisOnly val="0"/>
    <c:dispBlanksAs val="gap"/>
    <c:showDLblsOverMax val="0"/>
  </c:chart>
  <c:spPr>
    <a:ln>
      <a:noFill/>
    </a:ln>
  </c:spPr>
  <c:txPr>
    <a:bodyPr/>
    <a:lstStyle/>
    <a:p>
      <a:pPr>
        <a:defRPr>
          <a:latin typeface="Gill Sans MT" pitchFamily="34" charset="0"/>
        </a:defRPr>
      </a:pPr>
      <a:endParaRPr lang="en-US"/>
    </a:p>
  </c:txPr>
  <c:printSettings>
    <c:headerFooter/>
    <c:pageMargins b="0.75000000000000766" l="0.70000000000000062" r="0.70000000000000062" t="0.75000000000000766" header="0.30000000000000032" footer="0.30000000000000032"/>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ChartsByTopic!$A$776</c:f>
          <c:strCache>
            <c:ptCount val="1"/>
            <c:pt idx="0">
              <c:v>California: Children Exiting From Foster Care</c:v>
            </c:pt>
          </c:strCache>
        </c:strRef>
      </c:tx>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5.9069759046821879E-2"/>
          <c:y val="0.14237468934932598"/>
          <c:w val="0.8994206707695197"/>
          <c:h val="0.77489175186847192"/>
        </c:manualLayout>
      </c:layout>
      <c:lineChart>
        <c:grouping val="standard"/>
        <c:varyColors val="0"/>
        <c:ser>
          <c:idx val="1"/>
          <c:order val="0"/>
          <c:tx>
            <c:strRef>
              <c:f>ChartsByTopic!$B$765</c:f>
              <c:strCache>
                <c:ptCount val="1"/>
                <c:pt idx="0">
                  <c:v>Reunified</c:v>
                </c:pt>
              </c:strCache>
            </c:strRef>
          </c:tx>
          <c:spPr>
            <a:ln w="38100">
              <a:solidFill>
                <a:srgbClr val="006600"/>
              </a:solidFill>
              <a:prstDash val="lg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ChartsByTopic!$C$765:$M$765</c:f>
              <c:numCache>
                <c:formatCode>#,##0</c:formatCode>
                <c:ptCount val="11"/>
                <c:pt idx="0">
                  <c:v>22853</c:v>
                </c:pt>
                <c:pt idx="1">
                  <c:v>23036</c:v>
                </c:pt>
                <c:pt idx="2">
                  <c:v>23583</c:v>
                </c:pt>
                <c:pt idx="3">
                  <c:v>22992</c:v>
                </c:pt>
                <c:pt idx="4">
                  <c:v>21047</c:v>
                </c:pt>
                <c:pt idx="5">
                  <c:v>19440</c:v>
                </c:pt>
                <c:pt idx="6">
                  <c:v>19284</c:v>
                </c:pt>
                <c:pt idx="7">
                  <c:v>17867</c:v>
                </c:pt>
                <c:pt idx="8">
                  <c:v>17427</c:v>
                </c:pt>
                <c:pt idx="9">
                  <c:v>18238</c:v>
                </c:pt>
                <c:pt idx="10">
                  <c:v>17598</c:v>
                </c:pt>
              </c:numCache>
            </c:numRef>
          </c:val>
          <c:smooth val="0"/>
        </c:ser>
        <c:ser>
          <c:idx val="0"/>
          <c:order val="1"/>
          <c:tx>
            <c:strRef>
              <c:f>ChartsByTopic!$B$766</c:f>
              <c:strCache>
                <c:ptCount val="1"/>
                <c:pt idx="0">
                  <c:v>Adopted</c:v>
                </c:pt>
              </c:strCache>
            </c:strRef>
          </c:tx>
          <c:spPr>
            <a:ln w="38100">
              <a:solidFill>
                <a:srgbClr val="00CC00"/>
              </a:solidFill>
              <a:prstDash val="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ChartsByTopic!$C$766:$M$766</c:f>
              <c:numCache>
                <c:formatCode>#,##0</c:formatCode>
                <c:ptCount val="11"/>
                <c:pt idx="0">
                  <c:v>7704</c:v>
                </c:pt>
                <c:pt idx="1">
                  <c:v>7344</c:v>
                </c:pt>
                <c:pt idx="2">
                  <c:v>8004</c:v>
                </c:pt>
                <c:pt idx="3">
                  <c:v>7703</c:v>
                </c:pt>
                <c:pt idx="4">
                  <c:v>7647</c:v>
                </c:pt>
                <c:pt idx="5">
                  <c:v>6173</c:v>
                </c:pt>
                <c:pt idx="6">
                  <c:v>5956</c:v>
                </c:pt>
                <c:pt idx="7">
                  <c:v>5844</c:v>
                </c:pt>
                <c:pt idx="8">
                  <c:v>5546</c:v>
                </c:pt>
                <c:pt idx="9">
                  <c:v>6099</c:v>
                </c:pt>
                <c:pt idx="10">
                  <c:v>6282</c:v>
                </c:pt>
              </c:numCache>
            </c:numRef>
          </c:val>
          <c:smooth val="0"/>
        </c:ser>
        <c:ser>
          <c:idx val="2"/>
          <c:order val="2"/>
          <c:tx>
            <c:strRef>
              <c:f>ChartsByTopic!$B$767</c:f>
              <c:strCache>
                <c:ptCount val="1"/>
                <c:pt idx="0">
                  <c:v>Kin-GAP</c:v>
                </c:pt>
              </c:strCache>
            </c:strRef>
          </c:tx>
          <c:spPr>
            <a:ln w="38100">
              <a:solidFill>
                <a:srgbClr val="00FF00"/>
              </a:solidFill>
              <a:prstDash val="sys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ChartsByTopic!$C$767:$M$767</c:f>
              <c:numCache>
                <c:formatCode>#,##0</c:formatCode>
                <c:ptCount val="11"/>
                <c:pt idx="0">
                  <c:v>1103</c:v>
                </c:pt>
                <c:pt idx="1">
                  <c:v>938</c:v>
                </c:pt>
                <c:pt idx="2">
                  <c:v>972</c:v>
                </c:pt>
                <c:pt idx="3">
                  <c:v>1238</c:v>
                </c:pt>
                <c:pt idx="4">
                  <c:v>1100</c:v>
                </c:pt>
                <c:pt idx="5">
                  <c:v>975</c:v>
                </c:pt>
                <c:pt idx="6">
                  <c:v>862</c:v>
                </c:pt>
                <c:pt idx="7">
                  <c:v>1155</c:v>
                </c:pt>
                <c:pt idx="8">
                  <c:v>1199</c:v>
                </c:pt>
                <c:pt idx="9">
                  <c:v>1244</c:v>
                </c:pt>
                <c:pt idx="10">
                  <c:v>1444</c:v>
                </c:pt>
              </c:numCache>
            </c:numRef>
          </c:val>
          <c:smooth val="0"/>
        </c:ser>
        <c:ser>
          <c:idx val="3"/>
          <c:order val="3"/>
          <c:tx>
            <c:strRef>
              <c:f>ChartsByTopic!$B$768</c:f>
              <c:strCache>
                <c:ptCount val="1"/>
                <c:pt idx="0">
                  <c:v>Other Guardianship</c:v>
                </c:pt>
              </c:strCache>
            </c:strRef>
          </c:tx>
          <c:spPr>
            <a:ln w="38100">
              <a:solidFill>
                <a:srgbClr val="66FF99"/>
              </a:solidFill>
              <a:prstDash val="sysDot"/>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ChartsByTopic!$C$768:$M$768</c:f>
              <c:numCache>
                <c:formatCode>#,##0</c:formatCode>
                <c:ptCount val="11"/>
                <c:pt idx="0">
                  <c:v>1767</c:v>
                </c:pt>
                <c:pt idx="1">
                  <c:v>1735</c:v>
                </c:pt>
                <c:pt idx="2">
                  <c:v>1556</c:v>
                </c:pt>
                <c:pt idx="3">
                  <c:v>1871</c:v>
                </c:pt>
                <c:pt idx="4">
                  <c:v>1644</c:v>
                </c:pt>
                <c:pt idx="5">
                  <c:v>1623</c:v>
                </c:pt>
                <c:pt idx="6">
                  <c:v>1556</c:v>
                </c:pt>
                <c:pt idx="7">
                  <c:v>1660</c:v>
                </c:pt>
                <c:pt idx="8">
                  <c:v>1581</c:v>
                </c:pt>
                <c:pt idx="9">
                  <c:v>1707</c:v>
                </c:pt>
                <c:pt idx="10">
                  <c:v>1671</c:v>
                </c:pt>
              </c:numCache>
            </c:numRef>
          </c:val>
          <c:smooth val="0"/>
        </c:ser>
        <c:ser>
          <c:idx val="4"/>
          <c:order val="4"/>
          <c:tx>
            <c:strRef>
              <c:f>ChartsByTopic!$B$769</c:f>
              <c:strCache>
                <c:ptCount val="1"/>
                <c:pt idx="0">
                  <c:v>Emancipated</c:v>
                </c:pt>
              </c:strCache>
            </c:strRef>
          </c:tx>
          <c:spPr>
            <a:ln w="19050">
              <a:solidFill>
                <a:srgbClr val="FF9900"/>
              </a:solidFill>
              <a:prstDash val="lg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ChartsByTopic!$C$769:$M$769</c:f>
              <c:numCache>
                <c:formatCode>#,##0</c:formatCode>
                <c:ptCount val="11"/>
                <c:pt idx="0">
                  <c:v>4331</c:v>
                </c:pt>
                <c:pt idx="1">
                  <c:v>4427</c:v>
                </c:pt>
                <c:pt idx="2">
                  <c:v>4582</c:v>
                </c:pt>
                <c:pt idx="3">
                  <c:v>4696</c:v>
                </c:pt>
                <c:pt idx="4">
                  <c:v>4711</c:v>
                </c:pt>
                <c:pt idx="5">
                  <c:v>4611</c:v>
                </c:pt>
                <c:pt idx="6">
                  <c:v>3982</c:v>
                </c:pt>
                <c:pt idx="7">
                  <c:v>2380</c:v>
                </c:pt>
                <c:pt idx="8">
                  <c:v>2088</c:v>
                </c:pt>
                <c:pt idx="9">
                  <c:v>2120</c:v>
                </c:pt>
                <c:pt idx="10">
                  <c:v>2015</c:v>
                </c:pt>
              </c:numCache>
            </c:numRef>
          </c:val>
          <c:smooth val="0"/>
        </c:ser>
        <c:ser>
          <c:idx val="5"/>
          <c:order val="5"/>
          <c:tx>
            <c:strRef>
              <c:f>ChartsByTopic!$B$770</c:f>
              <c:strCache>
                <c:ptCount val="1"/>
                <c:pt idx="0">
                  <c:v>Other</c:v>
                </c:pt>
              </c:strCache>
            </c:strRef>
          </c:tx>
          <c:spPr>
            <a:ln w="19050">
              <a:solidFill>
                <a:srgbClr val="FFCC00"/>
              </a:solidFill>
              <a:prstDash val="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ChartsByTopic!$C$770:$M$770</c:f>
              <c:numCache>
                <c:formatCode>#,##0</c:formatCode>
                <c:ptCount val="11"/>
                <c:pt idx="0">
                  <c:v>2222</c:v>
                </c:pt>
                <c:pt idx="1">
                  <c:v>2052</c:v>
                </c:pt>
                <c:pt idx="2">
                  <c:v>1891</c:v>
                </c:pt>
                <c:pt idx="3">
                  <c:v>1520</c:v>
                </c:pt>
                <c:pt idx="4">
                  <c:v>1010</c:v>
                </c:pt>
                <c:pt idx="5">
                  <c:v>822</c:v>
                </c:pt>
                <c:pt idx="6">
                  <c:v>780</c:v>
                </c:pt>
                <c:pt idx="7">
                  <c:v>677</c:v>
                </c:pt>
                <c:pt idx="8">
                  <c:v>668</c:v>
                </c:pt>
                <c:pt idx="9">
                  <c:v>1680</c:v>
                </c:pt>
                <c:pt idx="10">
                  <c:v>2855</c:v>
                </c:pt>
              </c:numCache>
            </c:numRef>
          </c:val>
          <c:smooth val="0"/>
        </c:ser>
        <c:ser>
          <c:idx val="6"/>
          <c:order val="6"/>
          <c:tx>
            <c:strRef>
              <c:f>ChartsByTopic!$B$771</c:f>
              <c:strCache>
                <c:ptCount val="1"/>
                <c:pt idx="0">
                  <c:v>Total</c:v>
                </c:pt>
              </c:strCache>
            </c:strRef>
          </c:tx>
          <c:spPr>
            <a:ln w="38100">
              <a:solidFill>
                <a:schemeClr val="tx1"/>
              </a:solidFill>
            </a:ln>
          </c:spPr>
          <c:marker>
            <c:symbol val="none"/>
          </c:marker>
          <c:dLbls>
            <c:txPr>
              <a:bodyPr/>
              <a:lstStyle/>
              <a:p>
                <a:pPr>
                  <a:defRPr>
                    <a:solidFill>
                      <a:schemeClr val="tx1">
                        <a:lumMod val="65000"/>
                        <a:lumOff val="35000"/>
                      </a:schemeClr>
                    </a:solidFill>
                  </a:defRPr>
                </a:pPr>
                <a:endParaRPr lang="en-US"/>
              </a:p>
            </c:txPr>
            <c:dLblPos val="t"/>
            <c:showLegendKey val="0"/>
            <c:showVal val="1"/>
            <c:showCatName val="0"/>
            <c:showSerName val="0"/>
            <c:showPercent val="0"/>
            <c:showBubbleSize val="0"/>
            <c:showLeaderLines val="0"/>
          </c:dLbls>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ChartsByTopic!$C$771:$M$771</c:f>
              <c:numCache>
                <c:formatCode>#,##0</c:formatCode>
                <c:ptCount val="11"/>
                <c:pt idx="0">
                  <c:v>39980</c:v>
                </c:pt>
                <c:pt idx="1">
                  <c:v>39532</c:v>
                </c:pt>
                <c:pt idx="2">
                  <c:v>40588</c:v>
                </c:pt>
                <c:pt idx="3">
                  <c:v>40020</c:v>
                </c:pt>
                <c:pt idx="4">
                  <c:v>37159</c:v>
                </c:pt>
                <c:pt idx="5">
                  <c:v>33644</c:v>
                </c:pt>
                <c:pt idx="6">
                  <c:v>32420</c:v>
                </c:pt>
                <c:pt idx="7">
                  <c:v>29583</c:v>
                </c:pt>
                <c:pt idx="8">
                  <c:v>28509</c:v>
                </c:pt>
                <c:pt idx="9">
                  <c:v>31088</c:v>
                </c:pt>
                <c:pt idx="10">
                  <c:v>31865</c:v>
                </c:pt>
              </c:numCache>
            </c:numRef>
          </c:val>
          <c:smooth val="0"/>
        </c:ser>
        <c:ser>
          <c:idx val="7"/>
          <c:order val="7"/>
          <c:tx>
            <c:strRef>
              <c:f>ChartsByTopic!$B$806</c:f>
              <c:strCache>
                <c:ptCount val="1"/>
                <c:pt idx="0">
                  <c:v>Reu2</c:v>
                </c:pt>
              </c:strCache>
            </c:strRef>
          </c:tx>
          <c:spPr>
            <a:ln>
              <a:noFill/>
            </a:ln>
          </c:spPr>
          <c:marker>
            <c:symbol val="triangle"/>
            <c:size val="10"/>
            <c:spPr>
              <a:solidFill>
                <a:schemeClr val="bg1"/>
              </a:solidFill>
              <a:ln w="19050">
                <a:solidFill>
                  <a:srgbClr val="006600"/>
                </a:solidFill>
              </a:ln>
            </c:spPr>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ChartsByTopic!$C$806:$M$806</c:f>
              <c:numCache>
                <c:formatCode>#,##0</c:formatCode>
                <c:ptCount val="11"/>
                <c:pt idx="0">
                  <c:v>#N/A</c:v>
                </c:pt>
                <c:pt idx="1">
                  <c:v>#N/A</c:v>
                </c:pt>
                <c:pt idx="2">
                  <c:v>#N/A</c:v>
                </c:pt>
                <c:pt idx="3">
                  <c:v>#N/A</c:v>
                </c:pt>
                <c:pt idx="4">
                  <c:v>#N/A</c:v>
                </c:pt>
                <c:pt idx="5">
                  <c:v>19440</c:v>
                </c:pt>
                <c:pt idx="6">
                  <c:v>#N/A</c:v>
                </c:pt>
                <c:pt idx="7">
                  <c:v>#N/A</c:v>
                </c:pt>
                <c:pt idx="8">
                  <c:v>#N/A</c:v>
                </c:pt>
                <c:pt idx="9">
                  <c:v>#N/A</c:v>
                </c:pt>
                <c:pt idx="10">
                  <c:v>17598</c:v>
                </c:pt>
              </c:numCache>
            </c:numRef>
          </c:val>
          <c:smooth val="0"/>
        </c:ser>
        <c:ser>
          <c:idx val="8"/>
          <c:order val="8"/>
          <c:tx>
            <c:strRef>
              <c:f>ChartsByTopic!$B$807</c:f>
              <c:strCache>
                <c:ptCount val="1"/>
                <c:pt idx="0">
                  <c:v>Ado2</c:v>
                </c:pt>
              </c:strCache>
            </c:strRef>
          </c:tx>
          <c:spPr>
            <a:ln>
              <a:noFill/>
            </a:ln>
          </c:spPr>
          <c:marker>
            <c:symbol val="triangle"/>
            <c:size val="10"/>
            <c:spPr>
              <a:solidFill>
                <a:schemeClr val="bg1"/>
              </a:solidFill>
              <a:ln w="19050">
                <a:solidFill>
                  <a:srgbClr val="00CC00"/>
                </a:solidFill>
              </a:ln>
            </c:spPr>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ChartsByTopic!$C$807:$M$807</c:f>
              <c:numCache>
                <c:formatCode>#,##0</c:formatCode>
                <c:ptCount val="11"/>
                <c:pt idx="0">
                  <c:v>#N/A</c:v>
                </c:pt>
                <c:pt idx="1">
                  <c:v>#N/A</c:v>
                </c:pt>
                <c:pt idx="2">
                  <c:v>#N/A</c:v>
                </c:pt>
                <c:pt idx="3">
                  <c:v>#N/A</c:v>
                </c:pt>
                <c:pt idx="4">
                  <c:v>#N/A</c:v>
                </c:pt>
                <c:pt idx="5">
                  <c:v>6173</c:v>
                </c:pt>
                <c:pt idx="6">
                  <c:v>#N/A</c:v>
                </c:pt>
                <c:pt idx="7">
                  <c:v>#N/A</c:v>
                </c:pt>
                <c:pt idx="8">
                  <c:v>#N/A</c:v>
                </c:pt>
                <c:pt idx="9">
                  <c:v>#N/A</c:v>
                </c:pt>
                <c:pt idx="10">
                  <c:v>6282</c:v>
                </c:pt>
              </c:numCache>
            </c:numRef>
          </c:val>
          <c:smooth val="0"/>
        </c:ser>
        <c:ser>
          <c:idx val="9"/>
          <c:order val="9"/>
          <c:tx>
            <c:strRef>
              <c:f>ChartsByTopic!$B$808</c:f>
              <c:strCache>
                <c:ptCount val="1"/>
                <c:pt idx="0">
                  <c:v>Kin2</c:v>
                </c:pt>
              </c:strCache>
            </c:strRef>
          </c:tx>
          <c:spPr>
            <a:ln>
              <a:noFill/>
            </a:ln>
          </c:spPr>
          <c:marker>
            <c:symbol val="triangle"/>
            <c:size val="10"/>
            <c:spPr>
              <a:solidFill>
                <a:schemeClr val="bg1"/>
              </a:solidFill>
              <a:ln w="19050">
                <a:solidFill>
                  <a:srgbClr val="00FF00"/>
                </a:solidFill>
              </a:ln>
            </c:spPr>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ChartsByTopic!$C$808:$M$808</c:f>
              <c:numCache>
                <c:formatCode>#,##0</c:formatCode>
                <c:ptCount val="11"/>
                <c:pt idx="0">
                  <c:v>#N/A</c:v>
                </c:pt>
                <c:pt idx="1">
                  <c:v>#N/A</c:v>
                </c:pt>
                <c:pt idx="2">
                  <c:v>#N/A</c:v>
                </c:pt>
                <c:pt idx="3">
                  <c:v>#N/A</c:v>
                </c:pt>
                <c:pt idx="4">
                  <c:v>#N/A</c:v>
                </c:pt>
                <c:pt idx="5">
                  <c:v>975</c:v>
                </c:pt>
                <c:pt idx="6">
                  <c:v>#N/A</c:v>
                </c:pt>
                <c:pt idx="7">
                  <c:v>#N/A</c:v>
                </c:pt>
                <c:pt idx="8">
                  <c:v>#N/A</c:v>
                </c:pt>
                <c:pt idx="9">
                  <c:v>#N/A</c:v>
                </c:pt>
                <c:pt idx="10">
                  <c:v>1444</c:v>
                </c:pt>
              </c:numCache>
            </c:numRef>
          </c:val>
          <c:smooth val="0"/>
        </c:ser>
        <c:ser>
          <c:idx val="10"/>
          <c:order val="10"/>
          <c:tx>
            <c:strRef>
              <c:f>ChartsByTopic!$B$809</c:f>
              <c:strCache>
                <c:ptCount val="1"/>
                <c:pt idx="0">
                  <c:v>Oth2</c:v>
                </c:pt>
              </c:strCache>
            </c:strRef>
          </c:tx>
          <c:spPr>
            <a:ln>
              <a:noFill/>
            </a:ln>
          </c:spPr>
          <c:marker>
            <c:symbol val="triangle"/>
            <c:size val="10"/>
            <c:spPr>
              <a:solidFill>
                <a:schemeClr val="bg1"/>
              </a:solidFill>
              <a:ln w="19050">
                <a:solidFill>
                  <a:srgbClr val="66FF99"/>
                </a:solidFill>
              </a:ln>
            </c:spPr>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ChartsByTopic!$C$809:$M$809</c:f>
              <c:numCache>
                <c:formatCode>#,##0</c:formatCode>
                <c:ptCount val="11"/>
                <c:pt idx="0">
                  <c:v>#N/A</c:v>
                </c:pt>
                <c:pt idx="1">
                  <c:v>#N/A</c:v>
                </c:pt>
                <c:pt idx="2">
                  <c:v>#N/A</c:v>
                </c:pt>
                <c:pt idx="3">
                  <c:v>#N/A</c:v>
                </c:pt>
                <c:pt idx="4">
                  <c:v>#N/A</c:v>
                </c:pt>
                <c:pt idx="5">
                  <c:v>1623</c:v>
                </c:pt>
                <c:pt idx="6">
                  <c:v>#N/A</c:v>
                </c:pt>
                <c:pt idx="7">
                  <c:v>#N/A</c:v>
                </c:pt>
                <c:pt idx="8">
                  <c:v>#N/A</c:v>
                </c:pt>
                <c:pt idx="9">
                  <c:v>#N/A</c:v>
                </c:pt>
                <c:pt idx="10">
                  <c:v>1671</c:v>
                </c:pt>
              </c:numCache>
            </c:numRef>
          </c:val>
          <c:smooth val="0"/>
        </c:ser>
        <c:ser>
          <c:idx val="11"/>
          <c:order val="11"/>
          <c:tx>
            <c:strRef>
              <c:f>ChartsByTopic!$B$810</c:f>
              <c:strCache>
                <c:ptCount val="1"/>
                <c:pt idx="0">
                  <c:v>Ema2</c:v>
                </c:pt>
              </c:strCache>
            </c:strRef>
          </c:tx>
          <c:spPr>
            <a:ln>
              <a:noFill/>
            </a:ln>
          </c:spPr>
          <c:marker>
            <c:symbol val="triangle"/>
            <c:size val="10"/>
            <c:spPr>
              <a:solidFill>
                <a:schemeClr val="bg1"/>
              </a:solidFill>
              <a:ln w="19050">
                <a:solidFill>
                  <a:srgbClr val="FF9900"/>
                </a:solidFill>
              </a:ln>
            </c:spPr>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ChartsByTopic!$C$810:$M$810</c:f>
              <c:numCache>
                <c:formatCode>#,##0</c:formatCode>
                <c:ptCount val="11"/>
                <c:pt idx="0">
                  <c:v>#N/A</c:v>
                </c:pt>
                <c:pt idx="1">
                  <c:v>#N/A</c:v>
                </c:pt>
                <c:pt idx="2">
                  <c:v>#N/A</c:v>
                </c:pt>
                <c:pt idx="3">
                  <c:v>#N/A</c:v>
                </c:pt>
                <c:pt idx="4">
                  <c:v>#N/A</c:v>
                </c:pt>
                <c:pt idx="5">
                  <c:v>4611</c:v>
                </c:pt>
                <c:pt idx="6">
                  <c:v>#N/A</c:v>
                </c:pt>
                <c:pt idx="7">
                  <c:v>#N/A</c:v>
                </c:pt>
                <c:pt idx="8">
                  <c:v>#N/A</c:v>
                </c:pt>
                <c:pt idx="9">
                  <c:v>#N/A</c:v>
                </c:pt>
                <c:pt idx="10">
                  <c:v>2015</c:v>
                </c:pt>
              </c:numCache>
            </c:numRef>
          </c:val>
          <c:smooth val="0"/>
        </c:ser>
        <c:ser>
          <c:idx val="12"/>
          <c:order val="12"/>
          <c:tx>
            <c:strRef>
              <c:f>ChartsByTopic!$B$811</c:f>
              <c:strCache>
                <c:ptCount val="1"/>
                <c:pt idx="0">
                  <c:v>Oth2</c:v>
                </c:pt>
              </c:strCache>
            </c:strRef>
          </c:tx>
          <c:spPr>
            <a:ln>
              <a:noFill/>
            </a:ln>
          </c:spPr>
          <c:marker>
            <c:symbol val="triangle"/>
            <c:size val="10"/>
            <c:spPr>
              <a:solidFill>
                <a:schemeClr val="bg1"/>
              </a:solidFill>
              <a:ln w="19050">
                <a:solidFill>
                  <a:srgbClr val="FFCC00"/>
                </a:solidFill>
              </a:ln>
            </c:spPr>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ChartsByTopic!$C$811:$M$811</c:f>
              <c:numCache>
                <c:formatCode>#,##0</c:formatCode>
                <c:ptCount val="11"/>
                <c:pt idx="0">
                  <c:v>#N/A</c:v>
                </c:pt>
                <c:pt idx="1">
                  <c:v>#N/A</c:v>
                </c:pt>
                <c:pt idx="2">
                  <c:v>#N/A</c:v>
                </c:pt>
                <c:pt idx="3">
                  <c:v>#N/A</c:v>
                </c:pt>
                <c:pt idx="4">
                  <c:v>#N/A</c:v>
                </c:pt>
                <c:pt idx="5">
                  <c:v>822</c:v>
                </c:pt>
                <c:pt idx="6">
                  <c:v>#N/A</c:v>
                </c:pt>
                <c:pt idx="7">
                  <c:v>#N/A</c:v>
                </c:pt>
                <c:pt idx="8">
                  <c:v>#N/A</c:v>
                </c:pt>
                <c:pt idx="9">
                  <c:v>#N/A</c:v>
                </c:pt>
                <c:pt idx="10">
                  <c:v>2855</c:v>
                </c:pt>
              </c:numCache>
            </c:numRef>
          </c:val>
          <c:smooth val="0"/>
        </c:ser>
        <c:ser>
          <c:idx val="13"/>
          <c:order val="13"/>
          <c:tx>
            <c:strRef>
              <c:f>ChartsByTopic!$B$812</c:f>
              <c:strCache>
                <c:ptCount val="1"/>
                <c:pt idx="0">
                  <c:v>Tot2</c:v>
                </c:pt>
              </c:strCache>
            </c:strRef>
          </c:tx>
          <c:spPr>
            <a:ln>
              <a:noFill/>
            </a:ln>
          </c:spPr>
          <c:marker>
            <c:symbol val="triangle"/>
            <c:size val="10"/>
            <c:spPr>
              <a:solidFill>
                <a:schemeClr val="bg1"/>
              </a:solidFill>
              <a:ln w="19050">
                <a:solidFill>
                  <a:schemeClr val="tx1"/>
                </a:solidFill>
              </a:ln>
            </c:spPr>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ChartsByTopic!$C$812:$M$812</c:f>
              <c:numCache>
                <c:formatCode>#,##0</c:formatCode>
                <c:ptCount val="11"/>
                <c:pt idx="0">
                  <c:v>#N/A</c:v>
                </c:pt>
                <c:pt idx="1">
                  <c:v>#N/A</c:v>
                </c:pt>
                <c:pt idx="2">
                  <c:v>#N/A</c:v>
                </c:pt>
                <c:pt idx="3">
                  <c:v>#N/A</c:v>
                </c:pt>
                <c:pt idx="4">
                  <c:v>#N/A</c:v>
                </c:pt>
                <c:pt idx="5">
                  <c:v>33644</c:v>
                </c:pt>
                <c:pt idx="6">
                  <c:v>#N/A</c:v>
                </c:pt>
                <c:pt idx="7">
                  <c:v>#N/A</c:v>
                </c:pt>
                <c:pt idx="8">
                  <c:v>#N/A</c:v>
                </c:pt>
                <c:pt idx="9">
                  <c:v>#N/A</c:v>
                </c:pt>
                <c:pt idx="10">
                  <c:v>31865</c:v>
                </c:pt>
              </c:numCache>
            </c:numRef>
          </c:val>
          <c:smooth val="0"/>
        </c:ser>
        <c:dLbls>
          <c:showLegendKey val="0"/>
          <c:showVal val="0"/>
          <c:showCatName val="0"/>
          <c:showSerName val="0"/>
          <c:showPercent val="0"/>
          <c:showBubbleSize val="0"/>
        </c:dLbls>
        <c:marker val="1"/>
        <c:smooth val="0"/>
        <c:axId val="92782976"/>
        <c:axId val="92784896"/>
      </c:lineChart>
      <c:dateAx>
        <c:axId val="92782976"/>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92784896"/>
        <c:crosses val="autoZero"/>
        <c:auto val="1"/>
        <c:lblOffset val="100"/>
        <c:baseTimeUnit val="years"/>
        <c:majorUnit val="1"/>
        <c:minorUnit val="1"/>
      </c:dateAx>
      <c:valAx>
        <c:axId val="92784896"/>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92782976"/>
        <c:crosses val="autoZero"/>
        <c:crossBetween val="midCat"/>
      </c:valAx>
      <c:spPr>
        <a:solidFill>
          <a:srgbClr val="FFFFFF"/>
        </a:solidFill>
        <a:ln w="3175">
          <a:solidFill>
            <a:srgbClr val="C0C0C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66" r="0.75000000000000666" t="1" header="0.5" footer="0.5"/>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ChartsByTopic!$A$500</c:f>
          <c:strCache>
            <c:ptCount val="1"/>
            <c:pt idx="0">
              <c:v>San Mateo and California: Percent Recurrence of Maltreatment within Twelve Months</c:v>
            </c:pt>
          </c:strCache>
        </c:strRef>
      </c:tx>
      <c:layout>
        <c:manualLayout>
          <c:xMode val="edge"/>
          <c:yMode val="edge"/>
          <c:x val="0.26599830878880731"/>
          <c:y val="3.2005855037351212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5.6349402680903396E-2"/>
          <c:y val="0.15949476504405541"/>
          <c:w val="0.91316908728094159"/>
          <c:h val="0.73683945173245435"/>
        </c:manualLayout>
      </c:layout>
      <c:lineChart>
        <c:grouping val="standard"/>
        <c:varyColors val="0"/>
        <c:ser>
          <c:idx val="0"/>
          <c:order val="0"/>
          <c:tx>
            <c:strRef>
              <c:f>ChartsByTopic!$B$494</c:f>
              <c:strCache>
                <c:ptCount val="1"/>
                <c:pt idx="0">
                  <c:v>San Mateo</c:v>
                </c:pt>
              </c:strCache>
            </c:strRef>
          </c:tx>
          <c:spPr>
            <a:ln w="38100">
              <a:solidFill>
                <a:srgbClr val="FF6600"/>
              </a:solidFill>
              <a:prstDash val="solid"/>
            </a:ln>
          </c:spPr>
          <c:marker>
            <c:symbol val="circle"/>
            <c:size val="7"/>
            <c:spPr>
              <a:solidFill>
                <a:srgbClr val="FFFFFF"/>
              </a:solidFill>
              <a:ln>
                <a:solidFill>
                  <a:srgbClr val="FF6600"/>
                </a:solidFill>
                <a:prstDash val="solid"/>
              </a:ln>
            </c:spPr>
          </c:marker>
          <c:dLbls>
            <c:dLbl>
              <c:idx val="3"/>
              <c:spPr>
                <a:solidFill>
                  <a:srgbClr val="FFFFFF"/>
                </a:solidFill>
                <a:ln w="38100">
                  <a:solidFill>
                    <a:srgbClr val="FF6600"/>
                  </a:solidFill>
                  <a:prstDash val="solid"/>
                </a:ln>
              </c:spPr>
              <c:txPr>
                <a:bodyPr/>
                <a:lstStyle/>
                <a:p>
                  <a:pPr>
                    <a:defRPr sz="12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dLbl>
            <c:showLegendKey val="0"/>
            <c:showVal val="0"/>
            <c:showCatName val="0"/>
            <c:showSerName val="0"/>
            <c:showPercent val="0"/>
            <c:showBubbleSize val="0"/>
          </c:dLbls>
          <c:cat>
            <c:numRef>
              <c:f>ChartsByTopic!$C$532:$M$532</c:f>
              <c:numCache>
                <c:formatCode>yyyy</c:formatCode>
                <c:ptCount val="11"/>
                <c:pt idx="0">
                  <c:v>37986</c:v>
                </c:pt>
                <c:pt idx="1">
                  <c:v>38352</c:v>
                </c:pt>
                <c:pt idx="2">
                  <c:v>38717</c:v>
                </c:pt>
                <c:pt idx="3">
                  <c:v>39082</c:v>
                </c:pt>
                <c:pt idx="4">
                  <c:v>39447</c:v>
                </c:pt>
                <c:pt idx="5">
                  <c:v>39813</c:v>
                </c:pt>
                <c:pt idx="6">
                  <c:v>40178</c:v>
                </c:pt>
                <c:pt idx="7">
                  <c:v>40543</c:v>
                </c:pt>
                <c:pt idx="8">
                  <c:v>40908</c:v>
                </c:pt>
                <c:pt idx="9">
                  <c:v>41274</c:v>
                </c:pt>
                <c:pt idx="10">
                  <c:v>41639</c:v>
                </c:pt>
              </c:numCache>
            </c:numRef>
          </c:cat>
          <c:val>
            <c:numRef>
              <c:f>ChartsByTopic!$C$494:$M$494</c:f>
              <c:numCache>
                <c:formatCode>#,##0.0</c:formatCode>
                <c:ptCount val="11"/>
                <c:pt idx="0">
                  <c:v>9.1</c:v>
                </c:pt>
                <c:pt idx="1">
                  <c:v>9.6</c:v>
                </c:pt>
                <c:pt idx="2">
                  <c:v>12.7</c:v>
                </c:pt>
                <c:pt idx="3">
                  <c:v>5.2</c:v>
                </c:pt>
                <c:pt idx="4">
                  <c:v>7.5</c:v>
                </c:pt>
                <c:pt idx="5">
                  <c:v>10.4</c:v>
                </c:pt>
                <c:pt idx="6">
                  <c:v>6.6</c:v>
                </c:pt>
                <c:pt idx="7">
                  <c:v>8.6999999999999993</c:v>
                </c:pt>
                <c:pt idx="8">
                  <c:v>8.6</c:v>
                </c:pt>
                <c:pt idx="9">
                  <c:v>6.2</c:v>
                </c:pt>
                <c:pt idx="10">
                  <c:v>7.2</c:v>
                </c:pt>
              </c:numCache>
            </c:numRef>
          </c:val>
          <c:smooth val="0"/>
        </c:ser>
        <c:ser>
          <c:idx val="1"/>
          <c:order val="1"/>
          <c:tx>
            <c:strRef>
              <c:f>ChartsByTopic!$B$495</c:f>
              <c:strCache>
                <c:ptCount val="1"/>
                <c:pt idx="0">
                  <c:v>California</c:v>
                </c:pt>
              </c:strCache>
            </c:strRef>
          </c:tx>
          <c:spPr>
            <a:ln w="38100">
              <a:solidFill>
                <a:srgbClr val="0000FF"/>
              </a:solidFill>
              <a:prstDash val="lgDash"/>
            </a:ln>
          </c:spPr>
          <c:marker>
            <c:symbol val="square"/>
            <c:size val="7"/>
            <c:spPr>
              <a:solidFill>
                <a:srgbClr val="0000FF"/>
              </a:solidFill>
              <a:ln>
                <a:solidFill>
                  <a:srgbClr val="0000FF"/>
                </a:solidFill>
                <a:prstDash val="solid"/>
              </a:ln>
            </c:spPr>
          </c:marker>
          <c:dLbls>
            <c:dLbl>
              <c:idx val="1"/>
              <c:spPr>
                <a:solidFill>
                  <a:srgbClr val="FFFFFF"/>
                </a:solidFill>
                <a:ln w="38100">
                  <a:solidFill>
                    <a:srgbClr val="0000FF"/>
                  </a:solidFill>
                  <a:prstDash val="lgDash"/>
                </a:ln>
              </c:spPr>
              <c:txPr>
                <a:bodyPr/>
                <a:lstStyle/>
                <a:p>
                  <a:pPr>
                    <a:defRPr sz="12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dLbl>
            <c:showLegendKey val="0"/>
            <c:showVal val="0"/>
            <c:showCatName val="0"/>
            <c:showSerName val="0"/>
            <c:showPercent val="0"/>
            <c:showBubbleSize val="0"/>
          </c:dLbls>
          <c:cat>
            <c:numRef>
              <c:f>ChartsByTopic!$C$532:$M$532</c:f>
              <c:numCache>
                <c:formatCode>yyyy</c:formatCode>
                <c:ptCount val="11"/>
                <c:pt idx="0">
                  <c:v>37986</c:v>
                </c:pt>
                <c:pt idx="1">
                  <c:v>38352</c:v>
                </c:pt>
                <c:pt idx="2">
                  <c:v>38717</c:v>
                </c:pt>
                <c:pt idx="3">
                  <c:v>39082</c:v>
                </c:pt>
                <c:pt idx="4">
                  <c:v>39447</c:v>
                </c:pt>
                <c:pt idx="5">
                  <c:v>39813</c:v>
                </c:pt>
                <c:pt idx="6">
                  <c:v>40178</c:v>
                </c:pt>
                <c:pt idx="7">
                  <c:v>40543</c:v>
                </c:pt>
                <c:pt idx="8">
                  <c:v>40908</c:v>
                </c:pt>
                <c:pt idx="9">
                  <c:v>41274</c:v>
                </c:pt>
                <c:pt idx="10">
                  <c:v>41639</c:v>
                </c:pt>
              </c:numCache>
            </c:numRef>
          </c:cat>
          <c:val>
            <c:numRef>
              <c:f>ChartsByTopic!$C$495:$M$495</c:f>
              <c:numCache>
                <c:formatCode>#,##0.0</c:formatCode>
                <c:ptCount val="11"/>
                <c:pt idx="0">
                  <c:v>11.7</c:v>
                </c:pt>
                <c:pt idx="1">
                  <c:v>11.1</c:v>
                </c:pt>
                <c:pt idx="2">
                  <c:v>10.6</c:v>
                </c:pt>
                <c:pt idx="3">
                  <c:v>9.9</c:v>
                </c:pt>
                <c:pt idx="4">
                  <c:v>9.9</c:v>
                </c:pt>
                <c:pt idx="5">
                  <c:v>10.199999999999999</c:v>
                </c:pt>
                <c:pt idx="6">
                  <c:v>10.3</c:v>
                </c:pt>
                <c:pt idx="7">
                  <c:v>10.1</c:v>
                </c:pt>
                <c:pt idx="8">
                  <c:v>10.4</c:v>
                </c:pt>
                <c:pt idx="9">
                  <c:v>10.4</c:v>
                </c:pt>
                <c:pt idx="10">
                  <c:v>9.9</c:v>
                </c:pt>
              </c:numCache>
            </c:numRef>
          </c:val>
          <c:smooth val="0"/>
        </c:ser>
        <c:ser>
          <c:idx val="2"/>
          <c:order val="2"/>
          <c:tx>
            <c:strRef>
              <c:f>ChartsByTopic!$B$494</c:f>
              <c:strCache>
                <c:ptCount val="1"/>
                <c:pt idx="0">
                  <c:v>San Mateo</c:v>
                </c:pt>
              </c:strCache>
            </c:strRef>
          </c:tx>
          <c:spPr>
            <a:ln w="28575">
              <a:noFill/>
            </a:ln>
          </c:spPr>
          <c:marker>
            <c:symbol val="triangle"/>
            <c:size val="10"/>
            <c:spPr>
              <a:solidFill>
                <a:srgbClr val="FFFFFF"/>
              </a:solidFill>
              <a:ln>
                <a:solidFill>
                  <a:srgbClr val="FF6600"/>
                </a:solidFill>
                <a:prstDash val="solid"/>
              </a:ln>
            </c:spPr>
          </c:marker>
          <c:cat>
            <c:numRef>
              <c:f>ChartsByTopic!$C$532:$M$532</c:f>
              <c:numCache>
                <c:formatCode>yyyy</c:formatCode>
                <c:ptCount val="11"/>
                <c:pt idx="0">
                  <c:v>37986</c:v>
                </c:pt>
                <c:pt idx="1">
                  <c:v>38352</c:v>
                </c:pt>
                <c:pt idx="2">
                  <c:v>38717</c:v>
                </c:pt>
                <c:pt idx="3">
                  <c:v>39082</c:v>
                </c:pt>
                <c:pt idx="4">
                  <c:v>39447</c:v>
                </c:pt>
                <c:pt idx="5">
                  <c:v>39813</c:v>
                </c:pt>
                <c:pt idx="6">
                  <c:v>40178</c:v>
                </c:pt>
                <c:pt idx="7">
                  <c:v>40543</c:v>
                </c:pt>
                <c:pt idx="8">
                  <c:v>40908</c:v>
                </c:pt>
                <c:pt idx="9">
                  <c:v>41274</c:v>
                </c:pt>
                <c:pt idx="10">
                  <c:v>41639</c:v>
                </c:pt>
              </c:numCache>
            </c:numRef>
          </c:cat>
          <c:val>
            <c:numRef>
              <c:f>ChartsByTopic!$C$497:$M$497</c:f>
              <c:numCache>
                <c:formatCode>#,##0.0</c:formatCode>
                <c:ptCount val="11"/>
                <c:pt idx="0">
                  <c:v>#N/A</c:v>
                </c:pt>
                <c:pt idx="1">
                  <c:v>#N/A</c:v>
                </c:pt>
                <c:pt idx="2">
                  <c:v>#N/A</c:v>
                </c:pt>
                <c:pt idx="3">
                  <c:v>#N/A</c:v>
                </c:pt>
                <c:pt idx="4">
                  <c:v>#N/A</c:v>
                </c:pt>
                <c:pt idx="5">
                  <c:v>10.4</c:v>
                </c:pt>
                <c:pt idx="6">
                  <c:v>#N/A</c:v>
                </c:pt>
                <c:pt idx="7">
                  <c:v>#N/A</c:v>
                </c:pt>
                <c:pt idx="8">
                  <c:v>#N/A</c:v>
                </c:pt>
                <c:pt idx="9">
                  <c:v>#N/A</c:v>
                </c:pt>
                <c:pt idx="10">
                  <c:v>7.2</c:v>
                </c:pt>
              </c:numCache>
            </c:numRef>
          </c:val>
          <c:smooth val="0"/>
        </c:ser>
        <c:ser>
          <c:idx val="3"/>
          <c:order val="3"/>
          <c:tx>
            <c:strRef>
              <c:f>ChartsByTopic!$B$495</c:f>
              <c:strCache>
                <c:ptCount val="1"/>
                <c:pt idx="0">
                  <c:v>California</c:v>
                </c:pt>
              </c:strCache>
            </c:strRef>
          </c:tx>
          <c:spPr>
            <a:ln w="28575">
              <a:noFill/>
            </a:ln>
          </c:spPr>
          <c:marker>
            <c:symbol val="triangle"/>
            <c:size val="10"/>
            <c:spPr>
              <a:solidFill>
                <a:srgbClr val="FFFFFF"/>
              </a:solidFill>
              <a:ln>
                <a:solidFill>
                  <a:srgbClr val="0000FF"/>
                </a:solidFill>
                <a:prstDash val="solid"/>
              </a:ln>
            </c:spPr>
          </c:marker>
          <c:cat>
            <c:numRef>
              <c:f>ChartsByTopic!$C$532:$M$532</c:f>
              <c:numCache>
                <c:formatCode>yyyy</c:formatCode>
                <c:ptCount val="11"/>
                <c:pt idx="0">
                  <c:v>37986</c:v>
                </c:pt>
                <c:pt idx="1">
                  <c:v>38352</c:v>
                </c:pt>
                <c:pt idx="2">
                  <c:v>38717</c:v>
                </c:pt>
                <c:pt idx="3">
                  <c:v>39082</c:v>
                </c:pt>
                <c:pt idx="4">
                  <c:v>39447</c:v>
                </c:pt>
                <c:pt idx="5">
                  <c:v>39813</c:v>
                </c:pt>
                <c:pt idx="6">
                  <c:v>40178</c:v>
                </c:pt>
                <c:pt idx="7">
                  <c:v>40543</c:v>
                </c:pt>
                <c:pt idx="8">
                  <c:v>40908</c:v>
                </c:pt>
                <c:pt idx="9">
                  <c:v>41274</c:v>
                </c:pt>
                <c:pt idx="10">
                  <c:v>41639</c:v>
                </c:pt>
              </c:numCache>
            </c:numRef>
          </c:cat>
          <c:val>
            <c:numRef>
              <c:f>ChartsByTopic!$C$498:$M$498</c:f>
              <c:numCache>
                <c:formatCode>#,##0.0</c:formatCode>
                <c:ptCount val="11"/>
                <c:pt idx="0">
                  <c:v>#N/A</c:v>
                </c:pt>
                <c:pt idx="1">
                  <c:v>#N/A</c:v>
                </c:pt>
                <c:pt idx="2">
                  <c:v>#N/A</c:v>
                </c:pt>
                <c:pt idx="3">
                  <c:v>#N/A</c:v>
                </c:pt>
                <c:pt idx="4">
                  <c:v>#N/A</c:v>
                </c:pt>
                <c:pt idx="5">
                  <c:v>10.199999999999999</c:v>
                </c:pt>
                <c:pt idx="6">
                  <c:v>#N/A</c:v>
                </c:pt>
                <c:pt idx="7">
                  <c:v>#N/A</c:v>
                </c:pt>
                <c:pt idx="8">
                  <c:v>#N/A</c:v>
                </c:pt>
                <c:pt idx="9">
                  <c:v>#N/A</c:v>
                </c:pt>
                <c:pt idx="10">
                  <c:v>9.9</c:v>
                </c:pt>
              </c:numCache>
            </c:numRef>
          </c:val>
          <c:smooth val="0"/>
        </c:ser>
        <c:dLbls>
          <c:showLegendKey val="0"/>
          <c:showVal val="0"/>
          <c:showCatName val="0"/>
          <c:showSerName val="0"/>
          <c:showPercent val="0"/>
          <c:showBubbleSize val="0"/>
        </c:dLbls>
        <c:marker val="1"/>
        <c:smooth val="0"/>
        <c:axId val="92829184"/>
        <c:axId val="92831104"/>
      </c:lineChart>
      <c:dateAx>
        <c:axId val="92829184"/>
        <c:scaling>
          <c:orientation val="minMax"/>
        </c:scaling>
        <c:delete val="0"/>
        <c:axPos val="b"/>
        <c:numFmt formatCode="yyyy" sourceLinked="0"/>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92831104"/>
        <c:crosses val="autoZero"/>
        <c:auto val="1"/>
        <c:lblOffset val="100"/>
        <c:baseTimeUnit val="years"/>
        <c:majorUnit val="1"/>
        <c:minorUnit val="1"/>
      </c:dateAx>
      <c:valAx>
        <c:axId val="92831104"/>
        <c:scaling>
          <c:orientation val="minMax"/>
        </c:scaling>
        <c:delete val="0"/>
        <c:axPos val="l"/>
        <c:numFmt formatCode="#,##0.0" sourceLinked="1"/>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92829184"/>
        <c:crosses val="autoZero"/>
        <c:crossBetween val="midCat"/>
      </c:valAx>
      <c:spPr>
        <a:solidFill>
          <a:srgbClr val="FFFFFF"/>
        </a:solidFill>
        <a:ln w="3175">
          <a:solidFill>
            <a:srgbClr val="C0C0C0"/>
          </a:solidFill>
          <a:prstDash val="solid"/>
        </a:ln>
      </c:spPr>
    </c:plotArea>
    <c:plotVisOnly val="0"/>
    <c:dispBlanksAs val="gap"/>
    <c:showDLblsOverMax val="0"/>
  </c:chart>
  <c:spPr>
    <a:solidFill>
      <a:srgbClr val="FFFFFF"/>
    </a:solidFill>
    <a:ln w="9525">
      <a:noFill/>
    </a:ln>
  </c:spPr>
  <c:txPr>
    <a:bodyPr/>
    <a:lstStyle/>
    <a:p>
      <a:pPr>
        <a:defRPr sz="12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66" r="0.75000000000000666"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ChartsByTopic!$A$263</c:f>
          <c:strCache>
            <c:ptCount val="1"/>
            <c:pt idx="0">
              <c:v>San Mateo: Children Entering and Exiting Foster Care</c:v>
            </c:pt>
          </c:strCache>
        </c:strRef>
      </c:tx>
      <c:layout>
        <c:manualLayout>
          <c:xMode val="edge"/>
          <c:yMode val="edge"/>
          <c:x val="0.25165152177947481"/>
          <c:y val="2.6778828572354748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8.4987557836479141E-2"/>
          <c:y val="0.23677829458893851"/>
          <c:w val="0.86753533064250365"/>
          <c:h val="0.63704636401309767"/>
        </c:manualLayout>
      </c:layout>
      <c:lineChart>
        <c:grouping val="standard"/>
        <c:varyColors val="0"/>
        <c:ser>
          <c:idx val="0"/>
          <c:order val="0"/>
          <c:tx>
            <c:strRef>
              <c:f>ChartsByTopic!$B$249</c:f>
              <c:strCache>
                <c:ptCount val="1"/>
                <c:pt idx="0">
                  <c:v>Entries</c:v>
                </c:pt>
              </c:strCache>
            </c:strRef>
          </c:tx>
          <c:spPr>
            <a:ln w="38100">
              <a:solidFill>
                <a:srgbClr val="FF6600"/>
              </a:solidFill>
              <a:prstDash val="solid"/>
            </a:ln>
          </c:spPr>
          <c:marker>
            <c:symbol val="none"/>
          </c:marker>
          <c:dLbls>
            <c:dLbl>
              <c:idx val="1"/>
              <c:tx>
                <c:rich>
                  <a:bodyPr/>
                  <a:lstStyle/>
                  <a:p>
                    <a:pPr>
                      <a:defRPr sz="1000" b="0" i="0" u="none" strike="noStrike" baseline="0">
                        <a:solidFill>
                          <a:srgbClr val="000000"/>
                        </a:solidFill>
                        <a:latin typeface="Gill Sans MT"/>
                        <a:ea typeface="Gill Sans MT"/>
                        <a:cs typeface="Gill Sans MT"/>
                      </a:defRPr>
                    </a:pPr>
                    <a:r>
                      <a:rPr lang="en-US"/>
                      <a:t>Entries</a:t>
                    </a:r>
                  </a:p>
                </c:rich>
              </c:tx>
              <c:spPr>
                <a:solidFill>
                  <a:srgbClr val="FFFFFF"/>
                </a:solidFill>
                <a:ln w="38100">
                  <a:solidFill>
                    <a:srgbClr val="FF6600"/>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ChartsByTopic!$C$247:$M$247</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ChartsByTopic!$C$249:$M$249</c:f>
              <c:numCache>
                <c:formatCode>#,##0</c:formatCode>
                <c:ptCount val="11"/>
                <c:pt idx="0">
                  <c:v>206</c:v>
                </c:pt>
                <c:pt idx="1">
                  <c:v>234</c:v>
                </c:pt>
                <c:pt idx="2">
                  <c:v>239</c:v>
                </c:pt>
                <c:pt idx="3">
                  <c:v>129</c:v>
                </c:pt>
                <c:pt idx="4">
                  <c:v>112</c:v>
                </c:pt>
                <c:pt idx="5">
                  <c:v>117</c:v>
                </c:pt>
                <c:pt idx="6">
                  <c:v>153</c:v>
                </c:pt>
                <c:pt idx="7">
                  <c:v>189</c:v>
                </c:pt>
                <c:pt idx="8">
                  <c:v>165</c:v>
                </c:pt>
                <c:pt idx="9">
                  <c:v>179</c:v>
                </c:pt>
                <c:pt idx="10">
                  <c:v>165</c:v>
                </c:pt>
              </c:numCache>
            </c:numRef>
          </c:val>
          <c:smooth val="0"/>
        </c:ser>
        <c:ser>
          <c:idx val="1"/>
          <c:order val="1"/>
          <c:tx>
            <c:strRef>
              <c:f>ChartsByTopic!$B$250</c:f>
              <c:strCache>
                <c:ptCount val="1"/>
                <c:pt idx="0">
                  <c:v>Exits</c:v>
                </c:pt>
              </c:strCache>
            </c:strRef>
          </c:tx>
          <c:spPr>
            <a:ln w="38100">
              <a:solidFill>
                <a:srgbClr val="000000"/>
              </a:solidFill>
              <a:prstDash val="lgDash"/>
            </a:ln>
          </c:spPr>
          <c:marker>
            <c:symbol val="none"/>
          </c:marker>
          <c:dLbls>
            <c:dLbl>
              <c:idx val="3"/>
              <c:tx>
                <c:rich>
                  <a:bodyPr/>
                  <a:lstStyle/>
                  <a:p>
                    <a:pPr>
                      <a:defRPr sz="1000" b="0" i="0" u="none" strike="noStrike" baseline="0">
                        <a:solidFill>
                          <a:srgbClr val="000000"/>
                        </a:solidFill>
                        <a:latin typeface="Gill Sans MT"/>
                        <a:ea typeface="Gill Sans MT"/>
                        <a:cs typeface="Gill Sans MT"/>
                      </a:defRPr>
                    </a:pPr>
                    <a:r>
                      <a:rPr lang="en-US"/>
                      <a:t>Exits</a:t>
                    </a:r>
                  </a:p>
                </c:rich>
              </c:tx>
              <c:spPr>
                <a:solidFill>
                  <a:srgbClr val="FFFFFF"/>
                </a:solidFill>
                <a:ln w="38100">
                  <a:solidFill>
                    <a:srgbClr val="0000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ChartsByTopic!$C$247:$M$247</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ChartsByTopic!$C$250:$M$250</c:f>
              <c:numCache>
                <c:formatCode>#,##0</c:formatCode>
                <c:ptCount val="11"/>
                <c:pt idx="0">
                  <c:v>193</c:v>
                </c:pt>
                <c:pt idx="1">
                  <c:v>266</c:v>
                </c:pt>
                <c:pt idx="2">
                  <c:v>235</c:v>
                </c:pt>
                <c:pt idx="3">
                  <c:v>236</c:v>
                </c:pt>
                <c:pt idx="4">
                  <c:v>153</c:v>
                </c:pt>
                <c:pt idx="5">
                  <c:v>137</c:v>
                </c:pt>
                <c:pt idx="6">
                  <c:v>165</c:v>
                </c:pt>
                <c:pt idx="7">
                  <c:v>149</c:v>
                </c:pt>
                <c:pt idx="8">
                  <c:v>185</c:v>
                </c:pt>
                <c:pt idx="9">
                  <c:v>163</c:v>
                </c:pt>
                <c:pt idx="10">
                  <c:v>187</c:v>
                </c:pt>
              </c:numCache>
            </c:numRef>
          </c:val>
          <c:smooth val="0"/>
        </c:ser>
        <c:ser>
          <c:idx val="2"/>
          <c:order val="2"/>
          <c:tx>
            <c:v>""</c:v>
          </c:tx>
          <c:spPr>
            <a:ln w="28575">
              <a:noFill/>
            </a:ln>
          </c:spPr>
          <c:marker>
            <c:symbol val="triangle"/>
            <c:size val="10"/>
            <c:spPr>
              <a:solidFill>
                <a:srgbClr val="FFFFFF"/>
              </a:solidFill>
              <a:ln>
                <a:solidFill>
                  <a:srgbClr val="FF6600"/>
                </a:solidFill>
                <a:prstDash val="solid"/>
              </a:ln>
            </c:spPr>
          </c:marker>
          <c:cat>
            <c:numRef>
              <c:f>ChartsByTopic!$C$247:$M$247</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ChartsByTopic!$C$256:$M$256</c:f>
              <c:numCache>
                <c:formatCode>#,##0</c:formatCode>
                <c:ptCount val="11"/>
                <c:pt idx="0">
                  <c:v>#N/A</c:v>
                </c:pt>
                <c:pt idx="1">
                  <c:v>#N/A</c:v>
                </c:pt>
                <c:pt idx="2">
                  <c:v>#N/A</c:v>
                </c:pt>
                <c:pt idx="3">
                  <c:v>#N/A</c:v>
                </c:pt>
                <c:pt idx="4">
                  <c:v>#N/A</c:v>
                </c:pt>
                <c:pt idx="5">
                  <c:v>117</c:v>
                </c:pt>
                <c:pt idx="6">
                  <c:v>#N/A</c:v>
                </c:pt>
                <c:pt idx="7">
                  <c:v>#N/A</c:v>
                </c:pt>
                <c:pt idx="8">
                  <c:v>#N/A</c:v>
                </c:pt>
                <c:pt idx="9">
                  <c:v>#N/A</c:v>
                </c:pt>
                <c:pt idx="10">
                  <c:v>165</c:v>
                </c:pt>
              </c:numCache>
            </c:numRef>
          </c:val>
          <c:smooth val="0"/>
        </c:ser>
        <c:ser>
          <c:idx val="3"/>
          <c:order val="3"/>
          <c:tx>
            <c:v>""</c:v>
          </c:tx>
          <c:spPr>
            <a:ln w="28575">
              <a:noFill/>
            </a:ln>
          </c:spPr>
          <c:marker>
            <c:symbol val="triangle"/>
            <c:size val="10"/>
            <c:spPr>
              <a:solidFill>
                <a:srgbClr val="FFFFFF"/>
              </a:solidFill>
              <a:ln>
                <a:solidFill>
                  <a:srgbClr val="000000"/>
                </a:solidFill>
                <a:prstDash val="solid"/>
              </a:ln>
            </c:spPr>
          </c:marker>
          <c:cat>
            <c:numRef>
              <c:f>ChartsByTopic!$C$247:$M$247</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ChartsByTopic!$C$257:$M$257</c:f>
              <c:numCache>
                <c:formatCode>#,##0</c:formatCode>
                <c:ptCount val="11"/>
                <c:pt idx="0">
                  <c:v>#N/A</c:v>
                </c:pt>
                <c:pt idx="1">
                  <c:v>#N/A</c:v>
                </c:pt>
                <c:pt idx="2">
                  <c:v>#N/A</c:v>
                </c:pt>
                <c:pt idx="3">
                  <c:v>#N/A</c:v>
                </c:pt>
                <c:pt idx="4">
                  <c:v>#N/A</c:v>
                </c:pt>
                <c:pt idx="5">
                  <c:v>137</c:v>
                </c:pt>
                <c:pt idx="6">
                  <c:v>#N/A</c:v>
                </c:pt>
                <c:pt idx="7">
                  <c:v>#N/A</c:v>
                </c:pt>
                <c:pt idx="8">
                  <c:v>#N/A</c:v>
                </c:pt>
                <c:pt idx="9">
                  <c:v>#N/A</c:v>
                </c:pt>
                <c:pt idx="10">
                  <c:v>187</c:v>
                </c:pt>
              </c:numCache>
            </c:numRef>
          </c:val>
          <c:smooth val="0"/>
        </c:ser>
        <c:dLbls>
          <c:showLegendKey val="0"/>
          <c:showVal val="0"/>
          <c:showCatName val="0"/>
          <c:showSerName val="0"/>
          <c:showPercent val="0"/>
          <c:showBubbleSize val="0"/>
        </c:dLbls>
        <c:marker val="1"/>
        <c:smooth val="0"/>
        <c:axId val="158662656"/>
        <c:axId val="158664576"/>
      </c:lineChart>
      <c:dateAx>
        <c:axId val="158662656"/>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58664576"/>
        <c:crosses val="autoZero"/>
        <c:auto val="1"/>
        <c:lblOffset val="100"/>
        <c:baseTimeUnit val="years"/>
        <c:majorUnit val="1"/>
        <c:minorUnit val="1"/>
      </c:dateAx>
      <c:valAx>
        <c:axId val="158664576"/>
        <c:scaling>
          <c:orientation val="minMax"/>
        </c:scaling>
        <c:delete val="0"/>
        <c:axPos val="l"/>
        <c:numFmt formatCode="#,##0" sourceLinked="1"/>
        <c:majorTickMark val="none"/>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58662656"/>
        <c:crosses val="autoZero"/>
        <c:crossBetween val="midCat"/>
      </c:valAx>
      <c:spPr>
        <a:noFill/>
        <a:ln w="3175">
          <a:solidFill>
            <a:srgbClr val="C0C0C0"/>
          </a:solidFill>
          <a:prstDash val="solid"/>
        </a:ln>
      </c:spPr>
    </c:plotArea>
    <c:plotVisOnly val="0"/>
    <c:dispBlanksAs val="gap"/>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orientation="landscape"/>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ChartsByTopic!$A$264</c:f>
          <c:strCache>
            <c:ptCount val="1"/>
            <c:pt idx="0">
              <c:v>California: Children Entering and Exiting Foster Care</c:v>
            </c:pt>
          </c:strCache>
        </c:strRef>
      </c:tx>
      <c:layout>
        <c:manualLayout>
          <c:xMode val="edge"/>
          <c:yMode val="edge"/>
          <c:x val="0.24533594484900112"/>
          <c:y val="2.6778828572354748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0.11171544335587009"/>
          <c:y val="0.23255011075699272"/>
          <c:w val="0.8422468229476866"/>
          <c:h val="0.63563696940244219"/>
        </c:manualLayout>
      </c:layout>
      <c:lineChart>
        <c:grouping val="standard"/>
        <c:varyColors val="0"/>
        <c:ser>
          <c:idx val="1"/>
          <c:order val="0"/>
          <c:tx>
            <c:strRef>
              <c:f>ChartsByTopic!$B$252</c:f>
              <c:strCache>
                <c:ptCount val="1"/>
                <c:pt idx="0">
                  <c:v>Entries</c:v>
                </c:pt>
              </c:strCache>
            </c:strRef>
          </c:tx>
          <c:spPr>
            <a:ln w="38100">
              <a:solidFill>
                <a:srgbClr val="0000FF"/>
              </a:solidFill>
              <a:prstDash val="solid"/>
            </a:ln>
          </c:spPr>
          <c:marker>
            <c:symbol val="none"/>
          </c:marker>
          <c:dLbls>
            <c:dLbl>
              <c:idx val="1"/>
              <c:tx>
                <c:rich>
                  <a:bodyPr/>
                  <a:lstStyle/>
                  <a:p>
                    <a:pPr>
                      <a:defRPr sz="1000" b="0" i="0" u="none" strike="noStrike" baseline="0">
                        <a:solidFill>
                          <a:srgbClr val="000000"/>
                        </a:solidFill>
                        <a:latin typeface="Gill Sans MT"/>
                        <a:ea typeface="Gill Sans MT"/>
                        <a:cs typeface="Gill Sans MT"/>
                      </a:defRPr>
                    </a:pPr>
                    <a:r>
                      <a:rPr lang="en-US"/>
                      <a:t>Entries</a:t>
                    </a:r>
                  </a:p>
                </c:rich>
              </c:tx>
              <c:spPr>
                <a:solidFill>
                  <a:srgbClr val="FFFFFF"/>
                </a:solidFill>
                <a:ln w="38100">
                  <a:solidFill>
                    <a:srgbClr val="0000FF"/>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ChartsByTopic!$C$247:$M$247</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ChartsByTopic!$C$252:$M$252</c:f>
              <c:numCache>
                <c:formatCode>#,##0</c:formatCode>
                <c:ptCount val="11"/>
                <c:pt idx="0">
                  <c:v>33354</c:v>
                </c:pt>
                <c:pt idx="1">
                  <c:v>33204</c:v>
                </c:pt>
                <c:pt idx="2">
                  <c:v>32096</c:v>
                </c:pt>
                <c:pt idx="3">
                  <c:v>29245</c:v>
                </c:pt>
                <c:pt idx="4">
                  <c:v>28186</c:v>
                </c:pt>
                <c:pt idx="5">
                  <c:v>27715</c:v>
                </c:pt>
                <c:pt idx="6">
                  <c:v>27253</c:v>
                </c:pt>
                <c:pt idx="7">
                  <c:v>28528</c:v>
                </c:pt>
                <c:pt idx="8">
                  <c:v>29978</c:v>
                </c:pt>
                <c:pt idx="9">
                  <c:v>30016</c:v>
                </c:pt>
                <c:pt idx="10">
                  <c:v>28636</c:v>
                </c:pt>
              </c:numCache>
            </c:numRef>
          </c:val>
          <c:smooth val="0"/>
        </c:ser>
        <c:ser>
          <c:idx val="2"/>
          <c:order val="1"/>
          <c:tx>
            <c:strRef>
              <c:f>ChartsByTopic!$B$253</c:f>
              <c:strCache>
                <c:ptCount val="1"/>
                <c:pt idx="0">
                  <c:v>Exits</c:v>
                </c:pt>
              </c:strCache>
            </c:strRef>
          </c:tx>
          <c:spPr>
            <a:ln w="38100">
              <a:solidFill>
                <a:srgbClr val="000000"/>
              </a:solidFill>
              <a:prstDash val="lgDash"/>
            </a:ln>
          </c:spPr>
          <c:marker>
            <c:symbol val="none"/>
          </c:marker>
          <c:dLbls>
            <c:dLbl>
              <c:idx val="3"/>
              <c:tx>
                <c:rich>
                  <a:bodyPr/>
                  <a:lstStyle/>
                  <a:p>
                    <a:pPr>
                      <a:defRPr sz="1000" b="0" i="0" u="none" strike="noStrike" baseline="0">
                        <a:solidFill>
                          <a:srgbClr val="000000"/>
                        </a:solidFill>
                        <a:latin typeface="Gill Sans MT"/>
                        <a:ea typeface="Gill Sans MT"/>
                        <a:cs typeface="Gill Sans MT"/>
                      </a:defRPr>
                    </a:pPr>
                    <a:r>
                      <a:rPr lang="en-US"/>
                      <a:t>Exits</a:t>
                    </a:r>
                  </a:p>
                </c:rich>
              </c:tx>
              <c:spPr>
                <a:solidFill>
                  <a:srgbClr val="FFFFFF"/>
                </a:solidFill>
                <a:ln w="38100">
                  <a:solidFill>
                    <a:srgbClr val="0000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ChartsByTopic!$C$247:$M$247</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ChartsByTopic!$C$253:$M$253</c:f>
              <c:numCache>
                <c:formatCode>#,##0</c:formatCode>
                <c:ptCount val="11"/>
                <c:pt idx="0">
                  <c:v>35737</c:v>
                </c:pt>
                <c:pt idx="1">
                  <c:v>35458</c:v>
                </c:pt>
                <c:pt idx="2">
                  <c:v>36600</c:v>
                </c:pt>
                <c:pt idx="3">
                  <c:v>36395</c:v>
                </c:pt>
                <c:pt idx="4">
                  <c:v>33723</c:v>
                </c:pt>
                <c:pt idx="5">
                  <c:v>30671</c:v>
                </c:pt>
                <c:pt idx="6">
                  <c:v>29583</c:v>
                </c:pt>
                <c:pt idx="7">
                  <c:v>27078</c:v>
                </c:pt>
                <c:pt idx="8">
                  <c:v>26009</c:v>
                </c:pt>
                <c:pt idx="9">
                  <c:v>28549</c:v>
                </c:pt>
                <c:pt idx="10">
                  <c:v>29378</c:v>
                </c:pt>
              </c:numCache>
            </c:numRef>
          </c:val>
          <c:smooth val="0"/>
        </c:ser>
        <c:ser>
          <c:idx val="0"/>
          <c:order val="2"/>
          <c:tx>
            <c:v>""</c:v>
          </c:tx>
          <c:spPr>
            <a:ln w="28575">
              <a:noFill/>
            </a:ln>
          </c:spPr>
          <c:marker>
            <c:symbol val="triangle"/>
            <c:size val="10"/>
            <c:spPr>
              <a:solidFill>
                <a:srgbClr val="FFFFFF"/>
              </a:solidFill>
              <a:ln>
                <a:solidFill>
                  <a:srgbClr val="0000FF"/>
                </a:solidFill>
                <a:prstDash val="solid"/>
              </a:ln>
            </c:spPr>
          </c:marker>
          <c:cat>
            <c:numRef>
              <c:f>ChartsByTopic!$C$247:$M$247</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ChartsByTopic!$C$259:$M$259</c:f>
              <c:numCache>
                <c:formatCode>#,##0</c:formatCode>
                <c:ptCount val="11"/>
                <c:pt idx="0">
                  <c:v>#N/A</c:v>
                </c:pt>
                <c:pt idx="1">
                  <c:v>#N/A</c:v>
                </c:pt>
                <c:pt idx="2">
                  <c:v>#N/A</c:v>
                </c:pt>
                <c:pt idx="3">
                  <c:v>#N/A</c:v>
                </c:pt>
                <c:pt idx="4">
                  <c:v>#N/A</c:v>
                </c:pt>
                <c:pt idx="5">
                  <c:v>27715</c:v>
                </c:pt>
                <c:pt idx="6">
                  <c:v>#N/A</c:v>
                </c:pt>
                <c:pt idx="7">
                  <c:v>#N/A</c:v>
                </c:pt>
                <c:pt idx="8">
                  <c:v>#N/A</c:v>
                </c:pt>
                <c:pt idx="9">
                  <c:v>#N/A</c:v>
                </c:pt>
                <c:pt idx="10">
                  <c:v>28636</c:v>
                </c:pt>
              </c:numCache>
            </c:numRef>
          </c:val>
          <c:smooth val="0"/>
        </c:ser>
        <c:ser>
          <c:idx val="3"/>
          <c:order val="3"/>
          <c:tx>
            <c:v>""</c:v>
          </c:tx>
          <c:spPr>
            <a:ln w="28575">
              <a:noFill/>
            </a:ln>
          </c:spPr>
          <c:marker>
            <c:symbol val="triangle"/>
            <c:size val="10"/>
            <c:spPr>
              <a:solidFill>
                <a:srgbClr val="FFFFFF"/>
              </a:solidFill>
              <a:ln>
                <a:solidFill>
                  <a:srgbClr val="000000"/>
                </a:solidFill>
                <a:prstDash val="solid"/>
              </a:ln>
            </c:spPr>
          </c:marker>
          <c:cat>
            <c:numRef>
              <c:f>ChartsByTopic!$C$247:$M$247</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ChartsByTopic!$C$260:$M$260</c:f>
              <c:numCache>
                <c:formatCode>#,##0</c:formatCode>
                <c:ptCount val="11"/>
                <c:pt idx="0">
                  <c:v>#N/A</c:v>
                </c:pt>
                <c:pt idx="1">
                  <c:v>#N/A</c:v>
                </c:pt>
                <c:pt idx="2">
                  <c:v>#N/A</c:v>
                </c:pt>
                <c:pt idx="3">
                  <c:v>#N/A</c:v>
                </c:pt>
                <c:pt idx="4">
                  <c:v>#N/A</c:v>
                </c:pt>
                <c:pt idx="5">
                  <c:v>30671</c:v>
                </c:pt>
                <c:pt idx="6">
                  <c:v>#N/A</c:v>
                </c:pt>
                <c:pt idx="7">
                  <c:v>#N/A</c:v>
                </c:pt>
                <c:pt idx="8">
                  <c:v>#N/A</c:v>
                </c:pt>
                <c:pt idx="9">
                  <c:v>#N/A</c:v>
                </c:pt>
                <c:pt idx="10">
                  <c:v>29378</c:v>
                </c:pt>
              </c:numCache>
            </c:numRef>
          </c:val>
          <c:smooth val="0"/>
        </c:ser>
        <c:dLbls>
          <c:showLegendKey val="0"/>
          <c:showVal val="0"/>
          <c:showCatName val="0"/>
          <c:showSerName val="0"/>
          <c:showPercent val="0"/>
          <c:showBubbleSize val="0"/>
        </c:dLbls>
        <c:marker val="1"/>
        <c:smooth val="0"/>
        <c:axId val="158807168"/>
        <c:axId val="166896000"/>
      </c:lineChart>
      <c:dateAx>
        <c:axId val="158807168"/>
        <c:scaling>
          <c:orientation val="minMax"/>
        </c:scaling>
        <c:delete val="0"/>
        <c:axPos val="b"/>
        <c:numFmt formatCode="yyyy" sourceLinked="0"/>
        <c:majorTickMark val="out"/>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66896000"/>
        <c:crosses val="autoZero"/>
        <c:auto val="1"/>
        <c:lblOffset val="100"/>
        <c:baseTimeUnit val="years"/>
        <c:majorUnit val="1"/>
        <c:minorUnit val="1"/>
      </c:dateAx>
      <c:valAx>
        <c:axId val="166896000"/>
        <c:scaling>
          <c:orientation val="minMax"/>
        </c:scaling>
        <c:delete val="0"/>
        <c:axPos val="l"/>
        <c:numFmt formatCode="#,##0" sourceLinked="1"/>
        <c:majorTickMark val="out"/>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58807168"/>
        <c:crosses val="autoZero"/>
        <c:crossBetween val="midCat"/>
      </c:valAx>
      <c:spPr>
        <a:solidFill>
          <a:srgbClr val="FFFFFF"/>
        </a:solidFill>
        <a:ln w="3175">
          <a:solidFill>
            <a:srgbClr val="C0C0C0"/>
          </a:solidFill>
          <a:prstDash val="solid"/>
        </a:ln>
      </c:spPr>
    </c:plotArea>
    <c:plotVisOnly val="0"/>
    <c:dispBlanksAs val="gap"/>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ChartsByTopic!$A$459</c:f>
          <c:strCache>
            <c:ptCount val="1"/>
            <c:pt idx="0">
              <c:v>San Mateo and California: Median Months to Reunification</c:v>
            </c:pt>
          </c:strCache>
        </c:strRef>
      </c:tx>
      <c:layout>
        <c:manualLayout>
          <c:xMode val="edge"/>
          <c:yMode val="edge"/>
          <c:x val="0.31582158847791553"/>
          <c:y val="4.0637895926725974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4.8247428136652386E-2"/>
          <c:y val="0.16584652178490158"/>
          <c:w val="0.92595406601986363"/>
          <c:h val="0.72557853280894469"/>
        </c:manualLayout>
      </c:layout>
      <c:lineChart>
        <c:grouping val="standard"/>
        <c:varyColors val="0"/>
        <c:ser>
          <c:idx val="0"/>
          <c:order val="0"/>
          <c:tx>
            <c:strRef>
              <c:f>ChartsByTopic!$B$453</c:f>
              <c:strCache>
                <c:ptCount val="1"/>
                <c:pt idx="0">
                  <c:v>San Mateo</c:v>
                </c:pt>
              </c:strCache>
            </c:strRef>
          </c:tx>
          <c:spPr>
            <a:ln w="38100">
              <a:solidFill>
                <a:srgbClr val="FF6600"/>
              </a:solidFill>
              <a:prstDash val="solid"/>
            </a:ln>
          </c:spPr>
          <c:marker>
            <c:symbol val="circle"/>
            <c:size val="7"/>
            <c:spPr>
              <a:solidFill>
                <a:srgbClr val="FFFFFF"/>
              </a:solidFill>
              <a:ln>
                <a:solidFill>
                  <a:srgbClr val="FF6600"/>
                </a:solidFill>
                <a:prstDash val="solid"/>
              </a:ln>
            </c:spPr>
          </c:marker>
          <c:dLbls>
            <c:dLbl>
              <c:idx val="3"/>
              <c:spPr>
                <a:solidFill>
                  <a:srgbClr val="FFFFFF"/>
                </a:solidFill>
                <a:ln w="38100">
                  <a:solidFill>
                    <a:srgbClr val="FF6600"/>
                  </a:solidFill>
                  <a:prstDash val="solid"/>
                </a:ln>
              </c:spPr>
              <c:txPr>
                <a:bodyPr/>
                <a:lstStyle/>
                <a:p>
                  <a:pPr>
                    <a:defRPr sz="12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dLbl>
            <c:showLegendKey val="0"/>
            <c:showVal val="0"/>
            <c:showCatName val="0"/>
            <c:showSerName val="0"/>
            <c:showPercent val="0"/>
            <c:showBubbleSize val="0"/>
          </c:dLbls>
          <c:cat>
            <c:numRef>
              <c:f>ChartsByTopic!$C$451:$M$451</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ChartsByTopic!$C$453:$M$453</c:f>
              <c:numCache>
                <c:formatCode>#,##0.0</c:formatCode>
                <c:ptCount val="11"/>
                <c:pt idx="0">
                  <c:v>39.200000000000003</c:v>
                </c:pt>
                <c:pt idx="1">
                  <c:v>38.5</c:v>
                </c:pt>
                <c:pt idx="2">
                  <c:v>45.3</c:v>
                </c:pt>
                <c:pt idx="3">
                  <c:v>46.5</c:v>
                </c:pt>
                <c:pt idx="4">
                  <c:v>48.8</c:v>
                </c:pt>
                <c:pt idx="5">
                  <c:v>32.1</c:v>
                </c:pt>
                <c:pt idx="6">
                  <c:v>33.6</c:v>
                </c:pt>
                <c:pt idx="7">
                  <c:v>46.6</c:v>
                </c:pt>
                <c:pt idx="8">
                  <c:v>42.6</c:v>
                </c:pt>
                <c:pt idx="9">
                  <c:v>47.2</c:v>
                </c:pt>
                <c:pt idx="10">
                  <c:v>47.9</c:v>
                </c:pt>
              </c:numCache>
            </c:numRef>
          </c:val>
          <c:smooth val="0"/>
        </c:ser>
        <c:ser>
          <c:idx val="1"/>
          <c:order val="1"/>
          <c:tx>
            <c:strRef>
              <c:f>ChartsByTopic!$B$454</c:f>
              <c:strCache>
                <c:ptCount val="1"/>
                <c:pt idx="0">
                  <c:v>California</c:v>
                </c:pt>
              </c:strCache>
            </c:strRef>
          </c:tx>
          <c:spPr>
            <a:ln w="38100">
              <a:solidFill>
                <a:srgbClr val="0000FF"/>
              </a:solidFill>
              <a:prstDash val="lgDash"/>
            </a:ln>
          </c:spPr>
          <c:marker>
            <c:symbol val="square"/>
            <c:size val="7"/>
            <c:spPr>
              <a:solidFill>
                <a:srgbClr val="0000FF"/>
              </a:solidFill>
              <a:ln>
                <a:solidFill>
                  <a:srgbClr val="0000FF"/>
                </a:solidFill>
                <a:prstDash val="solid"/>
              </a:ln>
            </c:spPr>
          </c:marker>
          <c:dLbls>
            <c:dLbl>
              <c:idx val="1"/>
              <c:spPr>
                <a:solidFill>
                  <a:srgbClr val="FFFFFF"/>
                </a:solidFill>
                <a:ln w="38100">
                  <a:solidFill>
                    <a:srgbClr val="0000FF"/>
                  </a:solidFill>
                  <a:prstDash val="lgDash"/>
                </a:ln>
              </c:spPr>
              <c:txPr>
                <a:bodyPr/>
                <a:lstStyle/>
                <a:p>
                  <a:pPr>
                    <a:defRPr sz="12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dLbl>
            <c:showLegendKey val="0"/>
            <c:showVal val="0"/>
            <c:showCatName val="0"/>
            <c:showSerName val="0"/>
            <c:showPercent val="0"/>
            <c:showBubbleSize val="0"/>
          </c:dLbls>
          <c:cat>
            <c:numRef>
              <c:f>ChartsByTopic!$C$451:$M$451</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ChartsByTopic!$C$454:$M$454</c:f>
              <c:numCache>
                <c:formatCode>#,##0.0</c:formatCode>
                <c:ptCount val="11"/>
                <c:pt idx="0">
                  <c:v>36.6</c:v>
                </c:pt>
                <c:pt idx="1">
                  <c:v>37.6</c:v>
                </c:pt>
                <c:pt idx="2">
                  <c:v>39.5</c:v>
                </c:pt>
                <c:pt idx="3">
                  <c:v>41.8</c:v>
                </c:pt>
                <c:pt idx="4">
                  <c:v>42</c:v>
                </c:pt>
                <c:pt idx="5">
                  <c:v>43.2</c:v>
                </c:pt>
                <c:pt idx="6">
                  <c:v>40.799999999999997</c:v>
                </c:pt>
                <c:pt idx="7">
                  <c:v>40.4</c:v>
                </c:pt>
                <c:pt idx="8">
                  <c:v>37.4</c:v>
                </c:pt>
                <c:pt idx="9">
                  <c:v>36.200000000000003</c:v>
                </c:pt>
                <c:pt idx="10">
                  <c:v>36.4</c:v>
                </c:pt>
              </c:numCache>
            </c:numRef>
          </c:val>
          <c:smooth val="0"/>
        </c:ser>
        <c:ser>
          <c:idx val="2"/>
          <c:order val="2"/>
          <c:tx>
            <c:strRef>
              <c:f>ChartsByTopic!$B$453</c:f>
              <c:strCache>
                <c:ptCount val="1"/>
                <c:pt idx="0">
                  <c:v>San Mateo</c:v>
                </c:pt>
              </c:strCache>
            </c:strRef>
          </c:tx>
          <c:spPr>
            <a:ln w="28575">
              <a:noFill/>
            </a:ln>
          </c:spPr>
          <c:marker>
            <c:symbol val="triangle"/>
            <c:size val="10"/>
            <c:spPr>
              <a:solidFill>
                <a:srgbClr val="FFFFFF"/>
              </a:solidFill>
              <a:ln>
                <a:solidFill>
                  <a:srgbClr val="FF6600"/>
                </a:solidFill>
                <a:prstDash val="solid"/>
              </a:ln>
            </c:spPr>
          </c:marker>
          <c:cat>
            <c:numRef>
              <c:f>ChartsByTopic!$C$451:$M$451</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ChartsByTopic!$C$456:$M$456</c:f>
              <c:numCache>
                <c:formatCode>#,##0.0</c:formatCode>
                <c:ptCount val="11"/>
                <c:pt idx="0">
                  <c:v>#N/A</c:v>
                </c:pt>
                <c:pt idx="1">
                  <c:v>#N/A</c:v>
                </c:pt>
                <c:pt idx="2">
                  <c:v>#N/A</c:v>
                </c:pt>
                <c:pt idx="3">
                  <c:v>#N/A</c:v>
                </c:pt>
                <c:pt idx="4">
                  <c:v>48.8</c:v>
                </c:pt>
                <c:pt idx="5">
                  <c:v>#N/A</c:v>
                </c:pt>
                <c:pt idx="6">
                  <c:v>#N/A</c:v>
                </c:pt>
                <c:pt idx="7">
                  <c:v>#N/A</c:v>
                </c:pt>
                <c:pt idx="8">
                  <c:v>#N/A</c:v>
                </c:pt>
                <c:pt idx="9">
                  <c:v>47.2</c:v>
                </c:pt>
                <c:pt idx="10">
                  <c:v>#N/A</c:v>
                </c:pt>
              </c:numCache>
            </c:numRef>
          </c:val>
          <c:smooth val="0"/>
        </c:ser>
        <c:ser>
          <c:idx val="3"/>
          <c:order val="3"/>
          <c:tx>
            <c:strRef>
              <c:f>ChartsByTopic!$B$454</c:f>
              <c:strCache>
                <c:ptCount val="1"/>
                <c:pt idx="0">
                  <c:v>California</c:v>
                </c:pt>
              </c:strCache>
            </c:strRef>
          </c:tx>
          <c:spPr>
            <a:ln w="28575">
              <a:noFill/>
            </a:ln>
          </c:spPr>
          <c:marker>
            <c:symbol val="triangle"/>
            <c:size val="10"/>
            <c:spPr>
              <a:solidFill>
                <a:srgbClr val="FFFFFF"/>
              </a:solidFill>
              <a:ln>
                <a:solidFill>
                  <a:srgbClr val="0000FF"/>
                </a:solidFill>
                <a:prstDash val="solid"/>
              </a:ln>
            </c:spPr>
          </c:marker>
          <c:cat>
            <c:numRef>
              <c:f>ChartsByTopic!$C$451:$M$451</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ChartsByTopic!$C$457:$M$457</c:f>
              <c:numCache>
                <c:formatCode>#,##0.0</c:formatCode>
                <c:ptCount val="11"/>
                <c:pt idx="0">
                  <c:v>#N/A</c:v>
                </c:pt>
                <c:pt idx="1">
                  <c:v>#N/A</c:v>
                </c:pt>
                <c:pt idx="2">
                  <c:v>#N/A</c:v>
                </c:pt>
                <c:pt idx="3">
                  <c:v>#N/A</c:v>
                </c:pt>
                <c:pt idx="4">
                  <c:v>42</c:v>
                </c:pt>
                <c:pt idx="5">
                  <c:v>#N/A</c:v>
                </c:pt>
                <c:pt idx="6">
                  <c:v>#N/A</c:v>
                </c:pt>
                <c:pt idx="7">
                  <c:v>#N/A</c:v>
                </c:pt>
                <c:pt idx="8">
                  <c:v>#N/A</c:v>
                </c:pt>
                <c:pt idx="9">
                  <c:v>36.200000000000003</c:v>
                </c:pt>
                <c:pt idx="10">
                  <c:v>#N/A</c:v>
                </c:pt>
              </c:numCache>
            </c:numRef>
          </c:val>
          <c:smooth val="0"/>
        </c:ser>
        <c:dLbls>
          <c:showLegendKey val="0"/>
          <c:showVal val="0"/>
          <c:showCatName val="0"/>
          <c:showSerName val="0"/>
          <c:showPercent val="0"/>
          <c:showBubbleSize val="0"/>
        </c:dLbls>
        <c:marker val="1"/>
        <c:smooth val="0"/>
        <c:axId val="173568000"/>
        <c:axId val="173569920"/>
      </c:lineChart>
      <c:dateAx>
        <c:axId val="173568000"/>
        <c:scaling>
          <c:orientation val="minMax"/>
        </c:scaling>
        <c:delete val="0"/>
        <c:axPos val="b"/>
        <c:numFmt formatCode="yyyy" sourceLinked="0"/>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173569920"/>
        <c:crosses val="autoZero"/>
        <c:auto val="1"/>
        <c:lblOffset val="100"/>
        <c:baseTimeUnit val="years"/>
        <c:majorUnit val="1"/>
        <c:minorUnit val="1"/>
      </c:dateAx>
      <c:valAx>
        <c:axId val="173569920"/>
        <c:scaling>
          <c:orientation val="minMax"/>
        </c:scaling>
        <c:delete val="0"/>
        <c:axPos val="l"/>
        <c:numFmt formatCode="#,##0.0" sourceLinked="1"/>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173568000"/>
        <c:crosses val="autoZero"/>
        <c:crossBetween val="midCat"/>
      </c:valAx>
      <c:spPr>
        <a:solidFill>
          <a:srgbClr val="FFFFFF"/>
        </a:solidFill>
        <a:ln w="3175">
          <a:solidFill>
            <a:srgbClr val="C0C0C0"/>
          </a:solidFill>
          <a:prstDash val="solid"/>
        </a:ln>
      </c:spPr>
    </c:plotArea>
    <c:plotVisOnly val="0"/>
    <c:dispBlanksAs val="gap"/>
    <c:showDLblsOverMax val="0"/>
  </c:chart>
  <c:spPr>
    <a:solidFill>
      <a:srgbClr val="FFFFFF"/>
    </a:solidFill>
    <a:ln w="9525">
      <a:noFill/>
    </a:ln>
  </c:spPr>
  <c:txPr>
    <a:bodyPr/>
    <a:lstStyle/>
    <a:p>
      <a:pPr>
        <a:defRPr sz="12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ChartsByTopic!$A$174</c:f>
          <c:strCache>
            <c:ptCount val="1"/>
            <c:pt idx="0">
              <c:v>San Mateo: Children Served in Court-Ordered Family Maintenance</c:v>
            </c:pt>
          </c:strCache>
        </c:strRef>
      </c:tx>
      <c:layout>
        <c:manualLayout>
          <c:xMode val="edge"/>
          <c:yMode val="edge"/>
          <c:x val="0.18947216781912643"/>
          <c:y val="2.5651076192342741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8.5317851775092768E-2"/>
          <c:y val="0.13210231942867368"/>
          <c:w val="0.86758283038828365"/>
          <c:h val="0.75670260643610521"/>
        </c:manualLayout>
      </c:layout>
      <c:lineChart>
        <c:grouping val="standard"/>
        <c:varyColors val="0"/>
        <c:ser>
          <c:idx val="0"/>
          <c:order val="0"/>
          <c:tx>
            <c:strRef>
              <c:f>ChartsByTopic!$B$159</c:f>
              <c:strCache>
                <c:ptCount val="1"/>
                <c:pt idx="0">
                  <c:v>Pre-Placement</c:v>
                </c:pt>
              </c:strCache>
            </c:strRef>
          </c:tx>
          <c:spPr>
            <a:ln w="25400">
              <a:solidFill>
                <a:srgbClr val="FF6600"/>
              </a:solidFill>
              <a:prstDash val="solid"/>
            </a:ln>
          </c:spPr>
          <c:marker>
            <c:symbol val="none"/>
          </c:marker>
          <c:dLbls>
            <c:dLbl>
              <c:idx val="1"/>
              <c:tx>
                <c:rich>
                  <a:bodyPr/>
                  <a:lstStyle/>
                  <a:p>
                    <a:pPr>
                      <a:defRPr sz="1000" b="0" i="0" u="none" strike="noStrike" baseline="0">
                        <a:solidFill>
                          <a:srgbClr val="000000"/>
                        </a:solidFill>
                        <a:latin typeface="Gill Sans MT"/>
                        <a:ea typeface="Gill Sans MT"/>
                        <a:cs typeface="Gill Sans MT"/>
                      </a:defRPr>
                    </a:pPr>
                    <a:r>
                      <a:rPr lang="en-US"/>
                      <a:t>Pre-Placement</a:t>
                    </a:r>
                  </a:p>
                </c:rich>
              </c:tx>
              <c:spPr>
                <a:solidFill>
                  <a:srgbClr val="FFFFFF"/>
                </a:solidFill>
                <a:ln w="25400">
                  <a:solidFill>
                    <a:srgbClr val="FF6600"/>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ChartsByTopic!$C$157:$M$157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ChartsByTopic!$C$159:$M$159</c:f>
              <c:numCache>
                <c:formatCode>#,##0</c:formatCode>
                <c:ptCount val="11"/>
                <c:pt idx="0">
                  <c:v>76</c:v>
                </c:pt>
                <c:pt idx="1">
                  <c:v>128</c:v>
                </c:pt>
                <c:pt idx="2">
                  <c:v>83</c:v>
                </c:pt>
                <c:pt idx="3">
                  <c:v>55</c:v>
                </c:pt>
                <c:pt idx="4">
                  <c:v>43</c:v>
                </c:pt>
                <c:pt idx="5">
                  <c:v>37</c:v>
                </c:pt>
                <c:pt idx="6">
                  <c:v>38</c:v>
                </c:pt>
                <c:pt idx="7">
                  <c:v>52</c:v>
                </c:pt>
                <c:pt idx="8">
                  <c:v>84</c:v>
                </c:pt>
                <c:pt idx="9">
                  <c:v>118</c:v>
                </c:pt>
                <c:pt idx="10">
                  <c:v>101</c:v>
                </c:pt>
              </c:numCache>
            </c:numRef>
          </c:val>
          <c:smooth val="0"/>
        </c:ser>
        <c:ser>
          <c:idx val="1"/>
          <c:order val="1"/>
          <c:tx>
            <c:strRef>
              <c:f>ChartsByTopic!$B$160</c:f>
              <c:strCache>
                <c:ptCount val="1"/>
                <c:pt idx="0">
                  <c:v>Post-Placement</c:v>
                </c:pt>
              </c:strCache>
            </c:strRef>
          </c:tx>
          <c:spPr>
            <a:ln w="25400">
              <a:solidFill>
                <a:srgbClr val="000000"/>
              </a:solidFill>
              <a:prstDash val="lgDash"/>
            </a:ln>
          </c:spPr>
          <c:marker>
            <c:symbol val="none"/>
          </c:marker>
          <c:dLbls>
            <c:dLbl>
              <c:idx val="3"/>
              <c:tx>
                <c:rich>
                  <a:bodyPr/>
                  <a:lstStyle/>
                  <a:p>
                    <a:pPr>
                      <a:defRPr sz="1000" b="0" i="0" u="none" strike="noStrike" baseline="0">
                        <a:solidFill>
                          <a:srgbClr val="000000"/>
                        </a:solidFill>
                        <a:latin typeface="Gill Sans MT"/>
                        <a:ea typeface="Gill Sans MT"/>
                        <a:cs typeface="Gill Sans MT"/>
                      </a:defRPr>
                    </a:pPr>
                    <a:r>
                      <a:rPr lang="en-US"/>
                      <a:t>Post-Placement</a:t>
                    </a:r>
                  </a:p>
                </c:rich>
              </c:tx>
              <c:spPr>
                <a:solidFill>
                  <a:srgbClr val="FFFFFF"/>
                </a:solidFill>
                <a:ln w="25400">
                  <a:solidFill>
                    <a:srgbClr val="0000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val>
            <c:numRef>
              <c:f>ChartsByTopic!$C$160:$M$160</c:f>
              <c:numCache>
                <c:formatCode>#,##0</c:formatCode>
                <c:ptCount val="11"/>
                <c:pt idx="0">
                  <c:v>33</c:v>
                </c:pt>
                <c:pt idx="1">
                  <c:v>63</c:v>
                </c:pt>
                <c:pt idx="2">
                  <c:v>50</c:v>
                </c:pt>
                <c:pt idx="3">
                  <c:v>57</c:v>
                </c:pt>
                <c:pt idx="4">
                  <c:v>22</c:v>
                </c:pt>
                <c:pt idx="5">
                  <c:v>26</c:v>
                </c:pt>
                <c:pt idx="6">
                  <c:v>31</c:v>
                </c:pt>
                <c:pt idx="7">
                  <c:v>26</c:v>
                </c:pt>
                <c:pt idx="8">
                  <c:v>43</c:v>
                </c:pt>
                <c:pt idx="9">
                  <c:v>56</c:v>
                </c:pt>
                <c:pt idx="10">
                  <c:v>27</c:v>
                </c:pt>
              </c:numCache>
            </c:numRef>
          </c:val>
          <c:smooth val="0"/>
        </c:ser>
        <c:ser>
          <c:idx val="3"/>
          <c:order val="2"/>
          <c:tx>
            <c:strRef>
              <c:f>ChartsByTopic!$B$161</c:f>
              <c:strCache>
                <c:ptCount val="1"/>
                <c:pt idx="0">
                  <c:v>FM Total</c:v>
                </c:pt>
              </c:strCache>
            </c:strRef>
          </c:tx>
          <c:spPr>
            <a:ln w="38100">
              <a:solidFill>
                <a:srgbClr val="FF6600"/>
              </a:solidFill>
              <a:prstDash val="solid"/>
            </a:ln>
          </c:spPr>
          <c:marker>
            <c:symbol val="circle"/>
            <c:size val="8"/>
            <c:spPr>
              <a:solidFill>
                <a:srgbClr val="FFFFFF"/>
              </a:solidFill>
              <a:ln>
                <a:solidFill>
                  <a:srgbClr val="FF6600"/>
                </a:solidFill>
                <a:prstDash val="solid"/>
              </a:ln>
            </c:spPr>
          </c:marker>
          <c:dLbls>
            <c:dLbl>
              <c:idx val="5"/>
              <c:dLblPos val="t"/>
              <c:showLegendKey val="0"/>
              <c:showVal val="1"/>
              <c:showCatName val="0"/>
              <c:showSerName val="0"/>
              <c:showPercent val="0"/>
              <c:showBubbleSize val="0"/>
              <c:separator>
</c:separator>
            </c:dLbl>
            <c:spPr>
              <a:noFill/>
              <a:ln w="25400">
                <a:noFill/>
              </a:ln>
            </c:spPr>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val>
            <c:numRef>
              <c:f>ChartsByTopic!$C$161:$M$161</c:f>
              <c:numCache>
                <c:formatCode>#,##0</c:formatCode>
                <c:ptCount val="11"/>
                <c:pt idx="0">
                  <c:v>109</c:v>
                </c:pt>
                <c:pt idx="1">
                  <c:v>191</c:v>
                </c:pt>
                <c:pt idx="2">
                  <c:v>133</c:v>
                </c:pt>
                <c:pt idx="3">
                  <c:v>112</c:v>
                </c:pt>
                <c:pt idx="4">
                  <c:v>65</c:v>
                </c:pt>
                <c:pt idx="5">
                  <c:v>63</c:v>
                </c:pt>
                <c:pt idx="6">
                  <c:v>69</c:v>
                </c:pt>
                <c:pt idx="7">
                  <c:v>78</c:v>
                </c:pt>
                <c:pt idx="8">
                  <c:v>127</c:v>
                </c:pt>
                <c:pt idx="9">
                  <c:v>174</c:v>
                </c:pt>
                <c:pt idx="10">
                  <c:v>128</c:v>
                </c:pt>
              </c:numCache>
            </c:numRef>
          </c:val>
          <c:smooth val="0"/>
        </c:ser>
        <c:ser>
          <c:idx val="2"/>
          <c:order val="3"/>
          <c:tx>
            <c:strRef>
              <c:f>ChartsByTopic!$B$159</c:f>
              <c:strCache>
                <c:ptCount val="1"/>
                <c:pt idx="0">
                  <c:v>Pre-Placement</c:v>
                </c:pt>
              </c:strCache>
            </c:strRef>
          </c:tx>
          <c:spPr>
            <a:ln w="28575">
              <a:noFill/>
            </a:ln>
          </c:spPr>
          <c:marker>
            <c:symbol val="triangle"/>
            <c:size val="10"/>
            <c:spPr>
              <a:solidFill>
                <a:srgbClr val="FFFFFF"/>
              </a:solidFill>
              <a:ln>
                <a:solidFill>
                  <a:srgbClr val="FF6600"/>
                </a:solidFill>
                <a:prstDash val="solid"/>
              </a:ln>
            </c:spPr>
          </c:marker>
          <c:cat>
            <c:numRef>
              <c:f>ChartsByTopic!$C$157:$M$157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ChartsByTopic!$C$167:$M$167</c:f>
              <c:numCache>
                <c:formatCode>#,##0</c:formatCode>
                <c:ptCount val="11"/>
                <c:pt idx="0">
                  <c:v>#N/A</c:v>
                </c:pt>
                <c:pt idx="1">
                  <c:v>#N/A</c:v>
                </c:pt>
                <c:pt idx="2">
                  <c:v>#N/A</c:v>
                </c:pt>
                <c:pt idx="3">
                  <c:v>#N/A</c:v>
                </c:pt>
                <c:pt idx="4">
                  <c:v>#N/A</c:v>
                </c:pt>
                <c:pt idx="5">
                  <c:v>37</c:v>
                </c:pt>
                <c:pt idx="6">
                  <c:v>#N/A</c:v>
                </c:pt>
                <c:pt idx="7">
                  <c:v>#N/A</c:v>
                </c:pt>
                <c:pt idx="8">
                  <c:v>#N/A</c:v>
                </c:pt>
                <c:pt idx="9">
                  <c:v>#N/A</c:v>
                </c:pt>
                <c:pt idx="10">
                  <c:v>101</c:v>
                </c:pt>
              </c:numCache>
            </c:numRef>
          </c:val>
          <c:smooth val="0"/>
        </c:ser>
        <c:ser>
          <c:idx val="4"/>
          <c:order val="4"/>
          <c:tx>
            <c:strRef>
              <c:f>ChartsByTopic!$B$160</c:f>
              <c:strCache>
                <c:ptCount val="1"/>
                <c:pt idx="0">
                  <c:v>Post-Placement</c:v>
                </c:pt>
              </c:strCache>
            </c:strRef>
          </c:tx>
          <c:spPr>
            <a:ln w="28575">
              <a:noFill/>
            </a:ln>
          </c:spPr>
          <c:marker>
            <c:symbol val="triangle"/>
            <c:size val="10"/>
            <c:spPr>
              <a:solidFill>
                <a:srgbClr val="FFFFFF"/>
              </a:solidFill>
              <a:ln>
                <a:solidFill>
                  <a:srgbClr val="000000"/>
                </a:solidFill>
                <a:prstDash val="solid"/>
              </a:ln>
            </c:spPr>
          </c:marker>
          <c:val>
            <c:numRef>
              <c:f>ChartsByTopic!$C$168:$M$168</c:f>
              <c:numCache>
                <c:formatCode>#,##0</c:formatCode>
                <c:ptCount val="11"/>
                <c:pt idx="0">
                  <c:v>#N/A</c:v>
                </c:pt>
                <c:pt idx="1">
                  <c:v>#N/A</c:v>
                </c:pt>
                <c:pt idx="2">
                  <c:v>#N/A</c:v>
                </c:pt>
                <c:pt idx="3">
                  <c:v>#N/A</c:v>
                </c:pt>
                <c:pt idx="4">
                  <c:v>#N/A</c:v>
                </c:pt>
                <c:pt idx="5">
                  <c:v>26</c:v>
                </c:pt>
                <c:pt idx="6">
                  <c:v>#N/A</c:v>
                </c:pt>
                <c:pt idx="7">
                  <c:v>#N/A</c:v>
                </c:pt>
                <c:pt idx="8">
                  <c:v>#N/A</c:v>
                </c:pt>
                <c:pt idx="9">
                  <c:v>#N/A</c:v>
                </c:pt>
                <c:pt idx="10">
                  <c:v>27</c:v>
                </c:pt>
              </c:numCache>
            </c:numRef>
          </c:val>
          <c:smooth val="0"/>
        </c:ser>
        <c:ser>
          <c:idx val="5"/>
          <c:order val="5"/>
          <c:tx>
            <c:strRef>
              <c:f>ChartsByTopic!$B$161</c:f>
              <c:strCache>
                <c:ptCount val="1"/>
                <c:pt idx="0">
                  <c:v>FM Total</c:v>
                </c:pt>
              </c:strCache>
            </c:strRef>
          </c:tx>
          <c:spPr>
            <a:ln w="28575">
              <a:noFill/>
            </a:ln>
          </c:spPr>
          <c:marker>
            <c:symbol val="triangle"/>
            <c:size val="10"/>
            <c:spPr>
              <a:solidFill>
                <a:srgbClr val="FFFFFF"/>
              </a:solidFill>
              <a:ln>
                <a:solidFill>
                  <a:srgbClr val="FF6600"/>
                </a:solidFill>
                <a:prstDash val="solid"/>
              </a:ln>
            </c:spPr>
          </c:marker>
          <c:val>
            <c:numRef>
              <c:f>ChartsByTopic!$C$169:$M$169</c:f>
              <c:numCache>
                <c:formatCode>#,##0</c:formatCode>
                <c:ptCount val="11"/>
                <c:pt idx="0">
                  <c:v>#N/A</c:v>
                </c:pt>
                <c:pt idx="1">
                  <c:v>#N/A</c:v>
                </c:pt>
                <c:pt idx="2">
                  <c:v>#N/A</c:v>
                </c:pt>
                <c:pt idx="3">
                  <c:v>#N/A</c:v>
                </c:pt>
                <c:pt idx="4">
                  <c:v>#N/A</c:v>
                </c:pt>
                <c:pt idx="5">
                  <c:v>63</c:v>
                </c:pt>
                <c:pt idx="6">
                  <c:v>#N/A</c:v>
                </c:pt>
                <c:pt idx="7">
                  <c:v>#N/A</c:v>
                </c:pt>
                <c:pt idx="8">
                  <c:v>#N/A</c:v>
                </c:pt>
                <c:pt idx="9">
                  <c:v>#N/A</c:v>
                </c:pt>
                <c:pt idx="10">
                  <c:v>128</c:v>
                </c:pt>
              </c:numCache>
            </c:numRef>
          </c:val>
          <c:smooth val="0"/>
        </c:ser>
        <c:dLbls>
          <c:showLegendKey val="0"/>
          <c:showVal val="0"/>
          <c:showCatName val="0"/>
          <c:showSerName val="0"/>
          <c:showPercent val="0"/>
          <c:showBubbleSize val="0"/>
        </c:dLbls>
        <c:marker val="1"/>
        <c:smooth val="0"/>
        <c:axId val="175989888"/>
        <c:axId val="175992192"/>
      </c:lineChart>
      <c:dateAx>
        <c:axId val="175989888"/>
        <c:scaling>
          <c:orientation val="minMax"/>
        </c:scaling>
        <c:delete val="0"/>
        <c:axPos val="b"/>
        <c:numFmt formatCode="yyyy" sourceLinked="0"/>
        <c:majorTickMark val="out"/>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75992192"/>
        <c:crosses val="autoZero"/>
        <c:auto val="1"/>
        <c:lblOffset val="100"/>
        <c:baseTimeUnit val="years"/>
        <c:majorUnit val="1"/>
        <c:majorTimeUnit val="years"/>
        <c:minorUnit val="1"/>
        <c:minorTimeUnit val="years"/>
      </c:dateAx>
      <c:valAx>
        <c:axId val="175992192"/>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75989888"/>
        <c:crosses val="autoZero"/>
        <c:crossBetween val="midCat"/>
      </c:valAx>
      <c:spPr>
        <a:no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orientation="landscape"/>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ChartsByTopic!$A$175</c:f>
          <c:strCache>
            <c:ptCount val="1"/>
            <c:pt idx="0">
              <c:v>California: Children Served in Court-Ordered Family Maintenance</c:v>
            </c:pt>
          </c:strCache>
        </c:strRef>
      </c:tx>
      <c:layout>
        <c:manualLayout>
          <c:xMode val="edge"/>
          <c:yMode val="edge"/>
          <c:x val="0.17678599140403273"/>
          <c:y val="2.5825298425585008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0.11412756799912441"/>
          <c:y val="0.11233990825389208"/>
          <c:w val="0.82910321458188474"/>
          <c:h val="0.77734051458441678"/>
        </c:manualLayout>
      </c:layout>
      <c:lineChart>
        <c:grouping val="standard"/>
        <c:varyColors val="0"/>
        <c:ser>
          <c:idx val="0"/>
          <c:order val="0"/>
          <c:tx>
            <c:strRef>
              <c:f>ChartsByTopic!$B$163</c:f>
              <c:strCache>
                <c:ptCount val="1"/>
                <c:pt idx="0">
                  <c:v>Pre-Placement</c:v>
                </c:pt>
              </c:strCache>
            </c:strRef>
          </c:tx>
          <c:spPr>
            <a:ln w="25400">
              <a:solidFill>
                <a:srgbClr val="0000FF"/>
              </a:solidFill>
              <a:prstDash val="solid"/>
            </a:ln>
          </c:spPr>
          <c:marker>
            <c:symbol val="none"/>
          </c:marker>
          <c:dLbls>
            <c:dLbl>
              <c:idx val="1"/>
              <c:tx>
                <c:rich>
                  <a:bodyPr/>
                  <a:lstStyle/>
                  <a:p>
                    <a:pPr>
                      <a:defRPr sz="1000" b="0" i="0" u="none" strike="noStrike" baseline="0">
                        <a:solidFill>
                          <a:srgbClr val="000000"/>
                        </a:solidFill>
                        <a:latin typeface="Gill Sans MT"/>
                        <a:ea typeface="Gill Sans MT"/>
                        <a:cs typeface="Gill Sans MT"/>
                      </a:defRPr>
                    </a:pPr>
                    <a:r>
                      <a:rPr lang="en-US"/>
                      <a:t>Pre-Placement</a:t>
                    </a:r>
                  </a:p>
                </c:rich>
              </c:tx>
              <c:spPr>
                <a:solidFill>
                  <a:srgbClr val="FFFFFF"/>
                </a:solidFill>
                <a:ln w="25400">
                  <a:solidFill>
                    <a:srgbClr val="0000FF"/>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ChartsByTopic!$C$157:$M$157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ChartsByTopic!$C$163:$M$163</c:f>
              <c:numCache>
                <c:formatCode>#,##0</c:formatCode>
                <c:ptCount val="11"/>
                <c:pt idx="0">
                  <c:v>4977</c:v>
                </c:pt>
                <c:pt idx="1">
                  <c:v>5373</c:v>
                </c:pt>
                <c:pt idx="2">
                  <c:v>5725</c:v>
                </c:pt>
                <c:pt idx="3">
                  <c:v>5493</c:v>
                </c:pt>
                <c:pt idx="4">
                  <c:v>5784</c:v>
                </c:pt>
                <c:pt idx="5">
                  <c:v>7039</c:v>
                </c:pt>
                <c:pt idx="6">
                  <c:v>7919</c:v>
                </c:pt>
                <c:pt idx="7">
                  <c:v>9112</c:v>
                </c:pt>
                <c:pt idx="8">
                  <c:v>9492</c:v>
                </c:pt>
                <c:pt idx="9">
                  <c:v>9699</c:v>
                </c:pt>
                <c:pt idx="10">
                  <c:v>9602</c:v>
                </c:pt>
              </c:numCache>
            </c:numRef>
          </c:val>
          <c:smooth val="0"/>
        </c:ser>
        <c:ser>
          <c:idx val="1"/>
          <c:order val="1"/>
          <c:tx>
            <c:strRef>
              <c:f>ChartsByTopic!$B$164</c:f>
              <c:strCache>
                <c:ptCount val="1"/>
                <c:pt idx="0">
                  <c:v>Post-Placement</c:v>
                </c:pt>
              </c:strCache>
            </c:strRef>
          </c:tx>
          <c:spPr>
            <a:ln w="25400">
              <a:solidFill>
                <a:srgbClr val="000000"/>
              </a:solidFill>
              <a:prstDash val="lgDash"/>
            </a:ln>
          </c:spPr>
          <c:marker>
            <c:symbol val="none"/>
          </c:marker>
          <c:dLbls>
            <c:dLbl>
              <c:idx val="3"/>
              <c:tx>
                <c:rich>
                  <a:bodyPr/>
                  <a:lstStyle/>
                  <a:p>
                    <a:pPr>
                      <a:defRPr sz="1000" b="0" i="0" u="none" strike="noStrike" baseline="0">
                        <a:solidFill>
                          <a:srgbClr val="000000"/>
                        </a:solidFill>
                        <a:latin typeface="Gill Sans MT"/>
                        <a:ea typeface="Gill Sans MT"/>
                        <a:cs typeface="Gill Sans MT"/>
                      </a:defRPr>
                    </a:pPr>
                    <a:r>
                      <a:rPr lang="en-US"/>
                      <a:t>Post-Placement</a:t>
                    </a:r>
                  </a:p>
                </c:rich>
              </c:tx>
              <c:spPr>
                <a:solidFill>
                  <a:srgbClr val="FFFFFF"/>
                </a:solidFill>
                <a:ln w="25400">
                  <a:solidFill>
                    <a:srgbClr val="0000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val>
            <c:numRef>
              <c:f>ChartsByTopic!$C$164:$M$164</c:f>
              <c:numCache>
                <c:formatCode>#,##0</c:formatCode>
                <c:ptCount val="11"/>
                <c:pt idx="0">
                  <c:v>10244</c:v>
                </c:pt>
                <c:pt idx="1">
                  <c:v>10878</c:v>
                </c:pt>
                <c:pt idx="2">
                  <c:v>11703</c:v>
                </c:pt>
                <c:pt idx="3">
                  <c:v>11302</c:v>
                </c:pt>
                <c:pt idx="4">
                  <c:v>10312</c:v>
                </c:pt>
                <c:pt idx="5">
                  <c:v>9309</c:v>
                </c:pt>
                <c:pt idx="6">
                  <c:v>9685</c:v>
                </c:pt>
                <c:pt idx="7">
                  <c:v>8928</c:v>
                </c:pt>
                <c:pt idx="8">
                  <c:v>9082</c:v>
                </c:pt>
                <c:pt idx="9">
                  <c:v>9088</c:v>
                </c:pt>
                <c:pt idx="10">
                  <c:v>8298</c:v>
                </c:pt>
              </c:numCache>
            </c:numRef>
          </c:val>
          <c:smooth val="0"/>
        </c:ser>
        <c:ser>
          <c:idx val="3"/>
          <c:order val="2"/>
          <c:tx>
            <c:strRef>
              <c:f>ChartsByTopic!$B$165</c:f>
              <c:strCache>
                <c:ptCount val="1"/>
                <c:pt idx="0">
                  <c:v>FM Total</c:v>
                </c:pt>
              </c:strCache>
            </c:strRef>
          </c:tx>
          <c:spPr>
            <a:ln w="38100">
              <a:solidFill>
                <a:srgbClr val="0000FF"/>
              </a:solidFill>
              <a:prstDash val="solid"/>
            </a:ln>
          </c:spPr>
          <c:marker>
            <c:symbol val="circle"/>
            <c:size val="8"/>
            <c:spPr>
              <a:solidFill>
                <a:srgbClr val="FFFFFF"/>
              </a:solidFill>
              <a:ln>
                <a:solidFill>
                  <a:srgbClr val="0000FF"/>
                </a:solidFill>
                <a:prstDash val="solid"/>
              </a:ln>
            </c:spPr>
          </c:marker>
          <c:dLbls>
            <c:dLbl>
              <c:idx val="5"/>
              <c:dLblPos val="t"/>
              <c:showLegendKey val="0"/>
              <c:showVal val="1"/>
              <c:showCatName val="0"/>
              <c:showSerName val="0"/>
              <c:showPercent val="0"/>
              <c:showBubbleSize val="0"/>
              <c:separator>
</c:separator>
            </c:dLbl>
            <c:spPr>
              <a:noFill/>
              <a:ln w="25400">
                <a:noFill/>
              </a:ln>
            </c:spPr>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val>
            <c:numRef>
              <c:f>ChartsByTopic!$C$165:$M$165</c:f>
              <c:numCache>
                <c:formatCode>#,##0</c:formatCode>
                <c:ptCount val="11"/>
                <c:pt idx="0">
                  <c:v>15221</c:v>
                </c:pt>
                <c:pt idx="1">
                  <c:v>16251</c:v>
                </c:pt>
                <c:pt idx="2">
                  <c:v>17428</c:v>
                </c:pt>
                <c:pt idx="3">
                  <c:v>16795</c:v>
                </c:pt>
                <c:pt idx="4">
                  <c:v>16096</c:v>
                </c:pt>
                <c:pt idx="5">
                  <c:v>16348</c:v>
                </c:pt>
                <c:pt idx="6">
                  <c:v>17604</c:v>
                </c:pt>
                <c:pt idx="7">
                  <c:v>18040</c:v>
                </c:pt>
                <c:pt idx="8">
                  <c:v>18574</c:v>
                </c:pt>
                <c:pt idx="9">
                  <c:v>18787</c:v>
                </c:pt>
                <c:pt idx="10">
                  <c:v>17900</c:v>
                </c:pt>
              </c:numCache>
            </c:numRef>
          </c:val>
          <c:smooth val="0"/>
        </c:ser>
        <c:ser>
          <c:idx val="2"/>
          <c:order val="3"/>
          <c:tx>
            <c:strRef>
              <c:f>ChartsByTopic!$B$163</c:f>
              <c:strCache>
                <c:ptCount val="1"/>
                <c:pt idx="0">
                  <c:v>Pre-Placement</c:v>
                </c:pt>
              </c:strCache>
            </c:strRef>
          </c:tx>
          <c:spPr>
            <a:ln w="28575">
              <a:noFill/>
            </a:ln>
          </c:spPr>
          <c:marker>
            <c:symbol val="triangle"/>
            <c:size val="10"/>
            <c:spPr>
              <a:solidFill>
                <a:srgbClr val="FFFFFF"/>
              </a:solidFill>
              <a:ln>
                <a:solidFill>
                  <a:srgbClr val="0000FF"/>
                </a:solidFill>
                <a:prstDash val="solid"/>
              </a:ln>
            </c:spPr>
          </c:marker>
          <c:cat>
            <c:numRef>
              <c:f>ChartsByTopic!$C$157:$M$157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ChartsByTopic!$C$171:$M$171</c:f>
              <c:numCache>
                <c:formatCode>#,##0</c:formatCode>
                <c:ptCount val="11"/>
                <c:pt idx="0">
                  <c:v>#N/A</c:v>
                </c:pt>
                <c:pt idx="1">
                  <c:v>#N/A</c:v>
                </c:pt>
                <c:pt idx="2">
                  <c:v>#N/A</c:v>
                </c:pt>
                <c:pt idx="3">
                  <c:v>#N/A</c:v>
                </c:pt>
                <c:pt idx="4">
                  <c:v>#N/A</c:v>
                </c:pt>
                <c:pt idx="5">
                  <c:v>7039</c:v>
                </c:pt>
                <c:pt idx="6">
                  <c:v>#N/A</c:v>
                </c:pt>
                <c:pt idx="7">
                  <c:v>#N/A</c:v>
                </c:pt>
                <c:pt idx="8">
                  <c:v>#N/A</c:v>
                </c:pt>
                <c:pt idx="9">
                  <c:v>#N/A</c:v>
                </c:pt>
                <c:pt idx="10">
                  <c:v>9602</c:v>
                </c:pt>
              </c:numCache>
            </c:numRef>
          </c:val>
          <c:smooth val="0"/>
        </c:ser>
        <c:ser>
          <c:idx val="4"/>
          <c:order val="4"/>
          <c:tx>
            <c:strRef>
              <c:f>ChartsByTopic!$B$164</c:f>
              <c:strCache>
                <c:ptCount val="1"/>
                <c:pt idx="0">
                  <c:v>Post-Placement</c:v>
                </c:pt>
              </c:strCache>
            </c:strRef>
          </c:tx>
          <c:spPr>
            <a:ln w="28575">
              <a:noFill/>
            </a:ln>
          </c:spPr>
          <c:marker>
            <c:symbol val="triangle"/>
            <c:size val="10"/>
            <c:spPr>
              <a:solidFill>
                <a:srgbClr val="FFFFFF"/>
              </a:solidFill>
              <a:ln>
                <a:solidFill>
                  <a:srgbClr val="000000"/>
                </a:solidFill>
                <a:prstDash val="solid"/>
              </a:ln>
            </c:spPr>
          </c:marker>
          <c:val>
            <c:numRef>
              <c:f>ChartsByTopic!$C$172:$M$172</c:f>
              <c:numCache>
                <c:formatCode>#,##0</c:formatCode>
                <c:ptCount val="11"/>
                <c:pt idx="0">
                  <c:v>#N/A</c:v>
                </c:pt>
                <c:pt idx="1">
                  <c:v>#N/A</c:v>
                </c:pt>
                <c:pt idx="2">
                  <c:v>#N/A</c:v>
                </c:pt>
                <c:pt idx="3">
                  <c:v>#N/A</c:v>
                </c:pt>
                <c:pt idx="4">
                  <c:v>#N/A</c:v>
                </c:pt>
                <c:pt idx="5">
                  <c:v>9309</c:v>
                </c:pt>
                <c:pt idx="6">
                  <c:v>#N/A</c:v>
                </c:pt>
                <c:pt idx="7">
                  <c:v>#N/A</c:v>
                </c:pt>
                <c:pt idx="8">
                  <c:v>#N/A</c:v>
                </c:pt>
                <c:pt idx="9">
                  <c:v>#N/A</c:v>
                </c:pt>
                <c:pt idx="10">
                  <c:v>8298</c:v>
                </c:pt>
              </c:numCache>
            </c:numRef>
          </c:val>
          <c:smooth val="0"/>
        </c:ser>
        <c:ser>
          <c:idx val="5"/>
          <c:order val="5"/>
          <c:tx>
            <c:strRef>
              <c:f>ChartsByTopic!$B$165</c:f>
              <c:strCache>
                <c:ptCount val="1"/>
                <c:pt idx="0">
                  <c:v>FM Total</c:v>
                </c:pt>
              </c:strCache>
            </c:strRef>
          </c:tx>
          <c:spPr>
            <a:ln w="28575">
              <a:noFill/>
            </a:ln>
          </c:spPr>
          <c:marker>
            <c:symbol val="triangle"/>
            <c:size val="10"/>
            <c:spPr>
              <a:solidFill>
                <a:srgbClr val="FFFFFF"/>
              </a:solidFill>
              <a:ln>
                <a:solidFill>
                  <a:srgbClr val="0000FF"/>
                </a:solidFill>
                <a:prstDash val="solid"/>
              </a:ln>
            </c:spPr>
          </c:marker>
          <c:val>
            <c:numRef>
              <c:f>ChartsByTopic!$C$173:$M$173</c:f>
              <c:numCache>
                <c:formatCode>#,##0</c:formatCode>
                <c:ptCount val="11"/>
                <c:pt idx="0">
                  <c:v>#N/A</c:v>
                </c:pt>
                <c:pt idx="1">
                  <c:v>#N/A</c:v>
                </c:pt>
                <c:pt idx="2">
                  <c:v>#N/A</c:v>
                </c:pt>
                <c:pt idx="3">
                  <c:v>#N/A</c:v>
                </c:pt>
                <c:pt idx="4">
                  <c:v>#N/A</c:v>
                </c:pt>
                <c:pt idx="5">
                  <c:v>16348</c:v>
                </c:pt>
                <c:pt idx="6">
                  <c:v>#N/A</c:v>
                </c:pt>
                <c:pt idx="7">
                  <c:v>#N/A</c:v>
                </c:pt>
                <c:pt idx="8">
                  <c:v>#N/A</c:v>
                </c:pt>
                <c:pt idx="9">
                  <c:v>#N/A</c:v>
                </c:pt>
                <c:pt idx="10">
                  <c:v>17900</c:v>
                </c:pt>
              </c:numCache>
            </c:numRef>
          </c:val>
          <c:smooth val="0"/>
        </c:ser>
        <c:dLbls>
          <c:showLegendKey val="0"/>
          <c:showVal val="0"/>
          <c:showCatName val="0"/>
          <c:showSerName val="0"/>
          <c:showPercent val="0"/>
          <c:showBubbleSize val="0"/>
        </c:dLbls>
        <c:marker val="1"/>
        <c:smooth val="0"/>
        <c:axId val="82386304"/>
        <c:axId val="82388096"/>
      </c:lineChart>
      <c:dateAx>
        <c:axId val="82386304"/>
        <c:scaling>
          <c:orientation val="minMax"/>
        </c:scaling>
        <c:delete val="0"/>
        <c:axPos val="b"/>
        <c:numFmt formatCode="yyyy" sourceLinked="0"/>
        <c:majorTickMark val="out"/>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2388096"/>
        <c:crosses val="autoZero"/>
        <c:auto val="1"/>
        <c:lblOffset val="100"/>
        <c:baseTimeUnit val="years"/>
        <c:majorUnit val="1"/>
        <c:majorTimeUnit val="years"/>
        <c:minorUnit val="1"/>
        <c:minorTimeUnit val="years"/>
      </c:dateAx>
      <c:valAx>
        <c:axId val="82388096"/>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2386304"/>
        <c:crosses val="autoZero"/>
        <c:crossBetween val="midCat"/>
      </c:valAx>
      <c:spPr>
        <a:no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orientation="landscape"/>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ChartsByTopic!$A$581</c:f>
          <c:strCache>
            <c:ptCount val="1"/>
            <c:pt idx="0">
              <c:v>San Mateo and California: Median Months to Adoption</c:v>
            </c:pt>
          </c:strCache>
        </c:strRef>
      </c:tx>
      <c:layout>
        <c:manualLayout>
          <c:xMode val="edge"/>
          <c:yMode val="edge"/>
          <c:x val="0.31548721850945677"/>
          <c:y val="3.5708521594618021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4.9747161409747033E-2"/>
          <c:y val="0.16307874840245734"/>
          <c:w val="0.92338909192064456"/>
          <c:h val="0.7297773991009967"/>
        </c:manualLayout>
      </c:layout>
      <c:lineChart>
        <c:grouping val="standard"/>
        <c:varyColors val="0"/>
        <c:ser>
          <c:idx val="0"/>
          <c:order val="0"/>
          <c:tx>
            <c:strRef>
              <c:f>ChartsByTopic!$B$574</c:f>
              <c:strCache>
                <c:ptCount val="1"/>
                <c:pt idx="0">
                  <c:v>San Mateo</c:v>
                </c:pt>
              </c:strCache>
            </c:strRef>
          </c:tx>
          <c:spPr>
            <a:ln w="38100">
              <a:solidFill>
                <a:srgbClr val="FF6600"/>
              </a:solidFill>
              <a:prstDash val="solid"/>
            </a:ln>
          </c:spPr>
          <c:marker>
            <c:symbol val="circle"/>
            <c:size val="7"/>
            <c:spPr>
              <a:solidFill>
                <a:srgbClr val="FFFFFF"/>
              </a:solidFill>
              <a:ln>
                <a:solidFill>
                  <a:srgbClr val="FF6600"/>
                </a:solidFill>
                <a:prstDash val="solid"/>
              </a:ln>
            </c:spPr>
          </c:marker>
          <c:dLbls>
            <c:dLbl>
              <c:idx val="3"/>
              <c:spPr>
                <a:solidFill>
                  <a:srgbClr val="FFFFFF"/>
                </a:solidFill>
                <a:ln w="38100">
                  <a:solidFill>
                    <a:srgbClr val="FF6600"/>
                  </a:solidFill>
                  <a:prstDash val="solid"/>
                </a:ln>
              </c:spPr>
              <c:txPr>
                <a:bodyPr/>
                <a:lstStyle/>
                <a:p>
                  <a:pPr>
                    <a:defRPr sz="12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dLbl>
            <c:showLegendKey val="0"/>
            <c:showVal val="0"/>
            <c:showCatName val="0"/>
            <c:showSerName val="0"/>
            <c:showPercent val="0"/>
            <c:showBubbleSize val="0"/>
          </c:dLbls>
          <c:cat>
            <c:numRef>
              <c:f>ChartsByTopic!$C$572:$M$572</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ChartsByTopic!$C$574:$M$574</c:f>
              <c:numCache>
                <c:formatCode>#,##0.0</c:formatCode>
                <c:ptCount val="11"/>
                <c:pt idx="0">
                  <c:v>7.3</c:v>
                </c:pt>
                <c:pt idx="1">
                  <c:v>8</c:v>
                </c:pt>
                <c:pt idx="2">
                  <c:v>9.1999999999999993</c:v>
                </c:pt>
                <c:pt idx="3">
                  <c:v>11.1</c:v>
                </c:pt>
                <c:pt idx="4">
                  <c:v>7.8</c:v>
                </c:pt>
                <c:pt idx="5">
                  <c:v>5.8</c:v>
                </c:pt>
                <c:pt idx="6">
                  <c:v>6.6</c:v>
                </c:pt>
                <c:pt idx="7">
                  <c:v>6.5</c:v>
                </c:pt>
                <c:pt idx="8">
                  <c:v>4.0999999999999996</c:v>
                </c:pt>
                <c:pt idx="9">
                  <c:v>3.4</c:v>
                </c:pt>
                <c:pt idx="10">
                  <c:v>4.9000000000000004</c:v>
                </c:pt>
              </c:numCache>
            </c:numRef>
          </c:val>
          <c:smooth val="0"/>
        </c:ser>
        <c:ser>
          <c:idx val="1"/>
          <c:order val="1"/>
          <c:tx>
            <c:strRef>
              <c:f>ChartsByTopic!$B$575</c:f>
              <c:strCache>
                <c:ptCount val="1"/>
                <c:pt idx="0">
                  <c:v>California</c:v>
                </c:pt>
              </c:strCache>
            </c:strRef>
          </c:tx>
          <c:spPr>
            <a:ln w="38100">
              <a:solidFill>
                <a:srgbClr val="0000FF"/>
              </a:solidFill>
              <a:prstDash val="lgDash"/>
            </a:ln>
          </c:spPr>
          <c:marker>
            <c:symbol val="square"/>
            <c:size val="7"/>
            <c:spPr>
              <a:solidFill>
                <a:srgbClr val="0000FF"/>
              </a:solidFill>
              <a:ln>
                <a:solidFill>
                  <a:srgbClr val="0000FF"/>
                </a:solidFill>
                <a:prstDash val="solid"/>
              </a:ln>
            </c:spPr>
          </c:marker>
          <c:dLbls>
            <c:dLbl>
              <c:idx val="1"/>
              <c:spPr>
                <a:solidFill>
                  <a:srgbClr val="FFFFFF"/>
                </a:solidFill>
                <a:ln w="38100">
                  <a:solidFill>
                    <a:srgbClr val="0000FF"/>
                  </a:solidFill>
                  <a:prstDash val="lgDash"/>
                </a:ln>
              </c:spPr>
              <c:txPr>
                <a:bodyPr/>
                <a:lstStyle/>
                <a:p>
                  <a:pPr>
                    <a:defRPr sz="12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dLbl>
            <c:showLegendKey val="0"/>
            <c:showVal val="0"/>
            <c:showCatName val="0"/>
            <c:showSerName val="0"/>
            <c:showPercent val="0"/>
            <c:showBubbleSize val="0"/>
          </c:dLbls>
          <c:cat>
            <c:numRef>
              <c:f>ChartsByTopic!$C$572:$M$572</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ChartsByTopic!$C$575:$M$575</c:f>
              <c:numCache>
                <c:formatCode>#,##0.0</c:formatCode>
                <c:ptCount val="11"/>
                <c:pt idx="0">
                  <c:v>7.2</c:v>
                </c:pt>
                <c:pt idx="1">
                  <c:v>7.5</c:v>
                </c:pt>
                <c:pt idx="2">
                  <c:v>7.7</c:v>
                </c:pt>
                <c:pt idx="3">
                  <c:v>7.5</c:v>
                </c:pt>
                <c:pt idx="4">
                  <c:v>6.9</c:v>
                </c:pt>
                <c:pt idx="5">
                  <c:v>7.4</c:v>
                </c:pt>
                <c:pt idx="6">
                  <c:v>7.1</c:v>
                </c:pt>
                <c:pt idx="7">
                  <c:v>7.9</c:v>
                </c:pt>
                <c:pt idx="8">
                  <c:v>7.7</c:v>
                </c:pt>
                <c:pt idx="9">
                  <c:v>8.1</c:v>
                </c:pt>
                <c:pt idx="10">
                  <c:v>8.3000000000000007</c:v>
                </c:pt>
              </c:numCache>
            </c:numRef>
          </c:val>
          <c:smooth val="0"/>
        </c:ser>
        <c:ser>
          <c:idx val="2"/>
          <c:order val="2"/>
          <c:tx>
            <c:strRef>
              <c:f>ChartsByTopic!$B$574</c:f>
              <c:strCache>
                <c:ptCount val="1"/>
                <c:pt idx="0">
                  <c:v>San Mateo</c:v>
                </c:pt>
              </c:strCache>
            </c:strRef>
          </c:tx>
          <c:spPr>
            <a:ln w="28575">
              <a:noFill/>
            </a:ln>
          </c:spPr>
          <c:marker>
            <c:symbol val="triangle"/>
            <c:size val="10"/>
            <c:spPr>
              <a:solidFill>
                <a:srgbClr val="FFFFFF"/>
              </a:solidFill>
              <a:ln>
                <a:solidFill>
                  <a:srgbClr val="FF6600"/>
                </a:solidFill>
                <a:prstDash val="solid"/>
              </a:ln>
            </c:spPr>
          </c:marker>
          <c:cat>
            <c:numRef>
              <c:f>ChartsByTopic!$C$572:$M$572</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ChartsByTopic!$C$577:$M$577</c:f>
              <c:numCache>
                <c:formatCode>#,##0.0</c:formatCode>
                <c:ptCount val="11"/>
                <c:pt idx="0">
                  <c:v>#N/A</c:v>
                </c:pt>
                <c:pt idx="1">
                  <c:v>#N/A</c:v>
                </c:pt>
                <c:pt idx="2">
                  <c:v>#N/A</c:v>
                </c:pt>
                <c:pt idx="3">
                  <c:v>#N/A</c:v>
                </c:pt>
                <c:pt idx="4">
                  <c:v>7.8</c:v>
                </c:pt>
                <c:pt idx="5">
                  <c:v>#N/A</c:v>
                </c:pt>
                <c:pt idx="6">
                  <c:v>#N/A</c:v>
                </c:pt>
                <c:pt idx="7">
                  <c:v>#N/A</c:v>
                </c:pt>
                <c:pt idx="8">
                  <c:v>#N/A</c:v>
                </c:pt>
                <c:pt idx="9">
                  <c:v>3.4</c:v>
                </c:pt>
                <c:pt idx="10">
                  <c:v>#N/A</c:v>
                </c:pt>
              </c:numCache>
            </c:numRef>
          </c:val>
          <c:smooth val="0"/>
        </c:ser>
        <c:ser>
          <c:idx val="3"/>
          <c:order val="3"/>
          <c:tx>
            <c:strRef>
              <c:f>ChartsByTopic!$B$575</c:f>
              <c:strCache>
                <c:ptCount val="1"/>
                <c:pt idx="0">
                  <c:v>California</c:v>
                </c:pt>
              </c:strCache>
            </c:strRef>
          </c:tx>
          <c:spPr>
            <a:ln w="28575">
              <a:noFill/>
            </a:ln>
          </c:spPr>
          <c:marker>
            <c:symbol val="triangle"/>
            <c:size val="10"/>
            <c:spPr>
              <a:solidFill>
                <a:srgbClr val="FFFFFF"/>
              </a:solidFill>
              <a:ln>
                <a:solidFill>
                  <a:srgbClr val="0000FF"/>
                </a:solidFill>
                <a:prstDash val="solid"/>
              </a:ln>
            </c:spPr>
          </c:marker>
          <c:cat>
            <c:numRef>
              <c:f>ChartsByTopic!$C$572:$M$572</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ChartsByTopic!$C$578:$M$578</c:f>
              <c:numCache>
                <c:formatCode>#,##0.0</c:formatCode>
                <c:ptCount val="11"/>
                <c:pt idx="0">
                  <c:v>#N/A</c:v>
                </c:pt>
                <c:pt idx="1">
                  <c:v>#N/A</c:v>
                </c:pt>
                <c:pt idx="2">
                  <c:v>#N/A</c:v>
                </c:pt>
                <c:pt idx="3">
                  <c:v>#N/A</c:v>
                </c:pt>
                <c:pt idx="4">
                  <c:v>6.9</c:v>
                </c:pt>
                <c:pt idx="5">
                  <c:v>#N/A</c:v>
                </c:pt>
                <c:pt idx="6">
                  <c:v>#N/A</c:v>
                </c:pt>
                <c:pt idx="7">
                  <c:v>#N/A</c:v>
                </c:pt>
                <c:pt idx="8">
                  <c:v>#N/A</c:v>
                </c:pt>
                <c:pt idx="9">
                  <c:v>8.1</c:v>
                </c:pt>
                <c:pt idx="10">
                  <c:v>#N/A</c:v>
                </c:pt>
              </c:numCache>
            </c:numRef>
          </c:val>
          <c:smooth val="0"/>
        </c:ser>
        <c:dLbls>
          <c:showLegendKey val="0"/>
          <c:showVal val="0"/>
          <c:showCatName val="0"/>
          <c:showSerName val="0"/>
          <c:showPercent val="0"/>
          <c:showBubbleSize val="0"/>
        </c:dLbls>
        <c:marker val="1"/>
        <c:smooth val="0"/>
        <c:axId val="82420480"/>
        <c:axId val="82422400"/>
      </c:lineChart>
      <c:dateAx>
        <c:axId val="82420480"/>
        <c:scaling>
          <c:orientation val="minMax"/>
        </c:scaling>
        <c:delete val="0"/>
        <c:axPos val="b"/>
        <c:numFmt formatCode="yyyy" sourceLinked="0"/>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82422400"/>
        <c:crosses val="autoZero"/>
        <c:auto val="1"/>
        <c:lblOffset val="100"/>
        <c:baseTimeUnit val="years"/>
        <c:majorUnit val="1"/>
        <c:minorUnit val="1"/>
      </c:dateAx>
      <c:valAx>
        <c:axId val="82422400"/>
        <c:scaling>
          <c:orientation val="minMax"/>
        </c:scaling>
        <c:delete val="0"/>
        <c:axPos val="l"/>
        <c:numFmt formatCode="#,##0.0" sourceLinked="1"/>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82420480"/>
        <c:crosses val="autoZero"/>
        <c:crossBetween val="midCat"/>
      </c:valAx>
      <c:spPr>
        <a:ln>
          <a:solidFill>
            <a:srgbClr val="C0C0C0"/>
          </a:solidFill>
        </a:ln>
      </c:spPr>
    </c:plotArea>
    <c:plotVisOnly val="0"/>
    <c:dispBlanksAs val="gap"/>
    <c:showDLblsOverMax val="0"/>
  </c:chart>
  <c:spPr>
    <a:solidFill>
      <a:srgbClr val="FFFFFF"/>
    </a:solidFill>
    <a:ln w="9525">
      <a:noFill/>
    </a:ln>
  </c:spPr>
  <c:txPr>
    <a:bodyPr/>
    <a:lstStyle/>
    <a:p>
      <a:pPr>
        <a:defRPr sz="12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ChartsByTopic!$A$540</c:f>
          <c:strCache>
            <c:ptCount val="1"/>
            <c:pt idx="0">
              <c:v>San Mateo and California: Percent with Re-entries within Twelve Months</c:v>
            </c:pt>
          </c:strCache>
        </c:strRef>
      </c:tx>
      <c:layout>
        <c:manualLayout>
          <c:xMode val="edge"/>
          <c:yMode val="edge"/>
          <c:x val="0.26599830878880731"/>
          <c:y val="3.2005855037351212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5.6349402680903396E-2"/>
          <c:y val="0.15949476504405541"/>
          <c:w val="0.91316908728094159"/>
          <c:h val="0.73683945173245435"/>
        </c:manualLayout>
      </c:layout>
      <c:lineChart>
        <c:grouping val="standard"/>
        <c:varyColors val="0"/>
        <c:ser>
          <c:idx val="0"/>
          <c:order val="0"/>
          <c:tx>
            <c:strRef>
              <c:f>ChartsByTopic!$B$534</c:f>
              <c:strCache>
                <c:ptCount val="1"/>
                <c:pt idx="0">
                  <c:v>San Mateo</c:v>
                </c:pt>
              </c:strCache>
            </c:strRef>
          </c:tx>
          <c:spPr>
            <a:ln w="38100">
              <a:solidFill>
                <a:srgbClr val="FF6600"/>
              </a:solidFill>
              <a:prstDash val="solid"/>
            </a:ln>
          </c:spPr>
          <c:marker>
            <c:symbol val="circle"/>
            <c:size val="7"/>
            <c:spPr>
              <a:solidFill>
                <a:srgbClr val="FFFFFF"/>
              </a:solidFill>
              <a:ln>
                <a:solidFill>
                  <a:srgbClr val="FF6600"/>
                </a:solidFill>
                <a:prstDash val="solid"/>
              </a:ln>
            </c:spPr>
          </c:marker>
          <c:dLbls>
            <c:dLbl>
              <c:idx val="3"/>
              <c:spPr>
                <a:solidFill>
                  <a:srgbClr val="FFFFFF"/>
                </a:solidFill>
                <a:ln w="38100">
                  <a:solidFill>
                    <a:srgbClr val="FF6600"/>
                  </a:solidFill>
                  <a:prstDash val="solid"/>
                </a:ln>
              </c:spPr>
              <c:txPr>
                <a:bodyPr/>
                <a:lstStyle/>
                <a:p>
                  <a:pPr>
                    <a:defRPr sz="12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dLbl>
            <c:showLegendKey val="0"/>
            <c:showVal val="0"/>
            <c:showCatName val="0"/>
            <c:showSerName val="0"/>
            <c:showPercent val="0"/>
            <c:showBubbleSize val="0"/>
          </c:dLbls>
          <c:cat>
            <c:numRef>
              <c:f>ChartsByTopic!$C$532:$M$532</c:f>
              <c:numCache>
                <c:formatCode>yyyy</c:formatCode>
                <c:ptCount val="11"/>
                <c:pt idx="0">
                  <c:v>37986</c:v>
                </c:pt>
                <c:pt idx="1">
                  <c:v>38352</c:v>
                </c:pt>
                <c:pt idx="2">
                  <c:v>38717</c:v>
                </c:pt>
                <c:pt idx="3">
                  <c:v>39082</c:v>
                </c:pt>
                <c:pt idx="4">
                  <c:v>39447</c:v>
                </c:pt>
                <c:pt idx="5">
                  <c:v>39813</c:v>
                </c:pt>
                <c:pt idx="6">
                  <c:v>40178</c:v>
                </c:pt>
                <c:pt idx="7">
                  <c:v>40543</c:v>
                </c:pt>
                <c:pt idx="8">
                  <c:v>40908</c:v>
                </c:pt>
                <c:pt idx="9">
                  <c:v>41274</c:v>
                </c:pt>
                <c:pt idx="10">
                  <c:v>41639</c:v>
                </c:pt>
              </c:numCache>
            </c:numRef>
          </c:cat>
          <c:val>
            <c:numRef>
              <c:f>ChartsByTopic!$C$534:$M$534</c:f>
              <c:numCache>
                <c:formatCode>#,##0.0</c:formatCode>
                <c:ptCount val="11"/>
                <c:pt idx="0">
                  <c:v>14.6</c:v>
                </c:pt>
                <c:pt idx="1">
                  <c:v>20.8</c:v>
                </c:pt>
                <c:pt idx="2">
                  <c:v>18.899999999999999</c:v>
                </c:pt>
                <c:pt idx="3">
                  <c:v>10</c:v>
                </c:pt>
                <c:pt idx="4">
                  <c:v>16.5</c:v>
                </c:pt>
                <c:pt idx="5">
                  <c:v>10.7</c:v>
                </c:pt>
                <c:pt idx="6">
                  <c:v>14.7</c:v>
                </c:pt>
                <c:pt idx="7">
                  <c:v>17.600000000000001</c:v>
                </c:pt>
                <c:pt idx="8">
                  <c:v>9.1</c:v>
                </c:pt>
                <c:pt idx="9">
                  <c:v>4.2</c:v>
                </c:pt>
                <c:pt idx="10">
                  <c:v>21.3</c:v>
                </c:pt>
              </c:numCache>
            </c:numRef>
          </c:val>
          <c:smooth val="0"/>
        </c:ser>
        <c:ser>
          <c:idx val="1"/>
          <c:order val="1"/>
          <c:tx>
            <c:strRef>
              <c:f>ChartsByTopic!$B$535</c:f>
              <c:strCache>
                <c:ptCount val="1"/>
                <c:pt idx="0">
                  <c:v>California</c:v>
                </c:pt>
              </c:strCache>
            </c:strRef>
          </c:tx>
          <c:spPr>
            <a:ln w="38100">
              <a:solidFill>
                <a:srgbClr val="0000FF"/>
              </a:solidFill>
              <a:prstDash val="lgDash"/>
            </a:ln>
          </c:spPr>
          <c:marker>
            <c:symbol val="square"/>
            <c:size val="7"/>
            <c:spPr>
              <a:solidFill>
                <a:srgbClr val="0000FF"/>
              </a:solidFill>
              <a:ln>
                <a:solidFill>
                  <a:srgbClr val="0000FF"/>
                </a:solidFill>
                <a:prstDash val="solid"/>
              </a:ln>
            </c:spPr>
          </c:marker>
          <c:dLbls>
            <c:dLbl>
              <c:idx val="1"/>
              <c:spPr>
                <a:solidFill>
                  <a:srgbClr val="FFFFFF"/>
                </a:solidFill>
                <a:ln w="38100">
                  <a:solidFill>
                    <a:srgbClr val="0000FF"/>
                  </a:solidFill>
                  <a:prstDash val="lgDash"/>
                </a:ln>
              </c:spPr>
              <c:txPr>
                <a:bodyPr/>
                <a:lstStyle/>
                <a:p>
                  <a:pPr>
                    <a:defRPr sz="12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dLbl>
            <c:showLegendKey val="0"/>
            <c:showVal val="0"/>
            <c:showCatName val="0"/>
            <c:showSerName val="0"/>
            <c:showPercent val="0"/>
            <c:showBubbleSize val="0"/>
          </c:dLbls>
          <c:cat>
            <c:numRef>
              <c:f>ChartsByTopic!$C$532:$M$532</c:f>
              <c:numCache>
                <c:formatCode>yyyy</c:formatCode>
                <c:ptCount val="11"/>
                <c:pt idx="0">
                  <c:v>37986</c:v>
                </c:pt>
                <c:pt idx="1">
                  <c:v>38352</c:v>
                </c:pt>
                <c:pt idx="2">
                  <c:v>38717</c:v>
                </c:pt>
                <c:pt idx="3">
                  <c:v>39082</c:v>
                </c:pt>
                <c:pt idx="4">
                  <c:v>39447</c:v>
                </c:pt>
                <c:pt idx="5">
                  <c:v>39813</c:v>
                </c:pt>
                <c:pt idx="6">
                  <c:v>40178</c:v>
                </c:pt>
                <c:pt idx="7">
                  <c:v>40543</c:v>
                </c:pt>
                <c:pt idx="8">
                  <c:v>40908</c:v>
                </c:pt>
                <c:pt idx="9">
                  <c:v>41274</c:v>
                </c:pt>
                <c:pt idx="10">
                  <c:v>41639</c:v>
                </c:pt>
              </c:numCache>
            </c:numRef>
          </c:cat>
          <c:val>
            <c:numRef>
              <c:f>ChartsByTopic!$C$535:$M$535</c:f>
              <c:numCache>
                <c:formatCode>#,##0.0</c:formatCode>
                <c:ptCount val="11"/>
                <c:pt idx="0">
                  <c:v>12.4</c:v>
                </c:pt>
                <c:pt idx="1">
                  <c:v>14</c:v>
                </c:pt>
                <c:pt idx="2">
                  <c:v>13.9</c:v>
                </c:pt>
                <c:pt idx="3">
                  <c:v>12.4</c:v>
                </c:pt>
                <c:pt idx="4">
                  <c:v>11.5</c:v>
                </c:pt>
                <c:pt idx="5">
                  <c:v>12.4</c:v>
                </c:pt>
                <c:pt idx="6">
                  <c:v>11.5</c:v>
                </c:pt>
                <c:pt idx="7">
                  <c:v>12.1</c:v>
                </c:pt>
                <c:pt idx="8">
                  <c:v>12</c:v>
                </c:pt>
                <c:pt idx="9">
                  <c:v>11.2</c:v>
                </c:pt>
                <c:pt idx="10">
                  <c:v>11.3</c:v>
                </c:pt>
              </c:numCache>
            </c:numRef>
          </c:val>
          <c:smooth val="0"/>
        </c:ser>
        <c:ser>
          <c:idx val="2"/>
          <c:order val="2"/>
          <c:tx>
            <c:strRef>
              <c:f>ChartsByTopic!$B$534</c:f>
              <c:strCache>
                <c:ptCount val="1"/>
                <c:pt idx="0">
                  <c:v>San Mateo</c:v>
                </c:pt>
              </c:strCache>
            </c:strRef>
          </c:tx>
          <c:spPr>
            <a:ln w="28575">
              <a:noFill/>
            </a:ln>
          </c:spPr>
          <c:marker>
            <c:symbol val="triangle"/>
            <c:size val="10"/>
            <c:spPr>
              <a:solidFill>
                <a:srgbClr val="FFFFFF"/>
              </a:solidFill>
              <a:ln>
                <a:solidFill>
                  <a:srgbClr val="FF6600"/>
                </a:solidFill>
                <a:prstDash val="solid"/>
              </a:ln>
            </c:spPr>
          </c:marker>
          <c:cat>
            <c:numRef>
              <c:f>ChartsByTopic!$C$532:$M$532</c:f>
              <c:numCache>
                <c:formatCode>yyyy</c:formatCode>
                <c:ptCount val="11"/>
                <c:pt idx="0">
                  <c:v>37986</c:v>
                </c:pt>
                <c:pt idx="1">
                  <c:v>38352</c:v>
                </c:pt>
                <c:pt idx="2">
                  <c:v>38717</c:v>
                </c:pt>
                <c:pt idx="3">
                  <c:v>39082</c:v>
                </c:pt>
                <c:pt idx="4">
                  <c:v>39447</c:v>
                </c:pt>
                <c:pt idx="5">
                  <c:v>39813</c:v>
                </c:pt>
                <c:pt idx="6">
                  <c:v>40178</c:v>
                </c:pt>
                <c:pt idx="7">
                  <c:v>40543</c:v>
                </c:pt>
                <c:pt idx="8">
                  <c:v>40908</c:v>
                </c:pt>
                <c:pt idx="9">
                  <c:v>41274</c:v>
                </c:pt>
                <c:pt idx="10">
                  <c:v>41639</c:v>
                </c:pt>
              </c:numCache>
            </c:numRef>
          </c:cat>
          <c:val>
            <c:numRef>
              <c:f>ChartsByTopic!$C$537:$M$537</c:f>
              <c:numCache>
                <c:formatCode>#,##0.0</c:formatCode>
                <c:ptCount val="11"/>
                <c:pt idx="0">
                  <c:v>#N/A</c:v>
                </c:pt>
                <c:pt idx="1">
                  <c:v>#N/A</c:v>
                </c:pt>
                <c:pt idx="2">
                  <c:v>#N/A</c:v>
                </c:pt>
                <c:pt idx="3">
                  <c:v>#N/A</c:v>
                </c:pt>
                <c:pt idx="4">
                  <c:v>#N/A</c:v>
                </c:pt>
                <c:pt idx="5">
                  <c:v>10.7</c:v>
                </c:pt>
                <c:pt idx="6">
                  <c:v>#N/A</c:v>
                </c:pt>
                <c:pt idx="7">
                  <c:v>#N/A</c:v>
                </c:pt>
                <c:pt idx="8">
                  <c:v>#N/A</c:v>
                </c:pt>
                <c:pt idx="9">
                  <c:v>#N/A</c:v>
                </c:pt>
                <c:pt idx="10">
                  <c:v>21.3</c:v>
                </c:pt>
              </c:numCache>
            </c:numRef>
          </c:val>
          <c:smooth val="0"/>
        </c:ser>
        <c:ser>
          <c:idx val="3"/>
          <c:order val="3"/>
          <c:tx>
            <c:strRef>
              <c:f>ChartsByTopic!$B$535</c:f>
              <c:strCache>
                <c:ptCount val="1"/>
                <c:pt idx="0">
                  <c:v>California</c:v>
                </c:pt>
              </c:strCache>
            </c:strRef>
          </c:tx>
          <c:spPr>
            <a:ln w="28575">
              <a:noFill/>
            </a:ln>
          </c:spPr>
          <c:marker>
            <c:symbol val="triangle"/>
            <c:size val="10"/>
            <c:spPr>
              <a:solidFill>
                <a:srgbClr val="FFFFFF"/>
              </a:solidFill>
              <a:ln>
                <a:solidFill>
                  <a:srgbClr val="0000FF"/>
                </a:solidFill>
                <a:prstDash val="solid"/>
              </a:ln>
            </c:spPr>
          </c:marker>
          <c:cat>
            <c:numRef>
              <c:f>ChartsByTopic!$C$532:$M$532</c:f>
              <c:numCache>
                <c:formatCode>yyyy</c:formatCode>
                <c:ptCount val="11"/>
                <c:pt idx="0">
                  <c:v>37986</c:v>
                </c:pt>
                <c:pt idx="1">
                  <c:v>38352</c:v>
                </c:pt>
                <c:pt idx="2">
                  <c:v>38717</c:v>
                </c:pt>
                <c:pt idx="3">
                  <c:v>39082</c:v>
                </c:pt>
                <c:pt idx="4">
                  <c:v>39447</c:v>
                </c:pt>
                <c:pt idx="5">
                  <c:v>39813</c:v>
                </c:pt>
                <c:pt idx="6">
                  <c:v>40178</c:v>
                </c:pt>
                <c:pt idx="7">
                  <c:v>40543</c:v>
                </c:pt>
                <c:pt idx="8">
                  <c:v>40908</c:v>
                </c:pt>
                <c:pt idx="9">
                  <c:v>41274</c:v>
                </c:pt>
                <c:pt idx="10">
                  <c:v>41639</c:v>
                </c:pt>
              </c:numCache>
            </c:numRef>
          </c:cat>
          <c:val>
            <c:numRef>
              <c:f>ChartsByTopic!$C$538:$M$538</c:f>
              <c:numCache>
                <c:formatCode>#,##0.0</c:formatCode>
                <c:ptCount val="11"/>
                <c:pt idx="0">
                  <c:v>#N/A</c:v>
                </c:pt>
                <c:pt idx="1">
                  <c:v>#N/A</c:v>
                </c:pt>
                <c:pt idx="2">
                  <c:v>#N/A</c:v>
                </c:pt>
                <c:pt idx="3">
                  <c:v>#N/A</c:v>
                </c:pt>
                <c:pt idx="4">
                  <c:v>#N/A</c:v>
                </c:pt>
                <c:pt idx="5">
                  <c:v>12.4</c:v>
                </c:pt>
                <c:pt idx="6">
                  <c:v>#N/A</c:v>
                </c:pt>
                <c:pt idx="7">
                  <c:v>#N/A</c:v>
                </c:pt>
                <c:pt idx="8">
                  <c:v>#N/A</c:v>
                </c:pt>
                <c:pt idx="9">
                  <c:v>#N/A</c:v>
                </c:pt>
                <c:pt idx="10">
                  <c:v>11.3</c:v>
                </c:pt>
              </c:numCache>
            </c:numRef>
          </c:val>
          <c:smooth val="0"/>
        </c:ser>
        <c:dLbls>
          <c:showLegendKey val="0"/>
          <c:showVal val="0"/>
          <c:showCatName val="0"/>
          <c:showSerName val="0"/>
          <c:showPercent val="0"/>
          <c:showBubbleSize val="0"/>
        </c:dLbls>
        <c:marker val="1"/>
        <c:smooth val="0"/>
        <c:axId val="82540800"/>
        <c:axId val="82641280"/>
      </c:lineChart>
      <c:dateAx>
        <c:axId val="82540800"/>
        <c:scaling>
          <c:orientation val="minMax"/>
        </c:scaling>
        <c:delete val="0"/>
        <c:axPos val="b"/>
        <c:numFmt formatCode="yyyy" sourceLinked="0"/>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82641280"/>
        <c:crosses val="autoZero"/>
        <c:auto val="1"/>
        <c:lblOffset val="100"/>
        <c:baseTimeUnit val="years"/>
        <c:majorUnit val="1"/>
        <c:minorUnit val="1"/>
      </c:dateAx>
      <c:valAx>
        <c:axId val="82641280"/>
        <c:scaling>
          <c:orientation val="minMax"/>
        </c:scaling>
        <c:delete val="0"/>
        <c:axPos val="l"/>
        <c:numFmt formatCode="#,##0.0" sourceLinked="1"/>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82540800"/>
        <c:crosses val="autoZero"/>
        <c:crossBetween val="midCat"/>
      </c:valAx>
      <c:spPr>
        <a:solidFill>
          <a:srgbClr val="FFFFFF"/>
        </a:solidFill>
        <a:ln w="3175">
          <a:solidFill>
            <a:srgbClr val="C0C0C0"/>
          </a:solidFill>
          <a:prstDash val="solid"/>
        </a:ln>
      </c:spPr>
    </c:plotArea>
    <c:plotVisOnly val="0"/>
    <c:dispBlanksAs val="gap"/>
    <c:showDLblsOverMax val="0"/>
  </c:chart>
  <c:spPr>
    <a:solidFill>
      <a:srgbClr val="FFFFFF"/>
    </a:solidFill>
    <a:ln w="9525">
      <a:noFill/>
    </a:ln>
  </c:spPr>
  <c:txPr>
    <a:bodyPr/>
    <a:lstStyle/>
    <a:p>
      <a:pPr>
        <a:defRPr sz="12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c:printSettings>
</c:chartSpace>
</file>

<file path=xl/ctrlProps/ctrlProp1.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drawings/_rels/drawing2.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26" Type="http://schemas.openxmlformats.org/officeDocument/2006/relationships/chart" Target="../charts/chart26.xml"/><Relationship Id="rId3" Type="http://schemas.openxmlformats.org/officeDocument/2006/relationships/chart" Target="../charts/chart3.xml"/><Relationship Id="rId21" Type="http://schemas.openxmlformats.org/officeDocument/2006/relationships/chart" Target="../charts/chart21.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5" Type="http://schemas.openxmlformats.org/officeDocument/2006/relationships/chart" Target="../charts/chart25.xml"/><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chart" Target="../charts/chart20.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24" Type="http://schemas.openxmlformats.org/officeDocument/2006/relationships/chart" Target="../charts/chart24.xml"/><Relationship Id="rId5" Type="http://schemas.openxmlformats.org/officeDocument/2006/relationships/chart" Target="../charts/chart5.xml"/><Relationship Id="rId15" Type="http://schemas.openxmlformats.org/officeDocument/2006/relationships/chart" Target="../charts/chart15.xml"/><Relationship Id="rId23" Type="http://schemas.openxmlformats.org/officeDocument/2006/relationships/chart" Target="../charts/chart23.xml"/><Relationship Id="rId28" Type="http://schemas.openxmlformats.org/officeDocument/2006/relationships/chart" Target="../charts/chart28.xml"/><Relationship Id="rId10" Type="http://schemas.openxmlformats.org/officeDocument/2006/relationships/chart" Target="../charts/chart10.xml"/><Relationship Id="rId19" Type="http://schemas.openxmlformats.org/officeDocument/2006/relationships/chart" Target="../charts/chart19.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 Id="rId22" Type="http://schemas.openxmlformats.org/officeDocument/2006/relationships/chart" Target="../charts/chart22.xml"/><Relationship Id="rId27" Type="http://schemas.openxmlformats.org/officeDocument/2006/relationships/chart" Target="../charts/chart27.xml"/></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32</xdr:col>
          <xdr:colOff>228600</xdr:colOff>
          <xdr:row>7</xdr:row>
          <xdr:rowOff>63500</xdr:rowOff>
        </xdr:from>
        <xdr:to>
          <xdr:col>34</xdr:col>
          <xdr:colOff>260350</xdr:colOff>
          <xdr:row>10</xdr:row>
          <xdr:rowOff>88900</xdr:rowOff>
        </xdr:to>
        <xdr:sp macro="" textlink="">
          <xdr:nvSpPr>
            <xdr:cNvPr id="1025" name="Button 1" hidden="1">
              <a:extLst>
                <a:ext uri="{63B3BB69-23CF-44E3-9099-C40C66FF867C}">
                  <a14:compatExt spid="_x0000_s102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subDynDownControl</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32</xdr:col>
          <xdr:colOff>228600</xdr:colOff>
          <xdr:row>13</xdr:row>
          <xdr:rowOff>69850</xdr:rowOff>
        </xdr:from>
        <xdr:to>
          <xdr:col>34</xdr:col>
          <xdr:colOff>241300</xdr:colOff>
          <xdr:row>16</xdr:row>
          <xdr:rowOff>63500</xdr:rowOff>
        </xdr:to>
        <xdr:sp macro="" textlink="">
          <xdr:nvSpPr>
            <xdr:cNvPr id="1040" name="Button 16" hidden="1">
              <a:extLst>
                <a:ext uri="{63B3BB69-23CF-44E3-9099-C40C66FF867C}">
                  <a14:compatExt spid="_x0000_s104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mcrAddDates</a:t>
              </a:r>
            </a:p>
          </xdr:txBody>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1409700</xdr:colOff>
      <xdr:row>323</xdr:row>
      <xdr:rowOff>167640</xdr:rowOff>
    </xdr:from>
    <xdr:to>
      <xdr:col>1</xdr:col>
      <xdr:colOff>1722120</xdr:colOff>
      <xdr:row>338</xdr:row>
      <xdr:rowOff>152400</xdr:rowOff>
    </xdr:to>
    <xdr:grpSp>
      <xdr:nvGrpSpPr>
        <xdr:cNvPr id="8733640" name="Group 564"/>
        <xdr:cNvGrpSpPr>
          <a:grpSpLocks/>
        </xdr:cNvGrpSpPr>
      </xdr:nvGrpSpPr>
      <xdr:grpSpPr bwMode="auto">
        <a:xfrm>
          <a:off x="2961217" y="47528057"/>
          <a:ext cx="1270" cy="3001010"/>
          <a:chOff x="283" y="8761"/>
          <a:chExt cx="32" cy="427"/>
        </a:xfrm>
      </xdr:grpSpPr>
      <xdr:sp macro="" textlink="">
        <xdr:nvSpPr>
          <xdr:cNvPr id="8882323" name="Rectangle 426"/>
          <xdr:cNvSpPr>
            <a:spLocks noChangeArrowheads="1"/>
          </xdr:cNvSpPr>
        </xdr:nvSpPr>
        <xdr:spPr bwMode="auto">
          <a:xfrm>
            <a:off x="283" y="8761"/>
            <a:ext cx="32" cy="31"/>
          </a:xfrm>
          <a:prstGeom prst="rect">
            <a:avLst/>
          </a:prstGeom>
          <a:solidFill>
            <a:srgbClr val="003300"/>
          </a:solidFill>
          <a:ln w="9525">
            <a:noFill/>
            <a:miter lim="800000"/>
            <a:headEnd/>
            <a:tailEnd/>
          </a:ln>
        </xdr:spPr>
      </xdr:sp>
      <xdr:sp macro="" textlink="">
        <xdr:nvSpPr>
          <xdr:cNvPr id="8882324" name="Rectangle 427"/>
          <xdr:cNvSpPr>
            <a:spLocks noChangeArrowheads="1"/>
          </xdr:cNvSpPr>
        </xdr:nvSpPr>
        <xdr:spPr bwMode="auto">
          <a:xfrm>
            <a:off x="283" y="8827"/>
            <a:ext cx="32" cy="31"/>
          </a:xfrm>
          <a:prstGeom prst="rect">
            <a:avLst/>
          </a:prstGeom>
          <a:solidFill>
            <a:srgbClr val="008000"/>
          </a:solidFill>
          <a:ln w="9525">
            <a:noFill/>
            <a:miter lim="800000"/>
            <a:headEnd/>
            <a:tailEnd/>
          </a:ln>
        </xdr:spPr>
      </xdr:sp>
      <xdr:sp macro="" textlink="">
        <xdr:nvSpPr>
          <xdr:cNvPr id="8882325" name="Rectangle 428"/>
          <xdr:cNvSpPr>
            <a:spLocks noChangeArrowheads="1"/>
          </xdr:cNvSpPr>
        </xdr:nvSpPr>
        <xdr:spPr bwMode="auto">
          <a:xfrm>
            <a:off x="283" y="8893"/>
            <a:ext cx="32" cy="31"/>
          </a:xfrm>
          <a:prstGeom prst="rect">
            <a:avLst/>
          </a:prstGeom>
          <a:solidFill>
            <a:srgbClr val="339966"/>
          </a:solidFill>
          <a:ln w="9525">
            <a:noFill/>
            <a:miter lim="800000"/>
            <a:headEnd/>
            <a:tailEnd/>
          </a:ln>
        </xdr:spPr>
      </xdr:sp>
      <xdr:sp macro="" textlink="">
        <xdr:nvSpPr>
          <xdr:cNvPr id="8882326" name="Rectangle 429"/>
          <xdr:cNvSpPr>
            <a:spLocks noChangeArrowheads="1"/>
          </xdr:cNvSpPr>
        </xdr:nvSpPr>
        <xdr:spPr bwMode="auto">
          <a:xfrm>
            <a:off x="283" y="8959"/>
            <a:ext cx="32" cy="37"/>
          </a:xfrm>
          <a:prstGeom prst="rect">
            <a:avLst/>
          </a:prstGeom>
          <a:solidFill>
            <a:srgbClr val="99CC00"/>
          </a:solidFill>
          <a:ln w="9525">
            <a:noFill/>
            <a:miter lim="800000"/>
            <a:headEnd/>
            <a:tailEnd/>
          </a:ln>
        </xdr:spPr>
      </xdr:sp>
      <xdr:sp macro="" textlink="">
        <xdr:nvSpPr>
          <xdr:cNvPr id="8882327" name="Rectangle 430"/>
          <xdr:cNvSpPr>
            <a:spLocks noChangeArrowheads="1"/>
          </xdr:cNvSpPr>
        </xdr:nvSpPr>
        <xdr:spPr bwMode="auto">
          <a:xfrm>
            <a:off x="283" y="9025"/>
            <a:ext cx="32" cy="30"/>
          </a:xfrm>
          <a:prstGeom prst="rect">
            <a:avLst/>
          </a:prstGeom>
          <a:solidFill>
            <a:srgbClr val="CCFFCC"/>
          </a:solidFill>
          <a:ln w="9525">
            <a:noFill/>
            <a:miter lim="800000"/>
            <a:headEnd/>
            <a:tailEnd/>
          </a:ln>
        </xdr:spPr>
      </xdr:sp>
      <xdr:sp macro="" textlink="">
        <xdr:nvSpPr>
          <xdr:cNvPr id="8882328" name="Rectangle 431"/>
          <xdr:cNvSpPr>
            <a:spLocks noChangeArrowheads="1"/>
          </xdr:cNvSpPr>
        </xdr:nvSpPr>
        <xdr:spPr bwMode="auto">
          <a:xfrm>
            <a:off x="283" y="9091"/>
            <a:ext cx="32" cy="31"/>
          </a:xfrm>
          <a:prstGeom prst="rect">
            <a:avLst/>
          </a:prstGeom>
          <a:solidFill>
            <a:srgbClr val="993366"/>
          </a:solidFill>
          <a:ln w="9525">
            <a:noFill/>
            <a:miter lim="800000"/>
            <a:headEnd/>
            <a:tailEnd/>
          </a:ln>
        </xdr:spPr>
      </xdr:sp>
      <xdr:sp macro="" textlink="">
        <xdr:nvSpPr>
          <xdr:cNvPr id="8882329" name="Rectangle 432"/>
          <xdr:cNvSpPr>
            <a:spLocks noChangeArrowheads="1"/>
          </xdr:cNvSpPr>
        </xdr:nvSpPr>
        <xdr:spPr bwMode="auto">
          <a:xfrm>
            <a:off x="283" y="9157"/>
            <a:ext cx="32" cy="31"/>
          </a:xfrm>
          <a:prstGeom prst="rect">
            <a:avLst/>
          </a:prstGeom>
          <a:solidFill>
            <a:srgbClr val="FF9900"/>
          </a:solidFill>
          <a:ln w="9525">
            <a:noFill/>
            <a:miter lim="800000"/>
            <a:headEnd/>
            <a:tailEnd/>
          </a:ln>
        </xdr:spPr>
      </xdr:sp>
    </xdr:grpSp>
    <xdr:clientData/>
  </xdr:twoCellAnchor>
  <xdr:twoCellAnchor>
    <xdr:from>
      <xdr:col>0</xdr:col>
      <xdr:colOff>662940</xdr:colOff>
      <xdr:row>211</xdr:row>
      <xdr:rowOff>129540</xdr:rowOff>
    </xdr:from>
    <xdr:to>
      <xdr:col>13</xdr:col>
      <xdr:colOff>1242060</xdr:colOff>
      <xdr:row>237</xdr:row>
      <xdr:rowOff>30480</xdr:rowOff>
    </xdr:to>
    <xdr:grpSp>
      <xdr:nvGrpSpPr>
        <xdr:cNvPr id="8733641" name="Group 576"/>
        <xdr:cNvGrpSpPr>
          <a:grpSpLocks/>
        </xdr:cNvGrpSpPr>
      </xdr:nvGrpSpPr>
      <xdr:grpSpPr bwMode="auto">
        <a:xfrm>
          <a:off x="662940" y="34194750"/>
          <a:ext cx="12360487" cy="0"/>
          <a:chOff x="140" y="4385"/>
          <a:chExt cx="1803" cy="661"/>
        </a:xfrm>
      </xdr:grpSpPr>
      <xdr:graphicFrame macro="">
        <xdr:nvGraphicFramePr>
          <xdr:cNvPr id="8882321" name="Chart 6"/>
          <xdr:cNvGraphicFramePr>
            <a:graphicFrameLocks/>
          </xdr:cNvGraphicFramePr>
        </xdr:nvGraphicFramePr>
        <xdr:xfrm>
          <a:off x="140" y="4385"/>
          <a:ext cx="889" cy="661"/>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8882322" name="Chart 7"/>
          <xdr:cNvGraphicFramePr>
            <a:graphicFrameLocks/>
          </xdr:cNvGraphicFramePr>
        </xdr:nvGraphicFramePr>
        <xdr:xfrm>
          <a:off x="1035" y="4385"/>
          <a:ext cx="908" cy="655"/>
        </xdr:xfrm>
        <a:graphic>
          <a:graphicData uri="http://schemas.openxmlformats.org/drawingml/2006/chart">
            <c:chart xmlns:c="http://schemas.openxmlformats.org/drawingml/2006/chart" xmlns:r="http://schemas.openxmlformats.org/officeDocument/2006/relationships" r:id="rId2"/>
          </a:graphicData>
        </a:graphic>
      </xdr:graphicFrame>
    </xdr:grpSp>
    <xdr:clientData/>
  </xdr:twoCellAnchor>
  <xdr:twoCellAnchor>
    <xdr:from>
      <xdr:col>0</xdr:col>
      <xdr:colOff>205740</xdr:colOff>
      <xdr:row>158</xdr:row>
      <xdr:rowOff>129540</xdr:rowOff>
    </xdr:from>
    <xdr:to>
      <xdr:col>0</xdr:col>
      <xdr:colOff>800100</xdr:colOff>
      <xdr:row>158</xdr:row>
      <xdr:rowOff>129540</xdr:rowOff>
    </xdr:to>
    <xdr:sp macro="" textlink="">
      <xdr:nvSpPr>
        <xdr:cNvPr id="8733642" name="Line 94"/>
        <xdr:cNvSpPr>
          <a:spLocks noChangeShapeType="1"/>
        </xdr:cNvSpPr>
      </xdr:nvSpPr>
      <xdr:spPr bwMode="auto">
        <a:xfrm>
          <a:off x="205740" y="29580840"/>
          <a:ext cx="594360" cy="0"/>
        </a:xfrm>
        <a:prstGeom prst="line">
          <a:avLst/>
        </a:prstGeom>
        <a:noFill/>
        <a:ln w="28575">
          <a:solidFill>
            <a:srgbClr val="FF6600"/>
          </a:solidFill>
          <a:round/>
          <a:headEnd/>
          <a:tailEnd/>
        </a:ln>
      </xdr:spPr>
    </xdr:sp>
    <xdr:clientData/>
  </xdr:twoCellAnchor>
  <xdr:twoCellAnchor>
    <xdr:from>
      <xdr:col>0</xdr:col>
      <xdr:colOff>213360</xdr:colOff>
      <xdr:row>159</xdr:row>
      <xdr:rowOff>129540</xdr:rowOff>
    </xdr:from>
    <xdr:to>
      <xdr:col>0</xdr:col>
      <xdr:colOff>807720</xdr:colOff>
      <xdr:row>159</xdr:row>
      <xdr:rowOff>129540</xdr:rowOff>
    </xdr:to>
    <xdr:sp macro="" textlink="">
      <xdr:nvSpPr>
        <xdr:cNvPr id="8733643" name="Line 95"/>
        <xdr:cNvSpPr>
          <a:spLocks noChangeShapeType="1"/>
        </xdr:cNvSpPr>
      </xdr:nvSpPr>
      <xdr:spPr bwMode="auto">
        <a:xfrm>
          <a:off x="213360" y="29794200"/>
          <a:ext cx="594360" cy="0"/>
        </a:xfrm>
        <a:prstGeom prst="line">
          <a:avLst/>
        </a:prstGeom>
        <a:noFill/>
        <a:ln w="28575">
          <a:solidFill>
            <a:srgbClr val="000000"/>
          </a:solidFill>
          <a:prstDash val="dash"/>
          <a:round/>
          <a:headEnd/>
          <a:tailEnd/>
        </a:ln>
      </xdr:spPr>
    </xdr:sp>
    <xdr:clientData/>
  </xdr:twoCellAnchor>
  <xdr:twoCellAnchor>
    <xdr:from>
      <xdr:col>0</xdr:col>
      <xdr:colOff>647700</xdr:colOff>
      <xdr:row>260</xdr:row>
      <xdr:rowOff>160020</xdr:rowOff>
    </xdr:from>
    <xdr:to>
      <xdr:col>13</xdr:col>
      <xdr:colOff>830580</xdr:colOff>
      <xdr:row>281</xdr:row>
      <xdr:rowOff>0</xdr:rowOff>
    </xdr:to>
    <xdr:grpSp>
      <xdr:nvGrpSpPr>
        <xdr:cNvPr id="8733648" name="Group 593"/>
        <xdr:cNvGrpSpPr>
          <a:grpSpLocks/>
        </xdr:cNvGrpSpPr>
      </xdr:nvGrpSpPr>
      <xdr:grpSpPr bwMode="auto">
        <a:xfrm>
          <a:off x="647700" y="36365603"/>
          <a:ext cx="12364297" cy="4062730"/>
          <a:chOff x="66" y="5793"/>
          <a:chExt cx="1817" cy="702"/>
        </a:xfrm>
      </xdr:grpSpPr>
      <xdr:graphicFrame macro="">
        <xdr:nvGraphicFramePr>
          <xdr:cNvPr id="8882303" name="Chart 75"/>
          <xdr:cNvGraphicFramePr>
            <a:graphicFrameLocks/>
          </xdr:cNvGraphicFramePr>
        </xdr:nvGraphicFramePr>
        <xdr:xfrm>
          <a:off x="66" y="5793"/>
          <a:ext cx="904" cy="702"/>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8882304" name="Chart 76"/>
          <xdr:cNvGraphicFramePr>
            <a:graphicFrameLocks/>
          </xdr:cNvGraphicFramePr>
        </xdr:nvGraphicFramePr>
        <xdr:xfrm>
          <a:off x="973" y="5793"/>
          <a:ext cx="910" cy="702"/>
        </xdr:xfrm>
        <a:graphic>
          <a:graphicData uri="http://schemas.openxmlformats.org/drawingml/2006/chart">
            <c:chart xmlns:c="http://schemas.openxmlformats.org/drawingml/2006/chart" xmlns:r="http://schemas.openxmlformats.org/officeDocument/2006/relationships" r:id="rId4"/>
          </a:graphicData>
        </a:graphic>
      </xdr:graphicFrame>
    </xdr:grpSp>
    <xdr:clientData/>
  </xdr:twoCellAnchor>
  <xdr:twoCellAnchor>
    <xdr:from>
      <xdr:col>2</xdr:col>
      <xdr:colOff>7620</xdr:colOff>
      <xdr:row>459</xdr:row>
      <xdr:rowOff>0</xdr:rowOff>
    </xdr:from>
    <xdr:to>
      <xdr:col>13</xdr:col>
      <xdr:colOff>30480</xdr:colOff>
      <xdr:row>483</xdr:row>
      <xdr:rowOff>45720</xdr:rowOff>
    </xdr:to>
    <xdr:graphicFrame macro="">
      <xdr:nvGraphicFramePr>
        <xdr:cNvPr id="8733649" name="Chart 8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205740</xdr:colOff>
      <xdr:row>248</xdr:row>
      <xdr:rowOff>129540</xdr:rowOff>
    </xdr:from>
    <xdr:to>
      <xdr:col>0</xdr:col>
      <xdr:colOff>800100</xdr:colOff>
      <xdr:row>248</xdr:row>
      <xdr:rowOff>129540</xdr:rowOff>
    </xdr:to>
    <xdr:sp macro="" textlink="">
      <xdr:nvSpPr>
        <xdr:cNvPr id="8733650" name="Line 99"/>
        <xdr:cNvSpPr>
          <a:spLocks noChangeShapeType="1"/>
        </xdr:cNvSpPr>
      </xdr:nvSpPr>
      <xdr:spPr bwMode="auto">
        <a:xfrm>
          <a:off x="205740" y="47289720"/>
          <a:ext cx="594360" cy="0"/>
        </a:xfrm>
        <a:prstGeom prst="line">
          <a:avLst/>
        </a:prstGeom>
        <a:noFill/>
        <a:ln w="28575">
          <a:solidFill>
            <a:srgbClr val="FF6600"/>
          </a:solidFill>
          <a:round/>
          <a:headEnd/>
          <a:tailEnd/>
        </a:ln>
      </xdr:spPr>
    </xdr:sp>
    <xdr:clientData/>
  </xdr:twoCellAnchor>
  <xdr:twoCellAnchor>
    <xdr:from>
      <xdr:col>0</xdr:col>
      <xdr:colOff>213360</xdr:colOff>
      <xdr:row>249</xdr:row>
      <xdr:rowOff>129540</xdr:rowOff>
    </xdr:from>
    <xdr:to>
      <xdr:col>0</xdr:col>
      <xdr:colOff>807720</xdr:colOff>
      <xdr:row>249</xdr:row>
      <xdr:rowOff>129540</xdr:rowOff>
    </xdr:to>
    <xdr:sp macro="" textlink="">
      <xdr:nvSpPr>
        <xdr:cNvPr id="8733651" name="Line 102"/>
        <xdr:cNvSpPr>
          <a:spLocks noChangeShapeType="1"/>
        </xdr:cNvSpPr>
      </xdr:nvSpPr>
      <xdr:spPr bwMode="auto">
        <a:xfrm>
          <a:off x="213360" y="47503080"/>
          <a:ext cx="594360" cy="0"/>
        </a:xfrm>
        <a:prstGeom prst="line">
          <a:avLst/>
        </a:prstGeom>
        <a:noFill/>
        <a:ln w="28575">
          <a:solidFill>
            <a:srgbClr val="000000"/>
          </a:solidFill>
          <a:prstDash val="dash"/>
          <a:round/>
          <a:headEnd/>
          <a:tailEnd/>
        </a:ln>
      </xdr:spPr>
    </xdr:sp>
    <xdr:clientData/>
  </xdr:twoCellAnchor>
  <xdr:twoCellAnchor>
    <xdr:from>
      <xdr:col>0</xdr:col>
      <xdr:colOff>205740</xdr:colOff>
      <xdr:row>162</xdr:row>
      <xdr:rowOff>129540</xdr:rowOff>
    </xdr:from>
    <xdr:to>
      <xdr:col>0</xdr:col>
      <xdr:colOff>800100</xdr:colOff>
      <xdr:row>162</xdr:row>
      <xdr:rowOff>129540</xdr:rowOff>
    </xdr:to>
    <xdr:sp macro="" textlink="">
      <xdr:nvSpPr>
        <xdr:cNvPr id="8733652" name="Line 104"/>
        <xdr:cNvSpPr>
          <a:spLocks noChangeShapeType="1"/>
        </xdr:cNvSpPr>
      </xdr:nvSpPr>
      <xdr:spPr bwMode="auto">
        <a:xfrm>
          <a:off x="205740" y="30434280"/>
          <a:ext cx="594360" cy="0"/>
        </a:xfrm>
        <a:prstGeom prst="line">
          <a:avLst/>
        </a:prstGeom>
        <a:noFill/>
        <a:ln w="28575">
          <a:solidFill>
            <a:srgbClr val="0000FF"/>
          </a:solidFill>
          <a:round/>
          <a:headEnd/>
          <a:tailEnd/>
        </a:ln>
      </xdr:spPr>
    </xdr:sp>
    <xdr:clientData/>
  </xdr:twoCellAnchor>
  <xdr:twoCellAnchor>
    <xdr:from>
      <xdr:col>0</xdr:col>
      <xdr:colOff>213360</xdr:colOff>
      <xdr:row>163</xdr:row>
      <xdr:rowOff>129540</xdr:rowOff>
    </xdr:from>
    <xdr:to>
      <xdr:col>0</xdr:col>
      <xdr:colOff>807720</xdr:colOff>
      <xdr:row>163</xdr:row>
      <xdr:rowOff>129540</xdr:rowOff>
    </xdr:to>
    <xdr:sp macro="" textlink="">
      <xdr:nvSpPr>
        <xdr:cNvPr id="8733653" name="Line 105"/>
        <xdr:cNvSpPr>
          <a:spLocks noChangeShapeType="1"/>
        </xdr:cNvSpPr>
      </xdr:nvSpPr>
      <xdr:spPr bwMode="auto">
        <a:xfrm>
          <a:off x="213360" y="30647640"/>
          <a:ext cx="594360" cy="0"/>
        </a:xfrm>
        <a:prstGeom prst="line">
          <a:avLst/>
        </a:prstGeom>
        <a:noFill/>
        <a:ln w="28575">
          <a:solidFill>
            <a:srgbClr val="000000"/>
          </a:solidFill>
          <a:prstDash val="dash"/>
          <a:round/>
          <a:headEnd/>
          <a:tailEnd/>
        </a:ln>
      </xdr:spPr>
    </xdr:sp>
    <xdr:clientData/>
  </xdr:twoCellAnchor>
  <xdr:twoCellAnchor>
    <xdr:from>
      <xdr:col>0</xdr:col>
      <xdr:colOff>205740</xdr:colOff>
      <xdr:row>251</xdr:row>
      <xdr:rowOff>129540</xdr:rowOff>
    </xdr:from>
    <xdr:to>
      <xdr:col>0</xdr:col>
      <xdr:colOff>800100</xdr:colOff>
      <xdr:row>251</xdr:row>
      <xdr:rowOff>129540</xdr:rowOff>
    </xdr:to>
    <xdr:sp macro="" textlink="">
      <xdr:nvSpPr>
        <xdr:cNvPr id="8733654" name="Line 109"/>
        <xdr:cNvSpPr>
          <a:spLocks noChangeShapeType="1"/>
        </xdr:cNvSpPr>
      </xdr:nvSpPr>
      <xdr:spPr bwMode="auto">
        <a:xfrm>
          <a:off x="205740" y="47929800"/>
          <a:ext cx="594360" cy="0"/>
        </a:xfrm>
        <a:prstGeom prst="line">
          <a:avLst/>
        </a:prstGeom>
        <a:noFill/>
        <a:ln w="28575">
          <a:solidFill>
            <a:srgbClr val="0000FF"/>
          </a:solidFill>
          <a:round/>
          <a:headEnd/>
          <a:tailEnd/>
        </a:ln>
      </xdr:spPr>
    </xdr:sp>
    <xdr:clientData/>
  </xdr:twoCellAnchor>
  <xdr:twoCellAnchor>
    <xdr:from>
      <xdr:col>0</xdr:col>
      <xdr:colOff>213360</xdr:colOff>
      <xdr:row>252</xdr:row>
      <xdr:rowOff>129540</xdr:rowOff>
    </xdr:from>
    <xdr:to>
      <xdr:col>0</xdr:col>
      <xdr:colOff>807720</xdr:colOff>
      <xdr:row>252</xdr:row>
      <xdr:rowOff>129540</xdr:rowOff>
    </xdr:to>
    <xdr:sp macro="" textlink="">
      <xdr:nvSpPr>
        <xdr:cNvPr id="8733655" name="Line 110"/>
        <xdr:cNvSpPr>
          <a:spLocks noChangeShapeType="1"/>
        </xdr:cNvSpPr>
      </xdr:nvSpPr>
      <xdr:spPr bwMode="auto">
        <a:xfrm>
          <a:off x="213360" y="48143160"/>
          <a:ext cx="594360" cy="0"/>
        </a:xfrm>
        <a:prstGeom prst="line">
          <a:avLst/>
        </a:prstGeom>
        <a:noFill/>
        <a:ln w="28575">
          <a:solidFill>
            <a:srgbClr val="000000"/>
          </a:solidFill>
          <a:prstDash val="dash"/>
          <a:round/>
          <a:headEnd/>
          <a:tailEnd/>
        </a:ln>
      </xdr:spPr>
    </xdr:sp>
    <xdr:clientData/>
  </xdr:twoCellAnchor>
  <xdr:twoCellAnchor>
    <xdr:from>
      <xdr:col>0</xdr:col>
      <xdr:colOff>205740</xdr:colOff>
      <xdr:row>206</xdr:row>
      <xdr:rowOff>129540</xdr:rowOff>
    </xdr:from>
    <xdr:to>
      <xdr:col>0</xdr:col>
      <xdr:colOff>800100</xdr:colOff>
      <xdr:row>206</xdr:row>
      <xdr:rowOff>129540</xdr:rowOff>
    </xdr:to>
    <xdr:sp macro="" textlink="">
      <xdr:nvSpPr>
        <xdr:cNvPr id="8733656" name="Line 113"/>
        <xdr:cNvSpPr>
          <a:spLocks noChangeShapeType="1"/>
        </xdr:cNvSpPr>
      </xdr:nvSpPr>
      <xdr:spPr bwMode="auto">
        <a:xfrm>
          <a:off x="205740" y="38755320"/>
          <a:ext cx="594360" cy="0"/>
        </a:xfrm>
        <a:prstGeom prst="line">
          <a:avLst/>
        </a:prstGeom>
        <a:noFill/>
        <a:ln w="28575">
          <a:solidFill>
            <a:srgbClr val="FF6600"/>
          </a:solidFill>
          <a:round/>
          <a:headEnd/>
          <a:tailEnd/>
        </a:ln>
      </xdr:spPr>
    </xdr:sp>
    <xdr:clientData/>
  </xdr:twoCellAnchor>
  <xdr:twoCellAnchor>
    <xdr:from>
      <xdr:col>0</xdr:col>
      <xdr:colOff>205740</xdr:colOff>
      <xdr:row>207</xdr:row>
      <xdr:rowOff>129540</xdr:rowOff>
    </xdr:from>
    <xdr:to>
      <xdr:col>0</xdr:col>
      <xdr:colOff>800100</xdr:colOff>
      <xdr:row>207</xdr:row>
      <xdr:rowOff>129540</xdr:rowOff>
    </xdr:to>
    <xdr:sp macro="" textlink="">
      <xdr:nvSpPr>
        <xdr:cNvPr id="8733657" name="Line 114"/>
        <xdr:cNvSpPr>
          <a:spLocks noChangeShapeType="1"/>
        </xdr:cNvSpPr>
      </xdr:nvSpPr>
      <xdr:spPr bwMode="auto">
        <a:xfrm>
          <a:off x="205740" y="38968680"/>
          <a:ext cx="594360" cy="0"/>
        </a:xfrm>
        <a:prstGeom prst="line">
          <a:avLst/>
        </a:prstGeom>
        <a:noFill/>
        <a:ln w="28575">
          <a:solidFill>
            <a:srgbClr val="0000FF"/>
          </a:solidFill>
          <a:round/>
          <a:headEnd/>
          <a:tailEnd/>
        </a:ln>
      </xdr:spPr>
    </xdr:sp>
    <xdr:clientData/>
  </xdr:twoCellAnchor>
  <xdr:twoCellAnchor>
    <xdr:from>
      <xdr:col>0</xdr:col>
      <xdr:colOff>205740</xdr:colOff>
      <xdr:row>452</xdr:row>
      <xdr:rowOff>53340</xdr:rowOff>
    </xdr:from>
    <xdr:to>
      <xdr:col>0</xdr:col>
      <xdr:colOff>800100</xdr:colOff>
      <xdr:row>452</xdr:row>
      <xdr:rowOff>205740</xdr:rowOff>
    </xdr:to>
    <xdr:grpSp>
      <xdr:nvGrpSpPr>
        <xdr:cNvPr id="8733658" name="Group 121"/>
        <xdr:cNvGrpSpPr>
          <a:grpSpLocks/>
        </xdr:cNvGrpSpPr>
      </xdr:nvGrpSpPr>
      <xdr:grpSpPr bwMode="auto">
        <a:xfrm>
          <a:off x="205740" y="66865500"/>
          <a:ext cx="594360" cy="0"/>
          <a:chOff x="9" y="2066"/>
          <a:chExt cx="61" cy="14"/>
        </a:xfrm>
      </xdr:grpSpPr>
      <xdr:sp macro="" textlink="">
        <xdr:nvSpPr>
          <xdr:cNvPr id="8882301" name="Line 107"/>
          <xdr:cNvSpPr>
            <a:spLocks noChangeShapeType="1"/>
          </xdr:cNvSpPr>
        </xdr:nvSpPr>
        <xdr:spPr bwMode="auto">
          <a:xfrm>
            <a:off x="9" y="2073"/>
            <a:ext cx="61" cy="0"/>
          </a:xfrm>
          <a:prstGeom prst="line">
            <a:avLst/>
          </a:prstGeom>
          <a:noFill/>
          <a:ln w="28575">
            <a:solidFill>
              <a:srgbClr val="FF6600"/>
            </a:solidFill>
            <a:round/>
            <a:headEnd/>
            <a:tailEnd/>
          </a:ln>
        </xdr:spPr>
      </xdr:sp>
      <xdr:sp macro="" textlink="">
        <xdr:nvSpPr>
          <xdr:cNvPr id="8882302" name="Oval 120"/>
          <xdr:cNvSpPr>
            <a:spLocks noChangeArrowheads="1"/>
          </xdr:cNvSpPr>
        </xdr:nvSpPr>
        <xdr:spPr bwMode="auto">
          <a:xfrm>
            <a:off x="31" y="2066"/>
            <a:ext cx="16" cy="14"/>
          </a:xfrm>
          <a:prstGeom prst="ellipse">
            <a:avLst/>
          </a:prstGeom>
          <a:solidFill>
            <a:srgbClr val="FFFFFF"/>
          </a:solidFill>
          <a:ln w="28575">
            <a:solidFill>
              <a:srgbClr val="FF6600"/>
            </a:solidFill>
            <a:round/>
            <a:headEnd/>
            <a:tailEnd/>
          </a:ln>
        </xdr:spPr>
      </xdr:sp>
    </xdr:grpSp>
    <xdr:clientData/>
  </xdr:twoCellAnchor>
  <xdr:twoCellAnchor>
    <xdr:from>
      <xdr:col>0</xdr:col>
      <xdr:colOff>213360</xdr:colOff>
      <xdr:row>453</xdr:row>
      <xdr:rowOff>45720</xdr:rowOff>
    </xdr:from>
    <xdr:to>
      <xdr:col>0</xdr:col>
      <xdr:colOff>807720</xdr:colOff>
      <xdr:row>453</xdr:row>
      <xdr:rowOff>175260</xdr:rowOff>
    </xdr:to>
    <xdr:grpSp>
      <xdr:nvGrpSpPr>
        <xdr:cNvPr id="8733659" name="Group 176"/>
        <xdr:cNvGrpSpPr>
          <a:grpSpLocks/>
        </xdr:cNvGrpSpPr>
      </xdr:nvGrpSpPr>
      <xdr:grpSpPr bwMode="auto">
        <a:xfrm>
          <a:off x="213360" y="66865500"/>
          <a:ext cx="594360" cy="0"/>
          <a:chOff x="10" y="2085"/>
          <a:chExt cx="61" cy="12"/>
        </a:xfrm>
      </xdr:grpSpPr>
      <xdr:sp macro="" textlink="">
        <xdr:nvSpPr>
          <xdr:cNvPr id="8882299" name="Line 108"/>
          <xdr:cNvSpPr>
            <a:spLocks noChangeShapeType="1"/>
          </xdr:cNvSpPr>
        </xdr:nvSpPr>
        <xdr:spPr bwMode="auto">
          <a:xfrm>
            <a:off x="10" y="2093"/>
            <a:ext cx="61" cy="0"/>
          </a:xfrm>
          <a:prstGeom prst="line">
            <a:avLst/>
          </a:prstGeom>
          <a:noFill/>
          <a:ln w="28575">
            <a:solidFill>
              <a:srgbClr val="0000FF"/>
            </a:solidFill>
            <a:prstDash val="dash"/>
            <a:round/>
            <a:headEnd/>
            <a:tailEnd/>
          </a:ln>
        </xdr:spPr>
      </xdr:sp>
      <xdr:sp macro="" textlink="">
        <xdr:nvSpPr>
          <xdr:cNvPr id="8882300" name="Rectangle 122"/>
          <xdr:cNvSpPr>
            <a:spLocks noChangeArrowheads="1"/>
          </xdr:cNvSpPr>
        </xdr:nvSpPr>
        <xdr:spPr bwMode="auto">
          <a:xfrm>
            <a:off x="32" y="2085"/>
            <a:ext cx="14" cy="12"/>
          </a:xfrm>
          <a:prstGeom prst="rect">
            <a:avLst/>
          </a:prstGeom>
          <a:solidFill>
            <a:srgbClr val="0000FF"/>
          </a:solidFill>
          <a:ln w="28575">
            <a:solidFill>
              <a:srgbClr val="0000FF"/>
            </a:solidFill>
            <a:miter lim="800000"/>
            <a:headEnd/>
            <a:tailEnd/>
          </a:ln>
        </xdr:spPr>
      </xdr:sp>
    </xdr:grpSp>
    <xdr:clientData/>
  </xdr:twoCellAnchor>
  <xdr:twoCellAnchor>
    <xdr:from>
      <xdr:col>0</xdr:col>
      <xdr:colOff>647700</xdr:colOff>
      <xdr:row>173</xdr:row>
      <xdr:rowOff>83820</xdr:rowOff>
    </xdr:from>
    <xdr:to>
      <xdr:col>13</xdr:col>
      <xdr:colOff>830580</xdr:colOff>
      <xdr:row>197</xdr:row>
      <xdr:rowOff>167640</xdr:rowOff>
    </xdr:to>
    <xdr:grpSp>
      <xdr:nvGrpSpPr>
        <xdr:cNvPr id="8733660" name="Group 575"/>
        <xdr:cNvGrpSpPr>
          <a:grpSpLocks/>
        </xdr:cNvGrpSpPr>
      </xdr:nvGrpSpPr>
      <xdr:grpSpPr bwMode="auto">
        <a:xfrm>
          <a:off x="647700" y="28246070"/>
          <a:ext cx="12364297" cy="4909820"/>
          <a:chOff x="43" y="3142"/>
          <a:chExt cx="1880" cy="729"/>
        </a:xfrm>
      </xdr:grpSpPr>
      <xdr:graphicFrame macro="">
        <xdr:nvGraphicFramePr>
          <xdr:cNvPr id="8882297" name="Chart 18"/>
          <xdr:cNvGraphicFramePr>
            <a:graphicFrameLocks/>
          </xdr:cNvGraphicFramePr>
        </xdr:nvGraphicFramePr>
        <xdr:xfrm>
          <a:off x="43" y="3142"/>
          <a:ext cx="931" cy="729"/>
        </xdr:xfrm>
        <a:graphic>
          <a:graphicData uri="http://schemas.openxmlformats.org/drawingml/2006/chart">
            <c:chart xmlns:c="http://schemas.openxmlformats.org/drawingml/2006/chart" xmlns:r="http://schemas.openxmlformats.org/officeDocument/2006/relationships" r:id="rId6"/>
          </a:graphicData>
        </a:graphic>
      </xdr:graphicFrame>
      <xdr:graphicFrame macro="">
        <xdr:nvGraphicFramePr>
          <xdr:cNvPr id="8882298" name="Chart 205"/>
          <xdr:cNvGraphicFramePr>
            <a:graphicFrameLocks/>
          </xdr:cNvGraphicFramePr>
        </xdr:nvGraphicFramePr>
        <xdr:xfrm>
          <a:off x="1005" y="3142"/>
          <a:ext cx="918" cy="723"/>
        </xdr:xfrm>
        <a:graphic>
          <a:graphicData uri="http://schemas.openxmlformats.org/drawingml/2006/chart">
            <c:chart xmlns:c="http://schemas.openxmlformats.org/drawingml/2006/chart" xmlns:r="http://schemas.openxmlformats.org/officeDocument/2006/relationships" r:id="rId7"/>
          </a:graphicData>
        </a:graphic>
      </xdr:graphicFrame>
    </xdr:grpSp>
    <xdr:clientData/>
  </xdr:twoCellAnchor>
  <xdr:twoCellAnchor>
    <xdr:from>
      <xdr:col>0</xdr:col>
      <xdr:colOff>205740</xdr:colOff>
      <xdr:row>106</xdr:row>
      <xdr:rowOff>99060</xdr:rowOff>
    </xdr:from>
    <xdr:to>
      <xdr:col>0</xdr:col>
      <xdr:colOff>800100</xdr:colOff>
      <xdr:row>106</xdr:row>
      <xdr:rowOff>99060</xdr:rowOff>
    </xdr:to>
    <xdr:sp macro="" textlink="">
      <xdr:nvSpPr>
        <xdr:cNvPr id="8733661" name="Line 210"/>
        <xdr:cNvSpPr>
          <a:spLocks noChangeShapeType="1"/>
        </xdr:cNvSpPr>
      </xdr:nvSpPr>
      <xdr:spPr bwMode="auto">
        <a:xfrm>
          <a:off x="205740" y="19735800"/>
          <a:ext cx="594360" cy="0"/>
        </a:xfrm>
        <a:prstGeom prst="line">
          <a:avLst/>
        </a:prstGeom>
        <a:noFill/>
        <a:ln w="50800">
          <a:solidFill>
            <a:srgbClr val="FF6600"/>
          </a:solidFill>
          <a:round/>
          <a:headEnd/>
          <a:tailEnd/>
        </a:ln>
      </xdr:spPr>
    </xdr:sp>
    <xdr:clientData/>
  </xdr:twoCellAnchor>
  <xdr:twoCellAnchor>
    <xdr:from>
      <xdr:col>0</xdr:col>
      <xdr:colOff>205740</xdr:colOff>
      <xdr:row>110</xdr:row>
      <xdr:rowOff>99060</xdr:rowOff>
    </xdr:from>
    <xdr:to>
      <xdr:col>0</xdr:col>
      <xdr:colOff>800100</xdr:colOff>
      <xdr:row>110</xdr:row>
      <xdr:rowOff>99060</xdr:rowOff>
    </xdr:to>
    <xdr:sp macro="" textlink="">
      <xdr:nvSpPr>
        <xdr:cNvPr id="8733662" name="Line 211"/>
        <xdr:cNvSpPr>
          <a:spLocks noChangeShapeType="1"/>
        </xdr:cNvSpPr>
      </xdr:nvSpPr>
      <xdr:spPr bwMode="auto">
        <a:xfrm>
          <a:off x="205740" y="20589240"/>
          <a:ext cx="594360" cy="0"/>
        </a:xfrm>
        <a:prstGeom prst="line">
          <a:avLst/>
        </a:prstGeom>
        <a:noFill/>
        <a:ln w="50800">
          <a:solidFill>
            <a:srgbClr val="0000FF"/>
          </a:solidFill>
          <a:round/>
          <a:headEnd/>
          <a:tailEnd/>
        </a:ln>
      </xdr:spPr>
    </xdr:sp>
    <xdr:clientData/>
  </xdr:twoCellAnchor>
  <xdr:twoCellAnchor>
    <xdr:from>
      <xdr:col>2</xdr:col>
      <xdr:colOff>7620</xdr:colOff>
      <xdr:row>579</xdr:row>
      <xdr:rowOff>0</xdr:rowOff>
    </xdr:from>
    <xdr:to>
      <xdr:col>13</xdr:col>
      <xdr:colOff>30480</xdr:colOff>
      <xdr:row>602</xdr:row>
      <xdr:rowOff>99060</xdr:rowOff>
    </xdr:to>
    <xdr:graphicFrame macro="">
      <xdr:nvGraphicFramePr>
        <xdr:cNvPr id="8733663" name="Chart 2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205740</xdr:colOff>
      <xdr:row>573</xdr:row>
      <xdr:rowOff>53340</xdr:rowOff>
    </xdr:from>
    <xdr:to>
      <xdr:col>0</xdr:col>
      <xdr:colOff>800100</xdr:colOff>
      <xdr:row>573</xdr:row>
      <xdr:rowOff>205740</xdr:rowOff>
    </xdr:to>
    <xdr:grpSp>
      <xdr:nvGrpSpPr>
        <xdr:cNvPr id="8733664" name="Group 214"/>
        <xdr:cNvGrpSpPr>
          <a:grpSpLocks/>
        </xdr:cNvGrpSpPr>
      </xdr:nvGrpSpPr>
      <xdr:grpSpPr bwMode="auto">
        <a:xfrm>
          <a:off x="205740" y="81925583"/>
          <a:ext cx="594360" cy="0"/>
          <a:chOff x="9" y="2066"/>
          <a:chExt cx="61" cy="14"/>
        </a:xfrm>
      </xdr:grpSpPr>
      <xdr:sp macro="" textlink="">
        <xdr:nvSpPr>
          <xdr:cNvPr id="8882295" name="Line 215"/>
          <xdr:cNvSpPr>
            <a:spLocks noChangeShapeType="1"/>
          </xdr:cNvSpPr>
        </xdr:nvSpPr>
        <xdr:spPr bwMode="auto">
          <a:xfrm>
            <a:off x="9" y="2073"/>
            <a:ext cx="61" cy="0"/>
          </a:xfrm>
          <a:prstGeom prst="line">
            <a:avLst/>
          </a:prstGeom>
          <a:noFill/>
          <a:ln w="28575">
            <a:solidFill>
              <a:srgbClr val="FF6600"/>
            </a:solidFill>
            <a:round/>
            <a:headEnd/>
            <a:tailEnd/>
          </a:ln>
        </xdr:spPr>
      </xdr:sp>
      <xdr:sp macro="" textlink="">
        <xdr:nvSpPr>
          <xdr:cNvPr id="8882296" name="Oval 216"/>
          <xdr:cNvSpPr>
            <a:spLocks noChangeArrowheads="1"/>
          </xdr:cNvSpPr>
        </xdr:nvSpPr>
        <xdr:spPr bwMode="auto">
          <a:xfrm>
            <a:off x="31" y="2066"/>
            <a:ext cx="16" cy="14"/>
          </a:xfrm>
          <a:prstGeom prst="ellipse">
            <a:avLst/>
          </a:prstGeom>
          <a:solidFill>
            <a:srgbClr val="FFFFFF"/>
          </a:solidFill>
          <a:ln w="28575">
            <a:solidFill>
              <a:srgbClr val="FF6600"/>
            </a:solidFill>
            <a:round/>
            <a:headEnd/>
            <a:tailEnd/>
          </a:ln>
        </xdr:spPr>
      </xdr:sp>
    </xdr:grpSp>
    <xdr:clientData/>
  </xdr:twoCellAnchor>
  <xdr:twoCellAnchor>
    <xdr:from>
      <xdr:col>0</xdr:col>
      <xdr:colOff>213360</xdr:colOff>
      <xdr:row>574</xdr:row>
      <xdr:rowOff>45720</xdr:rowOff>
    </xdr:from>
    <xdr:to>
      <xdr:col>0</xdr:col>
      <xdr:colOff>807720</xdr:colOff>
      <xdr:row>574</xdr:row>
      <xdr:rowOff>175260</xdr:rowOff>
    </xdr:to>
    <xdr:grpSp>
      <xdr:nvGrpSpPr>
        <xdr:cNvPr id="8733665" name="Group 217"/>
        <xdr:cNvGrpSpPr>
          <a:grpSpLocks/>
        </xdr:cNvGrpSpPr>
      </xdr:nvGrpSpPr>
      <xdr:grpSpPr bwMode="auto">
        <a:xfrm>
          <a:off x="213360" y="81925583"/>
          <a:ext cx="594360" cy="0"/>
          <a:chOff x="10" y="2085"/>
          <a:chExt cx="61" cy="12"/>
        </a:xfrm>
      </xdr:grpSpPr>
      <xdr:sp macro="" textlink="">
        <xdr:nvSpPr>
          <xdr:cNvPr id="8882293" name="Line 218"/>
          <xdr:cNvSpPr>
            <a:spLocks noChangeShapeType="1"/>
          </xdr:cNvSpPr>
        </xdr:nvSpPr>
        <xdr:spPr bwMode="auto">
          <a:xfrm>
            <a:off x="10" y="2093"/>
            <a:ext cx="61" cy="0"/>
          </a:xfrm>
          <a:prstGeom prst="line">
            <a:avLst/>
          </a:prstGeom>
          <a:noFill/>
          <a:ln w="28575">
            <a:solidFill>
              <a:srgbClr val="0000FF"/>
            </a:solidFill>
            <a:prstDash val="dash"/>
            <a:round/>
            <a:headEnd/>
            <a:tailEnd/>
          </a:ln>
        </xdr:spPr>
      </xdr:sp>
      <xdr:sp macro="" textlink="">
        <xdr:nvSpPr>
          <xdr:cNvPr id="8882294" name="Rectangle 219"/>
          <xdr:cNvSpPr>
            <a:spLocks noChangeArrowheads="1"/>
          </xdr:cNvSpPr>
        </xdr:nvSpPr>
        <xdr:spPr bwMode="auto">
          <a:xfrm>
            <a:off x="32" y="2085"/>
            <a:ext cx="14" cy="12"/>
          </a:xfrm>
          <a:prstGeom prst="rect">
            <a:avLst/>
          </a:prstGeom>
          <a:solidFill>
            <a:srgbClr val="0000FF"/>
          </a:solidFill>
          <a:ln w="28575">
            <a:solidFill>
              <a:srgbClr val="0000FF"/>
            </a:solidFill>
            <a:miter lim="800000"/>
            <a:headEnd/>
            <a:tailEnd/>
          </a:ln>
        </xdr:spPr>
      </xdr:sp>
    </xdr:grpSp>
    <xdr:clientData/>
  </xdr:twoCellAnchor>
  <xdr:twoCellAnchor>
    <xdr:from>
      <xdr:col>2</xdr:col>
      <xdr:colOff>7620</xdr:colOff>
      <xdr:row>540</xdr:row>
      <xdr:rowOff>53340</xdr:rowOff>
    </xdr:from>
    <xdr:to>
      <xdr:col>13</xdr:col>
      <xdr:colOff>68580</xdr:colOff>
      <xdr:row>563</xdr:row>
      <xdr:rowOff>99060</xdr:rowOff>
    </xdr:to>
    <xdr:graphicFrame macro="">
      <xdr:nvGraphicFramePr>
        <xdr:cNvPr id="8733666" name="Chart 2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205740</xdr:colOff>
      <xdr:row>533</xdr:row>
      <xdr:rowOff>53340</xdr:rowOff>
    </xdr:from>
    <xdr:to>
      <xdr:col>0</xdr:col>
      <xdr:colOff>800100</xdr:colOff>
      <xdr:row>533</xdr:row>
      <xdr:rowOff>205740</xdr:rowOff>
    </xdr:to>
    <xdr:grpSp>
      <xdr:nvGrpSpPr>
        <xdr:cNvPr id="8733667" name="Group 221"/>
        <xdr:cNvGrpSpPr>
          <a:grpSpLocks/>
        </xdr:cNvGrpSpPr>
      </xdr:nvGrpSpPr>
      <xdr:grpSpPr bwMode="auto">
        <a:xfrm>
          <a:off x="205740" y="75501923"/>
          <a:ext cx="594360" cy="152400"/>
          <a:chOff x="9" y="2066"/>
          <a:chExt cx="61" cy="14"/>
        </a:xfrm>
      </xdr:grpSpPr>
      <xdr:sp macro="" textlink="">
        <xdr:nvSpPr>
          <xdr:cNvPr id="8882291" name="Line 222"/>
          <xdr:cNvSpPr>
            <a:spLocks noChangeShapeType="1"/>
          </xdr:cNvSpPr>
        </xdr:nvSpPr>
        <xdr:spPr bwMode="auto">
          <a:xfrm>
            <a:off x="9" y="2073"/>
            <a:ext cx="61" cy="0"/>
          </a:xfrm>
          <a:prstGeom prst="line">
            <a:avLst/>
          </a:prstGeom>
          <a:noFill/>
          <a:ln w="28575">
            <a:solidFill>
              <a:srgbClr val="FF6600"/>
            </a:solidFill>
            <a:round/>
            <a:headEnd/>
            <a:tailEnd/>
          </a:ln>
        </xdr:spPr>
      </xdr:sp>
      <xdr:sp macro="" textlink="">
        <xdr:nvSpPr>
          <xdr:cNvPr id="8882292" name="Oval 223"/>
          <xdr:cNvSpPr>
            <a:spLocks noChangeArrowheads="1"/>
          </xdr:cNvSpPr>
        </xdr:nvSpPr>
        <xdr:spPr bwMode="auto">
          <a:xfrm>
            <a:off x="31" y="2066"/>
            <a:ext cx="16" cy="14"/>
          </a:xfrm>
          <a:prstGeom prst="ellipse">
            <a:avLst/>
          </a:prstGeom>
          <a:solidFill>
            <a:srgbClr val="FFFFFF"/>
          </a:solidFill>
          <a:ln w="28575">
            <a:solidFill>
              <a:srgbClr val="FF6600"/>
            </a:solidFill>
            <a:round/>
            <a:headEnd/>
            <a:tailEnd/>
          </a:ln>
        </xdr:spPr>
      </xdr:sp>
    </xdr:grpSp>
    <xdr:clientData/>
  </xdr:twoCellAnchor>
  <xdr:twoCellAnchor>
    <xdr:from>
      <xdr:col>0</xdr:col>
      <xdr:colOff>213360</xdr:colOff>
      <xdr:row>534</xdr:row>
      <xdr:rowOff>45720</xdr:rowOff>
    </xdr:from>
    <xdr:to>
      <xdr:col>0</xdr:col>
      <xdr:colOff>807720</xdr:colOff>
      <xdr:row>534</xdr:row>
      <xdr:rowOff>175260</xdr:rowOff>
    </xdr:to>
    <xdr:grpSp>
      <xdr:nvGrpSpPr>
        <xdr:cNvPr id="8733668" name="Group 224"/>
        <xdr:cNvGrpSpPr>
          <a:grpSpLocks/>
        </xdr:cNvGrpSpPr>
      </xdr:nvGrpSpPr>
      <xdr:grpSpPr bwMode="auto">
        <a:xfrm>
          <a:off x="213360" y="75695387"/>
          <a:ext cx="594360" cy="129540"/>
          <a:chOff x="10" y="2085"/>
          <a:chExt cx="61" cy="12"/>
        </a:xfrm>
      </xdr:grpSpPr>
      <xdr:sp macro="" textlink="">
        <xdr:nvSpPr>
          <xdr:cNvPr id="8882289" name="Line 225"/>
          <xdr:cNvSpPr>
            <a:spLocks noChangeShapeType="1"/>
          </xdr:cNvSpPr>
        </xdr:nvSpPr>
        <xdr:spPr bwMode="auto">
          <a:xfrm>
            <a:off x="10" y="2093"/>
            <a:ext cx="61" cy="0"/>
          </a:xfrm>
          <a:prstGeom prst="line">
            <a:avLst/>
          </a:prstGeom>
          <a:noFill/>
          <a:ln w="28575">
            <a:solidFill>
              <a:srgbClr val="0000FF"/>
            </a:solidFill>
            <a:prstDash val="dash"/>
            <a:round/>
            <a:headEnd/>
            <a:tailEnd/>
          </a:ln>
        </xdr:spPr>
      </xdr:sp>
      <xdr:sp macro="" textlink="">
        <xdr:nvSpPr>
          <xdr:cNvPr id="8882290" name="Rectangle 226"/>
          <xdr:cNvSpPr>
            <a:spLocks noChangeArrowheads="1"/>
          </xdr:cNvSpPr>
        </xdr:nvSpPr>
        <xdr:spPr bwMode="auto">
          <a:xfrm>
            <a:off x="32" y="2085"/>
            <a:ext cx="14" cy="12"/>
          </a:xfrm>
          <a:prstGeom prst="rect">
            <a:avLst/>
          </a:prstGeom>
          <a:solidFill>
            <a:srgbClr val="0000FF"/>
          </a:solidFill>
          <a:ln w="28575">
            <a:solidFill>
              <a:srgbClr val="0000FF"/>
            </a:solidFill>
            <a:miter lim="800000"/>
            <a:headEnd/>
            <a:tailEnd/>
          </a:ln>
        </xdr:spPr>
      </xdr:sp>
    </xdr:grpSp>
    <xdr:clientData/>
  </xdr:twoCellAnchor>
  <xdr:twoCellAnchor>
    <xdr:from>
      <xdr:col>0</xdr:col>
      <xdr:colOff>205740</xdr:colOff>
      <xdr:row>400</xdr:row>
      <xdr:rowOff>129540</xdr:rowOff>
    </xdr:from>
    <xdr:to>
      <xdr:col>0</xdr:col>
      <xdr:colOff>800100</xdr:colOff>
      <xdr:row>400</xdr:row>
      <xdr:rowOff>129540</xdr:rowOff>
    </xdr:to>
    <xdr:sp macro="" textlink="">
      <xdr:nvSpPr>
        <xdr:cNvPr id="8733669" name="Line 233"/>
        <xdr:cNvSpPr>
          <a:spLocks noChangeShapeType="1"/>
        </xdr:cNvSpPr>
      </xdr:nvSpPr>
      <xdr:spPr bwMode="auto">
        <a:xfrm>
          <a:off x="205740" y="72969120"/>
          <a:ext cx="594360" cy="0"/>
        </a:xfrm>
        <a:prstGeom prst="line">
          <a:avLst/>
        </a:prstGeom>
        <a:noFill/>
        <a:ln w="28575">
          <a:solidFill>
            <a:srgbClr val="000000"/>
          </a:solidFill>
          <a:prstDash val="dash"/>
          <a:round/>
          <a:headEnd/>
          <a:tailEnd/>
        </a:ln>
      </xdr:spPr>
    </xdr:sp>
    <xdr:clientData/>
  </xdr:twoCellAnchor>
  <xdr:twoCellAnchor>
    <xdr:from>
      <xdr:col>0</xdr:col>
      <xdr:colOff>205740</xdr:colOff>
      <xdr:row>401</xdr:row>
      <xdr:rowOff>129540</xdr:rowOff>
    </xdr:from>
    <xdr:to>
      <xdr:col>0</xdr:col>
      <xdr:colOff>800100</xdr:colOff>
      <xdr:row>401</xdr:row>
      <xdr:rowOff>129540</xdr:rowOff>
    </xdr:to>
    <xdr:sp macro="" textlink="">
      <xdr:nvSpPr>
        <xdr:cNvPr id="8733670" name="Line 234"/>
        <xdr:cNvSpPr>
          <a:spLocks noChangeShapeType="1"/>
        </xdr:cNvSpPr>
      </xdr:nvSpPr>
      <xdr:spPr bwMode="auto">
        <a:xfrm>
          <a:off x="205740" y="73182480"/>
          <a:ext cx="594360" cy="0"/>
        </a:xfrm>
        <a:prstGeom prst="line">
          <a:avLst/>
        </a:prstGeom>
        <a:noFill/>
        <a:ln w="28575">
          <a:solidFill>
            <a:srgbClr val="0000FF"/>
          </a:solidFill>
          <a:prstDash val="lgDash"/>
          <a:round/>
          <a:headEnd/>
          <a:tailEnd/>
        </a:ln>
      </xdr:spPr>
    </xdr:sp>
    <xdr:clientData/>
  </xdr:twoCellAnchor>
  <xdr:twoCellAnchor>
    <xdr:from>
      <xdr:col>0</xdr:col>
      <xdr:colOff>205740</xdr:colOff>
      <xdr:row>402</xdr:row>
      <xdr:rowOff>129540</xdr:rowOff>
    </xdr:from>
    <xdr:to>
      <xdr:col>0</xdr:col>
      <xdr:colOff>800100</xdr:colOff>
      <xdr:row>402</xdr:row>
      <xdr:rowOff>129540</xdr:rowOff>
    </xdr:to>
    <xdr:sp macro="" textlink="">
      <xdr:nvSpPr>
        <xdr:cNvPr id="8733671" name="Line 235"/>
        <xdr:cNvSpPr>
          <a:spLocks noChangeShapeType="1"/>
        </xdr:cNvSpPr>
      </xdr:nvSpPr>
      <xdr:spPr bwMode="auto">
        <a:xfrm>
          <a:off x="205740" y="73395840"/>
          <a:ext cx="594360" cy="0"/>
        </a:xfrm>
        <a:prstGeom prst="line">
          <a:avLst/>
        </a:prstGeom>
        <a:noFill/>
        <a:ln w="28575">
          <a:solidFill>
            <a:srgbClr val="FF6600"/>
          </a:solidFill>
          <a:round/>
          <a:headEnd/>
          <a:tailEnd/>
        </a:ln>
      </xdr:spPr>
    </xdr:sp>
    <xdr:clientData/>
  </xdr:twoCellAnchor>
  <xdr:twoCellAnchor>
    <xdr:from>
      <xdr:col>0</xdr:col>
      <xdr:colOff>205740</xdr:colOff>
      <xdr:row>406</xdr:row>
      <xdr:rowOff>129540</xdr:rowOff>
    </xdr:from>
    <xdr:to>
      <xdr:col>0</xdr:col>
      <xdr:colOff>800100</xdr:colOff>
      <xdr:row>406</xdr:row>
      <xdr:rowOff>129540</xdr:rowOff>
    </xdr:to>
    <xdr:sp macro="" textlink="">
      <xdr:nvSpPr>
        <xdr:cNvPr id="8733672" name="Line 240"/>
        <xdr:cNvSpPr>
          <a:spLocks noChangeShapeType="1"/>
        </xdr:cNvSpPr>
      </xdr:nvSpPr>
      <xdr:spPr bwMode="auto">
        <a:xfrm>
          <a:off x="205740" y="74249280"/>
          <a:ext cx="594360" cy="0"/>
        </a:xfrm>
        <a:prstGeom prst="line">
          <a:avLst/>
        </a:prstGeom>
        <a:noFill/>
        <a:ln w="28575">
          <a:solidFill>
            <a:srgbClr val="000000"/>
          </a:solidFill>
          <a:prstDash val="dash"/>
          <a:round/>
          <a:headEnd/>
          <a:tailEnd/>
        </a:ln>
      </xdr:spPr>
    </xdr:sp>
    <xdr:clientData/>
  </xdr:twoCellAnchor>
  <xdr:twoCellAnchor>
    <xdr:from>
      <xdr:col>0</xdr:col>
      <xdr:colOff>205740</xdr:colOff>
      <xdr:row>407</xdr:row>
      <xdr:rowOff>129540</xdr:rowOff>
    </xdr:from>
    <xdr:to>
      <xdr:col>0</xdr:col>
      <xdr:colOff>800100</xdr:colOff>
      <xdr:row>407</xdr:row>
      <xdr:rowOff>129540</xdr:rowOff>
    </xdr:to>
    <xdr:sp macro="" textlink="">
      <xdr:nvSpPr>
        <xdr:cNvPr id="8733673" name="Line 241"/>
        <xdr:cNvSpPr>
          <a:spLocks noChangeShapeType="1"/>
        </xdr:cNvSpPr>
      </xdr:nvSpPr>
      <xdr:spPr bwMode="auto">
        <a:xfrm>
          <a:off x="205740" y="74462640"/>
          <a:ext cx="594360" cy="0"/>
        </a:xfrm>
        <a:prstGeom prst="line">
          <a:avLst/>
        </a:prstGeom>
        <a:noFill/>
        <a:ln w="28575">
          <a:solidFill>
            <a:srgbClr val="0000FF"/>
          </a:solidFill>
          <a:prstDash val="lgDash"/>
          <a:round/>
          <a:headEnd/>
          <a:tailEnd/>
        </a:ln>
      </xdr:spPr>
    </xdr:sp>
    <xdr:clientData/>
  </xdr:twoCellAnchor>
  <xdr:twoCellAnchor>
    <xdr:from>
      <xdr:col>0</xdr:col>
      <xdr:colOff>205740</xdr:colOff>
      <xdr:row>408</xdr:row>
      <xdr:rowOff>129540</xdr:rowOff>
    </xdr:from>
    <xdr:to>
      <xdr:col>0</xdr:col>
      <xdr:colOff>800100</xdr:colOff>
      <xdr:row>408</xdr:row>
      <xdr:rowOff>129540</xdr:rowOff>
    </xdr:to>
    <xdr:sp macro="" textlink="">
      <xdr:nvSpPr>
        <xdr:cNvPr id="8733674" name="Line 242"/>
        <xdr:cNvSpPr>
          <a:spLocks noChangeShapeType="1"/>
        </xdr:cNvSpPr>
      </xdr:nvSpPr>
      <xdr:spPr bwMode="auto">
        <a:xfrm>
          <a:off x="205740" y="74676000"/>
          <a:ext cx="594360" cy="0"/>
        </a:xfrm>
        <a:prstGeom prst="line">
          <a:avLst/>
        </a:prstGeom>
        <a:noFill/>
        <a:ln w="28575">
          <a:solidFill>
            <a:srgbClr val="FF6600"/>
          </a:solidFill>
          <a:round/>
          <a:headEnd/>
          <a:tailEnd/>
        </a:ln>
      </xdr:spPr>
    </xdr:sp>
    <xdr:clientData/>
  </xdr:twoCellAnchor>
  <xdr:twoCellAnchor>
    <xdr:from>
      <xdr:col>0</xdr:col>
      <xdr:colOff>205740</xdr:colOff>
      <xdr:row>409</xdr:row>
      <xdr:rowOff>129540</xdr:rowOff>
    </xdr:from>
    <xdr:to>
      <xdr:col>0</xdr:col>
      <xdr:colOff>800100</xdr:colOff>
      <xdr:row>409</xdr:row>
      <xdr:rowOff>129540</xdr:rowOff>
    </xdr:to>
    <xdr:sp macro="" textlink="">
      <xdr:nvSpPr>
        <xdr:cNvPr id="8733675" name="Line 243"/>
        <xdr:cNvSpPr>
          <a:spLocks noChangeShapeType="1"/>
        </xdr:cNvSpPr>
      </xdr:nvSpPr>
      <xdr:spPr bwMode="auto">
        <a:xfrm>
          <a:off x="205740" y="74889360"/>
          <a:ext cx="594360" cy="0"/>
        </a:xfrm>
        <a:prstGeom prst="line">
          <a:avLst/>
        </a:prstGeom>
        <a:noFill/>
        <a:ln w="12700">
          <a:solidFill>
            <a:srgbClr val="993300"/>
          </a:solidFill>
          <a:prstDash val="dash"/>
          <a:round/>
          <a:headEnd/>
          <a:tailEnd/>
        </a:ln>
      </xdr:spPr>
    </xdr:sp>
    <xdr:clientData/>
  </xdr:twoCellAnchor>
  <xdr:twoCellAnchor>
    <xdr:from>
      <xdr:col>0</xdr:col>
      <xdr:colOff>205740</xdr:colOff>
      <xdr:row>410</xdr:row>
      <xdr:rowOff>129540</xdr:rowOff>
    </xdr:from>
    <xdr:to>
      <xdr:col>0</xdr:col>
      <xdr:colOff>800100</xdr:colOff>
      <xdr:row>410</xdr:row>
      <xdr:rowOff>129540</xdr:rowOff>
    </xdr:to>
    <xdr:sp macro="" textlink="">
      <xdr:nvSpPr>
        <xdr:cNvPr id="8733676" name="Line 244"/>
        <xdr:cNvSpPr>
          <a:spLocks noChangeShapeType="1"/>
        </xdr:cNvSpPr>
      </xdr:nvSpPr>
      <xdr:spPr bwMode="auto">
        <a:xfrm>
          <a:off x="205740" y="75102720"/>
          <a:ext cx="594360" cy="0"/>
        </a:xfrm>
        <a:prstGeom prst="line">
          <a:avLst/>
        </a:prstGeom>
        <a:noFill/>
        <a:ln w="12700">
          <a:solidFill>
            <a:srgbClr val="FF00FF"/>
          </a:solidFill>
          <a:prstDash val="lgDash"/>
          <a:round/>
          <a:headEnd/>
          <a:tailEnd/>
        </a:ln>
      </xdr:spPr>
    </xdr:sp>
    <xdr:clientData/>
  </xdr:twoCellAnchor>
  <xdr:twoCellAnchor>
    <xdr:from>
      <xdr:col>0</xdr:col>
      <xdr:colOff>205740</xdr:colOff>
      <xdr:row>403</xdr:row>
      <xdr:rowOff>129540</xdr:rowOff>
    </xdr:from>
    <xdr:to>
      <xdr:col>0</xdr:col>
      <xdr:colOff>800100</xdr:colOff>
      <xdr:row>403</xdr:row>
      <xdr:rowOff>129540</xdr:rowOff>
    </xdr:to>
    <xdr:sp macro="" textlink="">
      <xdr:nvSpPr>
        <xdr:cNvPr id="8733677" name="Line 255"/>
        <xdr:cNvSpPr>
          <a:spLocks noChangeShapeType="1"/>
        </xdr:cNvSpPr>
      </xdr:nvSpPr>
      <xdr:spPr bwMode="auto">
        <a:xfrm>
          <a:off x="205740" y="73609200"/>
          <a:ext cx="594360" cy="0"/>
        </a:xfrm>
        <a:prstGeom prst="line">
          <a:avLst/>
        </a:prstGeom>
        <a:noFill/>
        <a:ln w="12700">
          <a:solidFill>
            <a:srgbClr val="993300"/>
          </a:solidFill>
          <a:prstDash val="dash"/>
          <a:round/>
          <a:headEnd/>
          <a:tailEnd/>
        </a:ln>
      </xdr:spPr>
    </xdr:sp>
    <xdr:clientData/>
  </xdr:twoCellAnchor>
  <xdr:twoCellAnchor>
    <xdr:from>
      <xdr:col>0</xdr:col>
      <xdr:colOff>205740</xdr:colOff>
      <xdr:row>404</xdr:row>
      <xdr:rowOff>129540</xdr:rowOff>
    </xdr:from>
    <xdr:to>
      <xdr:col>0</xdr:col>
      <xdr:colOff>800100</xdr:colOff>
      <xdr:row>404</xdr:row>
      <xdr:rowOff>129540</xdr:rowOff>
    </xdr:to>
    <xdr:sp macro="" textlink="">
      <xdr:nvSpPr>
        <xdr:cNvPr id="8733678" name="Line 256"/>
        <xdr:cNvSpPr>
          <a:spLocks noChangeShapeType="1"/>
        </xdr:cNvSpPr>
      </xdr:nvSpPr>
      <xdr:spPr bwMode="auto">
        <a:xfrm>
          <a:off x="205740" y="73822560"/>
          <a:ext cx="594360" cy="0"/>
        </a:xfrm>
        <a:prstGeom prst="line">
          <a:avLst/>
        </a:prstGeom>
        <a:noFill/>
        <a:ln w="12700">
          <a:solidFill>
            <a:srgbClr val="FF00FF"/>
          </a:solidFill>
          <a:prstDash val="lgDash"/>
          <a:round/>
          <a:headEnd/>
          <a:tailEnd/>
        </a:ln>
      </xdr:spPr>
    </xdr:sp>
    <xdr:clientData/>
  </xdr:twoCellAnchor>
  <xdr:twoCellAnchor>
    <xdr:from>
      <xdr:col>7</xdr:col>
      <xdr:colOff>152400</xdr:colOff>
      <xdr:row>423</xdr:row>
      <xdr:rowOff>30480</xdr:rowOff>
    </xdr:from>
    <xdr:to>
      <xdr:col>14</xdr:col>
      <xdr:colOff>217715</xdr:colOff>
      <xdr:row>442</xdr:row>
      <xdr:rowOff>129540</xdr:rowOff>
    </xdr:to>
    <xdr:graphicFrame macro="">
      <xdr:nvGraphicFramePr>
        <xdr:cNvPr id="8733679" name="Chart 25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800100</xdr:colOff>
      <xdr:row>423</xdr:row>
      <xdr:rowOff>45720</xdr:rowOff>
    </xdr:from>
    <xdr:to>
      <xdr:col>6</xdr:col>
      <xdr:colOff>805543</xdr:colOff>
      <xdr:row>442</xdr:row>
      <xdr:rowOff>106680</xdr:rowOff>
    </xdr:to>
    <xdr:graphicFrame macro="">
      <xdr:nvGraphicFramePr>
        <xdr:cNvPr id="8733680" name="Chart 26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419100</xdr:colOff>
      <xdr:row>2</xdr:row>
      <xdr:rowOff>0</xdr:rowOff>
    </xdr:from>
    <xdr:to>
      <xdr:col>7</xdr:col>
      <xdr:colOff>243840</xdr:colOff>
      <xdr:row>2</xdr:row>
      <xdr:rowOff>0</xdr:rowOff>
    </xdr:to>
    <xdr:graphicFrame macro="">
      <xdr:nvGraphicFramePr>
        <xdr:cNvPr id="8733681" name="Chart 27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7</xdr:col>
      <xdr:colOff>0</xdr:colOff>
      <xdr:row>2</xdr:row>
      <xdr:rowOff>0</xdr:rowOff>
    </xdr:from>
    <xdr:to>
      <xdr:col>14</xdr:col>
      <xdr:colOff>304800</xdr:colOff>
      <xdr:row>2</xdr:row>
      <xdr:rowOff>0</xdr:rowOff>
    </xdr:to>
    <xdr:graphicFrame macro="">
      <xdr:nvGraphicFramePr>
        <xdr:cNvPr id="8733682" name="Chart 29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213360</xdr:colOff>
      <xdr:row>8</xdr:row>
      <xdr:rowOff>129540</xdr:rowOff>
    </xdr:from>
    <xdr:to>
      <xdr:col>0</xdr:col>
      <xdr:colOff>800100</xdr:colOff>
      <xdr:row>8</xdr:row>
      <xdr:rowOff>129540</xdr:rowOff>
    </xdr:to>
    <xdr:sp macro="" textlink="">
      <xdr:nvSpPr>
        <xdr:cNvPr id="8733685" name="Line 376"/>
        <xdr:cNvSpPr>
          <a:spLocks noChangeShapeType="1"/>
        </xdr:cNvSpPr>
      </xdr:nvSpPr>
      <xdr:spPr bwMode="auto">
        <a:xfrm>
          <a:off x="213360" y="2270760"/>
          <a:ext cx="586740" cy="0"/>
        </a:xfrm>
        <a:prstGeom prst="line">
          <a:avLst/>
        </a:prstGeom>
        <a:noFill/>
        <a:ln w="28575">
          <a:solidFill>
            <a:srgbClr val="FF6600"/>
          </a:solidFill>
          <a:round/>
          <a:headEnd/>
          <a:tailEnd/>
        </a:ln>
      </xdr:spPr>
    </xdr:sp>
    <xdr:clientData/>
  </xdr:twoCellAnchor>
  <xdr:twoCellAnchor>
    <xdr:from>
      <xdr:col>0</xdr:col>
      <xdr:colOff>213360</xdr:colOff>
      <xdr:row>9</xdr:row>
      <xdr:rowOff>129540</xdr:rowOff>
    </xdr:from>
    <xdr:to>
      <xdr:col>0</xdr:col>
      <xdr:colOff>807720</xdr:colOff>
      <xdr:row>9</xdr:row>
      <xdr:rowOff>129540</xdr:rowOff>
    </xdr:to>
    <xdr:sp macro="" textlink="">
      <xdr:nvSpPr>
        <xdr:cNvPr id="8733686" name="Line 377"/>
        <xdr:cNvSpPr>
          <a:spLocks noChangeShapeType="1"/>
        </xdr:cNvSpPr>
      </xdr:nvSpPr>
      <xdr:spPr bwMode="auto">
        <a:xfrm>
          <a:off x="213360" y="2484120"/>
          <a:ext cx="594360" cy="0"/>
        </a:xfrm>
        <a:prstGeom prst="line">
          <a:avLst/>
        </a:prstGeom>
        <a:noFill/>
        <a:ln w="28575">
          <a:solidFill>
            <a:srgbClr val="000000"/>
          </a:solidFill>
          <a:prstDash val="dash"/>
          <a:round/>
          <a:headEnd/>
          <a:tailEnd/>
        </a:ln>
      </xdr:spPr>
    </xdr:sp>
    <xdr:clientData/>
  </xdr:twoCellAnchor>
  <xdr:twoCellAnchor>
    <xdr:from>
      <xdr:col>0</xdr:col>
      <xdr:colOff>205740</xdr:colOff>
      <xdr:row>12</xdr:row>
      <xdr:rowOff>129540</xdr:rowOff>
    </xdr:from>
    <xdr:to>
      <xdr:col>0</xdr:col>
      <xdr:colOff>800100</xdr:colOff>
      <xdr:row>12</xdr:row>
      <xdr:rowOff>129540</xdr:rowOff>
    </xdr:to>
    <xdr:sp macro="" textlink="">
      <xdr:nvSpPr>
        <xdr:cNvPr id="8733687" name="Line 378"/>
        <xdr:cNvSpPr>
          <a:spLocks noChangeShapeType="1"/>
        </xdr:cNvSpPr>
      </xdr:nvSpPr>
      <xdr:spPr bwMode="auto">
        <a:xfrm>
          <a:off x="205740" y="3124200"/>
          <a:ext cx="594360" cy="0"/>
        </a:xfrm>
        <a:prstGeom prst="line">
          <a:avLst/>
        </a:prstGeom>
        <a:noFill/>
        <a:ln w="28575">
          <a:solidFill>
            <a:srgbClr val="0000FF"/>
          </a:solidFill>
          <a:round/>
          <a:headEnd/>
          <a:tailEnd/>
        </a:ln>
      </xdr:spPr>
    </xdr:sp>
    <xdr:clientData/>
  </xdr:twoCellAnchor>
  <xdr:twoCellAnchor>
    <xdr:from>
      <xdr:col>0</xdr:col>
      <xdr:colOff>213360</xdr:colOff>
      <xdr:row>13</xdr:row>
      <xdr:rowOff>129540</xdr:rowOff>
    </xdr:from>
    <xdr:to>
      <xdr:col>0</xdr:col>
      <xdr:colOff>807720</xdr:colOff>
      <xdr:row>13</xdr:row>
      <xdr:rowOff>129540</xdr:rowOff>
    </xdr:to>
    <xdr:sp macro="" textlink="">
      <xdr:nvSpPr>
        <xdr:cNvPr id="8733688" name="Line 379"/>
        <xdr:cNvSpPr>
          <a:spLocks noChangeShapeType="1"/>
        </xdr:cNvSpPr>
      </xdr:nvSpPr>
      <xdr:spPr bwMode="auto">
        <a:xfrm>
          <a:off x="213360" y="3337560"/>
          <a:ext cx="594360" cy="0"/>
        </a:xfrm>
        <a:prstGeom prst="line">
          <a:avLst/>
        </a:prstGeom>
        <a:noFill/>
        <a:ln w="28575">
          <a:solidFill>
            <a:srgbClr val="000000"/>
          </a:solidFill>
          <a:prstDash val="dash"/>
          <a:round/>
          <a:headEnd/>
          <a:tailEnd/>
        </a:ln>
      </xdr:spPr>
    </xdr:sp>
    <xdr:clientData/>
  </xdr:twoCellAnchor>
  <xdr:twoCellAnchor>
    <xdr:from>
      <xdr:col>0</xdr:col>
      <xdr:colOff>541020</xdr:colOff>
      <xdr:row>15</xdr:row>
      <xdr:rowOff>160020</xdr:rowOff>
    </xdr:from>
    <xdr:to>
      <xdr:col>14</xdr:col>
      <xdr:colOff>266700</xdr:colOff>
      <xdr:row>44</xdr:row>
      <xdr:rowOff>0</xdr:rowOff>
    </xdr:to>
    <xdr:grpSp>
      <xdr:nvGrpSpPr>
        <xdr:cNvPr id="8733689" name="Group 687"/>
        <xdr:cNvGrpSpPr>
          <a:grpSpLocks/>
        </xdr:cNvGrpSpPr>
      </xdr:nvGrpSpPr>
      <xdr:grpSpPr bwMode="auto">
        <a:xfrm>
          <a:off x="541020" y="3186853"/>
          <a:ext cx="12753763" cy="4263814"/>
          <a:chOff x="55" y="541"/>
          <a:chExt cx="1859" cy="670"/>
        </a:xfrm>
      </xdr:grpSpPr>
      <xdr:graphicFrame macro="">
        <xdr:nvGraphicFramePr>
          <xdr:cNvPr id="8882275" name="Chart 375"/>
          <xdr:cNvGraphicFramePr>
            <a:graphicFrameLocks/>
          </xdr:cNvGraphicFramePr>
        </xdr:nvGraphicFramePr>
        <xdr:xfrm>
          <a:off x="55" y="541"/>
          <a:ext cx="920" cy="670"/>
        </xdr:xfrm>
        <a:graphic>
          <a:graphicData uri="http://schemas.openxmlformats.org/drawingml/2006/chart">
            <c:chart xmlns:c="http://schemas.openxmlformats.org/drawingml/2006/chart" xmlns:r="http://schemas.openxmlformats.org/officeDocument/2006/relationships" r:id="rId14"/>
          </a:graphicData>
        </a:graphic>
      </xdr:graphicFrame>
      <xdr:graphicFrame macro="">
        <xdr:nvGraphicFramePr>
          <xdr:cNvPr id="8882276" name="Chart 380"/>
          <xdr:cNvGraphicFramePr>
            <a:graphicFrameLocks/>
          </xdr:cNvGraphicFramePr>
        </xdr:nvGraphicFramePr>
        <xdr:xfrm>
          <a:off x="1005" y="541"/>
          <a:ext cx="909" cy="666"/>
        </xdr:xfrm>
        <a:graphic>
          <a:graphicData uri="http://schemas.openxmlformats.org/drawingml/2006/chart">
            <c:chart xmlns:c="http://schemas.openxmlformats.org/drawingml/2006/chart" xmlns:r="http://schemas.openxmlformats.org/officeDocument/2006/relationships" r:id="rId15"/>
          </a:graphicData>
        </a:graphic>
      </xdr:graphicFrame>
    </xdr:grpSp>
    <xdr:clientData/>
  </xdr:twoCellAnchor>
  <xdr:twoCellAnchor>
    <xdr:from>
      <xdr:col>0</xdr:col>
      <xdr:colOff>213360</xdr:colOff>
      <xdr:row>10</xdr:row>
      <xdr:rowOff>45720</xdr:rowOff>
    </xdr:from>
    <xdr:to>
      <xdr:col>0</xdr:col>
      <xdr:colOff>800100</xdr:colOff>
      <xdr:row>10</xdr:row>
      <xdr:rowOff>236220</xdr:rowOff>
    </xdr:to>
    <xdr:grpSp>
      <xdr:nvGrpSpPr>
        <xdr:cNvPr id="8733690" name="Group 401"/>
        <xdr:cNvGrpSpPr>
          <a:grpSpLocks/>
        </xdr:cNvGrpSpPr>
      </xdr:nvGrpSpPr>
      <xdr:grpSpPr bwMode="auto">
        <a:xfrm>
          <a:off x="213360" y="2067137"/>
          <a:ext cx="586740" cy="158750"/>
          <a:chOff x="22" y="367"/>
          <a:chExt cx="60" cy="18"/>
        </a:xfrm>
      </xdr:grpSpPr>
      <xdr:sp macro="" textlink="">
        <xdr:nvSpPr>
          <xdr:cNvPr id="8882273" name="Line 399"/>
          <xdr:cNvSpPr>
            <a:spLocks noChangeShapeType="1"/>
          </xdr:cNvSpPr>
        </xdr:nvSpPr>
        <xdr:spPr bwMode="auto">
          <a:xfrm>
            <a:off x="22" y="376"/>
            <a:ext cx="60" cy="0"/>
          </a:xfrm>
          <a:prstGeom prst="line">
            <a:avLst/>
          </a:prstGeom>
          <a:noFill/>
          <a:ln w="50800">
            <a:solidFill>
              <a:srgbClr val="FF6600"/>
            </a:solidFill>
            <a:round/>
            <a:headEnd/>
            <a:tailEnd/>
          </a:ln>
        </xdr:spPr>
      </xdr:sp>
      <xdr:sp macro="" textlink="">
        <xdr:nvSpPr>
          <xdr:cNvPr id="8882274" name="Oval 400"/>
          <xdr:cNvSpPr>
            <a:spLocks noChangeArrowheads="1"/>
          </xdr:cNvSpPr>
        </xdr:nvSpPr>
        <xdr:spPr bwMode="auto">
          <a:xfrm>
            <a:off x="44" y="367"/>
            <a:ext cx="16" cy="18"/>
          </a:xfrm>
          <a:prstGeom prst="ellipse">
            <a:avLst/>
          </a:prstGeom>
          <a:solidFill>
            <a:srgbClr val="FFFFFF"/>
          </a:solidFill>
          <a:ln w="12700">
            <a:solidFill>
              <a:srgbClr val="FF6600"/>
            </a:solidFill>
            <a:round/>
            <a:headEnd/>
            <a:tailEnd/>
          </a:ln>
        </xdr:spPr>
      </xdr:sp>
    </xdr:grpSp>
    <xdr:clientData/>
  </xdr:twoCellAnchor>
  <xdr:twoCellAnchor>
    <xdr:from>
      <xdr:col>0</xdr:col>
      <xdr:colOff>213360</xdr:colOff>
      <xdr:row>14</xdr:row>
      <xdr:rowOff>45720</xdr:rowOff>
    </xdr:from>
    <xdr:to>
      <xdr:col>0</xdr:col>
      <xdr:colOff>800100</xdr:colOff>
      <xdr:row>14</xdr:row>
      <xdr:rowOff>236220</xdr:rowOff>
    </xdr:to>
    <xdr:grpSp>
      <xdr:nvGrpSpPr>
        <xdr:cNvPr id="8733691" name="Group 405"/>
        <xdr:cNvGrpSpPr>
          <a:grpSpLocks/>
        </xdr:cNvGrpSpPr>
      </xdr:nvGrpSpPr>
      <xdr:grpSpPr bwMode="auto">
        <a:xfrm>
          <a:off x="213360" y="2871470"/>
          <a:ext cx="586740" cy="158750"/>
          <a:chOff x="22" y="499"/>
          <a:chExt cx="60" cy="18"/>
        </a:xfrm>
      </xdr:grpSpPr>
      <xdr:sp macro="" textlink="">
        <xdr:nvSpPr>
          <xdr:cNvPr id="8882271" name="Line 403"/>
          <xdr:cNvSpPr>
            <a:spLocks noChangeShapeType="1"/>
          </xdr:cNvSpPr>
        </xdr:nvSpPr>
        <xdr:spPr bwMode="auto">
          <a:xfrm>
            <a:off x="22" y="508"/>
            <a:ext cx="60" cy="0"/>
          </a:xfrm>
          <a:prstGeom prst="line">
            <a:avLst/>
          </a:prstGeom>
          <a:noFill/>
          <a:ln w="50800">
            <a:solidFill>
              <a:srgbClr val="0000FF"/>
            </a:solidFill>
            <a:round/>
            <a:headEnd/>
            <a:tailEnd/>
          </a:ln>
        </xdr:spPr>
      </xdr:sp>
      <xdr:sp macro="" textlink="">
        <xdr:nvSpPr>
          <xdr:cNvPr id="8882272" name="Oval 404"/>
          <xdr:cNvSpPr>
            <a:spLocks noChangeArrowheads="1"/>
          </xdr:cNvSpPr>
        </xdr:nvSpPr>
        <xdr:spPr bwMode="auto">
          <a:xfrm>
            <a:off x="44" y="499"/>
            <a:ext cx="16" cy="18"/>
          </a:xfrm>
          <a:prstGeom prst="ellipse">
            <a:avLst/>
          </a:prstGeom>
          <a:solidFill>
            <a:srgbClr val="FFFFFF"/>
          </a:solidFill>
          <a:ln w="12700">
            <a:solidFill>
              <a:srgbClr val="0000FF"/>
            </a:solidFill>
            <a:round/>
            <a:headEnd/>
            <a:tailEnd/>
          </a:ln>
        </xdr:spPr>
      </xdr:sp>
    </xdr:grpSp>
    <xdr:clientData/>
  </xdr:twoCellAnchor>
  <xdr:twoCellAnchor>
    <xdr:from>
      <xdr:col>0</xdr:col>
      <xdr:colOff>213360</xdr:colOff>
      <xdr:row>160</xdr:row>
      <xdr:rowOff>45720</xdr:rowOff>
    </xdr:from>
    <xdr:to>
      <xdr:col>0</xdr:col>
      <xdr:colOff>800100</xdr:colOff>
      <xdr:row>160</xdr:row>
      <xdr:rowOff>236220</xdr:rowOff>
    </xdr:to>
    <xdr:grpSp>
      <xdr:nvGrpSpPr>
        <xdr:cNvPr id="8733692" name="Group 407"/>
        <xdr:cNvGrpSpPr>
          <a:grpSpLocks/>
        </xdr:cNvGrpSpPr>
      </xdr:nvGrpSpPr>
      <xdr:grpSpPr bwMode="auto">
        <a:xfrm>
          <a:off x="213360" y="27001470"/>
          <a:ext cx="586740" cy="158750"/>
          <a:chOff x="22" y="367"/>
          <a:chExt cx="60" cy="18"/>
        </a:xfrm>
      </xdr:grpSpPr>
      <xdr:sp macro="" textlink="">
        <xdr:nvSpPr>
          <xdr:cNvPr id="8882269" name="Line 408"/>
          <xdr:cNvSpPr>
            <a:spLocks noChangeShapeType="1"/>
          </xdr:cNvSpPr>
        </xdr:nvSpPr>
        <xdr:spPr bwMode="auto">
          <a:xfrm>
            <a:off x="22" y="376"/>
            <a:ext cx="60" cy="0"/>
          </a:xfrm>
          <a:prstGeom prst="line">
            <a:avLst/>
          </a:prstGeom>
          <a:noFill/>
          <a:ln w="50800">
            <a:solidFill>
              <a:srgbClr val="FF6600"/>
            </a:solidFill>
            <a:round/>
            <a:headEnd/>
            <a:tailEnd/>
          </a:ln>
        </xdr:spPr>
      </xdr:sp>
      <xdr:sp macro="" textlink="">
        <xdr:nvSpPr>
          <xdr:cNvPr id="8882270" name="Oval 409"/>
          <xdr:cNvSpPr>
            <a:spLocks noChangeArrowheads="1"/>
          </xdr:cNvSpPr>
        </xdr:nvSpPr>
        <xdr:spPr bwMode="auto">
          <a:xfrm>
            <a:off x="44" y="367"/>
            <a:ext cx="16" cy="18"/>
          </a:xfrm>
          <a:prstGeom prst="ellipse">
            <a:avLst/>
          </a:prstGeom>
          <a:solidFill>
            <a:srgbClr val="FFFFFF"/>
          </a:solidFill>
          <a:ln w="12700">
            <a:solidFill>
              <a:srgbClr val="FF6600"/>
            </a:solidFill>
            <a:round/>
            <a:headEnd/>
            <a:tailEnd/>
          </a:ln>
        </xdr:spPr>
      </xdr:sp>
    </xdr:grpSp>
    <xdr:clientData/>
  </xdr:twoCellAnchor>
  <xdr:twoCellAnchor>
    <xdr:from>
      <xdr:col>0</xdr:col>
      <xdr:colOff>213360</xdr:colOff>
      <xdr:row>164</xdr:row>
      <xdr:rowOff>45720</xdr:rowOff>
    </xdr:from>
    <xdr:to>
      <xdr:col>0</xdr:col>
      <xdr:colOff>800100</xdr:colOff>
      <xdr:row>164</xdr:row>
      <xdr:rowOff>236220</xdr:rowOff>
    </xdr:to>
    <xdr:grpSp>
      <xdr:nvGrpSpPr>
        <xdr:cNvPr id="8733693" name="Group 410"/>
        <xdr:cNvGrpSpPr>
          <a:grpSpLocks/>
        </xdr:cNvGrpSpPr>
      </xdr:nvGrpSpPr>
      <xdr:grpSpPr bwMode="auto">
        <a:xfrm>
          <a:off x="213360" y="27805803"/>
          <a:ext cx="586740" cy="158750"/>
          <a:chOff x="22" y="499"/>
          <a:chExt cx="60" cy="18"/>
        </a:xfrm>
      </xdr:grpSpPr>
      <xdr:sp macro="" textlink="">
        <xdr:nvSpPr>
          <xdr:cNvPr id="8882267" name="Line 411"/>
          <xdr:cNvSpPr>
            <a:spLocks noChangeShapeType="1"/>
          </xdr:cNvSpPr>
        </xdr:nvSpPr>
        <xdr:spPr bwMode="auto">
          <a:xfrm>
            <a:off x="22" y="508"/>
            <a:ext cx="60" cy="0"/>
          </a:xfrm>
          <a:prstGeom prst="line">
            <a:avLst/>
          </a:prstGeom>
          <a:noFill/>
          <a:ln w="50800">
            <a:solidFill>
              <a:srgbClr val="0000FF"/>
            </a:solidFill>
            <a:round/>
            <a:headEnd/>
            <a:tailEnd/>
          </a:ln>
        </xdr:spPr>
      </xdr:sp>
      <xdr:sp macro="" textlink="">
        <xdr:nvSpPr>
          <xdr:cNvPr id="8882268" name="Oval 412"/>
          <xdr:cNvSpPr>
            <a:spLocks noChangeArrowheads="1"/>
          </xdr:cNvSpPr>
        </xdr:nvSpPr>
        <xdr:spPr bwMode="auto">
          <a:xfrm>
            <a:off x="44" y="499"/>
            <a:ext cx="16" cy="18"/>
          </a:xfrm>
          <a:prstGeom prst="ellipse">
            <a:avLst/>
          </a:prstGeom>
          <a:solidFill>
            <a:srgbClr val="FFFFFF"/>
          </a:solidFill>
          <a:ln w="12700">
            <a:solidFill>
              <a:srgbClr val="0000FF"/>
            </a:solidFill>
            <a:round/>
            <a:headEnd/>
            <a:tailEnd/>
          </a:ln>
        </xdr:spPr>
      </xdr:sp>
    </xdr:grpSp>
    <xdr:clientData/>
  </xdr:twoCellAnchor>
  <xdr:twoCellAnchor>
    <xdr:from>
      <xdr:col>4</xdr:col>
      <xdr:colOff>7620</xdr:colOff>
      <xdr:row>319</xdr:row>
      <xdr:rowOff>0</xdr:rowOff>
    </xdr:from>
    <xdr:to>
      <xdr:col>12</xdr:col>
      <xdr:colOff>38100</xdr:colOff>
      <xdr:row>339</xdr:row>
      <xdr:rowOff>53340</xdr:rowOff>
    </xdr:to>
    <xdr:grpSp>
      <xdr:nvGrpSpPr>
        <xdr:cNvPr id="8733694" name="Group 724"/>
        <xdr:cNvGrpSpPr>
          <a:grpSpLocks/>
        </xdr:cNvGrpSpPr>
      </xdr:nvGrpSpPr>
      <xdr:grpSpPr bwMode="auto">
        <a:xfrm>
          <a:off x="4558453" y="46556083"/>
          <a:ext cx="6655647" cy="4075007"/>
          <a:chOff x="539" y="8819"/>
          <a:chExt cx="1028" cy="618"/>
        </a:xfrm>
      </xdr:grpSpPr>
      <xdr:graphicFrame macro="">
        <xdr:nvGraphicFramePr>
          <xdr:cNvPr id="8882265" name="Chart 417"/>
          <xdr:cNvGraphicFramePr>
            <a:graphicFrameLocks/>
          </xdr:cNvGraphicFramePr>
        </xdr:nvGraphicFramePr>
        <xdr:xfrm>
          <a:off x="539" y="8819"/>
          <a:ext cx="514" cy="618"/>
        </xdr:xfrm>
        <a:graphic>
          <a:graphicData uri="http://schemas.openxmlformats.org/drawingml/2006/chart">
            <c:chart xmlns:c="http://schemas.openxmlformats.org/drawingml/2006/chart" xmlns:r="http://schemas.openxmlformats.org/officeDocument/2006/relationships" r:id="rId16"/>
          </a:graphicData>
        </a:graphic>
      </xdr:graphicFrame>
      <xdr:graphicFrame macro="">
        <xdr:nvGraphicFramePr>
          <xdr:cNvPr id="8882266" name="Chart 423"/>
          <xdr:cNvGraphicFramePr>
            <a:graphicFrameLocks/>
          </xdr:cNvGraphicFramePr>
        </xdr:nvGraphicFramePr>
        <xdr:xfrm>
          <a:off x="1054" y="8819"/>
          <a:ext cx="513" cy="618"/>
        </xdr:xfrm>
        <a:graphic>
          <a:graphicData uri="http://schemas.openxmlformats.org/drawingml/2006/chart">
            <c:chart xmlns:c="http://schemas.openxmlformats.org/drawingml/2006/chart" xmlns:r="http://schemas.openxmlformats.org/officeDocument/2006/relationships" r:id="rId17"/>
          </a:graphicData>
        </a:graphic>
      </xdr:graphicFrame>
    </xdr:grpSp>
    <xdr:clientData/>
  </xdr:twoCellAnchor>
  <xdr:twoCellAnchor>
    <xdr:from>
      <xdr:col>1</xdr:col>
      <xdr:colOff>38100</xdr:colOff>
      <xdr:row>629</xdr:row>
      <xdr:rowOff>45720</xdr:rowOff>
    </xdr:from>
    <xdr:to>
      <xdr:col>14</xdr:col>
      <xdr:colOff>986518</xdr:colOff>
      <xdr:row>642</xdr:row>
      <xdr:rowOff>200660</xdr:rowOff>
    </xdr:to>
    <xdr:grpSp>
      <xdr:nvGrpSpPr>
        <xdr:cNvPr id="8733695" name="Group 189"/>
        <xdr:cNvGrpSpPr>
          <a:grpSpLocks/>
        </xdr:cNvGrpSpPr>
      </xdr:nvGrpSpPr>
      <xdr:grpSpPr bwMode="auto">
        <a:xfrm>
          <a:off x="1742017" y="84246720"/>
          <a:ext cx="12272584" cy="2769023"/>
          <a:chOff x="1354282" y="153338644"/>
          <a:chExt cx="18147723" cy="4308765"/>
        </a:xfrm>
      </xdr:grpSpPr>
      <xdr:graphicFrame macro="">
        <xdr:nvGraphicFramePr>
          <xdr:cNvPr id="8882263" name="Chart 478"/>
          <xdr:cNvGraphicFramePr>
            <a:graphicFrameLocks/>
          </xdr:cNvGraphicFramePr>
        </xdr:nvGraphicFramePr>
        <xdr:xfrm>
          <a:off x="1354282" y="153338644"/>
          <a:ext cx="9105900" cy="4308765"/>
        </xdr:xfrm>
        <a:graphic>
          <a:graphicData uri="http://schemas.openxmlformats.org/drawingml/2006/chart">
            <c:chart xmlns:c="http://schemas.openxmlformats.org/drawingml/2006/chart" xmlns:r="http://schemas.openxmlformats.org/officeDocument/2006/relationships" r:id="rId18"/>
          </a:graphicData>
        </a:graphic>
      </xdr:graphicFrame>
      <xdr:graphicFrame macro="">
        <xdr:nvGraphicFramePr>
          <xdr:cNvPr id="8882264" name="Chart 479"/>
          <xdr:cNvGraphicFramePr>
            <a:graphicFrameLocks/>
          </xdr:cNvGraphicFramePr>
        </xdr:nvGraphicFramePr>
        <xdr:xfrm>
          <a:off x="10478366" y="153338645"/>
          <a:ext cx="9023639" cy="4128655"/>
        </xdr:xfrm>
        <a:graphic>
          <a:graphicData uri="http://schemas.openxmlformats.org/drawingml/2006/chart">
            <c:chart xmlns:c="http://schemas.openxmlformats.org/drawingml/2006/chart" xmlns:r="http://schemas.openxmlformats.org/officeDocument/2006/relationships" r:id="rId19"/>
          </a:graphicData>
        </a:graphic>
      </xdr:graphicFrame>
    </xdr:grpSp>
    <xdr:clientData/>
  </xdr:twoCellAnchor>
  <xdr:twoCellAnchor>
    <xdr:from>
      <xdr:col>1</xdr:col>
      <xdr:colOff>213360</xdr:colOff>
      <xdr:row>622</xdr:row>
      <xdr:rowOff>76200</xdr:rowOff>
    </xdr:from>
    <xdr:to>
      <xdr:col>1</xdr:col>
      <xdr:colOff>411480</xdr:colOff>
      <xdr:row>627</xdr:row>
      <xdr:rowOff>243840</xdr:rowOff>
    </xdr:to>
    <xdr:grpSp>
      <xdr:nvGrpSpPr>
        <xdr:cNvPr id="8882176" name="Group 582"/>
        <xdr:cNvGrpSpPr>
          <a:grpSpLocks/>
        </xdr:cNvGrpSpPr>
      </xdr:nvGrpSpPr>
      <xdr:grpSpPr bwMode="auto">
        <a:xfrm>
          <a:off x="1917277" y="82869617"/>
          <a:ext cx="198120" cy="1134956"/>
          <a:chOff x="161" y="14527"/>
          <a:chExt cx="20" cy="181"/>
        </a:xfrm>
      </xdr:grpSpPr>
      <xdr:sp macro="" textlink="">
        <xdr:nvSpPr>
          <xdr:cNvPr id="8882257" name="Rectangle 480"/>
          <xdr:cNvSpPr>
            <a:spLocks noChangeArrowheads="1"/>
          </xdr:cNvSpPr>
        </xdr:nvSpPr>
        <xdr:spPr bwMode="auto">
          <a:xfrm>
            <a:off x="161" y="14527"/>
            <a:ext cx="20" cy="16"/>
          </a:xfrm>
          <a:prstGeom prst="rect">
            <a:avLst/>
          </a:prstGeom>
          <a:solidFill>
            <a:srgbClr val="FF0000"/>
          </a:solidFill>
          <a:ln w="28575">
            <a:solidFill>
              <a:srgbClr val="FF0000"/>
            </a:solidFill>
            <a:miter lim="800000"/>
            <a:headEnd/>
            <a:tailEnd/>
          </a:ln>
        </xdr:spPr>
      </xdr:sp>
      <xdr:sp macro="" textlink="">
        <xdr:nvSpPr>
          <xdr:cNvPr id="8882258" name="Rectangle 481"/>
          <xdr:cNvSpPr>
            <a:spLocks noChangeAspect="1" noChangeArrowheads="1"/>
          </xdr:cNvSpPr>
        </xdr:nvSpPr>
        <xdr:spPr bwMode="auto">
          <a:xfrm>
            <a:off x="161" y="14560"/>
            <a:ext cx="20" cy="16"/>
          </a:xfrm>
          <a:prstGeom prst="rect">
            <a:avLst/>
          </a:prstGeom>
          <a:solidFill>
            <a:srgbClr val="993300"/>
          </a:solidFill>
          <a:ln w="28575">
            <a:solidFill>
              <a:srgbClr val="993300"/>
            </a:solidFill>
            <a:miter lim="800000"/>
            <a:headEnd/>
            <a:tailEnd/>
          </a:ln>
        </xdr:spPr>
      </xdr:sp>
      <xdr:sp macro="" textlink="">
        <xdr:nvSpPr>
          <xdr:cNvPr id="8882259" name="Rectangle 482"/>
          <xdr:cNvSpPr>
            <a:spLocks noChangeAspect="1" noChangeArrowheads="1"/>
          </xdr:cNvSpPr>
        </xdr:nvSpPr>
        <xdr:spPr bwMode="auto">
          <a:xfrm>
            <a:off x="161" y="14593"/>
            <a:ext cx="20" cy="16"/>
          </a:xfrm>
          <a:prstGeom prst="rect">
            <a:avLst/>
          </a:prstGeom>
          <a:solidFill>
            <a:srgbClr val="FF6600"/>
          </a:solidFill>
          <a:ln w="28575">
            <a:solidFill>
              <a:srgbClr val="FF6600"/>
            </a:solidFill>
            <a:miter lim="800000"/>
            <a:headEnd/>
            <a:tailEnd/>
          </a:ln>
        </xdr:spPr>
      </xdr:sp>
      <xdr:sp macro="" textlink="">
        <xdr:nvSpPr>
          <xdr:cNvPr id="8882260" name="Rectangle 483"/>
          <xdr:cNvSpPr>
            <a:spLocks noChangeAspect="1" noChangeArrowheads="1"/>
          </xdr:cNvSpPr>
        </xdr:nvSpPr>
        <xdr:spPr bwMode="auto">
          <a:xfrm>
            <a:off x="161" y="14626"/>
            <a:ext cx="20" cy="16"/>
          </a:xfrm>
          <a:prstGeom prst="rect">
            <a:avLst/>
          </a:prstGeom>
          <a:solidFill>
            <a:srgbClr val="FF9900"/>
          </a:solidFill>
          <a:ln w="28575">
            <a:solidFill>
              <a:srgbClr val="FF9900"/>
            </a:solidFill>
            <a:miter lim="800000"/>
            <a:headEnd/>
            <a:tailEnd/>
          </a:ln>
        </xdr:spPr>
      </xdr:sp>
      <xdr:sp macro="" textlink="">
        <xdr:nvSpPr>
          <xdr:cNvPr id="8882261" name="Rectangle 484"/>
          <xdr:cNvSpPr>
            <a:spLocks noChangeAspect="1" noChangeArrowheads="1"/>
          </xdr:cNvSpPr>
        </xdr:nvSpPr>
        <xdr:spPr bwMode="auto">
          <a:xfrm>
            <a:off x="161" y="14659"/>
            <a:ext cx="20" cy="16"/>
          </a:xfrm>
          <a:prstGeom prst="rect">
            <a:avLst/>
          </a:prstGeom>
          <a:solidFill>
            <a:srgbClr val="FFCC00"/>
          </a:solidFill>
          <a:ln w="28575">
            <a:solidFill>
              <a:srgbClr val="FFCC00"/>
            </a:solidFill>
            <a:miter lim="800000"/>
            <a:headEnd/>
            <a:tailEnd/>
          </a:ln>
        </xdr:spPr>
      </xdr:sp>
      <xdr:sp macro="" textlink="">
        <xdr:nvSpPr>
          <xdr:cNvPr id="8882262" name="Rectangle 485"/>
          <xdr:cNvSpPr>
            <a:spLocks noChangeAspect="1" noChangeArrowheads="1"/>
          </xdr:cNvSpPr>
        </xdr:nvSpPr>
        <xdr:spPr bwMode="auto">
          <a:xfrm>
            <a:off x="161" y="14692"/>
            <a:ext cx="20" cy="16"/>
          </a:xfrm>
          <a:prstGeom prst="rect">
            <a:avLst/>
          </a:prstGeom>
          <a:solidFill>
            <a:srgbClr val="FFCC99"/>
          </a:solidFill>
          <a:ln w="28575">
            <a:solidFill>
              <a:srgbClr val="FFCC99"/>
            </a:solidFill>
            <a:miter lim="800000"/>
            <a:headEnd/>
            <a:tailEnd/>
          </a:ln>
        </xdr:spPr>
      </xdr:sp>
    </xdr:grpSp>
    <xdr:clientData/>
  </xdr:twoCellAnchor>
  <xdr:twoCellAnchor>
    <xdr:from>
      <xdr:col>8</xdr:col>
      <xdr:colOff>137160</xdr:colOff>
      <xdr:row>622</xdr:row>
      <xdr:rowOff>53340</xdr:rowOff>
    </xdr:from>
    <xdr:to>
      <xdr:col>8</xdr:col>
      <xdr:colOff>335280</xdr:colOff>
      <xdr:row>627</xdr:row>
      <xdr:rowOff>266700</xdr:rowOff>
    </xdr:to>
    <xdr:grpSp>
      <xdr:nvGrpSpPr>
        <xdr:cNvPr id="8882177" name="Group 583"/>
        <xdr:cNvGrpSpPr>
          <a:grpSpLocks/>
        </xdr:cNvGrpSpPr>
      </xdr:nvGrpSpPr>
      <xdr:grpSpPr bwMode="auto">
        <a:xfrm>
          <a:off x="8222827" y="82846757"/>
          <a:ext cx="198120" cy="1155276"/>
          <a:chOff x="1115" y="14525"/>
          <a:chExt cx="20" cy="185"/>
        </a:xfrm>
      </xdr:grpSpPr>
      <xdr:sp macro="" textlink="">
        <xdr:nvSpPr>
          <xdr:cNvPr id="8882251" name="Rectangle 486"/>
          <xdr:cNvSpPr>
            <a:spLocks noChangeArrowheads="1"/>
          </xdr:cNvSpPr>
        </xdr:nvSpPr>
        <xdr:spPr bwMode="auto">
          <a:xfrm>
            <a:off x="1115" y="14525"/>
            <a:ext cx="20" cy="16"/>
          </a:xfrm>
          <a:prstGeom prst="rect">
            <a:avLst/>
          </a:prstGeom>
          <a:solidFill>
            <a:srgbClr val="800080"/>
          </a:solidFill>
          <a:ln w="28575">
            <a:solidFill>
              <a:srgbClr val="800080"/>
            </a:solidFill>
            <a:miter lim="800000"/>
            <a:headEnd/>
            <a:tailEnd/>
          </a:ln>
        </xdr:spPr>
      </xdr:sp>
      <xdr:sp macro="" textlink="">
        <xdr:nvSpPr>
          <xdr:cNvPr id="8882252" name="Rectangle 487"/>
          <xdr:cNvSpPr>
            <a:spLocks noChangeArrowheads="1"/>
          </xdr:cNvSpPr>
        </xdr:nvSpPr>
        <xdr:spPr bwMode="auto">
          <a:xfrm>
            <a:off x="1115" y="14558"/>
            <a:ext cx="20" cy="20"/>
          </a:xfrm>
          <a:prstGeom prst="rect">
            <a:avLst/>
          </a:prstGeom>
          <a:solidFill>
            <a:srgbClr val="000080"/>
          </a:solidFill>
          <a:ln w="28575">
            <a:solidFill>
              <a:srgbClr val="000080"/>
            </a:solidFill>
            <a:miter lim="800000"/>
            <a:headEnd/>
            <a:tailEnd/>
          </a:ln>
        </xdr:spPr>
      </xdr:sp>
      <xdr:sp macro="" textlink="">
        <xdr:nvSpPr>
          <xdr:cNvPr id="8882253" name="Rectangle 488"/>
          <xdr:cNvSpPr>
            <a:spLocks noChangeArrowheads="1"/>
          </xdr:cNvSpPr>
        </xdr:nvSpPr>
        <xdr:spPr bwMode="auto">
          <a:xfrm>
            <a:off x="1115" y="14591"/>
            <a:ext cx="20" cy="20"/>
          </a:xfrm>
          <a:prstGeom prst="rect">
            <a:avLst/>
          </a:prstGeom>
          <a:solidFill>
            <a:srgbClr val="0000FF"/>
          </a:solidFill>
          <a:ln w="28575">
            <a:solidFill>
              <a:srgbClr val="0000FF"/>
            </a:solidFill>
            <a:miter lim="800000"/>
            <a:headEnd/>
            <a:tailEnd/>
          </a:ln>
        </xdr:spPr>
      </xdr:sp>
      <xdr:sp macro="" textlink="">
        <xdr:nvSpPr>
          <xdr:cNvPr id="8882254" name="Rectangle 489"/>
          <xdr:cNvSpPr>
            <a:spLocks noChangeArrowheads="1"/>
          </xdr:cNvSpPr>
        </xdr:nvSpPr>
        <xdr:spPr bwMode="auto">
          <a:xfrm>
            <a:off x="1115" y="14624"/>
            <a:ext cx="20" cy="20"/>
          </a:xfrm>
          <a:prstGeom prst="rect">
            <a:avLst/>
          </a:prstGeom>
          <a:solidFill>
            <a:srgbClr val="3366FF"/>
          </a:solidFill>
          <a:ln w="28575">
            <a:solidFill>
              <a:srgbClr val="3366FF"/>
            </a:solidFill>
            <a:miter lim="800000"/>
            <a:headEnd/>
            <a:tailEnd/>
          </a:ln>
        </xdr:spPr>
      </xdr:sp>
      <xdr:sp macro="" textlink="">
        <xdr:nvSpPr>
          <xdr:cNvPr id="8882255" name="Rectangle 490"/>
          <xdr:cNvSpPr>
            <a:spLocks noChangeArrowheads="1"/>
          </xdr:cNvSpPr>
        </xdr:nvSpPr>
        <xdr:spPr bwMode="auto">
          <a:xfrm>
            <a:off x="1115" y="14657"/>
            <a:ext cx="20" cy="20"/>
          </a:xfrm>
          <a:prstGeom prst="rect">
            <a:avLst/>
          </a:prstGeom>
          <a:solidFill>
            <a:srgbClr val="00CCFF"/>
          </a:solidFill>
          <a:ln w="28575">
            <a:solidFill>
              <a:srgbClr val="00CCFF"/>
            </a:solidFill>
            <a:miter lim="800000"/>
            <a:headEnd/>
            <a:tailEnd/>
          </a:ln>
        </xdr:spPr>
      </xdr:sp>
      <xdr:sp macro="" textlink="">
        <xdr:nvSpPr>
          <xdr:cNvPr id="8882256" name="Rectangle 491"/>
          <xdr:cNvSpPr>
            <a:spLocks noChangeArrowheads="1"/>
          </xdr:cNvSpPr>
        </xdr:nvSpPr>
        <xdr:spPr bwMode="auto">
          <a:xfrm>
            <a:off x="1115" y="14690"/>
            <a:ext cx="20" cy="20"/>
          </a:xfrm>
          <a:prstGeom prst="rect">
            <a:avLst/>
          </a:prstGeom>
          <a:solidFill>
            <a:srgbClr val="99CCFF"/>
          </a:solidFill>
          <a:ln w="28575">
            <a:solidFill>
              <a:srgbClr val="99CCFF"/>
            </a:solidFill>
            <a:miter lim="800000"/>
            <a:headEnd/>
            <a:tailEnd/>
          </a:ln>
        </xdr:spPr>
      </xdr:sp>
    </xdr:grpSp>
    <xdr:clientData/>
  </xdr:twoCellAnchor>
  <xdr:twoCellAnchor>
    <xdr:from>
      <xdr:col>0</xdr:col>
      <xdr:colOff>213360</xdr:colOff>
      <xdr:row>55</xdr:row>
      <xdr:rowOff>129540</xdr:rowOff>
    </xdr:from>
    <xdr:to>
      <xdr:col>0</xdr:col>
      <xdr:colOff>800100</xdr:colOff>
      <xdr:row>55</xdr:row>
      <xdr:rowOff>129540</xdr:rowOff>
    </xdr:to>
    <xdr:sp macro="" textlink="">
      <xdr:nvSpPr>
        <xdr:cNvPr id="8882180" name="Line 702"/>
        <xdr:cNvSpPr>
          <a:spLocks noChangeShapeType="1"/>
        </xdr:cNvSpPr>
      </xdr:nvSpPr>
      <xdr:spPr bwMode="auto">
        <a:xfrm>
          <a:off x="213360" y="10591800"/>
          <a:ext cx="586740" cy="0"/>
        </a:xfrm>
        <a:prstGeom prst="line">
          <a:avLst/>
        </a:prstGeom>
        <a:noFill/>
        <a:ln w="28575">
          <a:solidFill>
            <a:srgbClr val="FF6600"/>
          </a:solidFill>
          <a:round/>
          <a:headEnd/>
          <a:tailEnd/>
        </a:ln>
      </xdr:spPr>
    </xdr:sp>
    <xdr:clientData/>
  </xdr:twoCellAnchor>
  <xdr:twoCellAnchor>
    <xdr:from>
      <xdr:col>0</xdr:col>
      <xdr:colOff>213360</xdr:colOff>
      <xdr:row>56</xdr:row>
      <xdr:rowOff>129540</xdr:rowOff>
    </xdr:from>
    <xdr:to>
      <xdr:col>0</xdr:col>
      <xdr:colOff>807720</xdr:colOff>
      <xdr:row>56</xdr:row>
      <xdr:rowOff>129540</xdr:rowOff>
    </xdr:to>
    <xdr:sp macro="" textlink="">
      <xdr:nvSpPr>
        <xdr:cNvPr id="8882181" name="Line 703"/>
        <xdr:cNvSpPr>
          <a:spLocks noChangeShapeType="1"/>
        </xdr:cNvSpPr>
      </xdr:nvSpPr>
      <xdr:spPr bwMode="auto">
        <a:xfrm>
          <a:off x="213360" y="10805160"/>
          <a:ext cx="594360" cy="0"/>
        </a:xfrm>
        <a:prstGeom prst="line">
          <a:avLst/>
        </a:prstGeom>
        <a:noFill/>
        <a:ln w="28575">
          <a:solidFill>
            <a:srgbClr val="000000"/>
          </a:solidFill>
          <a:prstDash val="dash"/>
          <a:round/>
          <a:headEnd/>
          <a:tailEnd/>
        </a:ln>
      </xdr:spPr>
    </xdr:sp>
    <xdr:clientData/>
  </xdr:twoCellAnchor>
  <xdr:twoCellAnchor>
    <xdr:from>
      <xdr:col>0</xdr:col>
      <xdr:colOff>205740</xdr:colOff>
      <xdr:row>61</xdr:row>
      <xdr:rowOff>129540</xdr:rowOff>
    </xdr:from>
    <xdr:to>
      <xdr:col>0</xdr:col>
      <xdr:colOff>800100</xdr:colOff>
      <xdr:row>61</xdr:row>
      <xdr:rowOff>129540</xdr:rowOff>
    </xdr:to>
    <xdr:sp macro="" textlink="">
      <xdr:nvSpPr>
        <xdr:cNvPr id="8882182" name="Line 704"/>
        <xdr:cNvSpPr>
          <a:spLocks noChangeShapeType="1"/>
        </xdr:cNvSpPr>
      </xdr:nvSpPr>
      <xdr:spPr bwMode="auto">
        <a:xfrm>
          <a:off x="205740" y="11445240"/>
          <a:ext cx="594360" cy="0"/>
        </a:xfrm>
        <a:prstGeom prst="line">
          <a:avLst/>
        </a:prstGeom>
        <a:noFill/>
        <a:ln w="28575">
          <a:solidFill>
            <a:srgbClr val="0000FF"/>
          </a:solidFill>
          <a:round/>
          <a:headEnd/>
          <a:tailEnd/>
        </a:ln>
      </xdr:spPr>
    </xdr:sp>
    <xdr:clientData/>
  </xdr:twoCellAnchor>
  <xdr:twoCellAnchor>
    <xdr:from>
      <xdr:col>0</xdr:col>
      <xdr:colOff>213360</xdr:colOff>
      <xdr:row>62</xdr:row>
      <xdr:rowOff>129540</xdr:rowOff>
    </xdr:from>
    <xdr:to>
      <xdr:col>0</xdr:col>
      <xdr:colOff>807720</xdr:colOff>
      <xdr:row>62</xdr:row>
      <xdr:rowOff>129540</xdr:rowOff>
    </xdr:to>
    <xdr:sp macro="" textlink="">
      <xdr:nvSpPr>
        <xdr:cNvPr id="8882183" name="Line 705"/>
        <xdr:cNvSpPr>
          <a:spLocks noChangeShapeType="1"/>
        </xdr:cNvSpPr>
      </xdr:nvSpPr>
      <xdr:spPr bwMode="auto">
        <a:xfrm>
          <a:off x="213360" y="11658600"/>
          <a:ext cx="594360" cy="0"/>
        </a:xfrm>
        <a:prstGeom prst="line">
          <a:avLst/>
        </a:prstGeom>
        <a:noFill/>
        <a:ln w="28575">
          <a:solidFill>
            <a:srgbClr val="000000"/>
          </a:solidFill>
          <a:prstDash val="dash"/>
          <a:round/>
          <a:headEnd/>
          <a:tailEnd/>
        </a:ln>
      </xdr:spPr>
    </xdr:sp>
    <xdr:clientData/>
  </xdr:twoCellAnchor>
  <xdr:twoCellAnchor>
    <xdr:from>
      <xdr:col>0</xdr:col>
      <xdr:colOff>548640</xdr:colOff>
      <xdr:row>73</xdr:row>
      <xdr:rowOff>38100</xdr:rowOff>
    </xdr:from>
    <xdr:to>
      <xdr:col>14</xdr:col>
      <xdr:colOff>541020</xdr:colOff>
      <xdr:row>95</xdr:row>
      <xdr:rowOff>68580</xdr:rowOff>
    </xdr:to>
    <xdr:grpSp>
      <xdr:nvGrpSpPr>
        <xdr:cNvPr id="8882184" name="Group 209"/>
        <xdr:cNvGrpSpPr>
          <a:grpSpLocks/>
        </xdr:cNvGrpSpPr>
      </xdr:nvGrpSpPr>
      <xdr:grpSpPr bwMode="auto">
        <a:xfrm>
          <a:off x="548640" y="10907183"/>
          <a:ext cx="13020463" cy="4454314"/>
          <a:chOff x="517009" y="12055589"/>
          <a:chExt cx="12141200" cy="5143500"/>
        </a:xfrm>
      </xdr:grpSpPr>
      <xdr:graphicFrame macro="">
        <xdr:nvGraphicFramePr>
          <xdr:cNvPr id="8882237" name="Chart 707"/>
          <xdr:cNvGraphicFramePr>
            <a:graphicFrameLocks/>
          </xdr:cNvGraphicFramePr>
        </xdr:nvGraphicFramePr>
        <xdr:xfrm>
          <a:off x="517009" y="12055589"/>
          <a:ext cx="6216650" cy="5143500"/>
        </xdr:xfrm>
        <a:graphic>
          <a:graphicData uri="http://schemas.openxmlformats.org/drawingml/2006/chart">
            <c:chart xmlns:c="http://schemas.openxmlformats.org/drawingml/2006/chart" xmlns:r="http://schemas.openxmlformats.org/officeDocument/2006/relationships" r:id="rId20"/>
          </a:graphicData>
        </a:graphic>
      </xdr:graphicFrame>
      <xdr:graphicFrame macro="">
        <xdr:nvGraphicFramePr>
          <xdr:cNvPr id="8882238" name="Chart 708"/>
          <xdr:cNvGraphicFramePr>
            <a:graphicFrameLocks/>
          </xdr:cNvGraphicFramePr>
        </xdr:nvGraphicFramePr>
        <xdr:xfrm>
          <a:off x="7019409" y="12055589"/>
          <a:ext cx="5638800" cy="5143500"/>
        </xdr:xfrm>
        <a:graphic>
          <a:graphicData uri="http://schemas.openxmlformats.org/drawingml/2006/chart">
            <c:chart xmlns:c="http://schemas.openxmlformats.org/drawingml/2006/chart" xmlns:r="http://schemas.openxmlformats.org/officeDocument/2006/relationships" r:id="rId21"/>
          </a:graphicData>
        </a:graphic>
      </xdr:graphicFrame>
    </xdr:grpSp>
    <xdr:clientData/>
  </xdr:twoCellAnchor>
  <xdr:twoCellAnchor>
    <xdr:from>
      <xdr:col>0</xdr:col>
      <xdr:colOff>213360</xdr:colOff>
      <xdr:row>57</xdr:row>
      <xdr:rowOff>45720</xdr:rowOff>
    </xdr:from>
    <xdr:to>
      <xdr:col>0</xdr:col>
      <xdr:colOff>800100</xdr:colOff>
      <xdr:row>57</xdr:row>
      <xdr:rowOff>236220</xdr:rowOff>
    </xdr:to>
    <xdr:grpSp>
      <xdr:nvGrpSpPr>
        <xdr:cNvPr id="8882185" name="Group 709"/>
        <xdr:cNvGrpSpPr>
          <a:grpSpLocks/>
        </xdr:cNvGrpSpPr>
      </xdr:nvGrpSpPr>
      <xdr:grpSpPr bwMode="auto">
        <a:xfrm>
          <a:off x="213360" y="9708303"/>
          <a:ext cx="586740" cy="158750"/>
          <a:chOff x="22" y="367"/>
          <a:chExt cx="60" cy="18"/>
        </a:xfrm>
      </xdr:grpSpPr>
      <xdr:sp macro="" textlink="">
        <xdr:nvSpPr>
          <xdr:cNvPr id="8882235" name="Line 710"/>
          <xdr:cNvSpPr>
            <a:spLocks noChangeShapeType="1"/>
          </xdr:cNvSpPr>
        </xdr:nvSpPr>
        <xdr:spPr bwMode="auto">
          <a:xfrm>
            <a:off x="22" y="376"/>
            <a:ext cx="60" cy="0"/>
          </a:xfrm>
          <a:prstGeom prst="line">
            <a:avLst/>
          </a:prstGeom>
          <a:noFill/>
          <a:ln w="50800">
            <a:solidFill>
              <a:srgbClr val="FF6600"/>
            </a:solidFill>
            <a:round/>
            <a:headEnd/>
            <a:tailEnd/>
          </a:ln>
        </xdr:spPr>
      </xdr:sp>
      <xdr:sp macro="" textlink="">
        <xdr:nvSpPr>
          <xdr:cNvPr id="8882236" name="Oval 711"/>
          <xdr:cNvSpPr>
            <a:spLocks noChangeArrowheads="1"/>
          </xdr:cNvSpPr>
        </xdr:nvSpPr>
        <xdr:spPr bwMode="auto">
          <a:xfrm>
            <a:off x="44" y="367"/>
            <a:ext cx="16" cy="18"/>
          </a:xfrm>
          <a:prstGeom prst="ellipse">
            <a:avLst/>
          </a:prstGeom>
          <a:solidFill>
            <a:srgbClr val="FFFFFF"/>
          </a:solidFill>
          <a:ln w="12700">
            <a:solidFill>
              <a:srgbClr val="FF6600"/>
            </a:solidFill>
            <a:round/>
            <a:headEnd/>
            <a:tailEnd/>
          </a:ln>
        </xdr:spPr>
      </xdr:sp>
    </xdr:grpSp>
    <xdr:clientData/>
  </xdr:twoCellAnchor>
  <xdr:twoCellAnchor>
    <xdr:from>
      <xdr:col>0</xdr:col>
      <xdr:colOff>213360</xdr:colOff>
      <xdr:row>63</xdr:row>
      <xdr:rowOff>45720</xdr:rowOff>
    </xdr:from>
    <xdr:to>
      <xdr:col>0</xdr:col>
      <xdr:colOff>800100</xdr:colOff>
      <xdr:row>63</xdr:row>
      <xdr:rowOff>236220</xdr:rowOff>
    </xdr:to>
    <xdr:grpSp>
      <xdr:nvGrpSpPr>
        <xdr:cNvPr id="8882186" name="Group 712"/>
        <xdr:cNvGrpSpPr>
          <a:grpSpLocks/>
        </xdr:cNvGrpSpPr>
      </xdr:nvGrpSpPr>
      <xdr:grpSpPr bwMode="auto">
        <a:xfrm>
          <a:off x="213360" y="10512637"/>
          <a:ext cx="586740" cy="158750"/>
          <a:chOff x="22" y="499"/>
          <a:chExt cx="60" cy="18"/>
        </a:xfrm>
      </xdr:grpSpPr>
      <xdr:sp macro="" textlink="">
        <xdr:nvSpPr>
          <xdr:cNvPr id="8882233" name="Line 713"/>
          <xdr:cNvSpPr>
            <a:spLocks noChangeShapeType="1"/>
          </xdr:cNvSpPr>
        </xdr:nvSpPr>
        <xdr:spPr bwMode="auto">
          <a:xfrm>
            <a:off x="22" y="508"/>
            <a:ext cx="60" cy="0"/>
          </a:xfrm>
          <a:prstGeom prst="line">
            <a:avLst/>
          </a:prstGeom>
          <a:noFill/>
          <a:ln w="50800">
            <a:solidFill>
              <a:srgbClr val="0000FF"/>
            </a:solidFill>
            <a:round/>
            <a:headEnd/>
            <a:tailEnd/>
          </a:ln>
        </xdr:spPr>
      </xdr:sp>
      <xdr:sp macro="" textlink="">
        <xdr:nvSpPr>
          <xdr:cNvPr id="8882234" name="Oval 714"/>
          <xdr:cNvSpPr>
            <a:spLocks noChangeArrowheads="1"/>
          </xdr:cNvSpPr>
        </xdr:nvSpPr>
        <xdr:spPr bwMode="auto">
          <a:xfrm>
            <a:off x="44" y="499"/>
            <a:ext cx="16" cy="18"/>
          </a:xfrm>
          <a:prstGeom prst="ellipse">
            <a:avLst/>
          </a:prstGeom>
          <a:solidFill>
            <a:srgbClr val="FFFFFF"/>
          </a:solidFill>
          <a:ln w="12700">
            <a:solidFill>
              <a:srgbClr val="0000FF"/>
            </a:solidFill>
            <a:round/>
            <a:headEnd/>
            <a:tailEnd/>
          </a:ln>
        </xdr:spPr>
      </xdr:sp>
    </xdr:grpSp>
    <xdr:clientData/>
  </xdr:twoCellAnchor>
  <xdr:twoCellAnchor>
    <xdr:from>
      <xdr:col>0</xdr:col>
      <xdr:colOff>1207225</xdr:colOff>
      <xdr:row>772</xdr:row>
      <xdr:rowOff>32659</xdr:rowOff>
    </xdr:from>
    <xdr:to>
      <xdr:col>7</xdr:col>
      <xdr:colOff>513980</xdr:colOff>
      <xdr:row>794</xdr:row>
      <xdr:rowOff>135666</xdr:rowOff>
    </xdr:to>
    <xdr:graphicFrame macro="">
      <xdr:nvGraphicFramePr>
        <xdr:cNvPr id="8882231" name="Chart 7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0</xdr:col>
      <xdr:colOff>205740</xdr:colOff>
      <xdr:row>107</xdr:row>
      <xdr:rowOff>114300</xdr:rowOff>
    </xdr:from>
    <xdr:to>
      <xdr:col>0</xdr:col>
      <xdr:colOff>800100</xdr:colOff>
      <xdr:row>107</xdr:row>
      <xdr:rowOff>114300</xdr:rowOff>
    </xdr:to>
    <xdr:sp macro="" textlink="">
      <xdr:nvSpPr>
        <xdr:cNvPr id="8882191" name="Line 102"/>
        <xdr:cNvSpPr>
          <a:spLocks noChangeShapeType="1"/>
        </xdr:cNvSpPr>
      </xdr:nvSpPr>
      <xdr:spPr bwMode="auto">
        <a:xfrm>
          <a:off x="205740" y="19964400"/>
          <a:ext cx="594360" cy="0"/>
        </a:xfrm>
        <a:prstGeom prst="line">
          <a:avLst/>
        </a:prstGeom>
        <a:noFill/>
        <a:ln w="28575">
          <a:solidFill>
            <a:srgbClr val="000000"/>
          </a:solidFill>
          <a:prstDash val="dash"/>
          <a:round/>
          <a:headEnd/>
          <a:tailEnd/>
        </a:ln>
      </xdr:spPr>
    </xdr:sp>
    <xdr:clientData/>
  </xdr:twoCellAnchor>
  <xdr:twoCellAnchor>
    <xdr:from>
      <xdr:col>0</xdr:col>
      <xdr:colOff>205740</xdr:colOff>
      <xdr:row>111</xdr:row>
      <xdr:rowOff>114300</xdr:rowOff>
    </xdr:from>
    <xdr:to>
      <xdr:col>0</xdr:col>
      <xdr:colOff>800100</xdr:colOff>
      <xdr:row>111</xdr:row>
      <xdr:rowOff>114300</xdr:rowOff>
    </xdr:to>
    <xdr:sp macro="" textlink="">
      <xdr:nvSpPr>
        <xdr:cNvPr id="8882192" name="Line 102"/>
        <xdr:cNvSpPr>
          <a:spLocks noChangeShapeType="1"/>
        </xdr:cNvSpPr>
      </xdr:nvSpPr>
      <xdr:spPr bwMode="auto">
        <a:xfrm>
          <a:off x="205740" y="20817840"/>
          <a:ext cx="594360" cy="0"/>
        </a:xfrm>
        <a:prstGeom prst="line">
          <a:avLst/>
        </a:prstGeom>
        <a:noFill/>
        <a:ln w="28575">
          <a:solidFill>
            <a:srgbClr val="000000"/>
          </a:solidFill>
          <a:prstDash val="dash"/>
          <a:round/>
          <a:headEnd/>
          <a:tailEnd/>
        </a:ln>
      </xdr:spPr>
    </xdr:sp>
    <xdr:clientData/>
  </xdr:twoCellAnchor>
  <xdr:twoCellAnchor>
    <xdr:from>
      <xdr:col>0</xdr:col>
      <xdr:colOff>685800</xdr:colOff>
      <xdr:row>120</xdr:row>
      <xdr:rowOff>22860</xdr:rowOff>
    </xdr:from>
    <xdr:to>
      <xdr:col>13</xdr:col>
      <xdr:colOff>579120</xdr:colOff>
      <xdr:row>147</xdr:row>
      <xdr:rowOff>45720</xdr:rowOff>
    </xdr:to>
    <xdr:grpSp>
      <xdr:nvGrpSpPr>
        <xdr:cNvPr id="8882193" name="Group 211"/>
        <xdr:cNvGrpSpPr>
          <a:grpSpLocks/>
        </xdr:cNvGrpSpPr>
      </xdr:nvGrpSpPr>
      <xdr:grpSpPr bwMode="auto">
        <a:xfrm>
          <a:off x="685800" y="18935277"/>
          <a:ext cx="12074737" cy="5452110"/>
          <a:chOff x="685800" y="23100574"/>
          <a:chExt cx="11769634" cy="5901146"/>
        </a:xfrm>
      </xdr:grpSpPr>
      <xdr:graphicFrame macro="">
        <xdr:nvGraphicFramePr>
          <xdr:cNvPr id="8882223" name="Chart 208"/>
          <xdr:cNvGraphicFramePr>
            <a:graphicFrameLocks/>
          </xdr:cNvGraphicFramePr>
        </xdr:nvGraphicFramePr>
        <xdr:xfrm>
          <a:off x="685800" y="23100574"/>
          <a:ext cx="5932769" cy="5901146"/>
        </xdr:xfrm>
        <a:graphic>
          <a:graphicData uri="http://schemas.openxmlformats.org/drawingml/2006/chart">
            <c:chart xmlns:c="http://schemas.openxmlformats.org/drawingml/2006/chart" xmlns:r="http://schemas.openxmlformats.org/officeDocument/2006/relationships" r:id="rId23"/>
          </a:graphicData>
        </a:graphic>
      </xdr:graphicFrame>
      <xdr:graphicFrame macro="">
        <xdr:nvGraphicFramePr>
          <xdr:cNvPr id="8882224" name="Chart 208"/>
          <xdr:cNvGraphicFramePr>
            <a:graphicFrameLocks/>
          </xdr:cNvGraphicFramePr>
        </xdr:nvGraphicFramePr>
        <xdr:xfrm>
          <a:off x="6909585" y="23100574"/>
          <a:ext cx="5545849" cy="5901146"/>
        </xdr:xfrm>
        <a:graphic>
          <a:graphicData uri="http://schemas.openxmlformats.org/drawingml/2006/chart">
            <c:chart xmlns:c="http://schemas.openxmlformats.org/drawingml/2006/chart" xmlns:r="http://schemas.openxmlformats.org/officeDocument/2006/relationships" r:id="rId24"/>
          </a:graphicData>
        </a:graphic>
      </xdr:graphicFrame>
    </xdr:grpSp>
    <xdr:clientData/>
  </xdr:twoCellAnchor>
  <xdr:twoCellAnchor>
    <xdr:from>
      <xdr:col>0</xdr:col>
      <xdr:colOff>205740</xdr:colOff>
      <xdr:row>108</xdr:row>
      <xdr:rowOff>0</xdr:rowOff>
    </xdr:from>
    <xdr:to>
      <xdr:col>0</xdr:col>
      <xdr:colOff>792480</xdr:colOff>
      <xdr:row>108</xdr:row>
      <xdr:rowOff>167640</xdr:rowOff>
    </xdr:to>
    <xdr:grpSp>
      <xdr:nvGrpSpPr>
        <xdr:cNvPr id="8882197" name="Group 709"/>
        <xdr:cNvGrpSpPr>
          <a:grpSpLocks/>
        </xdr:cNvGrpSpPr>
      </xdr:nvGrpSpPr>
      <xdr:grpSpPr bwMode="auto">
        <a:xfrm>
          <a:off x="205740" y="17907000"/>
          <a:ext cx="586740" cy="167640"/>
          <a:chOff x="22" y="367"/>
          <a:chExt cx="60" cy="18"/>
        </a:xfrm>
      </xdr:grpSpPr>
      <xdr:sp macro="" textlink="">
        <xdr:nvSpPr>
          <xdr:cNvPr id="8882201" name="Line 710"/>
          <xdr:cNvSpPr>
            <a:spLocks noChangeShapeType="1"/>
          </xdr:cNvSpPr>
        </xdr:nvSpPr>
        <xdr:spPr bwMode="auto">
          <a:xfrm>
            <a:off x="22" y="376"/>
            <a:ext cx="60" cy="0"/>
          </a:xfrm>
          <a:prstGeom prst="line">
            <a:avLst/>
          </a:prstGeom>
          <a:noFill/>
          <a:ln w="50800">
            <a:solidFill>
              <a:srgbClr val="FF6600"/>
            </a:solidFill>
            <a:round/>
            <a:headEnd/>
            <a:tailEnd/>
          </a:ln>
        </xdr:spPr>
      </xdr:sp>
      <xdr:sp macro="" textlink="">
        <xdr:nvSpPr>
          <xdr:cNvPr id="8882202" name="Oval 711"/>
          <xdr:cNvSpPr>
            <a:spLocks noChangeArrowheads="1"/>
          </xdr:cNvSpPr>
        </xdr:nvSpPr>
        <xdr:spPr bwMode="auto">
          <a:xfrm>
            <a:off x="44" y="367"/>
            <a:ext cx="16" cy="18"/>
          </a:xfrm>
          <a:prstGeom prst="ellipse">
            <a:avLst/>
          </a:prstGeom>
          <a:solidFill>
            <a:srgbClr val="FFFFFF"/>
          </a:solidFill>
          <a:ln w="12700">
            <a:solidFill>
              <a:srgbClr val="FF6600"/>
            </a:solidFill>
            <a:round/>
            <a:headEnd/>
            <a:tailEnd/>
          </a:ln>
        </xdr:spPr>
      </xdr:sp>
    </xdr:grpSp>
    <xdr:clientData/>
  </xdr:twoCellAnchor>
  <xdr:twoCellAnchor>
    <xdr:from>
      <xdr:col>0</xdr:col>
      <xdr:colOff>205740</xdr:colOff>
      <xdr:row>112</xdr:row>
      <xdr:rowOff>0</xdr:rowOff>
    </xdr:from>
    <xdr:to>
      <xdr:col>0</xdr:col>
      <xdr:colOff>792480</xdr:colOff>
      <xdr:row>112</xdr:row>
      <xdr:rowOff>167640</xdr:rowOff>
    </xdr:to>
    <xdr:grpSp>
      <xdr:nvGrpSpPr>
        <xdr:cNvPr id="8882198" name="Group 712"/>
        <xdr:cNvGrpSpPr>
          <a:grpSpLocks/>
        </xdr:cNvGrpSpPr>
      </xdr:nvGrpSpPr>
      <xdr:grpSpPr bwMode="auto">
        <a:xfrm>
          <a:off x="205740" y="18711333"/>
          <a:ext cx="586740" cy="167640"/>
          <a:chOff x="22" y="499"/>
          <a:chExt cx="60" cy="18"/>
        </a:xfrm>
      </xdr:grpSpPr>
      <xdr:sp macro="" textlink="">
        <xdr:nvSpPr>
          <xdr:cNvPr id="8882199" name="Line 713"/>
          <xdr:cNvSpPr>
            <a:spLocks noChangeShapeType="1"/>
          </xdr:cNvSpPr>
        </xdr:nvSpPr>
        <xdr:spPr bwMode="auto">
          <a:xfrm>
            <a:off x="22" y="508"/>
            <a:ext cx="60" cy="0"/>
          </a:xfrm>
          <a:prstGeom prst="line">
            <a:avLst/>
          </a:prstGeom>
          <a:noFill/>
          <a:ln w="50800">
            <a:solidFill>
              <a:srgbClr val="0000FF"/>
            </a:solidFill>
            <a:round/>
            <a:headEnd/>
            <a:tailEnd/>
          </a:ln>
        </xdr:spPr>
      </xdr:sp>
      <xdr:sp macro="" textlink="">
        <xdr:nvSpPr>
          <xdr:cNvPr id="8882200" name="Oval 714"/>
          <xdr:cNvSpPr>
            <a:spLocks noChangeArrowheads="1"/>
          </xdr:cNvSpPr>
        </xdr:nvSpPr>
        <xdr:spPr bwMode="auto">
          <a:xfrm>
            <a:off x="44" y="499"/>
            <a:ext cx="16" cy="18"/>
          </a:xfrm>
          <a:prstGeom prst="ellipse">
            <a:avLst/>
          </a:prstGeom>
          <a:solidFill>
            <a:srgbClr val="FFFFFF"/>
          </a:solidFill>
          <a:ln w="12700">
            <a:solidFill>
              <a:srgbClr val="0000FF"/>
            </a:solidFill>
            <a:round/>
            <a:headEnd/>
            <a:tailEnd/>
          </a:ln>
        </xdr:spPr>
      </xdr:sp>
    </xdr:grpSp>
    <xdr:clientData/>
  </xdr:twoCellAnchor>
  <xdr:twoCellAnchor>
    <xdr:from>
      <xdr:col>0</xdr:col>
      <xdr:colOff>784751</xdr:colOff>
      <xdr:row>680</xdr:row>
      <xdr:rowOff>197393</xdr:rowOff>
    </xdr:from>
    <xdr:to>
      <xdr:col>7</xdr:col>
      <xdr:colOff>270827</xdr:colOff>
      <xdr:row>700</xdr:row>
      <xdr:rowOff>19940</xdr:rowOff>
    </xdr:to>
    <xdr:graphicFrame macro="">
      <xdr:nvGraphicFramePr>
        <xdr:cNvPr id="214" name="Chart 21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7</xdr:col>
      <xdr:colOff>419967</xdr:colOff>
      <xdr:row>680</xdr:row>
      <xdr:rowOff>197393</xdr:rowOff>
    </xdr:from>
    <xdr:to>
      <xdr:col>14</xdr:col>
      <xdr:colOff>996461</xdr:colOff>
      <xdr:row>700</xdr:row>
      <xdr:rowOff>21770</xdr:rowOff>
    </xdr:to>
    <xdr:graphicFrame macro="">
      <xdr:nvGraphicFramePr>
        <xdr:cNvPr id="215" name="Chart 21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xdr:col>
      <xdr:colOff>861060</xdr:colOff>
      <xdr:row>323</xdr:row>
      <xdr:rowOff>129540</xdr:rowOff>
    </xdr:from>
    <xdr:to>
      <xdr:col>1</xdr:col>
      <xdr:colOff>1055914</xdr:colOff>
      <xdr:row>338</xdr:row>
      <xdr:rowOff>94964</xdr:rowOff>
    </xdr:to>
    <xdr:grpSp>
      <xdr:nvGrpSpPr>
        <xdr:cNvPr id="217" name="Group 216"/>
        <xdr:cNvGrpSpPr/>
      </xdr:nvGrpSpPr>
      <xdr:grpSpPr>
        <a:xfrm>
          <a:off x="2564977" y="47489957"/>
          <a:ext cx="194854" cy="2981674"/>
          <a:chOff x="2537460" y="63277569"/>
          <a:chExt cx="194854" cy="3231138"/>
        </a:xfrm>
      </xdr:grpSpPr>
      <xdr:sp macro="" textlink="">
        <xdr:nvSpPr>
          <xdr:cNvPr id="8882216" name="Rectangle 444"/>
          <xdr:cNvSpPr>
            <a:spLocks noChangeArrowheads="1"/>
          </xdr:cNvSpPr>
        </xdr:nvSpPr>
        <xdr:spPr bwMode="auto">
          <a:xfrm>
            <a:off x="2537460" y="63277569"/>
            <a:ext cx="184547" cy="203818"/>
          </a:xfrm>
          <a:prstGeom prst="rect">
            <a:avLst/>
          </a:prstGeom>
          <a:solidFill>
            <a:srgbClr val="003300"/>
          </a:solidFill>
          <a:ln w="9525">
            <a:noFill/>
            <a:miter lim="800000"/>
            <a:headEnd/>
            <a:tailEnd/>
          </a:ln>
        </xdr:spPr>
      </xdr:sp>
      <xdr:sp macro="" textlink="">
        <xdr:nvSpPr>
          <xdr:cNvPr id="8882217" name="Rectangle 445"/>
          <xdr:cNvSpPr>
            <a:spLocks noChangeArrowheads="1"/>
          </xdr:cNvSpPr>
        </xdr:nvSpPr>
        <xdr:spPr bwMode="auto">
          <a:xfrm>
            <a:off x="2537460" y="63711504"/>
            <a:ext cx="184547" cy="203818"/>
          </a:xfrm>
          <a:prstGeom prst="rect">
            <a:avLst/>
          </a:prstGeom>
          <a:solidFill>
            <a:srgbClr val="008000"/>
          </a:solidFill>
          <a:ln w="9525">
            <a:noFill/>
            <a:miter lim="800000"/>
            <a:headEnd/>
            <a:tailEnd/>
          </a:ln>
        </xdr:spPr>
      </xdr:sp>
      <xdr:sp macro="" textlink="">
        <xdr:nvSpPr>
          <xdr:cNvPr id="8882218" name="Rectangle 446"/>
          <xdr:cNvSpPr>
            <a:spLocks noChangeArrowheads="1"/>
          </xdr:cNvSpPr>
        </xdr:nvSpPr>
        <xdr:spPr bwMode="auto">
          <a:xfrm>
            <a:off x="2537460" y="64145438"/>
            <a:ext cx="184547" cy="203818"/>
          </a:xfrm>
          <a:prstGeom prst="rect">
            <a:avLst/>
          </a:prstGeom>
          <a:solidFill>
            <a:srgbClr val="339966"/>
          </a:solidFill>
          <a:ln w="9525">
            <a:noFill/>
            <a:miter lim="800000"/>
            <a:headEnd/>
            <a:tailEnd/>
          </a:ln>
        </xdr:spPr>
      </xdr:sp>
      <xdr:sp macro="" textlink="">
        <xdr:nvSpPr>
          <xdr:cNvPr id="8882219" name="Rectangle 447"/>
          <xdr:cNvSpPr>
            <a:spLocks noChangeArrowheads="1"/>
          </xdr:cNvSpPr>
        </xdr:nvSpPr>
        <xdr:spPr bwMode="auto">
          <a:xfrm>
            <a:off x="2537460" y="64579373"/>
            <a:ext cx="194854" cy="212398"/>
          </a:xfrm>
          <a:prstGeom prst="rect">
            <a:avLst/>
          </a:prstGeom>
          <a:solidFill>
            <a:srgbClr val="99CC00"/>
          </a:solidFill>
          <a:ln w="9525">
            <a:noFill/>
            <a:miter lim="800000"/>
            <a:headEnd/>
            <a:tailEnd/>
          </a:ln>
        </xdr:spPr>
      </xdr:sp>
      <xdr:sp macro="" textlink="">
        <xdr:nvSpPr>
          <xdr:cNvPr id="8882220" name="Rectangle 448"/>
          <xdr:cNvSpPr>
            <a:spLocks noChangeArrowheads="1"/>
          </xdr:cNvSpPr>
        </xdr:nvSpPr>
        <xdr:spPr bwMode="auto">
          <a:xfrm>
            <a:off x="2537460" y="65013307"/>
            <a:ext cx="190500" cy="197243"/>
          </a:xfrm>
          <a:prstGeom prst="rect">
            <a:avLst/>
          </a:prstGeom>
          <a:solidFill>
            <a:srgbClr val="CCFFCC"/>
          </a:solidFill>
          <a:ln w="9525">
            <a:noFill/>
            <a:miter lim="800000"/>
            <a:headEnd/>
            <a:tailEnd/>
          </a:ln>
        </xdr:spPr>
      </xdr:sp>
      <xdr:sp macro="" textlink="">
        <xdr:nvSpPr>
          <xdr:cNvPr id="8882221" name="Rectangle 449"/>
          <xdr:cNvSpPr>
            <a:spLocks noChangeArrowheads="1"/>
          </xdr:cNvSpPr>
        </xdr:nvSpPr>
        <xdr:spPr bwMode="auto">
          <a:xfrm>
            <a:off x="2537460" y="65447242"/>
            <a:ext cx="184547" cy="203818"/>
          </a:xfrm>
          <a:prstGeom prst="rect">
            <a:avLst/>
          </a:prstGeom>
          <a:solidFill>
            <a:srgbClr val="993366"/>
          </a:solidFill>
          <a:ln w="9525">
            <a:noFill/>
            <a:miter lim="800000"/>
            <a:headEnd/>
            <a:tailEnd/>
          </a:ln>
        </xdr:spPr>
      </xdr:sp>
      <xdr:sp macro="" textlink="">
        <xdr:nvSpPr>
          <xdr:cNvPr id="8882222" name="Rectangle 450"/>
          <xdr:cNvSpPr>
            <a:spLocks noChangeArrowheads="1"/>
          </xdr:cNvSpPr>
        </xdr:nvSpPr>
        <xdr:spPr bwMode="auto">
          <a:xfrm>
            <a:off x="2537460" y="65881176"/>
            <a:ext cx="184547" cy="203818"/>
          </a:xfrm>
          <a:prstGeom prst="rect">
            <a:avLst/>
          </a:prstGeom>
          <a:solidFill>
            <a:srgbClr val="FF9900"/>
          </a:solidFill>
          <a:ln w="9525">
            <a:noFill/>
            <a:miter lim="800000"/>
            <a:headEnd/>
            <a:tailEnd/>
          </a:ln>
        </xdr:spPr>
      </xdr:sp>
      <xdr:sp macro="" textlink="">
        <xdr:nvSpPr>
          <xdr:cNvPr id="216" name="Rectangle 450"/>
          <xdr:cNvSpPr>
            <a:spLocks noChangeArrowheads="1"/>
          </xdr:cNvSpPr>
        </xdr:nvSpPr>
        <xdr:spPr bwMode="auto">
          <a:xfrm>
            <a:off x="2537460" y="66304889"/>
            <a:ext cx="184547" cy="203818"/>
          </a:xfrm>
          <a:prstGeom prst="rect">
            <a:avLst/>
          </a:prstGeom>
          <a:solidFill>
            <a:srgbClr val="FFCC00"/>
          </a:solidFill>
          <a:ln w="9525">
            <a:noFill/>
            <a:miter lim="800000"/>
            <a:headEnd/>
            <a:tailEnd/>
          </a:ln>
        </xdr:spPr>
      </xdr:sp>
    </xdr:grpSp>
    <xdr:clientData/>
  </xdr:twoCellAnchor>
  <xdr:twoCellAnchor>
    <xdr:from>
      <xdr:col>14</xdr:col>
      <xdr:colOff>76202</xdr:colOff>
      <xdr:row>323</xdr:row>
      <xdr:rowOff>152415</xdr:rowOff>
    </xdr:from>
    <xdr:to>
      <xdr:col>14</xdr:col>
      <xdr:colOff>271056</xdr:colOff>
      <xdr:row>338</xdr:row>
      <xdr:rowOff>117839</xdr:rowOff>
    </xdr:to>
    <xdr:grpSp>
      <xdr:nvGrpSpPr>
        <xdr:cNvPr id="218" name="Group 217"/>
        <xdr:cNvGrpSpPr/>
      </xdr:nvGrpSpPr>
      <xdr:grpSpPr>
        <a:xfrm>
          <a:off x="13104285" y="47512832"/>
          <a:ext cx="194854" cy="2981674"/>
          <a:chOff x="2537460" y="63277569"/>
          <a:chExt cx="194854" cy="3231138"/>
        </a:xfrm>
      </xdr:grpSpPr>
      <xdr:sp macro="" textlink="">
        <xdr:nvSpPr>
          <xdr:cNvPr id="219" name="Rectangle 444"/>
          <xdr:cNvSpPr>
            <a:spLocks noChangeArrowheads="1"/>
          </xdr:cNvSpPr>
        </xdr:nvSpPr>
        <xdr:spPr bwMode="auto">
          <a:xfrm>
            <a:off x="2537460" y="63277569"/>
            <a:ext cx="184547" cy="203818"/>
          </a:xfrm>
          <a:prstGeom prst="rect">
            <a:avLst/>
          </a:prstGeom>
          <a:solidFill>
            <a:srgbClr val="003300"/>
          </a:solidFill>
          <a:ln w="9525">
            <a:noFill/>
            <a:miter lim="800000"/>
            <a:headEnd/>
            <a:tailEnd/>
          </a:ln>
        </xdr:spPr>
      </xdr:sp>
      <xdr:sp macro="" textlink="">
        <xdr:nvSpPr>
          <xdr:cNvPr id="220" name="Rectangle 445"/>
          <xdr:cNvSpPr>
            <a:spLocks noChangeArrowheads="1"/>
          </xdr:cNvSpPr>
        </xdr:nvSpPr>
        <xdr:spPr bwMode="auto">
          <a:xfrm>
            <a:off x="2537460" y="63711504"/>
            <a:ext cx="184547" cy="203818"/>
          </a:xfrm>
          <a:prstGeom prst="rect">
            <a:avLst/>
          </a:prstGeom>
          <a:solidFill>
            <a:srgbClr val="008000"/>
          </a:solidFill>
          <a:ln w="9525">
            <a:noFill/>
            <a:miter lim="800000"/>
            <a:headEnd/>
            <a:tailEnd/>
          </a:ln>
        </xdr:spPr>
      </xdr:sp>
      <xdr:sp macro="" textlink="">
        <xdr:nvSpPr>
          <xdr:cNvPr id="221" name="Rectangle 446"/>
          <xdr:cNvSpPr>
            <a:spLocks noChangeArrowheads="1"/>
          </xdr:cNvSpPr>
        </xdr:nvSpPr>
        <xdr:spPr bwMode="auto">
          <a:xfrm>
            <a:off x="2537460" y="64145438"/>
            <a:ext cx="184547" cy="203818"/>
          </a:xfrm>
          <a:prstGeom prst="rect">
            <a:avLst/>
          </a:prstGeom>
          <a:solidFill>
            <a:srgbClr val="339966"/>
          </a:solidFill>
          <a:ln w="9525">
            <a:noFill/>
            <a:miter lim="800000"/>
            <a:headEnd/>
            <a:tailEnd/>
          </a:ln>
        </xdr:spPr>
      </xdr:sp>
      <xdr:sp macro="" textlink="">
        <xdr:nvSpPr>
          <xdr:cNvPr id="222" name="Rectangle 447"/>
          <xdr:cNvSpPr>
            <a:spLocks noChangeArrowheads="1"/>
          </xdr:cNvSpPr>
        </xdr:nvSpPr>
        <xdr:spPr bwMode="auto">
          <a:xfrm>
            <a:off x="2537460" y="64579373"/>
            <a:ext cx="194854" cy="212398"/>
          </a:xfrm>
          <a:prstGeom prst="rect">
            <a:avLst/>
          </a:prstGeom>
          <a:solidFill>
            <a:srgbClr val="99CC00"/>
          </a:solidFill>
          <a:ln w="9525">
            <a:noFill/>
            <a:miter lim="800000"/>
            <a:headEnd/>
            <a:tailEnd/>
          </a:ln>
        </xdr:spPr>
      </xdr:sp>
      <xdr:sp macro="" textlink="">
        <xdr:nvSpPr>
          <xdr:cNvPr id="223" name="Rectangle 448"/>
          <xdr:cNvSpPr>
            <a:spLocks noChangeArrowheads="1"/>
          </xdr:cNvSpPr>
        </xdr:nvSpPr>
        <xdr:spPr bwMode="auto">
          <a:xfrm>
            <a:off x="2537460" y="65013307"/>
            <a:ext cx="190500" cy="197243"/>
          </a:xfrm>
          <a:prstGeom prst="rect">
            <a:avLst/>
          </a:prstGeom>
          <a:solidFill>
            <a:srgbClr val="CCFFCC"/>
          </a:solidFill>
          <a:ln w="9525">
            <a:noFill/>
            <a:miter lim="800000"/>
            <a:headEnd/>
            <a:tailEnd/>
          </a:ln>
        </xdr:spPr>
      </xdr:sp>
      <xdr:sp macro="" textlink="">
        <xdr:nvSpPr>
          <xdr:cNvPr id="224" name="Rectangle 449"/>
          <xdr:cNvSpPr>
            <a:spLocks noChangeArrowheads="1"/>
          </xdr:cNvSpPr>
        </xdr:nvSpPr>
        <xdr:spPr bwMode="auto">
          <a:xfrm>
            <a:off x="2537460" y="65447242"/>
            <a:ext cx="184547" cy="203818"/>
          </a:xfrm>
          <a:prstGeom prst="rect">
            <a:avLst/>
          </a:prstGeom>
          <a:solidFill>
            <a:srgbClr val="993366"/>
          </a:solidFill>
          <a:ln w="9525">
            <a:noFill/>
            <a:miter lim="800000"/>
            <a:headEnd/>
            <a:tailEnd/>
          </a:ln>
        </xdr:spPr>
      </xdr:sp>
      <xdr:sp macro="" textlink="">
        <xdr:nvSpPr>
          <xdr:cNvPr id="225" name="Rectangle 450"/>
          <xdr:cNvSpPr>
            <a:spLocks noChangeArrowheads="1"/>
          </xdr:cNvSpPr>
        </xdr:nvSpPr>
        <xdr:spPr bwMode="auto">
          <a:xfrm>
            <a:off x="2537460" y="65881176"/>
            <a:ext cx="184547" cy="203818"/>
          </a:xfrm>
          <a:prstGeom prst="rect">
            <a:avLst/>
          </a:prstGeom>
          <a:solidFill>
            <a:srgbClr val="FF9900"/>
          </a:solidFill>
          <a:ln w="9525">
            <a:noFill/>
            <a:miter lim="800000"/>
            <a:headEnd/>
            <a:tailEnd/>
          </a:ln>
        </xdr:spPr>
      </xdr:sp>
      <xdr:sp macro="" textlink="">
        <xdr:nvSpPr>
          <xdr:cNvPr id="226" name="Rectangle 450"/>
          <xdr:cNvSpPr>
            <a:spLocks noChangeArrowheads="1"/>
          </xdr:cNvSpPr>
        </xdr:nvSpPr>
        <xdr:spPr bwMode="auto">
          <a:xfrm>
            <a:off x="2537460" y="66304889"/>
            <a:ext cx="184547" cy="203818"/>
          </a:xfrm>
          <a:prstGeom prst="rect">
            <a:avLst/>
          </a:prstGeom>
          <a:solidFill>
            <a:srgbClr val="FFCC00"/>
          </a:solidFill>
          <a:ln w="9525">
            <a:noFill/>
            <a:miter lim="800000"/>
            <a:headEnd/>
            <a:tailEnd/>
          </a:ln>
        </xdr:spPr>
      </xdr:sp>
    </xdr:grpSp>
    <xdr:clientData/>
  </xdr:twoCellAnchor>
  <xdr:twoCellAnchor>
    <xdr:from>
      <xdr:col>0</xdr:col>
      <xdr:colOff>499662</xdr:colOff>
      <xdr:row>755</xdr:row>
      <xdr:rowOff>129540</xdr:rowOff>
    </xdr:from>
    <xdr:to>
      <xdr:col>0</xdr:col>
      <xdr:colOff>1094022</xdr:colOff>
      <xdr:row>761</xdr:row>
      <xdr:rowOff>107769</xdr:rowOff>
    </xdr:to>
    <xdr:grpSp>
      <xdr:nvGrpSpPr>
        <xdr:cNvPr id="166" name="Group 165"/>
        <xdr:cNvGrpSpPr/>
      </xdr:nvGrpSpPr>
      <xdr:grpSpPr>
        <a:xfrm>
          <a:off x="499662" y="102650290"/>
          <a:ext cx="594360" cy="1184729"/>
          <a:chOff x="499662" y="108333540"/>
          <a:chExt cx="594360" cy="1284515"/>
        </a:xfrm>
      </xdr:grpSpPr>
      <xdr:sp macro="" textlink="">
        <xdr:nvSpPr>
          <xdr:cNvPr id="8882188" name="Line 733"/>
          <xdr:cNvSpPr>
            <a:spLocks noChangeShapeType="1"/>
          </xdr:cNvSpPr>
        </xdr:nvSpPr>
        <xdr:spPr bwMode="auto">
          <a:xfrm>
            <a:off x="499662" y="109618055"/>
            <a:ext cx="594360" cy="0"/>
          </a:xfrm>
          <a:prstGeom prst="line">
            <a:avLst/>
          </a:prstGeom>
          <a:noFill/>
          <a:ln w="38100">
            <a:solidFill>
              <a:schemeClr val="tx1"/>
            </a:solidFill>
            <a:round/>
            <a:headEnd/>
            <a:tailEnd/>
          </a:ln>
        </xdr:spPr>
      </xdr:sp>
      <xdr:sp macro="" textlink="">
        <xdr:nvSpPr>
          <xdr:cNvPr id="154" name="Line 233"/>
          <xdr:cNvSpPr>
            <a:spLocks noChangeShapeType="1"/>
          </xdr:cNvSpPr>
        </xdr:nvSpPr>
        <xdr:spPr bwMode="auto">
          <a:xfrm>
            <a:off x="499662" y="108333540"/>
            <a:ext cx="594360" cy="0"/>
          </a:xfrm>
          <a:prstGeom prst="line">
            <a:avLst/>
          </a:prstGeom>
          <a:noFill/>
          <a:ln w="38100">
            <a:solidFill>
              <a:srgbClr val="006600"/>
            </a:solidFill>
            <a:prstDash val="lgDash"/>
            <a:round/>
            <a:headEnd/>
            <a:tailEnd/>
          </a:ln>
        </xdr:spPr>
      </xdr:sp>
      <xdr:sp macro="" textlink="">
        <xdr:nvSpPr>
          <xdr:cNvPr id="155" name="Line 234"/>
          <xdr:cNvSpPr>
            <a:spLocks noChangeShapeType="1"/>
          </xdr:cNvSpPr>
        </xdr:nvSpPr>
        <xdr:spPr bwMode="auto">
          <a:xfrm>
            <a:off x="499662" y="108551254"/>
            <a:ext cx="594360" cy="0"/>
          </a:xfrm>
          <a:prstGeom prst="line">
            <a:avLst/>
          </a:prstGeom>
          <a:noFill/>
          <a:ln w="38100">
            <a:solidFill>
              <a:srgbClr val="00CC00"/>
            </a:solidFill>
            <a:prstDash val="dash"/>
            <a:round/>
            <a:headEnd/>
            <a:tailEnd/>
          </a:ln>
        </xdr:spPr>
      </xdr:sp>
      <xdr:sp macro="" textlink="">
        <xdr:nvSpPr>
          <xdr:cNvPr id="156" name="Line 235"/>
          <xdr:cNvSpPr>
            <a:spLocks noChangeShapeType="1"/>
          </xdr:cNvSpPr>
        </xdr:nvSpPr>
        <xdr:spPr bwMode="auto">
          <a:xfrm>
            <a:off x="499662" y="108768969"/>
            <a:ext cx="594360" cy="0"/>
          </a:xfrm>
          <a:prstGeom prst="line">
            <a:avLst/>
          </a:prstGeom>
          <a:noFill/>
          <a:ln w="38100">
            <a:solidFill>
              <a:srgbClr val="66FF66"/>
            </a:solidFill>
            <a:prstDash val="sysDash"/>
            <a:round/>
            <a:headEnd/>
            <a:tailEnd/>
          </a:ln>
        </xdr:spPr>
      </xdr:sp>
      <xdr:sp macro="" textlink="">
        <xdr:nvSpPr>
          <xdr:cNvPr id="157" name="Line 255"/>
          <xdr:cNvSpPr>
            <a:spLocks noChangeShapeType="1"/>
          </xdr:cNvSpPr>
        </xdr:nvSpPr>
        <xdr:spPr bwMode="auto">
          <a:xfrm>
            <a:off x="499662" y="108986683"/>
            <a:ext cx="594360" cy="0"/>
          </a:xfrm>
          <a:prstGeom prst="line">
            <a:avLst/>
          </a:prstGeom>
          <a:noFill/>
          <a:ln w="38100">
            <a:solidFill>
              <a:srgbClr val="99FF99"/>
            </a:solidFill>
            <a:prstDash val="sysDot"/>
            <a:round/>
            <a:headEnd/>
            <a:tailEnd/>
          </a:ln>
        </xdr:spPr>
      </xdr:sp>
      <xdr:sp macro="" textlink="">
        <xdr:nvSpPr>
          <xdr:cNvPr id="158" name="Line 256"/>
          <xdr:cNvSpPr>
            <a:spLocks noChangeShapeType="1"/>
          </xdr:cNvSpPr>
        </xdr:nvSpPr>
        <xdr:spPr bwMode="auto">
          <a:xfrm>
            <a:off x="499662" y="109204397"/>
            <a:ext cx="594360" cy="0"/>
          </a:xfrm>
          <a:prstGeom prst="line">
            <a:avLst/>
          </a:prstGeom>
          <a:noFill/>
          <a:ln w="19050">
            <a:solidFill>
              <a:srgbClr val="FF9900"/>
            </a:solidFill>
            <a:prstDash val="lgDash"/>
            <a:round/>
            <a:headEnd/>
            <a:tailEnd/>
          </a:ln>
        </xdr:spPr>
      </xdr:sp>
      <xdr:sp macro="" textlink="">
        <xdr:nvSpPr>
          <xdr:cNvPr id="165" name="Line 256"/>
          <xdr:cNvSpPr>
            <a:spLocks noChangeShapeType="1"/>
          </xdr:cNvSpPr>
        </xdr:nvSpPr>
        <xdr:spPr bwMode="auto">
          <a:xfrm>
            <a:off x="499662" y="109390543"/>
            <a:ext cx="594360" cy="0"/>
          </a:xfrm>
          <a:prstGeom prst="line">
            <a:avLst/>
          </a:prstGeom>
          <a:noFill/>
          <a:ln w="19050">
            <a:solidFill>
              <a:srgbClr val="FFCC00"/>
            </a:solidFill>
            <a:prstDash val="dash"/>
            <a:round/>
            <a:headEnd/>
            <a:tailEnd/>
          </a:ln>
        </xdr:spPr>
      </xdr:sp>
    </xdr:grpSp>
    <xdr:clientData/>
  </xdr:twoCellAnchor>
  <xdr:twoCellAnchor>
    <xdr:from>
      <xdr:col>0</xdr:col>
      <xdr:colOff>499662</xdr:colOff>
      <xdr:row>764</xdr:row>
      <xdr:rowOff>129540</xdr:rowOff>
    </xdr:from>
    <xdr:to>
      <xdr:col>0</xdr:col>
      <xdr:colOff>1094022</xdr:colOff>
      <xdr:row>770</xdr:row>
      <xdr:rowOff>107769</xdr:rowOff>
    </xdr:to>
    <xdr:grpSp>
      <xdr:nvGrpSpPr>
        <xdr:cNvPr id="167" name="Group 166"/>
        <xdr:cNvGrpSpPr/>
      </xdr:nvGrpSpPr>
      <xdr:grpSpPr>
        <a:xfrm>
          <a:off x="499662" y="104460040"/>
          <a:ext cx="594360" cy="1184729"/>
          <a:chOff x="499662" y="108333540"/>
          <a:chExt cx="594360" cy="1284515"/>
        </a:xfrm>
      </xdr:grpSpPr>
      <xdr:sp macro="" textlink="">
        <xdr:nvSpPr>
          <xdr:cNvPr id="168" name="Line 733"/>
          <xdr:cNvSpPr>
            <a:spLocks noChangeShapeType="1"/>
          </xdr:cNvSpPr>
        </xdr:nvSpPr>
        <xdr:spPr bwMode="auto">
          <a:xfrm>
            <a:off x="499662" y="109618055"/>
            <a:ext cx="594360" cy="0"/>
          </a:xfrm>
          <a:prstGeom prst="line">
            <a:avLst/>
          </a:prstGeom>
          <a:noFill/>
          <a:ln w="38100">
            <a:solidFill>
              <a:schemeClr val="tx1"/>
            </a:solidFill>
            <a:round/>
            <a:headEnd/>
            <a:tailEnd/>
          </a:ln>
        </xdr:spPr>
      </xdr:sp>
      <xdr:sp macro="" textlink="">
        <xdr:nvSpPr>
          <xdr:cNvPr id="169" name="Line 233"/>
          <xdr:cNvSpPr>
            <a:spLocks noChangeShapeType="1"/>
          </xdr:cNvSpPr>
        </xdr:nvSpPr>
        <xdr:spPr bwMode="auto">
          <a:xfrm>
            <a:off x="499662" y="108333540"/>
            <a:ext cx="594360" cy="0"/>
          </a:xfrm>
          <a:prstGeom prst="line">
            <a:avLst/>
          </a:prstGeom>
          <a:noFill/>
          <a:ln w="38100">
            <a:solidFill>
              <a:srgbClr val="006600"/>
            </a:solidFill>
            <a:prstDash val="lgDash"/>
            <a:round/>
            <a:headEnd/>
            <a:tailEnd/>
          </a:ln>
        </xdr:spPr>
      </xdr:sp>
      <xdr:sp macro="" textlink="">
        <xdr:nvSpPr>
          <xdr:cNvPr id="170" name="Line 234"/>
          <xdr:cNvSpPr>
            <a:spLocks noChangeShapeType="1"/>
          </xdr:cNvSpPr>
        </xdr:nvSpPr>
        <xdr:spPr bwMode="auto">
          <a:xfrm>
            <a:off x="499662" y="108551254"/>
            <a:ext cx="594360" cy="0"/>
          </a:xfrm>
          <a:prstGeom prst="line">
            <a:avLst/>
          </a:prstGeom>
          <a:noFill/>
          <a:ln w="38100">
            <a:solidFill>
              <a:srgbClr val="00CC00"/>
            </a:solidFill>
            <a:prstDash val="dash"/>
            <a:round/>
            <a:headEnd/>
            <a:tailEnd/>
          </a:ln>
        </xdr:spPr>
      </xdr:sp>
      <xdr:sp macro="" textlink="">
        <xdr:nvSpPr>
          <xdr:cNvPr id="171" name="Line 235"/>
          <xdr:cNvSpPr>
            <a:spLocks noChangeShapeType="1"/>
          </xdr:cNvSpPr>
        </xdr:nvSpPr>
        <xdr:spPr bwMode="auto">
          <a:xfrm>
            <a:off x="499662" y="108768969"/>
            <a:ext cx="594360" cy="0"/>
          </a:xfrm>
          <a:prstGeom prst="line">
            <a:avLst/>
          </a:prstGeom>
          <a:noFill/>
          <a:ln w="38100">
            <a:solidFill>
              <a:srgbClr val="66FF66"/>
            </a:solidFill>
            <a:prstDash val="sysDash"/>
            <a:round/>
            <a:headEnd/>
            <a:tailEnd/>
          </a:ln>
        </xdr:spPr>
      </xdr:sp>
      <xdr:sp macro="" textlink="">
        <xdr:nvSpPr>
          <xdr:cNvPr id="172" name="Line 255"/>
          <xdr:cNvSpPr>
            <a:spLocks noChangeShapeType="1"/>
          </xdr:cNvSpPr>
        </xdr:nvSpPr>
        <xdr:spPr bwMode="auto">
          <a:xfrm>
            <a:off x="499662" y="108986683"/>
            <a:ext cx="594360" cy="0"/>
          </a:xfrm>
          <a:prstGeom prst="line">
            <a:avLst/>
          </a:prstGeom>
          <a:noFill/>
          <a:ln w="38100">
            <a:solidFill>
              <a:srgbClr val="99FF99"/>
            </a:solidFill>
            <a:prstDash val="sysDot"/>
            <a:round/>
            <a:headEnd/>
            <a:tailEnd/>
          </a:ln>
        </xdr:spPr>
      </xdr:sp>
      <xdr:sp macro="" textlink="">
        <xdr:nvSpPr>
          <xdr:cNvPr id="173" name="Line 256"/>
          <xdr:cNvSpPr>
            <a:spLocks noChangeShapeType="1"/>
          </xdr:cNvSpPr>
        </xdr:nvSpPr>
        <xdr:spPr bwMode="auto">
          <a:xfrm>
            <a:off x="499662" y="109204397"/>
            <a:ext cx="594360" cy="0"/>
          </a:xfrm>
          <a:prstGeom prst="line">
            <a:avLst/>
          </a:prstGeom>
          <a:noFill/>
          <a:ln w="19050">
            <a:solidFill>
              <a:srgbClr val="FF9900"/>
            </a:solidFill>
            <a:prstDash val="lgDash"/>
            <a:round/>
            <a:headEnd/>
            <a:tailEnd/>
          </a:ln>
        </xdr:spPr>
      </xdr:sp>
      <xdr:sp macro="" textlink="">
        <xdr:nvSpPr>
          <xdr:cNvPr id="174" name="Line 256"/>
          <xdr:cNvSpPr>
            <a:spLocks noChangeShapeType="1"/>
          </xdr:cNvSpPr>
        </xdr:nvSpPr>
        <xdr:spPr bwMode="auto">
          <a:xfrm>
            <a:off x="499662" y="109390543"/>
            <a:ext cx="594360" cy="0"/>
          </a:xfrm>
          <a:prstGeom prst="line">
            <a:avLst/>
          </a:prstGeom>
          <a:noFill/>
          <a:ln w="19050">
            <a:solidFill>
              <a:srgbClr val="FFCC00"/>
            </a:solidFill>
            <a:prstDash val="dash"/>
            <a:round/>
            <a:headEnd/>
            <a:tailEnd/>
          </a:ln>
        </xdr:spPr>
      </xdr:sp>
    </xdr:grpSp>
    <xdr:clientData/>
  </xdr:twoCellAnchor>
  <xdr:twoCellAnchor>
    <xdr:from>
      <xdr:col>7</xdr:col>
      <xdr:colOff>556533</xdr:colOff>
      <xdr:row>772</xdr:row>
      <xdr:rowOff>32659</xdr:rowOff>
    </xdr:from>
    <xdr:to>
      <xdr:col>14</xdr:col>
      <xdr:colOff>771525</xdr:colOff>
      <xdr:row>794</xdr:row>
      <xdr:rowOff>133080</xdr:rowOff>
    </xdr:to>
    <xdr:graphicFrame macro="">
      <xdr:nvGraphicFramePr>
        <xdr:cNvPr id="177" name="Chart 7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2</xdr:col>
      <xdr:colOff>7620</xdr:colOff>
      <xdr:row>500</xdr:row>
      <xdr:rowOff>53340</xdr:rowOff>
    </xdr:from>
    <xdr:to>
      <xdr:col>13</xdr:col>
      <xdr:colOff>68580</xdr:colOff>
      <xdr:row>523</xdr:row>
      <xdr:rowOff>99060</xdr:rowOff>
    </xdr:to>
    <xdr:graphicFrame macro="">
      <xdr:nvGraphicFramePr>
        <xdr:cNvPr id="178" name="Chart 2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0</xdr:col>
      <xdr:colOff>205740</xdr:colOff>
      <xdr:row>493</xdr:row>
      <xdr:rowOff>53340</xdr:rowOff>
    </xdr:from>
    <xdr:to>
      <xdr:col>0</xdr:col>
      <xdr:colOff>800100</xdr:colOff>
      <xdr:row>493</xdr:row>
      <xdr:rowOff>205740</xdr:rowOff>
    </xdr:to>
    <xdr:grpSp>
      <xdr:nvGrpSpPr>
        <xdr:cNvPr id="179" name="Group 221"/>
        <xdr:cNvGrpSpPr>
          <a:grpSpLocks/>
        </xdr:cNvGrpSpPr>
      </xdr:nvGrpSpPr>
      <xdr:grpSpPr bwMode="auto">
        <a:xfrm>
          <a:off x="205740" y="68125340"/>
          <a:ext cx="594360" cy="152400"/>
          <a:chOff x="9" y="2066"/>
          <a:chExt cx="61" cy="14"/>
        </a:xfrm>
      </xdr:grpSpPr>
      <xdr:sp macro="" textlink="">
        <xdr:nvSpPr>
          <xdr:cNvPr id="180" name="Line 222"/>
          <xdr:cNvSpPr>
            <a:spLocks noChangeShapeType="1"/>
          </xdr:cNvSpPr>
        </xdr:nvSpPr>
        <xdr:spPr bwMode="auto">
          <a:xfrm>
            <a:off x="9" y="2073"/>
            <a:ext cx="61" cy="0"/>
          </a:xfrm>
          <a:prstGeom prst="line">
            <a:avLst/>
          </a:prstGeom>
          <a:noFill/>
          <a:ln w="28575">
            <a:solidFill>
              <a:srgbClr val="FF6600"/>
            </a:solidFill>
            <a:round/>
            <a:headEnd/>
            <a:tailEnd/>
          </a:ln>
        </xdr:spPr>
      </xdr:sp>
      <xdr:sp macro="" textlink="">
        <xdr:nvSpPr>
          <xdr:cNvPr id="181" name="Oval 223"/>
          <xdr:cNvSpPr>
            <a:spLocks noChangeArrowheads="1"/>
          </xdr:cNvSpPr>
        </xdr:nvSpPr>
        <xdr:spPr bwMode="auto">
          <a:xfrm>
            <a:off x="31" y="2066"/>
            <a:ext cx="16" cy="14"/>
          </a:xfrm>
          <a:prstGeom prst="ellipse">
            <a:avLst/>
          </a:prstGeom>
          <a:solidFill>
            <a:srgbClr val="FFFFFF"/>
          </a:solidFill>
          <a:ln w="28575">
            <a:solidFill>
              <a:srgbClr val="FF6600"/>
            </a:solidFill>
            <a:round/>
            <a:headEnd/>
            <a:tailEnd/>
          </a:ln>
        </xdr:spPr>
      </xdr:sp>
    </xdr:grpSp>
    <xdr:clientData/>
  </xdr:twoCellAnchor>
  <xdr:twoCellAnchor>
    <xdr:from>
      <xdr:col>0</xdr:col>
      <xdr:colOff>213360</xdr:colOff>
      <xdr:row>494</xdr:row>
      <xdr:rowOff>45720</xdr:rowOff>
    </xdr:from>
    <xdr:to>
      <xdr:col>0</xdr:col>
      <xdr:colOff>807720</xdr:colOff>
      <xdr:row>494</xdr:row>
      <xdr:rowOff>175260</xdr:rowOff>
    </xdr:to>
    <xdr:grpSp>
      <xdr:nvGrpSpPr>
        <xdr:cNvPr id="182" name="Group 224"/>
        <xdr:cNvGrpSpPr>
          <a:grpSpLocks/>
        </xdr:cNvGrpSpPr>
      </xdr:nvGrpSpPr>
      <xdr:grpSpPr bwMode="auto">
        <a:xfrm>
          <a:off x="213360" y="68318803"/>
          <a:ext cx="594360" cy="129540"/>
          <a:chOff x="10" y="2085"/>
          <a:chExt cx="61" cy="12"/>
        </a:xfrm>
      </xdr:grpSpPr>
      <xdr:sp macro="" textlink="">
        <xdr:nvSpPr>
          <xdr:cNvPr id="183" name="Line 225"/>
          <xdr:cNvSpPr>
            <a:spLocks noChangeShapeType="1"/>
          </xdr:cNvSpPr>
        </xdr:nvSpPr>
        <xdr:spPr bwMode="auto">
          <a:xfrm>
            <a:off x="10" y="2093"/>
            <a:ext cx="61" cy="0"/>
          </a:xfrm>
          <a:prstGeom prst="line">
            <a:avLst/>
          </a:prstGeom>
          <a:noFill/>
          <a:ln w="28575">
            <a:solidFill>
              <a:srgbClr val="0000FF"/>
            </a:solidFill>
            <a:prstDash val="dash"/>
            <a:round/>
            <a:headEnd/>
            <a:tailEnd/>
          </a:ln>
        </xdr:spPr>
      </xdr:sp>
      <xdr:sp macro="" textlink="">
        <xdr:nvSpPr>
          <xdr:cNvPr id="184" name="Rectangle 226"/>
          <xdr:cNvSpPr>
            <a:spLocks noChangeArrowheads="1"/>
          </xdr:cNvSpPr>
        </xdr:nvSpPr>
        <xdr:spPr bwMode="auto">
          <a:xfrm>
            <a:off x="32" y="2085"/>
            <a:ext cx="14" cy="12"/>
          </a:xfrm>
          <a:prstGeom prst="rect">
            <a:avLst/>
          </a:prstGeom>
          <a:solidFill>
            <a:srgbClr val="0000FF"/>
          </a:solidFill>
          <a:ln w="28575">
            <a:solidFill>
              <a:srgbClr val="0000FF"/>
            </a:solidFill>
            <a:miter lim="800000"/>
            <a:headEnd/>
            <a:tailEnd/>
          </a:ln>
        </xdr:spPr>
      </xdr:sp>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omments" Target="../comments1.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hyperlink" Target="mailto:Don.Will@jud.ca.gov" TargetMode="External"/><Relationship Id="rId2" Type="http://schemas.openxmlformats.org/officeDocument/2006/relationships/hyperlink" Target="mailto:Don.Will@jud.ca.gov" TargetMode="External"/><Relationship Id="rId1" Type="http://schemas.openxmlformats.org/officeDocument/2006/relationships/hyperlink" Target="mailto:billcdawson@gmail.com" TargetMode="External"/><Relationship Id="rId4"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3" Type="http://schemas.openxmlformats.org/officeDocument/2006/relationships/hyperlink" Target="http://cssr.berkeley.edu/ucb_childwelfare/c1M2.aspx" TargetMode="External"/><Relationship Id="rId18" Type="http://schemas.openxmlformats.org/officeDocument/2006/relationships/hyperlink" Target="http://cssr.berkeley.edu/ucb_childwelfare/C2M2.aspx" TargetMode="External"/><Relationship Id="rId26" Type="http://schemas.openxmlformats.org/officeDocument/2006/relationships/hyperlink" Target="http://cssr.berkeley.edu/ucb_childwelfare/CaseServiceComponents.aspx" TargetMode="External"/><Relationship Id="rId39" Type="http://schemas.openxmlformats.org/officeDocument/2006/relationships/hyperlink" Target="http://cssr.berkeley.edu/ucb_childwelfare/CaseServiceComponents.aspx" TargetMode="External"/><Relationship Id="rId21" Type="http://schemas.openxmlformats.org/officeDocument/2006/relationships/hyperlink" Target="http://cssr.berkeley.edu/ucb_childwelfare/P1.aspx" TargetMode="External"/><Relationship Id="rId34" Type="http://schemas.openxmlformats.org/officeDocument/2006/relationships/hyperlink" Target="http://cssr.berkeley.edu/cwscmsreports/methodologies/default.aspx?report=Exits" TargetMode="External"/><Relationship Id="rId42" Type="http://schemas.openxmlformats.org/officeDocument/2006/relationships/hyperlink" Target="http://cssr.berkeley.edu/ucb_childwelfare/PIT.aspx" TargetMode="External"/><Relationship Id="rId47" Type="http://schemas.openxmlformats.org/officeDocument/2006/relationships/hyperlink" Target="http://cssr.berkeley.edu/ucb_childwelfare/Exits.aspx" TargetMode="External"/><Relationship Id="rId50" Type="http://schemas.openxmlformats.org/officeDocument/2006/relationships/hyperlink" Target="http://cssr.berkeley.edu/ucb_childwelfare/CaseServiceComponents.aspx" TargetMode="External"/><Relationship Id="rId55" Type="http://schemas.openxmlformats.org/officeDocument/2006/relationships/hyperlink" Target="http://cssr.berkeley.edu/ucb_childwelfare/S2.aspx" TargetMode="External"/><Relationship Id="rId63" Type="http://schemas.openxmlformats.org/officeDocument/2006/relationships/hyperlink" Target="http://cssr.berkeley.edu/ucb_childwelfare/P1.aspx" TargetMode="External"/><Relationship Id="rId7" Type="http://schemas.openxmlformats.org/officeDocument/2006/relationships/hyperlink" Target="http://cssr.berkeley.edu/ucb_childwelfare/InCareRates.aspx" TargetMode="External"/><Relationship Id="rId2" Type="http://schemas.openxmlformats.org/officeDocument/2006/relationships/hyperlink" Target="http://cssr.berkeley.edu/ucb_childwelfare/CaseServiceComponents.aspx" TargetMode="External"/><Relationship Id="rId16" Type="http://schemas.openxmlformats.org/officeDocument/2006/relationships/hyperlink" Target="http://cssr.berkeley.edu/cwscmsreports/methodologies/default.aspx?report=P4" TargetMode="External"/><Relationship Id="rId20" Type="http://schemas.openxmlformats.org/officeDocument/2006/relationships/hyperlink" Target="http://cssr.berkeley.edu/ucb_childwelfare/P1.aspx" TargetMode="External"/><Relationship Id="rId29" Type="http://schemas.openxmlformats.org/officeDocument/2006/relationships/hyperlink" Target="http://cssr.berkeley.edu/cwscmsreports/methodologies/default.aspx?report=CaseServiceComponents" TargetMode="External"/><Relationship Id="rId41" Type="http://schemas.openxmlformats.org/officeDocument/2006/relationships/hyperlink" Target="http://cssr.berkeley.edu/cwscmsreports/methodologies/default.aspx?report=CaseServiceComponents" TargetMode="External"/><Relationship Id="rId54" Type="http://schemas.openxmlformats.org/officeDocument/2006/relationships/hyperlink" Target="http://cssr.berkeley.edu/cwscmsreports/methodologies/default.aspx?report=P4" TargetMode="External"/><Relationship Id="rId62" Type="http://schemas.openxmlformats.org/officeDocument/2006/relationships/hyperlink" Target="http://cssr.berkeley.edu/ucb_childwelfare/S2.aspx" TargetMode="External"/><Relationship Id="rId1" Type="http://schemas.openxmlformats.org/officeDocument/2006/relationships/hyperlink" Target="http://cssr.berkeley.edu/ucb_childwelfare/" TargetMode="External"/><Relationship Id="rId6" Type="http://schemas.openxmlformats.org/officeDocument/2006/relationships/hyperlink" Target="http://cssr.berkeley.edu/ucb_childwelfare/DisparityIndices.aspx" TargetMode="External"/><Relationship Id="rId11" Type="http://schemas.openxmlformats.org/officeDocument/2006/relationships/hyperlink" Target="http://cssr.berkeley.edu/cwscmsreports/methodologies/default.aspx?report=InCareRates" TargetMode="External"/><Relationship Id="rId24" Type="http://schemas.openxmlformats.org/officeDocument/2006/relationships/hyperlink" Target="http://cssr.berkeley.edu/ucb_childwelfare/P1.aspx" TargetMode="External"/><Relationship Id="rId32" Type="http://schemas.openxmlformats.org/officeDocument/2006/relationships/hyperlink" Target="http://cssr.berkeley.edu/cwscmsreports/methodologies/default.aspx?report=PIT" TargetMode="External"/><Relationship Id="rId37" Type="http://schemas.openxmlformats.org/officeDocument/2006/relationships/hyperlink" Target="http://cssr.berkeley.edu/ucb_childwelfare/Entries.aspx" TargetMode="External"/><Relationship Id="rId40" Type="http://schemas.openxmlformats.org/officeDocument/2006/relationships/hyperlink" Target="http://cssr.berkeley.edu/cwscmsreports/methodologies/default.aspx?report=PIT" TargetMode="External"/><Relationship Id="rId45" Type="http://schemas.openxmlformats.org/officeDocument/2006/relationships/hyperlink" Target="http://cssr.berkeley.edu/ucb_childwelfare/C2M2.aspx" TargetMode="External"/><Relationship Id="rId53" Type="http://schemas.openxmlformats.org/officeDocument/2006/relationships/hyperlink" Target="http://cssr.berkeley.edu/ucb_childwelfare/S2.aspx" TargetMode="External"/><Relationship Id="rId58" Type="http://schemas.openxmlformats.org/officeDocument/2006/relationships/hyperlink" Target="http://cssr.berkeley.edu/ucb_childwelfare/P4.aspx" TargetMode="External"/><Relationship Id="rId66" Type="http://schemas.openxmlformats.org/officeDocument/2006/relationships/drawing" Target="../drawings/drawing2.xml"/><Relationship Id="rId5" Type="http://schemas.openxmlformats.org/officeDocument/2006/relationships/hyperlink" Target="http://cssr.berkeley.edu/ucb_childwelfare/InCareRates.aspx" TargetMode="External"/><Relationship Id="rId15" Type="http://schemas.openxmlformats.org/officeDocument/2006/relationships/hyperlink" Target="http://cssr.berkeley.edu/ucb_childwelfare/P4.aspx" TargetMode="External"/><Relationship Id="rId23" Type="http://schemas.openxmlformats.org/officeDocument/2006/relationships/hyperlink" Target="http://cssr.berkeley.edu/ucb_childwelfare/PIT.aspx" TargetMode="External"/><Relationship Id="rId28" Type="http://schemas.openxmlformats.org/officeDocument/2006/relationships/hyperlink" Target="http://cssr.berkeley.edu/cwscmsreports/methodologies/default.aspx?report=PIT" TargetMode="External"/><Relationship Id="rId36" Type="http://schemas.openxmlformats.org/officeDocument/2006/relationships/hyperlink" Target="http://cssr.berkeley.edu/ucb_childwelfare/Exits.aspx" TargetMode="External"/><Relationship Id="rId49" Type="http://schemas.openxmlformats.org/officeDocument/2006/relationships/hyperlink" Target="http://cssr.berkeley.edu/ucb_childwelfare/P1.aspx" TargetMode="External"/><Relationship Id="rId57" Type="http://schemas.openxmlformats.org/officeDocument/2006/relationships/hyperlink" Target="http://cssr.berkeley.edu/ucb_childwelfare/P1.aspx" TargetMode="External"/><Relationship Id="rId61" Type="http://schemas.openxmlformats.org/officeDocument/2006/relationships/hyperlink" Target="http://cssr.berkeley.edu/cwscmsreports/methodologies/default.aspx?report=S2" TargetMode="External"/><Relationship Id="rId10" Type="http://schemas.openxmlformats.org/officeDocument/2006/relationships/hyperlink" Target="http://cssr.berkeley.edu/ucb_childwelfare/DisparityIndices.aspx" TargetMode="External"/><Relationship Id="rId19" Type="http://schemas.openxmlformats.org/officeDocument/2006/relationships/hyperlink" Target="http://cssr.berkeley.edu/cwscmsreports/methodologies/default.aspx?report=C2M2" TargetMode="External"/><Relationship Id="rId31" Type="http://schemas.openxmlformats.org/officeDocument/2006/relationships/hyperlink" Target="http://cssr.berkeley.edu/ucb_childwelfare/CaseServiceComponents.aspx" TargetMode="External"/><Relationship Id="rId44" Type="http://schemas.openxmlformats.org/officeDocument/2006/relationships/hyperlink" Target="http://cssr.berkeley.edu/ucb_childwelfare/Exits.aspx" TargetMode="External"/><Relationship Id="rId52" Type="http://schemas.openxmlformats.org/officeDocument/2006/relationships/hyperlink" Target="http://cssr.berkeley.edu/ucb_childwelfare/S2.aspx" TargetMode="External"/><Relationship Id="rId60" Type="http://schemas.openxmlformats.org/officeDocument/2006/relationships/hyperlink" Target="http://cssr.berkeley.edu/cwscmsreports/methodologies/default.aspx?report=S2" TargetMode="External"/><Relationship Id="rId65" Type="http://schemas.openxmlformats.org/officeDocument/2006/relationships/printerSettings" Target="../printerSettings/printerSettings5.bin"/><Relationship Id="rId4" Type="http://schemas.openxmlformats.org/officeDocument/2006/relationships/hyperlink" Target="http://cssr.berkeley.edu/ucb_childwelfare/Exits.aspx" TargetMode="External"/><Relationship Id="rId9" Type="http://schemas.openxmlformats.org/officeDocument/2006/relationships/hyperlink" Target="http://cssr.berkeley.edu/ucb_childwelfare/InCareRates.aspx" TargetMode="External"/><Relationship Id="rId14" Type="http://schemas.openxmlformats.org/officeDocument/2006/relationships/hyperlink" Target="http://cssr.berkeley.edu/ucb_childwelfare/P4.aspx" TargetMode="External"/><Relationship Id="rId22" Type="http://schemas.openxmlformats.org/officeDocument/2006/relationships/hyperlink" Target="http://cssr.berkeley.edu/cwscmsreports/methodologies/default.aspx?report=P1" TargetMode="External"/><Relationship Id="rId27" Type="http://schemas.openxmlformats.org/officeDocument/2006/relationships/hyperlink" Target="http://cssr.berkeley.edu/ucb_childwelfare/PIT.aspx" TargetMode="External"/><Relationship Id="rId30" Type="http://schemas.openxmlformats.org/officeDocument/2006/relationships/hyperlink" Target="http://cssr.berkeley.edu/ucb_childwelfare/PIT.aspx" TargetMode="External"/><Relationship Id="rId35" Type="http://schemas.openxmlformats.org/officeDocument/2006/relationships/hyperlink" Target="http://cssr.berkeley.edu/cwscmsreports/methodologies/default.aspx?report=Entries" TargetMode="External"/><Relationship Id="rId43" Type="http://schemas.openxmlformats.org/officeDocument/2006/relationships/hyperlink" Target="http://cssr.berkeley.edu/ucb_childwelfare/CaseServiceComponents.aspx" TargetMode="External"/><Relationship Id="rId48" Type="http://schemas.openxmlformats.org/officeDocument/2006/relationships/hyperlink" Target="http://cssr.berkeley.edu/cwscmsreports/methodologies/default.aspx?report=Exits" TargetMode="External"/><Relationship Id="rId56" Type="http://schemas.openxmlformats.org/officeDocument/2006/relationships/hyperlink" Target="http://cssr.berkeley.edu/ucb_childwelfare/P1.aspx" TargetMode="External"/><Relationship Id="rId64" Type="http://schemas.openxmlformats.org/officeDocument/2006/relationships/hyperlink" Target="http://cssr.berkeley.edu/cwscmsreports/methodologies/default.aspx?report=P1" TargetMode="External"/><Relationship Id="rId8" Type="http://schemas.openxmlformats.org/officeDocument/2006/relationships/hyperlink" Target="http://cssr.berkeley.edu/ucb_childwelfare/DisparityIndices.aspx" TargetMode="External"/><Relationship Id="rId51" Type="http://schemas.openxmlformats.org/officeDocument/2006/relationships/hyperlink" Target="http://cssr.berkeley.edu/ucb_childwelfare/PIT.aspx" TargetMode="External"/><Relationship Id="rId3" Type="http://schemas.openxmlformats.org/officeDocument/2006/relationships/hyperlink" Target="http://cssr.berkeley.edu/ucb_childwelfare/PIT.aspx" TargetMode="External"/><Relationship Id="rId12" Type="http://schemas.openxmlformats.org/officeDocument/2006/relationships/hyperlink" Target="http://cssr.berkeley.edu/cwscmsreports/methodologies/default.aspx?report=DisparityIndices" TargetMode="External"/><Relationship Id="rId17" Type="http://schemas.openxmlformats.org/officeDocument/2006/relationships/hyperlink" Target="http://cssr.berkeley.edu/ucb_childwelfare/C2M2.aspx" TargetMode="External"/><Relationship Id="rId25" Type="http://schemas.openxmlformats.org/officeDocument/2006/relationships/hyperlink" Target="http://cssr.berkeley.edu/ucb_childwelfare/Entries.aspx" TargetMode="External"/><Relationship Id="rId33" Type="http://schemas.openxmlformats.org/officeDocument/2006/relationships/hyperlink" Target="http://cssr.berkeley.edu/ucb_childwelfare/PIT.aspx" TargetMode="External"/><Relationship Id="rId38" Type="http://schemas.openxmlformats.org/officeDocument/2006/relationships/hyperlink" Target="http://cssr.berkeley.edu/cwscmsreports/methodologies/default.aspx?report=CaseServiceComponents" TargetMode="External"/><Relationship Id="rId46" Type="http://schemas.openxmlformats.org/officeDocument/2006/relationships/hyperlink" Target="http://cssr.berkeley.edu/cwscmsreports/methodologies/default.aspx?report=C2M2" TargetMode="External"/><Relationship Id="rId59" Type="http://schemas.openxmlformats.org/officeDocument/2006/relationships/hyperlink" Target="http://cssr.berkeley.edu/ucb_childwelfare/S2.aspx" TargetMode="External"/></Relationships>
</file>

<file path=xl/worksheets/_rels/sheet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pageSetUpPr fitToPage="1"/>
  </sheetPr>
  <dimension ref="A1:CG71"/>
  <sheetViews>
    <sheetView zoomScale="80" workbookViewId="0">
      <pane xSplit="11" ySplit="6" topLeftCell="AC39" activePane="bottomRight" state="frozen"/>
      <selection activeCell="A4" sqref="A4:M4"/>
      <selection pane="topRight" activeCell="A4" sqref="A4:M4"/>
      <selection pane="bottomLeft" activeCell="A4" sqref="A4:M4"/>
      <selection pane="bottomRight" activeCell="A4" sqref="A4:M4"/>
    </sheetView>
  </sheetViews>
  <sheetFormatPr defaultColWidth="9.08984375" defaultRowHeight="15" x14ac:dyDescent="0.5"/>
  <cols>
    <col min="1" max="1" width="25.6328125" style="6" bestFit="1" customWidth="1"/>
    <col min="2" max="2" width="58.453125" style="111" bestFit="1" customWidth="1"/>
    <col min="3" max="4" width="8.54296875" style="112" hidden="1" customWidth="1"/>
    <col min="5" max="5" width="10.54296875" style="113" hidden="1" customWidth="1"/>
    <col min="6" max="6" width="11.36328125" style="113" hidden="1" customWidth="1"/>
    <col min="7" max="7" width="12" style="114" hidden="1" customWidth="1"/>
    <col min="8" max="8" width="9.6328125" style="6" hidden="1" customWidth="1"/>
    <col min="9" max="9" width="8.36328125" style="6" hidden="1" customWidth="1"/>
    <col min="10" max="10" width="5.90625" style="6" customWidth="1"/>
    <col min="11" max="11" width="7.453125" style="6" customWidth="1"/>
    <col min="12" max="12" width="36.54296875" style="545" customWidth="1"/>
    <col min="13" max="14" width="9.6328125" style="545" customWidth="1"/>
    <col min="15" max="15" width="9.08984375" style="6"/>
    <col min="16" max="16" width="13.6328125" style="6" customWidth="1"/>
    <col min="17" max="18" width="9.6328125" style="6" customWidth="1"/>
    <col min="19" max="19" width="9.36328125" style="52" customWidth="1"/>
    <col min="20" max="20" width="28.54296875" style="6" bestFit="1" customWidth="1"/>
    <col min="21" max="21" width="9.54296875" style="6" customWidth="1"/>
    <col min="22" max="22" width="10.36328125" style="6" customWidth="1"/>
    <col min="23" max="23" width="9.08984375" style="6"/>
    <col min="24" max="24" width="18.6328125" style="6" customWidth="1"/>
    <col min="25" max="25" width="17.90625" style="6" bestFit="1" customWidth="1"/>
    <col min="26" max="26" width="18.6328125" style="6" bestFit="1" customWidth="1"/>
    <col min="27" max="27" width="9.08984375" style="6"/>
    <col min="28" max="28" width="22.36328125" style="6" customWidth="1"/>
    <col min="29" max="29" width="21.90625" style="6" customWidth="1"/>
    <col min="30" max="30" width="25" style="6" customWidth="1"/>
    <col min="31" max="31" width="13.36328125" style="6" customWidth="1"/>
    <col min="32" max="35" width="9.08984375" style="6"/>
    <col min="36" max="36" width="10" style="6" bestFit="1" customWidth="1"/>
    <col min="37" max="37" width="9.08984375" style="6"/>
    <col min="38" max="38" width="45.453125" style="6" bestFit="1" customWidth="1"/>
    <col min="39" max="39" width="13.6328125" style="6" bestFit="1" customWidth="1"/>
    <col min="40" max="40" width="16.90625" style="6" bestFit="1" customWidth="1"/>
    <col min="41" max="41" width="16.6328125" style="6" bestFit="1" customWidth="1"/>
    <col min="42" max="42" width="16.90625" style="6" bestFit="1" customWidth="1"/>
    <col min="43" max="43" width="16.54296875" style="6" bestFit="1" customWidth="1"/>
    <col min="44" max="44" width="16.90625" style="6" bestFit="1" customWidth="1"/>
    <col min="45" max="45" width="16.6328125" style="6" bestFit="1" customWidth="1"/>
    <col min="46" max="46" width="16.90625" style="6" bestFit="1" customWidth="1"/>
    <col min="47" max="47" width="16.54296875" style="6" bestFit="1" customWidth="1"/>
    <col min="48" max="48" width="16.90625" style="6" bestFit="1" customWidth="1"/>
    <col min="49" max="49" width="16.6328125" style="6" bestFit="1" customWidth="1"/>
    <col min="50" max="50" width="16.90625" style="6" bestFit="1" customWidth="1"/>
    <col min="51" max="51" width="16.54296875" style="6" bestFit="1" customWidth="1"/>
    <col min="52" max="52" width="16.90625" style="6" bestFit="1" customWidth="1"/>
    <col min="53" max="53" width="16.6328125" style="6" bestFit="1" customWidth="1"/>
    <col min="54" max="54" width="16.90625" style="55" bestFit="1" customWidth="1"/>
    <col min="55" max="55" width="16.54296875" style="6" bestFit="1" customWidth="1"/>
    <col min="56" max="56" width="16.453125" style="6" bestFit="1" customWidth="1"/>
    <col min="57" max="59" width="9.90625" style="6" bestFit="1" customWidth="1"/>
    <col min="60" max="79" width="9.08984375" style="6"/>
    <col min="80" max="80" width="20.453125" style="6" bestFit="1" customWidth="1"/>
    <col min="81" max="16384" width="9.08984375" style="6"/>
  </cols>
  <sheetData>
    <row r="1" spans="1:85" s="5" customFormat="1" ht="16.5" thickTop="1" x14ac:dyDescent="0.5">
      <c r="A1" s="1">
        <f>COLUMN()</f>
        <v>1</v>
      </c>
      <c r="B1" s="1">
        <f>COLUMN()</f>
        <v>2</v>
      </c>
      <c r="C1" s="1">
        <f>COLUMN()</f>
        <v>3</v>
      </c>
      <c r="D1" s="1">
        <f>COLUMN()</f>
        <v>4</v>
      </c>
      <c r="E1" s="1">
        <f>COLUMN()</f>
        <v>5</v>
      </c>
      <c r="F1" s="1">
        <f>COLUMN()</f>
        <v>6</v>
      </c>
      <c r="G1" s="1">
        <f>COLUMN()</f>
        <v>7</v>
      </c>
      <c r="H1" s="1">
        <f>COLUMN()</f>
        <v>8</v>
      </c>
      <c r="I1" s="1">
        <f>COLUMN()</f>
        <v>9</v>
      </c>
      <c r="J1" s="1">
        <f>COLUMN()</f>
        <v>10</v>
      </c>
      <c r="K1" s="1">
        <f>COLUMN()</f>
        <v>11</v>
      </c>
      <c r="L1" s="1">
        <f>COLUMN()</f>
        <v>12</v>
      </c>
      <c r="M1" s="1">
        <f>COLUMN()</f>
        <v>13</v>
      </c>
      <c r="N1" s="1">
        <f>COLUMN()</f>
        <v>14</v>
      </c>
      <c r="O1" s="1">
        <f>COLUMN()</f>
        <v>15</v>
      </c>
      <c r="P1" s="1">
        <f>COLUMN()</f>
        <v>16</v>
      </c>
      <c r="Q1" s="1">
        <f>COLUMN()</f>
        <v>17</v>
      </c>
      <c r="R1" s="1">
        <f>COLUMN()</f>
        <v>18</v>
      </c>
      <c r="S1" s="1">
        <f>COLUMN()</f>
        <v>19</v>
      </c>
      <c r="T1" s="1">
        <f>COLUMN()</f>
        <v>20</v>
      </c>
      <c r="U1" s="1">
        <f>COLUMN()</f>
        <v>21</v>
      </c>
      <c r="V1" s="1">
        <f>COLUMN()</f>
        <v>22</v>
      </c>
      <c r="W1" s="1">
        <f>COLUMN()</f>
        <v>23</v>
      </c>
      <c r="X1" s="1">
        <f>COLUMN()</f>
        <v>24</v>
      </c>
      <c r="Y1" s="1">
        <f>COLUMN()</f>
        <v>25</v>
      </c>
      <c r="Z1" s="1">
        <f>COLUMN()</f>
        <v>26</v>
      </c>
      <c r="AA1" s="1">
        <v>27</v>
      </c>
      <c r="AB1" s="1">
        <v>28</v>
      </c>
      <c r="AC1" s="1">
        <v>29</v>
      </c>
      <c r="AD1" s="1">
        <v>30</v>
      </c>
      <c r="AE1" s="1">
        <f>COLUMN()</f>
        <v>31</v>
      </c>
      <c r="AF1" s="1">
        <f>COLUMN()</f>
        <v>32</v>
      </c>
      <c r="AG1" s="1">
        <f>COLUMN()</f>
        <v>33</v>
      </c>
      <c r="AH1" s="1">
        <f>COLUMN()</f>
        <v>34</v>
      </c>
      <c r="AI1" s="1">
        <f>COLUMN()</f>
        <v>35</v>
      </c>
      <c r="AJ1" s="1">
        <f>COLUMN()</f>
        <v>36</v>
      </c>
      <c r="AK1" s="1">
        <f>COLUMN()</f>
        <v>37</v>
      </c>
      <c r="AL1" s="2">
        <f>COLUMN()</f>
        <v>38</v>
      </c>
      <c r="AM1" s="3">
        <f>COLUMN()</f>
        <v>39</v>
      </c>
      <c r="AN1" s="3">
        <f>COLUMN()</f>
        <v>40</v>
      </c>
      <c r="AO1" s="3">
        <f>COLUMN()</f>
        <v>41</v>
      </c>
      <c r="AP1" s="3">
        <f>COLUMN()</f>
        <v>42</v>
      </c>
      <c r="AQ1" s="3">
        <f>COLUMN()</f>
        <v>43</v>
      </c>
      <c r="AR1" s="3">
        <f>COLUMN()</f>
        <v>44</v>
      </c>
      <c r="AS1" s="3">
        <f>COLUMN()</f>
        <v>45</v>
      </c>
      <c r="AT1" s="3">
        <f>COLUMN()</f>
        <v>46</v>
      </c>
      <c r="AU1" s="3">
        <f>COLUMN()</f>
        <v>47</v>
      </c>
      <c r="AV1" s="3">
        <f>COLUMN()</f>
        <v>48</v>
      </c>
      <c r="AW1" s="3">
        <f>COLUMN()</f>
        <v>49</v>
      </c>
      <c r="AX1" s="3">
        <f>COLUMN()</f>
        <v>50</v>
      </c>
      <c r="AY1" s="3">
        <f>COLUMN()</f>
        <v>51</v>
      </c>
      <c r="AZ1" s="3">
        <f>COLUMN()</f>
        <v>52</v>
      </c>
      <c r="BA1" s="3">
        <f>COLUMN()</f>
        <v>53</v>
      </c>
      <c r="BB1" s="3">
        <f>COLUMN()</f>
        <v>54</v>
      </c>
      <c r="BC1" s="3">
        <f>COLUMN()</f>
        <v>55</v>
      </c>
      <c r="BD1" s="3">
        <f>COLUMN()</f>
        <v>56</v>
      </c>
      <c r="BE1" s="3">
        <f>COLUMN()</f>
        <v>57</v>
      </c>
      <c r="BF1" s="3">
        <f>COLUMN()</f>
        <v>58</v>
      </c>
      <c r="BG1" s="3">
        <f>COLUMN()</f>
        <v>59</v>
      </c>
      <c r="BH1" s="3">
        <f>COLUMN()</f>
        <v>60</v>
      </c>
      <c r="BI1" s="3">
        <f>COLUMN()</f>
        <v>61</v>
      </c>
      <c r="BJ1" s="3">
        <v>62</v>
      </c>
      <c r="BK1" s="4"/>
      <c r="CB1" s="6" t="str">
        <f>CG1&amp;"--"&amp;CC1&amp;"--"&amp;CD1&amp;"-"&amp;CE1&amp;"-"&amp;CF1</f>
        <v>24--X--LIVE-PERF-SNIP</v>
      </c>
      <c r="CC1" s="6" t="s">
        <v>309</v>
      </c>
      <c r="CD1" s="6" t="s">
        <v>392</v>
      </c>
      <c r="CE1" s="5" t="s">
        <v>389</v>
      </c>
      <c r="CF1" s="5" t="s">
        <v>394</v>
      </c>
      <c r="CG1" s="5">
        <v>24</v>
      </c>
    </row>
    <row r="2" spans="1:85" s="5" customFormat="1" ht="12.75" customHeight="1" x14ac:dyDescent="0.5">
      <c r="A2" s="673"/>
      <c r="B2" s="674"/>
      <c r="C2" s="674"/>
      <c r="D2" s="674"/>
      <c r="E2" s="674"/>
      <c r="F2" s="674"/>
      <c r="G2" s="8"/>
      <c r="L2" s="5" t="s">
        <v>530</v>
      </c>
      <c r="S2" s="9"/>
      <c r="AB2" s="5" t="s">
        <v>304</v>
      </c>
      <c r="AC2" s="5" t="s">
        <v>301</v>
      </c>
      <c r="AD2" s="5" t="s">
        <v>551</v>
      </c>
      <c r="AL2" s="10" t="s">
        <v>268</v>
      </c>
      <c r="AM2" s="11" t="s">
        <v>258</v>
      </c>
      <c r="AN2" s="12" t="s">
        <v>266</v>
      </c>
      <c r="AO2" s="13">
        <v>37438</v>
      </c>
      <c r="AP2" s="13">
        <v>37530</v>
      </c>
      <c r="AQ2" s="13">
        <v>37622</v>
      </c>
      <c r="AR2" s="13">
        <v>37712</v>
      </c>
      <c r="AS2" s="13">
        <v>37803</v>
      </c>
      <c r="AT2" s="13">
        <v>37895</v>
      </c>
      <c r="AU2" s="13">
        <v>37987</v>
      </c>
      <c r="AV2" s="13">
        <v>38078</v>
      </c>
      <c r="AW2" s="13">
        <v>38169</v>
      </c>
      <c r="AX2" s="13">
        <v>38261</v>
      </c>
      <c r="AY2" s="13">
        <v>38353</v>
      </c>
      <c r="AZ2" s="13">
        <v>38443</v>
      </c>
      <c r="BA2" s="13">
        <v>38534</v>
      </c>
      <c r="BB2" s="14">
        <v>38626</v>
      </c>
      <c r="BC2" s="13">
        <v>38718</v>
      </c>
      <c r="BD2" s="13">
        <v>38808</v>
      </c>
      <c r="BE2" s="15">
        <v>38899</v>
      </c>
      <c r="BF2" s="15">
        <v>38991</v>
      </c>
      <c r="BG2" s="15">
        <v>39083</v>
      </c>
      <c r="BH2" s="15">
        <v>39173</v>
      </c>
      <c r="BI2" s="15">
        <v>39264</v>
      </c>
      <c r="BJ2" s="15">
        <v>39356</v>
      </c>
      <c r="BK2" s="4"/>
      <c r="CB2" s="6" t="str">
        <f t="shared" ref="CB2:CB12" si="0">CG2&amp;"--"&amp;CC2&amp;"--"&amp;CD2&amp;"-"&amp;CE2&amp;"-"&amp;CF2</f>
        <v>25--Y--LIVE-NUM-SNIP</v>
      </c>
      <c r="CC2" s="6" t="s">
        <v>310</v>
      </c>
      <c r="CD2" s="6" t="s">
        <v>392</v>
      </c>
      <c r="CE2" s="5" t="s">
        <v>390</v>
      </c>
      <c r="CF2" s="5" t="s">
        <v>394</v>
      </c>
      <c r="CG2" s="5">
        <v>25</v>
      </c>
    </row>
    <row r="3" spans="1:85" s="5" customFormat="1" ht="12.75" customHeight="1" x14ac:dyDescent="0.5">
      <c r="A3" s="16"/>
      <c r="B3" s="7"/>
      <c r="C3" s="7"/>
      <c r="D3" s="7"/>
      <c r="E3" s="17"/>
      <c r="F3" s="17"/>
      <c r="G3" s="8"/>
      <c r="L3" s="5" t="s">
        <v>298</v>
      </c>
      <c r="S3" s="9"/>
      <c r="AL3" s="10"/>
      <c r="AM3" s="11"/>
      <c r="AN3" s="12" t="s">
        <v>267</v>
      </c>
      <c r="AO3" s="13">
        <v>37802</v>
      </c>
      <c r="AP3" s="13">
        <v>37894</v>
      </c>
      <c r="AQ3" s="13">
        <v>37986</v>
      </c>
      <c r="AR3" s="13">
        <v>38077</v>
      </c>
      <c r="AS3" s="13">
        <v>38168</v>
      </c>
      <c r="AT3" s="13">
        <v>38260</v>
      </c>
      <c r="AU3" s="13">
        <v>38352</v>
      </c>
      <c r="AV3" s="13">
        <v>38442</v>
      </c>
      <c r="AW3" s="13">
        <v>38533</v>
      </c>
      <c r="AX3" s="13">
        <v>38625</v>
      </c>
      <c r="AY3" s="13">
        <v>38717</v>
      </c>
      <c r="AZ3" s="13">
        <v>38807</v>
      </c>
      <c r="BA3" s="13">
        <v>38898</v>
      </c>
      <c r="BB3" s="14">
        <v>38990</v>
      </c>
      <c r="BC3" s="13">
        <v>39082</v>
      </c>
      <c r="BD3" s="13">
        <v>39172</v>
      </c>
      <c r="BE3" s="15">
        <v>39263</v>
      </c>
      <c r="BF3" s="15">
        <v>39355</v>
      </c>
      <c r="BG3" s="15">
        <v>39447</v>
      </c>
      <c r="BH3" s="15">
        <v>39538</v>
      </c>
      <c r="BI3" s="15">
        <v>39629</v>
      </c>
      <c r="BJ3" s="15">
        <v>39721</v>
      </c>
      <c r="BK3" s="4"/>
      <c r="CB3" s="6" t="str">
        <f t="shared" si="0"/>
        <v>26--Z--LIVE-DENOM-SNIP</v>
      </c>
      <c r="CC3" s="6" t="s">
        <v>311</v>
      </c>
      <c r="CD3" s="6" t="s">
        <v>392</v>
      </c>
      <c r="CE3" s="5" t="s">
        <v>391</v>
      </c>
      <c r="CF3" s="5" t="s">
        <v>394</v>
      </c>
      <c r="CG3" s="5">
        <v>26</v>
      </c>
    </row>
    <row r="4" spans="1:85" s="5" customFormat="1" ht="12.75" customHeight="1" x14ac:dyDescent="0.5">
      <c r="A4" s="16"/>
      <c r="B4" s="7"/>
      <c r="C4" s="7"/>
      <c r="D4" s="7"/>
      <c r="E4" s="17"/>
      <c r="F4" s="17"/>
      <c r="G4" s="8"/>
      <c r="K4" s="5" t="s">
        <v>549</v>
      </c>
      <c r="L4" s="671" t="s">
        <v>550</v>
      </c>
      <c r="M4" s="671"/>
      <c r="N4" s="671"/>
      <c r="O4" s="671"/>
      <c r="P4" s="671"/>
      <c r="Q4" s="671"/>
      <c r="R4" s="671"/>
      <c r="S4" s="671"/>
      <c r="T4" s="672" t="s">
        <v>548</v>
      </c>
      <c r="U4" s="672"/>
      <c r="V4" s="672"/>
      <c r="W4" s="672"/>
      <c r="X4" s="672"/>
      <c r="Y4" s="672"/>
      <c r="Z4" s="672"/>
      <c r="AA4" s="672"/>
      <c r="AL4" s="10" t="s">
        <v>269</v>
      </c>
      <c r="AM4" s="11" t="s">
        <v>259</v>
      </c>
      <c r="AN4" s="12" t="s">
        <v>266</v>
      </c>
      <c r="AO4" s="13">
        <v>37073</v>
      </c>
      <c r="AP4" s="13">
        <v>37165</v>
      </c>
      <c r="AQ4" s="13">
        <v>37257</v>
      </c>
      <c r="AR4" s="13">
        <v>37347</v>
      </c>
      <c r="AS4" s="13">
        <v>37438</v>
      </c>
      <c r="AT4" s="13">
        <v>37530</v>
      </c>
      <c r="AU4" s="13">
        <v>37622</v>
      </c>
      <c r="AV4" s="13">
        <v>37712</v>
      </c>
      <c r="AW4" s="13">
        <v>37803</v>
      </c>
      <c r="AX4" s="13">
        <v>37895</v>
      </c>
      <c r="AY4" s="13">
        <v>37987</v>
      </c>
      <c r="AZ4" s="13">
        <v>38078</v>
      </c>
      <c r="BA4" s="13">
        <v>38169</v>
      </c>
      <c r="BB4" s="14">
        <v>38261</v>
      </c>
      <c r="BC4" s="13">
        <v>38353</v>
      </c>
      <c r="BD4" s="13">
        <v>38443</v>
      </c>
      <c r="BE4" s="15">
        <v>38534</v>
      </c>
      <c r="BF4" s="15">
        <v>38626</v>
      </c>
      <c r="BG4" s="15">
        <v>38718</v>
      </c>
      <c r="BH4" s="15">
        <v>38808</v>
      </c>
      <c r="BI4" s="15">
        <v>38899</v>
      </c>
      <c r="BJ4" s="15">
        <v>38991</v>
      </c>
      <c r="BK4" s="4"/>
      <c r="CB4" s="6" t="str">
        <f t="shared" si="0"/>
        <v>20--T--LIVE-PERF-LONG</v>
      </c>
      <c r="CC4" s="6" t="s">
        <v>307</v>
      </c>
      <c r="CD4" s="6" t="s">
        <v>392</v>
      </c>
      <c r="CE4" s="5" t="s">
        <v>389</v>
      </c>
      <c r="CF4" s="5" t="s">
        <v>393</v>
      </c>
      <c r="CG4" s="5">
        <v>20</v>
      </c>
    </row>
    <row r="5" spans="1:85" s="18" customFormat="1" ht="25.5" customHeight="1" thickBot="1" x14ac:dyDescent="0.55000000000000004">
      <c r="C5" s="19"/>
      <c r="D5" s="19"/>
      <c r="E5" s="20"/>
      <c r="F5" s="20"/>
      <c r="G5" s="21"/>
      <c r="H5" s="676" t="s">
        <v>251</v>
      </c>
      <c r="I5" s="677"/>
      <c r="K5" s="22"/>
      <c r="L5" s="543" t="s">
        <v>253</v>
      </c>
      <c r="M5" s="543"/>
      <c r="N5" s="543"/>
      <c r="O5" s="23"/>
      <c r="P5" s="24" t="s">
        <v>531</v>
      </c>
      <c r="Q5" s="24"/>
      <c r="R5" s="24"/>
      <c r="S5" s="25"/>
      <c r="T5" s="23" t="s">
        <v>253</v>
      </c>
      <c r="U5" s="23"/>
      <c r="V5" s="23"/>
      <c r="W5" s="23"/>
      <c r="X5" s="24" t="s">
        <v>531</v>
      </c>
      <c r="Y5" s="24"/>
      <c r="Z5" s="24"/>
      <c r="AB5" s="675" t="s">
        <v>299</v>
      </c>
      <c r="AC5" s="675"/>
      <c r="AD5" s="675"/>
      <c r="AL5" s="10"/>
      <c r="AM5" s="11"/>
      <c r="AN5" s="26" t="s">
        <v>267</v>
      </c>
      <c r="AO5" s="13">
        <v>37437</v>
      </c>
      <c r="AP5" s="13">
        <v>37529</v>
      </c>
      <c r="AQ5" s="13">
        <v>37621</v>
      </c>
      <c r="AR5" s="13">
        <v>37711</v>
      </c>
      <c r="AS5" s="13">
        <v>37802</v>
      </c>
      <c r="AT5" s="13">
        <v>37894</v>
      </c>
      <c r="AU5" s="13">
        <v>37986</v>
      </c>
      <c r="AV5" s="13">
        <v>38077</v>
      </c>
      <c r="AW5" s="13">
        <v>38168</v>
      </c>
      <c r="AX5" s="13">
        <v>38260</v>
      </c>
      <c r="AY5" s="13">
        <v>38352</v>
      </c>
      <c r="AZ5" s="13">
        <v>38442</v>
      </c>
      <c r="BA5" s="13">
        <v>38533</v>
      </c>
      <c r="BB5" s="14">
        <v>38625</v>
      </c>
      <c r="BC5" s="13">
        <v>38717</v>
      </c>
      <c r="BD5" s="13">
        <v>38807</v>
      </c>
      <c r="BE5" s="15">
        <v>38898</v>
      </c>
      <c r="BF5" s="15">
        <v>38990</v>
      </c>
      <c r="BG5" s="15">
        <v>39082</v>
      </c>
      <c r="BH5" s="15">
        <v>39172</v>
      </c>
      <c r="BI5" s="15">
        <v>39263</v>
      </c>
      <c r="BJ5" s="15">
        <v>39355</v>
      </c>
      <c r="BK5" s="4"/>
      <c r="BL5" s="5"/>
      <c r="BM5" s="5"/>
      <c r="BN5" s="5"/>
      <c r="BO5" s="5"/>
      <c r="BP5" s="5"/>
      <c r="BQ5" s="5"/>
      <c r="BR5" s="5"/>
      <c r="BS5" s="5"/>
      <c r="BT5" s="5"/>
      <c r="BU5" s="5"/>
      <c r="BV5" s="5"/>
      <c r="BW5" s="5"/>
      <c r="BX5" s="5"/>
      <c r="BY5" s="5"/>
      <c r="BZ5" s="5"/>
      <c r="CA5" s="5"/>
      <c r="CB5" s="6" t="str">
        <f t="shared" si="0"/>
        <v>21--U--LIVE-NUM-LONG</v>
      </c>
      <c r="CC5" s="6" t="s">
        <v>333</v>
      </c>
      <c r="CD5" s="6" t="s">
        <v>392</v>
      </c>
      <c r="CE5" s="5" t="s">
        <v>390</v>
      </c>
      <c r="CF5" s="5" t="s">
        <v>393</v>
      </c>
      <c r="CG5" s="18">
        <v>21</v>
      </c>
    </row>
    <row r="6" spans="1:85" s="24" customFormat="1" ht="106" thickTop="1" thickBot="1" x14ac:dyDescent="0.55000000000000004">
      <c r="A6" s="27" t="s">
        <v>327</v>
      </c>
      <c r="B6" s="28" t="s">
        <v>328</v>
      </c>
      <c r="C6" s="29" t="s">
        <v>329</v>
      </c>
      <c r="D6" s="29" t="s">
        <v>330</v>
      </c>
      <c r="E6" s="30" t="s">
        <v>331</v>
      </c>
      <c r="F6" s="30" t="s">
        <v>332</v>
      </c>
      <c r="G6" s="31" t="s">
        <v>380</v>
      </c>
      <c r="H6" s="32" t="s">
        <v>381</v>
      </c>
      <c r="I6" s="32" t="s">
        <v>382</v>
      </c>
      <c r="J6" s="33" t="s">
        <v>252</v>
      </c>
      <c r="K6" s="34" t="s">
        <v>547</v>
      </c>
      <c r="L6" s="544" t="s">
        <v>246</v>
      </c>
      <c r="M6" s="544" t="s">
        <v>256</v>
      </c>
      <c r="N6" s="544" t="s">
        <v>257</v>
      </c>
      <c r="O6" s="35" t="s">
        <v>176</v>
      </c>
      <c r="P6" s="35" t="s">
        <v>245</v>
      </c>
      <c r="Q6" s="35" t="s">
        <v>256</v>
      </c>
      <c r="R6" s="35" t="s">
        <v>257</v>
      </c>
      <c r="S6" s="36" t="s">
        <v>408</v>
      </c>
      <c r="T6" s="35" t="s">
        <v>245</v>
      </c>
      <c r="U6" s="35" t="s">
        <v>256</v>
      </c>
      <c r="V6" s="35" t="s">
        <v>257</v>
      </c>
      <c r="W6" s="35" t="s">
        <v>407</v>
      </c>
      <c r="X6" s="35" t="s">
        <v>245</v>
      </c>
      <c r="Y6" s="35" t="s">
        <v>256</v>
      </c>
      <c r="Z6" s="35" t="s">
        <v>257</v>
      </c>
      <c r="AA6" s="37" t="s">
        <v>422</v>
      </c>
      <c r="AB6" s="35" t="s">
        <v>245</v>
      </c>
      <c r="AC6" s="35" t="s">
        <v>256</v>
      </c>
      <c r="AD6" s="35" t="s">
        <v>257</v>
      </c>
      <c r="AE6" s="35" t="s">
        <v>300</v>
      </c>
      <c r="AF6" s="35" t="s">
        <v>288</v>
      </c>
      <c r="AJ6" s="38" t="s">
        <v>265</v>
      </c>
      <c r="AK6" s="35" t="s">
        <v>396</v>
      </c>
      <c r="AL6" s="10" t="s">
        <v>270</v>
      </c>
      <c r="AM6" s="11" t="s">
        <v>260</v>
      </c>
      <c r="AN6" s="26" t="s">
        <v>266</v>
      </c>
      <c r="AO6" s="13">
        <v>37803</v>
      </c>
      <c r="AP6" s="13">
        <v>37895</v>
      </c>
      <c r="AQ6" s="13">
        <v>37987</v>
      </c>
      <c r="AR6" s="13">
        <v>38078</v>
      </c>
      <c r="AS6" s="13">
        <v>38169</v>
      </c>
      <c r="AT6" s="13">
        <v>38261</v>
      </c>
      <c r="AU6" s="13">
        <v>38353</v>
      </c>
      <c r="AV6" s="13">
        <v>38443</v>
      </c>
      <c r="AW6" s="13">
        <v>38534</v>
      </c>
      <c r="AX6" s="13">
        <v>38626</v>
      </c>
      <c r="AY6" s="13">
        <v>38718</v>
      </c>
      <c r="AZ6" s="13">
        <v>38808</v>
      </c>
      <c r="BA6" s="13">
        <v>38899</v>
      </c>
      <c r="BB6" s="14">
        <v>38991</v>
      </c>
      <c r="BC6" s="13">
        <v>39083</v>
      </c>
      <c r="BD6" s="13">
        <v>39173</v>
      </c>
      <c r="BE6" s="15">
        <v>39264</v>
      </c>
      <c r="BF6" s="15">
        <v>39356</v>
      </c>
      <c r="BG6" s="15">
        <v>39448</v>
      </c>
      <c r="BH6" s="15">
        <v>39539</v>
      </c>
      <c r="BI6" s="15">
        <v>39630</v>
      </c>
      <c r="BJ6" s="15">
        <v>39722</v>
      </c>
      <c r="BK6" s="4"/>
      <c r="BL6" s="5"/>
      <c r="BM6" s="5"/>
      <c r="BN6" s="5"/>
      <c r="BO6" s="5"/>
      <c r="BP6" s="5"/>
      <c r="BQ6" s="5"/>
      <c r="BR6" s="5"/>
      <c r="BS6" s="5"/>
      <c r="BT6" s="5"/>
      <c r="BU6" s="5"/>
      <c r="BV6" s="5"/>
      <c r="BW6" s="5"/>
      <c r="BX6" s="5"/>
      <c r="BY6" s="5"/>
      <c r="BZ6" s="5"/>
      <c r="CA6" s="5"/>
      <c r="CB6" s="6" t="str">
        <f t="shared" si="0"/>
        <v>22--V--LIVE-DENOM-LONG</v>
      </c>
      <c r="CC6" s="6" t="s">
        <v>308</v>
      </c>
      <c r="CD6" s="6" t="s">
        <v>392</v>
      </c>
      <c r="CE6" s="5" t="s">
        <v>391</v>
      </c>
      <c r="CF6" s="5" t="s">
        <v>393</v>
      </c>
      <c r="CG6" s="24">
        <v>22</v>
      </c>
    </row>
    <row r="7" spans="1:85" ht="12.75" customHeight="1" thickTop="1" x14ac:dyDescent="0.5">
      <c r="A7" s="39" t="s">
        <v>177</v>
      </c>
      <c r="B7" s="40" t="s">
        <v>144</v>
      </c>
      <c r="C7" s="41" t="s">
        <v>247</v>
      </c>
      <c r="D7" s="41" t="s">
        <v>247</v>
      </c>
      <c r="E7" s="42">
        <v>482011</v>
      </c>
      <c r="F7" s="42">
        <v>9620511</v>
      </c>
      <c r="G7" s="43">
        <v>50.1</v>
      </c>
      <c r="H7" s="44" t="s">
        <v>249</v>
      </c>
      <c r="I7" s="45">
        <v>-3.2481794632118977E-2</v>
      </c>
      <c r="J7" s="46" t="s">
        <v>254</v>
      </c>
      <c r="K7" s="47" t="s">
        <v>548</v>
      </c>
      <c r="L7" s="48"/>
      <c r="M7" s="201" t="s">
        <v>1760</v>
      </c>
      <c r="N7" s="49"/>
      <c r="O7" s="50">
        <f>MAX(LEN(L7),LEN(M7),LEN(N7))</f>
        <v>360</v>
      </c>
      <c r="P7" s="51"/>
      <c r="Q7" s="48"/>
      <c r="R7" s="51"/>
      <c r="S7" s="52" t="s">
        <v>250</v>
      </c>
      <c r="U7" s="201" t="s">
        <v>1386</v>
      </c>
      <c r="V7" s="53"/>
      <c r="W7" s="50">
        <f>MAX(LEN(T7)+4,LEN(U7)+4,LEN(V7)+4)</f>
        <v>364</v>
      </c>
      <c r="X7" s="54"/>
      <c r="Y7" s="248"/>
      <c r="Z7" s="53"/>
      <c r="AA7" s="6" t="s">
        <v>250</v>
      </c>
      <c r="AB7" s="6" t="s">
        <v>395</v>
      </c>
      <c r="AC7" s="6" t="s">
        <v>1916</v>
      </c>
      <c r="AD7" s="6" t="s">
        <v>395</v>
      </c>
      <c r="AE7" s="630" t="s">
        <v>310</v>
      </c>
      <c r="AG7" s="6" t="s">
        <v>1434</v>
      </c>
      <c r="AJ7" s="6">
        <v>6</v>
      </c>
      <c r="AK7" s="6" t="s">
        <v>301</v>
      </c>
      <c r="AL7" s="10"/>
      <c r="AM7" s="11"/>
      <c r="AN7" s="12" t="s">
        <v>267</v>
      </c>
      <c r="AO7" s="13">
        <v>37803</v>
      </c>
      <c r="AP7" s="13">
        <v>37895</v>
      </c>
      <c r="AQ7" s="13">
        <v>37987</v>
      </c>
      <c r="AR7" s="13">
        <v>38078</v>
      </c>
      <c r="AS7" s="13">
        <v>38169</v>
      </c>
      <c r="AT7" s="13">
        <v>38261</v>
      </c>
      <c r="AU7" s="13">
        <v>38353</v>
      </c>
      <c r="AV7" s="13">
        <v>38443</v>
      </c>
      <c r="AW7" s="13">
        <v>38534</v>
      </c>
      <c r="AX7" s="13">
        <v>38626</v>
      </c>
      <c r="AY7" s="13">
        <v>38718</v>
      </c>
      <c r="AZ7" s="13">
        <v>38808</v>
      </c>
      <c r="BA7" s="13">
        <v>38899</v>
      </c>
      <c r="BB7" s="14">
        <v>38991</v>
      </c>
      <c r="BC7" s="13">
        <v>39083</v>
      </c>
      <c r="BD7" s="13">
        <v>39173</v>
      </c>
      <c r="BE7" s="15">
        <v>39264</v>
      </c>
      <c r="BF7" s="15">
        <v>39356</v>
      </c>
      <c r="BG7" s="15">
        <v>39448</v>
      </c>
      <c r="BH7" s="15">
        <v>39539</v>
      </c>
      <c r="BI7" s="15">
        <v>39630</v>
      </c>
      <c r="BJ7" s="15">
        <v>39722</v>
      </c>
      <c r="BK7" s="4"/>
      <c r="BL7" s="5"/>
      <c r="BM7" s="5"/>
      <c r="BN7" s="5"/>
      <c r="BO7" s="5"/>
      <c r="BP7" s="5"/>
      <c r="BQ7" s="5"/>
      <c r="BR7" s="5"/>
      <c r="BS7" s="5"/>
      <c r="BT7" s="5"/>
      <c r="BU7" s="5"/>
      <c r="BV7" s="5"/>
      <c r="BW7" s="5"/>
      <c r="BX7" s="5"/>
      <c r="BY7" s="5"/>
      <c r="BZ7" s="5"/>
      <c r="CA7" s="5"/>
      <c r="CB7" s="6" t="str">
        <f t="shared" si="0"/>
        <v>16--P--TEST-PERF-SNIP</v>
      </c>
      <c r="CC7" s="5" t="s">
        <v>304</v>
      </c>
      <c r="CD7" s="5" t="s">
        <v>550</v>
      </c>
      <c r="CE7" s="5" t="s">
        <v>389</v>
      </c>
      <c r="CF7" s="5" t="s">
        <v>394</v>
      </c>
      <c r="CG7" s="6">
        <v>16</v>
      </c>
    </row>
    <row r="8" spans="1:85" ht="12.75" customHeight="1" x14ac:dyDescent="0.5">
      <c r="A8" s="56" t="s">
        <v>145</v>
      </c>
      <c r="B8" s="57" t="s">
        <v>12</v>
      </c>
      <c r="C8" s="58" t="s">
        <v>247</v>
      </c>
      <c r="D8" s="58" t="s">
        <v>247</v>
      </c>
      <c r="E8" s="59">
        <v>109463</v>
      </c>
      <c r="F8" s="59">
        <v>9620511</v>
      </c>
      <c r="G8" s="60">
        <v>11.4</v>
      </c>
      <c r="H8" s="61" t="s">
        <v>249</v>
      </c>
      <c r="I8" s="62">
        <v>-7.2309677080836687E-2</v>
      </c>
      <c r="J8" s="63" t="s">
        <v>254</v>
      </c>
      <c r="K8" s="64" t="s">
        <v>548</v>
      </c>
      <c r="L8" s="48"/>
      <c r="M8" s="594" t="s">
        <v>2017</v>
      </c>
      <c r="N8" s="51"/>
      <c r="O8" s="50">
        <f t="shared" ref="O8:O62" si="1">MAX(LEN(L8),LEN(M8),LEN(N8))</f>
        <v>352</v>
      </c>
      <c r="P8" s="51"/>
      <c r="Q8" s="48"/>
      <c r="R8" s="51"/>
      <c r="S8" s="52" t="s">
        <v>250</v>
      </c>
      <c r="T8" s="54"/>
      <c r="U8" s="594" t="s">
        <v>2018</v>
      </c>
      <c r="V8" s="53"/>
      <c r="W8" s="50">
        <f t="shared" ref="W8:W62" si="2">MAX(LEN(T8)+4,LEN(U8)+4,LEN(V8)+4)</f>
        <v>356</v>
      </c>
      <c r="X8" s="53"/>
      <c r="Y8" s="201"/>
      <c r="Z8" s="53"/>
      <c r="AA8" s="6" t="s">
        <v>250</v>
      </c>
      <c r="AB8" s="6" t="s">
        <v>395</v>
      </c>
      <c r="AC8" s="6" t="s">
        <v>1916</v>
      </c>
      <c r="AD8" s="6" t="s">
        <v>395</v>
      </c>
      <c r="AE8" s="630" t="s">
        <v>310</v>
      </c>
      <c r="AG8" s="6" t="s">
        <v>1434</v>
      </c>
      <c r="AJ8" s="6">
        <v>6</v>
      </c>
      <c r="AK8" s="6" t="s">
        <v>301</v>
      </c>
      <c r="AL8" s="10" t="s">
        <v>271</v>
      </c>
      <c r="AM8" s="11" t="s">
        <v>262</v>
      </c>
      <c r="AN8" s="12" t="s">
        <v>266</v>
      </c>
      <c r="AO8" s="13">
        <v>37257</v>
      </c>
      <c r="AP8" s="13">
        <v>37347</v>
      </c>
      <c r="AQ8" s="13">
        <v>37438</v>
      </c>
      <c r="AR8" s="13">
        <v>37530</v>
      </c>
      <c r="AS8" s="13">
        <v>37622</v>
      </c>
      <c r="AT8" s="13">
        <v>37712</v>
      </c>
      <c r="AU8" s="13">
        <v>37803</v>
      </c>
      <c r="AV8" s="13">
        <v>37895</v>
      </c>
      <c r="AW8" s="13">
        <v>37987</v>
      </c>
      <c r="AX8" s="13">
        <v>38078</v>
      </c>
      <c r="AY8" s="13">
        <v>38169</v>
      </c>
      <c r="AZ8" s="13">
        <v>38261</v>
      </c>
      <c r="BA8" s="13">
        <v>38353</v>
      </c>
      <c r="BB8" s="14">
        <v>38443</v>
      </c>
      <c r="BC8" s="13">
        <v>38534</v>
      </c>
      <c r="BD8" s="13">
        <v>38626</v>
      </c>
      <c r="BE8" s="15">
        <v>38718</v>
      </c>
      <c r="BF8" s="15">
        <v>38808</v>
      </c>
      <c r="BG8" s="15">
        <v>38899</v>
      </c>
      <c r="BH8" s="15">
        <v>38991</v>
      </c>
      <c r="BI8" s="15">
        <v>39083</v>
      </c>
      <c r="BJ8" s="15">
        <v>39173</v>
      </c>
      <c r="BK8" s="4"/>
      <c r="BL8" s="5"/>
      <c r="BM8" s="5"/>
      <c r="BN8" s="5"/>
      <c r="BO8" s="5"/>
      <c r="BP8" s="5"/>
      <c r="BQ8" s="5"/>
      <c r="BR8" s="5"/>
      <c r="BS8" s="5"/>
      <c r="BT8" s="5"/>
      <c r="BU8" s="5"/>
      <c r="BV8" s="5"/>
      <c r="BW8" s="5"/>
      <c r="BX8" s="5"/>
      <c r="BY8" s="5"/>
      <c r="BZ8" s="5"/>
      <c r="CA8" s="5"/>
      <c r="CB8" s="6" t="str">
        <f t="shared" si="0"/>
        <v>17--Q--TEST-NUM-SNIP</v>
      </c>
      <c r="CC8" s="5" t="s">
        <v>305</v>
      </c>
      <c r="CD8" s="5" t="s">
        <v>550</v>
      </c>
      <c r="CE8" s="5" t="s">
        <v>390</v>
      </c>
      <c r="CF8" s="5" t="s">
        <v>394</v>
      </c>
      <c r="CG8" s="6">
        <v>17</v>
      </c>
    </row>
    <row r="9" spans="1:85" ht="12.75" customHeight="1" x14ac:dyDescent="0.5">
      <c r="A9" s="56" t="s">
        <v>146</v>
      </c>
      <c r="B9" s="57" t="s">
        <v>230</v>
      </c>
      <c r="C9" s="58" t="s">
        <v>247</v>
      </c>
      <c r="D9" s="58" t="s">
        <v>247</v>
      </c>
      <c r="E9" s="59">
        <v>29070</v>
      </c>
      <c r="F9" s="59">
        <v>9620511</v>
      </c>
      <c r="G9" s="60">
        <v>3</v>
      </c>
      <c r="H9" s="61" t="s">
        <v>250</v>
      </c>
      <c r="I9" s="62">
        <v>3.1617370517411647E-2</v>
      </c>
      <c r="J9" s="63" t="s">
        <v>254</v>
      </c>
      <c r="K9" s="64" t="s">
        <v>548</v>
      </c>
      <c r="L9" s="48"/>
      <c r="M9" s="594" t="s">
        <v>1761</v>
      </c>
      <c r="N9" s="48"/>
      <c r="O9" s="50">
        <f t="shared" si="1"/>
        <v>353</v>
      </c>
      <c r="P9" s="51"/>
      <c r="Q9" s="48"/>
      <c r="R9" s="51"/>
      <c r="S9" s="52" t="s">
        <v>250</v>
      </c>
      <c r="T9" s="54"/>
      <c r="U9" s="595" t="s">
        <v>1384</v>
      </c>
      <c r="V9" s="53"/>
      <c r="W9" s="50">
        <f t="shared" si="2"/>
        <v>357</v>
      </c>
      <c r="X9" s="53"/>
      <c r="Y9" s="201"/>
      <c r="Z9" s="53"/>
      <c r="AA9" s="6" t="s">
        <v>250</v>
      </c>
      <c r="AB9" s="6" t="s">
        <v>395</v>
      </c>
      <c r="AC9" s="6" t="s">
        <v>1916</v>
      </c>
      <c r="AD9" s="6" t="s">
        <v>395</v>
      </c>
      <c r="AE9" s="630" t="s">
        <v>310</v>
      </c>
      <c r="AG9" s="6" t="s">
        <v>1434</v>
      </c>
      <c r="AJ9" s="6">
        <v>6</v>
      </c>
      <c r="AK9" s="6" t="s">
        <v>301</v>
      </c>
      <c r="AL9" s="10"/>
      <c r="AM9" s="11"/>
      <c r="AN9" s="12" t="s">
        <v>267</v>
      </c>
      <c r="AO9" s="13">
        <v>37437</v>
      </c>
      <c r="AP9" s="13">
        <v>37529</v>
      </c>
      <c r="AQ9" s="13">
        <v>37621</v>
      </c>
      <c r="AR9" s="13">
        <v>37711</v>
      </c>
      <c r="AS9" s="13">
        <v>37802</v>
      </c>
      <c r="AT9" s="13">
        <v>37894</v>
      </c>
      <c r="AU9" s="13">
        <v>37986</v>
      </c>
      <c r="AV9" s="13">
        <v>38077</v>
      </c>
      <c r="AW9" s="13">
        <v>38168</v>
      </c>
      <c r="AX9" s="13">
        <v>38260</v>
      </c>
      <c r="AY9" s="13">
        <v>38352</v>
      </c>
      <c r="AZ9" s="13">
        <v>38442</v>
      </c>
      <c r="BA9" s="13">
        <v>38533</v>
      </c>
      <c r="BB9" s="14">
        <v>38625</v>
      </c>
      <c r="BC9" s="13">
        <v>38717</v>
      </c>
      <c r="BD9" s="13">
        <v>38807</v>
      </c>
      <c r="BE9" s="15">
        <v>38898</v>
      </c>
      <c r="BF9" s="15">
        <v>38990</v>
      </c>
      <c r="BG9" s="15">
        <v>39082</v>
      </c>
      <c r="BH9" s="15">
        <v>39172</v>
      </c>
      <c r="BI9" s="15">
        <v>39263</v>
      </c>
      <c r="BJ9" s="15">
        <v>39355</v>
      </c>
      <c r="BK9" s="4"/>
      <c r="BL9" s="5"/>
      <c r="BM9" s="5"/>
      <c r="BN9" s="5"/>
      <c r="BO9" s="5"/>
      <c r="BP9" s="5"/>
      <c r="BQ9" s="5"/>
      <c r="BR9" s="5"/>
      <c r="BS9" s="5"/>
      <c r="BT9" s="5"/>
      <c r="BU9" s="5"/>
      <c r="BV9" s="5"/>
      <c r="BW9" s="5"/>
      <c r="BX9" s="5"/>
      <c r="BY9" s="5"/>
      <c r="BZ9" s="5"/>
      <c r="CA9" s="5"/>
      <c r="CB9" s="6" t="str">
        <f t="shared" si="0"/>
        <v>18--R--TEST-DENOM-SNIP</v>
      </c>
      <c r="CC9" s="5" t="s">
        <v>306</v>
      </c>
      <c r="CD9" s="5" t="s">
        <v>550</v>
      </c>
      <c r="CE9" s="5" t="s">
        <v>391</v>
      </c>
      <c r="CF9" s="5" t="s">
        <v>394</v>
      </c>
      <c r="CG9" s="6">
        <v>18</v>
      </c>
    </row>
    <row r="10" spans="1:85" ht="12.75" customHeight="1" x14ac:dyDescent="0.5">
      <c r="A10" s="625" t="s">
        <v>434</v>
      </c>
      <c r="B10" s="626" t="s">
        <v>231</v>
      </c>
      <c r="C10" s="65">
        <v>38899</v>
      </c>
      <c r="D10" s="66">
        <v>38899</v>
      </c>
      <c r="E10" s="59">
        <v>77513</v>
      </c>
      <c r="F10" s="59">
        <v>10228907</v>
      </c>
      <c r="G10" s="67">
        <v>7.6</v>
      </c>
      <c r="H10" s="68" t="s">
        <v>249</v>
      </c>
      <c r="I10" s="69">
        <v>-0.11363211033042697</v>
      </c>
      <c r="J10" s="57" t="s">
        <v>254</v>
      </c>
      <c r="K10" s="70" t="s">
        <v>548</v>
      </c>
      <c r="L10" s="48" t="s">
        <v>1733</v>
      </c>
      <c r="M10" s="48"/>
      <c r="N10" s="48"/>
      <c r="O10" s="50">
        <f t="shared" si="1"/>
        <v>353</v>
      </c>
      <c r="P10" s="48"/>
      <c r="Q10" s="51"/>
      <c r="R10" s="51"/>
      <c r="S10" s="52" t="s">
        <v>250</v>
      </c>
      <c r="T10" s="631" t="s">
        <v>1919</v>
      </c>
      <c r="U10" s="632"/>
      <c r="V10" s="632"/>
      <c r="W10" s="50">
        <f t="shared" si="2"/>
        <v>357</v>
      </c>
      <c r="X10" s="224"/>
      <c r="Y10" s="48"/>
      <c r="Z10" s="53"/>
      <c r="AA10" s="6" t="s">
        <v>250</v>
      </c>
      <c r="AB10" s="6" t="s">
        <v>1917</v>
      </c>
      <c r="AC10" s="6" t="s">
        <v>395</v>
      </c>
      <c r="AD10" s="6" t="s">
        <v>395</v>
      </c>
      <c r="AE10" s="630" t="s">
        <v>310</v>
      </c>
      <c r="AG10" s="6" t="s">
        <v>1434</v>
      </c>
      <c r="AJ10" s="6">
        <v>7</v>
      </c>
      <c r="AK10" s="6" t="s">
        <v>301</v>
      </c>
      <c r="AL10" s="10" t="s">
        <v>272</v>
      </c>
      <c r="AM10" s="11" t="s">
        <v>261</v>
      </c>
      <c r="AN10" s="12" t="s">
        <v>266</v>
      </c>
      <c r="AO10" s="13">
        <v>37438</v>
      </c>
      <c r="AP10" s="13">
        <v>37530</v>
      </c>
      <c r="AQ10" s="13">
        <v>37622</v>
      </c>
      <c r="AR10" s="13">
        <v>37712</v>
      </c>
      <c r="AS10" s="13">
        <v>37803</v>
      </c>
      <c r="AT10" s="13">
        <v>37895</v>
      </c>
      <c r="AU10" s="13">
        <v>37987</v>
      </c>
      <c r="AV10" s="13">
        <v>38078</v>
      </c>
      <c r="AW10" s="13">
        <v>38169</v>
      </c>
      <c r="AX10" s="13">
        <v>38261</v>
      </c>
      <c r="AY10" s="13">
        <v>38353</v>
      </c>
      <c r="AZ10" s="13">
        <v>38443</v>
      </c>
      <c r="BA10" s="13">
        <v>38534</v>
      </c>
      <c r="BB10" s="14">
        <v>38626</v>
      </c>
      <c r="BC10" s="13">
        <v>38718</v>
      </c>
      <c r="BD10" s="13">
        <v>38808</v>
      </c>
      <c r="BE10" s="15">
        <v>38899</v>
      </c>
      <c r="BF10" s="15">
        <v>38991</v>
      </c>
      <c r="BG10" s="15">
        <v>39083</v>
      </c>
      <c r="BH10" s="15">
        <v>39173</v>
      </c>
      <c r="BI10" s="15">
        <v>39264</v>
      </c>
      <c r="BJ10" s="15">
        <v>39356</v>
      </c>
      <c r="BK10" s="4"/>
      <c r="BL10" s="5"/>
      <c r="BM10" s="5"/>
      <c r="BN10" s="5"/>
      <c r="BO10" s="5"/>
      <c r="BP10" s="5"/>
      <c r="BQ10" s="5"/>
      <c r="BR10" s="5"/>
      <c r="BS10" s="5"/>
      <c r="BT10" s="5"/>
      <c r="BU10" s="5"/>
      <c r="BV10" s="5"/>
      <c r="BW10" s="5"/>
      <c r="BX10" s="5"/>
      <c r="BY10" s="5"/>
      <c r="BZ10" s="5"/>
      <c r="CA10" s="5"/>
      <c r="CB10" s="6" t="str">
        <f t="shared" si="0"/>
        <v>12--L--TEST-PERF-LONG</v>
      </c>
      <c r="CC10" s="5" t="s">
        <v>302</v>
      </c>
      <c r="CD10" s="5" t="s">
        <v>550</v>
      </c>
      <c r="CE10" s="5" t="s">
        <v>389</v>
      </c>
      <c r="CF10" s="5" t="s">
        <v>393</v>
      </c>
      <c r="CG10" s="6">
        <v>12</v>
      </c>
    </row>
    <row r="11" spans="1:85" ht="12.75" customHeight="1" x14ac:dyDescent="0.5">
      <c r="A11" s="625" t="s">
        <v>435</v>
      </c>
      <c r="B11" s="627" t="s">
        <v>232</v>
      </c>
      <c r="C11" s="65">
        <v>38718</v>
      </c>
      <c r="D11" s="66">
        <v>39082</v>
      </c>
      <c r="E11" s="59">
        <v>38904</v>
      </c>
      <c r="F11" s="59">
        <v>42117</v>
      </c>
      <c r="G11" s="67">
        <v>92.371251513640573</v>
      </c>
      <c r="H11" s="68" t="s">
        <v>249</v>
      </c>
      <c r="I11" s="69">
        <v>2.3644708907728962E-2</v>
      </c>
      <c r="J11" s="71" t="s">
        <v>254</v>
      </c>
      <c r="K11" s="72" t="s">
        <v>548</v>
      </c>
      <c r="L11" s="48" t="s">
        <v>1734</v>
      </c>
      <c r="M11" s="48"/>
      <c r="N11" s="48"/>
      <c r="O11" s="50">
        <f t="shared" si="1"/>
        <v>349</v>
      </c>
      <c r="P11" s="48"/>
      <c r="Q11" s="51"/>
      <c r="R11" s="51"/>
      <c r="S11" s="52" t="s">
        <v>250</v>
      </c>
      <c r="T11" s="631" t="s">
        <v>1920</v>
      </c>
      <c r="U11" s="631"/>
      <c r="V11" s="631"/>
      <c r="W11" s="50">
        <f t="shared" si="2"/>
        <v>353</v>
      </c>
      <c r="X11" s="201"/>
      <c r="Y11" s="48"/>
      <c r="Z11" s="54"/>
      <c r="AA11" s="6" t="s">
        <v>250</v>
      </c>
      <c r="AB11" s="6" t="s">
        <v>1917</v>
      </c>
      <c r="AC11" s="6" t="s">
        <v>395</v>
      </c>
      <c r="AD11" s="6" t="s">
        <v>395</v>
      </c>
      <c r="AE11" s="630" t="s">
        <v>310</v>
      </c>
      <c r="AG11" s="6" t="s">
        <v>1434</v>
      </c>
      <c r="AJ11" s="6">
        <v>5</v>
      </c>
      <c r="AK11" s="6" t="s">
        <v>301</v>
      </c>
      <c r="AL11" s="10"/>
      <c r="AM11" s="11"/>
      <c r="AN11" s="12" t="s">
        <v>267</v>
      </c>
      <c r="AO11" s="13">
        <v>37621</v>
      </c>
      <c r="AP11" s="13">
        <v>37711</v>
      </c>
      <c r="AQ11" s="13">
        <v>37802</v>
      </c>
      <c r="AR11" s="13">
        <v>37894</v>
      </c>
      <c r="AS11" s="13">
        <v>37986</v>
      </c>
      <c r="AT11" s="13">
        <v>38077</v>
      </c>
      <c r="AU11" s="13">
        <v>38168</v>
      </c>
      <c r="AV11" s="13">
        <v>38260</v>
      </c>
      <c r="AW11" s="13">
        <v>38352</v>
      </c>
      <c r="AX11" s="13">
        <v>38442</v>
      </c>
      <c r="AY11" s="13">
        <v>38533</v>
      </c>
      <c r="AZ11" s="13">
        <v>38625</v>
      </c>
      <c r="BA11" s="13">
        <v>38717</v>
      </c>
      <c r="BB11" s="14">
        <v>38807</v>
      </c>
      <c r="BC11" s="13">
        <v>38898</v>
      </c>
      <c r="BD11" s="13">
        <v>38990</v>
      </c>
      <c r="BE11" s="15">
        <v>39082</v>
      </c>
      <c r="BF11" s="15">
        <v>39172</v>
      </c>
      <c r="BG11" s="15">
        <v>39263</v>
      </c>
      <c r="BH11" s="15">
        <v>39355</v>
      </c>
      <c r="BI11" s="15">
        <v>39447</v>
      </c>
      <c r="BJ11" s="15">
        <v>39538</v>
      </c>
      <c r="BK11" s="4"/>
      <c r="BL11" s="5"/>
      <c r="BM11" s="5"/>
      <c r="BN11" s="5"/>
      <c r="BO11" s="5"/>
      <c r="BP11" s="5"/>
      <c r="BQ11" s="5"/>
      <c r="BR11" s="5"/>
      <c r="BS11" s="5"/>
      <c r="BT11" s="5"/>
      <c r="BU11" s="5"/>
      <c r="BV11" s="5"/>
      <c r="BW11" s="5"/>
      <c r="BX11" s="5"/>
      <c r="BY11" s="5"/>
      <c r="BZ11" s="5"/>
      <c r="CA11" s="5"/>
      <c r="CB11" s="6" t="str">
        <f t="shared" si="0"/>
        <v>13--M--TEST-NUM-LONG</v>
      </c>
      <c r="CC11" s="5" t="s">
        <v>303</v>
      </c>
      <c r="CD11" s="5" t="s">
        <v>550</v>
      </c>
      <c r="CE11" s="5" t="s">
        <v>390</v>
      </c>
      <c r="CF11" s="5" t="s">
        <v>393</v>
      </c>
      <c r="CG11" s="6">
        <v>13</v>
      </c>
    </row>
    <row r="12" spans="1:85" ht="12.75" customHeight="1" x14ac:dyDescent="0.5">
      <c r="A12" s="56" t="s">
        <v>365</v>
      </c>
      <c r="B12" s="71" t="s">
        <v>371</v>
      </c>
      <c r="C12" s="65"/>
      <c r="D12" s="66"/>
      <c r="E12" s="59"/>
      <c r="F12" s="59"/>
      <c r="G12" s="73"/>
      <c r="H12" s="68"/>
      <c r="I12" s="69"/>
      <c r="J12" s="71" t="s">
        <v>254</v>
      </c>
      <c r="K12" s="72" t="s">
        <v>548</v>
      </c>
      <c r="L12" s="48"/>
      <c r="M12" s="48" t="s">
        <v>1762</v>
      </c>
      <c r="N12" s="222" t="s">
        <v>1763</v>
      </c>
      <c r="O12" s="50">
        <f t="shared" si="1"/>
        <v>394</v>
      </c>
      <c r="P12" s="54"/>
      <c r="Q12" s="54"/>
      <c r="R12" s="74"/>
      <c r="S12" s="52" t="s">
        <v>250</v>
      </c>
      <c r="T12" s="48"/>
      <c r="U12" s="201" t="s">
        <v>1387</v>
      </c>
      <c r="V12" s="74" t="s">
        <v>1388</v>
      </c>
      <c r="W12" s="50">
        <f t="shared" si="2"/>
        <v>398</v>
      </c>
      <c r="X12" s="54"/>
      <c r="Y12" s="201"/>
      <c r="Z12" s="249"/>
      <c r="AA12" s="6" t="s">
        <v>250</v>
      </c>
      <c r="AB12" s="6" t="s">
        <v>395</v>
      </c>
      <c r="AC12" s="6" t="s">
        <v>1916</v>
      </c>
      <c r="AD12" s="6" t="s">
        <v>1918</v>
      </c>
      <c r="AE12" s="630" t="s">
        <v>310</v>
      </c>
      <c r="AG12" s="6" t="s">
        <v>1434</v>
      </c>
      <c r="AJ12" s="6">
        <v>1</v>
      </c>
      <c r="AK12" s="6" t="s">
        <v>301</v>
      </c>
      <c r="AL12" s="10" t="s">
        <v>273</v>
      </c>
      <c r="AM12" s="11" t="s">
        <v>263</v>
      </c>
      <c r="AN12" s="12" t="s">
        <v>266</v>
      </c>
      <c r="AO12" s="13">
        <v>37257</v>
      </c>
      <c r="AP12" s="13">
        <v>37257</v>
      </c>
      <c r="AQ12" s="13">
        <v>37622</v>
      </c>
      <c r="AR12" s="13">
        <v>37622</v>
      </c>
      <c r="AS12" s="13">
        <v>37622</v>
      </c>
      <c r="AT12" s="13">
        <v>37622</v>
      </c>
      <c r="AU12" s="13">
        <v>37987</v>
      </c>
      <c r="AV12" s="13">
        <v>37987</v>
      </c>
      <c r="AW12" s="13">
        <v>37987</v>
      </c>
      <c r="AX12" s="13">
        <v>37987</v>
      </c>
      <c r="AY12" s="13">
        <v>38353</v>
      </c>
      <c r="AZ12" s="13">
        <v>38353</v>
      </c>
      <c r="BA12" s="13">
        <v>38353</v>
      </c>
      <c r="BB12" s="14">
        <v>38353</v>
      </c>
      <c r="BC12" s="13">
        <v>38718</v>
      </c>
      <c r="BD12" s="13">
        <v>38718</v>
      </c>
      <c r="BE12" s="15">
        <v>38718</v>
      </c>
      <c r="BF12" s="15">
        <v>38718</v>
      </c>
      <c r="BG12" s="15">
        <v>39083</v>
      </c>
      <c r="BH12" s="15">
        <v>39083</v>
      </c>
      <c r="BI12" s="15">
        <v>39083</v>
      </c>
      <c r="BJ12" s="15">
        <v>39083</v>
      </c>
      <c r="BK12" s="4"/>
      <c r="BL12" s="5"/>
      <c r="BM12" s="5"/>
      <c r="BN12" s="5"/>
      <c r="BO12" s="5"/>
      <c r="BP12" s="5"/>
      <c r="BQ12" s="5"/>
      <c r="BR12" s="5"/>
      <c r="BS12" s="5"/>
      <c r="BT12" s="5"/>
      <c r="BU12" s="5"/>
      <c r="BV12" s="5"/>
      <c r="BW12" s="5"/>
      <c r="BX12" s="5"/>
      <c r="BY12" s="5"/>
      <c r="BZ12" s="5"/>
      <c r="CA12" s="5"/>
      <c r="CB12" s="6" t="str">
        <f t="shared" si="0"/>
        <v>14--N--TEST-DENOM-LONG</v>
      </c>
      <c r="CC12" s="5" t="s">
        <v>301</v>
      </c>
      <c r="CD12" s="5" t="s">
        <v>550</v>
      </c>
      <c r="CE12" s="5" t="s">
        <v>391</v>
      </c>
      <c r="CF12" s="5" t="s">
        <v>393</v>
      </c>
      <c r="CG12" s="6">
        <v>14</v>
      </c>
    </row>
    <row r="13" spans="1:85" ht="12.75" customHeight="1" x14ac:dyDescent="0.5">
      <c r="A13" s="56" t="s">
        <v>366</v>
      </c>
      <c r="B13" s="71" t="s">
        <v>163</v>
      </c>
      <c r="C13" s="65"/>
      <c r="D13" s="66"/>
      <c r="E13" s="59"/>
      <c r="F13" s="59"/>
      <c r="G13" s="67"/>
      <c r="H13" s="68"/>
      <c r="I13" s="69"/>
      <c r="J13" s="71" t="s">
        <v>254</v>
      </c>
      <c r="K13" s="72" t="s">
        <v>548</v>
      </c>
      <c r="L13" s="51"/>
      <c r="M13" s="48" t="s">
        <v>1764</v>
      </c>
      <c r="N13" s="74" t="s">
        <v>1763</v>
      </c>
      <c r="O13" s="50">
        <f t="shared" si="1"/>
        <v>394</v>
      </c>
      <c r="P13" s="54"/>
      <c r="Q13" s="48"/>
      <c r="R13" s="74"/>
      <c r="S13" s="52" t="s">
        <v>250</v>
      </c>
      <c r="T13" s="54"/>
      <c r="U13" s="48" t="s">
        <v>1389</v>
      </c>
      <c r="V13" s="74" t="s">
        <v>1388</v>
      </c>
      <c r="W13" s="50">
        <f t="shared" si="2"/>
        <v>398</v>
      </c>
      <c r="X13" s="54"/>
      <c r="Y13" s="201"/>
      <c r="Z13" s="222"/>
      <c r="AA13" s="6" t="s">
        <v>250</v>
      </c>
      <c r="AB13" s="6" t="s">
        <v>395</v>
      </c>
      <c r="AC13" s="6" t="s">
        <v>1916</v>
      </c>
      <c r="AD13" s="6" t="s">
        <v>1918</v>
      </c>
      <c r="AE13" s="630" t="s">
        <v>310</v>
      </c>
      <c r="AG13" s="6" t="s">
        <v>1434</v>
      </c>
      <c r="AJ13" s="6">
        <v>1</v>
      </c>
      <c r="AK13" s="6" t="s">
        <v>301</v>
      </c>
      <c r="AL13" s="10"/>
      <c r="AM13" s="11"/>
      <c r="AN13" s="12" t="s">
        <v>267</v>
      </c>
      <c r="AO13" s="13">
        <v>37621</v>
      </c>
      <c r="AP13" s="13">
        <v>37621</v>
      </c>
      <c r="AQ13" s="13">
        <v>37986</v>
      </c>
      <c r="AR13" s="13">
        <v>37986</v>
      </c>
      <c r="AS13" s="13">
        <v>37986</v>
      </c>
      <c r="AT13" s="13">
        <v>37986</v>
      </c>
      <c r="AU13" s="13">
        <v>38352</v>
      </c>
      <c r="AV13" s="13">
        <v>38352</v>
      </c>
      <c r="AW13" s="13">
        <v>38352</v>
      </c>
      <c r="AX13" s="13">
        <v>38352</v>
      </c>
      <c r="AY13" s="13">
        <v>38717</v>
      </c>
      <c r="AZ13" s="13">
        <v>38717</v>
      </c>
      <c r="BA13" s="13">
        <v>38717</v>
      </c>
      <c r="BB13" s="14">
        <v>38717</v>
      </c>
      <c r="BC13" s="13">
        <v>39082</v>
      </c>
      <c r="BD13" s="13">
        <v>39082</v>
      </c>
      <c r="BE13" s="15">
        <v>39082</v>
      </c>
      <c r="BF13" s="15">
        <v>39082</v>
      </c>
      <c r="BG13" s="15">
        <v>39447</v>
      </c>
      <c r="BH13" s="15">
        <v>39447</v>
      </c>
      <c r="BI13" s="15">
        <v>39447</v>
      </c>
      <c r="BJ13" s="15">
        <v>39447</v>
      </c>
      <c r="BK13" s="75"/>
      <c r="CB13" s="6" t="str">
        <f>CC13&amp;"--"&amp;CD13</f>
        <v>0--NA</v>
      </c>
      <c r="CC13" s="6">
        <v>0</v>
      </c>
      <c r="CD13" s="6" t="s">
        <v>255</v>
      </c>
    </row>
    <row r="14" spans="1:85" ht="12.75" customHeight="1" x14ac:dyDescent="0.5">
      <c r="A14" s="56" t="s">
        <v>367</v>
      </c>
      <c r="B14" s="71" t="s">
        <v>164</v>
      </c>
      <c r="C14" s="65"/>
      <c r="D14" s="66"/>
      <c r="E14" s="59"/>
      <c r="F14" s="59"/>
      <c r="G14" s="67"/>
      <c r="H14" s="68"/>
      <c r="I14" s="69"/>
      <c r="J14" s="71" t="s">
        <v>254</v>
      </c>
      <c r="K14" s="72" t="s">
        <v>548</v>
      </c>
      <c r="L14" s="48"/>
      <c r="M14" s="48" t="s">
        <v>1765</v>
      </c>
      <c r="N14" s="74" t="s">
        <v>1763</v>
      </c>
      <c r="O14" s="50">
        <f t="shared" si="1"/>
        <v>394</v>
      </c>
      <c r="P14" s="54"/>
      <c r="Q14" s="48"/>
      <c r="R14" s="74"/>
      <c r="S14" s="52" t="s">
        <v>250</v>
      </c>
      <c r="T14" s="48"/>
      <c r="U14" s="48" t="s">
        <v>1390</v>
      </c>
      <c r="V14" s="74" t="s">
        <v>1388</v>
      </c>
      <c r="W14" s="50">
        <f t="shared" si="2"/>
        <v>398</v>
      </c>
      <c r="X14" s="54"/>
      <c r="Y14" s="201"/>
      <c r="Z14" s="222"/>
      <c r="AA14" s="6" t="s">
        <v>250</v>
      </c>
      <c r="AB14" s="6" t="s">
        <v>395</v>
      </c>
      <c r="AC14" s="6" t="s">
        <v>1916</v>
      </c>
      <c r="AD14" s="6" t="s">
        <v>1918</v>
      </c>
      <c r="AE14" s="630" t="s">
        <v>310</v>
      </c>
      <c r="AG14" s="6" t="s">
        <v>1434</v>
      </c>
      <c r="AJ14" s="6">
        <v>1</v>
      </c>
      <c r="AK14" s="6" t="s">
        <v>301</v>
      </c>
      <c r="AL14" s="10" t="s">
        <v>274</v>
      </c>
      <c r="AM14" s="11" t="s">
        <v>264</v>
      </c>
      <c r="AN14" s="12" t="s">
        <v>266</v>
      </c>
      <c r="AO14" s="13">
        <v>37803</v>
      </c>
      <c r="AP14" s="13">
        <v>37803</v>
      </c>
      <c r="AQ14" s="13">
        <v>37803</v>
      </c>
      <c r="AR14" s="13">
        <v>37803</v>
      </c>
      <c r="AS14" s="13">
        <v>38169</v>
      </c>
      <c r="AT14" s="13">
        <v>38169</v>
      </c>
      <c r="AU14" s="13">
        <v>38169</v>
      </c>
      <c r="AV14" s="13">
        <v>38169</v>
      </c>
      <c r="AW14" s="13">
        <v>38534</v>
      </c>
      <c r="AX14" s="13">
        <v>38534</v>
      </c>
      <c r="AY14" s="13">
        <v>38534</v>
      </c>
      <c r="AZ14" s="13">
        <v>38534</v>
      </c>
      <c r="BA14" s="13">
        <v>38899</v>
      </c>
      <c r="BB14" s="14">
        <v>38899</v>
      </c>
      <c r="BC14" s="13">
        <v>38899</v>
      </c>
      <c r="BD14" s="13">
        <v>38899</v>
      </c>
      <c r="BE14" s="15">
        <v>39264</v>
      </c>
      <c r="BF14" s="15">
        <v>39264</v>
      </c>
      <c r="BG14" s="15">
        <v>39264</v>
      </c>
      <c r="BH14" s="15">
        <v>39264</v>
      </c>
      <c r="BI14" s="15">
        <v>39630</v>
      </c>
      <c r="BJ14" s="15">
        <v>39630</v>
      </c>
      <c r="BK14" s="75"/>
    </row>
    <row r="15" spans="1:85" ht="12.75" customHeight="1" x14ac:dyDescent="0.5">
      <c r="A15" s="56" t="s">
        <v>368</v>
      </c>
      <c r="B15" s="71" t="s">
        <v>165</v>
      </c>
      <c r="C15" s="65"/>
      <c r="D15" s="66"/>
      <c r="E15" s="59"/>
      <c r="F15" s="59"/>
      <c r="G15" s="67"/>
      <c r="H15" s="68"/>
      <c r="I15" s="69"/>
      <c r="J15" s="71" t="s">
        <v>254</v>
      </c>
      <c r="K15" s="72" t="s">
        <v>548</v>
      </c>
      <c r="L15" s="48"/>
      <c r="M15" s="48" t="s">
        <v>1766</v>
      </c>
      <c r="N15" s="74" t="s">
        <v>1763</v>
      </c>
      <c r="O15" s="50">
        <f t="shared" si="1"/>
        <v>394</v>
      </c>
      <c r="P15" s="54"/>
      <c r="Q15" s="48"/>
      <c r="R15" s="74"/>
      <c r="S15" s="52" t="s">
        <v>250</v>
      </c>
      <c r="T15" s="48"/>
      <c r="U15" s="48" t="s">
        <v>1391</v>
      </c>
      <c r="V15" s="74" t="s">
        <v>1388</v>
      </c>
      <c r="W15" s="50">
        <f t="shared" si="2"/>
        <v>398</v>
      </c>
      <c r="X15" s="54"/>
      <c r="Y15" s="201"/>
      <c r="Z15" s="222"/>
      <c r="AA15" s="6" t="s">
        <v>250</v>
      </c>
      <c r="AB15" s="6" t="s">
        <v>395</v>
      </c>
      <c r="AC15" s="6" t="s">
        <v>1916</v>
      </c>
      <c r="AD15" s="6" t="s">
        <v>1918</v>
      </c>
      <c r="AE15" s="630" t="s">
        <v>310</v>
      </c>
      <c r="AG15" s="6" t="s">
        <v>1434</v>
      </c>
      <c r="AJ15" s="6">
        <v>4</v>
      </c>
      <c r="AK15" s="6" t="s">
        <v>301</v>
      </c>
      <c r="AL15" s="76"/>
      <c r="AM15" s="26"/>
      <c r="AN15" s="12" t="s">
        <v>267</v>
      </c>
      <c r="AO15" s="13">
        <v>37803</v>
      </c>
      <c r="AP15" s="13">
        <v>37803</v>
      </c>
      <c r="AQ15" s="13">
        <v>37803</v>
      </c>
      <c r="AR15" s="13">
        <v>37803</v>
      </c>
      <c r="AS15" s="13">
        <v>38169</v>
      </c>
      <c r="AT15" s="13">
        <v>38169</v>
      </c>
      <c r="AU15" s="13">
        <v>38169</v>
      </c>
      <c r="AV15" s="13">
        <v>38169</v>
      </c>
      <c r="AW15" s="13">
        <v>38534</v>
      </c>
      <c r="AX15" s="13">
        <v>38534</v>
      </c>
      <c r="AY15" s="13">
        <v>38534</v>
      </c>
      <c r="AZ15" s="13">
        <v>38534</v>
      </c>
      <c r="BA15" s="13">
        <v>38899</v>
      </c>
      <c r="BB15" s="14">
        <v>38899</v>
      </c>
      <c r="BC15" s="13">
        <v>38899</v>
      </c>
      <c r="BD15" s="13">
        <v>38899</v>
      </c>
      <c r="BE15" s="15">
        <v>39264</v>
      </c>
      <c r="BF15" s="15">
        <v>39264</v>
      </c>
      <c r="BG15" s="15">
        <v>39264</v>
      </c>
      <c r="BH15" s="15">
        <v>39264</v>
      </c>
      <c r="BI15" s="15">
        <v>39630</v>
      </c>
      <c r="BJ15" s="15">
        <v>39630</v>
      </c>
      <c r="BK15" s="75"/>
    </row>
    <row r="16" spans="1:85" ht="12.75" customHeight="1" x14ac:dyDescent="0.5">
      <c r="A16" s="56" t="s">
        <v>369</v>
      </c>
      <c r="B16" s="71" t="s">
        <v>166</v>
      </c>
      <c r="C16" s="65"/>
      <c r="D16" s="66"/>
      <c r="E16" s="59"/>
      <c r="F16" s="59"/>
      <c r="G16" s="67"/>
      <c r="H16" s="68"/>
      <c r="I16" s="69"/>
      <c r="J16" s="71" t="s">
        <v>254</v>
      </c>
      <c r="K16" s="72" t="s">
        <v>548</v>
      </c>
      <c r="L16" s="48"/>
      <c r="M16" s="48" t="s">
        <v>1767</v>
      </c>
      <c r="N16" s="74" t="s">
        <v>1763</v>
      </c>
      <c r="O16" s="50">
        <f t="shared" si="1"/>
        <v>394</v>
      </c>
      <c r="P16" s="54"/>
      <c r="Q16" s="48"/>
      <c r="R16" s="74"/>
      <c r="S16" s="52" t="s">
        <v>250</v>
      </c>
      <c r="T16" s="48"/>
      <c r="U16" s="48" t="s">
        <v>1392</v>
      </c>
      <c r="V16" s="74" t="s">
        <v>1388</v>
      </c>
      <c r="W16" s="50">
        <f t="shared" si="2"/>
        <v>398</v>
      </c>
      <c r="X16" s="54"/>
      <c r="Y16" s="201"/>
      <c r="Z16" s="222"/>
      <c r="AA16" s="6" t="s">
        <v>250</v>
      </c>
      <c r="AB16" s="6" t="s">
        <v>395</v>
      </c>
      <c r="AC16" s="6" t="s">
        <v>1916</v>
      </c>
      <c r="AD16" s="6" t="s">
        <v>1918</v>
      </c>
      <c r="AE16" s="630" t="s">
        <v>310</v>
      </c>
      <c r="AG16" s="6" t="s">
        <v>1434</v>
      </c>
      <c r="AJ16" s="6">
        <v>2</v>
      </c>
      <c r="AK16" s="6" t="s">
        <v>301</v>
      </c>
      <c r="AL16" s="76" t="s">
        <v>280</v>
      </c>
      <c r="AM16" s="26" t="s">
        <v>278</v>
      </c>
      <c r="AN16" s="12" t="s">
        <v>266</v>
      </c>
      <c r="AO16" s="13">
        <v>37712</v>
      </c>
      <c r="AP16" s="13">
        <v>37803</v>
      </c>
      <c r="AQ16" s="13">
        <v>37895</v>
      </c>
      <c r="AR16" s="13">
        <v>37987</v>
      </c>
      <c r="AS16" s="13">
        <v>38078</v>
      </c>
      <c r="AT16" s="13">
        <v>38169</v>
      </c>
      <c r="AU16" s="13">
        <v>38261</v>
      </c>
      <c r="AV16" s="13">
        <v>38353</v>
      </c>
      <c r="AW16" s="13">
        <v>38443</v>
      </c>
      <c r="AX16" s="13">
        <v>38534</v>
      </c>
      <c r="AY16" s="13">
        <v>38626</v>
      </c>
      <c r="AZ16" s="13">
        <v>38718</v>
      </c>
      <c r="BA16" s="13">
        <v>38808</v>
      </c>
      <c r="BB16" s="14">
        <v>38899</v>
      </c>
      <c r="BC16" s="13">
        <v>38991</v>
      </c>
      <c r="BD16" s="13">
        <v>39083</v>
      </c>
      <c r="BE16" s="15">
        <v>39173</v>
      </c>
      <c r="BF16" s="15">
        <v>39264</v>
      </c>
      <c r="BG16" s="15">
        <v>39356</v>
      </c>
      <c r="BH16" s="15">
        <v>39448</v>
      </c>
      <c r="BI16" s="15">
        <v>39539</v>
      </c>
      <c r="BJ16" s="15">
        <v>39630</v>
      </c>
      <c r="BK16" s="75"/>
    </row>
    <row r="17" spans="1:63" ht="12.75" customHeight="1" x14ac:dyDescent="0.5">
      <c r="A17" s="56" t="s">
        <v>370</v>
      </c>
      <c r="B17" s="71" t="s">
        <v>167</v>
      </c>
      <c r="C17" s="65"/>
      <c r="D17" s="66"/>
      <c r="E17" s="59"/>
      <c r="F17" s="59"/>
      <c r="G17" s="67"/>
      <c r="H17" s="68"/>
      <c r="I17" s="69"/>
      <c r="J17" s="71" t="s">
        <v>254</v>
      </c>
      <c r="K17" s="72" t="s">
        <v>548</v>
      </c>
      <c r="L17" s="51"/>
      <c r="M17" s="48" t="s">
        <v>1768</v>
      </c>
      <c r="N17" s="74" t="s">
        <v>1763</v>
      </c>
      <c r="O17" s="50">
        <f t="shared" si="1"/>
        <v>394</v>
      </c>
      <c r="P17" s="54"/>
      <c r="Q17" s="48"/>
      <c r="R17" s="74"/>
      <c r="S17" s="52" t="s">
        <v>250</v>
      </c>
      <c r="T17" s="54"/>
      <c r="U17" s="48" t="s">
        <v>1393</v>
      </c>
      <c r="V17" s="74" t="s">
        <v>1388</v>
      </c>
      <c r="W17" s="50">
        <f t="shared" si="2"/>
        <v>398</v>
      </c>
      <c r="X17" s="54"/>
      <c r="Y17" s="201"/>
      <c r="Z17" s="222"/>
      <c r="AA17" s="6" t="s">
        <v>250</v>
      </c>
      <c r="AB17" s="6" t="s">
        <v>395</v>
      </c>
      <c r="AC17" s="6" t="s">
        <v>1916</v>
      </c>
      <c r="AD17" s="6" t="s">
        <v>1918</v>
      </c>
      <c r="AE17" s="630" t="s">
        <v>310</v>
      </c>
      <c r="AG17" s="6" t="s">
        <v>1434</v>
      </c>
      <c r="AJ17" s="6">
        <v>1</v>
      </c>
      <c r="AK17" s="6" t="s">
        <v>301</v>
      </c>
      <c r="AL17" s="76"/>
      <c r="AM17" s="26"/>
      <c r="AN17" s="12" t="s">
        <v>267</v>
      </c>
      <c r="AO17" s="13">
        <v>37802</v>
      </c>
      <c r="AP17" s="13">
        <v>37894</v>
      </c>
      <c r="AQ17" s="13">
        <v>37986</v>
      </c>
      <c r="AR17" s="13">
        <v>38077</v>
      </c>
      <c r="AS17" s="13">
        <v>38168</v>
      </c>
      <c r="AT17" s="13">
        <v>38260</v>
      </c>
      <c r="AU17" s="13">
        <v>38352</v>
      </c>
      <c r="AV17" s="13">
        <v>38442</v>
      </c>
      <c r="AW17" s="13">
        <v>38533</v>
      </c>
      <c r="AX17" s="13">
        <v>38625</v>
      </c>
      <c r="AY17" s="13">
        <v>38717</v>
      </c>
      <c r="AZ17" s="13">
        <v>38807</v>
      </c>
      <c r="BA17" s="13">
        <v>38898</v>
      </c>
      <c r="BB17" s="14">
        <v>38990</v>
      </c>
      <c r="BC17" s="13">
        <v>39082</v>
      </c>
      <c r="BD17" s="13">
        <v>39172</v>
      </c>
      <c r="BE17" s="15">
        <v>39263</v>
      </c>
      <c r="BF17" s="15">
        <v>39355</v>
      </c>
      <c r="BG17" s="15">
        <v>39447</v>
      </c>
      <c r="BH17" s="15">
        <v>39538</v>
      </c>
      <c r="BI17" s="15">
        <v>39629</v>
      </c>
      <c r="BJ17" s="15">
        <v>39721</v>
      </c>
      <c r="BK17" s="75"/>
    </row>
    <row r="18" spans="1:63" ht="12.75" customHeight="1" x14ac:dyDescent="0.5">
      <c r="A18" s="56" t="s">
        <v>193</v>
      </c>
      <c r="B18" s="71" t="s">
        <v>244</v>
      </c>
      <c r="C18" s="65"/>
      <c r="D18" s="66"/>
      <c r="E18" s="59"/>
      <c r="F18" s="59"/>
      <c r="G18" s="67"/>
      <c r="H18" s="68"/>
      <c r="I18" s="69"/>
      <c r="J18" s="71" t="s">
        <v>254</v>
      </c>
      <c r="K18" s="72" t="s">
        <v>548</v>
      </c>
      <c r="L18" s="51"/>
      <c r="M18" s="201" t="s">
        <v>1769</v>
      </c>
      <c r="N18" s="74" t="s">
        <v>1763</v>
      </c>
      <c r="O18" s="50">
        <f t="shared" si="1"/>
        <v>394</v>
      </c>
      <c r="P18" s="54"/>
      <c r="Q18" s="48"/>
      <c r="R18" s="74"/>
      <c r="S18" s="52" t="s">
        <v>250</v>
      </c>
      <c r="T18" s="54"/>
      <c r="U18" s="201" t="s">
        <v>1421</v>
      </c>
      <c r="V18" s="74" t="s">
        <v>1388</v>
      </c>
      <c r="W18" s="50">
        <f t="shared" si="2"/>
        <v>398</v>
      </c>
      <c r="X18" s="54"/>
      <c r="Y18" s="201"/>
      <c r="Z18" s="222"/>
      <c r="AA18" s="6" t="s">
        <v>250</v>
      </c>
      <c r="AB18" s="6" t="s">
        <v>395</v>
      </c>
      <c r="AC18" s="6" t="s">
        <v>1916</v>
      </c>
      <c r="AD18" s="6" t="s">
        <v>1918</v>
      </c>
      <c r="AE18" s="630" t="s">
        <v>310</v>
      </c>
      <c r="AG18" s="6" t="s">
        <v>1434</v>
      </c>
      <c r="AJ18" s="6">
        <v>1</v>
      </c>
      <c r="AK18" s="6" t="s">
        <v>301</v>
      </c>
      <c r="AL18" s="76" t="s">
        <v>281</v>
      </c>
      <c r="AM18" s="26" t="s">
        <v>279</v>
      </c>
      <c r="AN18" s="12" t="s">
        <v>266</v>
      </c>
      <c r="AO18" s="77">
        <v>37712</v>
      </c>
      <c r="AP18" s="77">
        <v>37803</v>
      </c>
      <c r="AQ18" s="77">
        <v>37895</v>
      </c>
      <c r="AR18" s="77">
        <v>37987</v>
      </c>
      <c r="AS18" s="77">
        <v>38078</v>
      </c>
      <c r="AT18" s="77">
        <v>38169</v>
      </c>
      <c r="AU18" s="77">
        <v>38261</v>
      </c>
      <c r="AV18" s="77">
        <v>38353</v>
      </c>
      <c r="AW18" s="77">
        <v>38443</v>
      </c>
      <c r="AX18" s="77">
        <v>38534</v>
      </c>
      <c r="AY18" s="77">
        <v>38626</v>
      </c>
      <c r="AZ18" s="77">
        <v>38718</v>
      </c>
      <c r="BA18" s="77">
        <v>38808</v>
      </c>
      <c r="BB18" s="77">
        <v>38899</v>
      </c>
      <c r="BC18" s="77">
        <v>38991</v>
      </c>
      <c r="BD18" s="77">
        <v>39083</v>
      </c>
      <c r="BE18" s="77">
        <v>39173</v>
      </c>
      <c r="BF18" s="77">
        <v>39264</v>
      </c>
      <c r="BG18" s="77">
        <v>39356</v>
      </c>
      <c r="BH18" s="77">
        <v>39448</v>
      </c>
      <c r="BI18" s="77">
        <v>39539</v>
      </c>
      <c r="BJ18" s="77">
        <v>39630</v>
      </c>
      <c r="BK18" s="75"/>
    </row>
    <row r="19" spans="1:63" ht="12.75" customHeight="1" x14ac:dyDescent="0.5">
      <c r="A19" s="56" t="s">
        <v>159</v>
      </c>
      <c r="B19" s="71" t="s">
        <v>157</v>
      </c>
      <c r="C19" s="78"/>
      <c r="D19" s="79"/>
      <c r="E19" s="79"/>
      <c r="F19" s="79"/>
      <c r="G19" s="80"/>
      <c r="H19" s="81"/>
      <c r="I19" s="82"/>
      <c r="J19" s="71" t="s">
        <v>254</v>
      </c>
      <c r="K19" s="72" t="s">
        <v>548</v>
      </c>
      <c r="L19" s="48"/>
      <c r="M19" s="201" t="s">
        <v>1770</v>
      </c>
      <c r="N19" s="48"/>
      <c r="O19" s="50">
        <f t="shared" si="1"/>
        <v>259</v>
      </c>
      <c r="P19" s="54"/>
      <c r="Q19" s="48"/>
      <c r="R19" s="54"/>
      <c r="S19" s="52" t="s">
        <v>250</v>
      </c>
      <c r="T19" s="48"/>
      <c r="U19" s="201" t="s">
        <v>1430</v>
      </c>
      <c r="V19" s="48"/>
      <c r="W19" s="50">
        <f t="shared" si="2"/>
        <v>263</v>
      </c>
      <c r="X19" s="54"/>
      <c r="Y19" s="201"/>
      <c r="Z19" s="54"/>
      <c r="AA19" s="6" t="s">
        <v>249</v>
      </c>
      <c r="AB19" s="6" t="s">
        <v>395</v>
      </c>
      <c r="AC19" s="6" t="s">
        <v>1916</v>
      </c>
      <c r="AD19" s="6" t="s">
        <v>395</v>
      </c>
      <c r="AE19" s="630" t="s">
        <v>310</v>
      </c>
      <c r="AG19" s="6" t="s">
        <v>1434</v>
      </c>
      <c r="AJ19" s="6">
        <v>1</v>
      </c>
      <c r="AK19" s="6" t="s">
        <v>301</v>
      </c>
      <c r="AL19" s="76"/>
      <c r="AM19" s="26"/>
      <c r="AN19" s="12" t="s">
        <v>267</v>
      </c>
      <c r="AO19" s="77">
        <v>37741</v>
      </c>
      <c r="AP19" s="77">
        <v>37833</v>
      </c>
      <c r="AQ19" s="77">
        <v>37925</v>
      </c>
      <c r="AR19" s="77">
        <v>38017</v>
      </c>
      <c r="AS19" s="77">
        <v>38107</v>
      </c>
      <c r="AT19" s="77">
        <v>38199</v>
      </c>
      <c r="AU19" s="77">
        <v>38291</v>
      </c>
      <c r="AV19" s="77">
        <v>38383</v>
      </c>
      <c r="AW19" s="77">
        <v>38472</v>
      </c>
      <c r="AX19" s="77">
        <v>38564</v>
      </c>
      <c r="AY19" s="77">
        <v>38656</v>
      </c>
      <c r="AZ19" s="77">
        <v>38748</v>
      </c>
      <c r="BA19" s="77">
        <v>38837</v>
      </c>
      <c r="BB19" s="77">
        <v>38929</v>
      </c>
      <c r="BC19" s="77">
        <v>39021</v>
      </c>
      <c r="BD19" s="77">
        <v>39113</v>
      </c>
      <c r="BE19" s="77">
        <v>39202</v>
      </c>
      <c r="BF19" s="77">
        <v>39294</v>
      </c>
      <c r="BG19" s="77">
        <v>39386</v>
      </c>
      <c r="BH19" s="77">
        <v>39478</v>
      </c>
      <c r="BI19" s="77">
        <v>39568</v>
      </c>
      <c r="BJ19" s="77">
        <v>39660</v>
      </c>
      <c r="BK19" s="75"/>
    </row>
    <row r="20" spans="1:63" ht="12.75" customHeight="1" x14ac:dyDescent="0.5">
      <c r="A20" s="56" t="s">
        <v>160</v>
      </c>
      <c r="B20" s="71" t="s">
        <v>158</v>
      </c>
      <c r="C20" s="78"/>
      <c r="D20" s="79"/>
      <c r="E20" s="79"/>
      <c r="F20" s="79"/>
      <c r="G20" s="80"/>
      <c r="H20" s="81"/>
      <c r="I20" s="82"/>
      <c r="J20" s="71" t="s">
        <v>254</v>
      </c>
      <c r="K20" s="72" t="s">
        <v>548</v>
      </c>
      <c r="L20" s="54"/>
      <c r="M20" s="48" t="s">
        <v>1771</v>
      </c>
      <c r="N20" s="54"/>
      <c r="O20" s="50">
        <f t="shared" si="1"/>
        <v>259</v>
      </c>
      <c r="P20" s="54"/>
      <c r="Q20" s="48"/>
      <c r="R20" s="54"/>
      <c r="S20" s="52" t="s">
        <v>250</v>
      </c>
      <c r="T20" s="54"/>
      <c r="U20" s="201" t="s">
        <v>1431</v>
      </c>
      <c r="V20" s="54"/>
      <c r="W20" s="50">
        <f t="shared" si="2"/>
        <v>263</v>
      </c>
      <c r="X20" s="54"/>
      <c r="Y20" s="201"/>
      <c r="Z20" s="54"/>
      <c r="AA20" s="6" t="s">
        <v>249</v>
      </c>
      <c r="AB20" s="6" t="s">
        <v>395</v>
      </c>
      <c r="AC20" s="6" t="s">
        <v>1916</v>
      </c>
      <c r="AD20" s="6" t="s">
        <v>395</v>
      </c>
      <c r="AE20" s="630" t="s">
        <v>310</v>
      </c>
      <c r="AG20" s="6" t="s">
        <v>1434</v>
      </c>
      <c r="AJ20" s="6">
        <v>5</v>
      </c>
      <c r="AK20" s="6" t="s">
        <v>301</v>
      </c>
      <c r="AL20" s="76" t="s">
        <v>283</v>
      </c>
      <c r="AM20" s="26" t="s">
        <v>282</v>
      </c>
      <c r="AN20" s="12" t="s">
        <v>266</v>
      </c>
      <c r="AO20" s="77">
        <v>37742</v>
      </c>
      <c r="AP20" s="77">
        <v>37834</v>
      </c>
      <c r="AQ20" s="77">
        <v>37926</v>
      </c>
      <c r="AR20" s="77">
        <v>38018</v>
      </c>
      <c r="AS20" s="77">
        <v>38108</v>
      </c>
      <c r="AT20" s="77">
        <v>38200</v>
      </c>
      <c r="AU20" s="77">
        <v>38292</v>
      </c>
      <c r="AV20" s="77">
        <v>38384</v>
      </c>
      <c r="AW20" s="77">
        <v>38473</v>
      </c>
      <c r="AX20" s="77">
        <v>38565</v>
      </c>
      <c r="AY20" s="77">
        <v>38657</v>
      </c>
      <c r="AZ20" s="77">
        <v>38749</v>
      </c>
      <c r="BA20" s="77">
        <v>38838</v>
      </c>
      <c r="BB20" s="77">
        <v>38930</v>
      </c>
      <c r="BC20" s="77">
        <v>39022</v>
      </c>
      <c r="BD20" s="77">
        <v>39114</v>
      </c>
      <c r="BE20" s="77">
        <v>39203</v>
      </c>
      <c r="BF20" s="77">
        <v>39295</v>
      </c>
      <c r="BG20" s="77">
        <v>39387</v>
      </c>
      <c r="BH20" s="77">
        <v>39479</v>
      </c>
      <c r="BI20" s="77">
        <v>39569</v>
      </c>
      <c r="BJ20" s="77">
        <v>39661</v>
      </c>
      <c r="BK20" s="75"/>
    </row>
    <row r="21" spans="1:63" ht="12.75" customHeight="1" x14ac:dyDescent="0.5">
      <c r="A21" s="625" t="s">
        <v>477</v>
      </c>
      <c r="B21" s="627" t="s">
        <v>478</v>
      </c>
      <c r="C21" s="78"/>
      <c r="D21" s="79"/>
      <c r="E21" s="79"/>
      <c r="F21" s="79"/>
      <c r="G21" s="80"/>
      <c r="H21" s="81"/>
      <c r="I21" s="82"/>
      <c r="J21" s="71" t="s">
        <v>254</v>
      </c>
      <c r="K21" s="72" t="s">
        <v>548</v>
      </c>
      <c r="L21" s="201" t="s">
        <v>2020</v>
      </c>
      <c r="M21" s="48"/>
      <c r="N21" s="48"/>
      <c r="O21" s="50">
        <f t="shared" si="1"/>
        <v>312</v>
      </c>
      <c r="P21" s="54"/>
      <c r="Q21" s="54"/>
      <c r="R21" s="54"/>
      <c r="S21" s="52" t="s">
        <v>250</v>
      </c>
      <c r="T21" s="663" t="s">
        <v>2019</v>
      </c>
      <c r="U21" s="631"/>
      <c r="V21" s="631"/>
      <c r="W21" s="50">
        <f>MAX(LEN(T21)+4,LEN(U21)+4,LEN(V21)+4)</f>
        <v>316</v>
      </c>
      <c r="X21" s="224"/>
      <c r="Y21" s="48"/>
      <c r="Z21" s="54"/>
      <c r="AA21" s="6" t="s">
        <v>250</v>
      </c>
      <c r="AB21" s="6" t="s">
        <v>1917</v>
      </c>
      <c r="AC21" s="6" t="s">
        <v>395</v>
      </c>
      <c r="AD21" s="6" t="s">
        <v>395</v>
      </c>
      <c r="AE21" s="630" t="s">
        <v>310</v>
      </c>
      <c r="AG21" s="6" t="s">
        <v>1434</v>
      </c>
      <c r="AJ21" s="6">
        <v>2</v>
      </c>
      <c r="AK21" s="6" t="s">
        <v>301</v>
      </c>
      <c r="AL21" s="76"/>
      <c r="AM21" s="26"/>
      <c r="AN21" s="12" t="s">
        <v>267</v>
      </c>
      <c r="AO21" s="77">
        <v>37772</v>
      </c>
      <c r="AP21" s="77">
        <v>37864</v>
      </c>
      <c r="AQ21" s="77">
        <v>37955</v>
      </c>
      <c r="AR21" s="77">
        <v>38045</v>
      </c>
      <c r="AS21" s="77">
        <v>38138</v>
      </c>
      <c r="AT21" s="77">
        <v>38230</v>
      </c>
      <c r="AU21" s="77">
        <v>38321</v>
      </c>
      <c r="AV21" s="77">
        <v>38411</v>
      </c>
      <c r="AW21" s="77">
        <v>38503</v>
      </c>
      <c r="AX21" s="77">
        <v>38595</v>
      </c>
      <c r="AY21" s="77">
        <v>38686</v>
      </c>
      <c r="AZ21" s="77">
        <v>38776</v>
      </c>
      <c r="BA21" s="77">
        <v>38868</v>
      </c>
      <c r="BB21" s="77">
        <v>38960</v>
      </c>
      <c r="BC21" s="77">
        <v>39051</v>
      </c>
      <c r="BD21" s="77">
        <v>39141</v>
      </c>
      <c r="BE21" s="77">
        <v>39233</v>
      </c>
      <c r="BF21" s="77">
        <v>39325</v>
      </c>
      <c r="BG21" s="77">
        <v>39416</v>
      </c>
      <c r="BH21" s="77">
        <v>39507</v>
      </c>
      <c r="BI21" s="77">
        <v>39599</v>
      </c>
      <c r="BJ21" s="77">
        <v>39691</v>
      </c>
      <c r="BK21" s="75"/>
    </row>
    <row r="22" spans="1:63" ht="12.75" customHeight="1" x14ac:dyDescent="0.5">
      <c r="A22" s="56" t="s">
        <v>219</v>
      </c>
      <c r="B22" s="83" t="s">
        <v>221</v>
      </c>
      <c r="C22" s="78"/>
      <c r="D22" s="79"/>
      <c r="E22" s="79"/>
      <c r="F22" s="79"/>
      <c r="G22" s="80"/>
      <c r="H22" s="81"/>
      <c r="I22" s="82"/>
      <c r="J22" s="71" t="s">
        <v>254</v>
      </c>
      <c r="K22" s="72" t="s">
        <v>548</v>
      </c>
      <c r="L22" s="49" t="s">
        <v>1772</v>
      </c>
      <c r="M22" s="49" t="s">
        <v>1773</v>
      </c>
      <c r="N22" s="49" t="s">
        <v>1774</v>
      </c>
      <c r="O22" s="50">
        <f t="shared" ref="O22:O44" si="3">MAX(LEN(L22),LEN(M22),LEN(N22))</f>
        <v>238</v>
      </c>
      <c r="P22" s="54"/>
      <c r="Q22" s="54"/>
      <c r="R22" s="54"/>
      <c r="S22" s="52" t="s">
        <v>250</v>
      </c>
      <c r="T22" s="48" t="s">
        <v>1395</v>
      </c>
      <c r="U22" s="48" t="s">
        <v>1396</v>
      </c>
      <c r="V22" s="48" t="s">
        <v>1397</v>
      </c>
      <c r="W22" s="50">
        <f t="shared" ref="W22:W39" si="4">MAX(LEN(T22)+4,LEN(U22)+4,LEN(V22)+4)</f>
        <v>242</v>
      </c>
      <c r="X22" s="224"/>
      <c r="Y22" s="201"/>
      <c r="Z22" s="223"/>
      <c r="AA22" s="6" t="s">
        <v>250</v>
      </c>
      <c r="AB22" s="6" t="s">
        <v>1917</v>
      </c>
      <c r="AC22" s="6" t="s">
        <v>1916</v>
      </c>
      <c r="AD22" s="6" t="s">
        <v>1918</v>
      </c>
      <c r="AE22" s="630" t="s">
        <v>310</v>
      </c>
      <c r="AG22" s="6" t="s">
        <v>1434</v>
      </c>
      <c r="AJ22" s="6">
        <v>1</v>
      </c>
      <c r="AK22" s="6" t="s">
        <v>301</v>
      </c>
      <c r="AL22" s="76" t="s">
        <v>284</v>
      </c>
      <c r="AM22" s="26" t="s">
        <v>285</v>
      </c>
      <c r="AN22" s="12" t="s">
        <v>266</v>
      </c>
      <c r="AO22" s="77">
        <v>37773</v>
      </c>
      <c r="AP22" s="77">
        <v>37865</v>
      </c>
      <c r="AQ22" s="77">
        <v>37956</v>
      </c>
      <c r="AR22" s="77">
        <v>38047</v>
      </c>
      <c r="AS22" s="77">
        <v>38139</v>
      </c>
      <c r="AT22" s="77">
        <v>38231</v>
      </c>
      <c r="AU22" s="77">
        <v>38322</v>
      </c>
      <c r="AV22" s="77">
        <v>38412</v>
      </c>
      <c r="AW22" s="77">
        <v>38504</v>
      </c>
      <c r="AX22" s="77">
        <v>38596</v>
      </c>
      <c r="AY22" s="77">
        <v>38687</v>
      </c>
      <c r="AZ22" s="77">
        <v>38777</v>
      </c>
      <c r="BA22" s="77">
        <v>38869</v>
      </c>
      <c r="BB22" s="77">
        <v>38961</v>
      </c>
      <c r="BC22" s="77">
        <v>39052</v>
      </c>
      <c r="BD22" s="77">
        <v>39142</v>
      </c>
      <c r="BE22" s="77">
        <v>39234</v>
      </c>
      <c r="BF22" s="77">
        <v>39326</v>
      </c>
      <c r="BG22" s="77">
        <v>39417</v>
      </c>
      <c r="BH22" s="77">
        <v>39508</v>
      </c>
      <c r="BI22" s="77">
        <v>39600</v>
      </c>
      <c r="BJ22" s="77">
        <v>39692</v>
      </c>
      <c r="BK22" s="75"/>
    </row>
    <row r="23" spans="1:63" ht="12.75" customHeight="1" x14ac:dyDescent="0.5">
      <c r="A23" s="56" t="s">
        <v>220</v>
      </c>
      <c r="B23" s="83" t="s">
        <v>222</v>
      </c>
      <c r="C23" s="65"/>
      <c r="D23" s="66"/>
      <c r="E23" s="59"/>
      <c r="F23" s="59"/>
      <c r="G23" s="67"/>
      <c r="H23" s="68"/>
      <c r="I23" s="69"/>
      <c r="J23" s="71" t="s">
        <v>254</v>
      </c>
      <c r="K23" s="72" t="s">
        <v>548</v>
      </c>
      <c r="L23" s="54" t="s">
        <v>1775</v>
      </c>
      <c r="M23" s="54" t="s">
        <v>1776</v>
      </c>
      <c r="N23" s="54" t="s">
        <v>1777</v>
      </c>
      <c r="O23" s="50">
        <f t="shared" si="3"/>
        <v>238</v>
      </c>
      <c r="P23" s="54"/>
      <c r="Q23" s="54"/>
      <c r="R23" s="54"/>
      <c r="S23" s="52" t="s">
        <v>250</v>
      </c>
      <c r="T23" s="48" t="s">
        <v>1398</v>
      </c>
      <c r="U23" s="48" t="s">
        <v>1399</v>
      </c>
      <c r="V23" s="48" t="s">
        <v>1400</v>
      </c>
      <c r="W23" s="50">
        <f t="shared" si="4"/>
        <v>242</v>
      </c>
      <c r="X23" s="224"/>
      <c r="Y23" s="201"/>
      <c r="Z23" s="223"/>
      <c r="AA23" s="6" t="s">
        <v>250</v>
      </c>
      <c r="AB23" s="6" t="s">
        <v>1917</v>
      </c>
      <c r="AC23" s="6" t="s">
        <v>1916</v>
      </c>
      <c r="AD23" s="6" t="s">
        <v>1918</v>
      </c>
      <c r="AE23" s="630" t="s">
        <v>310</v>
      </c>
      <c r="AG23" s="6" t="s">
        <v>1434</v>
      </c>
      <c r="AJ23" s="6">
        <v>1</v>
      </c>
      <c r="AK23" s="6" t="s">
        <v>301</v>
      </c>
      <c r="AL23" s="76"/>
      <c r="AM23" s="26"/>
      <c r="AN23" s="12" t="s">
        <v>267</v>
      </c>
      <c r="AO23" s="77">
        <v>37802</v>
      </c>
      <c r="AP23" s="77">
        <v>37894</v>
      </c>
      <c r="AQ23" s="77">
        <v>37986</v>
      </c>
      <c r="AR23" s="77">
        <v>38077</v>
      </c>
      <c r="AS23" s="77">
        <v>38168</v>
      </c>
      <c r="AT23" s="77">
        <v>38260</v>
      </c>
      <c r="AU23" s="77">
        <v>38352</v>
      </c>
      <c r="AV23" s="77">
        <v>38442</v>
      </c>
      <c r="AW23" s="77">
        <v>38533</v>
      </c>
      <c r="AX23" s="77">
        <v>38625</v>
      </c>
      <c r="AY23" s="77">
        <v>38717</v>
      </c>
      <c r="AZ23" s="77">
        <v>38807</v>
      </c>
      <c r="BA23" s="77">
        <v>38898</v>
      </c>
      <c r="BB23" s="77">
        <v>38990</v>
      </c>
      <c r="BC23" s="77">
        <v>39082</v>
      </c>
      <c r="BD23" s="77">
        <v>39172</v>
      </c>
      <c r="BE23" s="77">
        <v>39263</v>
      </c>
      <c r="BF23" s="77">
        <v>39355</v>
      </c>
      <c r="BG23" s="77">
        <v>39447</v>
      </c>
      <c r="BH23" s="77">
        <v>39538</v>
      </c>
      <c r="BI23" s="77">
        <v>39629</v>
      </c>
      <c r="BJ23" s="77">
        <v>39721</v>
      </c>
      <c r="BK23" s="75"/>
    </row>
    <row r="24" spans="1:63" ht="12.75" customHeight="1" x14ac:dyDescent="0.5">
      <c r="A24" s="56" t="s">
        <v>363</v>
      </c>
      <c r="B24" s="83" t="s">
        <v>490</v>
      </c>
      <c r="C24" s="78"/>
      <c r="D24" s="79"/>
      <c r="E24" s="79"/>
      <c r="F24" s="79"/>
      <c r="G24" s="80"/>
      <c r="H24" s="81"/>
      <c r="I24" s="82"/>
      <c r="J24" s="71" t="s">
        <v>254</v>
      </c>
      <c r="K24" s="72" t="s">
        <v>548</v>
      </c>
      <c r="L24" s="54" t="s">
        <v>1778</v>
      </c>
      <c r="M24" s="54" t="s">
        <v>1779</v>
      </c>
      <c r="N24" s="54" t="s">
        <v>1780</v>
      </c>
      <c r="O24" s="50">
        <f t="shared" si="3"/>
        <v>238</v>
      </c>
      <c r="P24" s="54"/>
      <c r="Q24" s="54"/>
      <c r="R24" s="54"/>
      <c r="S24" s="52" t="s">
        <v>250</v>
      </c>
      <c r="T24" s="48" t="s">
        <v>1401</v>
      </c>
      <c r="U24" s="48" t="s">
        <v>1402</v>
      </c>
      <c r="V24" s="48" t="s">
        <v>1403</v>
      </c>
      <c r="W24" s="50">
        <f t="shared" si="4"/>
        <v>242</v>
      </c>
      <c r="X24" s="224"/>
      <c r="Y24" s="201"/>
      <c r="Z24" s="223"/>
      <c r="AA24" s="6" t="s">
        <v>250</v>
      </c>
      <c r="AB24" s="6" t="s">
        <v>1917</v>
      </c>
      <c r="AC24" s="6" t="s">
        <v>1916</v>
      </c>
      <c r="AD24" s="6" t="s">
        <v>1918</v>
      </c>
      <c r="AE24" s="630" t="s">
        <v>310</v>
      </c>
      <c r="AG24" s="6" t="s">
        <v>1434</v>
      </c>
      <c r="AJ24" s="6">
        <v>1</v>
      </c>
      <c r="AK24" s="6" t="s">
        <v>301</v>
      </c>
      <c r="AL24" s="76" t="s">
        <v>287</v>
      </c>
      <c r="AM24" s="26" t="s">
        <v>286</v>
      </c>
      <c r="AN24" s="12" t="s">
        <v>266</v>
      </c>
      <c r="AO24" s="84">
        <v>37165</v>
      </c>
      <c r="AP24" s="84">
        <v>37530</v>
      </c>
      <c r="AQ24" s="84">
        <v>37530</v>
      </c>
      <c r="AR24" s="84">
        <v>37530</v>
      </c>
      <c r="AS24" s="84">
        <v>37530</v>
      </c>
      <c r="AT24" s="84">
        <v>37895</v>
      </c>
      <c r="AU24" s="84">
        <v>37895</v>
      </c>
      <c r="AV24" s="84">
        <v>37895</v>
      </c>
      <c r="AW24" s="84">
        <v>37895</v>
      </c>
      <c r="AX24" s="84">
        <v>38261</v>
      </c>
      <c r="AY24" s="84">
        <v>38261</v>
      </c>
      <c r="AZ24" s="84">
        <v>38261</v>
      </c>
      <c r="BA24" s="84">
        <v>38261</v>
      </c>
      <c r="BB24" s="85">
        <v>38626</v>
      </c>
      <c r="BC24" s="84">
        <v>38626</v>
      </c>
      <c r="BD24" s="84">
        <v>38626</v>
      </c>
      <c r="BE24" s="84">
        <v>38626</v>
      </c>
      <c r="BF24" s="84">
        <v>38991</v>
      </c>
      <c r="BG24" s="84">
        <v>38991</v>
      </c>
      <c r="BH24" s="15">
        <v>38991</v>
      </c>
      <c r="BI24" s="15">
        <v>38991</v>
      </c>
      <c r="BJ24" s="15">
        <v>39356</v>
      </c>
      <c r="BK24" s="75"/>
    </row>
    <row r="25" spans="1:63" ht="12.75" customHeight="1" x14ac:dyDescent="0.5">
      <c r="A25" s="56" t="s">
        <v>218</v>
      </c>
      <c r="B25" s="83" t="s">
        <v>216</v>
      </c>
      <c r="C25" s="78"/>
      <c r="D25" s="79"/>
      <c r="E25" s="79"/>
      <c r="F25" s="79"/>
      <c r="G25" s="80"/>
      <c r="H25" s="81"/>
      <c r="I25" s="82"/>
      <c r="J25" s="71" t="s">
        <v>254</v>
      </c>
      <c r="K25" s="72" t="s">
        <v>548</v>
      </c>
      <c r="L25" s="54" t="s">
        <v>1781</v>
      </c>
      <c r="M25" s="54" t="s">
        <v>1782</v>
      </c>
      <c r="N25" s="54" t="s">
        <v>1783</v>
      </c>
      <c r="O25" s="50">
        <f t="shared" si="3"/>
        <v>238</v>
      </c>
      <c r="P25" s="54"/>
      <c r="Q25" s="54"/>
      <c r="R25" s="54"/>
      <c r="S25" s="52" t="s">
        <v>250</v>
      </c>
      <c r="T25" s="48" t="s">
        <v>1404</v>
      </c>
      <c r="U25" s="48" t="s">
        <v>1405</v>
      </c>
      <c r="V25" s="48" t="s">
        <v>1406</v>
      </c>
      <c r="W25" s="50">
        <f t="shared" si="4"/>
        <v>242</v>
      </c>
      <c r="X25" s="224"/>
      <c r="Y25" s="201"/>
      <c r="Z25" s="223"/>
      <c r="AA25" s="6" t="s">
        <v>250</v>
      </c>
      <c r="AB25" s="6" t="s">
        <v>1917</v>
      </c>
      <c r="AC25" s="6" t="s">
        <v>1916</v>
      </c>
      <c r="AD25" s="6" t="s">
        <v>1918</v>
      </c>
      <c r="AE25" s="630" t="s">
        <v>310</v>
      </c>
      <c r="AG25" s="6" t="s">
        <v>1434</v>
      </c>
      <c r="AJ25" s="6">
        <v>1</v>
      </c>
      <c r="AK25" s="6" t="s">
        <v>301</v>
      </c>
      <c r="AL25" s="76"/>
      <c r="AM25" s="26"/>
      <c r="AN25" s="12" t="s">
        <v>267</v>
      </c>
      <c r="AO25" s="84">
        <v>37529</v>
      </c>
      <c r="AP25" s="84">
        <v>37894</v>
      </c>
      <c r="AQ25" s="84">
        <v>37894</v>
      </c>
      <c r="AR25" s="84">
        <v>37894</v>
      </c>
      <c r="AS25" s="84">
        <v>37894</v>
      </c>
      <c r="AT25" s="84">
        <v>38260</v>
      </c>
      <c r="AU25" s="84">
        <v>38260</v>
      </c>
      <c r="AV25" s="84">
        <v>38260</v>
      </c>
      <c r="AW25" s="84">
        <v>38260</v>
      </c>
      <c r="AX25" s="84">
        <v>38625</v>
      </c>
      <c r="AY25" s="84">
        <v>38625</v>
      </c>
      <c r="AZ25" s="84">
        <v>38625</v>
      </c>
      <c r="BA25" s="84">
        <v>38625</v>
      </c>
      <c r="BB25" s="85">
        <v>38990</v>
      </c>
      <c r="BC25" s="84">
        <v>38990</v>
      </c>
      <c r="BD25" s="84">
        <v>38990</v>
      </c>
      <c r="BE25" s="84">
        <v>38990</v>
      </c>
      <c r="BF25" s="84">
        <v>39355</v>
      </c>
      <c r="BG25" s="84">
        <v>39355</v>
      </c>
      <c r="BH25" s="15">
        <v>39355</v>
      </c>
      <c r="BI25" s="15">
        <v>39355</v>
      </c>
      <c r="BJ25" s="15">
        <v>39721</v>
      </c>
      <c r="BK25" s="75"/>
    </row>
    <row r="26" spans="1:63" ht="12.75" customHeight="1" x14ac:dyDescent="0.5">
      <c r="A26" s="56" t="s">
        <v>217</v>
      </c>
      <c r="B26" s="83" t="s">
        <v>124</v>
      </c>
      <c r="C26" s="65"/>
      <c r="D26" s="66"/>
      <c r="E26" s="59"/>
      <c r="F26" s="59"/>
      <c r="G26" s="67"/>
      <c r="H26" s="68"/>
      <c r="I26" s="69"/>
      <c r="J26" s="71" t="s">
        <v>254</v>
      </c>
      <c r="K26" s="72" t="s">
        <v>548</v>
      </c>
      <c r="L26" s="54" t="s">
        <v>1784</v>
      </c>
      <c r="M26" s="54" t="s">
        <v>1785</v>
      </c>
      <c r="N26" s="54" t="s">
        <v>1786</v>
      </c>
      <c r="O26" s="50">
        <f t="shared" si="3"/>
        <v>238</v>
      </c>
      <c r="P26" s="53"/>
      <c r="Q26" s="53"/>
      <c r="R26" s="53"/>
      <c r="S26" s="52" t="s">
        <v>250</v>
      </c>
      <c r="T26" s="49" t="s">
        <v>1407</v>
      </c>
      <c r="U26" s="49" t="s">
        <v>1408</v>
      </c>
      <c r="V26" s="49" t="s">
        <v>1409</v>
      </c>
      <c r="W26" s="50">
        <f t="shared" si="4"/>
        <v>242</v>
      </c>
      <c r="X26" s="225"/>
      <c r="Y26" s="201"/>
      <c r="Z26" s="223"/>
      <c r="AA26" s="6" t="s">
        <v>250</v>
      </c>
      <c r="AB26" s="6" t="s">
        <v>1917</v>
      </c>
      <c r="AC26" s="6" t="s">
        <v>1916</v>
      </c>
      <c r="AD26" s="6" t="s">
        <v>1918</v>
      </c>
      <c r="AE26" s="630" t="s">
        <v>310</v>
      </c>
      <c r="AG26" s="6" t="s">
        <v>1434</v>
      </c>
      <c r="AJ26" s="6">
        <v>1</v>
      </c>
      <c r="AK26" s="6" t="s">
        <v>301</v>
      </c>
      <c r="AL26" s="76"/>
      <c r="AM26" s="26"/>
      <c r="AN26" s="12"/>
      <c r="AO26" s="84"/>
      <c r="AP26" s="84"/>
      <c r="AQ26" s="84"/>
      <c r="AR26" s="84"/>
      <c r="AS26" s="84"/>
      <c r="AT26" s="26"/>
      <c r="AU26" s="26"/>
      <c r="AV26" s="26"/>
      <c r="AW26" s="26"/>
      <c r="AX26" s="26"/>
      <c r="AY26" s="26"/>
      <c r="AZ26" s="26"/>
      <c r="BA26" s="26"/>
      <c r="BB26" s="86"/>
      <c r="BC26" s="26"/>
      <c r="BD26" s="26"/>
      <c r="BE26" s="75"/>
      <c r="BF26" s="75"/>
      <c r="BG26" s="75"/>
      <c r="BH26" s="75"/>
      <c r="BI26" s="75"/>
      <c r="BJ26" s="75"/>
      <c r="BK26" s="75"/>
    </row>
    <row r="27" spans="1:63" ht="12.75" customHeight="1" x14ac:dyDescent="0.5">
      <c r="A27" s="87" t="s">
        <v>125</v>
      </c>
      <c r="B27" s="627" t="s">
        <v>137</v>
      </c>
      <c r="C27" s="65"/>
      <c r="D27" s="66"/>
      <c r="E27" s="59"/>
      <c r="F27" s="59"/>
      <c r="G27" s="67"/>
      <c r="H27" s="68"/>
      <c r="I27" s="69"/>
      <c r="J27" s="71" t="s">
        <v>254</v>
      </c>
      <c r="K27" s="72" t="s">
        <v>548</v>
      </c>
      <c r="L27" s="223" t="s">
        <v>1712</v>
      </c>
      <c r="M27" s="54"/>
      <c r="N27" s="54" t="s">
        <v>1713</v>
      </c>
      <c r="O27" s="50">
        <f t="shared" si="3"/>
        <v>342</v>
      </c>
      <c r="P27" s="53"/>
      <c r="Q27" s="53"/>
      <c r="R27" s="53"/>
      <c r="S27" s="52" t="s">
        <v>250</v>
      </c>
      <c r="T27" s="633" t="s">
        <v>1977</v>
      </c>
      <c r="U27" s="632"/>
      <c r="V27" s="634" t="s">
        <v>1978</v>
      </c>
      <c r="W27" s="50">
        <f>MAX(LEN(T27)+4,LEN(U27)+4,LEN(V27)+4)</f>
        <v>346</v>
      </c>
      <c r="X27" s="250"/>
      <c r="Y27" s="48"/>
      <c r="Z27" s="226"/>
      <c r="AA27" s="6" t="s">
        <v>249</v>
      </c>
      <c r="AB27" s="6" t="s">
        <v>1917</v>
      </c>
      <c r="AC27" s="6" t="s">
        <v>395</v>
      </c>
      <c r="AD27" s="6" t="s">
        <v>1918</v>
      </c>
      <c r="AE27" s="630" t="s">
        <v>310</v>
      </c>
      <c r="AG27" s="6" t="s">
        <v>1434</v>
      </c>
      <c r="AJ27" s="6">
        <v>1</v>
      </c>
      <c r="AK27" s="6" t="s">
        <v>301</v>
      </c>
      <c r="AL27" s="76"/>
      <c r="AM27" s="26"/>
      <c r="AN27" s="12"/>
      <c r="AO27" s="12">
        <v>1</v>
      </c>
      <c r="AP27" s="12">
        <v>2</v>
      </c>
      <c r="AQ27" s="12">
        <v>3</v>
      </c>
      <c r="AR27" s="12">
        <v>4</v>
      </c>
      <c r="AS27" s="12">
        <v>5</v>
      </c>
      <c r="AT27" s="12">
        <v>6</v>
      </c>
      <c r="AU27" s="12">
        <v>7</v>
      </c>
      <c r="AV27" s="12">
        <v>8</v>
      </c>
      <c r="AW27" s="12">
        <v>9</v>
      </c>
      <c r="AX27" s="12">
        <v>10</v>
      </c>
      <c r="AY27" s="12">
        <v>11</v>
      </c>
      <c r="AZ27" s="12">
        <v>12</v>
      </c>
      <c r="BA27" s="12">
        <v>13</v>
      </c>
      <c r="BB27" s="88">
        <v>14</v>
      </c>
      <c r="BC27" s="12">
        <v>15</v>
      </c>
      <c r="BD27" s="12">
        <v>16</v>
      </c>
      <c r="BE27" s="4">
        <v>17</v>
      </c>
      <c r="BF27" s="4">
        <v>18</v>
      </c>
      <c r="BG27" s="4">
        <v>19</v>
      </c>
      <c r="BH27" s="4">
        <v>20</v>
      </c>
      <c r="BI27" s="4">
        <v>21</v>
      </c>
      <c r="BJ27" s="4">
        <v>22</v>
      </c>
      <c r="BK27" s="75"/>
    </row>
    <row r="28" spans="1:63" ht="12.75" customHeight="1" x14ac:dyDescent="0.5">
      <c r="A28" s="87" t="s">
        <v>126</v>
      </c>
      <c r="B28" s="627" t="s">
        <v>138</v>
      </c>
      <c r="C28" s="89"/>
      <c r="D28" s="90"/>
      <c r="E28" s="59"/>
      <c r="F28" s="59"/>
      <c r="G28" s="67"/>
      <c r="H28" s="68"/>
      <c r="I28" s="69"/>
      <c r="J28" s="71" t="s">
        <v>254</v>
      </c>
      <c r="K28" s="72" t="s">
        <v>548</v>
      </c>
      <c r="L28" s="542" t="s">
        <v>1714</v>
      </c>
      <c r="M28" s="542"/>
      <c r="N28" s="542"/>
      <c r="O28" s="50">
        <f t="shared" si="3"/>
        <v>291</v>
      </c>
      <c r="P28" s="53"/>
      <c r="Q28" s="53"/>
      <c r="R28" s="53"/>
      <c r="S28" s="52" t="s">
        <v>250</v>
      </c>
      <c r="T28" s="633" t="s">
        <v>1979</v>
      </c>
      <c r="U28" s="632"/>
      <c r="V28" s="632"/>
      <c r="W28" s="50">
        <f t="shared" si="4"/>
        <v>295</v>
      </c>
      <c r="X28" s="226"/>
      <c r="Y28" s="48"/>
      <c r="Z28" s="53"/>
      <c r="AA28" s="6" t="s">
        <v>250</v>
      </c>
      <c r="AB28" s="6" t="s">
        <v>1917</v>
      </c>
      <c r="AC28" s="6" t="s">
        <v>395</v>
      </c>
      <c r="AD28" s="6" t="s">
        <v>395</v>
      </c>
      <c r="AE28" s="630" t="s">
        <v>310</v>
      </c>
      <c r="AG28" s="6" t="s">
        <v>1434</v>
      </c>
      <c r="AJ28" s="6">
        <v>8</v>
      </c>
      <c r="AK28" s="6" t="s">
        <v>301</v>
      </c>
      <c r="AL28" s="76"/>
      <c r="AM28" s="26" t="s">
        <v>275</v>
      </c>
      <c r="AN28" s="26">
        <v>1</v>
      </c>
      <c r="AO28" s="26" t="s">
        <v>532</v>
      </c>
      <c r="AP28" s="26" t="s">
        <v>533</v>
      </c>
      <c r="AQ28" s="26" t="s">
        <v>534</v>
      </c>
      <c r="AR28" s="26" t="s">
        <v>535</v>
      </c>
      <c r="AS28" s="26" t="s">
        <v>536</v>
      </c>
      <c r="AT28" s="26" t="s">
        <v>537</v>
      </c>
      <c r="AU28" s="26" t="s">
        <v>538</v>
      </c>
      <c r="AV28" s="26" t="s">
        <v>539</v>
      </c>
      <c r="AW28" s="26" t="s">
        <v>540</v>
      </c>
      <c r="AX28" s="26" t="s">
        <v>541</v>
      </c>
      <c r="AY28" s="26" t="s">
        <v>542</v>
      </c>
      <c r="AZ28" s="26" t="s">
        <v>543</v>
      </c>
      <c r="BA28" s="26" t="s">
        <v>544</v>
      </c>
      <c r="BB28" s="86" t="s">
        <v>545</v>
      </c>
      <c r="BC28" s="26" t="s">
        <v>546</v>
      </c>
      <c r="BD28" s="26" t="s">
        <v>397</v>
      </c>
      <c r="BE28" s="75"/>
      <c r="BF28" s="75"/>
      <c r="BG28" s="75"/>
      <c r="BH28" s="75"/>
      <c r="BI28" s="75"/>
      <c r="BJ28" s="75"/>
      <c r="BK28" s="75"/>
    </row>
    <row r="29" spans="1:63" ht="12.75" customHeight="1" x14ac:dyDescent="0.5">
      <c r="A29" s="87" t="s">
        <v>127</v>
      </c>
      <c r="B29" s="627" t="s">
        <v>139</v>
      </c>
      <c r="C29" s="89"/>
      <c r="D29" s="90"/>
      <c r="E29" s="59"/>
      <c r="F29" s="59"/>
      <c r="G29" s="67"/>
      <c r="H29" s="68"/>
      <c r="I29" s="69"/>
      <c r="J29" s="71" t="s">
        <v>254</v>
      </c>
      <c r="K29" s="72" t="s">
        <v>548</v>
      </c>
      <c r="L29" s="542" t="s">
        <v>1715</v>
      </c>
      <c r="M29" s="542"/>
      <c r="N29" s="542"/>
      <c r="O29" s="50">
        <f t="shared" si="3"/>
        <v>291</v>
      </c>
      <c r="P29" s="53"/>
      <c r="Q29" s="53"/>
      <c r="R29" s="53"/>
      <c r="S29" s="52" t="s">
        <v>250</v>
      </c>
      <c r="T29" s="634" t="s">
        <v>1980</v>
      </c>
      <c r="U29" s="632"/>
      <c r="V29" s="632"/>
      <c r="W29" s="50">
        <f t="shared" si="4"/>
        <v>295</v>
      </c>
      <c r="X29" s="226"/>
      <c r="Y29" s="48"/>
      <c r="Z29" s="53"/>
      <c r="AA29" s="6" t="s">
        <v>250</v>
      </c>
      <c r="AB29" s="6" t="s">
        <v>1917</v>
      </c>
      <c r="AC29" s="6" t="s">
        <v>395</v>
      </c>
      <c r="AD29" s="6" t="s">
        <v>395</v>
      </c>
      <c r="AE29" s="630" t="s">
        <v>310</v>
      </c>
      <c r="AG29" s="6" t="s">
        <v>1434</v>
      </c>
      <c r="AJ29" s="6">
        <v>8</v>
      </c>
      <c r="AK29" s="6" t="s">
        <v>301</v>
      </c>
      <c r="AL29" s="76"/>
      <c r="AM29" s="26"/>
      <c r="AN29" s="26">
        <v>2</v>
      </c>
      <c r="AO29" s="26" t="s">
        <v>294</v>
      </c>
      <c r="AP29" s="26" t="s">
        <v>295</v>
      </c>
      <c r="AQ29" s="26" t="s">
        <v>296</v>
      </c>
      <c r="AR29" s="26" t="s">
        <v>297</v>
      </c>
      <c r="AS29" s="26" t="s">
        <v>532</v>
      </c>
      <c r="AT29" s="26" t="s">
        <v>533</v>
      </c>
      <c r="AU29" s="26" t="s">
        <v>534</v>
      </c>
      <c r="AV29" s="26" t="s">
        <v>535</v>
      </c>
      <c r="AW29" s="26" t="s">
        <v>536</v>
      </c>
      <c r="AX29" s="26" t="s">
        <v>537</v>
      </c>
      <c r="AY29" s="26" t="s">
        <v>538</v>
      </c>
      <c r="AZ29" s="26" t="s">
        <v>539</v>
      </c>
      <c r="BA29" s="26" t="s">
        <v>540</v>
      </c>
      <c r="BB29" s="86" t="s">
        <v>541</v>
      </c>
      <c r="BC29" s="26" t="s">
        <v>542</v>
      </c>
      <c r="BD29" s="26" t="s">
        <v>543</v>
      </c>
      <c r="BE29" s="75"/>
      <c r="BF29" s="75"/>
      <c r="BG29" s="75"/>
      <c r="BH29" s="75"/>
      <c r="BI29" s="75"/>
      <c r="BJ29" s="75"/>
      <c r="BK29" s="75"/>
    </row>
    <row r="30" spans="1:63" ht="12.75" customHeight="1" x14ac:dyDescent="0.5">
      <c r="A30" s="87" t="s">
        <v>128</v>
      </c>
      <c r="B30" s="627" t="s">
        <v>140</v>
      </c>
      <c r="C30" s="89"/>
      <c r="D30" s="90"/>
      <c r="E30" s="59"/>
      <c r="F30" s="59"/>
      <c r="G30" s="67"/>
      <c r="H30" s="68"/>
      <c r="I30" s="69"/>
      <c r="J30" s="71" t="s">
        <v>254</v>
      </c>
      <c r="K30" s="72" t="s">
        <v>548</v>
      </c>
      <c r="L30" s="542" t="s">
        <v>1716</v>
      </c>
      <c r="M30" s="542"/>
      <c r="N30" s="542"/>
      <c r="O30" s="50">
        <f t="shared" si="3"/>
        <v>291</v>
      </c>
      <c r="P30" s="53"/>
      <c r="Q30" s="53"/>
      <c r="R30" s="53"/>
      <c r="S30" s="52" t="s">
        <v>250</v>
      </c>
      <c r="T30" s="634" t="s">
        <v>1981</v>
      </c>
      <c r="U30" s="632"/>
      <c r="V30" s="632"/>
      <c r="W30" s="50">
        <f t="shared" si="4"/>
        <v>295</v>
      </c>
      <c r="X30" s="226"/>
      <c r="Y30" s="48"/>
      <c r="Z30" s="53"/>
      <c r="AA30" s="6" t="s">
        <v>250</v>
      </c>
      <c r="AB30" s="6" t="s">
        <v>1917</v>
      </c>
      <c r="AC30" s="6" t="s">
        <v>395</v>
      </c>
      <c r="AD30" s="6" t="s">
        <v>395</v>
      </c>
      <c r="AE30" s="630" t="s">
        <v>310</v>
      </c>
      <c r="AG30" s="6" t="s">
        <v>1434</v>
      </c>
      <c r="AJ30" s="6">
        <v>9</v>
      </c>
      <c r="AK30" s="6" t="s">
        <v>301</v>
      </c>
      <c r="AL30" s="76"/>
      <c r="AM30" s="26"/>
      <c r="AN30" s="26">
        <v>3</v>
      </c>
      <c r="AO30" s="91">
        <v>37803</v>
      </c>
      <c r="AP30" s="91">
        <v>37895</v>
      </c>
      <c r="AQ30" s="91">
        <v>37987</v>
      </c>
      <c r="AR30" s="91">
        <v>38078</v>
      </c>
      <c r="AS30" s="91">
        <v>38169</v>
      </c>
      <c r="AT30" s="91">
        <v>38261</v>
      </c>
      <c r="AU30" s="91">
        <v>38353</v>
      </c>
      <c r="AV30" s="91">
        <v>38443</v>
      </c>
      <c r="AW30" s="91">
        <v>38534</v>
      </c>
      <c r="AX30" s="91">
        <v>38626</v>
      </c>
      <c r="AY30" s="91">
        <v>38718</v>
      </c>
      <c r="AZ30" s="91">
        <v>38808</v>
      </c>
      <c r="BA30" s="91">
        <v>38899</v>
      </c>
      <c r="BB30" s="92">
        <v>38991</v>
      </c>
      <c r="BC30" s="91">
        <v>39083</v>
      </c>
      <c r="BD30" s="91">
        <v>39173</v>
      </c>
      <c r="BE30" s="75"/>
      <c r="BF30" s="75"/>
      <c r="BG30" s="75"/>
      <c r="BH30" s="75"/>
      <c r="BI30" s="75"/>
      <c r="BJ30" s="75"/>
      <c r="BK30" s="75"/>
    </row>
    <row r="31" spans="1:63" ht="12.75" customHeight="1" x14ac:dyDescent="0.5">
      <c r="A31" s="87" t="s">
        <v>129</v>
      </c>
      <c r="B31" s="627" t="s">
        <v>141</v>
      </c>
      <c r="C31" s="65"/>
      <c r="D31" s="66"/>
      <c r="E31" s="59"/>
      <c r="F31" s="59"/>
      <c r="G31" s="67"/>
      <c r="H31" s="68"/>
      <c r="I31" s="69"/>
      <c r="J31" s="71" t="s">
        <v>254</v>
      </c>
      <c r="K31" s="72" t="s">
        <v>548</v>
      </c>
      <c r="L31" s="54" t="s">
        <v>1717</v>
      </c>
      <c r="M31" s="542"/>
      <c r="N31" s="542"/>
      <c r="O31" s="50">
        <f t="shared" si="3"/>
        <v>291</v>
      </c>
      <c r="P31" s="53"/>
      <c r="Q31" s="53"/>
      <c r="R31" s="53"/>
      <c r="S31" s="52" t="s">
        <v>250</v>
      </c>
      <c r="T31" s="634" t="s">
        <v>1982</v>
      </c>
      <c r="U31" s="632"/>
      <c r="V31" s="632"/>
      <c r="W31" s="50">
        <f t="shared" si="4"/>
        <v>295</v>
      </c>
      <c r="X31" s="226"/>
      <c r="Y31" s="48"/>
      <c r="Z31" s="53"/>
      <c r="AA31" s="6" t="s">
        <v>250</v>
      </c>
      <c r="AB31" s="6" t="s">
        <v>1917</v>
      </c>
      <c r="AC31" s="6" t="s">
        <v>395</v>
      </c>
      <c r="AD31" s="6" t="s">
        <v>395</v>
      </c>
      <c r="AE31" s="630" t="s">
        <v>310</v>
      </c>
      <c r="AG31" s="6" t="s">
        <v>1434</v>
      </c>
      <c r="AJ31" s="6">
        <v>10</v>
      </c>
      <c r="AK31" s="6" t="s">
        <v>301</v>
      </c>
      <c r="AL31" s="76"/>
      <c r="AM31" s="26"/>
      <c r="AN31" s="26">
        <v>4</v>
      </c>
      <c r="AO31" s="26" t="s">
        <v>292</v>
      </c>
      <c r="AP31" s="26" t="s">
        <v>293</v>
      </c>
      <c r="AQ31" s="26" t="s">
        <v>409</v>
      </c>
      <c r="AR31" s="26" t="s">
        <v>410</v>
      </c>
      <c r="AS31" s="26" t="s">
        <v>411</v>
      </c>
      <c r="AT31" s="26" t="s">
        <v>412</v>
      </c>
      <c r="AU31" s="26" t="s">
        <v>413</v>
      </c>
      <c r="AV31" s="26" t="s">
        <v>414</v>
      </c>
      <c r="AW31" s="26" t="s">
        <v>415</v>
      </c>
      <c r="AX31" s="26" t="s">
        <v>416</v>
      </c>
      <c r="AY31" s="26" t="s">
        <v>417</v>
      </c>
      <c r="AZ31" s="26" t="s">
        <v>418</v>
      </c>
      <c r="BA31" s="26" t="s">
        <v>419</v>
      </c>
      <c r="BB31" s="86" t="s">
        <v>420</v>
      </c>
      <c r="BC31" s="26" t="s">
        <v>421</v>
      </c>
      <c r="BD31" s="26" t="s">
        <v>398</v>
      </c>
      <c r="BE31" s="75"/>
      <c r="BF31" s="75"/>
      <c r="BG31" s="75"/>
      <c r="BH31" s="75"/>
      <c r="BI31" s="75"/>
      <c r="BJ31" s="75"/>
      <c r="BK31" s="75"/>
    </row>
    <row r="32" spans="1:63" ht="12.75" customHeight="1" x14ac:dyDescent="0.5">
      <c r="A32" s="87" t="s">
        <v>130</v>
      </c>
      <c r="B32" s="627" t="s">
        <v>142</v>
      </c>
      <c r="C32" s="65"/>
      <c r="D32" s="66"/>
      <c r="E32" s="59"/>
      <c r="F32" s="59"/>
      <c r="G32" s="67"/>
      <c r="H32" s="68"/>
      <c r="I32" s="69"/>
      <c r="J32" s="71" t="s">
        <v>254</v>
      </c>
      <c r="K32" s="72" t="s">
        <v>548</v>
      </c>
      <c r="L32" s="54" t="s">
        <v>1718</v>
      </c>
      <c r="M32" s="542"/>
      <c r="N32" s="542"/>
      <c r="O32" s="50">
        <f t="shared" si="3"/>
        <v>291</v>
      </c>
      <c r="P32" s="53"/>
      <c r="Q32" s="53"/>
      <c r="R32" s="53"/>
      <c r="S32" s="52" t="s">
        <v>250</v>
      </c>
      <c r="T32" s="634" t="s">
        <v>1983</v>
      </c>
      <c r="U32" s="632"/>
      <c r="V32" s="632"/>
      <c r="W32" s="50">
        <f t="shared" si="4"/>
        <v>295</v>
      </c>
      <c r="X32" s="226"/>
      <c r="Y32" s="48"/>
      <c r="Z32" s="53"/>
      <c r="AA32" s="6" t="s">
        <v>250</v>
      </c>
      <c r="AB32" s="6" t="s">
        <v>1917</v>
      </c>
      <c r="AC32" s="6" t="s">
        <v>395</v>
      </c>
      <c r="AD32" s="6" t="s">
        <v>395</v>
      </c>
      <c r="AE32" s="630" t="s">
        <v>310</v>
      </c>
      <c r="AG32" s="6" t="s">
        <v>1434</v>
      </c>
      <c r="AJ32" s="6">
        <v>11</v>
      </c>
      <c r="AK32" s="6" t="s">
        <v>301</v>
      </c>
      <c r="AL32" s="76"/>
      <c r="AM32" s="26"/>
      <c r="AN32" s="26">
        <v>5</v>
      </c>
      <c r="AO32" s="26" t="s">
        <v>409</v>
      </c>
      <c r="AP32" s="26" t="s">
        <v>410</v>
      </c>
      <c r="AQ32" s="26" t="s">
        <v>411</v>
      </c>
      <c r="AR32" s="26" t="s">
        <v>412</v>
      </c>
      <c r="AS32" s="26" t="s">
        <v>413</v>
      </c>
      <c r="AT32" s="26" t="s">
        <v>414</v>
      </c>
      <c r="AU32" s="26" t="s">
        <v>415</v>
      </c>
      <c r="AV32" s="26" t="s">
        <v>416</v>
      </c>
      <c r="AW32" s="26" t="s">
        <v>417</v>
      </c>
      <c r="AX32" s="26" t="s">
        <v>418</v>
      </c>
      <c r="AY32" s="26" t="s">
        <v>419</v>
      </c>
      <c r="AZ32" s="26" t="s">
        <v>420</v>
      </c>
      <c r="BA32" s="26" t="s">
        <v>421</v>
      </c>
      <c r="BB32" s="86" t="s">
        <v>398</v>
      </c>
      <c r="BC32" s="26" t="s">
        <v>399</v>
      </c>
      <c r="BD32" s="26" t="s">
        <v>400</v>
      </c>
      <c r="BE32" s="75"/>
      <c r="BF32" s="75"/>
      <c r="BG32" s="75"/>
      <c r="BH32" s="75"/>
      <c r="BI32" s="75"/>
      <c r="BJ32" s="75"/>
      <c r="BK32" s="75"/>
    </row>
    <row r="33" spans="1:63" ht="12.75" customHeight="1" x14ac:dyDescent="0.5">
      <c r="A33" s="87" t="s">
        <v>131</v>
      </c>
      <c r="B33" s="627" t="s">
        <v>143</v>
      </c>
      <c r="C33" s="65"/>
      <c r="D33" s="66"/>
      <c r="E33" s="59"/>
      <c r="F33" s="59"/>
      <c r="G33" s="67"/>
      <c r="H33" s="68"/>
      <c r="I33" s="69"/>
      <c r="J33" s="71" t="s">
        <v>254</v>
      </c>
      <c r="K33" s="72" t="s">
        <v>548</v>
      </c>
      <c r="L33" s="542" t="s">
        <v>1719</v>
      </c>
      <c r="M33" s="49"/>
      <c r="N33" s="51" t="s">
        <v>1720</v>
      </c>
      <c r="O33" s="50">
        <f t="shared" si="3"/>
        <v>342</v>
      </c>
      <c r="P33" s="53"/>
      <c r="Q33" s="54"/>
      <c r="R33" s="51"/>
      <c r="S33" s="52" t="s">
        <v>250</v>
      </c>
      <c r="T33" s="634" t="s">
        <v>1984</v>
      </c>
      <c r="U33" s="631"/>
      <c r="V33" s="633" t="s">
        <v>1985</v>
      </c>
      <c r="W33" s="50">
        <f t="shared" si="4"/>
        <v>346</v>
      </c>
      <c r="X33" s="226"/>
      <c r="Y33" s="48"/>
      <c r="Z33" s="226"/>
      <c r="AA33" s="6" t="s">
        <v>249</v>
      </c>
      <c r="AB33" s="6" t="s">
        <v>1917</v>
      </c>
      <c r="AC33" s="6" t="s">
        <v>395</v>
      </c>
      <c r="AD33" s="6" t="s">
        <v>1918</v>
      </c>
      <c r="AE33" s="630" t="s">
        <v>310</v>
      </c>
      <c r="AG33" s="6" t="s">
        <v>1434</v>
      </c>
      <c r="AJ33" s="6">
        <v>3</v>
      </c>
      <c r="AK33" s="6" t="s">
        <v>301</v>
      </c>
      <c r="AL33" s="76"/>
      <c r="AM33" s="26"/>
      <c r="AN33" s="26">
        <v>6</v>
      </c>
      <c r="AO33" s="91">
        <v>37621</v>
      </c>
      <c r="AP33" s="91">
        <v>37621</v>
      </c>
      <c r="AQ33" s="91">
        <v>37986</v>
      </c>
      <c r="AR33" s="91">
        <v>37986</v>
      </c>
      <c r="AS33" s="91">
        <v>37986</v>
      </c>
      <c r="AT33" s="91">
        <v>37986</v>
      </c>
      <c r="AU33" s="91">
        <v>38352</v>
      </c>
      <c r="AV33" s="91">
        <v>38352</v>
      </c>
      <c r="AW33" s="91">
        <v>38352</v>
      </c>
      <c r="AX33" s="91">
        <v>38352</v>
      </c>
      <c r="AY33" s="91">
        <v>38717</v>
      </c>
      <c r="AZ33" s="91">
        <v>38717</v>
      </c>
      <c r="BA33" s="91">
        <v>38717</v>
      </c>
      <c r="BB33" s="92">
        <v>38717</v>
      </c>
      <c r="BC33" s="91">
        <v>39082</v>
      </c>
      <c r="BD33" s="91">
        <v>39082</v>
      </c>
      <c r="BE33" s="75"/>
      <c r="BF33" s="75"/>
      <c r="BG33" s="75"/>
      <c r="BH33" s="75"/>
      <c r="BI33" s="75"/>
      <c r="BJ33" s="75"/>
      <c r="BK33" s="75"/>
    </row>
    <row r="34" spans="1:63" ht="12.75" customHeight="1" x14ac:dyDescent="0.5">
      <c r="A34" s="87" t="s">
        <v>132</v>
      </c>
      <c r="B34" s="627" t="s">
        <v>384</v>
      </c>
      <c r="C34" s="65"/>
      <c r="D34" s="66"/>
      <c r="E34" s="59"/>
      <c r="F34" s="59"/>
      <c r="G34" s="67"/>
      <c r="H34" s="68"/>
      <c r="I34" s="69"/>
      <c r="J34" s="71" t="s">
        <v>254</v>
      </c>
      <c r="K34" s="72" t="s">
        <v>548</v>
      </c>
      <c r="L34" s="542" t="s">
        <v>1721</v>
      </c>
      <c r="M34" s="49"/>
      <c r="N34" s="51"/>
      <c r="O34" s="50">
        <f t="shared" si="3"/>
        <v>291</v>
      </c>
      <c r="P34" s="53"/>
      <c r="Q34" s="54"/>
      <c r="R34" s="51"/>
      <c r="S34" s="52" t="s">
        <v>250</v>
      </c>
      <c r="T34" s="634" t="s">
        <v>1986</v>
      </c>
      <c r="U34" s="631"/>
      <c r="V34" s="634"/>
      <c r="W34" s="50">
        <f t="shared" si="4"/>
        <v>295</v>
      </c>
      <c r="X34" s="226"/>
      <c r="Y34" s="48"/>
      <c r="Z34" s="51"/>
      <c r="AA34" s="6" t="s">
        <v>250</v>
      </c>
      <c r="AB34" s="6" t="s">
        <v>1917</v>
      </c>
      <c r="AC34" s="6" t="s">
        <v>395</v>
      </c>
      <c r="AD34" s="6" t="s">
        <v>395</v>
      </c>
      <c r="AE34" s="630" t="s">
        <v>310</v>
      </c>
      <c r="AG34" s="6" t="s">
        <v>1434</v>
      </c>
      <c r="AJ34" s="6">
        <v>3</v>
      </c>
      <c r="AK34" s="6" t="s">
        <v>301</v>
      </c>
      <c r="AL34" s="76"/>
      <c r="AM34" s="26"/>
      <c r="AN34" s="26">
        <v>7</v>
      </c>
      <c r="AO34" s="91">
        <v>37803</v>
      </c>
      <c r="AP34" s="91">
        <v>37803</v>
      </c>
      <c r="AQ34" s="91">
        <v>37803</v>
      </c>
      <c r="AR34" s="91">
        <v>37803</v>
      </c>
      <c r="AS34" s="91">
        <v>38169</v>
      </c>
      <c r="AT34" s="91">
        <v>38169</v>
      </c>
      <c r="AU34" s="91">
        <v>38169</v>
      </c>
      <c r="AV34" s="91">
        <v>38169</v>
      </c>
      <c r="AW34" s="91">
        <v>38534</v>
      </c>
      <c r="AX34" s="91">
        <v>38534</v>
      </c>
      <c r="AY34" s="91">
        <v>38534</v>
      </c>
      <c r="AZ34" s="91">
        <v>38534</v>
      </c>
      <c r="BA34" s="91">
        <v>38899</v>
      </c>
      <c r="BB34" s="92">
        <v>38899</v>
      </c>
      <c r="BC34" s="91">
        <v>38899</v>
      </c>
      <c r="BD34" s="91">
        <v>38899</v>
      </c>
      <c r="BE34" s="75"/>
      <c r="BF34" s="75"/>
      <c r="BG34" s="75"/>
      <c r="BH34" s="75"/>
      <c r="BI34" s="75"/>
      <c r="BJ34" s="75"/>
      <c r="BK34" s="75"/>
    </row>
    <row r="35" spans="1:63" ht="12.75" customHeight="1" x14ac:dyDescent="0.5">
      <c r="A35" s="87" t="s">
        <v>133</v>
      </c>
      <c r="B35" s="627" t="s">
        <v>385</v>
      </c>
      <c r="C35" s="65"/>
      <c r="D35" s="66"/>
      <c r="E35" s="59"/>
      <c r="F35" s="59"/>
      <c r="G35" s="67"/>
      <c r="H35" s="68"/>
      <c r="I35" s="69"/>
      <c r="J35" s="71" t="s">
        <v>254</v>
      </c>
      <c r="K35" s="72" t="s">
        <v>548</v>
      </c>
      <c r="L35" s="542" t="s">
        <v>1722</v>
      </c>
      <c r="M35" s="49"/>
      <c r="N35" s="51"/>
      <c r="O35" s="50">
        <f t="shared" si="3"/>
        <v>291</v>
      </c>
      <c r="P35" s="53"/>
      <c r="Q35" s="54"/>
      <c r="R35" s="51"/>
      <c r="S35" s="52" t="s">
        <v>250</v>
      </c>
      <c r="T35" s="634" t="s">
        <v>1987</v>
      </c>
      <c r="U35" s="631"/>
      <c r="V35" s="634"/>
      <c r="W35" s="50">
        <f t="shared" si="4"/>
        <v>295</v>
      </c>
      <c r="X35" s="226"/>
      <c r="Y35" s="48"/>
      <c r="Z35" s="51"/>
      <c r="AA35" s="6" t="s">
        <v>250</v>
      </c>
      <c r="AB35" s="6" t="s">
        <v>1917</v>
      </c>
      <c r="AC35" s="6" t="s">
        <v>395</v>
      </c>
      <c r="AD35" s="6" t="s">
        <v>395</v>
      </c>
      <c r="AE35" s="630" t="s">
        <v>310</v>
      </c>
      <c r="AG35" s="6" t="s">
        <v>1434</v>
      </c>
      <c r="AJ35" s="6">
        <v>1</v>
      </c>
      <c r="AK35" s="6" t="s">
        <v>301</v>
      </c>
      <c r="AL35" s="76"/>
      <c r="AM35" s="26" t="s">
        <v>277</v>
      </c>
      <c r="AN35" s="26">
        <v>8</v>
      </c>
      <c r="AO35" s="26" t="s">
        <v>289</v>
      </c>
      <c r="AP35" s="26" t="s">
        <v>290</v>
      </c>
      <c r="AQ35" s="26" t="s">
        <v>291</v>
      </c>
      <c r="AR35" s="26" t="s">
        <v>423</v>
      </c>
      <c r="AS35" s="26" t="s">
        <v>424</v>
      </c>
      <c r="AT35" s="26" t="s">
        <v>425</v>
      </c>
      <c r="AU35" s="26" t="s">
        <v>426</v>
      </c>
      <c r="AV35" s="26" t="s">
        <v>427</v>
      </c>
      <c r="AW35" s="26" t="s">
        <v>428</v>
      </c>
      <c r="AX35" s="26" t="s">
        <v>429</v>
      </c>
      <c r="AY35" s="26" t="s">
        <v>430</v>
      </c>
      <c r="AZ35" s="26" t="s">
        <v>431</v>
      </c>
      <c r="BA35" s="26" t="s">
        <v>432</v>
      </c>
      <c r="BB35" s="86" t="s">
        <v>433</v>
      </c>
      <c r="BC35" s="26" t="s">
        <v>248</v>
      </c>
      <c r="BD35" s="26" t="s">
        <v>276</v>
      </c>
      <c r="BE35" s="75"/>
      <c r="BF35" s="75"/>
      <c r="BG35" s="75"/>
      <c r="BH35" s="75"/>
      <c r="BI35" s="75"/>
      <c r="BJ35" s="75"/>
      <c r="BK35" s="75"/>
    </row>
    <row r="36" spans="1:63" ht="12.75" customHeight="1" x14ac:dyDescent="0.5">
      <c r="A36" s="87" t="s">
        <v>134</v>
      </c>
      <c r="B36" s="627" t="s">
        <v>386</v>
      </c>
      <c r="C36" s="65"/>
      <c r="D36" s="66"/>
      <c r="E36" s="59"/>
      <c r="F36" s="59"/>
      <c r="G36" s="67"/>
      <c r="H36" s="68"/>
      <c r="I36" s="69"/>
      <c r="J36" s="71" t="s">
        <v>254</v>
      </c>
      <c r="K36" s="72" t="s">
        <v>548</v>
      </c>
      <c r="L36" s="542" t="s">
        <v>1723</v>
      </c>
      <c r="M36" s="49"/>
      <c r="N36" s="51"/>
      <c r="O36" s="50">
        <f t="shared" si="3"/>
        <v>291</v>
      </c>
      <c r="P36" s="53"/>
      <c r="Q36" s="54"/>
      <c r="R36" s="51"/>
      <c r="S36" s="52" t="s">
        <v>250</v>
      </c>
      <c r="T36" s="634" t="s">
        <v>1988</v>
      </c>
      <c r="U36" s="631"/>
      <c r="V36" s="634"/>
      <c r="W36" s="50">
        <f t="shared" si="4"/>
        <v>295</v>
      </c>
      <c r="X36" s="226"/>
      <c r="Y36" s="48"/>
      <c r="Z36" s="51"/>
      <c r="AA36" s="6" t="s">
        <v>250</v>
      </c>
      <c r="AB36" s="6" t="s">
        <v>1917</v>
      </c>
      <c r="AC36" s="6" t="s">
        <v>395</v>
      </c>
      <c r="AD36" s="6" t="s">
        <v>395</v>
      </c>
      <c r="AE36" s="630" t="s">
        <v>310</v>
      </c>
      <c r="AG36" s="6" t="s">
        <v>1434</v>
      </c>
      <c r="AJ36" s="6">
        <v>1</v>
      </c>
      <c r="AK36" s="6" t="s">
        <v>301</v>
      </c>
      <c r="AL36" s="76"/>
      <c r="AM36" s="26"/>
      <c r="AN36" s="26">
        <v>9</v>
      </c>
      <c r="AO36" s="77">
        <v>37712</v>
      </c>
      <c r="AP36" s="77">
        <v>37803</v>
      </c>
      <c r="AQ36" s="77">
        <v>37895</v>
      </c>
      <c r="AR36" s="77">
        <v>37987</v>
      </c>
      <c r="AS36" s="77">
        <v>38078</v>
      </c>
      <c r="AT36" s="77">
        <v>38169</v>
      </c>
      <c r="AU36" s="77">
        <v>38261</v>
      </c>
      <c r="AV36" s="77">
        <v>38353</v>
      </c>
      <c r="AW36" s="77">
        <v>38443</v>
      </c>
      <c r="AX36" s="77">
        <v>38534</v>
      </c>
      <c r="AY36" s="77">
        <v>38626</v>
      </c>
      <c r="AZ36" s="77">
        <v>38718</v>
      </c>
      <c r="BA36" s="77">
        <v>38808</v>
      </c>
      <c r="BB36" s="77">
        <v>38899</v>
      </c>
      <c r="BC36" s="77">
        <v>38991</v>
      </c>
      <c r="BD36" s="77">
        <v>39083</v>
      </c>
      <c r="BE36" s="75"/>
      <c r="BF36" s="75"/>
      <c r="BG36" s="75"/>
      <c r="BH36" s="75"/>
      <c r="BI36" s="75"/>
      <c r="BJ36" s="75"/>
      <c r="BK36" s="75"/>
    </row>
    <row r="37" spans="1:63" ht="12.75" customHeight="1" x14ac:dyDescent="0.5">
      <c r="A37" s="87" t="s">
        <v>135</v>
      </c>
      <c r="B37" s="627" t="s">
        <v>387</v>
      </c>
      <c r="C37" s="65"/>
      <c r="D37" s="66"/>
      <c r="E37" s="59"/>
      <c r="F37" s="59"/>
      <c r="G37" s="67"/>
      <c r="H37" s="68"/>
      <c r="I37" s="69"/>
      <c r="J37" s="71" t="s">
        <v>254</v>
      </c>
      <c r="K37" s="72" t="s">
        <v>548</v>
      </c>
      <c r="L37" s="542" t="s">
        <v>1724</v>
      </c>
      <c r="M37" s="49"/>
      <c r="N37" s="51"/>
      <c r="O37" s="50">
        <f t="shared" si="3"/>
        <v>291</v>
      </c>
      <c r="P37" s="53"/>
      <c r="Q37" s="54"/>
      <c r="R37" s="51"/>
      <c r="S37" s="52" t="s">
        <v>250</v>
      </c>
      <c r="T37" s="634" t="s">
        <v>1989</v>
      </c>
      <c r="U37" s="631"/>
      <c r="V37" s="634"/>
      <c r="W37" s="50">
        <f t="shared" si="4"/>
        <v>295</v>
      </c>
      <c r="X37" s="226"/>
      <c r="Y37" s="48"/>
      <c r="Z37" s="51"/>
      <c r="AA37" s="6" t="s">
        <v>250</v>
      </c>
      <c r="AB37" s="6" t="s">
        <v>1917</v>
      </c>
      <c r="AC37" s="6" t="s">
        <v>395</v>
      </c>
      <c r="AD37" s="6" t="s">
        <v>395</v>
      </c>
      <c r="AE37" s="630" t="s">
        <v>310</v>
      </c>
      <c r="AG37" s="6" t="s">
        <v>1434</v>
      </c>
      <c r="AJ37" s="6">
        <v>1</v>
      </c>
      <c r="AK37" s="6" t="s">
        <v>301</v>
      </c>
      <c r="AL37" s="76"/>
      <c r="AM37" s="26"/>
      <c r="AN37" s="26">
        <v>10</v>
      </c>
      <c r="AO37" s="77">
        <v>37742</v>
      </c>
      <c r="AP37" s="77">
        <v>37834</v>
      </c>
      <c r="AQ37" s="77">
        <v>37926</v>
      </c>
      <c r="AR37" s="77">
        <v>38018</v>
      </c>
      <c r="AS37" s="77">
        <v>38108</v>
      </c>
      <c r="AT37" s="77">
        <v>38200</v>
      </c>
      <c r="AU37" s="77">
        <v>38292</v>
      </c>
      <c r="AV37" s="77">
        <v>38384</v>
      </c>
      <c r="AW37" s="77">
        <v>38473</v>
      </c>
      <c r="AX37" s="77">
        <v>38565</v>
      </c>
      <c r="AY37" s="77">
        <v>38657</v>
      </c>
      <c r="AZ37" s="77">
        <v>38749</v>
      </c>
      <c r="BA37" s="77">
        <v>38838</v>
      </c>
      <c r="BB37" s="77">
        <v>38930</v>
      </c>
      <c r="BC37" s="77">
        <v>39022</v>
      </c>
      <c r="BD37" s="77">
        <v>39114</v>
      </c>
      <c r="BE37" s="75"/>
      <c r="BF37" s="75"/>
      <c r="BG37" s="75"/>
      <c r="BH37" s="75"/>
      <c r="BI37" s="75"/>
      <c r="BJ37" s="75"/>
      <c r="BK37" s="75"/>
    </row>
    <row r="38" spans="1:63" ht="12.75" customHeight="1" thickBot="1" x14ac:dyDescent="0.55000000000000004">
      <c r="A38" s="87" t="s">
        <v>136</v>
      </c>
      <c r="B38" s="627" t="s">
        <v>388</v>
      </c>
      <c r="C38" s="65"/>
      <c r="D38" s="66"/>
      <c r="E38" s="59"/>
      <c r="F38" s="59"/>
      <c r="G38" s="67"/>
      <c r="H38" s="68"/>
      <c r="I38" s="69"/>
      <c r="J38" s="71" t="s">
        <v>254</v>
      </c>
      <c r="K38" s="72" t="s">
        <v>548</v>
      </c>
      <c r="L38" s="542" t="s">
        <v>1725</v>
      </c>
      <c r="M38" s="49"/>
      <c r="N38" s="49"/>
      <c r="O38" s="50">
        <f t="shared" si="3"/>
        <v>291</v>
      </c>
      <c r="P38" s="53"/>
      <c r="Q38" s="54"/>
      <c r="R38" s="49"/>
      <c r="S38" s="52" t="s">
        <v>250</v>
      </c>
      <c r="T38" s="634" t="s">
        <v>1990</v>
      </c>
      <c r="U38" s="631"/>
      <c r="V38" s="631"/>
      <c r="W38" s="50">
        <f t="shared" si="4"/>
        <v>295</v>
      </c>
      <c r="X38" s="226"/>
      <c r="Y38" s="48"/>
      <c r="Z38" s="51"/>
      <c r="AA38" s="6" t="s">
        <v>250</v>
      </c>
      <c r="AB38" s="6" t="s">
        <v>1917</v>
      </c>
      <c r="AC38" s="6" t="s">
        <v>395</v>
      </c>
      <c r="AD38" s="6" t="s">
        <v>395</v>
      </c>
      <c r="AE38" s="630" t="s">
        <v>310</v>
      </c>
      <c r="AG38" s="6" t="s">
        <v>1434</v>
      </c>
      <c r="AJ38" s="6">
        <v>1</v>
      </c>
      <c r="AK38" s="6" t="s">
        <v>301</v>
      </c>
      <c r="AL38" s="93"/>
      <c r="AM38" s="94"/>
      <c r="AN38" s="94">
        <v>11</v>
      </c>
      <c r="AO38" s="95">
        <v>37773</v>
      </c>
      <c r="AP38" s="95">
        <v>37865</v>
      </c>
      <c r="AQ38" s="95">
        <v>37956</v>
      </c>
      <c r="AR38" s="95">
        <v>38047</v>
      </c>
      <c r="AS38" s="95">
        <v>38139</v>
      </c>
      <c r="AT38" s="95">
        <v>38231</v>
      </c>
      <c r="AU38" s="95">
        <v>38322</v>
      </c>
      <c r="AV38" s="95">
        <v>38412</v>
      </c>
      <c r="AW38" s="95">
        <v>38504</v>
      </c>
      <c r="AX38" s="95">
        <v>38596</v>
      </c>
      <c r="AY38" s="95">
        <v>38687</v>
      </c>
      <c r="AZ38" s="95">
        <v>38777</v>
      </c>
      <c r="BA38" s="95">
        <v>38869</v>
      </c>
      <c r="BB38" s="95">
        <v>38961</v>
      </c>
      <c r="BC38" s="95">
        <v>39052</v>
      </c>
      <c r="BD38" s="95">
        <v>39142</v>
      </c>
      <c r="BE38" s="96"/>
      <c r="BF38" s="96"/>
      <c r="BG38" s="96"/>
      <c r="BH38" s="96"/>
      <c r="BI38" s="96"/>
      <c r="BJ38" s="96"/>
      <c r="BK38" s="75"/>
    </row>
    <row r="39" spans="1:63" ht="12.75" customHeight="1" thickTop="1" x14ac:dyDescent="0.5">
      <c r="A39" s="87" t="s">
        <v>105</v>
      </c>
      <c r="B39" s="628" t="s">
        <v>106</v>
      </c>
      <c r="C39" s="65"/>
      <c r="D39" s="66"/>
      <c r="E39" s="59"/>
      <c r="F39" s="59"/>
      <c r="G39" s="67"/>
      <c r="H39" s="68"/>
      <c r="I39" s="69"/>
      <c r="J39" s="71" t="s">
        <v>254</v>
      </c>
      <c r="K39" s="72" t="s">
        <v>548</v>
      </c>
      <c r="L39" s="542" t="s">
        <v>1726</v>
      </c>
      <c r="M39" s="49" t="s">
        <v>1754</v>
      </c>
      <c r="N39" s="635" t="s">
        <v>1727</v>
      </c>
      <c r="O39" s="50">
        <f t="shared" si="3"/>
        <v>340</v>
      </c>
      <c r="P39" s="53"/>
      <c r="Q39" s="54"/>
      <c r="R39" s="49"/>
      <c r="S39" s="52" t="s">
        <v>406</v>
      </c>
      <c r="T39" s="634" t="s">
        <v>1991</v>
      </c>
      <c r="U39" s="631" t="s">
        <v>1992</v>
      </c>
      <c r="V39" s="634" t="s">
        <v>1993</v>
      </c>
      <c r="W39" s="50">
        <f t="shared" si="4"/>
        <v>344</v>
      </c>
      <c r="X39" s="250"/>
      <c r="Y39" s="48"/>
      <c r="Z39" s="226"/>
      <c r="AA39" s="6" t="s">
        <v>249</v>
      </c>
      <c r="AB39" s="6" t="s">
        <v>1917</v>
      </c>
      <c r="AC39" s="6" t="s">
        <v>1916</v>
      </c>
      <c r="AD39" s="6" t="s">
        <v>1918</v>
      </c>
      <c r="AE39" s="630" t="s">
        <v>310</v>
      </c>
      <c r="AG39" s="6" t="s">
        <v>1434</v>
      </c>
      <c r="AJ39" s="6">
        <v>1</v>
      </c>
      <c r="AK39" s="6" t="s">
        <v>301</v>
      </c>
    </row>
    <row r="40" spans="1:63" ht="12.75" customHeight="1" x14ac:dyDescent="0.5">
      <c r="A40" s="87" t="s">
        <v>107</v>
      </c>
      <c r="B40" s="628" t="s">
        <v>108</v>
      </c>
      <c r="C40" s="65"/>
      <c r="D40" s="66"/>
      <c r="E40" s="59"/>
      <c r="F40" s="59"/>
      <c r="G40" s="67"/>
      <c r="H40" s="68"/>
      <c r="I40" s="69"/>
      <c r="J40" s="71" t="s">
        <v>254</v>
      </c>
      <c r="K40" s="72" t="s">
        <v>548</v>
      </c>
      <c r="L40" s="542" t="s">
        <v>1728</v>
      </c>
      <c r="M40" s="49" t="s">
        <v>1755</v>
      </c>
      <c r="N40" s="49"/>
      <c r="O40" s="50">
        <f t="shared" si="3"/>
        <v>289</v>
      </c>
      <c r="P40" s="53"/>
      <c r="Q40" s="54"/>
      <c r="R40" s="49"/>
      <c r="S40" s="52" t="s">
        <v>406</v>
      </c>
      <c r="T40" s="634" t="s">
        <v>1994</v>
      </c>
      <c r="U40" s="631" t="s">
        <v>1995</v>
      </c>
      <c r="V40" s="631"/>
      <c r="W40" s="50">
        <f t="shared" si="2"/>
        <v>293</v>
      </c>
      <c r="X40" s="226"/>
      <c r="Y40" s="48"/>
      <c r="Z40" s="51"/>
      <c r="AA40" s="6" t="s">
        <v>250</v>
      </c>
      <c r="AB40" s="6" t="s">
        <v>1917</v>
      </c>
      <c r="AC40" s="6" t="s">
        <v>1916</v>
      </c>
      <c r="AD40" s="6" t="s">
        <v>395</v>
      </c>
      <c r="AE40" s="630" t="s">
        <v>310</v>
      </c>
      <c r="AG40" s="6" t="s">
        <v>1434</v>
      </c>
      <c r="AJ40" s="6">
        <v>3</v>
      </c>
      <c r="AK40" s="6" t="s">
        <v>301</v>
      </c>
    </row>
    <row r="41" spans="1:63" ht="12.75" customHeight="1" x14ac:dyDescent="0.5">
      <c r="A41" s="87" t="s">
        <v>109</v>
      </c>
      <c r="B41" s="628" t="s">
        <v>110</v>
      </c>
      <c r="C41" s="65"/>
      <c r="D41" s="66"/>
      <c r="E41" s="59"/>
      <c r="F41" s="59"/>
      <c r="G41" s="67"/>
      <c r="H41" s="68"/>
      <c r="I41" s="69"/>
      <c r="J41" s="71" t="s">
        <v>254</v>
      </c>
      <c r="K41" s="72" t="s">
        <v>548</v>
      </c>
      <c r="L41" s="542" t="s">
        <v>1729</v>
      </c>
      <c r="M41" s="49" t="s">
        <v>1756</v>
      </c>
      <c r="N41" s="49"/>
      <c r="O41" s="50">
        <f t="shared" si="3"/>
        <v>289</v>
      </c>
      <c r="P41" s="53"/>
      <c r="Q41" s="54"/>
      <c r="R41" s="49"/>
      <c r="S41" s="52" t="s">
        <v>406</v>
      </c>
      <c r="T41" s="634" t="s">
        <v>1996</v>
      </c>
      <c r="U41" s="631" t="s">
        <v>1997</v>
      </c>
      <c r="V41" s="631"/>
      <c r="W41" s="50">
        <f t="shared" si="2"/>
        <v>293</v>
      </c>
      <c r="X41" s="226"/>
      <c r="Y41" s="48"/>
      <c r="Z41" s="51"/>
      <c r="AA41" s="6" t="s">
        <v>250</v>
      </c>
      <c r="AB41" s="6" t="s">
        <v>1917</v>
      </c>
      <c r="AC41" s="6" t="s">
        <v>1916</v>
      </c>
      <c r="AD41" s="6" t="s">
        <v>395</v>
      </c>
      <c r="AE41" s="630" t="s">
        <v>310</v>
      </c>
      <c r="AG41" s="6" t="s">
        <v>1434</v>
      </c>
      <c r="AJ41" s="6">
        <v>3</v>
      </c>
      <c r="AK41" s="6" t="s">
        <v>301</v>
      </c>
    </row>
    <row r="42" spans="1:63" ht="12.75" customHeight="1" x14ac:dyDescent="0.5">
      <c r="A42" s="87" t="s">
        <v>111</v>
      </c>
      <c r="B42" s="628" t="s">
        <v>112</v>
      </c>
      <c r="C42" s="66"/>
      <c r="D42" s="66"/>
      <c r="E42" s="59"/>
      <c r="F42" s="59"/>
      <c r="G42" s="60"/>
      <c r="H42" s="61"/>
      <c r="I42" s="62"/>
      <c r="J42" s="71" t="s">
        <v>254</v>
      </c>
      <c r="K42" s="72" t="s">
        <v>548</v>
      </c>
      <c r="L42" s="542" t="s">
        <v>1730</v>
      </c>
      <c r="M42" s="49" t="s">
        <v>1757</v>
      </c>
      <c r="N42" s="49"/>
      <c r="O42" s="50">
        <f t="shared" si="3"/>
        <v>289</v>
      </c>
      <c r="P42" s="53"/>
      <c r="Q42" s="54"/>
      <c r="R42" s="49"/>
      <c r="S42" s="52" t="s">
        <v>406</v>
      </c>
      <c r="T42" s="634" t="s">
        <v>1998</v>
      </c>
      <c r="U42" s="631" t="s">
        <v>1999</v>
      </c>
      <c r="V42" s="631"/>
      <c r="W42" s="50">
        <f t="shared" si="2"/>
        <v>293</v>
      </c>
      <c r="X42" s="226"/>
      <c r="Y42" s="48"/>
      <c r="Z42" s="51"/>
      <c r="AA42" s="6" t="s">
        <v>250</v>
      </c>
      <c r="AB42" s="6" t="s">
        <v>1917</v>
      </c>
      <c r="AC42" s="6" t="s">
        <v>1916</v>
      </c>
      <c r="AD42" s="6" t="s">
        <v>395</v>
      </c>
      <c r="AE42" s="630" t="s">
        <v>310</v>
      </c>
      <c r="AG42" s="6" t="s">
        <v>1434</v>
      </c>
      <c r="AJ42" s="6">
        <v>3</v>
      </c>
      <c r="AK42" s="6" t="s">
        <v>301</v>
      </c>
    </row>
    <row r="43" spans="1:63" ht="12.75" customHeight="1" x14ac:dyDescent="0.5">
      <c r="A43" s="87" t="s">
        <v>113</v>
      </c>
      <c r="B43" s="628" t="s">
        <v>114</v>
      </c>
      <c r="C43" s="97"/>
      <c r="D43" s="98"/>
      <c r="E43" s="59"/>
      <c r="F43" s="59"/>
      <c r="G43" s="67"/>
      <c r="H43" s="68"/>
      <c r="I43" s="69"/>
      <c r="J43" s="71" t="s">
        <v>254</v>
      </c>
      <c r="K43" s="72" t="s">
        <v>548</v>
      </c>
      <c r="L43" s="542" t="s">
        <v>1731</v>
      </c>
      <c r="M43" s="542" t="s">
        <v>1758</v>
      </c>
      <c r="N43" s="542"/>
      <c r="O43" s="50">
        <f t="shared" si="3"/>
        <v>289</v>
      </c>
      <c r="P43" s="53"/>
      <c r="Q43" s="53"/>
      <c r="R43" s="53"/>
      <c r="S43" s="52" t="s">
        <v>406</v>
      </c>
      <c r="T43" s="634" t="s">
        <v>2000</v>
      </c>
      <c r="U43" s="631" t="s">
        <v>2001</v>
      </c>
      <c r="V43" s="631"/>
      <c r="W43" s="50">
        <f t="shared" si="2"/>
        <v>293</v>
      </c>
      <c r="X43" s="226"/>
      <c r="Y43" s="48"/>
      <c r="Z43" s="51"/>
      <c r="AA43" s="6" t="s">
        <v>250</v>
      </c>
      <c r="AB43" s="6" t="s">
        <v>1917</v>
      </c>
      <c r="AC43" s="6" t="s">
        <v>1916</v>
      </c>
      <c r="AD43" s="6" t="s">
        <v>395</v>
      </c>
      <c r="AE43" s="630" t="s">
        <v>310</v>
      </c>
      <c r="AG43" s="6" t="s">
        <v>1434</v>
      </c>
      <c r="AJ43" s="6">
        <v>3</v>
      </c>
      <c r="AK43" s="6" t="s">
        <v>301</v>
      </c>
    </row>
    <row r="44" spans="1:63" ht="16" x14ac:dyDescent="0.5">
      <c r="A44" s="87" t="s">
        <v>115</v>
      </c>
      <c r="B44" s="628" t="s">
        <v>116</v>
      </c>
      <c r="C44" s="97"/>
      <c r="D44" s="98"/>
      <c r="E44" s="59"/>
      <c r="F44" s="59"/>
      <c r="G44" s="67"/>
      <c r="H44" s="68"/>
      <c r="I44" s="69"/>
      <c r="J44" s="71" t="s">
        <v>254</v>
      </c>
      <c r="K44" s="72" t="s">
        <v>548</v>
      </c>
      <c r="L44" s="542" t="s">
        <v>1732</v>
      </c>
      <c r="M44" s="542" t="s">
        <v>1759</v>
      </c>
      <c r="N44" s="542"/>
      <c r="O44" s="50">
        <f t="shared" si="3"/>
        <v>289</v>
      </c>
      <c r="P44" s="53"/>
      <c r="Q44" s="53"/>
      <c r="R44" s="53"/>
      <c r="S44" s="52" t="s">
        <v>406</v>
      </c>
      <c r="T44" s="634" t="s">
        <v>2002</v>
      </c>
      <c r="U44" s="631" t="s">
        <v>2003</v>
      </c>
      <c r="V44" s="631"/>
      <c r="W44" s="50">
        <f t="shared" si="2"/>
        <v>293</v>
      </c>
      <c r="X44" s="250"/>
      <c r="Y44" s="48"/>
      <c r="Z44" s="51"/>
      <c r="AA44" s="6" t="s">
        <v>249</v>
      </c>
      <c r="AB44" s="6" t="s">
        <v>1917</v>
      </c>
      <c r="AC44" s="6" t="s">
        <v>1916</v>
      </c>
      <c r="AD44" s="6" t="s">
        <v>395</v>
      </c>
      <c r="AE44" s="630" t="s">
        <v>310</v>
      </c>
      <c r="AG44" s="6" t="s">
        <v>1434</v>
      </c>
      <c r="AJ44" s="6">
        <v>3</v>
      </c>
      <c r="AK44" s="6" t="s">
        <v>301</v>
      </c>
    </row>
    <row r="45" spans="1:63" ht="12.75" customHeight="1" x14ac:dyDescent="0.5">
      <c r="A45" s="204" t="s">
        <v>334</v>
      </c>
      <c r="B45" s="71" t="s">
        <v>337</v>
      </c>
      <c r="C45" s="97"/>
      <c r="D45" s="98"/>
      <c r="E45" s="59"/>
      <c r="F45" s="59"/>
      <c r="G45" s="67"/>
      <c r="H45" s="68"/>
      <c r="I45" s="69"/>
      <c r="J45" s="71" t="s">
        <v>254</v>
      </c>
      <c r="K45" s="72" t="s">
        <v>548</v>
      </c>
      <c r="L45" s="542"/>
      <c r="M45" s="542" t="s">
        <v>1787</v>
      </c>
      <c r="N45" s="542"/>
      <c r="O45" s="50">
        <f t="shared" si="1"/>
        <v>259</v>
      </c>
      <c r="P45" s="53"/>
      <c r="Q45" s="53"/>
      <c r="R45" s="53"/>
      <c r="S45" s="52" t="s">
        <v>406</v>
      </c>
      <c r="T45" s="51"/>
      <c r="U45" s="201" t="s">
        <v>1432</v>
      </c>
      <c r="V45" s="53"/>
      <c r="W45" s="50">
        <f t="shared" si="2"/>
        <v>263</v>
      </c>
      <c r="X45" s="53"/>
      <c r="Y45" s="201"/>
      <c r="Z45" s="53"/>
      <c r="AA45" s="6" t="s">
        <v>249</v>
      </c>
      <c r="AB45" s="6" t="s">
        <v>395</v>
      </c>
      <c r="AC45" s="6" t="s">
        <v>1916</v>
      </c>
      <c r="AD45" s="6" t="s">
        <v>395</v>
      </c>
      <c r="AE45" s="630" t="s">
        <v>310</v>
      </c>
      <c r="AG45" s="6" t="s">
        <v>1434</v>
      </c>
      <c r="AJ45" s="6">
        <v>8</v>
      </c>
      <c r="AK45" s="6" t="s">
        <v>301</v>
      </c>
    </row>
    <row r="46" spans="1:63" ht="12.75" customHeight="1" x14ac:dyDescent="0.5">
      <c r="A46" s="204" t="s">
        <v>335</v>
      </c>
      <c r="B46" s="71" t="s">
        <v>338</v>
      </c>
      <c r="C46" s="98"/>
      <c r="D46" s="98"/>
      <c r="E46" s="59"/>
      <c r="F46" s="59"/>
      <c r="G46" s="60"/>
      <c r="H46" s="61"/>
      <c r="I46" s="62"/>
      <c r="J46" s="71" t="s">
        <v>254</v>
      </c>
      <c r="K46" s="72" t="s">
        <v>548</v>
      </c>
      <c r="L46" s="542"/>
      <c r="M46" s="542" t="s">
        <v>1788</v>
      </c>
      <c r="N46" s="542"/>
      <c r="O46" s="50">
        <f t="shared" si="1"/>
        <v>259</v>
      </c>
      <c r="P46" s="53"/>
      <c r="Q46" s="53"/>
      <c r="R46" s="53"/>
      <c r="S46" s="52" t="s">
        <v>406</v>
      </c>
      <c r="T46" s="51"/>
      <c r="U46" s="201" t="s">
        <v>1433</v>
      </c>
      <c r="V46" s="53"/>
      <c r="W46" s="50">
        <f t="shared" si="2"/>
        <v>263</v>
      </c>
      <c r="X46" s="53"/>
      <c r="Y46" s="201"/>
      <c r="Z46" s="53"/>
      <c r="AA46" s="6" t="s">
        <v>249</v>
      </c>
      <c r="AB46" s="6" t="s">
        <v>395</v>
      </c>
      <c r="AC46" s="6" t="s">
        <v>1916</v>
      </c>
      <c r="AD46" s="6" t="s">
        <v>395</v>
      </c>
      <c r="AE46" s="630" t="s">
        <v>310</v>
      </c>
      <c r="AG46" s="6" t="s">
        <v>1434</v>
      </c>
      <c r="AJ46" s="6">
        <v>8</v>
      </c>
      <c r="AK46" s="6" t="s">
        <v>301</v>
      </c>
    </row>
    <row r="47" spans="1:63" ht="12.75" customHeight="1" x14ac:dyDescent="0.5">
      <c r="A47" s="204" t="s">
        <v>336</v>
      </c>
      <c r="B47" s="57" t="s">
        <v>339</v>
      </c>
      <c r="C47" s="66"/>
      <c r="D47" s="66"/>
      <c r="E47" s="59"/>
      <c r="F47" s="59"/>
      <c r="G47" s="60"/>
      <c r="H47" s="61"/>
      <c r="I47" s="62"/>
      <c r="J47" s="71" t="s">
        <v>254</v>
      </c>
      <c r="K47" s="72" t="s">
        <v>548</v>
      </c>
      <c r="L47" s="542"/>
      <c r="M47" s="223" t="s">
        <v>1789</v>
      </c>
      <c r="N47" s="542"/>
      <c r="O47" s="50">
        <f t="shared" si="1"/>
        <v>360</v>
      </c>
      <c r="P47" s="53"/>
      <c r="Q47" s="53"/>
      <c r="R47" s="53"/>
      <c r="S47" s="52" t="s">
        <v>406</v>
      </c>
      <c r="T47" s="51"/>
      <c r="U47" s="49" t="s">
        <v>1394</v>
      </c>
      <c r="V47" s="53"/>
      <c r="W47" s="50">
        <f t="shared" si="2"/>
        <v>364</v>
      </c>
      <c r="X47" s="53"/>
      <c r="Y47" s="223"/>
      <c r="Z47" s="53"/>
      <c r="AA47" s="6" t="s">
        <v>250</v>
      </c>
      <c r="AB47" s="6" t="s">
        <v>395</v>
      </c>
      <c r="AC47" s="6" t="s">
        <v>1916</v>
      </c>
      <c r="AD47" s="6" t="s">
        <v>395</v>
      </c>
      <c r="AE47" s="630" t="s">
        <v>310</v>
      </c>
      <c r="AG47" s="6" t="s">
        <v>1434</v>
      </c>
      <c r="AJ47" s="6">
        <v>8</v>
      </c>
      <c r="AK47" s="6" t="s">
        <v>301</v>
      </c>
    </row>
    <row r="48" spans="1:63" ht="12.65" customHeight="1" x14ac:dyDescent="0.5">
      <c r="A48" s="204" t="s">
        <v>1748</v>
      </c>
      <c r="B48" s="203" t="s">
        <v>346</v>
      </c>
      <c r="C48" s="97"/>
      <c r="D48" s="98"/>
      <c r="E48" s="59"/>
      <c r="F48" s="59"/>
      <c r="G48" s="67"/>
      <c r="H48" s="68"/>
      <c r="I48" s="69"/>
      <c r="J48" s="71" t="s">
        <v>254</v>
      </c>
      <c r="K48" s="72" t="s">
        <v>548</v>
      </c>
      <c r="L48" s="542"/>
      <c r="M48" s="629" t="s">
        <v>1790</v>
      </c>
      <c r="N48" s="542"/>
      <c r="O48" s="50">
        <f t="shared" si="1"/>
        <v>355</v>
      </c>
      <c r="P48" s="53"/>
      <c r="Q48" s="53"/>
      <c r="R48" s="53"/>
      <c r="S48" s="52" t="s">
        <v>406</v>
      </c>
      <c r="T48" s="53"/>
      <c r="U48" s="597" t="s">
        <v>1385</v>
      </c>
      <c r="V48" s="53"/>
      <c r="W48" s="50">
        <f t="shared" si="2"/>
        <v>359</v>
      </c>
      <c r="X48" s="53"/>
      <c r="Y48" s="223"/>
      <c r="Z48" s="53"/>
      <c r="AA48" s="6" t="s">
        <v>249</v>
      </c>
      <c r="AB48" s="6" t="s">
        <v>395</v>
      </c>
      <c r="AC48" s="6" t="s">
        <v>1916</v>
      </c>
      <c r="AD48" s="6" t="s">
        <v>395</v>
      </c>
      <c r="AE48" s="630" t="s">
        <v>310</v>
      </c>
      <c r="AG48" s="6" t="s">
        <v>1434</v>
      </c>
      <c r="AJ48" s="6">
        <v>8</v>
      </c>
      <c r="AK48" s="6" t="s">
        <v>310</v>
      </c>
    </row>
    <row r="49" spans="1:37" ht="12.75" customHeight="1" x14ac:dyDescent="0.5">
      <c r="A49" s="204" t="s">
        <v>575</v>
      </c>
      <c r="B49" s="203" t="s">
        <v>577</v>
      </c>
      <c r="C49" s="97"/>
      <c r="D49" s="98"/>
      <c r="E49" s="59"/>
      <c r="F49" s="59"/>
      <c r="G49" s="67"/>
      <c r="H49" s="68"/>
      <c r="I49" s="69"/>
      <c r="J49" s="71" t="s">
        <v>255</v>
      </c>
      <c r="K49" s="72" t="s">
        <v>255</v>
      </c>
      <c r="L49" s="542"/>
      <c r="M49" s="542"/>
      <c r="N49" s="542"/>
      <c r="O49" s="50">
        <f t="shared" si="1"/>
        <v>0</v>
      </c>
      <c r="P49" s="53"/>
      <c r="Q49" s="53"/>
      <c r="R49" s="53"/>
      <c r="S49" s="52" t="s">
        <v>406</v>
      </c>
      <c r="T49" s="53"/>
      <c r="U49" s="53"/>
      <c r="V49" s="53"/>
      <c r="W49" s="50">
        <f t="shared" si="2"/>
        <v>4</v>
      </c>
      <c r="X49" s="53"/>
      <c r="Y49" s="53"/>
      <c r="Z49" s="53"/>
      <c r="AB49" s="6" t="s">
        <v>395</v>
      </c>
      <c r="AC49" s="536" t="s">
        <v>395</v>
      </c>
      <c r="AD49" s="6" t="s">
        <v>395</v>
      </c>
      <c r="AE49" s="536" t="s">
        <v>301</v>
      </c>
      <c r="AJ49" s="6">
        <v>8</v>
      </c>
      <c r="AK49" s="6" t="s">
        <v>301</v>
      </c>
    </row>
    <row r="50" spans="1:37" ht="12.75" customHeight="1" x14ac:dyDescent="0.5">
      <c r="A50" s="56" t="s">
        <v>576</v>
      </c>
      <c r="B50" s="203" t="s">
        <v>578</v>
      </c>
      <c r="C50" s="97"/>
      <c r="D50" s="98"/>
      <c r="E50" s="59"/>
      <c r="F50" s="59"/>
      <c r="G50" s="67"/>
      <c r="H50" s="68"/>
      <c r="I50" s="69"/>
      <c r="J50" s="71" t="s">
        <v>255</v>
      </c>
      <c r="K50" s="72" t="s">
        <v>255</v>
      </c>
      <c r="L50" s="542"/>
      <c r="M50" s="542"/>
      <c r="N50" s="542"/>
      <c r="O50" s="50">
        <f t="shared" si="1"/>
        <v>0</v>
      </c>
      <c r="P50" s="53"/>
      <c r="Q50" s="53"/>
      <c r="R50" s="53"/>
      <c r="S50" s="52" t="s">
        <v>406</v>
      </c>
      <c r="T50" s="53"/>
      <c r="U50" s="53"/>
      <c r="V50" s="53"/>
      <c r="W50" s="50">
        <f t="shared" si="2"/>
        <v>4</v>
      </c>
      <c r="X50" s="53"/>
      <c r="Y50" s="53"/>
      <c r="Z50" s="53"/>
      <c r="AB50" s="6" t="s">
        <v>395</v>
      </c>
      <c r="AC50" s="536" t="s">
        <v>395</v>
      </c>
      <c r="AD50" s="6" t="s">
        <v>395</v>
      </c>
      <c r="AE50" s="536" t="s">
        <v>301</v>
      </c>
      <c r="AJ50" s="6">
        <v>8</v>
      </c>
      <c r="AK50" s="6" t="s">
        <v>301</v>
      </c>
    </row>
    <row r="51" spans="1:37" ht="12.75" customHeight="1" x14ac:dyDescent="0.5">
      <c r="A51" s="56" t="s">
        <v>1418</v>
      </c>
      <c r="B51" s="71" t="s">
        <v>1419</v>
      </c>
      <c r="C51" s="65"/>
      <c r="D51" s="66"/>
      <c r="E51" s="59"/>
      <c r="F51" s="59"/>
      <c r="G51" s="67"/>
      <c r="H51" s="68"/>
      <c r="I51" s="69"/>
      <c r="J51" s="71" t="s">
        <v>254</v>
      </c>
      <c r="K51" s="72" t="s">
        <v>548</v>
      </c>
      <c r="L51" s="51"/>
      <c r="M51" s="201" t="s">
        <v>1791</v>
      </c>
      <c r="N51" s="74" t="s">
        <v>1763</v>
      </c>
      <c r="O51" s="50">
        <f>MAX(LEN(L51),LEN(M51),LEN(N51))</f>
        <v>394</v>
      </c>
      <c r="P51" s="54"/>
      <c r="Q51" s="48"/>
      <c r="R51" s="74"/>
      <c r="S51" s="52" t="s">
        <v>250</v>
      </c>
      <c r="T51" s="54"/>
      <c r="U51" s="201" t="s">
        <v>1420</v>
      </c>
      <c r="V51" s="74" t="s">
        <v>1388</v>
      </c>
      <c r="W51" s="50">
        <f>MAX(LEN(T51)+4,LEN(U51)+4,LEN(V51)+4)</f>
        <v>398</v>
      </c>
      <c r="X51" s="54"/>
      <c r="Y51" s="201"/>
      <c r="Z51" s="222"/>
      <c r="AA51" s="6" t="s">
        <v>250</v>
      </c>
      <c r="AB51" s="6" t="s">
        <v>395</v>
      </c>
      <c r="AC51" s="6" t="s">
        <v>1916</v>
      </c>
      <c r="AD51" s="6" t="s">
        <v>1918</v>
      </c>
      <c r="AE51" s="630" t="s">
        <v>310</v>
      </c>
      <c r="AG51" s="6" t="s">
        <v>1434</v>
      </c>
      <c r="AJ51" s="6">
        <v>8</v>
      </c>
      <c r="AK51" s="6" t="s">
        <v>301</v>
      </c>
    </row>
    <row r="52" spans="1:37" ht="12.75" customHeight="1" x14ac:dyDescent="0.5">
      <c r="A52" s="625" t="s">
        <v>1749</v>
      </c>
      <c r="B52" s="628" t="s">
        <v>1735</v>
      </c>
      <c r="C52" s="65"/>
      <c r="D52" s="66"/>
      <c r="E52" s="59"/>
      <c r="F52" s="59"/>
      <c r="G52" s="67"/>
      <c r="H52" s="68"/>
      <c r="I52" s="69"/>
      <c r="J52" s="71" t="s">
        <v>254</v>
      </c>
      <c r="K52" s="72" t="s">
        <v>548</v>
      </c>
      <c r="L52" s="542"/>
      <c r="M52" s="629" t="s">
        <v>1736</v>
      </c>
      <c r="N52" s="542"/>
      <c r="O52" s="50">
        <f t="shared" si="1"/>
        <v>360</v>
      </c>
      <c r="P52" s="53"/>
      <c r="Q52" s="53"/>
      <c r="R52" s="53"/>
      <c r="S52" s="52" t="s">
        <v>406</v>
      </c>
      <c r="T52" s="632"/>
      <c r="U52" s="639" t="s">
        <v>1921</v>
      </c>
      <c r="V52" s="632"/>
      <c r="W52" s="50">
        <f t="shared" si="2"/>
        <v>364</v>
      </c>
      <c r="X52" s="53"/>
      <c r="Y52" s="53"/>
      <c r="Z52" s="53"/>
      <c r="AB52" s="6" t="s">
        <v>395</v>
      </c>
      <c r="AC52" s="6" t="s">
        <v>1916</v>
      </c>
      <c r="AD52" s="6" t="s">
        <v>395</v>
      </c>
      <c r="AE52" s="630" t="s">
        <v>310</v>
      </c>
      <c r="AJ52" s="6">
        <v>8</v>
      </c>
      <c r="AK52" s="6" t="s">
        <v>301</v>
      </c>
    </row>
    <row r="53" spans="1:37" ht="12.75" customHeight="1" x14ac:dyDescent="0.5">
      <c r="A53" s="625" t="s">
        <v>1750</v>
      </c>
      <c r="B53" s="628" t="s">
        <v>1737</v>
      </c>
      <c r="C53" s="65"/>
      <c r="D53" s="66"/>
      <c r="E53" s="59"/>
      <c r="F53" s="59"/>
      <c r="G53" s="67"/>
      <c r="H53" s="68"/>
      <c r="I53" s="69"/>
      <c r="J53" s="71" t="s">
        <v>254</v>
      </c>
      <c r="K53" s="72" t="s">
        <v>548</v>
      </c>
      <c r="L53" s="542"/>
      <c r="M53" s="629" t="s">
        <v>1738</v>
      </c>
      <c r="N53" s="542"/>
      <c r="O53" s="50">
        <f t="shared" si="1"/>
        <v>360</v>
      </c>
      <c r="P53" s="53"/>
      <c r="Q53" s="53"/>
      <c r="R53" s="53"/>
      <c r="S53" s="52" t="s">
        <v>406</v>
      </c>
      <c r="T53" s="632"/>
      <c r="U53" s="639" t="s">
        <v>1922</v>
      </c>
      <c r="V53" s="632"/>
      <c r="W53" s="50">
        <f t="shared" si="2"/>
        <v>364</v>
      </c>
      <c r="X53" s="53"/>
      <c r="Y53" s="53"/>
      <c r="Z53" s="53"/>
      <c r="AB53" s="6" t="s">
        <v>395</v>
      </c>
      <c r="AC53" s="6" t="s">
        <v>1916</v>
      </c>
      <c r="AD53" s="6" t="s">
        <v>395</v>
      </c>
      <c r="AE53" s="630" t="s">
        <v>310</v>
      </c>
      <c r="AJ53" s="6">
        <v>8</v>
      </c>
      <c r="AK53" s="6" t="s">
        <v>301</v>
      </c>
    </row>
    <row r="54" spans="1:37" ht="12.75" customHeight="1" x14ac:dyDescent="0.5">
      <c r="A54" s="625" t="s">
        <v>1751</v>
      </c>
      <c r="B54" s="628" t="s">
        <v>1739</v>
      </c>
      <c r="C54" s="97"/>
      <c r="D54" s="98"/>
      <c r="E54" s="59"/>
      <c r="F54" s="59"/>
      <c r="G54" s="67"/>
      <c r="H54" s="68"/>
      <c r="I54" s="69"/>
      <c r="J54" s="71" t="s">
        <v>254</v>
      </c>
      <c r="K54" s="72" t="s">
        <v>548</v>
      </c>
      <c r="L54" s="542"/>
      <c r="M54" s="629" t="s">
        <v>1740</v>
      </c>
      <c r="N54" s="542"/>
      <c r="O54" s="50">
        <f t="shared" si="1"/>
        <v>360</v>
      </c>
      <c r="P54" s="53"/>
      <c r="Q54" s="53"/>
      <c r="R54" s="53"/>
      <c r="S54" s="52" t="s">
        <v>406</v>
      </c>
      <c r="T54" s="632"/>
      <c r="U54" s="639" t="s">
        <v>1923</v>
      </c>
      <c r="V54" s="632"/>
      <c r="W54" s="50">
        <f t="shared" si="2"/>
        <v>364</v>
      </c>
      <c r="X54" s="53"/>
      <c r="Y54" s="53"/>
      <c r="Z54" s="53"/>
      <c r="AB54" s="6" t="s">
        <v>395</v>
      </c>
      <c r="AC54" s="6" t="s">
        <v>1916</v>
      </c>
      <c r="AD54" s="6" t="s">
        <v>395</v>
      </c>
      <c r="AE54" s="630" t="s">
        <v>310</v>
      </c>
      <c r="AJ54" s="6">
        <v>8</v>
      </c>
      <c r="AK54" s="6" t="s">
        <v>301</v>
      </c>
    </row>
    <row r="55" spans="1:37" ht="12.75" customHeight="1" x14ac:dyDescent="0.5">
      <c r="A55" s="625" t="s">
        <v>1752</v>
      </c>
      <c r="B55" s="628" t="s">
        <v>1741</v>
      </c>
      <c r="C55" s="97"/>
      <c r="D55" s="98"/>
      <c r="E55" s="59"/>
      <c r="F55" s="59"/>
      <c r="G55" s="67"/>
      <c r="H55" s="68"/>
      <c r="I55" s="69"/>
      <c r="J55" s="71" t="s">
        <v>254</v>
      </c>
      <c r="K55" s="72" t="s">
        <v>548</v>
      </c>
      <c r="L55" s="542"/>
      <c r="M55" s="629" t="s">
        <v>1742</v>
      </c>
      <c r="N55" s="542"/>
      <c r="O55" s="50">
        <f t="shared" si="1"/>
        <v>360</v>
      </c>
      <c r="P55" s="53"/>
      <c r="Q55" s="53"/>
      <c r="R55" s="53"/>
      <c r="S55" s="52" t="s">
        <v>406</v>
      </c>
      <c r="T55" s="632"/>
      <c r="U55" s="639" t="s">
        <v>1924</v>
      </c>
      <c r="V55" s="632"/>
      <c r="W55" s="50">
        <f t="shared" si="2"/>
        <v>364</v>
      </c>
      <c r="X55" s="53"/>
      <c r="Y55" s="53"/>
      <c r="Z55" s="53"/>
      <c r="AB55" s="6" t="s">
        <v>395</v>
      </c>
      <c r="AC55" s="6" t="s">
        <v>1916</v>
      </c>
      <c r="AD55" s="6" t="s">
        <v>395</v>
      </c>
      <c r="AE55" s="630" t="s">
        <v>310</v>
      </c>
      <c r="AJ55" s="6">
        <v>8</v>
      </c>
      <c r="AK55" s="6" t="s">
        <v>301</v>
      </c>
    </row>
    <row r="56" spans="1:37" ht="12.75" customHeight="1" x14ac:dyDescent="0.5">
      <c r="A56" s="625" t="s">
        <v>1753</v>
      </c>
      <c r="B56" s="628" t="s">
        <v>1743</v>
      </c>
      <c r="C56" s="97"/>
      <c r="D56" s="98"/>
      <c r="E56" s="59"/>
      <c r="F56" s="59"/>
      <c r="G56" s="67"/>
      <c r="H56" s="68"/>
      <c r="I56" s="69"/>
      <c r="J56" s="71" t="s">
        <v>254</v>
      </c>
      <c r="K56" s="72" t="s">
        <v>548</v>
      </c>
      <c r="L56" s="542"/>
      <c r="M56" s="629" t="s">
        <v>1744</v>
      </c>
      <c r="N56" s="542"/>
      <c r="O56" s="50">
        <f t="shared" si="1"/>
        <v>360</v>
      </c>
      <c r="P56" s="53"/>
      <c r="Q56" s="53"/>
      <c r="R56" s="53"/>
      <c r="S56" s="52" t="s">
        <v>406</v>
      </c>
      <c r="T56" s="632"/>
      <c r="U56" s="639" t="s">
        <v>1925</v>
      </c>
      <c r="V56" s="632"/>
      <c r="W56" s="50">
        <f t="shared" si="2"/>
        <v>364</v>
      </c>
      <c r="X56" s="53"/>
      <c r="Y56" s="53"/>
      <c r="Z56" s="53"/>
      <c r="AB56" s="6" t="s">
        <v>395</v>
      </c>
      <c r="AC56" s="6" t="s">
        <v>1916</v>
      </c>
      <c r="AD56" s="6" t="s">
        <v>395</v>
      </c>
      <c r="AE56" s="630" t="s">
        <v>310</v>
      </c>
      <c r="AJ56" s="6">
        <v>8</v>
      </c>
      <c r="AK56" s="6" t="s">
        <v>301</v>
      </c>
    </row>
    <row r="57" spans="1:37" ht="12.75" customHeight="1" x14ac:dyDescent="0.5">
      <c r="A57" s="625" t="s">
        <v>1745</v>
      </c>
      <c r="B57" s="628" t="s">
        <v>1746</v>
      </c>
      <c r="C57" s="65"/>
      <c r="D57" s="66"/>
      <c r="E57" s="59"/>
      <c r="F57" s="59"/>
      <c r="G57" s="67"/>
      <c r="H57" s="68"/>
      <c r="I57" s="69"/>
      <c r="J57" s="71" t="s">
        <v>254</v>
      </c>
      <c r="K57" s="72" t="s">
        <v>548</v>
      </c>
      <c r="L57" s="223" t="s">
        <v>1747</v>
      </c>
      <c r="M57" s="542"/>
      <c r="N57" s="542"/>
      <c r="O57" s="50">
        <f t="shared" si="1"/>
        <v>256</v>
      </c>
      <c r="P57" s="53"/>
      <c r="Q57" s="53"/>
      <c r="R57" s="53"/>
      <c r="S57" s="52" t="s">
        <v>406</v>
      </c>
      <c r="T57" s="632" t="s">
        <v>1926</v>
      </c>
      <c r="U57" s="632"/>
      <c r="V57" s="632"/>
      <c r="W57" s="50">
        <f t="shared" si="2"/>
        <v>260</v>
      </c>
      <c r="X57" s="53"/>
      <c r="Y57" s="53"/>
      <c r="Z57" s="53"/>
      <c r="AB57" s="6" t="s">
        <v>1917</v>
      </c>
      <c r="AC57" s="6" t="s">
        <v>395</v>
      </c>
      <c r="AD57" s="6" t="s">
        <v>395</v>
      </c>
      <c r="AE57" s="630" t="s">
        <v>310</v>
      </c>
      <c r="AJ57" s="6">
        <v>8</v>
      </c>
      <c r="AK57" s="6" t="s">
        <v>301</v>
      </c>
    </row>
    <row r="58" spans="1:37" ht="12.75" customHeight="1" x14ac:dyDescent="0.5">
      <c r="A58" s="99"/>
      <c r="B58" s="57"/>
      <c r="C58" s="65"/>
      <c r="D58" s="66"/>
      <c r="E58" s="59"/>
      <c r="F58" s="59"/>
      <c r="G58" s="67"/>
      <c r="H58" s="68"/>
      <c r="I58" s="69"/>
      <c r="J58" s="57"/>
      <c r="K58" s="70"/>
      <c r="L58" s="542"/>
      <c r="M58" s="542"/>
      <c r="N58" s="542"/>
      <c r="O58" s="50">
        <f t="shared" si="1"/>
        <v>0</v>
      </c>
      <c r="P58" s="53"/>
      <c r="Q58" s="53"/>
      <c r="R58" s="53"/>
      <c r="S58" s="52" t="s">
        <v>406</v>
      </c>
      <c r="T58" s="53"/>
      <c r="U58" s="53"/>
      <c r="V58" s="53"/>
      <c r="W58" s="50">
        <f t="shared" si="2"/>
        <v>4</v>
      </c>
      <c r="X58" s="53"/>
      <c r="Y58" s="53"/>
      <c r="Z58" s="53"/>
      <c r="AB58" s="6" t="s">
        <v>395</v>
      </c>
      <c r="AC58" s="6" t="s">
        <v>395</v>
      </c>
      <c r="AD58" s="6" t="s">
        <v>395</v>
      </c>
      <c r="AE58" s="55" t="s">
        <v>301</v>
      </c>
      <c r="AJ58" s="6">
        <v>12</v>
      </c>
      <c r="AK58" s="6" t="s">
        <v>301</v>
      </c>
    </row>
    <row r="59" spans="1:37" ht="12.75" customHeight="1" x14ac:dyDescent="0.5">
      <c r="A59" s="99"/>
      <c r="B59" s="57"/>
      <c r="C59" s="65"/>
      <c r="D59" s="66"/>
      <c r="E59" s="59"/>
      <c r="F59" s="59"/>
      <c r="G59" s="67"/>
      <c r="H59" s="68"/>
      <c r="I59" s="69"/>
      <c r="J59" s="57"/>
      <c r="K59" s="70"/>
      <c r="L59" s="542"/>
      <c r="M59" s="542"/>
      <c r="N59" s="542"/>
      <c r="O59" s="50">
        <f t="shared" si="1"/>
        <v>0</v>
      </c>
      <c r="P59" s="53"/>
      <c r="Q59" s="53"/>
      <c r="R59" s="53"/>
      <c r="S59" s="52" t="s">
        <v>406</v>
      </c>
      <c r="T59" s="53"/>
      <c r="U59" s="53"/>
      <c r="V59" s="53"/>
      <c r="W59" s="50">
        <f t="shared" si="2"/>
        <v>4</v>
      </c>
      <c r="X59" s="53"/>
      <c r="Y59" s="53"/>
      <c r="Z59" s="53"/>
      <c r="AB59" s="6" t="s">
        <v>395</v>
      </c>
      <c r="AC59" s="6" t="s">
        <v>395</v>
      </c>
      <c r="AD59" s="6" t="s">
        <v>395</v>
      </c>
      <c r="AE59" s="55" t="s">
        <v>301</v>
      </c>
      <c r="AJ59" s="6">
        <v>12</v>
      </c>
      <c r="AK59" s="6" t="s">
        <v>301</v>
      </c>
    </row>
    <row r="60" spans="1:37" ht="12.75" customHeight="1" x14ac:dyDescent="0.5">
      <c r="A60" s="99"/>
      <c r="B60" s="57"/>
      <c r="C60" s="65"/>
      <c r="D60" s="66"/>
      <c r="E60" s="59"/>
      <c r="F60" s="59"/>
      <c r="G60" s="67"/>
      <c r="H60" s="68"/>
      <c r="I60" s="69"/>
      <c r="J60" s="57"/>
      <c r="K60" s="70"/>
      <c r="L60" s="542"/>
      <c r="M60" s="542"/>
      <c r="N60" s="542"/>
      <c r="O60" s="50">
        <f t="shared" si="1"/>
        <v>0</v>
      </c>
      <c r="P60" s="53"/>
      <c r="Q60" s="53"/>
      <c r="R60" s="53"/>
      <c r="S60" s="52" t="s">
        <v>406</v>
      </c>
      <c r="T60" s="53"/>
      <c r="U60" s="53"/>
      <c r="V60" s="53"/>
      <c r="W60" s="50">
        <f t="shared" si="2"/>
        <v>4</v>
      </c>
      <c r="X60" s="53"/>
      <c r="Y60" s="53"/>
      <c r="Z60" s="53"/>
      <c r="AB60" s="6" t="s">
        <v>395</v>
      </c>
      <c r="AC60" s="6" t="s">
        <v>395</v>
      </c>
      <c r="AD60" s="6" t="s">
        <v>395</v>
      </c>
      <c r="AE60" s="55" t="s">
        <v>301</v>
      </c>
      <c r="AJ60" s="6">
        <v>12</v>
      </c>
      <c r="AK60" s="6" t="s">
        <v>301</v>
      </c>
    </row>
    <row r="61" spans="1:37" ht="12.75" customHeight="1" x14ac:dyDescent="0.5">
      <c r="A61" s="99"/>
      <c r="B61" s="57"/>
      <c r="C61" s="65"/>
      <c r="D61" s="66"/>
      <c r="E61" s="100"/>
      <c r="F61" s="59"/>
      <c r="G61" s="67"/>
      <c r="H61" s="68"/>
      <c r="I61" s="69"/>
      <c r="J61" s="57"/>
      <c r="K61" s="70"/>
      <c r="L61" s="542"/>
      <c r="M61" s="542"/>
      <c r="N61" s="542"/>
      <c r="O61" s="50">
        <f t="shared" si="1"/>
        <v>0</v>
      </c>
      <c r="P61" s="53"/>
      <c r="Q61" s="53"/>
      <c r="R61" s="53"/>
      <c r="S61" s="52" t="s">
        <v>406</v>
      </c>
      <c r="T61" s="53"/>
      <c r="U61" s="53"/>
      <c r="V61" s="53"/>
      <c r="W61" s="50">
        <f t="shared" si="2"/>
        <v>4</v>
      </c>
      <c r="X61" s="53"/>
      <c r="Y61" s="53"/>
      <c r="Z61" s="53"/>
      <c r="AB61" s="6" t="s">
        <v>395</v>
      </c>
      <c r="AC61" s="6" t="s">
        <v>395</v>
      </c>
      <c r="AD61" s="6" t="s">
        <v>395</v>
      </c>
      <c r="AE61" s="55" t="s">
        <v>301</v>
      </c>
      <c r="AJ61" s="6">
        <v>12</v>
      </c>
      <c r="AK61" s="6" t="s">
        <v>301</v>
      </c>
    </row>
    <row r="62" spans="1:37" ht="12.75" customHeight="1" thickBot="1" x14ac:dyDescent="0.55000000000000004">
      <c r="A62" s="101"/>
      <c r="B62" s="102"/>
      <c r="C62" s="103"/>
      <c r="D62" s="104"/>
      <c r="E62" s="105"/>
      <c r="F62" s="106"/>
      <c r="G62" s="107"/>
      <c r="H62" s="108"/>
      <c r="I62" s="109"/>
      <c r="J62" s="102"/>
      <c r="K62" s="110"/>
      <c r="L62" s="542"/>
      <c r="M62" s="542"/>
      <c r="N62" s="542"/>
      <c r="O62" s="50">
        <f t="shared" si="1"/>
        <v>0</v>
      </c>
      <c r="P62" s="53"/>
      <c r="Q62" s="53"/>
      <c r="R62" s="53"/>
      <c r="S62" s="52" t="s">
        <v>406</v>
      </c>
      <c r="T62" s="53"/>
      <c r="U62" s="53"/>
      <c r="V62" s="53"/>
      <c r="W62" s="50">
        <f t="shared" si="2"/>
        <v>4</v>
      </c>
      <c r="X62" s="53"/>
      <c r="Y62" s="53"/>
      <c r="Z62" s="53"/>
      <c r="AB62" s="6" t="s">
        <v>395</v>
      </c>
      <c r="AC62" s="6" t="s">
        <v>395</v>
      </c>
      <c r="AD62" s="6" t="s">
        <v>395</v>
      </c>
      <c r="AE62" s="55" t="s">
        <v>301</v>
      </c>
      <c r="AJ62" s="6">
        <v>12</v>
      </c>
      <c r="AK62" s="6" t="s">
        <v>301</v>
      </c>
    </row>
    <row r="63" spans="1:37" ht="6.65" customHeight="1" thickTop="1" x14ac:dyDescent="0.5">
      <c r="Y63" s="53"/>
    </row>
    <row r="64" spans="1:37" x14ac:dyDescent="0.5">
      <c r="A64" s="115"/>
      <c r="B64" s="115"/>
      <c r="C64" s="116"/>
      <c r="D64" s="116"/>
      <c r="E64" s="117"/>
      <c r="F64" s="117"/>
      <c r="G64" s="118"/>
      <c r="H64" s="55"/>
      <c r="I64" s="55"/>
      <c r="J64" s="55"/>
      <c r="K64" s="55"/>
      <c r="Y64" s="53"/>
      <c r="AF64" s="6">
        <f>SUM(AF7:AF62)</f>
        <v>0</v>
      </c>
    </row>
    <row r="65" spans="1:11" x14ac:dyDescent="0.5">
      <c r="A65" s="115"/>
      <c r="B65" s="115"/>
      <c r="C65" s="116"/>
      <c r="D65" s="116"/>
      <c r="E65" s="117"/>
      <c r="F65" s="117"/>
      <c r="G65" s="118"/>
      <c r="H65" s="55"/>
      <c r="I65" s="55"/>
      <c r="J65" s="55"/>
      <c r="K65" s="55"/>
    </row>
    <row r="66" spans="1:11" x14ac:dyDescent="0.5">
      <c r="A66" s="115"/>
      <c r="B66" s="115"/>
      <c r="C66" s="116"/>
      <c r="D66" s="116"/>
      <c r="E66" s="117"/>
      <c r="F66" s="117"/>
      <c r="G66" s="118"/>
      <c r="H66" s="55"/>
      <c r="I66" s="55"/>
      <c r="J66" s="55"/>
      <c r="K66" s="55"/>
    </row>
    <row r="67" spans="1:11" x14ac:dyDescent="0.5">
      <c r="A67" s="115"/>
      <c r="B67" s="115"/>
      <c r="C67" s="116"/>
      <c r="D67" s="116"/>
      <c r="E67" s="117"/>
      <c r="F67" s="117"/>
      <c r="G67" s="118"/>
      <c r="H67" s="55"/>
      <c r="I67" s="55"/>
      <c r="J67" s="55"/>
      <c r="K67" s="55"/>
    </row>
    <row r="68" spans="1:11" x14ac:dyDescent="0.5">
      <c r="A68" s="119"/>
    </row>
    <row r="69" spans="1:11" ht="6.65" customHeight="1" x14ac:dyDescent="0.5">
      <c r="A69" s="120"/>
    </row>
    <row r="70" spans="1:11" x14ac:dyDescent="0.5">
      <c r="A70" s="121"/>
    </row>
    <row r="71" spans="1:11" x14ac:dyDescent="0.5">
      <c r="A71" s="120"/>
    </row>
  </sheetData>
  <mergeCells count="5">
    <mergeCell ref="L4:S4"/>
    <mergeCell ref="T4:AA4"/>
    <mergeCell ref="A2:F2"/>
    <mergeCell ref="AB5:AD5"/>
    <mergeCell ref="H5:I5"/>
  </mergeCells>
  <phoneticPr fontId="0" type="noConversion"/>
  <dataValidations count="5">
    <dataValidation type="list" allowBlank="1" showInputMessage="1" showErrorMessage="1" sqref="J7:J62">
      <formula1>"Dyn,CDSS,Stat,NA"</formula1>
    </dataValidation>
    <dataValidation type="list" allowBlank="1" showInputMessage="1" showErrorMessage="1" sqref="K7:K62">
      <formula1>"Live,Test,Excel,NA"</formula1>
    </dataValidation>
    <dataValidation type="list" allowBlank="1" showInputMessage="1" showErrorMessage="1" sqref="AB7:AD62">
      <formula1>$CB$1:$CB$13</formula1>
    </dataValidation>
    <dataValidation type="list" allowBlank="1" showInputMessage="1" showErrorMessage="1" sqref="AA7:AA62">
      <formula1>"Yes,No,Q2 07,N/A"</formula1>
    </dataValidation>
    <dataValidation type="list" allowBlank="1" showInputMessage="1" showErrorMessage="1" sqref="AK7:AK62">
      <formula1>"Y,N"</formula1>
    </dataValidation>
  </dataValidations>
  <hyperlinks>
    <hyperlink ref="U7" display="http://cssr.berkeley.edu/cgi-bin/broker.exe?_service=Live&amp;_program=Live.pit_ST.sas&amp;AVYEAR=X&amp;AVQTR=X&amp;AVCOL=PERIOD_DT&amp;ISQTR=X&amp;PERIOD_DT_VAL=X&amp;TYPE=T&amp;AGENCY_VAL=1&amp;CENS_ETHNIC_VAL=X&amp;HISP_CDX_VAL=X&amp;BEGIN_YR=1998&amp;CENS_RC_VAL=X&amp;YEAR=2006&amp;QUARTER=Q2&amp;AGECLS_VAL=X&amp;"/>
    <hyperlink ref="U9" display="http://cssr.berkeley.edu/cgi-bin/broker.exe?_service=Live&amp;_program=Live.exits_ST.sas&amp;AVYEAR=X&amp;AVQTR=X&amp;AVCNTY=&amp;AVCOL=PERIOD_DT&amp;AVROW=&amp;AGENCY_VAL=1&amp;FLAG_8_VAL=1&amp;EXIT_VAL=X&amp;UNDUP_VAL=1&amp;CCOS=X&amp;AGECLS_VAL=X&amp;ETHNIC_VAL=X&amp;GENDER_VAL=X&amp;EXIT_TYPE_VAL=X&amp;P_PLC_VAL=X"/>
    <hyperlink ref="T10" display="http://cssr.berkeley.edu/cgi-bin/broker.exe?_service=Live&amp;_program=Live.c1m2_MTMG.sas&amp;AVYEAR=X&amp;AVQTR=X&amp;AVCNTY=&amp;AVCOL=PERIOD_DT&amp;AVROW=PERIOD_DT&amp;AGENCY_VAL=1&amp;FLAG_8_VAL=1&amp;CCOS=X&amp;AGECLS_VAL=X&amp;ETHNIC_VAL=X&amp;GENDER_VAL=X&amp;REMREAS_VAL=X&amp;P_PLC_VAL=X&amp;P_SCPR_VAL=X&amp;I"/>
    <hyperlink ref="T11" display="http://cssr.berkeley.edu/cgi-bin/broker.exe?_service=Live&amp;_program=Live.c2m2_MTMG.sas&amp;AVYEAR=X&amp;AVQTR=X&amp;AVCNTY=&amp;AVCOL=PERIOD_DT&amp;AVROW=PERIOD_DT&amp;AGENCY_VAL=1&amp;FLAG_8_VAL=X&amp;CCOS=X&amp;AGECLS_VAL=X&amp;ETHNIC_VAL=X&amp;GENDER_VAL=X&amp;P_PLC_VAL=X&amp;P_SCPR_VAL=X&amp;ISQTR=X&amp;PERIOD_"/>
    <hyperlink ref="T21" display="http://cssr-test.berkeley.edu/cgi-bin/broker.exe?_service=Live&amp;_program=Live.P4_MTMG.sas&amp;AVYEAR=X&amp;AVQTR=X&amp;AVCOL=PERIOD_DT&amp;ISQTR=X&amp;PERIOD_DT_VAL=X&amp;TYPE=1&amp;FLAG_8_VAL=1&amp;ENTRY_VAL=1,2&amp;TYPE2=3&amp;AGENCY_VAL=1&amp;EXIT_TIME_VAL=12&amp;BEGIN_YR=1998&amp;AGECLS_VAL=X&amp;ETHNIC_VAL"/>
    <hyperlink ref="U22:V22" display="http://cssr.berkeley.edu/cgi-bin/broker.exe?_service=Live&amp;_program=Live.pit_rates_MTMG.sas&amp;AVYEAR=X&amp;AVQTR=X&amp;AVCNTY=&amp;AVCOL=PERIOD_DT&amp;LEVEL_VAL=6&amp;STYLE=&amp;CCOS=X&amp;AGECLS_VAL=X&amp;ETHNIC_VAL=1&amp;GENDER_VAL=X&amp;ISQTR=&amp;TYPE=1&amp;odsType=EXCEL"/>
    <hyperlink ref="T22" display="http://cssr.berkeley.edu/cgi-bin/broker.exe?_service=Live&amp;_program=Live.pit_rates_MTMG.sas&amp;AVYEAR=X&amp;AVQTR=X&amp;AVCNTY=&amp;AVCOL=PERIOD_DT&amp;LEVEL_VAL=6&amp;STYLE=&amp;CCOS=X&amp;AGECLS_VAL=X&amp;ETHNIC_VAL=1&amp;GENDER_VAL=X&amp;ISQTR=&amp;TYPE=3&amp;odsType=EXCEL"/>
    <hyperlink ref="T23:T26" display="http://cssr.berkeley.edu/cgi-bin/broker.exe?_service=Live&amp;_program=Live.pit_rates_MTMG.sas&amp;AVYEAR=X&amp;AVQTR=X&amp;AVCNTY=&amp;AVCOL=PERIOD_DT&amp;LEVEL_VAL=6&amp;STYLE=&amp;CCOS=X&amp;AGECLS_VAL=X&amp;ETHNIC_VAL=2&amp;GENDER_VAL=X&amp;ISQTR=&amp;TYPE=3&amp;odsType=EXCEL"/>
    <hyperlink ref="U18" display="http://cssr.berkeley.edu/cgi-bin/broker.exe?_service=Live&amp;_program=Live.pit_ST.sas&amp;AVYEAR=X&amp;AVQTR=X&amp;AVCOL=PERIOD_DT&amp;ISQTR=X&amp;PERIOD_DT_VAL=X&amp;TYPE=T&amp;AGENCY_VAL=1&amp;CENS_ETHNIC_VAL=X&amp;HISP_CDX_VAL=X&amp;BEGIN_YR=1998&amp;CENS_RC_VAL=X&amp;YEAR=2006&amp;QUARTER=Q2&amp;AGECLS_VAL=X&amp;"/>
    <hyperlink ref="U17" display="http://cssr.berkeley.edu/cgi-bin/broker.exe?_service=Live&amp;_program=live.pit_ST.sas&amp;AVYEAR=X&amp;AVQTR=X&amp;AVCNTY=&amp;AVCOL=PERIOD_DT&amp;AVROW=&amp;AGENCY_VAL=1&amp;CCOS=X&amp;AGECLS_VAL=X&amp;ETHNIC_VAL=X&amp;GENDER_VAL=X&amp;TIME_VAL=X&amp;PIT_PLC_VAL=1&amp;COURT_VAL=1&amp;PIT_SCPR_VAL=X&amp;ISQTR=X&amp;PERIO"/>
    <hyperlink ref="U16" display="http://cssr.berkeley.edu/cgi-bin/broker.exe?_service=Live&amp;_program=live.pit_ST.sas&amp;AVYEAR=X&amp;AVQTR=X&amp;AVCNTY=&amp;AVCOL=PERIOD_DT&amp;AVROW=&amp;AGENCY_VAL=1&amp;CCOS=X&amp;AGECLS_VAL=X&amp;ETHNIC_VAL=X&amp;GENDER_VAL=X&amp;TIME_VAL=X&amp;PIT_PLC_VAL=11&amp;COURT_VAL=1&amp;PIT_SCPR_VAL=X&amp;ISQTR=X&amp;PERI"/>
    <hyperlink ref="U15" display="http://cssr.berkeley.edu/cgi-bin/broker.exe?_service=Live&amp;_program=live.pit_ST.sas&amp;AVYEAR=X&amp;AVQTR=X&amp;AVCNTY=&amp;AVCOL=PERIOD_DT&amp;AVROW=&amp;AGENCY_VAL=1&amp;CCOS=X&amp;AGECLS_VAL=X&amp;ETHNIC_VAL=X&amp;GENDER_VAL=X&amp;TIME_VAL=X&amp;PIT_PLC_VAL=6,7&amp;COURT_VAL=1&amp;PIT_SCPR_VAL=X&amp;ISQTR=X&amp;PER"/>
    <hyperlink ref="U14" display="http://cssr.berkeley.edu/cgi-bin/broker.exe?_service=Live&amp;_program=live.pit_ST.sas&amp;AVYEAR=X&amp;AVQTR=X&amp;AVCNTY=&amp;AVCOL=PERIOD_DT&amp;AVROW=&amp;AGENCY_VAL=1&amp;CCOS=X&amp;AGECLS_VAL=X&amp;ETHNIC_VAL=X&amp;GENDER_VAL=X&amp;TIME_VAL=X&amp;PIT_PLC_VAL=4&amp;COURT_VAL=1&amp;PIT_SCPR_VAL=X&amp;ISQTR=X&amp;PERIO"/>
    <hyperlink ref="U13" display="http://cssr.berkeley.edu/cgi-bin/broker.exe?_service=Live&amp;_program=live.pit_ST.sas&amp;AVYEAR=X&amp;AVQTR=X&amp;AVCNTY=&amp;AVCOL=PERIOD_DT&amp;AVROW=&amp;AGENCY_VAL=1&amp;CCOS=X&amp;AGECLS_VAL=X&amp;ETHNIC_VAL=X&amp;GENDER_VAL=X&amp;TIME_VAL=X&amp;PIT_PLC_VAL=3&amp;COURT_VAL=1&amp;PIT_SCPR_VAL=X&amp;ISQTR=X&amp;PERIO"/>
    <hyperlink ref="U13:U18" display="http://cssr.berkeley.edu/cgi-bin/broker.exe?_service=Live&amp;_program=live.pit_ST.sas&amp;AVYEAR=X&amp;AVQTR=X&amp;AVCNTY=&amp;AVCOL=PERIOD_DT&amp;AVROW=&amp;AGENCY_VAL=1&amp;CCOS=X&amp;AGECLS_VAL=X&amp;ETHNIC_VAL=X&amp;GENDER_VAL=X&amp;TIME_VAL=X&amp;PIT_PLC_VAL=3&amp;COURT_VAL=1&amp;PIT_SCPR_VAL=X&amp;ISQTR=X&amp;PERIO"/>
    <hyperlink ref="U12" display="http://cssr.berkeley.edu/cgi-bin/broker.exe?_service=Live&amp;_program=Live.pit_ST.sas&amp;AVYEAR=X&amp;AVQTR=X&amp;AVCOL=PERIOD_DT&amp;ISQTR=X&amp;PERIOD_DT_VAL=X&amp;TYPE=T&amp;AGENCY_VAL=1&amp;CENS_ETHNIC_VAL=X&amp;HISP_CDX_VAL=X&amp;BEGIN_YR=1998&amp;CENS_RC_VAL=X&amp;YEAR=2006&amp;QUARTER=Q2&amp;AGECLS_VAL=X&amp;"/>
    <hyperlink ref="V13:V18" display="http://cssr.berkeley.edu/cgi-bin/broker.exe?_service=Live&amp;_program=live.pit_ST.sas&amp;AVYEAR=X&amp;AVQTR=X&amp;AVCNTY=&amp;AVCOL=PERIOD_DT&amp;AVROW=&amp;AGENCY_VAL=1&amp;CCOS=X&amp;AGECLS_VAL=X&amp;ETHNIC_VAL=X&amp;GENDER_VAL=X&amp;TIME_VAL=X&amp;PIT_PLC_VAL=1,2,3,4,5,6,7,8,9,11,12,13,14,15&amp;COURT_VAL"/>
    <hyperlink ref="U12:V12" display="http://cssr.berkeley.edu/cgi-bin/broker.exe?_service=Live&amp;_program=live.pit_ST.sas&amp;AVYEAR=X&amp;AVQTR=X&amp;AVCNTY=&amp;AVCOL=PERIOD_DT&amp;AVROW=&amp;AGENCY_VAL=1&amp;CCOS=X&amp;AGECLS_VAL=X&amp;ETHNIC_VAL=X&amp;GENDER_VAL=X&amp;TIME_VAL=X&amp;PIT_PLC_VAL=2&amp;COURT_VAL=1&amp;PIT_SCPR_VAL=X&amp;ISQTR=X&amp;PERIO"/>
    <hyperlink ref="V27" display="http://cssr.berkeley.edu/cgi-bin/broker.exe?_service=Live&amp;_program=Live.c1m3_STMG.sas&amp;AVYEAR=2008&amp;AVQTR=3&amp;AVCNTY=&amp;AVCOL=&amp;CCOS=X&amp;AGENCY_VAL=1&amp;FLAG_8_VAL=1&amp;ENTRY_VAL=1&amp;EXIT_TYPE_VAL=1&amp;EXIT_TIME_VAL=12&amp;AGECLS_VAL=X&amp;ETHNIC_VAL=X&amp;GENDER_VAL=X&amp;REMREAS_VAL=X&amp;F_P"/>
    <hyperlink ref="V33" display="http://cssr.berkeley.edu/cgi-bin/broker.exe?_service=Live&amp;_program=Live.c1m3_STMG.sas&amp;AVYEAR=2008&amp;AVQTR=3&amp;AVCNTY=&amp;AVCOL=&amp;CCOS=X&amp;AGENCY_VAL=1&amp;FLAG_8_VAL=1&amp;ENTRY_VAL=1&amp;EXIT_TYPE_VAL=1&amp;EXIT_TIME_VAL=12&amp;AGECLS_VAL=X&amp;ETHNIC_VAL=X&amp;GENDER_VAL=X&amp;REMREAS_VAL=X&amp;F_P"/>
    <hyperlink ref="V39" display="http://cssr.berkeley.edu/cgi-bin/broker.exe?_service=Live&amp;_program=Live.c1m3_STMG.sas&amp;AVYEAR=2008&amp;AVQTR=3&amp;AVCNTY=&amp;AVCOL=&amp;CCOS=X&amp;AGENCY_VAL=1&amp;FLAG_8_VAL=1&amp;ENTRY_VAL=1&amp;EXIT_TYPE_VAL=1&amp;EXIT_TIME_VAL=12&amp;AGECLS_VAL=X&amp;ETHNIC_VAL=X&amp;GENDER_VAL=X&amp;REMREAS_VAL=X&amp;F_P"/>
    <hyperlink ref="U22" display="http://cssr.berkeley.edu/cgi-bin/broker.exe?_service=Live&amp;_program=Live.pit_rates_MTMG.sas&amp;AVYEAR=X&amp;AVQTR=X&amp;AVCNTY=&amp;AVCOL=PERIOD_DT&amp;LEVEL_VAL=6&amp;STYLE=&amp;CCOS=X&amp;AGECLS_VAL=X&amp;ETHNIC_VAL=1&amp;GENDER_VAL=X&amp;ISQTR=&amp;TYPE=1&amp;odsType=EXCEL"/>
    <hyperlink ref="U23:U26" display="http://cssr.berkeley.edu/cgi-bin/broker.exe?_service=Live&amp;_program=Live.pit_rates_MTMG.sas&amp;AVYEAR=X&amp;AVQTR=X&amp;AVCNTY=&amp;AVCOL=PERIOD_DT&amp;LEVEL_VAL=6&amp;STYLE=&amp;CCOS=X&amp;AGECLS_VAL=X&amp;ETHNIC_VAL=2&amp;GENDER_VAL=X&amp;ISQTR=&amp;TYPE=1&amp;odsType=EXCEL"/>
    <hyperlink ref="V22" display="http://cssr.berkeley.edu/cgi-bin/broker.exe?_service=Live&amp;_program=Live.pit_rates_MTMG.sas&amp;AVYEAR=X&amp;AVQTR=X&amp;AVCNTY=&amp;AVCOL=PERIOD_DT&amp;LEVEL_VAL=6&amp;STYLE=&amp;CCOS=X&amp;AGECLS_VAL=X&amp;ETHNIC_VAL=1&amp;GENDER_VAL=X&amp;ISQTR=&amp;TYPE=2&amp;odsType=EXCEL"/>
    <hyperlink ref="V23:V26" display="http://cssr.berkeley.edu/cgi-bin/broker.exe?_service=Live&amp;_program=Live.pit_rates_MTMG.sas&amp;AVYEAR=X&amp;AVQTR=X&amp;AVCNTY=&amp;AVCOL=PERIOD_DT&amp;LEVEL_VAL=6&amp;STYLE=&amp;CCOS=X&amp;AGECLS_VAL=X&amp;ETHNIC_VAL=2&amp;GENDER_VAL=X&amp;ISQTR=&amp;TYPE=2&amp;odsType=EXCEL"/>
    <hyperlink ref="U47" display="http://cssr.berkeley.edu/cgi-bin/broker.exe?_service=Live&amp;_program=Live.pit_ST.sas&amp;AVYEAR=X&amp;AVQTR=X&amp;AVCOL=PERIOD_DT&amp;ISQTR=X&amp;PERIOD_DT_VAL=X&amp;TYPE=T&amp;AGENCY_VAL=1&amp;YEAR=2006&amp;QUARTER=Q2&amp;AGECLS_VAL=X&amp;ETHNIC_VAL=X&amp;GENDER_VAL=X&amp;PIT_PLC_VAL=X&amp;TIME_VAL=X&amp;COURT_VAL="/>
    <hyperlink ref="T27" display="http://cssr-test.berkeley.edu/cgi-bin/broker.exe?_service=Live&amp;_program=Live.P1_STMGP.sas&amp;AVYEAR=2012&amp;AVQTR=1&amp;TYPE=1&amp;ENTRY_VAL=1,2&amp;FLAG_8_VAL=1&amp;AGENCY_VAL=1&amp;EXIT_TYPE_VAL=1&amp;AGECLS_VAL=X&amp;ETHNIC_VAL=X&amp;GENDER_VAL=X&amp;F_PLC_VAL=X&amp;F_SCPR_VAL=X&amp;L_PLC_VAL=X&amp;L_SCPR"/>
    <hyperlink ref="T28" display="http://cssr.berkeley.edu/cgi-bin/broker.exe?_service=Live&amp;_program=Live.c1m3_STMGP.sas&amp;AVYEAR=2008&amp;AVQTR=3&amp;AVCNTY=&amp;AGENCY_VAL=1&amp;FLAG_8_VAL=1&amp;ENTRY_VAL=1&amp;EXIT_TYPE_VAL=2&amp;AGECLS_VAL=X&amp;ETHNIC_VAL=X&amp;GENDER_VAL=X&amp;REMREAS_VAL=X&amp;F_PLC_VAL=X&amp;F_SCPR_VAL=X&amp;L_SCPR_V"/>
    <hyperlink ref="U48" display="http://cssr.berkeley.edu/cgi-bin/broker.exe?_service=Live&amp;_program=Live.exits_ST.sas&amp;AVYEAR=X&amp;AVQTR=X&amp;AVCOL=PERIOD_DT&amp;ISQTR=X&amp;PERIOD_DT_VAL=X&amp;TYPE=T&amp;FLAG_8_VAL=1,2&amp;EXIT_VAL=X&amp;UNDUP_VAL=1&amp;AGENCY_VAL=1&amp;odsType=EXCEL&amp;AGECLS_VAL=X&amp;ETHNIC_VAL=X&amp;GENDER_VAL=X&amp;P_"/>
    <hyperlink ref="M8" display="http://cssr.berkeley.edu/cgi-bin/broker.exe?_service=Test&amp;_program=Test.entries_ST.sas&amp;AVYEAR=X&amp;AVQTR=X&amp;AVCOL=PERIOD_DT&amp;ISQTR=X&amp;PERIOD_DT_VAL=X&amp;TYPE=T&amp;FLAG_8_VAL=1&amp;ENTRY_VAL=X&amp;UNDUP_VAL=1&amp;AGENCY_VAL=1&amp;BEGIN_YR=1998&amp;CENS_RC_VAL=X&amp;HISP_CDX_VAL=X&amp;AGECLS_VAL="/>
    <hyperlink ref="M7" display="http://cssr-test.berkeley.edu/cgi-bin/broker.exe?_service=Test&amp;_program=Test.pit_ST.sas&amp;AVYEAR=X&amp;AVQTR=X&amp;AVCOL=PERIOD_DT&amp;ISQTR=X&amp;PERIOD_DT_VAL=X&amp;TYPE=T&amp;AGENCY_VAL=1&amp;CENS_ETHNIC_VAL=X&amp;HISP_CDX_VAL=X&amp;CENS_RC_VAL=X&amp;YEAR=2006&amp;QUARTER=Q2&amp;AGECLS_VAL=X&amp;GENDER_VA"/>
    <hyperlink ref="M47" display="http://cssr-test.berkeley.edu/cgi-bin/broker.exe?_service=Test&amp;_program=Test.pit_ST.sas&amp;AVYEAR=X&amp;AVQTR=X&amp;AVCOL=PERIOD_DT&amp;ISQTR=X&amp;PERIOD_DT_VAL=X&amp;TYPE=T&amp;AGENCY_VAL=1&amp;CENS_ETHNIC_VAL=X&amp;HISP_CDX_VAL=X&amp;CENS_RC_VAL=X&amp;YEAR=2006&amp;QUARTER=Q2&amp;AGECLS_VAL=X&amp;GENDER_VA"/>
    <hyperlink ref="M18" display="http://cssr-test.berkeley.edu/cgi-bin/broker.exe?_service=Test&amp;_program=Test.pit_ST.sas&amp;AVYEAR=X&amp;AVQTR=X&amp;AVCOL=PERIOD_DT&amp;ISQTR=X&amp;PERIOD_DT_VAL=X&amp;TYPE=T&amp;AGENCY_VAL=1&amp;CENS_ETHNIC_VAL=X&amp;HISP_CDX_VAL=X&amp;BEGIN_YR=1998&amp;CENS_RC_VAL=X&amp;YEAR=2006&amp;QUARTER=Q2&amp;AGECLS_V"/>
    <hyperlink ref="N12" display="http://cssr-test.berkeley.edu/cgi-bin/broker.exe?_service=Test&amp;_program=Test.pit_ST.sas&amp;AVYEAR=X&amp;AVQTR=X&amp;AVCOL=PERIOD_DT&amp;ISQTR=X&amp;PERIOD_DT_VAL=X&amp;TYPE=T&amp;AGENCY_VAL=1&amp;CENS_ETHNIC_VAL=X&amp;HISP_CDX_VAL=X&amp;CENS_RC_VAL=X&amp;YEAR=2006&amp;QUARTER=Q2&amp;AGECLS_VAL=X&amp;GENDER_VA"/>
    <hyperlink ref="L27" display="http://cssr-test.berkeley.edu/cgi-bin/broker.exe?_service=Test&amp;_program=Test.c1m3_STMGP.sas&amp;AVYEAR=2010&amp;AVQTR=1&amp;AVCNTY=&amp;AGENCY_VAL=1&amp;FLAG_8_VAL=1&amp;ENTRY_VAL=1&amp;EXIT_TYPE_VAL=1&amp;AGECLS_VAL=X&amp;ETHNIC_VAL=X&amp;GENDER_VAL=X&amp;REMREAS_VAL=X&amp;F_PLC_VAL=X&amp;F_SCPR_VAL=X&amp;L_S"/>
    <hyperlink ref="U51" display="http://cssr.berkeley.edu/cgi-bin/broker.exe?_service=Live&amp;_program=Live.pit_ST.sas&amp;AVYEAR=X&amp;AVQTR=X&amp;AVCOL=PERIOD_DT&amp;ISQTR=X&amp;PERIOD_DT_VAL=X&amp;TYPE=T&amp;AGENCY_VAL=1&amp;CENS_ETHNIC_VAL=X&amp;HISP_CDX_VAL=X&amp;BEGIN_YR=1998&amp;CENS_RC_VAL=X&amp;YEAR=2006&amp;QUARTER=Q2&amp;AGECLS_VAL=X&amp;"/>
    <hyperlink ref="V51" display="http://cssr.berkeley.edu/cgi-bin/broker.exe?_service=Live&amp;_program=live.pit_ST.sas&amp;AVYEAR=X&amp;AVQTR=X&amp;AVCNTY=&amp;AVCOL=PERIOD_DT&amp;AVROW=&amp;AGENCY_VAL=1&amp;CCOS=X&amp;AGECLS_VAL=X&amp;ETHNIC_VAL=X&amp;GENDER_VAL=X&amp;TIME_VAL=X&amp;PIT_PLC_VAL=1,2,3,4,5,6,7,8,9,11,12,13,14,15&amp;COURT_VAL"/>
    <hyperlink ref="M51" display="http://cssr-test.berkeley.edu/cgi-bin/broker.exe?_service=Test&amp;_program=Test.pit_ST.sas&amp;AVYEAR=X&amp;AVQTR=X&amp;AVCOL=PERIOD_DT&amp;ISQTR=X&amp;PERIOD_DT_VAL=X&amp;TYPE=T&amp;AGENCY_VAL=1&amp;CENS_ETHNIC_VAL=X&amp;HISP_CDX_VAL=X&amp;BEGIN_YR=1998&amp;CENS_RC_VAL=X&amp;YEAR=2006&amp;QUARTER=Q2&amp;AGECLS_V"/>
    <hyperlink ref="M19" display="http://cssr-test.berkeley.edu/cgi-bin/broker.exe?_service=Test&amp;_program=Test.srv_comp_MTMG.sas&amp;AVYEAR=X&amp;AVQTR=X&amp;AVCNTY=&amp;AVCOL=PERIOD_DT&amp;AVROW=&amp;AGENCY_VAL=&amp;CCOS=X&amp;SRV_CMP_VAL=2&amp;AGY_CD=C&amp;AGECLS_VAL=X&amp;ETHNIC_VAL=X&amp;GENDER_VAL=X&amp;VOL_STAT_VAL=1&amp;ISQTR=X&amp;PERIOD_D"/>
    <hyperlink ref="U19" display="http://cssr.berkeley.edu/cgi-bin/broker.exe?_service=Live&amp;_program=Live.srv_comp_MTMG.sas&amp;AVYEAR=X&amp;AVQTR=X&amp;AVCOL=PERIOD_DT&amp;ISQTR=X&amp;PERIOD_DT_VAL=X&amp;TYPE=2&amp;SRV_CMP_VAL=2&amp;AGY_VAL=1&amp;BEGIN_YR=1998&amp;AGECLS_VAL=X&amp;ETHNIC_VAL=X&amp;GENDER_VAL=X&amp;VOL_STAT_VAL=1&amp;odsType=E"/>
    <hyperlink ref="U20" display="http://cssr.berkeley.edu/cgi-bin/broker.exe?_service=Live&amp;_program=Live.srv_comp_MTMG.sas&amp;AVYEAR=X&amp;AVQTR=X&amp;AVCOL=PERIOD_DT&amp;ISQTR=X&amp;PERIOD_DT_VAL=X&amp;TYPE=2&amp;SRV_CMP_VAL=3&amp;AGY_VAL=1&amp;BEGIN_YR=1998&amp;AGECLS_VAL=X&amp;ETHNIC_VAL=X&amp;GENDER_VAL=X&amp;VOL_STAT_VAL=1&amp;odsType=E"/>
    <hyperlink ref="U45" display="http://cssr.berkeley.edu/cgi-bin/broker.exe?_service=Live&amp;_program=Live.srv_comp_MTMG.sas&amp;AVYEAR=X&amp;AVQTR=X&amp;AVCOL=PERIOD_DT&amp;ISQTR=X&amp;PERIOD_DT_VAL=X&amp;TYPE=2&amp;SRV_CMP_VAL=2&amp;AGY_VAL=1&amp;BEGIN_YR=1998&amp;AGECLS_VAL=X&amp;ETHNIC_VAL=X&amp;GENDER_VAL=X&amp;VOL_STAT_VAL=2&amp;odsType=E"/>
    <hyperlink ref="U46" display="http://cssr.berkeley.edu/cgi-bin/broker.exe?_service=Live&amp;_program=Live.srv_comp_MTMG.sas&amp;AVYEAR=X&amp;AVQTR=X&amp;AVCOL=PERIOD_DT&amp;ISQTR=X&amp;PERIOD_DT_VAL=X&amp;TYPE=2&amp;SRV_CMP_VAL=3&amp;AGY_VAL=1&amp;BEGIN_YR=1998&amp;AGECLS_VAL=X&amp;ETHNIC_VAL=X&amp;GENDER_VAL=X&amp;VOL_STAT_VAL=2&amp;odsType=E"/>
    <hyperlink ref="M48" display="http://cssr-test.berkeley.edu/cgi-bin/broker.exe?_service=Test&amp;_program=Test.exits_ST.sas&amp;AVYEAR=X&amp;AVQTR=X&amp;AVCOL=PERIOD_DT&amp;ISQTR=X&amp;PERIOD_DT_VAL=X&amp;TYPE=T&amp;FLAG_8_VAL=1,2&amp;EXIT_VAL=X&amp;UNDUP_VAL=1&amp;AGENCY_VAL=1&amp;CENS_ETHNIC_VAL=X&amp;HISP_CDX_VAL=X&amp;BEGIN_YR=1998&amp;CEN"/>
    <hyperlink ref="M52" display="http://cssr-test.berkeley.edu/cgi-bin/broker.exe?_service=Test&amp;_program=Test.exits_ST.sas&amp;AVYEAR=X&amp;AVQTR=X&amp;AVCOL=PERIOD_DT&amp;ISQTR=X&amp;PERIOD_DT_VAL=X&amp;TYPE=T&amp;FLAG_8_VAL=1,2&amp;EXIT_VAL=X&amp;UNDUP_VAL=1&amp;AGENCY_VAL=1&amp;CENS_ETHNIC_VAL=X&amp;HISP_CDX_VAL=X&amp;BEGIN_YR=1998&amp;CEN"/>
    <hyperlink ref="M53" display="http://cssr-test.berkeley.edu/cgi-bin/broker.exe?_service=Test&amp;_program=Test.exits_ST.sas&amp;AVYEAR=X&amp;AVQTR=X&amp;AVCOL=PERIOD_DT&amp;ISQTR=X&amp;PERIOD_DT_VAL=X&amp;TYPE=T&amp;FLAG_8_VAL=1,2&amp;EXIT_VAL=X&amp;UNDUP_VAL=1&amp;AGENCY_VAL=1&amp;CENS_ETHNIC_VAL=X&amp;HISP_CDX_VAL=X&amp;BEGIN_YR=1998&amp;CEN"/>
    <hyperlink ref="M54" display="http://cssr-test.berkeley.edu/cgi-bin/broker.exe?_service=Test&amp;_program=Test.exits_ST.sas&amp;AVYEAR=X&amp;AVQTR=X&amp;AVCOL=PERIOD_DT&amp;ISQTR=X&amp;PERIOD_DT_VAL=X&amp;TYPE=T&amp;FLAG_8_VAL=1,2&amp;EXIT_VAL=X&amp;UNDUP_VAL=1&amp;AGENCY_VAL=1&amp;CENS_ETHNIC_VAL=X&amp;HISP_CDX_VAL=X&amp;BEGIN_YR=1998&amp;CEN"/>
    <hyperlink ref="M55" display="http://cssr-test.berkeley.edu/cgi-bin/broker.exe?_service=Test&amp;_program=Test.exits_ST.sas&amp;AVYEAR=X&amp;AVQTR=X&amp;AVCOL=PERIOD_DT&amp;ISQTR=X&amp;PERIOD_DT_VAL=X&amp;TYPE=T&amp;FLAG_8_VAL=1,2&amp;EXIT_VAL=X&amp;UNDUP_VAL=1&amp;AGENCY_VAL=1&amp;CENS_ETHNIC_VAL=X&amp;HISP_CDX_VAL=X&amp;BEGIN_YR=1998&amp;CEN"/>
    <hyperlink ref="M56" display="http://cssr-test.berkeley.edu/cgi-bin/broker.exe?_service=Test&amp;_program=Test.exits_ST.sas&amp;AVYEAR=X&amp;AVQTR=X&amp;AVCOL=PERIOD_DT&amp;ISQTR=X&amp;PERIOD_DT_VAL=X&amp;TYPE=T&amp;FLAG_8_VAL=1,2&amp;EXIT_VAL=X&amp;UNDUP_VAL=1&amp;AGENCY_VAL=1&amp;CENS_ETHNIC_VAL=X&amp;HISP_CDX_VAL=X&amp;BEGIN_YR=1998&amp;CEN"/>
    <hyperlink ref="L57" display="http://cssr-test.berkeley.edu/cgi-bin/broker.exe?_service=Test&amp;_program=Test.cfsr3s2_MTMG.sas&amp;AVYEAR=X&amp;AVQTR=X&amp;AVCOL=PERIOD_DT&amp;ISQTR=X&amp;PERIOD_DT_VAL=X&amp;AVSTAT=3&amp;TYPE=3&amp;time=12&amp;ALG_TPC_VAL=X&amp;REPORTER_VAL=X&amp;AGECLS_VAL=X&amp;ETHNIC_VAL=X&amp;GENDER_VAL=X&amp;odsType=EXCE"/>
    <hyperlink ref="N39" display="http://cssr-test.berkeley.edu/cgi-bin/broker.exe?_service=Test&amp;_program=Test.P1_STMG.sas&amp;AVYEAR=2011&amp;AVQTR=3&amp;ISQTR=X&amp;PERIOD_DT_VAL=1&amp;TYPE=T&amp;ENTRY_VAL=1,2&amp;FLAG_8_VAL=1&amp;AGENCY_VAL=1&amp;EXIT_TIME_VAL=12&amp;EXIT_TYPE_VAL=1,2,3&amp;CCOS=X&amp;AGECLS_VAL=X&amp;ETHNIC_VAL=X&amp;GENDE"/>
    <hyperlink ref="M9" display="http://cssr.berkeley.edu/cgi-bin/broker.exe?_service=Test&amp;_program=Test.exits_ST.sas&amp;AVYEAR=X&amp;AVQTR=X&amp;AVCOL=PERIOD_DT&amp;ISQTR=X&amp;PERIOD_DT_VAL=X&amp;TYPE=T&amp;FLAG_8_VAL=1&amp;EXIT_VAL=X&amp;UNDUP_VAL=1&amp;AGENCY_VAL=1&amp;CENS_ETHNIC_VAL=X&amp;HISP_CDX_VAL=X&amp;BEGIN_YR=1998&amp;CENS_RC_VA"/>
    <hyperlink ref="U8" display="http://cssr.berkeley.edu/cgi-bin/broker.exe?_service=Live&amp;_program=Live.entries_ST.sas&amp;AVYEAR=X&amp;AVQTR=X&amp;AVCOL=PERIOD_DT&amp;ISQTR=X&amp;PERIOD_DT_VAL=X&amp;TYPE=T&amp;FLAG_8_VAL=1&amp;ENTRY_VAL=X&amp;UNDUP_VAL=1&amp;AGENCY_VAL=1&amp;BEGIN_YR=1998&amp;CENS_RC_VAL=X&amp;HISP_CDX_VAL=X&amp;AGECLS_VAL="/>
    <hyperlink ref="L21" display="http://cssr-test.berkeley.edu/cgi-bin/broker.exe?_service=Test&amp;_program=Test.P4_MTMG.sas&amp;AVYEAR=X&amp;AVQTR=X&amp;AVCOL=PERIOD_DT&amp;ISQTR=X&amp;PERIOD_DT_VAL=X&amp;TYPE=1&amp;FLAG_8_VAL=1&amp;ENTRY_VAL=1,2&amp;TYPE2=3&amp;AGENCY_VAL=1&amp;EXIT_TIME_VAL=12&amp;BEGIN_YR=1998&amp;AGECLS_VAL=X&amp;ETHNIC_VAL"/>
  </hyperlinks>
  <printOptions headings="1" gridLines="1"/>
  <pageMargins left="0.5" right="0.5" top="0.5" bottom="0.5" header="0.5" footer="0.5"/>
  <pageSetup scale="10" orientation="portrait"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025" r:id="rId4" name="Button 1">
              <controlPr defaultSize="0" print="0" autoFill="0" autoPict="0" macro="[0]!subDynDownControl">
                <anchor moveWithCells="1" sizeWithCells="1">
                  <from>
                    <xdr:col>32</xdr:col>
                    <xdr:colOff>228600</xdr:colOff>
                    <xdr:row>7</xdr:row>
                    <xdr:rowOff>63500</xdr:rowOff>
                  </from>
                  <to>
                    <xdr:col>34</xdr:col>
                    <xdr:colOff>260350</xdr:colOff>
                    <xdr:row>10</xdr:row>
                    <xdr:rowOff>88900</xdr:rowOff>
                  </to>
                </anchor>
              </controlPr>
            </control>
          </mc:Choice>
        </mc:AlternateContent>
        <mc:AlternateContent xmlns:mc="http://schemas.openxmlformats.org/markup-compatibility/2006">
          <mc:Choice Requires="x14">
            <control shapeId="1040" r:id="rId5" name="Button 16">
              <controlPr defaultSize="0" print="0" autoFill="0" autoPict="0" macro="[0]!mcrAddDates">
                <anchor moveWithCells="1" sizeWithCells="1">
                  <from>
                    <xdr:col>32</xdr:col>
                    <xdr:colOff>228600</xdr:colOff>
                    <xdr:row>13</xdr:row>
                    <xdr:rowOff>69850</xdr:rowOff>
                  </from>
                  <to>
                    <xdr:col>34</xdr:col>
                    <xdr:colOff>241300</xdr:colOff>
                    <xdr:row>16</xdr:row>
                    <xdr:rowOff>63500</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6"/>
  <dimension ref="A1:O71"/>
  <sheetViews>
    <sheetView workbookViewId="0">
      <pane xSplit="1" ySplit="12" topLeftCell="B13" activePane="bottomRight" state="frozen"/>
      <selection activeCell="Q112" sqref="Q112:Q126"/>
      <selection pane="topRight" activeCell="Q112" sqref="Q112:Q126"/>
      <selection pane="bottomLeft" activeCell="Q112" sqref="Q112:Q126"/>
      <selection pane="bottomRight" activeCell="Q112" sqref="Q112:Q126"/>
    </sheetView>
  </sheetViews>
  <sheetFormatPr defaultColWidth="9.08984375" defaultRowHeight="14.5" x14ac:dyDescent="0.35"/>
  <cols>
    <col min="1" max="1" width="27.81640625" style="277" bestFit="1" customWidth="1"/>
    <col min="2" max="13" width="9.08984375" style="277"/>
    <col min="14" max="14" width="9.08984375" style="538"/>
    <col min="15" max="16384" width="9.08984375" style="277"/>
  </cols>
  <sheetData>
    <row r="1" spans="1:15" s="538" customFormat="1" x14ac:dyDescent="0.35">
      <c r="B1" s="202">
        <v>36342</v>
      </c>
      <c r="C1" s="202">
        <v>36708</v>
      </c>
      <c r="D1" s="202">
        <v>37073</v>
      </c>
      <c r="E1" s="202">
        <v>37438</v>
      </c>
      <c r="F1" s="202">
        <v>37803</v>
      </c>
      <c r="G1" s="202">
        <v>38169</v>
      </c>
      <c r="H1" s="202">
        <v>38534</v>
      </c>
      <c r="I1" s="202">
        <v>38899</v>
      </c>
      <c r="J1" s="202">
        <v>39264</v>
      </c>
      <c r="K1" s="202">
        <v>39630</v>
      </c>
      <c r="L1" s="202">
        <v>39995</v>
      </c>
      <c r="M1" s="202">
        <v>40360</v>
      </c>
      <c r="N1" s="202">
        <v>40725</v>
      </c>
      <c r="O1" s="202">
        <v>41091</v>
      </c>
    </row>
    <row r="2" spans="1:15" s="538" customFormat="1" x14ac:dyDescent="0.35">
      <c r="B2" s="202">
        <v>36707</v>
      </c>
      <c r="C2" s="202">
        <v>37072</v>
      </c>
      <c r="D2" s="202">
        <v>37437</v>
      </c>
      <c r="E2" s="202">
        <v>37802</v>
      </c>
      <c r="F2" s="202">
        <v>38168</v>
      </c>
      <c r="G2" s="202">
        <v>38533</v>
      </c>
      <c r="H2" s="202">
        <v>38898</v>
      </c>
      <c r="I2" s="202">
        <v>39263</v>
      </c>
      <c r="J2" s="202">
        <v>39629</v>
      </c>
      <c r="K2" s="202">
        <v>39994</v>
      </c>
      <c r="L2" s="202">
        <v>40359</v>
      </c>
      <c r="M2" s="202">
        <v>40724</v>
      </c>
      <c r="N2" s="202">
        <v>41090</v>
      </c>
      <c r="O2" s="202">
        <v>41455</v>
      </c>
    </row>
    <row r="3" spans="1:15" s="538" customFormat="1" x14ac:dyDescent="0.35">
      <c r="B3" s="538" t="s">
        <v>1201</v>
      </c>
      <c r="C3" s="538" t="s">
        <v>1201</v>
      </c>
      <c r="D3" s="538" t="s">
        <v>1201</v>
      </c>
      <c r="E3" s="538" t="s">
        <v>1201</v>
      </c>
      <c r="F3" s="538" t="s">
        <v>1201</v>
      </c>
      <c r="G3" s="538" t="s">
        <v>1201</v>
      </c>
      <c r="H3" s="538" t="s">
        <v>1201</v>
      </c>
      <c r="I3" s="538" t="s">
        <v>1201</v>
      </c>
      <c r="J3" s="538" t="s">
        <v>1201</v>
      </c>
      <c r="K3" s="538" t="s">
        <v>1201</v>
      </c>
      <c r="L3" s="538" t="s">
        <v>1201</v>
      </c>
      <c r="M3" s="538" t="s">
        <v>1201</v>
      </c>
      <c r="N3" s="538" t="s">
        <v>1201</v>
      </c>
      <c r="O3" s="538" t="s">
        <v>1201</v>
      </c>
    </row>
    <row r="4" spans="1:15" x14ac:dyDescent="0.35">
      <c r="B4" s="538"/>
      <c r="C4" s="538"/>
      <c r="D4" s="538"/>
      <c r="E4" s="538"/>
      <c r="F4" s="538"/>
      <c r="G4" s="538"/>
      <c r="H4" s="538"/>
      <c r="I4" s="538"/>
      <c r="J4" s="538"/>
      <c r="K4" s="538"/>
      <c r="L4" s="538"/>
      <c r="M4" s="538"/>
    </row>
    <row r="5" spans="1:15" x14ac:dyDescent="0.35">
      <c r="B5" s="538"/>
      <c r="C5" s="538"/>
      <c r="D5" s="538"/>
      <c r="E5" s="538"/>
      <c r="F5" s="538"/>
      <c r="G5" s="538"/>
      <c r="H5" s="538"/>
      <c r="I5" s="538"/>
      <c r="J5" s="538"/>
      <c r="K5" s="538"/>
      <c r="L5" s="538"/>
      <c r="M5" s="538"/>
    </row>
    <row r="6" spans="1:15" x14ac:dyDescent="0.35">
      <c r="B6" s="538"/>
      <c r="C6" s="538"/>
      <c r="D6" s="538"/>
      <c r="E6" s="538"/>
      <c r="F6" s="538"/>
      <c r="G6" s="538"/>
      <c r="H6" s="538"/>
      <c r="I6" s="538"/>
      <c r="J6" s="538"/>
      <c r="K6" s="538"/>
      <c r="L6" s="538"/>
      <c r="M6" s="538"/>
    </row>
    <row r="7" spans="1:15" x14ac:dyDescent="0.35">
      <c r="B7" s="538"/>
      <c r="C7" s="538"/>
      <c r="D7" s="538"/>
      <c r="E7" s="538"/>
      <c r="F7" s="538"/>
      <c r="G7" s="538"/>
      <c r="H7" s="538"/>
      <c r="I7" s="538"/>
      <c r="J7" s="538"/>
      <c r="K7" s="538"/>
      <c r="L7" s="538"/>
      <c r="M7" s="538"/>
    </row>
    <row r="8" spans="1:15" x14ac:dyDescent="0.35">
      <c r="B8" s="538"/>
      <c r="C8" s="538"/>
      <c r="D8" s="538"/>
      <c r="E8" s="538"/>
      <c r="F8" s="538"/>
      <c r="G8" s="538"/>
      <c r="H8" s="538"/>
      <c r="I8" s="538"/>
      <c r="J8" s="538"/>
      <c r="K8" s="538"/>
      <c r="L8" s="538"/>
      <c r="M8" s="538"/>
    </row>
    <row r="9" spans="1:15" x14ac:dyDescent="0.35">
      <c r="A9" s="538" t="s">
        <v>1213</v>
      </c>
      <c r="B9">
        <v>1999</v>
      </c>
      <c r="C9">
        <v>2000</v>
      </c>
      <c r="D9">
        <v>2001</v>
      </c>
      <c r="E9">
        <v>2002</v>
      </c>
      <c r="F9">
        <v>2003</v>
      </c>
      <c r="G9">
        <v>2004</v>
      </c>
      <c r="H9">
        <v>2005</v>
      </c>
      <c r="I9">
        <v>2006</v>
      </c>
      <c r="J9">
        <v>2007</v>
      </c>
      <c r="K9">
        <v>2008</v>
      </c>
      <c r="L9">
        <v>2009</v>
      </c>
      <c r="M9">
        <v>2010</v>
      </c>
      <c r="N9">
        <v>2011</v>
      </c>
      <c r="O9">
        <v>2012</v>
      </c>
    </row>
    <row r="12" spans="1:15" x14ac:dyDescent="0.35">
      <c r="A12" s="278" t="s">
        <v>485</v>
      </c>
      <c r="B12" s="546">
        <v>8082</v>
      </c>
      <c r="C12" s="546">
        <v>6481</v>
      </c>
      <c r="D12" s="546">
        <v>6286</v>
      </c>
      <c r="E12" s="546">
        <v>6436</v>
      </c>
      <c r="F12" s="546">
        <v>5673</v>
      </c>
      <c r="G12" s="546">
        <v>5744</v>
      </c>
      <c r="H12" s="546">
        <v>5864</v>
      </c>
      <c r="I12" s="546">
        <v>6633</v>
      </c>
      <c r="J12" s="546">
        <v>6141</v>
      </c>
      <c r="K12" s="546">
        <v>6368</v>
      </c>
      <c r="L12" s="546">
        <v>6021</v>
      </c>
      <c r="M12" s="546">
        <v>5631</v>
      </c>
      <c r="N12" s="546">
        <v>6050</v>
      </c>
      <c r="O12" s="546">
        <v>5813</v>
      </c>
    </row>
    <row r="13" spans="1:15" x14ac:dyDescent="0.35">
      <c r="A13" s="280" t="s">
        <v>486</v>
      </c>
      <c r="B13" s="296">
        <v>13</v>
      </c>
      <c r="C13" s="296">
        <v>6</v>
      </c>
      <c r="D13" s="296">
        <v>17</v>
      </c>
      <c r="E13" s="296">
        <v>11</v>
      </c>
      <c r="F13" s="296">
        <v>14</v>
      </c>
      <c r="G13" s="296">
        <v>12</v>
      </c>
      <c r="H13" s="296">
        <v>4</v>
      </c>
      <c r="I13" s="296">
        <v>16</v>
      </c>
      <c r="J13" s="296">
        <v>9</v>
      </c>
      <c r="K13" s="296">
        <v>9</v>
      </c>
      <c r="L13" s="296">
        <v>6</v>
      </c>
      <c r="M13" s="296">
        <v>9</v>
      </c>
      <c r="N13" s="296">
        <v>3</v>
      </c>
      <c r="O13" s="296">
        <v>6</v>
      </c>
    </row>
    <row r="14" spans="1:15" x14ac:dyDescent="0.35">
      <c r="A14" s="280" t="s">
        <v>487</v>
      </c>
      <c r="B14" s="296">
        <v>0</v>
      </c>
      <c r="C14" s="296">
        <v>0</v>
      </c>
      <c r="D14" s="296">
        <v>0</v>
      </c>
      <c r="E14" s="296">
        <v>0</v>
      </c>
      <c r="F14" s="296">
        <v>0</v>
      </c>
      <c r="G14" s="296">
        <v>0</v>
      </c>
      <c r="H14" s="296">
        <v>0</v>
      </c>
      <c r="I14" s="296">
        <v>0</v>
      </c>
      <c r="J14" s="296">
        <v>0</v>
      </c>
      <c r="K14" s="296">
        <v>0</v>
      </c>
      <c r="L14" s="296">
        <v>0</v>
      </c>
      <c r="M14" s="296">
        <v>0</v>
      </c>
      <c r="N14" s="296">
        <v>0</v>
      </c>
      <c r="O14" s="296">
        <v>0</v>
      </c>
    </row>
    <row r="15" spans="1:15" x14ac:dyDescent="0.35">
      <c r="A15" s="280" t="s">
        <v>19</v>
      </c>
      <c r="B15" s="296">
        <v>1</v>
      </c>
      <c r="C15" s="296">
        <v>0</v>
      </c>
      <c r="D15" s="296">
        <v>0</v>
      </c>
      <c r="E15" s="296">
        <v>4</v>
      </c>
      <c r="F15" s="296">
        <v>0</v>
      </c>
      <c r="G15" s="296">
        <v>0</v>
      </c>
      <c r="H15" s="296">
        <v>1</v>
      </c>
      <c r="I15" s="296">
        <v>1</v>
      </c>
      <c r="J15" s="296">
        <v>0</v>
      </c>
      <c r="K15" s="296">
        <v>0</v>
      </c>
      <c r="L15" s="296">
        <v>0</v>
      </c>
      <c r="M15" s="296">
        <v>0</v>
      </c>
      <c r="N15" s="296">
        <v>0</v>
      </c>
      <c r="O15" s="296">
        <v>0</v>
      </c>
    </row>
    <row r="16" spans="1:15" x14ac:dyDescent="0.35">
      <c r="A16" s="280" t="s">
        <v>20</v>
      </c>
      <c r="B16" s="296">
        <v>65</v>
      </c>
      <c r="C16" s="296">
        <v>110</v>
      </c>
      <c r="D16" s="296">
        <v>61</v>
      </c>
      <c r="E16" s="296">
        <v>65</v>
      </c>
      <c r="F16" s="296">
        <v>58</v>
      </c>
      <c r="G16" s="296">
        <v>54</v>
      </c>
      <c r="H16" s="296">
        <v>79</v>
      </c>
      <c r="I16" s="296">
        <v>63</v>
      </c>
      <c r="J16" s="296">
        <v>55</v>
      </c>
      <c r="K16" s="296">
        <v>61</v>
      </c>
      <c r="L16" s="296">
        <v>62</v>
      </c>
      <c r="M16" s="296">
        <v>46</v>
      </c>
      <c r="N16" s="296">
        <v>40</v>
      </c>
      <c r="O16" s="296">
        <v>35</v>
      </c>
    </row>
    <row r="17" spans="1:15" x14ac:dyDescent="0.35">
      <c r="A17" s="282" t="s">
        <v>21</v>
      </c>
      <c r="B17" s="296">
        <v>9</v>
      </c>
      <c r="C17" s="296">
        <v>24</v>
      </c>
      <c r="D17" s="296">
        <v>14</v>
      </c>
      <c r="E17" s="296">
        <v>63</v>
      </c>
      <c r="F17" s="296">
        <v>37</v>
      </c>
      <c r="G17" s="296">
        <v>77</v>
      </c>
      <c r="H17" s="296">
        <v>9</v>
      </c>
      <c r="I17" s="296">
        <v>25</v>
      </c>
      <c r="J17" s="296">
        <v>23</v>
      </c>
      <c r="K17" s="296">
        <v>35</v>
      </c>
      <c r="L17" s="296">
        <v>10</v>
      </c>
      <c r="M17" s="296">
        <v>2</v>
      </c>
      <c r="N17" s="296">
        <v>0</v>
      </c>
      <c r="O17" s="296">
        <v>1</v>
      </c>
    </row>
    <row r="18" spans="1:15" x14ac:dyDescent="0.35">
      <c r="A18" s="280" t="s">
        <v>22</v>
      </c>
      <c r="B18" s="296">
        <v>0</v>
      </c>
      <c r="C18" s="296">
        <v>2</v>
      </c>
      <c r="D18" s="296">
        <v>2</v>
      </c>
      <c r="E18" s="296">
        <v>1</v>
      </c>
      <c r="F18" s="296">
        <v>6</v>
      </c>
      <c r="G18" s="296">
        <v>10</v>
      </c>
      <c r="H18" s="296">
        <v>2</v>
      </c>
      <c r="I18" s="296">
        <v>0</v>
      </c>
      <c r="J18" s="296">
        <v>0</v>
      </c>
      <c r="K18" s="296">
        <v>1</v>
      </c>
      <c r="L18" s="296">
        <v>1</v>
      </c>
      <c r="M18" s="296">
        <v>0</v>
      </c>
      <c r="N18" s="296">
        <v>2</v>
      </c>
      <c r="O18" s="296">
        <v>1</v>
      </c>
    </row>
    <row r="19" spans="1:15" x14ac:dyDescent="0.35">
      <c r="A19" s="280" t="s">
        <v>23</v>
      </c>
      <c r="B19" s="296">
        <v>179</v>
      </c>
      <c r="C19" s="296">
        <v>251</v>
      </c>
      <c r="D19" s="296">
        <v>204</v>
      </c>
      <c r="E19" s="296">
        <v>217</v>
      </c>
      <c r="F19" s="296">
        <v>235</v>
      </c>
      <c r="G19" s="296">
        <v>306</v>
      </c>
      <c r="H19" s="296">
        <v>270</v>
      </c>
      <c r="I19" s="296">
        <v>327</v>
      </c>
      <c r="J19" s="296">
        <v>270</v>
      </c>
      <c r="K19" s="296">
        <v>199</v>
      </c>
      <c r="L19" s="296">
        <v>173</v>
      </c>
      <c r="M19" s="296">
        <v>157</v>
      </c>
      <c r="N19" s="296">
        <v>164</v>
      </c>
      <c r="O19" s="296">
        <v>199</v>
      </c>
    </row>
    <row r="20" spans="1:15" x14ac:dyDescent="0.35">
      <c r="A20" s="280" t="s">
        <v>24</v>
      </c>
      <c r="B20" s="296">
        <v>2</v>
      </c>
      <c r="C20" s="296">
        <v>3</v>
      </c>
      <c r="D20" s="296">
        <v>5</v>
      </c>
      <c r="E20" s="296">
        <v>65</v>
      </c>
      <c r="F20" s="296">
        <v>11</v>
      </c>
      <c r="G20" s="296">
        <v>33</v>
      </c>
      <c r="H20" s="296">
        <v>66</v>
      </c>
      <c r="I20" s="296">
        <v>32</v>
      </c>
      <c r="J20" s="296">
        <v>7</v>
      </c>
      <c r="K20" s="296">
        <v>11</v>
      </c>
      <c r="L20" s="296">
        <v>0</v>
      </c>
      <c r="M20" s="296">
        <v>6</v>
      </c>
      <c r="N20" s="296">
        <v>6</v>
      </c>
      <c r="O20" s="296">
        <v>0</v>
      </c>
    </row>
    <row r="21" spans="1:15" x14ac:dyDescent="0.35">
      <c r="A21" s="280" t="s">
        <v>25</v>
      </c>
      <c r="B21" s="296">
        <v>0</v>
      </c>
      <c r="C21" s="296">
        <v>2</v>
      </c>
      <c r="D21" s="296">
        <v>7</v>
      </c>
      <c r="E21" s="296">
        <v>0</v>
      </c>
      <c r="F21" s="296">
        <v>12</v>
      </c>
      <c r="G21" s="296">
        <v>37</v>
      </c>
      <c r="H21" s="296">
        <v>38</v>
      </c>
      <c r="I21" s="296">
        <v>18</v>
      </c>
      <c r="J21" s="296">
        <v>18</v>
      </c>
      <c r="K21" s="296">
        <v>46</v>
      </c>
      <c r="L21" s="296">
        <v>73</v>
      </c>
      <c r="M21" s="296">
        <v>59</v>
      </c>
      <c r="N21" s="296">
        <v>29</v>
      </c>
      <c r="O21" s="296">
        <v>52</v>
      </c>
    </row>
    <row r="22" spans="1:15" x14ac:dyDescent="0.35">
      <c r="A22" s="282" t="s">
        <v>26</v>
      </c>
      <c r="B22" s="296">
        <v>409</v>
      </c>
      <c r="C22" s="296">
        <v>265</v>
      </c>
      <c r="D22" s="296">
        <v>259</v>
      </c>
      <c r="E22" s="296">
        <v>220</v>
      </c>
      <c r="F22" s="296">
        <v>131</v>
      </c>
      <c r="G22" s="296">
        <v>145</v>
      </c>
      <c r="H22" s="296">
        <v>145</v>
      </c>
      <c r="I22" s="296">
        <v>124</v>
      </c>
      <c r="J22" s="296">
        <v>190</v>
      </c>
      <c r="K22" s="296">
        <v>202</v>
      </c>
      <c r="L22" s="296">
        <v>156</v>
      </c>
      <c r="M22" s="296">
        <v>113</v>
      </c>
      <c r="N22" s="296">
        <v>118</v>
      </c>
      <c r="O22" s="296">
        <v>130</v>
      </c>
    </row>
    <row r="23" spans="1:15" x14ac:dyDescent="0.35">
      <c r="A23" s="280" t="s">
        <v>27</v>
      </c>
      <c r="B23" s="296">
        <v>1</v>
      </c>
      <c r="C23" s="296">
        <v>0</v>
      </c>
      <c r="D23" s="296">
        <v>0</v>
      </c>
      <c r="E23" s="296">
        <v>6</v>
      </c>
      <c r="F23" s="296">
        <v>6</v>
      </c>
      <c r="G23" s="296">
        <v>7</v>
      </c>
      <c r="H23" s="296">
        <v>6</v>
      </c>
      <c r="I23" s="296">
        <v>6</v>
      </c>
      <c r="J23" s="296">
        <v>5</v>
      </c>
      <c r="K23" s="296">
        <v>9</v>
      </c>
      <c r="L23" s="296">
        <v>13</v>
      </c>
      <c r="M23" s="296">
        <v>7</v>
      </c>
      <c r="N23" s="296">
        <v>15</v>
      </c>
      <c r="O23" s="296">
        <v>9</v>
      </c>
    </row>
    <row r="24" spans="1:15" x14ac:dyDescent="0.35">
      <c r="A24" s="280" t="s">
        <v>28</v>
      </c>
      <c r="B24" s="296">
        <v>16</v>
      </c>
      <c r="C24" s="296">
        <v>9</v>
      </c>
      <c r="D24" s="296">
        <v>2</v>
      </c>
      <c r="E24" s="296">
        <v>66</v>
      </c>
      <c r="F24" s="296">
        <v>1</v>
      </c>
      <c r="G24" s="296">
        <v>12</v>
      </c>
      <c r="H24" s="296">
        <v>6</v>
      </c>
      <c r="I24" s="296">
        <v>10</v>
      </c>
      <c r="J24" s="296">
        <v>20</v>
      </c>
      <c r="K24" s="296">
        <v>13</v>
      </c>
      <c r="L24" s="296">
        <v>13</v>
      </c>
      <c r="M24" s="296">
        <v>16</v>
      </c>
      <c r="N24" s="296">
        <v>7</v>
      </c>
      <c r="O24" s="296">
        <v>8</v>
      </c>
    </row>
    <row r="25" spans="1:15" x14ac:dyDescent="0.35">
      <c r="A25" s="280" t="s">
        <v>29</v>
      </c>
      <c r="B25" s="296">
        <v>115</v>
      </c>
      <c r="C25" s="296">
        <v>103</v>
      </c>
      <c r="D25" s="296">
        <v>32</v>
      </c>
      <c r="E25" s="296">
        <v>11</v>
      </c>
      <c r="F25" s="296">
        <v>31</v>
      </c>
      <c r="G25" s="296">
        <v>45</v>
      </c>
      <c r="H25" s="296">
        <v>0</v>
      </c>
      <c r="I25" s="296">
        <v>9</v>
      </c>
      <c r="J25" s="296">
        <v>232</v>
      </c>
      <c r="K25" s="296">
        <v>185</v>
      </c>
      <c r="L25" s="296">
        <v>91</v>
      </c>
      <c r="M25" s="296">
        <v>62</v>
      </c>
      <c r="N25" s="296">
        <v>36</v>
      </c>
      <c r="O25" s="296">
        <v>15</v>
      </c>
    </row>
    <row r="26" spans="1:15" x14ac:dyDescent="0.35">
      <c r="A26" s="280" t="s">
        <v>30</v>
      </c>
      <c r="B26" s="296">
        <v>4</v>
      </c>
      <c r="C26" s="296">
        <v>0</v>
      </c>
      <c r="D26" s="296">
        <v>0</v>
      </c>
      <c r="E26" s="296">
        <v>1</v>
      </c>
      <c r="F26" s="296">
        <v>0</v>
      </c>
      <c r="G26" s="296">
        <v>2</v>
      </c>
      <c r="H26" s="296">
        <v>0</v>
      </c>
      <c r="I26" s="296">
        <v>2</v>
      </c>
      <c r="J26" s="296">
        <v>0</v>
      </c>
      <c r="K26" s="296">
        <v>0</v>
      </c>
      <c r="L26" s="296">
        <v>0</v>
      </c>
      <c r="M26" s="296">
        <v>2</v>
      </c>
      <c r="N26" s="296">
        <v>0</v>
      </c>
      <c r="O26" s="296">
        <v>0</v>
      </c>
    </row>
    <row r="27" spans="1:15" x14ac:dyDescent="0.35">
      <c r="A27" s="282" t="s">
        <v>31</v>
      </c>
      <c r="B27" s="296">
        <v>80</v>
      </c>
      <c r="C27" s="296">
        <v>76</v>
      </c>
      <c r="D27" s="296">
        <v>69</v>
      </c>
      <c r="E27" s="296">
        <v>59</v>
      </c>
      <c r="F27" s="296">
        <v>19</v>
      </c>
      <c r="G27" s="296">
        <v>35</v>
      </c>
      <c r="H27" s="296">
        <v>19</v>
      </c>
      <c r="I27" s="296">
        <v>36</v>
      </c>
      <c r="J27" s="296">
        <v>56</v>
      </c>
      <c r="K27" s="296">
        <v>61</v>
      </c>
      <c r="L27" s="296">
        <v>61</v>
      </c>
      <c r="M27" s="296">
        <v>39</v>
      </c>
      <c r="N27" s="296">
        <v>37</v>
      </c>
      <c r="O27" s="296">
        <v>15</v>
      </c>
    </row>
    <row r="28" spans="1:15" x14ac:dyDescent="0.35">
      <c r="A28" s="280" t="s">
        <v>32</v>
      </c>
      <c r="B28" s="296">
        <v>0</v>
      </c>
      <c r="C28" s="296">
        <v>1</v>
      </c>
      <c r="D28" s="296">
        <v>1</v>
      </c>
      <c r="E28" s="296">
        <v>3</v>
      </c>
      <c r="F28" s="296">
        <v>0</v>
      </c>
      <c r="G28" s="296">
        <v>0</v>
      </c>
      <c r="H28" s="296">
        <v>0</v>
      </c>
      <c r="I28" s="296">
        <v>0</v>
      </c>
      <c r="J28" s="296">
        <v>0</v>
      </c>
      <c r="K28" s="296">
        <v>0</v>
      </c>
      <c r="L28" s="296">
        <v>0</v>
      </c>
      <c r="M28" s="601">
        <v>0</v>
      </c>
      <c r="N28" s="601">
        <v>0</v>
      </c>
      <c r="O28" s="601">
        <v>0</v>
      </c>
    </row>
    <row r="29" spans="1:15" x14ac:dyDescent="0.35">
      <c r="A29" s="280" t="s">
        <v>33</v>
      </c>
      <c r="B29" s="296">
        <v>6</v>
      </c>
      <c r="C29" s="296">
        <v>4</v>
      </c>
      <c r="D29" s="296">
        <v>21</v>
      </c>
      <c r="E29" s="296">
        <v>5</v>
      </c>
      <c r="F29" s="296">
        <v>12</v>
      </c>
      <c r="G29" s="296">
        <v>1</v>
      </c>
      <c r="H29" s="296">
        <v>4</v>
      </c>
      <c r="I29" s="296">
        <v>1</v>
      </c>
      <c r="J29" s="296">
        <v>6</v>
      </c>
      <c r="K29" s="296">
        <v>3</v>
      </c>
      <c r="L29" s="296">
        <v>5</v>
      </c>
      <c r="M29" s="296">
        <v>2</v>
      </c>
      <c r="N29" s="296">
        <v>1</v>
      </c>
      <c r="O29" s="296">
        <v>5</v>
      </c>
    </row>
    <row r="30" spans="1:15" x14ac:dyDescent="0.35">
      <c r="A30" s="280" t="s">
        <v>34</v>
      </c>
      <c r="B30" s="296">
        <v>15</v>
      </c>
      <c r="C30" s="296">
        <v>15</v>
      </c>
      <c r="D30" s="296">
        <v>36</v>
      </c>
      <c r="E30" s="296">
        <v>0</v>
      </c>
      <c r="F30" s="296">
        <v>3</v>
      </c>
      <c r="G30" s="296">
        <v>3</v>
      </c>
      <c r="H30" s="296">
        <v>3</v>
      </c>
      <c r="I30" s="296">
        <v>0</v>
      </c>
      <c r="J30" s="296">
        <v>2</v>
      </c>
      <c r="K30" s="296">
        <v>9</v>
      </c>
      <c r="L30" s="296">
        <v>3</v>
      </c>
      <c r="M30" s="296">
        <v>4</v>
      </c>
      <c r="N30" s="296">
        <v>1</v>
      </c>
      <c r="O30" s="296">
        <v>0</v>
      </c>
    </row>
    <row r="31" spans="1:15" x14ac:dyDescent="0.35">
      <c r="A31" s="280" t="s">
        <v>35</v>
      </c>
      <c r="B31" s="296">
        <v>5243</v>
      </c>
      <c r="C31" s="296">
        <v>3599</v>
      </c>
      <c r="D31" s="296">
        <v>3399</v>
      </c>
      <c r="E31" s="296">
        <v>3438</v>
      </c>
      <c r="F31" s="296">
        <v>2773</v>
      </c>
      <c r="G31" s="296">
        <v>2801</v>
      </c>
      <c r="H31" s="296">
        <v>2911</v>
      </c>
      <c r="I31" s="296">
        <v>3245</v>
      </c>
      <c r="J31" s="296">
        <v>3003</v>
      </c>
      <c r="K31" s="296">
        <v>3281</v>
      </c>
      <c r="L31" s="296">
        <v>3729</v>
      </c>
      <c r="M31" s="296">
        <v>3664</v>
      </c>
      <c r="N31" s="296">
        <v>4256</v>
      </c>
      <c r="O31" s="296">
        <v>3995</v>
      </c>
    </row>
    <row r="32" spans="1:15" x14ac:dyDescent="0.35">
      <c r="A32" s="282" t="s">
        <v>36</v>
      </c>
      <c r="B32" s="296">
        <v>45</v>
      </c>
      <c r="C32" s="296">
        <v>9</v>
      </c>
      <c r="D32" s="296">
        <v>0</v>
      </c>
      <c r="E32" s="296">
        <v>1</v>
      </c>
      <c r="F32" s="296">
        <v>14</v>
      </c>
      <c r="G32" s="296">
        <v>8</v>
      </c>
      <c r="H32" s="296">
        <v>16</v>
      </c>
      <c r="I32" s="296">
        <v>5</v>
      </c>
      <c r="J32" s="296">
        <v>18</v>
      </c>
      <c r="K32" s="296">
        <v>13</v>
      </c>
      <c r="L32" s="296">
        <v>21</v>
      </c>
      <c r="M32" s="296">
        <v>2</v>
      </c>
      <c r="N32" s="296">
        <v>6</v>
      </c>
      <c r="O32" s="296">
        <v>9</v>
      </c>
    </row>
    <row r="33" spans="1:15" x14ac:dyDescent="0.35">
      <c r="A33" s="280" t="s">
        <v>37</v>
      </c>
      <c r="B33" s="296">
        <v>7</v>
      </c>
      <c r="C33" s="296">
        <v>0</v>
      </c>
      <c r="D33" s="296">
        <v>4</v>
      </c>
      <c r="E33" s="296">
        <v>0</v>
      </c>
      <c r="F33" s="296">
        <v>0</v>
      </c>
      <c r="G33" s="296">
        <v>0</v>
      </c>
      <c r="H33" s="296">
        <v>0</v>
      </c>
      <c r="I33" s="296">
        <v>0</v>
      </c>
      <c r="J33" s="296">
        <v>0</v>
      </c>
      <c r="K33" s="296">
        <v>0</v>
      </c>
      <c r="L33" s="296">
        <v>0</v>
      </c>
      <c r="M33" s="296">
        <v>0</v>
      </c>
      <c r="N33" s="296">
        <v>0</v>
      </c>
      <c r="O33" s="296">
        <v>0</v>
      </c>
    </row>
    <row r="34" spans="1:15" x14ac:dyDescent="0.35">
      <c r="A34" s="280" t="s">
        <v>38</v>
      </c>
      <c r="B34" s="296">
        <v>0</v>
      </c>
      <c r="C34" s="296">
        <v>4</v>
      </c>
      <c r="D34" s="296">
        <v>0</v>
      </c>
      <c r="E34" s="296">
        <v>50</v>
      </c>
      <c r="F34" s="296">
        <v>20</v>
      </c>
      <c r="G34" s="296">
        <v>8</v>
      </c>
      <c r="H34" s="296">
        <v>0</v>
      </c>
      <c r="I34" s="296">
        <v>0</v>
      </c>
      <c r="J34" s="296">
        <v>0</v>
      </c>
      <c r="K34" s="296">
        <v>2</v>
      </c>
      <c r="L34" s="296">
        <v>3</v>
      </c>
      <c r="M34" s="296">
        <v>3</v>
      </c>
      <c r="N34" s="296">
        <v>5</v>
      </c>
      <c r="O34" s="296">
        <v>11</v>
      </c>
    </row>
    <row r="35" spans="1:15" x14ac:dyDescent="0.35">
      <c r="A35" s="280" t="s">
        <v>39</v>
      </c>
      <c r="B35" s="296">
        <v>0</v>
      </c>
      <c r="C35" s="296">
        <v>5</v>
      </c>
      <c r="D35" s="296">
        <v>4</v>
      </c>
      <c r="E35" s="296">
        <v>1</v>
      </c>
      <c r="F35" s="296">
        <v>10</v>
      </c>
      <c r="G35" s="296">
        <v>4</v>
      </c>
      <c r="H35" s="296">
        <v>0</v>
      </c>
      <c r="I35" s="296">
        <v>2</v>
      </c>
      <c r="J35" s="296">
        <v>0</v>
      </c>
      <c r="K35" s="296">
        <v>0</v>
      </c>
      <c r="L35" s="296">
        <v>4</v>
      </c>
      <c r="M35" s="296">
        <v>2</v>
      </c>
      <c r="N35" s="296">
        <v>0</v>
      </c>
      <c r="O35" s="296">
        <v>2</v>
      </c>
    </row>
    <row r="36" spans="1:15" x14ac:dyDescent="0.35">
      <c r="A36" s="280" t="s">
        <v>40</v>
      </c>
      <c r="B36" s="296">
        <v>0</v>
      </c>
      <c r="C36" s="296">
        <v>0</v>
      </c>
      <c r="D36" s="296">
        <v>0</v>
      </c>
      <c r="E36" s="296">
        <v>2</v>
      </c>
      <c r="F36" s="296">
        <v>3</v>
      </c>
      <c r="G36" s="296">
        <v>39</v>
      </c>
      <c r="H36" s="296">
        <v>12</v>
      </c>
      <c r="I36" s="296">
        <v>24</v>
      </c>
      <c r="J36" s="296">
        <v>63</v>
      </c>
      <c r="K36" s="296">
        <v>1</v>
      </c>
      <c r="L36" s="296">
        <v>19</v>
      </c>
      <c r="M36" s="296">
        <v>27</v>
      </c>
      <c r="N36" s="296">
        <v>16</v>
      </c>
      <c r="O36" s="296">
        <v>5</v>
      </c>
    </row>
    <row r="37" spans="1:15" x14ac:dyDescent="0.35">
      <c r="A37" s="282" t="s">
        <v>41</v>
      </c>
      <c r="B37" s="296">
        <v>0</v>
      </c>
      <c r="C37" s="296">
        <v>0</v>
      </c>
      <c r="D37" s="296">
        <v>0</v>
      </c>
      <c r="E37" s="296">
        <v>0</v>
      </c>
      <c r="F37" s="296">
        <v>1</v>
      </c>
      <c r="G37" s="296">
        <v>0</v>
      </c>
      <c r="H37" s="296">
        <v>5</v>
      </c>
      <c r="I37" s="296">
        <v>5</v>
      </c>
      <c r="J37" s="296">
        <v>2</v>
      </c>
      <c r="K37" s="296">
        <v>0</v>
      </c>
      <c r="L37" s="296">
        <v>0</v>
      </c>
      <c r="M37" s="296">
        <v>0</v>
      </c>
      <c r="N37" s="296">
        <v>0</v>
      </c>
      <c r="O37" s="296">
        <v>0</v>
      </c>
    </row>
    <row r="38" spans="1:15" x14ac:dyDescent="0.35">
      <c r="A38" s="280" t="s">
        <v>42</v>
      </c>
      <c r="B38" s="296">
        <v>0</v>
      </c>
      <c r="C38" s="296">
        <v>0</v>
      </c>
      <c r="D38" s="296">
        <v>0</v>
      </c>
      <c r="E38" s="296">
        <v>0</v>
      </c>
      <c r="F38" s="296">
        <v>0</v>
      </c>
      <c r="G38" s="296">
        <v>0</v>
      </c>
      <c r="H38" s="296">
        <v>0</v>
      </c>
      <c r="I38" s="296">
        <v>2</v>
      </c>
      <c r="J38" s="296">
        <v>2</v>
      </c>
      <c r="K38" s="296">
        <v>1</v>
      </c>
      <c r="L38" s="296">
        <v>0</v>
      </c>
      <c r="M38" s="296">
        <v>2</v>
      </c>
      <c r="N38" s="296">
        <v>5</v>
      </c>
      <c r="O38" s="296">
        <v>0</v>
      </c>
    </row>
    <row r="39" spans="1:15" x14ac:dyDescent="0.35">
      <c r="A39" s="280" t="s">
        <v>43</v>
      </c>
      <c r="B39" s="296">
        <v>0</v>
      </c>
      <c r="C39" s="296">
        <v>0</v>
      </c>
      <c r="D39" s="296">
        <v>0</v>
      </c>
      <c r="E39" s="296">
        <v>0</v>
      </c>
      <c r="F39" s="296">
        <v>1</v>
      </c>
      <c r="G39" s="296">
        <v>2</v>
      </c>
      <c r="H39" s="296">
        <v>15</v>
      </c>
      <c r="I39" s="296">
        <v>27</v>
      </c>
      <c r="J39" s="296">
        <v>5</v>
      </c>
      <c r="K39" s="296">
        <v>11</v>
      </c>
      <c r="L39" s="296">
        <v>3</v>
      </c>
      <c r="M39" s="296">
        <v>6</v>
      </c>
      <c r="N39" s="296">
        <v>11</v>
      </c>
      <c r="O39" s="296">
        <v>0</v>
      </c>
    </row>
    <row r="40" spans="1:15" x14ac:dyDescent="0.35">
      <c r="A40" s="280" t="s">
        <v>44</v>
      </c>
      <c r="B40" s="296">
        <v>23</v>
      </c>
      <c r="C40" s="296">
        <v>17</v>
      </c>
      <c r="D40" s="296">
        <v>18</v>
      </c>
      <c r="E40" s="296">
        <v>50</v>
      </c>
      <c r="F40" s="296">
        <v>46</v>
      </c>
      <c r="G40" s="296">
        <v>81</v>
      </c>
      <c r="H40" s="296">
        <v>2</v>
      </c>
      <c r="I40" s="296">
        <v>0</v>
      </c>
      <c r="J40" s="296">
        <v>0</v>
      </c>
      <c r="K40" s="296">
        <v>1</v>
      </c>
      <c r="L40" s="296">
        <v>6</v>
      </c>
      <c r="M40" s="296">
        <v>1</v>
      </c>
      <c r="N40" s="296">
        <v>0</v>
      </c>
      <c r="O40" s="296">
        <v>4</v>
      </c>
    </row>
    <row r="41" spans="1:15" x14ac:dyDescent="0.35">
      <c r="A41" s="280" t="s">
        <v>45</v>
      </c>
      <c r="B41" s="296">
        <v>18</v>
      </c>
      <c r="C41" s="296">
        <v>22</v>
      </c>
      <c r="D41" s="296">
        <v>22</v>
      </c>
      <c r="E41" s="296">
        <v>12</v>
      </c>
      <c r="F41" s="296">
        <v>31</v>
      </c>
      <c r="G41" s="296">
        <v>19</v>
      </c>
      <c r="H41" s="296">
        <v>8</v>
      </c>
      <c r="I41" s="296">
        <v>3</v>
      </c>
      <c r="J41" s="296">
        <v>6</v>
      </c>
      <c r="K41" s="296">
        <v>3</v>
      </c>
      <c r="L41" s="296">
        <v>11</v>
      </c>
      <c r="M41" s="296">
        <v>0</v>
      </c>
      <c r="N41" s="296">
        <v>0</v>
      </c>
      <c r="O41" s="296">
        <v>0</v>
      </c>
    </row>
    <row r="42" spans="1:15" x14ac:dyDescent="0.35">
      <c r="A42" s="282" t="s">
        <v>46</v>
      </c>
      <c r="B42" s="296">
        <v>57</v>
      </c>
      <c r="C42" s="296">
        <v>62</v>
      </c>
      <c r="D42" s="296">
        <v>73</v>
      </c>
      <c r="E42" s="296">
        <v>68</v>
      </c>
      <c r="F42" s="296">
        <v>45</v>
      </c>
      <c r="G42" s="296">
        <v>30</v>
      </c>
      <c r="H42" s="296">
        <v>9</v>
      </c>
      <c r="I42" s="296">
        <v>28</v>
      </c>
      <c r="J42" s="296">
        <v>30</v>
      </c>
      <c r="K42" s="296">
        <v>30</v>
      </c>
      <c r="L42" s="296">
        <v>142</v>
      </c>
      <c r="M42" s="296">
        <v>4</v>
      </c>
      <c r="N42" s="296">
        <v>9</v>
      </c>
      <c r="O42" s="296">
        <v>6</v>
      </c>
    </row>
    <row r="43" spans="1:15" x14ac:dyDescent="0.35">
      <c r="A43" s="280" t="s">
        <v>47</v>
      </c>
      <c r="B43" s="296">
        <v>180</v>
      </c>
      <c r="C43" s="296">
        <v>54</v>
      </c>
      <c r="D43" s="296">
        <v>100</v>
      </c>
      <c r="E43" s="296">
        <v>69</v>
      </c>
      <c r="F43" s="296">
        <v>80</v>
      </c>
      <c r="G43" s="296">
        <v>61</v>
      </c>
      <c r="H43" s="296">
        <v>23</v>
      </c>
      <c r="I43" s="296">
        <v>66</v>
      </c>
      <c r="J43" s="296">
        <v>47</v>
      </c>
      <c r="K43" s="296">
        <v>54</v>
      </c>
      <c r="L43" s="296">
        <v>52</v>
      </c>
      <c r="M43" s="296">
        <v>52</v>
      </c>
      <c r="N43" s="296">
        <v>41</v>
      </c>
      <c r="O43" s="296">
        <v>44</v>
      </c>
    </row>
    <row r="44" spans="1:15" x14ac:dyDescent="0.35">
      <c r="A44" s="280" t="s">
        <v>48</v>
      </c>
      <c r="B44" s="296">
        <v>3</v>
      </c>
      <c r="C44" s="296">
        <v>0</v>
      </c>
      <c r="D44" s="296">
        <v>1</v>
      </c>
      <c r="E44" s="296">
        <v>0</v>
      </c>
      <c r="F44" s="296">
        <v>0</v>
      </c>
      <c r="G44" s="296">
        <v>0</v>
      </c>
      <c r="H44" s="296">
        <v>0</v>
      </c>
      <c r="I44" s="296">
        <v>0</v>
      </c>
      <c r="J44" s="296">
        <v>0</v>
      </c>
      <c r="K44" s="296">
        <v>0</v>
      </c>
      <c r="L44" s="296">
        <v>9</v>
      </c>
      <c r="M44" s="296">
        <v>1</v>
      </c>
      <c r="N44" s="296">
        <v>3</v>
      </c>
      <c r="O44" s="296">
        <v>0</v>
      </c>
    </row>
    <row r="45" spans="1:15" x14ac:dyDescent="0.35">
      <c r="A45" s="280" t="s">
        <v>49</v>
      </c>
      <c r="B45" s="296">
        <v>78</v>
      </c>
      <c r="C45" s="296">
        <v>393</v>
      </c>
      <c r="D45" s="296">
        <v>421</v>
      </c>
      <c r="E45" s="296">
        <v>437</v>
      </c>
      <c r="F45" s="296">
        <v>450</v>
      </c>
      <c r="G45" s="296">
        <v>466</v>
      </c>
      <c r="H45" s="296">
        <v>538</v>
      </c>
      <c r="I45" s="296">
        <v>517</v>
      </c>
      <c r="J45" s="296">
        <v>366</v>
      </c>
      <c r="K45" s="296">
        <v>306</v>
      </c>
      <c r="L45" s="296">
        <v>39</v>
      </c>
      <c r="M45" s="296">
        <v>38</v>
      </c>
      <c r="N45" s="296">
        <v>50</v>
      </c>
      <c r="O45" s="296">
        <v>20</v>
      </c>
    </row>
    <row r="46" spans="1:15" x14ac:dyDescent="0.35">
      <c r="A46" s="280" t="s">
        <v>50</v>
      </c>
      <c r="B46" s="296">
        <v>87</v>
      </c>
      <c r="C46" s="296">
        <v>47</v>
      </c>
      <c r="D46" s="296">
        <v>58</v>
      </c>
      <c r="E46" s="296">
        <v>29</v>
      </c>
      <c r="F46" s="296">
        <v>21</v>
      </c>
      <c r="G46" s="296">
        <v>15</v>
      </c>
      <c r="H46" s="296">
        <v>19</v>
      </c>
      <c r="I46" s="296">
        <v>46</v>
      </c>
      <c r="J46" s="296">
        <v>38</v>
      </c>
      <c r="K46" s="296">
        <v>72</v>
      </c>
      <c r="L46" s="296">
        <v>31</v>
      </c>
      <c r="M46" s="296">
        <v>4</v>
      </c>
      <c r="N46" s="296">
        <v>11</v>
      </c>
      <c r="O46" s="296">
        <v>5</v>
      </c>
    </row>
    <row r="47" spans="1:15" x14ac:dyDescent="0.35">
      <c r="A47" s="282" t="s">
        <v>51</v>
      </c>
      <c r="B47" s="296">
        <v>1</v>
      </c>
      <c r="C47" s="296">
        <v>1</v>
      </c>
      <c r="D47" s="296">
        <v>1</v>
      </c>
      <c r="E47" s="296">
        <v>6</v>
      </c>
      <c r="F47" s="296">
        <v>2</v>
      </c>
      <c r="G47" s="296">
        <v>2</v>
      </c>
      <c r="H47" s="296">
        <v>1</v>
      </c>
      <c r="I47" s="296">
        <v>3</v>
      </c>
      <c r="J47" s="296">
        <v>7</v>
      </c>
      <c r="K47" s="296">
        <v>3</v>
      </c>
      <c r="L47" s="296">
        <v>0</v>
      </c>
      <c r="M47" s="296">
        <v>3</v>
      </c>
      <c r="N47" s="296">
        <v>10</v>
      </c>
      <c r="O47" s="296">
        <v>5</v>
      </c>
    </row>
    <row r="48" spans="1:15" x14ac:dyDescent="0.35">
      <c r="A48" s="280" t="s">
        <v>52</v>
      </c>
      <c r="B48" s="296">
        <v>154</v>
      </c>
      <c r="C48" s="296">
        <v>154</v>
      </c>
      <c r="D48" s="296">
        <v>215</v>
      </c>
      <c r="E48" s="296">
        <v>235</v>
      </c>
      <c r="F48" s="296">
        <v>196</v>
      </c>
      <c r="G48" s="296">
        <v>149</v>
      </c>
      <c r="H48" s="296">
        <v>137</v>
      </c>
      <c r="I48" s="296">
        <v>75</v>
      </c>
      <c r="J48" s="296">
        <v>69</v>
      </c>
      <c r="K48" s="296">
        <v>80</v>
      </c>
      <c r="L48" s="296">
        <v>67</v>
      </c>
      <c r="M48" s="296">
        <v>99</v>
      </c>
      <c r="N48" s="296">
        <v>105</v>
      </c>
      <c r="O48" s="296">
        <v>86</v>
      </c>
    </row>
    <row r="49" spans="1:15" x14ac:dyDescent="0.35">
      <c r="A49" s="280" t="s">
        <v>53</v>
      </c>
      <c r="B49" s="296">
        <v>47</v>
      </c>
      <c r="C49" s="296">
        <v>63</v>
      </c>
      <c r="D49" s="296">
        <v>17</v>
      </c>
      <c r="E49" s="296">
        <v>24</v>
      </c>
      <c r="F49" s="296">
        <v>7</v>
      </c>
      <c r="G49" s="296">
        <v>12</v>
      </c>
      <c r="H49" s="296">
        <v>17</v>
      </c>
      <c r="I49" s="296">
        <v>28</v>
      </c>
      <c r="J49" s="296">
        <v>32</v>
      </c>
      <c r="K49" s="296">
        <v>34</v>
      </c>
      <c r="L49" s="296">
        <v>3</v>
      </c>
      <c r="M49" s="296">
        <v>13</v>
      </c>
      <c r="N49" s="296">
        <v>8</v>
      </c>
      <c r="O49" s="296">
        <v>3</v>
      </c>
    </row>
    <row r="50" spans="1:15" x14ac:dyDescent="0.35">
      <c r="A50" s="280" t="s">
        <v>54</v>
      </c>
      <c r="B50" s="296">
        <v>371</v>
      </c>
      <c r="C50" s="296">
        <v>315</v>
      </c>
      <c r="D50" s="296">
        <v>375</v>
      </c>
      <c r="E50" s="296">
        <v>319</v>
      </c>
      <c r="F50" s="296">
        <v>382</v>
      </c>
      <c r="G50" s="296">
        <v>397</v>
      </c>
      <c r="H50" s="296">
        <v>376</v>
      </c>
      <c r="I50" s="296">
        <v>597</v>
      </c>
      <c r="J50" s="296">
        <v>539</v>
      </c>
      <c r="K50" s="296">
        <v>470</v>
      </c>
      <c r="L50" s="296">
        <v>307</v>
      </c>
      <c r="M50" s="296">
        <v>344</v>
      </c>
      <c r="N50" s="296">
        <v>383</v>
      </c>
      <c r="O50" s="296">
        <v>356</v>
      </c>
    </row>
    <row r="51" spans="1:15" x14ac:dyDescent="0.35">
      <c r="A51" s="280" t="s">
        <v>55</v>
      </c>
      <c r="B51" s="296">
        <v>57</v>
      </c>
      <c r="C51" s="296">
        <v>24</v>
      </c>
      <c r="D51" s="296">
        <v>0</v>
      </c>
      <c r="E51" s="296">
        <v>0</v>
      </c>
      <c r="F51" s="296">
        <v>21</v>
      </c>
      <c r="G51" s="296">
        <v>15</v>
      </c>
      <c r="H51" s="296">
        <v>13</v>
      </c>
      <c r="I51" s="296">
        <v>10</v>
      </c>
      <c r="J51" s="296">
        <v>1</v>
      </c>
      <c r="K51" s="296">
        <v>6</v>
      </c>
      <c r="L51" s="296">
        <v>22</v>
      </c>
      <c r="M51" s="296">
        <v>17</v>
      </c>
      <c r="N51" s="296">
        <v>5</v>
      </c>
      <c r="O51" s="296">
        <v>82</v>
      </c>
    </row>
    <row r="52" spans="1:15" x14ac:dyDescent="0.35">
      <c r="A52" s="282" t="s">
        <v>56</v>
      </c>
      <c r="B52" s="296">
        <v>0</v>
      </c>
      <c r="C52" s="296">
        <v>6</v>
      </c>
      <c r="D52" s="296">
        <v>12</v>
      </c>
      <c r="E52" s="296">
        <v>27</v>
      </c>
      <c r="F52" s="296">
        <v>12</v>
      </c>
      <c r="G52" s="296">
        <v>15</v>
      </c>
      <c r="H52" s="296">
        <v>15</v>
      </c>
      <c r="I52" s="296">
        <v>23</v>
      </c>
      <c r="J52" s="296">
        <v>10</v>
      </c>
      <c r="K52" s="296">
        <v>19</v>
      </c>
      <c r="L52" s="296">
        <v>15</v>
      </c>
      <c r="M52" s="296">
        <v>36</v>
      </c>
      <c r="N52" s="296">
        <v>13</v>
      </c>
      <c r="O52" s="296">
        <v>53</v>
      </c>
    </row>
    <row r="53" spans="1:15" x14ac:dyDescent="0.35">
      <c r="A53" s="280" t="s">
        <v>57</v>
      </c>
      <c r="B53" s="296">
        <v>358</v>
      </c>
      <c r="C53" s="296">
        <v>294</v>
      </c>
      <c r="D53" s="296">
        <v>252</v>
      </c>
      <c r="E53" s="296">
        <v>408</v>
      </c>
      <c r="F53" s="296">
        <v>613</v>
      </c>
      <c r="G53" s="296">
        <v>590</v>
      </c>
      <c r="H53" s="296">
        <v>837</v>
      </c>
      <c r="I53" s="296">
        <v>1080</v>
      </c>
      <c r="J53" s="296">
        <v>837</v>
      </c>
      <c r="K53" s="296">
        <v>882</v>
      </c>
      <c r="L53" s="296">
        <v>583</v>
      </c>
      <c r="M53" s="296">
        <v>531</v>
      </c>
      <c r="N53" s="296">
        <v>407</v>
      </c>
      <c r="O53" s="296">
        <v>443</v>
      </c>
    </row>
    <row r="54" spans="1:15" x14ac:dyDescent="0.35">
      <c r="A54" s="280" t="s">
        <v>58</v>
      </c>
      <c r="B54" s="296">
        <v>7</v>
      </c>
      <c r="C54" s="296">
        <v>6</v>
      </c>
      <c r="D54" s="296">
        <v>19</v>
      </c>
      <c r="E54" s="296">
        <v>4</v>
      </c>
      <c r="F54" s="296">
        <v>16</v>
      </c>
      <c r="G54" s="296">
        <v>2</v>
      </c>
      <c r="H54" s="296">
        <v>9</v>
      </c>
      <c r="I54" s="296">
        <v>2</v>
      </c>
      <c r="J54" s="296">
        <v>3</v>
      </c>
      <c r="K54" s="296">
        <v>2</v>
      </c>
      <c r="L54" s="296">
        <v>0</v>
      </c>
      <c r="M54" s="296">
        <v>5</v>
      </c>
      <c r="N54" s="296">
        <v>4</v>
      </c>
      <c r="O54" s="296">
        <v>5</v>
      </c>
    </row>
    <row r="55" spans="1:15" x14ac:dyDescent="0.35">
      <c r="A55" s="280" t="s">
        <v>59</v>
      </c>
      <c r="B55" s="296">
        <v>292</v>
      </c>
      <c r="C55" s="296">
        <v>330</v>
      </c>
      <c r="D55" s="296">
        <v>260</v>
      </c>
      <c r="E55" s="296">
        <v>161</v>
      </c>
      <c r="F55" s="296">
        <v>2</v>
      </c>
      <c r="G55" s="296">
        <v>3</v>
      </c>
      <c r="H55" s="296">
        <v>13</v>
      </c>
      <c r="I55" s="296">
        <v>13</v>
      </c>
      <c r="J55" s="296">
        <v>9</v>
      </c>
      <c r="K55" s="296">
        <v>5</v>
      </c>
      <c r="L55" s="296">
        <v>3</v>
      </c>
      <c r="M55" s="296">
        <v>0</v>
      </c>
      <c r="N55" s="296">
        <v>1</v>
      </c>
      <c r="O55" s="296">
        <v>4</v>
      </c>
    </row>
    <row r="56" spans="1:15" x14ac:dyDescent="0.35">
      <c r="A56" s="280" t="s">
        <v>60</v>
      </c>
      <c r="B56" s="296">
        <v>2</v>
      </c>
      <c r="C56" s="296">
        <v>2</v>
      </c>
      <c r="D56" s="296">
        <v>0</v>
      </c>
      <c r="E56" s="296">
        <v>25</v>
      </c>
      <c r="F56" s="296">
        <v>25</v>
      </c>
      <c r="G56" s="296">
        <v>41</v>
      </c>
      <c r="H56" s="296">
        <v>49</v>
      </c>
      <c r="I56" s="296">
        <v>46</v>
      </c>
      <c r="J56" s="296">
        <v>59</v>
      </c>
      <c r="K56" s="296">
        <v>89</v>
      </c>
      <c r="L56" s="296">
        <v>48</v>
      </c>
      <c r="M56" s="296">
        <v>70</v>
      </c>
      <c r="N56" s="296">
        <v>68</v>
      </c>
      <c r="O56" s="296">
        <v>68</v>
      </c>
    </row>
    <row r="57" spans="1:15" x14ac:dyDescent="0.35">
      <c r="A57" s="282" t="s">
        <v>61</v>
      </c>
      <c r="B57" s="296">
        <v>30</v>
      </c>
      <c r="C57" s="296">
        <v>56</v>
      </c>
      <c r="D57" s="296">
        <v>36</v>
      </c>
      <c r="E57" s="296">
        <v>27</v>
      </c>
      <c r="F57" s="296">
        <v>12</v>
      </c>
      <c r="G57" s="296">
        <v>30</v>
      </c>
      <c r="H57" s="296">
        <v>32</v>
      </c>
      <c r="I57" s="296">
        <v>17</v>
      </c>
      <c r="J57" s="296">
        <v>7</v>
      </c>
      <c r="K57" s="296">
        <v>26</v>
      </c>
      <c r="L57" s="296">
        <v>33</v>
      </c>
      <c r="M57" s="296">
        <v>36</v>
      </c>
      <c r="N57" s="296">
        <v>41</v>
      </c>
      <c r="O57" s="296">
        <v>31</v>
      </c>
    </row>
    <row r="58" spans="1:15" x14ac:dyDescent="0.35">
      <c r="A58" s="280" t="s">
        <v>62</v>
      </c>
      <c r="B58" s="296">
        <v>0</v>
      </c>
      <c r="C58" s="296">
        <v>0</v>
      </c>
      <c r="D58" s="296">
        <v>0</v>
      </c>
      <c r="E58" s="296">
        <v>0</v>
      </c>
      <c r="F58" s="296">
        <v>0</v>
      </c>
      <c r="G58" s="296">
        <v>0</v>
      </c>
      <c r="H58" s="296">
        <v>0</v>
      </c>
      <c r="I58" s="296">
        <v>0</v>
      </c>
      <c r="J58" s="296">
        <v>0</v>
      </c>
      <c r="K58" s="296">
        <v>0</v>
      </c>
      <c r="L58" s="296">
        <v>0</v>
      </c>
      <c r="M58" s="296">
        <v>0</v>
      </c>
      <c r="N58" s="296">
        <v>0</v>
      </c>
      <c r="O58" s="296">
        <v>0</v>
      </c>
    </row>
    <row r="59" spans="1:15" x14ac:dyDescent="0.35">
      <c r="A59" s="280" t="s">
        <v>63</v>
      </c>
      <c r="B59" s="296">
        <v>0</v>
      </c>
      <c r="C59" s="296">
        <v>6</v>
      </c>
      <c r="D59" s="296">
        <v>2</v>
      </c>
      <c r="E59" s="296">
        <v>2</v>
      </c>
      <c r="F59" s="296">
        <v>1</v>
      </c>
      <c r="G59" s="296">
        <v>0</v>
      </c>
      <c r="H59" s="296">
        <v>0</v>
      </c>
      <c r="I59" s="296">
        <v>1</v>
      </c>
      <c r="J59" s="296">
        <v>2</v>
      </c>
      <c r="K59" s="296">
        <v>1</v>
      </c>
      <c r="L59" s="296">
        <v>0</v>
      </c>
      <c r="M59" s="296">
        <v>3</v>
      </c>
      <c r="N59" s="296">
        <v>0</v>
      </c>
      <c r="O59" s="296">
        <v>0</v>
      </c>
    </row>
    <row r="60" spans="1:15" x14ac:dyDescent="0.35">
      <c r="A60" s="280" t="s">
        <v>64</v>
      </c>
      <c r="B60" s="296">
        <v>12</v>
      </c>
      <c r="C60" s="296">
        <v>14</v>
      </c>
      <c r="D60" s="296">
        <v>12</v>
      </c>
      <c r="E60" s="296">
        <v>11</v>
      </c>
      <c r="F60" s="296">
        <v>11</v>
      </c>
      <c r="G60" s="296">
        <v>7</v>
      </c>
      <c r="H60" s="296">
        <v>2</v>
      </c>
      <c r="I60" s="296">
        <v>0</v>
      </c>
      <c r="J60" s="296">
        <v>2</v>
      </c>
      <c r="K60" s="296">
        <v>6</v>
      </c>
      <c r="L60" s="296">
        <v>1</v>
      </c>
      <c r="M60" s="296">
        <v>0</v>
      </c>
      <c r="N60" s="296">
        <v>5</v>
      </c>
      <c r="O60" s="296">
        <v>0</v>
      </c>
    </row>
    <row r="61" spans="1:15" x14ac:dyDescent="0.35">
      <c r="A61" s="280" t="s">
        <v>65</v>
      </c>
      <c r="B61" s="296">
        <v>25</v>
      </c>
      <c r="C61" s="296">
        <v>11</v>
      </c>
      <c r="D61" s="296">
        <v>9</v>
      </c>
      <c r="E61" s="296">
        <v>30</v>
      </c>
      <c r="F61" s="296">
        <v>13</v>
      </c>
      <c r="G61" s="296">
        <v>0</v>
      </c>
      <c r="H61" s="296">
        <v>0</v>
      </c>
      <c r="I61" s="296">
        <v>6</v>
      </c>
      <c r="J61" s="296">
        <v>10</v>
      </c>
      <c r="K61" s="296">
        <v>5</v>
      </c>
      <c r="L61" s="296">
        <v>2</v>
      </c>
      <c r="M61" s="296">
        <v>6</v>
      </c>
      <c r="N61" s="296">
        <v>5</v>
      </c>
      <c r="O61" s="296">
        <v>1</v>
      </c>
    </row>
    <row r="62" spans="1:15" x14ac:dyDescent="0.35">
      <c r="A62" s="282" t="s">
        <v>66</v>
      </c>
      <c r="B62" s="296">
        <v>0</v>
      </c>
      <c r="C62" s="296">
        <v>1</v>
      </c>
      <c r="D62" s="296">
        <v>2</v>
      </c>
      <c r="E62" s="296">
        <v>0</v>
      </c>
      <c r="F62" s="296">
        <v>0</v>
      </c>
      <c r="G62" s="296">
        <v>0</v>
      </c>
      <c r="H62" s="296">
        <v>0</v>
      </c>
      <c r="I62" s="296">
        <v>2</v>
      </c>
      <c r="J62" s="296">
        <v>0</v>
      </c>
      <c r="K62" s="296">
        <v>0</v>
      </c>
      <c r="L62" s="296">
        <v>5</v>
      </c>
      <c r="M62" s="296">
        <v>0</v>
      </c>
      <c r="N62" s="296">
        <v>2</v>
      </c>
      <c r="O62" s="296">
        <v>0</v>
      </c>
    </row>
    <row r="63" spans="1:15" x14ac:dyDescent="0.35">
      <c r="A63" s="280" t="s">
        <v>67</v>
      </c>
      <c r="B63" s="296">
        <v>4</v>
      </c>
      <c r="C63" s="296">
        <v>8</v>
      </c>
      <c r="D63" s="296">
        <v>16</v>
      </c>
      <c r="E63" s="296">
        <v>11</v>
      </c>
      <c r="F63" s="296">
        <v>9</v>
      </c>
      <c r="G63" s="296">
        <v>3</v>
      </c>
      <c r="H63" s="296">
        <v>14</v>
      </c>
      <c r="I63" s="296">
        <v>0</v>
      </c>
      <c r="J63" s="296">
        <v>1</v>
      </c>
      <c r="K63" s="296">
        <v>0</v>
      </c>
      <c r="L63" s="296">
        <v>0</v>
      </c>
      <c r="M63" s="296">
        <v>2</v>
      </c>
      <c r="N63" s="296">
        <v>0</v>
      </c>
      <c r="O63" s="296">
        <v>0</v>
      </c>
    </row>
    <row r="64" spans="1:15" x14ac:dyDescent="0.35">
      <c r="A64" s="280" t="s">
        <v>68</v>
      </c>
      <c r="B64" s="296">
        <v>5</v>
      </c>
      <c r="C64" s="296">
        <v>17</v>
      </c>
      <c r="D64" s="296">
        <v>19</v>
      </c>
      <c r="E64" s="296">
        <v>13</v>
      </c>
      <c r="F64" s="296">
        <v>6</v>
      </c>
      <c r="G64" s="296">
        <v>17</v>
      </c>
      <c r="H64" s="296">
        <v>23</v>
      </c>
      <c r="I64" s="296">
        <v>12</v>
      </c>
      <c r="J64" s="296">
        <v>20</v>
      </c>
      <c r="K64" s="296">
        <v>2</v>
      </c>
      <c r="L64" s="296">
        <v>0</v>
      </c>
      <c r="M64" s="296">
        <v>0</v>
      </c>
      <c r="N64" s="296">
        <v>2</v>
      </c>
      <c r="O64" s="296">
        <v>0</v>
      </c>
    </row>
    <row r="65" spans="1:15" x14ac:dyDescent="0.35">
      <c r="A65" s="280" t="s">
        <v>69</v>
      </c>
      <c r="B65" s="296">
        <v>0</v>
      </c>
      <c r="C65" s="296">
        <v>0</v>
      </c>
      <c r="D65" s="296">
        <v>0</v>
      </c>
      <c r="E65" s="296">
        <v>0</v>
      </c>
      <c r="F65" s="296">
        <v>0</v>
      </c>
      <c r="G65" s="296">
        <v>1</v>
      </c>
      <c r="H65" s="296">
        <v>0</v>
      </c>
      <c r="I65" s="296">
        <v>3</v>
      </c>
      <c r="J65" s="296">
        <v>0</v>
      </c>
      <c r="K65" s="296">
        <v>7</v>
      </c>
      <c r="L65" s="296">
        <v>3</v>
      </c>
      <c r="M65" s="296">
        <v>6</v>
      </c>
      <c r="N65" s="296">
        <v>1</v>
      </c>
      <c r="O65" s="296">
        <v>0</v>
      </c>
    </row>
    <row r="66" spans="1:15" x14ac:dyDescent="0.35">
      <c r="A66" s="280" t="s">
        <v>70</v>
      </c>
      <c r="B66" s="296">
        <v>32</v>
      </c>
      <c r="C66" s="296">
        <v>2</v>
      </c>
      <c r="D66" s="296">
        <v>51</v>
      </c>
      <c r="E66" s="296">
        <v>65</v>
      </c>
      <c r="F66" s="296">
        <v>12</v>
      </c>
      <c r="G66" s="296">
        <v>10</v>
      </c>
      <c r="H66" s="296">
        <v>10</v>
      </c>
      <c r="I66" s="296">
        <v>22</v>
      </c>
      <c r="J66" s="296">
        <v>4</v>
      </c>
      <c r="K66" s="296">
        <v>9</v>
      </c>
      <c r="L66" s="296">
        <v>30</v>
      </c>
      <c r="M66" s="296">
        <v>15</v>
      </c>
      <c r="N66" s="296">
        <v>22</v>
      </c>
      <c r="O66" s="296">
        <v>9</v>
      </c>
    </row>
    <row r="67" spans="1:15" x14ac:dyDescent="0.35">
      <c r="A67" s="282" t="s">
        <v>71</v>
      </c>
      <c r="B67" s="296">
        <v>3</v>
      </c>
      <c r="C67" s="296">
        <v>60</v>
      </c>
      <c r="D67" s="296">
        <v>146</v>
      </c>
      <c r="E67" s="296">
        <v>96</v>
      </c>
      <c r="F67" s="296">
        <v>221</v>
      </c>
      <c r="G67" s="296">
        <v>117</v>
      </c>
      <c r="H67" s="296">
        <v>100</v>
      </c>
      <c r="I67" s="296">
        <v>48</v>
      </c>
      <c r="J67" s="296">
        <v>54</v>
      </c>
      <c r="K67" s="296">
        <v>103</v>
      </c>
      <c r="L67" s="296">
        <v>163</v>
      </c>
      <c r="M67" s="296">
        <v>113</v>
      </c>
      <c r="N67" s="296">
        <v>96</v>
      </c>
      <c r="O67" s="296">
        <v>84</v>
      </c>
    </row>
    <row r="68" spans="1:15" x14ac:dyDescent="0.35">
      <c r="A68" s="280" t="s">
        <v>72</v>
      </c>
      <c r="B68" s="296">
        <v>17</v>
      </c>
      <c r="C68" s="296">
        <v>13</v>
      </c>
      <c r="D68" s="296">
        <v>10</v>
      </c>
      <c r="E68" s="296">
        <v>1</v>
      </c>
      <c r="F68" s="296">
        <v>4</v>
      </c>
      <c r="G68" s="296">
        <v>1</v>
      </c>
      <c r="H68" s="296">
        <v>0</v>
      </c>
      <c r="I68" s="296">
        <v>0</v>
      </c>
      <c r="J68" s="296">
        <v>1</v>
      </c>
      <c r="K68" s="296">
        <v>0</v>
      </c>
      <c r="L68" s="296">
        <v>0</v>
      </c>
      <c r="M68" s="296">
        <v>0</v>
      </c>
      <c r="N68" s="296">
        <v>0</v>
      </c>
      <c r="O68" s="296">
        <v>2</v>
      </c>
    </row>
    <row r="69" spans="1:15" x14ac:dyDescent="0.35">
      <c r="A69" s="280" t="s">
        <v>73</v>
      </c>
      <c r="B69" s="296">
        <v>0</v>
      </c>
      <c r="C69" s="296">
        <v>2</v>
      </c>
      <c r="D69" s="296">
        <v>0</v>
      </c>
      <c r="E69" s="296">
        <v>16</v>
      </c>
      <c r="F69" s="296">
        <v>34</v>
      </c>
      <c r="G69" s="296">
        <v>19</v>
      </c>
      <c r="H69" s="296">
        <v>3</v>
      </c>
      <c r="I69" s="296">
        <v>0</v>
      </c>
      <c r="J69" s="296">
        <v>1</v>
      </c>
      <c r="K69" s="296">
        <v>0</v>
      </c>
      <c r="L69" s="296">
        <v>0</v>
      </c>
      <c r="M69" s="296">
        <v>0</v>
      </c>
      <c r="N69" s="296">
        <v>0</v>
      </c>
      <c r="O69" s="296">
        <v>4</v>
      </c>
    </row>
    <row r="70" spans="1:15" x14ac:dyDescent="0.35">
      <c r="A70" s="283" t="s">
        <v>74</v>
      </c>
      <c r="B70" s="296">
        <v>9</v>
      </c>
      <c r="C70" s="296">
        <v>13</v>
      </c>
      <c r="D70" s="296">
        <v>2</v>
      </c>
      <c r="E70" s="296">
        <v>1</v>
      </c>
      <c r="F70" s="296">
        <v>3</v>
      </c>
      <c r="G70" s="296">
        <v>0</v>
      </c>
      <c r="H70" s="296">
        <v>3</v>
      </c>
      <c r="I70" s="296">
        <v>5</v>
      </c>
      <c r="J70" s="296">
        <v>0</v>
      </c>
      <c r="K70" s="296">
        <v>0</v>
      </c>
      <c r="L70" s="296">
        <v>0</v>
      </c>
      <c r="M70" s="296">
        <v>2</v>
      </c>
      <c r="N70" s="296">
        <v>0</v>
      </c>
      <c r="O70" s="296">
        <v>0</v>
      </c>
    </row>
    <row r="71" spans="1:15" x14ac:dyDescent="0.35">
      <c r="A71" s="284"/>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O69"/>
  <sheetViews>
    <sheetView workbookViewId="0">
      <selection activeCell="Q112" sqref="Q112:Q126"/>
    </sheetView>
  </sheetViews>
  <sheetFormatPr defaultRowHeight="12.5" x14ac:dyDescent="0.25"/>
  <cols>
    <col min="1" max="1" width="30.08984375" bestFit="1" customWidth="1"/>
  </cols>
  <sheetData>
    <row r="1" spans="1:15" x14ac:dyDescent="0.25">
      <c r="A1" t="str">
        <f>IF(ISBLANK(A8),"N.A",IF(ISNUMBER(A8),A8,IF(RIGHT(UPPER(TRIM(A8)),6)="MONTHS",UPPER(TRIM(A8)),DATEVALUE(LEFT(A8,FIND("-",A8)-1)))))</f>
        <v>N.A</v>
      </c>
      <c r="B1" s="202">
        <v>35977</v>
      </c>
      <c r="C1" s="202">
        <v>36342</v>
      </c>
      <c r="D1" s="202">
        <v>36708</v>
      </c>
      <c r="E1" s="202">
        <v>37073</v>
      </c>
      <c r="F1" s="202">
        <v>37438</v>
      </c>
      <c r="G1" s="202">
        <v>37803</v>
      </c>
      <c r="H1" s="202">
        <v>38169</v>
      </c>
      <c r="I1" s="202">
        <v>38534</v>
      </c>
      <c r="J1" s="202">
        <v>38899</v>
      </c>
      <c r="K1" s="202">
        <v>39264</v>
      </c>
    </row>
    <row r="2" spans="1:15" x14ac:dyDescent="0.25">
      <c r="A2" t="str">
        <f>IF(ISBLANK(A8),"N.A.",IF(ISNUMBER(A8),A8,IF(RIGHT(UPPER(TRIM(A8)),6)="MONTHS",UPPER(TRIM(A8)),DATEVALUE(A3&amp;"/"&amp;IF(OR(A3=4,A3=6,A3=9,A3=11),30,IF(A3=2,28,31))&amp;"/"&amp;YEAR(RIGHT(A8,LEN(A8)-FIND("-",A8)))))))</f>
        <v>N.A.</v>
      </c>
      <c r="B2" s="202">
        <v>36341</v>
      </c>
      <c r="C2" s="202">
        <v>36707</v>
      </c>
      <c r="D2" s="202">
        <v>37072</v>
      </c>
      <c r="E2" s="202">
        <v>37437</v>
      </c>
      <c r="F2" s="202">
        <v>37802</v>
      </c>
      <c r="G2" s="202">
        <v>38168</v>
      </c>
      <c r="H2" s="202">
        <v>38533</v>
      </c>
      <c r="I2" s="202">
        <v>38898</v>
      </c>
      <c r="J2" s="202">
        <v>39263</v>
      </c>
      <c r="K2" s="202">
        <v>39629</v>
      </c>
    </row>
    <row r="3" spans="1:15" x14ac:dyDescent="0.25">
      <c r="A3" t="str">
        <f>IF(OR(ISBLANK(A8),ISNUMBER(A8),RIGHT(UPPER(TRIM(A8)),6)="MONTHS"),"N.A.",MONTH(RIGHT(A8,LEN(A8)-FIND("-",A8))))</f>
        <v>N.A.</v>
      </c>
      <c r="B3">
        <f t="shared" ref="B3:K3" si="0">IF(OR(ISBLANK(B8),ISNUMBER(B8),RIGHT(UPPER(TRIM(B8)),6)="MONTHS"),"N.A.",MONTH(RIGHT(B8,LEN(B8)-FIND("-",B8))))</f>
        <v>4</v>
      </c>
      <c r="C3">
        <f t="shared" si="0"/>
        <v>1</v>
      </c>
      <c r="D3">
        <f t="shared" si="0"/>
        <v>1</v>
      </c>
      <c r="E3">
        <f t="shared" si="0"/>
        <v>1</v>
      </c>
      <c r="F3">
        <f t="shared" si="0"/>
        <v>1</v>
      </c>
      <c r="G3">
        <f t="shared" si="0"/>
        <v>1</v>
      </c>
      <c r="H3">
        <f t="shared" si="0"/>
        <v>1</v>
      </c>
      <c r="I3">
        <f t="shared" si="0"/>
        <v>1</v>
      </c>
      <c r="J3">
        <f t="shared" si="0"/>
        <v>1</v>
      </c>
      <c r="K3">
        <f t="shared" si="0"/>
        <v>1</v>
      </c>
    </row>
    <row r="4" spans="1:15" ht="15.5" x14ac:dyDescent="0.35">
      <c r="A4" s="158" t="s">
        <v>439</v>
      </c>
      <c r="B4" s="159"/>
      <c r="C4" s="159"/>
      <c r="D4" s="159"/>
      <c r="E4" s="159"/>
      <c r="F4" s="159"/>
      <c r="G4" s="159"/>
      <c r="H4" s="159"/>
      <c r="I4" s="159"/>
      <c r="J4" s="159"/>
      <c r="K4" s="159"/>
      <c r="L4" s="159"/>
      <c r="M4" s="159"/>
      <c r="N4" s="159"/>
      <c r="O4" s="160"/>
    </row>
    <row r="5" spans="1:15" ht="15.5" x14ac:dyDescent="0.35">
      <c r="B5" s="161"/>
      <c r="C5" s="161"/>
      <c r="D5" s="161"/>
      <c r="E5" s="161"/>
      <c r="F5" s="161"/>
      <c r="G5" s="161"/>
      <c r="H5" s="161"/>
      <c r="I5" s="161"/>
    </row>
    <row r="6" spans="1:15" ht="15.5" x14ac:dyDescent="0.3">
      <c r="A6" s="162" t="s">
        <v>440</v>
      </c>
      <c r="B6" s="163"/>
      <c r="C6" s="163"/>
      <c r="D6" s="163"/>
      <c r="E6" s="164" t="s">
        <v>441</v>
      </c>
      <c r="F6" s="163"/>
      <c r="G6" s="163"/>
      <c r="H6" s="163"/>
      <c r="I6" s="163"/>
      <c r="M6" s="857"/>
      <c r="N6" s="857"/>
    </row>
    <row r="7" spans="1:15" ht="13" x14ac:dyDescent="0.3">
      <c r="A7" s="165"/>
      <c r="B7" s="163">
        <v>4</v>
      </c>
      <c r="C7" s="163">
        <v>5</v>
      </c>
      <c r="D7" s="163">
        <v>6</v>
      </c>
      <c r="E7" s="163">
        <v>7</v>
      </c>
      <c r="F7" s="163">
        <v>8</v>
      </c>
      <c r="G7" s="163">
        <v>9</v>
      </c>
      <c r="H7" s="163">
        <v>10</v>
      </c>
      <c r="I7" s="163">
        <v>11</v>
      </c>
      <c r="J7" s="163">
        <v>12</v>
      </c>
      <c r="K7" s="163">
        <v>13</v>
      </c>
      <c r="M7" s="166"/>
      <c r="N7" s="166"/>
    </row>
    <row r="8" spans="1:15" ht="15.5" x14ac:dyDescent="0.35">
      <c r="A8" s="167"/>
      <c r="B8" s="168" t="s">
        <v>442</v>
      </c>
      <c r="C8" s="168" t="s">
        <v>443</v>
      </c>
      <c r="D8" s="168" t="s">
        <v>444</v>
      </c>
      <c r="E8" s="169" t="s">
        <v>445</v>
      </c>
      <c r="F8" s="169" t="s">
        <v>446</v>
      </c>
      <c r="G8" s="169" t="s">
        <v>447</v>
      </c>
      <c r="H8" s="169" t="s">
        <v>448</v>
      </c>
      <c r="I8" s="169" t="s">
        <v>449</v>
      </c>
      <c r="J8" s="169" t="s">
        <v>450</v>
      </c>
      <c r="K8" s="169" t="s">
        <v>451</v>
      </c>
      <c r="L8" s="170"/>
      <c r="M8" s="171"/>
      <c r="N8" s="172"/>
    </row>
    <row r="9" spans="1:15" ht="13" x14ac:dyDescent="0.25">
      <c r="A9" s="173" t="s">
        <v>452</v>
      </c>
      <c r="B9" s="174"/>
      <c r="C9" s="174"/>
      <c r="D9" s="174"/>
      <c r="E9" s="174"/>
      <c r="F9" s="174"/>
      <c r="G9" s="174"/>
      <c r="H9" s="174"/>
      <c r="I9" s="174"/>
      <c r="J9" s="174"/>
      <c r="K9" s="174"/>
      <c r="M9" s="174"/>
      <c r="N9" s="174"/>
    </row>
    <row r="10" spans="1:15" ht="15.5" x14ac:dyDescent="0.35">
      <c r="A10" s="175"/>
      <c r="B10" s="176"/>
      <c r="C10" s="176"/>
      <c r="D10" s="176"/>
      <c r="E10" s="176"/>
      <c r="F10" s="176"/>
      <c r="G10" s="176"/>
      <c r="H10" s="176"/>
      <c r="I10" s="176"/>
      <c r="J10" s="176"/>
      <c r="K10" s="176"/>
      <c r="L10" s="177"/>
      <c r="M10" s="178"/>
      <c r="N10" s="179"/>
    </row>
    <row r="11" spans="1:15" ht="13" x14ac:dyDescent="0.25">
      <c r="A11" s="180" t="s">
        <v>485</v>
      </c>
      <c r="B11" s="181">
        <v>41901</v>
      </c>
      <c r="C11" s="181">
        <v>40740</v>
      </c>
      <c r="D11" s="181">
        <v>38693</v>
      </c>
      <c r="E11" s="181">
        <v>40846</v>
      </c>
      <c r="F11" s="181">
        <v>40762</v>
      </c>
      <c r="G11" s="181">
        <v>38937</v>
      </c>
      <c r="H11" s="181">
        <v>41766</v>
      </c>
      <c r="I11" s="181">
        <v>43239</v>
      </c>
      <c r="J11" s="181">
        <v>45256</v>
      </c>
      <c r="K11" s="181">
        <v>41672</v>
      </c>
      <c r="L11" s="182"/>
      <c r="M11" s="183"/>
      <c r="N11" s="184"/>
    </row>
    <row r="12" spans="1:15" x14ac:dyDescent="0.25">
      <c r="A12" s="185" t="s">
        <v>486</v>
      </c>
      <c r="B12" s="186">
        <v>1167</v>
      </c>
      <c r="C12" s="187">
        <v>1227</v>
      </c>
      <c r="D12" s="187">
        <v>1142</v>
      </c>
      <c r="E12" s="187">
        <v>1194</v>
      </c>
      <c r="F12" s="187">
        <v>960</v>
      </c>
      <c r="G12" s="187">
        <v>1094</v>
      </c>
      <c r="H12" s="187">
        <v>1128</v>
      </c>
      <c r="I12" s="187">
        <v>1009</v>
      </c>
      <c r="J12" s="187">
        <v>1101</v>
      </c>
      <c r="K12" s="187">
        <v>989</v>
      </c>
      <c r="L12" s="188"/>
      <c r="M12" s="189"/>
      <c r="N12" s="190"/>
    </row>
    <row r="13" spans="1:15" x14ac:dyDescent="0.25">
      <c r="A13" s="185" t="s">
        <v>487</v>
      </c>
      <c r="B13" s="187">
        <v>2</v>
      </c>
      <c r="C13" s="187">
        <v>4</v>
      </c>
      <c r="D13" s="187">
        <v>2</v>
      </c>
      <c r="E13" s="187">
        <v>0</v>
      </c>
      <c r="F13" s="187">
        <v>0</v>
      </c>
      <c r="G13" s="187">
        <v>4</v>
      </c>
      <c r="H13" s="187">
        <v>4</v>
      </c>
      <c r="I13" s="187">
        <v>1</v>
      </c>
      <c r="J13" s="187">
        <v>0</v>
      </c>
      <c r="K13" s="187">
        <v>0</v>
      </c>
      <c r="L13" s="188"/>
      <c r="M13" s="189"/>
      <c r="N13" s="191"/>
    </row>
    <row r="14" spans="1:15" x14ac:dyDescent="0.25">
      <c r="A14" s="185" t="s">
        <v>19</v>
      </c>
      <c r="B14" s="187">
        <v>27</v>
      </c>
      <c r="C14" s="187">
        <v>17</v>
      </c>
      <c r="D14" s="187">
        <v>23</v>
      </c>
      <c r="E14" s="187">
        <v>24</v>
      </c>
      <c r="F14" s="187">
        <v>28</v>
      </c>
      <c r="G14" s="187">
        <v>26</v>
      </c>
      <c r="H14" s="187">
        <v>29</v>
      </c>
      <c r="I14" s="187">
        <v>20</v>
      </c>
      <c r="J14" s="187">
        <v>30</v>
      </c>
      <c r="K14" s="187">
        <v>20</v>
      </c>
      <c r="L14" s="188"/>
      <c r="M14" s="189"/>
      <c r="N14" s="191"/>
    </row>
    <row r="15" spans="1:15" x14ac:dyDescent="0.25">
      <c r="A15" s="185" t="s">
        <v>20</v>
      </c>
      <c r="B15" s="187">
        <v>443</v>
      </c>
      <c r="C15" s="187">
        <v>432</v>
      </c>
      <c r="D15" s="187">
        <v>479</v>
      </c>
      <c r="E15" s="187">
        <v>427</v>
      </c>
      <c r="F15" s="187">
        <v>431</v>
      </c>
      <c r="G15" s="187">
        <v>513</v>
      </c>
      <c r="H15" s="187">
        <v>483</v>
      </c>
      <c r="I15" s="187">
        <v>475</v>
      </c>
      <c r="J15" s="187">
        <v>492</v>
      </c>
      <c r="K15" s="187">
        <v>446</v>
      </c>
      <c r="L15" s="188"/>
      <c r="M15" s="189"/>
      <c r="N15" s="191"/>
    </row>
    <row r="16" spans="1:15" x14ac:dyDescent="0.25">
      <c r="A16" s="192" t="s">
        <v>21</v>
      </c>
      <c r="B16" s="193">
        <v>64</v>
      </c>
      <c r="C16" s="193">
        <v>60</v>
      </c>
      <c r="D16" s="193">
        <v>105</v>
      </c>
      <c r="E16" s="193">
        <v>89</v>
      </c>
      <c r="F16" s="193">
        <v>63</v>
      </c>
      <c r="G16" s="193">
        <v>100</v>
      </c>
      <c r="H16" s="193">
        <v>132</v>
      </c>
      <c r="I16" s="193">
        <v>76</v>
      </c>
      <c r="J16" s="193">
        <v>75</v>
      </c>
      <c r="K16" s="193">
        <v>61</v>
      </c>
      <c r="L16" s="188"/>
      <c r="M16" s="194"/>
      <c r="N16" s="195"/>
    </row>
    <row r="17" spans="1:14" x14ac:dyDescent="0.25">
      <c r="A17" s="185" t="s">
        <v>22</v>
      </c>
      <c r="B17" s="187">
        <v>12</v>
      </c>
      <c r="C17" s="187">
        <v>13</v>
      </c>
      <c r="D17" s="187">
        <v>29</v>
      </c>
      <c r="E17" s="187">
        <v>18</v>
      </c>
      <c r="F17" s="187">
        <v>21</v>
      </c>
      <c r="G17" s="187">
        <v>34</v>
      </c>
      <c r="H17" s="187">
        <v>55</v>
      </c>
      <c r="I17" s="187">
        <v>32</v>
      </c>
      <c r="J17" s="187">
        <v>40</v>
      </c>
      <c r="K17" s="187">
        <v>18</v>
      </c>
      <c r="L17" s="188"/>
      <c r="M17" s="189"/>
      <c r="N17" s="191"/>
    </row>
    <row r="18" spans="1:14" x14ac:dyDescent="0.25">
      <c r="A18" s="185" t="s">
        <v>23</v>
      </c>
      <c r="B18" s="187">
        <v>1221</v>
      </c>
      <c r="C18" s="187">
        <v>1217</v>
      </c>
      <c r="D18" s="187">
        <v>1398</v>
      </c>
      <c r="E18" s="187">
        <v>1205</v>
      </c>
      <c r="F18" s="187">
        <v>1234</v>
      </c>
      <c r="G18" s="187">
        <v>1373</v>
      </c>
      <c r="H18" s="187">
        <v>1299</v>
      </c>
      <c r="I18" s="187">
        <v>1243</v>
      </c>
      <c r="J18" s="187">
        <v>1422</v>
      </c>
      <c r="K18" s="187">
        <v>1150</v>
      </c>
      <c r="L18" s="188"/>
      <c r="M18" s="189"/>
      <c r="N18" s="191"/>
    </row>
    <row r="19" spans="1:14" x14ac:dyDescent="0.25">
      <c r="A19" s="185" t="s">
        <v>24</v>
      </c>
      <c r="B19" s="187">
        <v>82</v>
      </c>
      <c r="C19" s="187">
        <v>51</v>
      </c>
      <c r="D19" s="187">
        <v>75</v>
      </c>
      <c r="E19" s="187">
        <v>64</v>
      </c>
      <c r="F19" s="187">
        <v>193</v>
      </c>
      <c r="G19" s="187">
        <v>92</v>
      </c>
      <c r="H19" s="187">
        <v>136</v>
      </c>
      <c r="I19" s="187">
        <v>223</v>
      </c>
      <c r="J19" s="187">
        <v>99</v>
      </c>
      <c r="K19" s="187">
        <v>58</v>
      </c>
      <c r="L19" s="188"/>
      <c r="M19" s="189"/>
      <c r="N19" s="191"/>
    </row>
    <row r="20" spans="1:14" x14ac:dyDescent="0.25">
      <c r="A20" s="185" t="s">
        <v>25</v>
      </c>
      <c r="B20" s="187">
        <v>96</v>
      </c>
      <c r="C20" s="187">
        <v>44</v>
      </c>
      <c r="D20" s="187">
        <v>26</v>
      </c>
      <c r="E20" s="187">
        <v>50</v>
      </c>
      <c r="F20" s="187">
        <v>52</v>
      </c>
      <c r="G20" s="187">
        <v>103</v>
      </c>
      <c r="H20" s="187">
        <v>175</v>
      </c>
      <c r="I20" s="187">
        <v>164</v>
      </c>
      <c r="J20" s="187">
        <v>93</v>
      </c>
      <c r="K20" s="187">
        <v>143</v>
      </c>
      <c r="L20" s="188"/>
      <c r="M20" s="189"/>
      <c r="N20" s="191"/>
    </row>
    <row r="21" spans="1:14" x14ac:dyDescent="0.25">
      <c r="A21" s="192" t="s">
        <v>26</v>
      </c>
      <c r="B21" s="193">
        <v>1152</v>
      </c>
      <c r="C21" s="193">
        <v>1128</v>
      </c>
      <c r="D21" s="193">
        <v>774</v>
      </c>
      <c r="E21" s="193">
        <v>1253</v>
      </c>
      <c r="F21" s="193">
        <v>957</v>
      </c>
      <c r="G21" s="193">
        <v>888</v>
      </c>
      <c r="H21" s="193">
        <v>787</v>
      </c>
      <c r="I21" s="193">
        <v>731</v>
      </c>
      <c r="J21" s="193">
        <v>774</v>
      </c>
      <c r="K21" s="193">
        <v>1047</v>
      </c>
      <c r="L21" s="188"/>
      <c r="M21" s="194"/>
      <c r="N21" s="195"/>
    </row>
    <row r="22" spans="1:14" x14ac:dyDescent="0.25">
      <c r="A22" s="185" t="s">
        <v>27</v>
      </c>
      <c r="B22" s="187">
        <v>40</v>
      </c>
      <c r="C22" s="187">
        <v>45</v>
      </c>
      <c r="D22" s="187">
        <v>25</v>
      </c>
      <c r="E22" s="187">
        <v>36</v>
      </c>
      <c r="F22" s="187">
        <v>51</v>
      </c>
      <c r="G22" s="187">
        <v>75</v>
      </c>
      <c r="H22" s="187">
        <v>63</v>
      </c>
      <c r="I22" s="187">
        <v>47</v>
      </c>
      <c r="J22" s="187">
        <v>61</v>
      </c>
      <c r="K22" s="187">
        <v>62</v>
      </c>
      <c r="L22" s="188"/>
      <c r="M22" s="189"/>
      <c r="N22" s="191"/>
    </row>
    <row r="23" spans="1:14" x14ac:dyDescent="0.25">
      <c r="A23" s="185" t="s">
        <v>28</v>
      </c>
      <c r="B23" s="187">
        <v>97</v>
      </c>
      <c r="C23" s="187">
        <v>83</v>
      </c>
      <c r="D23" s="187">
        <v>81</v>
      </c>
      <c r="E23" s="187">
        <v>60</v>
      </c>
      <c r="F23" s="187">
        <v>192</v>
      </c>
      <c r="G23" s="187">
        <v>108</v>
      </c>
      <c r="H23" s="187">
        <v>144</v>
      </c>
      <c r="I23" s="187">
        <v>147</v>
      </c>
      <c r="J23" s="187">
        <v>119</v>
      </c>
      <c r="K23" s="187">
        <v>131</v>
      </c>
      <c r="L23" s="188"/>
      <c r="M23" s="189"/>
      <c r="N23" s="191"/>
    </row>
    <row r="24" spans="1:14" x14ac:dyDescent="0.25">
      <c r="A24" s="185" t="s">
        <v>29</v>
      </c>
      <c r="B24" s="187">
        <v>310</v>
      </c>
      <c r="C24" s="187">
        <v>276</v>
      </c>
      <c r="D24" s="187">
        <v>324</v>
      </c>
      <c r="E24" s="187">
        <v>185</v>
      </c>
      <c r="F24" s="187">
        <v>186</v>
      </c>
      <c r="G24" s="187">
        <v>141</v>
      </c>
      <c r="H24" s="187">
        <v>163</v>
      </c>
      <c r="I24" s="187">
        <v>207</v>
      </c>
      <c r="J24" s="187">
        <v>339</v>
      </c>
      <c r="K24" s="187">
        <v>548</v>
      </c>
      <c r="L24" s="188"/>
      <c r="M24" s="189"/>
      <c r="N24" s="191"/>
    </row>
    <row r="25" spans="1:14" x14ac:dyDescent="0.25">
      <c r="A25" s="185" t="s">
        <v>30</v>
      </c>
      <c r="B25" s="187">
        <v>23</v>
      </c>
      <c r="C25" s="187">
        <v>21</v>
      </c>
      <c r="D25" s="187">
        <v>47</v>
      </c>
      <c r="E25" s="187">
        <v>28</v>
      </c>
      <c r="F25" s="187">
        <v>33</v>
      </c>
      <c r="G25" s="187">
        <v>5</v>
      </c>
      <c r="H25" s="187">
        <v>10</v>
      </c>
      <c r="I25" s="187">
        <v>25</v>
      </c>
      <c r="J25" s="187">
        <v>5</v>
      </c>
      <c r="K25" s="187">
        <v>1</v>
      </c>
      <c r="L25" s="188"/>
      <c r="M25" s="189"/>
      <c r="N25" s="191"/>
    </row>
    <row r="26" spans="1:14" x14ac:dyDescent="0.25">
      <c r="A26" s="192" t="s">
        <v>31</v>
      </c>
      <c r="B26" s="193">
        <v>1128</v>
      </c>
      <c r="C26" s="193">
        <v>1186</v>
      </c>
      <c r="D26" s="193">
        <v>1258</v>
      </c>
      <c r="E26" s="193">
        <v>1395</v>
      </c>
      <c r="F26" s="193">
        <v>1418</v>
      </c>
      <c r="G26" s="193">
        <v>1279</v>
      </c>
      <c r="H26" s="193">
        <v>1175</v>
      </c>
      <c r="I26" s="193">
        <v>1012</v>
      </c>
      <c r="J26" s="193">
        <v>1184</v>
      </c>
      <c r="K26" s="193">
        <v>1023</v>
      </c>
      <c r="L26" s="188"/>
      <c r="M26" s="194"/>
      <c r="N26" s="195"/>
    </row>
    <row r="27" spans="1:14" x14ac:dyDescent="0.25">
      <c r="A27" s="185" t="s">
        <v>32</v>
      </c>
      <c r="B27" s="187">
        <v>85</v>
      </c>
      <c r="C27" s="187">
        <v>157</v>
      </c>
      <c r="D27" s="187">
        <v>229</v>
      </c>
      <c r="E27" s="187">
        <v>279</v>
      </c>
      <c r="F27" s="187">
        <v>250</v>
      </c>
      <c r="G27" s="187">
        <v>128</v>
      </c>
      <c r="H27" s="187">
        <v>173</v>
      </c>
      <c r="I27" s="187">
        <v>214</v>
      </c>
      <c r="J27" s="187">
        <v>234</v>
      </c>
      <c r="K27" s="187">
        <v>222</v>
      </c>
      <c r="L27" s="188"/>
      <c r="M27" s="189"/>
      <c r="N27" s="191"/>
    </row>
    <row r="28" spans="1:14" x14ac:dyDescent="0.25">
      <c r="A28" s="185" t="s">
        <v>33</v>
      </c>
      <c r="B28" s="187">
        <v>74</v>
      </c>
      <c r="C28" s="187">
        <v>96</v>
      </c>
      <c r="D28" s="187">
        <v>104</v>
      </c>
      <c r="E28" s="187">
        <v>119</v>
      </c>
      <c r="F28" s="187">
        <v>57</v>
      </c>
      <c r="G28" s="187">
        <v>149</v>
      </c>
      <c r="H28" s="187">
        <v>92</v>
      </c>
      <c r="I28" s="187">
        <v>70</v>
      </c>
      <c r="J28" s="187">
        <v>82</v>
      </c>
      <c r="K28" s="187">
        <v>59</v>
      </c>
      <c r="L28" s="188"/>
      <c r="M28" s="189"/>
      <c r="N28" s="191"/>
    </row>
    <row r="29" spans="1:14" x14ac:dyDescent="0.25">
      <c r="A29" s="185" t="s">
        <v>34</v>
      </c>
      <c r="B29" s="187">
        <v>73</v>
      </c>
      <c r="C29" s="187">
        <v>39</v>
      </c>
      <c r="D29" s="187">
        <v>81</v>
      </c>
      <c r="E29" s="187">
        <v>96</v>
      </c>
      <c r="F29" s="187">
        <v>56</v>
      </c>
      <c r="G29" s="187">
        <v>98</v>
      </c>
      <c r="H29" s="187">
        <v>84</v>
      </c>
      <c r="I29" s="187">
        <v>52</v>
      </c>
      <c r="J29" s="187">
        <v>59</v>
      </c>
      <c r="K29" s="187">
        <v>75</v>
      </c>
      <c r="L29" s="188"/>
      <c r="M29" s="189"/>
      <c r="N29" s="191"/>
    </row>
    <row r="30" spans="1:14" x14ac:dyDescent="0.25">
      <c r="A30" s="185" t="s">
        <v>35</v>
      </c>
      <c r="B30" s="187">
        <v>14119</v>
      </c>
      <c r="C30" s="187">
        <v>13579</v>
      </c>
      <c r="D30" s="187">
        <v>11424</v>
      </c>
      <c r="E30" s="187">
        <v>12268</v>
      </c>
      <c r="F30" s="187">
        <v>11510</v>
      </c>
      <c r="G30" s="187">
        <v>10640</v>
      </c>
      <c r="H30" s="187">
        <v>11607</v>
      </c>
      <c r="I30" s="187">
        <v>12617</v>
      </c>
      <c r="J30" s="187">
        <v>14169</v>
      </c>
      <c r="K30" s="187">
        <v>13575</v>
      </c>
      <c r="L30" s="188"/>
      <c r="M30" s="189"/>
      <c r="N30" s="191"/>
    </row>
    <row r="31" spans="1:14" x14ac:dyDescent="0.25">
      <c r="A31" s="192" t="s">
        <v>36</v>
      </c>
      <c r="B31" s="193">
        <v>483</v>
      </c>
      <c r="C31" s="193">
        <v>449</v>
      </c>
      <c r="D31" s="193">
        <v>125</v>
      </c>
      <c r="E31" s="193">
        <v>137</v>
      </c>
      <c r="F31" s="193">
        <v>148</v>
      </c>
      <c r="G31" s="193">
        <v>217</v>
      </c>
      <c r="H31" s="193">
        <v>207</v>
      </c>
      <c r="I31" s="193">
        <v>199</v>
      </c>
      <c r="J31" s="193">
        <v>192</v>
      </c>
      <c r="K31" s="193">
        <v>204</v>
      </c>
      <c r="L31" s="188"/>
      <c r="M31" s="194"/>
      <c r="N31" s="195"/>
    </row>
    <row r="32" spans="1:14" x14ac:dyDescent="0.25">
      <c r="A32" s="185" t="s">
        <v>37</v>
      </c>
      <c r="B32" s="187">
        <v>92</v>
      </c>
      <c r="C32" s="187">
        <v>65</v>
      </c>
      <c r="D32" s="187">
        <v>65</v>
      </c>
      <c r="E32" s="187">
        <v>76</v>
      </c>
      <c r="F32" s="187">
        <v>46</v>
      </c>
      <c r="G32" s="187">
        <v>63</v>
      </c>
      <c r="H32" s="187">
        <v>54</v>
      </c>
      <c r="I32" s="187">
        <v>34</v>
      </c>
      <c r="J32" s="187">
        <v>32</v>
      </c>
      <c r="K32" s="187">
        <v>18</v>
      </c>
      <c r="L32" s="188"/>
      <c r="M32" s="189"/>
      <c r="N32" s="191"/>
    </row>
    <row r="33" spans="1:14" x14ac:dyDescent="0.25">
      <c r="A33" s="185" t="s">
        <v>38</v>
      </c>
      <c r="B33" s="187">
        <v>25</v>
      </c>
      <c r="C33" s="187">
        <v>26</v>
      </c>
      <c r="D33" s="187">
        <v>33</v>
      </c>
      <c r="E33" s="187">
        <v>18</v>
      </c>
      <c r="F33" s="187">
        <v>93</v>
      </c>
      <c r="G33" s="187">
        <v>121</v>
      </c>
      <c r="H33" s="187">
        <v>67</v>
      </c>
      <c r="I33" s="187" t="s">
        <v>18</v>
      </c>
      <c r="J33" s="187">
        <v>14</v>
      </c>
      <c r="K33" s="187">
        <v>10</v>
      </c>
      <c r="M33" s="189"/>
      <c r="N33" s="191"/>
    </row>
    <row r="34" spans="1:14" x14ac:dyDescent="0.25">
      <c r="A34" s="185" t="s">
        <v>39</v>
      </c>
      <c r="B34" s="187">
        <v>255</v>
      </c>
      <c r="C34" s="187">
        <v>0</v>
      </c>
      <c r="D34" s="187">
        <v>167</v>
      </c>
      <c r="E34" s="187">
        <v>200</v>
      </c>
      <c r="F34" s="187">
        <v>209</v>
      </c>
      <c r="G34" s="187">
        <v>238</v>
      </c>
      <c r="H34" s="187">
        <v>157</v>
      </c>
      <c r="I34" s="187">
        <v>148</v>
      </c>
      <c r="J34" s="187">
        <v>166</v>
      </c>
      <c r="K34" s="187">
        <v>127</v>
      </c>
      <c r="M34" s="189"/>
      <c r="N34" s="191"/>
    </row>
    <row r="35" spans="1:14" x14ac:dyDescent="0.25">
      <c r="A35" s="185" t="s">
        <v>40</v>
      </c>
      <c r="B35" s="187">
        <v>172</v>
      </c>
      <c r="C35" s="187">
        <v>226</v>
      </c>
      <c r="D35" s="187">
        <v>239</v>
      </c>
      <c r="E35" s="187">
        <v>318</v>
      </c>
      <c r="F35" s="187">
        <v>321</v>
      </c>
      <c r="G35" s="187">
        <v>213</v>
      </c>
      <c r="H35" s="187">
        <v>462</v>
      </c>
      <c r="I35" s="187">
        <v>913</v>
      </c>
      <c r="J35" s="187">
        <v>415</v>
      </c>
      <c r="K35" s="187">
        <v>453</v>
      </c>
      <c r="L35" s="188"/>
      <c r="M35" s="189"/>
      <c r="N35" s="191"/>
    </row>
    <row r="36" spans="1:14" x14ac:dyDescent="0.25">
      <c r="A36" s="192" t="s">
        <v>41</v>
      </c>
      <c r="B36" s="193">
        <v>29</v>
      </c>
      <c r="C36" s="193">
        <v>12</v>
      </c>
      <c r="D36" s="193">
        <v>12</v>
      </c>
      <c r="E36" s="193" t="s">
        <v>18</v>
      </c>
      <c r="F36" s="193">
        <v>8</v>
      </c>
      <c r="G36" s="193">
        <v>15</v>
      </c>
      <c r="H36" s="193">
        <v>12</v>
      </c>
      <c r="I36" s="193">
        <v>29</v>
      </c>
      <c r="J36" s="193">
        <v>46</v>
      </c>
      <c r="K36" s="193">
        <v>12</v>
      </c>
      <c r="L36" s="188"/>
      <c r="M36" s="194"/>
      <c r="N36" s="195"/>
    </row>
    <row r="37" spans="1:14" x14ac:dyDescent="0.25">
      <c r="A37" s="185" t="s">
        <v>42</v>
      </c>
      <c r="B37" s="187">
        <v>4</v>
      </c>
      <c r="C37" s="187">
        <v>6</v>
      </c>
      <c r="D37" s="187">
        <v>4</v>
      </c>
      <c r="E37" s="187">
        <v>2</v>
      </c>
      <c r="F37" s="187">
        <v>0</v>
      </c>
      <c r="G37" s="187">
        <v>9</v>
      </c>
      <c r="H37" s="187">
        <v>12</v>
      </c>
      <c r="I37" s="187">
        <v>13</v>
      </c>
      <c r="J37" s="187">
        <v>7</v>
      </c>
      <c r="K37" s="187">
        <v>10</v>
      </c>
      <c r="L37" s="188"/>
      <c r="M37" s="189"/>
      <c r="N37" s="191"/>
    </row>
    <row r="38" spans="1:14" x14ac:dyDescent="0.25">
      <c r="A38" s="185" t="s">
        <v>43</v>
      </c>
      <c r="B38" s="187">
        <v>138</v>
      </c>
      <c r="C38" s="187">
        <v>129</v>
      </c>
      <c r="D38" s="187">
        <v>167</v>
      </c>
      <c r="E38" s="187">
        <v>128</v>
      </c>
      <c r="F38" s="187">
        <v>186</v>
      </c>
      <c r="G38" s="187">
        <v>227</v>
      </c>
      <c r="H38" s="187">
        <v>217</v>
      </c>
      <c r="I38" s="187">
        <v>205</v>
      </c>
      <c r="J38" s="187">
        <v>209</v>
      </c>
      <c r="K38" s="187">
        <v>207</v>
      </c>
      <c r="L38" s="188"/>
      <c r="M38" s="189"/>
      <c r="N38" s="191"/>
    </row>
    <row r="39" spans="1:14" x14ac:dyDescent="0.25">
      <c r="A39" s="185" t="s">
        <v>44</v>
      </c>
      <c r="B39" s="187">
        <v>59</v>
      </c>
      <c r="C39" s="187">
        <v>63</v>
      </c>
      <c r="D39" s="187">
        <v>77</v>
      </c>
      <c r="E39" s="187">
        <v>90</v>
      </c>
      <c r="F39" s="187">
        <v>105</v>
      </c>
      <c r="G39" s="187">
        <v>104</v>
      </c>
      <c r="H39" s="187">
        <v>165</v>
      </c>
      <c r="I39" s="187">
        <v>79</v>
      </c>
      <c r="J39" s="187">
        <v>60</v>
      </c>
      <c r="K39" s="187">
        <v>46</v>
      </c>
      <c r="L39" s="188"/>
      <c r="M39" s="189"/>
      <c r="N39" s="191"/>
    </row>
    <row r="40" spans="1:14" x14ac:dyDescent="0.25">
      <c r="A40" s="185" t="s">
        <v>45</v>
      </c>
      <c r="B40" s="187">
        <v>44</v>
      </c>
      <c r="C40" s="187">
        <v>48</v>
      </c>
      <c r="D40" s="187">
        <v>45</v>
      </c>
      <c r="E40" s="187">
        <v>58</v>
      </c>
      <c r="F40" s="187">
        <v>39</v>
      </c>
      <c r="G40" s="187">
        <v>76</v>
      </c>
      <c r="H40" s="187">
        <v>59</v>
      </c>
      <c r="I40" s="187">
        <v>57</v>
      </c>
      <c r="J40" s="187">
        <v>57</v>
      </c>
      <c r="K40" s="187">
        <v>56</v>
      </c>
      <c r="L40" s="188"/>
      <c r="M40" s="189"/>
      <c r="N40" s="191"/>
    </row>
    <row r="41" spans="1:14" x14ac:dyDescent="0.25">
      <c r="A41" s="192" t="s">
        <v>46</v>
      </c>
      <c r="B41" s="193">
        <v>2395</v>
      </c>
      <c r="C41" s="193">
        <v>2267</v>
      </c>
      <c r="D41" s="193">
        <v>1951</v>
      </c>
      <c r="E41" s="193">
        <v>2203</v>
      </c>
      <c r="F41" s="193">
        <v>2132</v>
      </c>
      <c r="G41" s="193">
        <v>2064</v>
      </c>
      <c r="H41" s="193">
        <v>1926</v>
      </c>
      <c r="I41" s="193">
        <v>2006</v>
      </c>
      <c r="J41" s="193">
        <v>2160</v>
      </c>
      <c r="K41" s="193">
        <v>1893</v>
      </c>
      <c r="L41" s="188"/>
      <c r="M41" s="194"/>
      <c r="N41" s="195"/>
    </row>
    <row r="42" spans="1:14" x14ac:dyDescent="0.25">
      <c r="A42" s="185" t="s">
        <v>47</v>
      </c>
      <c r="B42" s="187">
        <v>575</v>
      </c>
      <c r="C42" s="187">
        <v>471</v>
      </c>
      <c r="D42" s="187">
        <v>482</v>
      </c>
      <c r="E42" s="187">
        <v>550</v>
      </c>
      <c r="F42" s="187">
        <v>765</v>
      </c>
      <c r="G42" s="187">
        <v>687</v>
      </c>
      <c r="H42" s="187">
        <v>647</v>
      </c>
      <c r="I42" s="187">
        <v>400</v>
      </c>
      <c r="J42" s="187">
        <v>578</v>
      </c>
      <c r="K42" s="187">
        <v>516</v>
      </c>
      <c r="L42" s="188"/>
      <c r="M42" s="189"/>
      <c r="N42" s="191"/>
    </row>
    <row r="43" spans="1:14" x14ac:dyDescent="0.25">
      <c r="A43" s="185" t="s">
        <v>48</v>
      </c>
      <c r="B43" s="187">
        <v>22</v>
      </c>
      <c r="C43" s="187">
        <v>35</v>
      </c>
      <c r="D43" s="187">
        <v>36</v>
      </c>
      <c r="E43" s="187">
        <v>66</v>
      </c>
      <c r="F43" s="187">
        <v>54</v>
      </c>
      <c r="G43" s="187">
        <v>43</v>
      </c>
      <c r="H43" s="187">
        <v>32</v>
      </c>
      <c r="I43" s="187">
        <v>48</v>
      </c>
      <c r="J43" s="187">
        <v>58</v>
      </c>
      <c r="K43" s="187">
        <v>45</v>
      </c>
      <c r="L43" s="188"/>
      <c r="M43" s="189"/>
      <c r="N43" s="191"/>
    </row>
    <row r="44" spans="1:14" x14ac:dyDescent="0.25">
      <c r="A44" s="185" t="s">
        <v>49</v>
      </c>
      <c r="B44" s="187">
        <v>2813</v>
      </c>
      <c r="C44" s="187">
        <v>2679</v>
      </c>
      <c r="D44" s="187">
        <v>3763</v>
      </c>
      <c r="E44" s="187">
        <v>4284</v>
      </c>
      <c r="F44" s="187">
        <v>4599</v>
      </c>
      <c r="G44" s="187">
        <v>4613</v>
      </c>
      <c r="H44" s="187">
        <v>5739</v>
      </c>
      <c r="I44" s="187">
        <v>6596</v>
      </c>
      <c r="J44" s="187">
        <v>6925</v>
      </c>
      <c r="K44" s="187">
        <v>5645</v>
      </c>
      <c r="L44" s="188"/>
      <c r="M44" s="189"/>
      <c r="N44" s="191"/>
    </row>
    <row r="45" spans="1:14" x14ac:dyDescent="0.25">
      <c r="A45" s="185" t="s">
        <v>50</v>
      </c>
      <c r="B45" s="187">
        <v>1999</v>
      </c>
      <c r="C45" s="187">
        <v>2021</v>
      </c>
      <c r="D45" s="187">
        <v>1397</v>
      </c>
      <c r="E45" s="187">
        <v>1526</v>
      </c>
      <c r="F45" s="187">
        <v>1229</v>
      </c>
      <c r="G45" s="187">
        <v>1309</v>
      </c>
      <c r="H45" s="187">
        <v>2038</v>
      </c>
      <c r="I45" s="187">
        <v>2081</v>
      </c>
      <c r="J45" s="187">
        <v>1825</v>
      </c>
      <c r="K45" s="187">
        <v>1883</v>
      </c>
      <c r="L45" s="188"/>
      <c r="M45" s="189"/>
      <c r="N45" s="191"/>
    </row>
    <row r="46" spans="1:14" x14ac:dyDescent="0.25">
      <c r="A46" s="192" t="s">
        <v>51</v>
      </c>
      <c r="B46" s="193">
        <v>5</v>
      </c>
      <c r="C46" s="193">
        <v>15</v>
      </c>
      <c r="D46" s="193">
        <v>18</v>
      </c>
      <c r="E46" s="193">
        <v>38</v>
      </c>
      <c r="F46" s="193">
        <v>73</v>
      </c>
      <c r="G46" s="193">
        <v>64</v>
      </c>
      <c r="H46" s="193">
        <v>35</v>
      </c>
      <c r="I46" s="193">
        <v>79</v>
      </c>
      <c r="J46" s="193">
        <v>55</v>
      </c>
      <c r="K46" s="193">
        <v>86</v>
      </c>
      <c r="L46" s="188"/>
      <c r="M46" s="194"/>
      <c r="N46" s="195"/>
    </row>
    <row r="47" spans="1:14" x14ac:dyDescent="0.25">
      <c r="A47" s="185" t="s">
        <v>52</v>
      </c>
      <c r="B47" s="187">
        <v>3217</v>
      </c>
      <c r="C47" s="187">
        <v>3520</v>
      </c>
      <c r="D47" s="187">
        <v>3381</v>
      </c>
      <c r="E47" s="187">
        <v>3197</v>
      </c>
      <c r="F47" s="187">
        <v>3705</v>
      </c>
      <c r="G47" s="187">
        <v>2597</v>
      </c>
      <c r="H47" s="187">
        <v>2465</v>
      </c>
      <c r="I47" s="187">
        <v>2275</v>
      </c>
      <c r="J47" s="187">
        <v>2145</v>
      </c>
      <c r="K47" s="187">
        <v>2021</v>
      </c>
      <c r="L47" s="188"/>
      <c r="M47" s="189"/>
      <c r="N47" s="191"/>
    </row>
    <row r="48" spans="1:14" x14ac:dyDescent="0.25">
      <c r="A48" s="185" t="s">
        <v>53</v>
      </c>
      <c r="B48" s="187">
        <v>2733</v>
      </c>
      <c r="C48" s="187">
        <v>2560</v>
      </c>
      <c r="D48" s="187">
        <v>2522</v>
      </c>
      <c r="E48" s="187">
        <v>2279</v>
      </c>
      <c r="F48" s="187">
        <v>2310</v>
      </c>
      <c r="G48" s="187">
        <v>2050</v>
      </c>
      <c r="H48" s="187">
        <v>2317</v>
      </c>
      <c r="I48" s="187">
        <v>2362</v>
      </c>
      <c r="J48" s="187">
        <v>2182</v>
      </c>
      <c r="K48" s="187">
        <v>2085</v>
      </c>
      <c r="L48" s="188"/>
      <c r="M48" s="189"/>
      <c r="N48" s="191"/>
    </row>
    <row r="49" spans="1:14" x14ac:dyDescent="0.25">
      <c r="A49" s="185" t="s">
        <v>54</v>
      </c>
      <c r="B49" s="187">
        <v>966</v>
      </c>
      <c r="C49" s="187">
        <v>866</v>
      </c>
      <c r="D49" s="187">
        <v>911</v>
      </c>
      <c r="E49" s="187">
        <v>1081</v>
      </c>
      <c r="F49" s="187">
        <v>1000</v>
      </c>
      <c r="G49" s="187">
        <v>1010</v>
      </c>
      <c r="H49" s="187">
        <v>985</v>
      </c>
      <c r="I49" s="187">
        <v>949</v>
      </c>
      <c r="J49" s="187">
        <v>1162</v>
      </c>
      <c r="K49" s="187">
        <v>977</v>
      </c>
      <c r="L49" s="188"/>
      <c r="M49" s="189"/>
      <c r="N49" s="191"/>
    </row>
    <row r="50" spans="1:14" x14ac:dyDescent="0.25">
      <c r="A50" s="185" t="s">
        <v>55</v>
      </c>
      <c r="B50" s="187">
        <v>620</v>
      </c>
      <c r="C50" s="187">
        <v>814</v>
      </c>
      <c r="D50" s="187">
        <v>775</v>
      </c>
      <c r="E50" s="187">
        <v>656</v>
      </c>
      <c r="F50" s="187">
        <v>676</v>
      </c>
      <c r="G50" s="187">
        <v>850</v>
      </c>
      <c r="H50" s="187">
        <v>931</v>
      </c>
      <c r="I50" s="187">
        <v>744</v>
      </c>
      <c r="J50" s="187">
        <v>575</v>
      </c>
      <c r="K50" s="187">
        <v>491</v>
      </c>
      <c r="L50" s="188"/>
      <c r="M50" s="189"/>
      <c r="N50" s="191"/>
    </row>
    <row r="51" spans="1:14" x14ac:dyDescent="0.25">
      <c r="A51" s="192" t="s">
        <v>56</v>
      </c>
      <c r="B51" s="193">
        <v>194</v>
      </c>
      <c r="C51" s="193">
        <v>172</v>
      </c>
      <c r="D51" s="193">
        <v>181</v>
      </c>
      <c r="E51" s="193">
        <v>238</v>
      </c>
      <c r="F51" s="193">
        <v>328</v>
      </c>
      <c r="G51" s="193">
        <v>213</v>
      </c>
      <c r="H51" s="193">
        <v>253</v>
      </c>
      <c r="I51" s="193">
        <v>225</v>
      </c>
      <c r="J51" s="193">
        <v>276</v>
      </c>
      <c r="K51" s="193">
        <v>216</v>
      </c>
      <c r="L51" s="188"/>
      <c r="M51" s="194"/>
      <c r="N51" s="195"/>
    </row>
    <row r="52" spans="1:14" x14ac:dyDescent="0.25">
      <c r="A52" s="185" t="s">
        <v>57</v>
      </c>
      <c r="B52" s="187">
        <v>436</v>
      </c>
      <c r="C52" s="187">
        <v>571</v>
      </c>
      <c r="D52" s="187">
        <v>489</v>
      </c>
      <c r="E52" s="187">
        <v>484</v>
      </c>
      <c r="F52" s="187">
        <v>678</v>
      </c>
      <c r="G52" s="187">
        <v>901</v>
      </c>
      <c r="H52" s="187">
        <v>943</v>
      </c>
      <c r="I52" s="187">
        <v>1090</v>
      </c>
      <c r="J52" s="187">
        <v>1374</v>
      </c>
      <c r="K52" s="187">
        <v>1307</v>
      </c>
      <c r="L52" s="188"/>
      <c r="M52" s="189"/>
      <c r="N52" s="191"/>
    </row>
    <row r="53" spans="1:14" x14ac:dyDescent="0.25">
      <c r="A53" s="185" t="s">
        <v>58</v>
      </c>
      <c r="B53" s="187">
        <v>174</v>
      </c>
      <c r="C53" s="187">
        <v>196</v>
      </c>
      <c r="D53" s="187">
        <v>147</v>
      </c>
      <c r="E53" s="187">
        <v>178</v>
      </c>
      <c r="F53" s="187">
        <v>174</v>
      </c>
      <c r="G53" s="187">
        <v>222</v>
      </c>
      <c r="H53" s="187">
        <v>279</v>
      </c>
      <c r="I53" s="187">
        <v>394</v>
      </c>
      <c r="J53" s="187">
        <v>262</v>
      </c>
      <c r="K53" s="187">
        <v>266</v>
      </c>
      <c r="L53" s="188"/>
      <c r="M53" s="189"/>
      <c r="N53" s="191"/>
    </row>
    <row r="54" spans="1:14" x14ac:dyDescent="0.25">
      <c r="A54" s="185" t="s">
        <v>59</v>
      </c>
      <c r="B54" s="187">
        <v>1284</v>
      </c>
      <c r="C54" s="187">
        <v>1275</v>
      </c>
      <c r="D54" s="187">
        <v>1257</v>
      </c>
      <c r="E54" s="187">
        <v>1271</v>
      </c>
      <c r="F54" s="187">
        <v>1039</v>
      </c>
      <c r="G54" s="187">
        <v>775</v>
      </c>
      <c r="H54" s="187">
        <v>789</v>
      </c>
      <c r="I54" s="187">
        <v>939</v>
      </c>
      <c r="J54" s="187">
        <v>1059</v>
      </c>
      <c r="K54" s="187">
        <v>720</v>
      </c>
      <c r="L54" s="188"/>
      <c r="M54" s="189"/>
      <c r="N54" s="191"/>
    </row>
    <row r="55" spans="1:14" x14ac:dyDescent="0.25">
      <c r="A55" s="185" t="s">
        <v>60</v>
      </c>
      <c r="B55" s="187">
        <v>222</v>
      </c>
      <c r="C55" s="187">
        <v>240</v>
      </c>
      <c r="D55" s="187">
        <v>264</v>
      </c>
      <c r="E55" s="187">
        <v>151</v>
      </c>
      <c r="F55" s="187">
        <v>171</v>
      </c>
      <c r="G55" s="187">
        <v>245</v>
      </c>
      <c r="H55" s="187">
        <v>356</v>
      </c>
      <c r="I55" s="187">
        <v>312</v>
      </c>
      <c r="J55" s="187">
        <v>278</v>
      </c>
      <c r="K55" s="187">
        <v>276</v>
      </c>
      <c r="L55" s="188"/>
      <c r="M55" s="189"/>
      <c r="N55" s="191"/>
    </row>
    <row r="56" spans="1:14" x14ac:dyDescent="0.25">
      <c r="A56" s="192" t="s">
        <v>61</v>
      </c>
      <c r="B56" s="193">
        <v>274</v>
      </c>
      <c r="C56" s="193">
        <v>236</v>
      </c>
      <c r="D56" s="193">
        <v>271</v>
      </c>
      <c r="E56" s="193">
        <v>234</v>
      </c>
      <c r="F56" s="193">
        <v>238</v>
      </c>
      <c r="G56" s="193">
        <v>299</v>
      </c>
      <c r="H56" s="193">
        <v>242</v>
      </c>
      <c r="I56" s="193">
        <v>239</v>
      </c>
      <c r="J56" s="193">
        <v>216</v>
      </c>
      <c r="K56" s="193">
        <v>264</v>
      </c>
      <c r="L56" s="188"/>
      <c r="M56" s="194"/>
      <c r="N56" s="195"/>
    </row>
    <row r="57" spans="1:14" x14ac:dyDescent="0.25">
      <c r="A57" s="185" t="s">
        <v>62</v>
      </c>
      <c r="B57" s="187">
        <v>0</v>
      </c>
      <c r="C57" s="187">
        <v>2</v>
      </c>
      <c r="D57" s="187">
        <v>0</v>
      </c>
      <c r="E57" s="187">
        <v>0</v>
      </c>
      <c r="F57" s="187">
        <v>8</v>
      </c>
      <c r="G57" s="187">
        <v>1</v>
      </c>
      <c r="H57" s="187" t="s">
        <v>18</v>
      </c>
      <c r="I57" s="187" t="s">
        <v>18</v>
      </c>
      <c r="J57" s="187" t="s">
        <v>18</v>
      </c>
      <c r="K57" s="187">
        <v>11</v>
      </c>
      <c r="L57" s="188"/>
      <c r="M57" s="189"/>
      <c r="N57" s="191"/>
    </row>
    <row r="58" spans="1:14" x14ac:dyDescent="0.25">
      <c r="A58" s="185" t="s">
        <v>63</v>
      </c>
      <c r="B58" s="187">
        <v>23</v>
      </c>
      <c r="C58" s="187">
        <v>16</v>
      </c>
      <c r="D58" s="187">
        <v>65</v>
      </c>
      <c r="E58" s="187">
        <v>45</v>
      </c>
      <c r="F58" s="187">
        <v>36</v>
      </c>
      <c r="G58" s="187">
        <v>54</v>
      </c>
      <c r="H58" s="187">
        <v>92</v>
      </c>
      <c r="I58" s="187">
        <v>73</v>
      </c>
      <c r="J58" s="187">
        <v>55</v>
      </c>
      <c r="K58" s="187">
        <v>78</v>
      </c>
      <c r="L58" s="188"/>
      <c r="M58" s="189"/>
      <c r="N58" s="191"/>
    </row>
    <row r="59" spans="1:14" x14ac:dyDescent="0.25">
      <c r="A59" s="185" t="s">
        <v>64</v>
      </c>
      <c r="B59" s="187">
        <v>168</v>
      </c>
      <c r="C59" s="187">
        <v>139</v>
      </c>
      <c r="D59" s="187">
        <v>292</v>
      </c>
      <c r="E59" s="187">
        <v>208</v>
      </c>
      <c r="F59" s="187">
        <v>230</v>
      </c>
      <c r="G59" s="187">
        <v>326</v>
      </c>
      <c r="H59" s="187">
        <v>250</v>
      </c>
      <c r="I59" s="187">
        <v>245</v>
      </c>
      <c r="J59" s="187">
        <v>268</v>
      </c>
      <c r="K59" s="187">
        <v>183</v>
      </c>
      <c r="L59" s="188"/>
      <c r="M59" s="189"/>
      <c r="N59" s="191"/>
    </row>
    <row r="60" spans="1:14" x14ac:dyDescent="0.25">
      <c r="A60" s="185" t="s">
        <v>65</v>
      </c>
      <c r="B60" s="187">
        <v>169</v>
      </c>
      <c r="C60" s="187">
        <v>271</v>
      </c>
      <c r="D60" s="187">
        <v>232</v>
      </c>
      <c r="E60" s="187">
        <v>264</v>
      </c>
      <c r="F60" s="187">
        <v>269</v>
      </c>
      <c r="G60" s="187">
        <v>230</v>
      </c>
      <c r="H60" s="187">
        <v>206</v>
      </c>
      <c r="I60" s="187">
        <v>247</v>
      </c>
      <c r="J60" s="187">
        <v>282</v>
      </c>
      <c r="K60" s="187">
        <v>251</v>
      </c>
      <c r="L60" s="188"/>
      <c r="M60" s="189"/>
      <c r="N60" s="191"/>
    </row>
    <row r="61" spans="1:14" x14ac:dyDescent="0.25">
      <c r="A61" s="192" t="s">
        <v>66</v>
      </c>
      <c r="B61" s="193">
        <v>241</v>
      </c>
      <c r="C61" s="193">
        <v>279</v>
      </c>
      <c r="D61" s="193">
        <v>325</v>
      </c>
      <c r="E61" s="193">
        <v>400</v>
      </c>
      <c r="F61" s="193">
        <v>301</v>
      </c>
      <c r="G61" s="193">
        <v>261</v>
      </c>
      <c r="H61" s="193">
        <v>271</v>
      </c>
      <c r="I61" s="193">
        <v>209</v>
      </c>
      <c r="J61" s="193">
        <v>248</v>
      </c>
      <c r="K61" s="193">
        <v>261</v>
      </c>
      <c r="L61" s="188"/>
      <c r="M61" s="194"/>
      <c r="N61" s="195"/>
    </row>
    <row r="62" spans="1:14" x14ac:dyDescent="0.25">
      <c r="A62" s="185" t="s">
        <v>67</v>
      </c>
      <c r="B62" s="187">
        <v>136</v>
      </c>
      <c r="C62" s="187">
        <v>153</v>
      </c>
      <c r="D62" s="187">
        <v>154</v>
      </c>
      <c r="E62" s="187">
        <v>127</v>
      </c>
      <c r="F62" s="187">
        <v>121</v>
      </c>
      <c r="G62" s="187">
        <v>89</v>
      </c>
      <c r="H62" s="187">
        <v>113</v>
      </c>
      <c r="I62" s="187">
        <v>93</v>
      </c>
      <c r="J62" s="187">
        <v>127</v>
      </c>
      <c r="K62" s="187">
        <v>127</v>
      </c>
      <c r="L62" s="188"/>
      <c r="M62" s="189"/>
      <c r="N62" s="191"/>
    </row>
    <row r="63" spans="1:14" x14ac:dyDescent="0.25">
      <c r="A63" s="185" t="s">
        <v>68</v>
      </c>
      <c r="B63" s="187">
        <v>62</v>
      </c>
      <c r="C63" s="187">
        <v>74</v>
      </c>
      <c r="D63" s="187">
        <v>127</v>
      </c>
      <c r="E63" s="187">
        <v>160</v>
      </c>
      <c r="F63" s="187">
        <v>129</v>
      </c>
      <c r="G63" s="187">
        <v>125</v>
      </c>
      <c r="H63" s="187">
        <v>137</v>
      </c>
      <c r="I63" s="187">
        <v>173</v>
      </c>
      <c r="J63" s="187">
        <v>132</v>
      </c>
      <c r="K63" s="187">
        <v>118</v>
      </c>
      <c r="L63" s="188"/>
      <c r="M63" s="189"/>
      <c r="N63" s="191"/>
    </row>
    <row r="64" spans="1:14" x14ac:dyDescent="0.25">
      <c r="A64" s="185" t="s">
        <v>69</v>
      </c>
      <c r="B64" s="187" t="s">
        <v>18</v>
      </c>
      <c r="C64" s="187">
        <v>0</v>
      </c>
      <c r="D64" s="187">
        <v>0</v>
      </c>
      <c r="E64" s="187" t="s">
        <v>18</v>
      </c>
      <c r="F64" s="187" t="s">
        <v>18</v>
      </c>
      <c r="G64" s="187" t="s">
        <v>18</v>
      </c>
      <c r="H64" s="187">
        <v>30</v>
      </c>
      <c r="I64" s="187">
        <v>4</v>
      </c>
      <c r="J64" s="187" t="s">
        <v>18</v>
      </c>
      <c r="K64" s="187" t="s">
        <v>18</v>
      </c>
      <c r="L64" s="188"/>
      <c r="M64" s="189"/>
      <c r="N64" s="191"/>
    </row>
    <row r="65" spans="1:14" x14ac:dyDescent="0.25">
      <c r="A65" s="185" t="s">
        <v>70</v>
      </c>
      <c r="B65" s="187">
        <v>810</v>
      </c>
      <c r="C65" s="187">
        <v>308</v>
      </c>
      <c r="D65" s="187">
        <v>137</v>
      </c>
      <c r="E65" s="187">
        <v>485</v>
      </c>
      <c r="F65" s="187">
        <v>587</v>
      </c>
      <c r="G65" s="187">
        <v>669</v>
      </c>
      <c r="H65" s="187">
        <v>639</v>
      </c>
      <c r="I65" s="187">
        <v>522</v>
      </c>
      <c r="J65" s="187">
        <v>614</v>
      </c>
      <c r="K65" s="187">
        <v>344</v>
      </c>
      <c r="L65" s="188"/>
      <c r="M65" s="189"/>
      <c r="N65" s="191"/>
    </row>
    <row r="66" spans="1:14" x14ac:dyDescent="0.25">
      <c r="A66" s="192" t="s">
        <v>71</v>
      </c>
      <c r="B66" s="193">
        <v>48</v>
      </c>
      <c r="C66" s="193">
        <v>64</v>
      </c>
      <c r="D66" s="193">
        <v>143</v>
      </c>
      <c r="E66" s="193">
        <v>227</v>
      </c>
      <c r="F66" s="193">
        <v>238</v>
      </c>
      <c r="G66" s="193">
        <v>325</v>
      </c>
      <c r="H66" s="193">
        <v>205</v>
      </c>
      <c r="I66" s="193">
        <v>194</v>
      </c>
      <c r="J66" s="193">
        <v>76</v>
      </c>
      <c r="K66" s="193">
        <v>106</v>
      </c>
      <c r="L66" s="188"/>
      <c r="M66" s="194"/>
      <c r="N66" s="195"/>
    </row>
    <row r="67" spans="1:14" x14ac:dyDescent="0.25">
      <c r="A67" s="185" t="s">
        <v>72</v>
      </c>
      <c r="B67" s="187">
        <v>407</v>
      </c>
      <c r="C67" s="187">
        <v>436</v>
      </c>
      <c r="D67" s="187">
        <v>497</v>
      </c>
      <c r="E67" s="187">
        <v>323</v>
      </c>
      <c r="F67" s="187">
        <v>429</v>
      </c>
      <c r="G67" s="187">
        <v>395</v>
      </c>
      <c r="H67" s="187">
        <v>352</v>
      </c>
      <c r="I67" s="187">
        <v>339</v>
      </c>
      <c r="J67" s="187">
        <v>421</v>
      </c>
      <c r="K67" s="187">
        <v>416</v>
      </c>
      <c r="L67" s="188"/>
      <c r="M67" s="189"/>
      <c r="N67" s="191"/>
    </row>
    <row r="68" spans="1:14" x14ac:dyDescent="0.25">
      <c r="A68" s="185" t="s">
        <v>73</v>
      </c>
      <c r="B68" s="187">
        <v>191</v>
      </c>
      <c r="C68" s="187">
        <v>202</v>
      </c>
      <c r="D68" s="187">
        <v>175</v>
      </c>
      <c r="E68" s="187">
        <v>201</v>
      </c>
      <c r="F68" s="187">
        <v>257</v>
      </c>
      <c r="G68" s="187">
        <v>274</v>
      </c>
      <c r="H68" s="187">
        <v>217</v>
      </c>
      <c r="I68" s="187">
        <v>240</v>
      </c>
      <c r="J68" s="187">
        <v>210</v>
      </c>
      <c r="K68" s="187">
        <v>238</v>
      </c>
      <c r="L68" s="188"/>
      <c r="M68" s="189"/>
      <c r="N68" s="191"/>
    </row>
    <row r="69" spans="1:14" x14ac:dyDescent="0.25">
      <c r="A69" s="196" t="s">
        <v>74</v>
      </c>
      <c r="B69" s="197">
        <v>201</v>
      </c>
      <c r="C69" s="197">
        <v>159</v>
      </c>
      <c r="D69" s="197">
        <v>141</v>
      </c>
      <c r="E69" s="197">
        <v>153</v>
      </c>
      <c r="F69" s="197">
        <v>139</v>
      </c>
      <c r="G69" s="197">
        <v>113</v>
      </c>
      <c r="H69" s="197">
        <v>126</v>
      </c>
      <c r="I69" s="197">
        <v>119</v>
      </c>
      <c r="J69" s="197">
        <v>117</v>
      </c>
      <c r="K69" s="197">
        <v>77</v>
      </c>
      <c r="L69" s="198"/>
      <c r="M69" s="199"/>
      <c r="N69" s="200"/>
    </row>
  </sheetData>
  <mergeCells count="1">
    <mergeCell ref="M6:N6"/>
  </mergeCells>
  <phoneticPr fontId="0" type="noConversion"/>
  <hyperlinks>
    <hyperlink ref="E6" location="Start!Print_Area" tooltip="Click Here to Return to Start Page" display="Return to Start Page"/>
  </hyperlinks>
  <pageMargins left="0.75" right="0.75" top="1" bottom="1" header="0.5" footer="0.5"/>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IF(ISBLANK(A15),"N.A",IF(ISNUMBER(A15),A15,IF(RIGHT(UPPER(TRIM(A15)),6)="MONTHS",UPPER(TRIM(A15)),DATEVALUE(LEFT(A15,FIND("-",A15)-1)))))</f>
        <v>N.A</v>
      </c>
      <c r="B1">
        <f t="shared" ref="B1:BM1" si="0">IF(ISBLANK(B15),"N.A",IF(ISNUMBER(B15),B15,IF(RIGHT(UPPER(TRIM(B15)),6)="MONTHS",UPPER(TRIM(B15)),DATEVALUE(LEFT(B15,FIND("-",B15)-1)))))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IF(ISBLANK(BN15),"N.A",IF(ISNUMBER(BN15),BN15,IF(RIGHT(UPPER(TRIM(BN15)),6)="MONTHS",UPPER(TRIM(BN15)),DATEVALUE(LEFT(BN15,FIND("-",BN15)-1)))))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IF(ISBLANK(A15),"N.A.",IF(ISNUMBER(A15),A15,IF(RIGHT(UPPER(TRIM(A15)),6)="MONTHS",UPPER(TRIM(A15)),DATEVALUE(A3&amp;"/"&amp;IF(OR(A3=4,A3=6,A3=9,A3=11),30,IF(A3=2,28,31))&amp;"/"&amp;YEAR(RIGHT(A15,LEN(A15)-FIND("-",A15)))))))</f>
        <v>N.A.</v>
      </c>
      <c r="B2">
        <f t="shared" ref="B2:BM2" si="2">IF(ISBLANK(B15),"N.A.",IF(ISNUMBER(B15),B15,IF(RIGHT(UPPER(TRIM(B15)),6)="MONTHS",UPPER(TRIM(B15)),DATEVALUE(B3&amp;"/"&amp;IF(OR(B3=4,B3=6,B3=9,B3=11),30,IF(B3=2,28,31))&amp;"/"&amp;YEAR(RIGHT(B15,LEN(B15)-FIND("-",B15)))))))</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IF(ISBLANK(BN15),"N.A.",IF(ISNUMBER(BN15),BN15,IF(RIGHT(UPPER(TRIM(BN15)),6)="MONTHS",UPPER(TRIM(BN15)),DATEVALUE(BN3&amp;"/"&amp;IF(OR(BN3=4,BN3=6,BN3=9,BN3=11),30,IF(BN3=2,28,31))&amp;"/"&amp;YEAR(RIGHT(BN15,LEN(BN15)-FIND("-",BN15)))))))</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IF(OR(ISBLANK(A15),ISNUMBER(A15),RIGHT(UPPER(TRIM(A15)),6)="MONTHS"),"N.A.",MONTH(RIGHT(A15,LEN(A15)-FIND("-",A15))))</f>
        <v>N.A.</v>
      </c>
      <c r="B3" t="str">
        <f t="shared" ref="B3:BM3" si="4">IF(OR(ISBLANK(B15),ISNUMBER(B15),RIGHT(UPPER(TRIM(B15)),6)="MONTHS"),"N.A.",MONTH(RIGHT(B15,LEN(B15)-FIND("-",B15))))</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IF(OR(ISBLANK(BN15),ISNUMBER(BN15),RIGHT(UPPER(TRIM(BN15)),6)="MONTHS"),"N.A.",MONTH(RIGHT(BN15,LEN(BN15)-FIND("-",BN15))))</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4" spans="1:75" x14ac:dyDescent="0.25">
      <c r="B14" s="296" t="s">
        <v>1797</v>
      </c>
    </row>
    <row r="15" spans="1:75" x14ac:dyDescent="0.25">
      <c r="B15" s="296">
        <v>35796</v>
      </c>
      <c r="C15" s="296">
        <v>35886</v>
      </c>
      <c r="D15" s="296">
        <v>35977</v>
      </c>
      <c r="E15" s="296">
        <v>36069</v>
      </c>
      <c r="F15" s="296">
        <v>36161</v>
      </c>
      <c r="G15" s="296">
        <v>36251</v>
      </c>
      <c r="H15" s="296">
        <v>36342</v>
      </c>
      <c r="I15" s="296">
        <v>36434</v>
      </c>
      <c r="J15" s="296">
        <v>36526</v>
      </c>
      <c r="K15" s="296">
        <v>36617</v>
      </c>
      <c r="L15" s="296">
        <v>36708</v>
      </c>
      <c r="M15" s="296">
        <v>36800</v>
      </c>
      <c r="N15" s="296">
        <v>36892</v>
      </c>
      <c r="O15" s="296">
        <v>36982</v>
      </c>
      <c r="P15" s="296">
        <v>37073</v>
      </c>
      <c r="Q15" s="296">
        <v>37165</v>
      </c>
      <c r="R15" s="296">
        <v>37257</v>
      </c>
      <c r="S15" s="296">
        <v>37347</v>
      </c>
      <c r="T15" s="296">
        <v>37438</v>
      </c>
      <c r="U15" s="296">
        <v>37530</v>
      </c>
      <c r="V15" s="296">
        <v>37622</v>
      </c>
      <c r="W15" s="296">
        <v>37712</v>
      </c>
      <c r="X15" s="296">
        <v>37803</v>
      </c>
      <c r="Y15" s="296">
        <v>37895</v>
      </c>
      <c r="Z15" s="296">
        <v>37987</v>
      </c>
      <c r="AA15" s="296">
        <v>38078</v>
      </c>
      <c r="AB15" s="296">
        <v>38169</v>
      </c>
      <c r="AC15" s="296">
        <v>38261</v>
      </c>
      <c r="AD15" s="296">
        <v>38353</v>
      </c>
      <c r="AE15" s="296">
        <v>38443</v>
      </c>
      <c r="AF15" s="296">
        <v>38534</v>
      </c>
      <c r="AG15" s="296">
        <v>38626</v>
      </c>
      <c r="AH15" s="296">
        <v>38718</v>
      </c>
      <c r="AI15" s="296">
        <v>38808</v>
      </c>
      <c r="AJ15" s="296">
        <v>38899</v>
      </c>
      <c r="AK15" s="296">
        <v>38991</v>
      </c>
      <c r="AL15" s="296">
        <v>39083</v>
      </c>
      <c r="AM15" s="296">
        <v>39173</v>
      </c>
      <c r="AN15" s="296">
        <v>39264</v>
      </c>
      <c r="AO15" s="296">
        <v>39356</v>
      </c>
      <c r="AP15" s="296">
        <v>39448</v>
      </c>
      <c r="AQ15" s="296">
        <v>39539</v>
      </c>
      <c r="AR15" s="296">
        <v>39630</v>
      </c>
      <c r="AS15" s="296">
        <v>39722</v>
      </c>
      <c r="AT15" s="296">
        <v>39814</v>
      </c>
      <c r="AU15" s="296">
        <v>39904</v>
      </c>
      <c r="AV15" s="296">
        <v>39995</v>
      </c>
      <c r="AW15" s="296">
        <v>40087</v>
      </c>
      <c r="AX15" s="296">
        <v>40179</v>
      </c>
      <c r="AY15" s="296">
        <v>40269</v>
      </c>
      <c r="AZ15" s="296">
        <v>40360</v>
      </c>
      <c r="BA15" s="296">
        <v>40452</v>
      </c>
      <c r="BB15" s="296">
        <v>40544</v>
      </c>
      <c r="BC15" s="296">
        <v>40634</v>
      </c>
      <c r="BD15" s="296">
        <v>40725</v>
      </c>
      <c r="BE15" s="296">
        <v>40817</v>
      </c>
      <c r="BF15" s="296">
        <v>40909</v>
      </c>
      <c r="BG15" s="296">
        <v>41000</v>
      </c>
      <c r="BH15" s="296">
        <v>41091</v>
      </c>
      <c r="BI15" s="296">
        <v>41183</v>
      </c>
      <c r="BJ15" s="296">
        <v>41275</v>
      </c>
      <c r="BK15" s="296">
        <v>41365</v>
      </c>
      <c r="BL15" s="296">
        <v>41456</v>
      </c>
      <c r="BM15" s="296">
        <v>41548</v>
      </c>
      <c r="BN15" s="296">
        <v>41640</v>
      </c>
      <c r="BO15" s="296">
        <v>41730</v>
      </c>
      <c r="BP15" s="296">
        <v>41821</v>
      </c>
      <c r="BQ15" s="296">
        <v>41913</v>
      </c>
      <c r="BR15" s="296">
        <v>42005</v>
      </c>
      <c r="BS15" s="296">
        <v>42095</v>
      </c>
      <c r="BT15" s="296">
        <v>42186</v>
      </c>
      <c r="BU15" s="296">
        <v>42278</v>
      </c>
      <c r="BV15" s="296">
        <v>42370</v>
      </c>
      <c r="BW15" s="296">
        <v>42461</v>
      </c>
    </row>
    <row r="16" spans="1:75" x14ac:dyDescent="0.25">
      <c r="B16" s="296" t="s">
        <v>1798</v>
      </c>
      <c r="C16" s="296" t="s">
        <v>1798</v>
      </c>
      <c r="D16" s="296" t="s">
        <v>1798</v>
      </c>
      <c r="E16" s="296" t="s">
        <v>1798</v>
      </c>
      <c r="F16" s="296" t="s">
        <v>1798</v>
      </c>
      <c r="G16" s="296" t="s">
        <v>1798</v>
      </c>
      <c r="H16" s="296" t="s">
        <v>1798</v>
      </c>
      <c r="I16" s="296" t="s">
        <v>1798</v>
      </c>
      <c r="J16" s="296" t="s">
        <v>1798</v>
      </c>
      <c r="K16" s="296" t="s">
        <v>1798</v>
      </c>
      <c r="L16" s="296" t="s">
        <v>1798</v>
      </c>
      <c r="M16" s="296" t="s">
        <v>1798</v>
      </c>
      <c r="N16" s="296" t="s">
        <v>1798</v>
      </c>
      <c r="O16" s="296" t="s">
        <v>1798</v>
      </c>
      <c r="P16" s="296" t="s">
        <v>1798</v>
      </c>
      <c r="Q16" s="296" t="s">
        <v>1798</v>
      </c>
      <c r="R16" s="296" t="s">
        <v>1798</v>
      </c>
      <c r="S16" s="296" t="s">
        <v>1798</v>
      </c>
      <c r="T16" s="296" t="s">
        <v>1798</v>
      </c>
      <c r="U16" s="296" t="s">
        <v>1798</v>
      </c>
      <c r="V16" s="296" t="s">
        <v>1798</v>
      </c>
      <c r="W16" s="296" t="s">
        <v>1798</v>
      </c>
      <c r="X16" s="296" t="s">
        <v>1798</v>
      </c>
      <c r="Y16" s="296" t="s">
        <v>1798</v>
      </c>
      <c r="Z16" s="296" t="s">
        <v>1798</v>
      </c>
      <c r="AA16" s="296" t="s">
        <v>1798</v>
      </c>
      <c r="AB16" s="296" t="s">
        <v>1798</v>
      </c>
      <c r="AC16" s="296" t="s">
        <v>1798</v>
      </c>
      <c r="AD16" s="296" t="s">
        <v>1798</v>
      </c>
      <c r="AE16" s="296" t="s">
        <v>1798</v>
      </c>
      <c r="AF16" s="296" t="s">
        <v>1798</v>
      </c>
      <c r="AG16" s="296" t="s">
        <v>1798</v>
      </c>
      <c r="AH16" s="296" t="s">
        <v>1798</v>
      </c>
      <c r="AI16" s="296" t="s">
        <v>1798</v>
      </c>
      <c r="AJ16" s="296" t="s">
        <v>1798</v>
      </c>
      <c r="AK16" s="296" t="s">
        <v>1798</v>
      </c>
      <c r="AL16" s="296" t="s">
        <v>1798</v>
      </c>
      <c r="AM16" s="296" t="s">
        <v>1798</v>
      </c>
      <c r="AN16" s="296" t="s">
        <v>1798</v>
      </c>
      <c r="AO16" s="296" t="s">
        <v>1798</v>
      </c>
      <c r="AP16" s="296" t="s">
        <v>1798</v>
      </c>
      <c r="AQ16" s="296" t="s">
        <v>1798</v>
      </c>
      <c r="AR16" s="296" t="s">
        <v>1798</v>
      </c>
      <c r="AS16" s="296" t="s">
        <v>1798</v>
      </c>
      <c r="AT16" s="296" t="s">
        <v>1798</v>
      </c>
      <c r="AU16" s="296" t="s">
        <v>1798</v>
      </c>
      <c r="AV16" s="296" t="s">
        <v>1798</v>
      </c>
      <c r="AW16" s="296" t="s">
        <v>1798</v>
      </c>
      <c r="AX16" s="296" t="s">
        <v>1798</v>
      </c>
      <c r="AY16" s="296" t="s">
        <v>1798</v>
      </c>
      <c r="AZ16" s="296" t="s">
        <v>1798</v>
      </c>
      <c r="BA16" s="296" t="s">
        <v>1798</v>
      </c>
      <c r="BB16" s="296" t="s">
        <v>1798</v>
      </c>
      <c r="BC16" s="296" t="s">
        <v>1798</v>
      </c>
      <c r="BD16" s="296" t="s">
        <v>1798</v>
      </c>
      <c r="BE16" s="296" t="s">
        <v>1798</v>
      </c>
      <c r="BF16" s="296" t="s">
        <v>1798</v>
      </c>
      <c r="BG16" s="296" t="s">
        <v>1798</v>
      </c>
      <c r="BH16" s="296" t="s">
        <v>1798</v>
      </c>
      <c r="BI16" s="296" t="s">
        <v>1798</v>
      </c>
      <c r="BJ16" s="296" t="s">
        <v>1798</v>
      </c>
      <c r="BK16" s="296" t="s">
        <v>1798</v>
      </c>
      <c r="BL16" s="296" t="s">
        <v>1798</v>
      </c>
      <c r="BM16" s="296" t="s">
        <v>1798</v>
      </c>
      <c r="BN16" s="296" t="s">
        <v>1798</v>
      </c>
      <c r="BO16" s="296" t="s">
        <v>1798</v>
      </c>
      <c r="BP16" s="296" t="s">
        <v>1798</v>
      </c>
      <c r="BQ16" s="296" t="s">
        <v>1798</v>
      </c>
      <c r="BR16" s="296" t="s">
        <v>1798</v>
      </c>
      <c r="BS16" s="296" t="s">
        <v>1798</v>
      </c>
      <c r="BT16" s="296" t="s">
        <v>1798</v>
      </c>
      <c r="BU16" s="296" t="s">
        <v>1798</v>
      </c>
      <c r="BV16" s="296" t="s">
        <v>1798</v>
      </c>
      <c r="BW16" s="296" t="s">
        <v>1798</v>
      </c>
    </row>
    <row r="17" spans="1:75" x14ac:dyDescent="0.25">
      <c r="A17" t="s">
        <v>484</v>
      </c>
    </row>
    <row r="18" spans="1:75" x14ac:dyDescent="0.25">
      <c r="A18" t="s">
        <v>485</v>
      </c>
      <c r="B18" s="296">
        <v>93757</v>
      </c>
      <c r="C18" s="296">
        <v>96115</v>
      </c>
      <c r="D18" s="296">
        <v>97476</v>
      </c>
      <c r="E18" s="296">
        <v>98143</v>
      </c>
      <c r="F18" s="296">
        <v>98809</v>
      </c>
      <c r="G18" s="296">
        <v>99411</v>
      </c>
      <c r="H18" s="296">
        <v>99356</v>
      </c>
      <c r="I18" s="296">
        <v>98942</v>
      </c>
      <c r="J18" s="296">
        <v>98042</v>
      </c>
      <c r="K18" s="296">
        <v>96648</v>
      </c>
      <c r="L18" s="296">
        <v>93310</v>
      </c>
      <c r="M18" s="296">
        <v>90107</v>
      </c>
      <c r="N18" s="296">
        <v>87699</v>
      </c>
      <c r="O18" s="296">
        <v>86474</v>
      </c>
      <c r="P18" s="296">
        <v>85219</v>
      </c>
      <c r="Q18" s="296">
        <v>84025</v>
      </c>
      <c r="R18" s="296">
        <v>82432</v>
      </c>
      <c r="S18" s="296">
        <v>81808</v>
      </c>
      <c r="T18" s="296">
        <v>80471</v>
      </c>
      <c r="U18" s="296">
        <v>79076</v>
      </c>
      <c r="V18" s="296">
        <v>78375</v>
      </c>
      <c r="W18" s="296">
        <v>77133</v>
      </c>
      <c r="X18" s="296">
        <v>75717</v>
      </c>
      <c r="Y18" s="296">
        <v>74412</v>
      </c>
      <c r="Z18" s="296">
        <v>72671</v>
      </c>
      <c r="AA18" s="296">
        <v>72423</v>
      </c>
      <c r="AB18" s="296">
        <v>71042</v>
      </c>
      <c r="AC18" s="296">
        <v>70019</v>
      </c>
      <c r="AD18" s="296">
        <v>68478</v>
      </c>
      <c r="AE18" s="296">
        <v>69191</v>
      </c>
      <c r="AF18" s="296">
        <v>68554</v>
      </c>
      <c r="AG18" s="296">
        <v>67856</v>
      </c>
      <c r="AH18" s="296">
        <v>66750</v>
      </c>
      <c r="AI18" s="296">
        <v>67067</v>
      </c>
      <c r="AJ18" s="296">
        <v>66752</v>
      </c>
      <c r="AK18" s="296">
        <v>65957</v>
      </c>
      <c r="AL18" s="296">
        <v>65350</v>
      </c>
      <c r="AM18" s="296">
        <v>65684</v>
      </c>
      <c r="AN18" s="296">
        <v>65370</v>
      </c>
      <c r="AO18" s="296">
        <v>64230</v>
      </c>
      <c r="AP18" s="296">
        <v>62241</v>
      </c>
      <c r="AQ18" s="296">
        <v>61155</v>
      </c>
      <c r="AR18" s="296">
        <v>59376</v>
      </c>
      <c r="AS18" s="296">
        <v>57580</v>
      </c>
      <c r="AT18" s="296">
        <v>55995</v>
      </c>
      <c r="AU18" s="296">
        <v>55429</v>
      </c>
      <c r="AV18" s="296">
        <v>54035</v>
      </c>
      <c r="AW18" s="296">
        <v>52695</v>
      </c>
      <c r="AX18" s="296">
        <v>51401</v>
      </c>
      <c r="AY18" s="296">
        <v>50583</v>
      </c>
      <c r="AZ18" s="296">
        <v>49883</v>
      </c>
      <c r="BA18" s="296">
        <v>49569</v>
      </c>
      <c r="BB18" s="296">
        <v>49138</v>
      </c>
      <c r="BC18" s="296">
        <v>49354</v>
      </c>
      <c r="BD18" s="296">
        <v>48802</v>
      </c>
      <c r="BE18" s="296">
        <v>48098</v>
      </c>
      <c r="BF18" s="296">
        <v>47408</v>
      </c>
      <c r="BG18" s="296">
        <v>47745</v>
      </c>
      <c r="BH18" s="296">
        <v>48220</v>
      </c>
      <c r="BI18" s="296">
        <v>48670</v>
      </c>
      <c r="BJ18" s="296">
        <v>49095</v>
      </c>
      <c r="BK18" s="296">
        <v>50264</v>
      </c>
      <c r="BL18" s="296">
        <v>51586</v>
      </c>
      <c r="BM18" s="296">
        <v>52781</v>
      </c>
      <c r="BN18" s="296">
        <v>53486</v>
      </c>
      <c r="BO18" s="296">
        <v>54299</v>
      </c>
      <c r="BP18" s="296">
        <v>55031</v>
      </c>
      <c r="BQ18" s="296">
        <v>55791</v>
      </c>
      <c r="BR18" s="296">
        <v>55475</v>
      </c>
      <c r="BS18" s="296">
        <v>55559</v>
      </c>
      <c r="BT18" s="296">
        <v>55288</v>
      </c>
      <c r="BU18" s="296">
        <v>55658</v>
      </c>
      <c r="BV18" s="296">
        <v>55390</v>
      </c>
      <c r="BW18" s="296">
        <v>55367</v>
      </c>
    </row>
    <row r="19" spans="1:75" x14ac:dyDescent="0.25">
      <c r="A19" t="s">
        <v>486</v>
      </c>
      <c r="B19" s="296">
        <v>3803</v>
      </c>
      <c r="C19" s="296">
        <v>3848</v>
      </c>
      <c r="D19" s="296">
        <v>3844</v>
      </c>
      <c r="E19" s="296">
        <v>3813</v>
      </c>
      <c r="F19" s="296">
        <v>3836</v>
      </c>
      <c r="G19" s="296">
        <v>3876</v>
      </c>
      <c r="H19" s="296">
        <v>3883</v>
      </c>
      <c r="I19" s="296">
        <v>3906</v>
      </c>
      <c r="J19" s="296">
        <v>3887</v>
      </c>
      <c r="K19" s="296">
        <v>3929</v>
      </c>
      <c r="L19" s="296">
        <v>3974</v>
      </c>
      <c r="M19" s="296">
        <v>3929</v>
      </c>
      <c r="N19" s="296">
        <v>3929</v>
      </c>
      <c r="O19" s="296">
        <v>3998</v>
      </c>
      <c r="P19" s="296">
        <v>3995</v>
      </c>
      <c r="Q19" s="296">
        <v>3891</v>
      </c>
      <c r="R19" s="296">
        <v>3796</v>
      </c>
      <c r="S19" s="296">
        <v>3779</v>
      </c>
      <c r="T19" s="296">
        <v>3692</v>
      </c>
      <c r="U19" s="296">
        <v>3545</v>
      </c>
      <c r="V19" s="296">
        <v>3482</v>
      </c>
      <c r="W19" s="296">
        <v>3449</v>
      </c>
      <c r="X19" s="296">
        <v>3277</v>
      </c>
      <c r="Y19" s="296">
        <v>3145</v>
      </c>
      <c r="Z19" s="296">
        <v>3029</v>
      </c>
      <c r="AA19" s="296">
        <v>2996</v>
      </c>
      <c r="AB19" s="296">
        <v>2886</v>
      </c>
      <c r="AC19" s="296">
        <v>2742</v>
      </c>
      <c r="AD19" s="296">
        <v>2587</v>
      </c>
      <c r="AE19" s="296">
        <v>2585</v>
      </c>
      <c r="AF19" s="296">
        <v>2473</v>
      </c>
      <c r="AG19" s="296">
        <v>2381</v>
      </c>
      <c r="AH19" s="296">
        <v>2317</v>
      </c>
      <c r="AI19" s="296">
        <v>2331</v>
      </c>
      <c r="AJ19" s="296">
        <v>2237</v>
      </c>
      <c r="AK19" s="296">
        <v>2148</v>
      </c>
      <c r="AL19" s="296">
        <v>2088</v>
      </c>
      <c r="AM19" s="296">
        <v>2146</v>
      </c>
      <c r="AN19" s="296">
        <v>2106</v>
      </c>
      <c r="AO19" s="296">
        <v>2030</v>
      </c>
      <c r="AP19" s="296">
        <v>1990</v>
      </c>
      <c r="AQ19" s="296">
        <v>2002</v>
      </c>
      <c r="AR19" s="296">
        <v>1975</v>
      </c>
      <c r="AS19" s="296">
        <v>1911</v>
      </c>
      <c r="AT19" s="296">
        <v>1845</v>
      </c>
      <c r="AU19" s="296">
        <v>1836</v>
      </c>
      <c r="AV19" s="296">
        <v>1705</v>
      </c>
      <c r="AW19" s="296">
        <v>1657</v>
      </c>
      <c r="AX19" s="296">
        <v>1600</v>
      </c>
      <c r="AY19" s="296">
        <v>1580</v>
      </c>
      <c r="AZ19" s="296">
        <v>1511</v>
      </c>
      <c r="BA19" s="296">
        <v>1450</v>
      </c>
      <c r="BB19" s="296">
        <v>1381</v>
      </c>
      <c r="BC19" s="296">
        <v>1400</v>
      </c>
      <c r="BD19" s="296">
        <v>1361</v>
      </c>
      <c r="BE19" s="296">
        <v>1274</v>
      </c>
      <c r="BF19" s="296">
        <v>1245</v>
      </c>
      <c r="BG19" s="296">
        <v>1246</v>
      </c>
      <c r="BH19" s="296">
        <v>1232</v>
      </c>
      <c r="BI19" s="296">
        <v>1224</v>
      </c>
      <c r="BJ19" s="296">
        <v>1224</v>
      </c>
      <c r="BK19" s="296">
        <v>1294</v>
      </c>
      <c r="BL19" s="296">
        <v>1333</v>
      </c>
      <c r="BM19" s="296">
        <v>1348</v>
      </c>
      <c r="BN19" s="296">
        <v>1376</v>
      </c>
      <c r="BO19" s="296">
        <v>1405</v>
      </c>
      <c r="BP19" s="296">
        <v>1426</v>
      </c>
      <c r="BQ19" s="296">
        <v>1402</v>
      </c>
      <c r="BR19" s="296">
        <v>1384</v>
      </c>
      <c r="BS19" s="296">
        <v>1428</v>
      </c>
      <c r="BT19" s="296">
        <v>1447</v>
      </c>
      <c r="BU19" s="296">
        <v>1441</v>
      </c>
      <c r="BV19" s="296">
        <v>1406</v>
      </c>
      <c r="BW19" s="296">
        <v>1374</v>
      </c>
    </row>
    <row r="20" spans="1:75" x14ac:dyDescent="0.25">
      <c r="A20" t="s">
        <v>487</v>
      </c>
      <c r="B20" s="296">
        <v>8</v>
      </c>
      <c r="C20" s="296">
        <v>9</v>
      </c>
      <c r="D20" s="296">
        <v>8</v>
      </c>
      <c r="E20" s="296">
        <v>7</v>
      </c>
      <c r="F20" s="296">
        <v>7</v>
      </c>
      <c r="G20" s="296">
        <v>7</v>
      </c>
      <c r="H20" s="296">
        <v>8</v>
      </c>
      <c r="I20" s="296">
        <v>8</v>
      </c>
      <c r="J20" s="296">
        <v>8</v>
      </c>
      <c r="K20" s="296">
        <v>8</v>
      </c>
      <c r="L20" s="296">
        <v>7</v>
      </c>
      <c r="M20" s="296">
        <v>7</v>
      </c>
      <c r="N20" s="296">
        <v>7</v>
      </c>
      <c r="O20" s="296">
        <v>8</v>
      </c>
      <c r="P20" s="296">
        <v>4</v>
      </c>
      <c r="Q20" s="296">
        <v>2</v>
      </c>
      <c r="R20" s="296">
        <v>2</v>
      </c>
      <c r="S20" s="296">
        <v>3</v>
      </c>
      <c r="T20" s="296">
        <v>3</v>
      </c>
      <c r="U20" s="296">
        <v>3</v>
      </c>
      <c r="V20" s="296">
        <v>3</v>
      </c>
      <c r="W20" s="296">
        <v>2</v>
      </c>
      <c r="X20" s="296">
        <v>2</v>
      </c>
      <c r="Y20" s="296">
        <v>2</v>
      </c>
      <c r="Z20" s="296">
        <v>4</v>
      </c>
      <c r="AA20" s="296">
        <v>4</v>
      </c>
      <c r="AB20" s="296">
        <v>3</v>
      </c>
      <c r="AC20" s="296">
        <v>4</v>
      </c>
      <c r="AD20" s="296">
        <v>2</v>
      </c>
      <c r="AE20" s="296">
        <v>2</v>
      </c>
      <c r="AF20" s="296">
        <v>2</v>
      </c>
      <c r="AG20" s="296">
        <v>5</v>
      </c>
      <c r="AH20" s="296">
        <v>5</v>
      </c>
      <c r="AI20" s="296">
        <v>1</v>
      </c>
      <c r="AJ20" s="296">
        <v>2</v>
      </c>
      <c r="AK20" s="296">
        <v>1</v>
      </c>
      <c r="AL20" s="296" t="s">
        <v>18</v>
      </c>
      <c r="AM20" s="296" t="s">
        <v>18</v>
      </c>
      <c r="AN20" s="296" t="s">
        <v>18</v>
      </c>
      <c r="AO20" s="296" t="s">
        <v>18</v>
      </c>
      <c r="AP20" s="296" t="s">
        <v>18</v>
      </c>
      <c r="AQ20" s="296" t="s">
        <v>18</v>
      </c>
      <c r="AR20" s="296" t="s">
        <v>18</v>
      </c>
      <c r="AS20" s="296" t="s">
        <v>18</v>
      </c>
      <c r="AT20" s="296" t="s">
        <v>18</v>
      </c>
      <c r="AU20" s="296" t="s">
        <v>18</v>
      </c>
      <c r="AV20" s="296" t="s">
        <v>18</v>
      </c>
      <c r="AW20" s="296" t="s">
        <v>18</v>
      </c>
      <c r="AX20" s="296" t="s">
        <v>18</v>
      </c>
      <c r="AY20" s="296" t="s">
        <v>18</v>
      </c>
      <c r="AZ20" s="296" t="s">
        <v>18</v>
      </c>
      <c r="BA20" s="296" t="s">
        <v>18</v>
      </c>
      <c r="BB20" s="296" t="s">
        <v>18</v>
      </c>
      <c r="BC20" s="296" t="s">
        <v>18</v>
      </c>
      <c r="BD20" s="296" t="s">
        <v>18</v>
      </c>
      <c r="BE20" s="296" t="s">
        <v>18</v>
      </c>
      <c r="BF20" s="296" t="s">
        <v>18</v>
      </c>
      <c r="BG20" s="296" t="s">
        <v>18</v>
      </c>
      <c r="BH20" s="296" t="s">
        <v>18</v>
      </c>
      <c r="BI20" s="296" t="s">
        <v>18</v>
      </c>
      <c r="BJ20" s="296" t="s">
        <v>18</v>
      </c>
      <c r="BK20" s="296" t="s">
        <v>18</v>
      </c>
      <c r="BL20" s="296" t="s">
        <v>18</v>
      </c>
      <c r="BM20" s="296" t="s">
        <v>18</v>
      </c>
      <c r="BN20" s="296" t="s">
        <v>18</v>
      </c>
      <c r="BO20" s="296" t="s">
        <v>18</v>
      </c>
      <c r="BP20" s="296" t="s">
        <v>18</v>
      </c>
      <c r="BQ20" s="296" t="s">
        <v>18</v>
      </c>
      <c r="BR20" s="296" t="s">
        <v>18</v>
      </c>
      <c r="BS20" s="296" t="s">
        <v>18</v>
      </c>
      <c r="BT20" s="296" t="s">
        <v>18</v>
      </c>
      <c r="BU20" s="296" t="s">
        <v>18</v>
      </c>
      <c r="BV20" s="296" t="s">
        <v>18</v>
      </c>
      <c r="BW20" s="296" t="s">
        <v>18</v>
      </c>
    </row>
    <row r="21" spans="1:75" x14ac:dyDescent="0.25">
      <c r="A21" t="s">
        <v>19</v>
      </c>
      <c r="B21" s="296">
        <v>14</v>
      </c>
      <c r="C21" s="296">
        <v>13</v>
      </c>
      <c r="D21" s="296">
        <v>14</v>
      </c>
      <c r="E21" s="296">
        <v>12</v>
      </c>
      <c r="F21" s="296">
        <v>14</v>
      </c>
      <c r="G21" s="296">
        <v>16</v>
      </c>
      <c r="H21" s="296">
        <v>18</v>
      </c>
      <c r="I21" s="296">
        <v>22</v>
      </c>
      <c r="J21" s="296">
        <v>26</v>
      </c>
      <c r="K21" s="296">
        <v>19</v>
      </c>
      <c r="L21" s="296">
        <v>19</v>
      </c>
      <c r="M21" s="296">
        <v>21</v>
      </c>
      <c r="N21" s="296">
        <v>27</v>
      </c>
      <c r="O21" s="296">
        <v>32</v>
      </c>
      <c r="P21" s="296">
        <v>30</v>
      </c>
      <c r="Q21" s="296">
        <v>27</v>
      </c>
      <c r="R21" s="296">
        <v>24</v>
      </c>
      <c r="S21" s="296">
        <v>28</v>
      </c>
      <c r="T21" s="296">
        <v>26</v>
      </c>
      <c r="U21" s="296">
        <v>22</v>
      </c>
      <c r="V21" s="296">
        <v>23</v>
      </c>
      <c r="W21" s="296">
        <v>19</v>
      </c>
      <c r="X21" s="296">
        <v>24</v>
      </c>
      <c r="Y21" s="296">
        <v>25</v>
      </c>
      <c r="Z21" s="296">
        <v>31</v>
      </c>
      <c r="AA21" s="296">
        <v>34</v>
      </c>
      <c r="AB21" s="296">
        <v>35</v>
      </c>
      <c r="AC21" s="296">
        <v>25</v>
      </c>
      <c r="AD21" s="296">
        <v>25</v>
      </c>
      <c r="AE21" s="296">
        <v>24</v>
      </c>
      <c r="AF21" s="296">
        <v>27</v>
      </c>
      <c r="AG21" s="296">
        <v>25</v>
      </c>
      <c r="AH21" s="296">
        <v>27</v>
      </c>
      <c r="AI21" s="296">
        <v>23</v>
      </c>
      <c r="AJ21" s="296">
        <v>21</v>
      </c>
      <c r="AK21" s="296">
        <v>22</v>
      </c>
      <c r="AL21" s="296">
        <v>28</v>
      </c>
      <c r="AM21" s="296">
        <v>23</v>
      </c>
      <c r="AN21" s="296">
        <v>29</v>
      </c>
      <c r="AO21" s="296">
        <v>28</v>
      </c>
      <c r="AP21" s="296">
        <v>26</v>
      </c>
      <c r="AQ21" s="296">
        <v>24</v>
      </c>
      <c r="AR21" s="296">
        <v>24</v>
      </c>
      <c r="AS21" s="296">
        <v>31</v>
      </c>
      <c r="AT21" s="296">
        <v>34</v>
      </c>
      <c r="AU21" s="296">
        <v>32</v>
      </c>
      <c r="AV21" s="296">
        <v>30</v>
      </c>
      <c r="AW21" s="296">
        <v>30</v>
      </c>
      <c r="AX21" s="296">
        <v>34</v>
      </c>
      <c r="AY21" s="296">
        <v>39</v>
      </c>
      <c r="AZ21" s="296">
        <v>41</v>
      </c>
      <c r="BA21" s="296">
        <v>34</v>
      </c>
      <c r="BB21" s="296">
        <v>33</v>
      </c>
      <c r="BC21" s="296">
        <v>35</v>
      </c>
      <c r="BD21" s="296">
        <v>30</v>
      </c>
      <c r="BE21" s="296">
        <v>31</v>
      </c>
      <c r="BF21" s="296">
        <v>28</v>
      </c>
      <c r="BG21" s="296">
        <v>32</v>
      </c>
      <c r="BH21" s="296">
        <v>31</v>
      </c>
      <c r="BI21" s="296">
        <v>34</v>
      </c>
      <c r="BJ21" s="296">
        <v>36</v>
      </c>
      <c r="BK21" s="296">
        <v>35</v>
      </c>
      <c r="BL21" s="296">
        <v>41</v>
      </c>
      <c r="BM21" s="296">
        <v>47</v>
      </c>
      <c r="BN21" s="296">
        <v>46</v>
      </c>
      <c r="BO21" s="296">
        <v>51</v>
      </c>
      <c r="BP21" s="296">
        <v>51</v>
      </c>
      <c r="BQ21" s="296">
        <v>64</v>
      </c>
      <c r="BR21" s="296">
        <v>66</v>
      </c>
      <c r="BS21" s="296">
        <v>62</v>
      </c>
      <c r="BT21" s="296">
        <v>66</v>
      </c>
      <c r="BU21" s="296">
        <v>71</v>
      </c>
      <c r="BV21" s="296">
        <v>83</v>
      </c>
      <c r="BW21" s="296">
        <v>71</v>
      </c>
    </row>
    <row r="22" spans="1:75" x14ac:dyDescent="0.25">
      <c r="A22" t="s">
        <v>20</v>
      </c>
      <c r="B22" s="296">
        <v>699</v>
      </c>
      <c r="C22" s="296">
        <v>736</v>
      </c>
      <c r="D22" s="296">
        <v>756</v>
      </c>
      <c r="E22" s="296">
        <v>720</v>
      </c>
      <c r="F22" s="296">
        <v>684</v>
      </c>
      <c r="G22" s="296">
        <v>675</v>
      </c>
      <c r="H22" s="296">
        <v>663</v>
      </c>
      <c r="I22" s="296">
        <v>639</v>
      </c>
      <c r="J22" s="296">
        <v>650</v>
      </c>
      <c r="K22" s="296">
        <v>599</v>
      </c>
      <c r="L22" s="296">
        <v>585</v>
      </c>
      <c r="M22" s="296">
        <v>570</v>
      </c>
      <c r="N22" s="296">
        <v>573</v>
      </c>
      <c r="O22" s="296">
        <v>600</v>
      </c>
      <c r="P22" s="296">
        <v>595</v>
      </c>
      <c r="Q22" s="296">
        <v>582</v>
      </c>
      <c r="R22" s="296">
        <v>619</v>
      </c>
      <c r="S22" s="296">
        <v>638</v>
      </c>
      <c r="T22" s="296">
        <v>641</v>
      </c>
      <c r="U22" s="296">
        <v>651</v>
      </c>
      <c r="V22" s="296">
        <v>639</v>
      </c>
      <c r="W22" s="296">
        <v>630</v>
      </c>
      <c r="X22" s="296">
        <v>612</v>
      </c>
      <c r="Y22" s="296">
        <v>610</v>
      </c>
      <c r="Z22" s="296">
        <v>651</v>
      </c>
      <c r="AA22" s="296">
        <v>676</v>
      </c>
      <c r="AB22" s="296">
        <v>655</v>
      </c>
      <c r="AC22" s="296">
        <v>653</v>
      </c>
      <c r="AD22" s="296">
        <v>677</v>
      </c>
      <c r="AE22" s="296">
        <v>673</v>
      </c>
      <c r="AF22" s="296">
        <v>674</v>
      </c>
      <c r="AG22" s="296">
        <v>685</v>
      </c>
      <c r="AH22" s="296">
        <v>669</v>
      </c>
      <c r="AI22" s="296">
        <v>669</v>
      </c>
      <c r="AJ22" s="296">
        <v>643</v>
      </c>
      <c r="AK22" s="296">
        <v>608</v>
      </c>
      <c r="AL22" s="296">
        <v>608</v>
      </c>
      <c r="AM22" s="296">
        <v>649</v>
      </c>
      <c r="AN22" s="296">
        <v>670</v>
      </c>
      <c r="AO22" s="296">
        <v>659</v>
      </c>
      <c r="AP22" s="296">
        <v>654</v>
      </c>
      <c r="AQ22" s="296">
        <v>630</v>
      </c>
      <c r="AR22" s="296">
        <v>615</v>
      </c>
      <c r="AS22" s="296">
        <v>605</v>
      </c>
      <c r="AT22" s="296">
        <v>555</v>
      </c>
      <c r="AU22" s="296">
        <v>570</v>
      </c>
      <c r="AV22" s="296">
        <v>570</v>
      </c>
      <c r="AW22" s="296">
        <v>591</v>
      </c>
      <c r="AX22" s="296">
        <v>617</v>
      </c>
      <c r="AY22" s="296">
        <v>601</v>
      </c>
      <c r="AZ22" s="296">
        <v>580</v>
      </c>
      <c r="BA22" s="296">
        <v>582</v>
      </c>
      <c r="BB22" s="296">
        <v>556</v>
      </c>
      <c r="BC22" s="296">
        <v>552</v>
      </c>
      <c r="BD22" s="296">
        <v>519</v>
      </c>
      <c r="BE22" s="296">
        <v>496</v>
      </c>
      <c r="BF22" s="296">
        <v>463</v>
      </c>
      <c r="BG22" s="296">
        <v>451</v>
      </c>
      <c r="BH22" s="296">
        <v>447</v>
      </c>
      <c r="BI22" s="296">
        <v>440</v>
      </c>
      <c r="BJ22" s="296">
        <v>404</v>
      </c>
      <c r="BK22" s="296">
        <v>400</v>
      </c>
      <c r="BL22" s="296">
        <v>398</v>
      </c>
      <c r="BM22" s="296">
        <v>416</v>
      </c>
      <c r="BN22" s="296">
        <v>412</v>
      </c>
      <c r="BO22" s="296">
        <v>433</v>
      </c>
      <c r="BP22" s="296">
        <v>472</v>
      </c>
      <c r="BQ22" s="296">
        <v>496</v>
      </c>
      <c r="BR22" s="296">
        <v>506</v>
      </c>
      <c r="BS22" s="296">
        <v>514</v>
      </c>
      <c r="BT22" s="296">
        <v>509</v>
      </c>
      <c r="BU22" s="296">
        <v>518</v>
      </c>
      <c r="BV22" s="296">
        <v>503</v>
      </c>
      <c r="BW22" s="296">
        <v>515</v>
      </c>
    </row>
    <row r="23" spans="1:75" x14ac:dyDescent="0.25">
      <c r="A23" t="s">
        <v>21</v>
      </c>
      <c r="B23" s="296">
        <v>75</v>
      </c>
      <c r="C23" s="296">
        <v>72</v>
      </c>
      <c r="D23" s="296">
        <v>68</v>
      </c>
      <c r="E23" s="296">
        <v>67</v>
      </c>
      <c r="F23" s="296">
        <v>64</v>
      </c>
      <c r="G23" s="296">
        <v>82</v>
      </c>
      <c r="H23" s="296">
        <v>82</v>
      </c>
      <c r="I23" s="296">
        <v>85</v>
      </c>
      <c r="J23" s="296">
        <v>70</v>
      </c>
      <c r="K23" s="296">
        <v>68</v>
      </c>
      <c r="L23" s="296">
        <v>65</v>
      </c>
      <c r="M23" s="296">
        <v>76</v>
      </c>
      <c r="N23" s="296">
        <v>86</v>
      </c>
      <c r="O23" s="296">
        <v>101</v>
      </c>
      <c r="P23" s="296">
        <v>101</v>
      </c>
      <c r="Q23" s="296">
        <v>111</v>
      </c>
      <c r="R23" s="296">
        <v>112</v>
      </c>
      <c r="S23" s="296">
        <v>114</v>
      </c>
      <c r="T23" s="296">
        <v>115</v>
      </c>
      <c r="U23" s="296">
        <v>107</v>
      </c>
      <c r="V23" s="296">
        <v>120</v>
      </c>
      <c r="W23" s="296">
        <v>126</v>
      </c>
      <c r="X23" s="296">
        <v>136</v>
      </c>
      <c r="Y23" s="296">
        <v>135</v>
      </c>
      <c r="Z23" s="296">
        <v>125</v>
      </c>
      <c r="AA23" s="296">
        <v>138</v>
      </c>
      <c r="AB23" s="296">
        <v>129</v>
      </c>
      <c r="AC23" s="296">
        <v>118</v>
      </c>
      <c r="AD23" s="296">
        <v>113</v>
      </c>
      <c r="AE23" s="296">
        <v>93</v>
      </c>
      <c r="AF23" s="296">
        <v>93</v>
      </c>
      <c r="AG23" s="296">
        <v>77</v>
      </c>
      <c r="AH23" s="296">
        <v>89</v>
      </c>
      <c r="AI23" s="296">
        <v>88</v>
      </c>
      <c r="AJ23" s="296">
        <v>84</v>
      </c>
      <c r="AK23" s="296">
        <v>78</v>
      </c>
      <c r="AL23" s="296">
        <v>73</v>
      </c>
      <c r="AM23" s="296">
        <v>76</v>
      </c>
      <c r="AN23" s="296">
        <v>69</v>
      </c>
      <c r="AO23" s="296">
        <v>68</v>
      </c>
      <c r="AP23" s="296">
        <v>64</v>
      </c>
      <c r="AQ23" s="296">
        <v>64</v>
      </c>
      <c r="AR23" s="296">
        <v>58</v>
      </c>
      <c r="AS23" s="296">
        <v>62</v>
      </c>
      <c r="AT23" s="296">
        <v>56</v>
      </c>
      <c r="AU23" s="296">
        <v>63</v>
      </c>
      <c r="AV23" s="296">
        <v>63</v>
      </c>
      <c r="AW23" s="296">
        <v>58</v>
      </c>
      <c r="AX23" s="296">
        <v>61</v>
      </c>
      <c r="AY23" s="296">
        <v>55</v>
      </c>
      <c r="AZ23" s="296">
        <v>60</v>
      </c>
      <c r="BA23" s="296">
        <v>61</v>
      </c>
      <c r="BB23" s="296">
        <v>60</v>
      </c>
      <c r="BC23" s="296">
        <v>60</v>
      </c>
      <c r="BD23" s="296">
        <v>58</v>
      </c>
      <c r="BE23" s="296">
        <v>62</v>
      </c>
      <c r="BF23" s="296">
        <v>70</v>
      </c>
      <c r="BG23" s="296">
        <v>75</v>
      </c>
      <c r="BH23" s="296">
        <v>70</v>
      </c>
      <c r="BI23" s="296">
        <v>70</v>
      </c>
      <c r="BJ23" s="296">
        <v>72</v>
      </c>
      <c r="BK23" s="296">
        <v>84</v>
      </c>
      <c r="BL23" s="296">
        <v>96</v>
      </c>
      <c r="BM23" s="296">
        <v>116</v>
      </c>
      <c r="BN23" s="296">
        <v>130</v>
      </c>
      <c r="BO23" s="296">
        <v>142</v>
      </c>
      <c r="BP23" s="296">
        <v>144</v>
      </c>
      <c r="BQ23" s="296">
        <v>139</v>
      </c>
      <c r="BR23" s="296">
        <v>145</v>
      </c>
      <c r="BS23" s="296">
        <v>154</v>
      </c>
      <c r="BT23" s="296">
        <v>126</v>
      </c>
      <c r="BU23" s="296">
        <v>117</v>
      </c>
      <c r="BV23" s="296">
        <v>116</v>
      </c>
      <c r="BW23" s="296">
        <v>107</v>
      </c>
    </row>
    <row r="24" spans="1:75" x14ac:dyDescent="0.25">
      <c r="A24" t="s">
        <v>22</v>
      </c>
      <c r="B24" s="296">
        <v>19</v>
      </c>
      <c r="C24" s="296">
        <v>21</v>
      </c>
      <c r="D24" s="296">
        <v>21</v>
      </c>
      <c r="E24" s="296">
        <v>16</v>
      </c>
      <c r="F24" s="296">
        <v>13</v>
      </c>
      <c r="G24" s="296">
        <v>10</v>
      </c>
      <c r="H24" s="296">
        <v>9</v>
      </c>
      <c r="I24" s="296">
        <v>9</v>
      </c>
      <c r="J24" s="296">
        <v>10</v>
      </c>
      <c r="K24" s="296">
        <v>12</v>
      </c>
      <c r="L24" s="296">
        <v>14</v>
      </c>
      <c r="M24" s="296">
        <v>14</v>
      </c>
      <c r="N24" s="296">
        <v>14</v>
      </c>
      <c r="O24" s="296">
        <v>20</v>
      </c>
      <c r="P24" s="296">
        <v>28</v>
      </c>
      <c r="Q24" s="296">
        <v>22</v>
      </c>
      <c r="R24" s="296">
        <v>30</v>
      </c>
      <c r="S24" s="296">
        <v>30</v>
      </c>
      <c r="T24" s="296">
        <v>25</v>
      </c>
      <c r="U24" s="296">
        <v>25</v>
      </c>
      <c r="V24" s="296">
        <v>20</v>
      </c>
      <c r="W24" s="296">
        <v>20</v>
      </c>
      <c r="X24" s="296">
        <v>20</v>
      </c>
      <c r="Y24" s="296">
        <v>28</v>
      </c>
      <c r="Z24" s="296">
        <v>25</v>
      </c>
      <c r="AA24" s="296">
        <v>25</v>
      </c>
      <c r="AB24" s="296">
        <v>26</v>
      </c>
      <c r="AC24" s="296">
        <v>29</v>
      </c>
      <c r="AD24" s="296">
        <v>30</v>
      </c>
      <c r="AE24" s="296">
        <v>42</v>
      </c>
      <c r="AF24" s="296">
        <v>50</v>
      </c>
      <c r="AG24" s="296">
        <v>56</v>
      </c>
      <c r="AH24" s="296">
        <v>54</v>
      </c>
      <c r="AI24" s="296">
        <v>49</v>
      </c>
      <c r="AJ24" s="296">
        <v>50</v>
      </c>
      <c r="AK24" s="296">
        <v>49</v>
      </c>
      <c r="AL24" s="296">
        <v>59</v>
      </c>
      <c r="AM24" s="296">
        <v>50</v>
      </c>
      <c r="AN24" s="296">
        <v>49</v>
      </c>
      <c r="AO24" s="296">
        <v>44</v>
      </c>
      <c r="AP24" s="296">
        <v>42</v>
      </c>
      <c r="AQ24" s="296">
        <v>40</v>
      </c>
      <c r="AR24" s="296">
        <v>35</v>
      </c>
      <c r="AS24" s="296">
        <v>31</v>
      </c>
      <c r="AT24" s="296">
        <v>31</v>
      </c>
      <c r="AU24" s="296">
        <v>35</v>
      </c>
      <c r="AV24" s="296">
        <v>29</v>
      </c>
      <c r="AW24" s="296">
        <v>30</v>
      </c>
      <c r="AX24" s="296">
        <v>24</v>
      </c>
      <c r="AY24" s="296">
        <v>23</v>
      </c>
      <c r="AZ24" s="296">
        <v>18</v>
      </c>
      <c r="BA24" s="296">
        <v>22</v>
      </c>
      <c r="BB24" s="296">
        <v>25</v>
      </c>
      <c r="BC24" s="296">
        <v>30</v>
      </c>
      <c r="BD24" s="296">
        <v>25</v>
      </c>
      <c r="BE24" s="296">
        <v>27</v>
      </c>
      <c r="BF24" s="296">
        <v>20</v>
      </c>
      <c r="BG24" s="296">
        <v>21</v>
      </c>
      <c r="BH24" s="296">
        <v>17</v>
      </c>
      <c r="BI24" s="296">
        <v>21</v>
      </c>
      <c r="BJ24" s="296">
        <v>20</v>
      </c>
      <c r="BK24" s="296">
        <v>29</v>
      </c>
      <c r="BL24" s="296">
        <v>43</v>
      </c>
      <c r="BM24" s="296">
        <v>38</v>
      </c>
      <c r="BN24" s="296">
        <v>42</v>
      </c>
      <c r="BO24" s="296">
        <v>33</v>
      </c>
      <c r="BP24" s="296">
        <v>26</v>
      </c>
      <c r="BQ24" s="296">
        <v>25</v>
      </c>
      <c r="BR24" s="296">
        <v>24</v>
      </c>
      <c r="BS24" s="296">
        <v>27</v>
      </c>
      <c r="BT24" s="296">
        <v>26</v>
      </c>
      <c r="BU24" s="296">
        <v>22</v>
      </c>
      <c r="BV24" s="296">
        <v>21</v>
      </c>
      <c r="BW24" s="296">
        <v>20</v>
      </c>
    </row>
    <row r="25" spans="1:75" x14ac:dyDescent="0.25">
      <c r="A25" t="s">
        <v>23</v>
      </c>
      <c r="B25" s="296">
        <v>2084</v>
      </c>
      <c r="C25" s="296">
        <v>2132</v>
      </c>
      <c r="D25" s="296">
        <v>2110</v>
      </c>
      <c r="E25" s="296">
        <v>2187</v>
      </c>
      <c r="F25" s="296">
        <v>2211</v>
      </c>
      <c r="G25" s="296">
        <v>2245</v>
      </c>
      <c r="H25" s="296">
        <v>2224</v>
      </c>
      <c r="I25" s="296">
        <v>2166</v>
      </c>
      <c r="J25" s="296">
        <v>2164</v>
      </c>
      <c r="K25" s="296">
        <v>2149</v>
      </c>
      <c r="L25" s="296">
        <v>2098</v>
      </c>
      <c r="M25" s="296">
        <v>2096</v>
      </c>
      <c r="N25" s="296">
        <v>2086</v>
      </c>
      <c r="O25" s="296">
        <v>2145</v>
      </c>
      <c r="P25" s="296">
        <v>2106</v>
      </c>
      <c r="Q25" s="296">
        <v>2138</v>
      </c>
      <c r="R25" s="296">
        <v>2105</v>
      </c>
      <c r="S25" s="296">
        <v>2061</v>
      </c>
      <c r="T25" s="296">
        <v>1996</v>
      </c>
      <c r="U25" s="296">
        <v>1978</v>
      </c>
      <c r="V25" s="296">
        <v>1980</v>
      </c>
      <c r="W25" s="296">
        <v>1934</v>
      </c>
      <c r="X25" s="296">
        <v>1852</v>
      </c>
      <c r="Y25" s="296">
        <v>1818</v>
      </c>
      <c r="Z25" s="296">
        <v>1809</v>
      </c>
      <c r="AA25" s="296">
        <v>1768</v>
      </c>
      <c r="AB25" s="296">
        <v>1695</v>
      </c>
      <c r="AC25" s="296">
        <v>1660</v>
      </c>
      <c r="AD25" s="296">
        <v>1639</v>
      </c>
      <c r="AE25" s="296">
        <v>1651</v>
      </c>
      <c r="AF25" s="296">
        <v>1609</v>
      </c>
      <c r="AG25" s="296">
        <v>1589</v>
      </c>
      <c r="AH25" s="296">
        <v>1522</v>
      </c>
      <c r="AI25" s="296">
        <v>1529</v>
      </c>
      <c r="AJ25" s="296">
        <v>1482</v>
      </c>
      <c r="AK25" s="296">
        <v>1433</v>
      </c>
      <c r="AL25" s="296">
        <v>1423</v>
      </c>
      <c r="AM25" s="296">
        <v>1413</v>
      </c>
      <c r="AN25" s="296">
        <v>1329</v>
      </c>
      <c r="AO25" s="296">
        <v>1315</v>
      </c>
      <c r="AP25" s="296">
        <v>1284</v>
      </c>
      <c r="AQ25" s="296">
        <v>1245</v>
      </c>
      <c r="AR25" s="296">
        <v>1177</v>
      </c>
      <c r="AS25" s="296">
        <v>1124</v>
      </c>
      <c r="AT25" s="296">
        <v>1144</v>
      </c>
      <c r="AU25" s="296">
        <v>1096</v>
      </c>
      <c r="AV25" s="296">
        <v>1044</v>
      </c>
      <c r="AW25" s="296">
        <v>946</v>
      </c>
      <c r="AX25" s="296">
        <v>891</v>
      </c>
      <c r="AY25" s="296">
        <v>863</v>
      </c>
      <c r="AZ25" s="296">
        <v>799</v>
      </c>
      <c r="BA25" s="296">
        <v>787</v>
      </c>
      <c r="BB25" s="296">
        <v>762</v>
      </c>
      <c r="BC25" s="296">
        <v>794</v>
      </c>
      <c r="BD25" s="296">
        <v>804</v>
      </c>
      <c r="BE25" s="296">
        <v>781</v>
      </c>
      <c r="BF25" s="296">
        <v>797</v>
      </c>
      <c r="BG25" s="296">
        <v>820</v>
      </c>
      <c r="BH25" s="296">
        <v>853</v>
      </c>
      <c r="BI25" s="296">
        <v>887</v>
      </c>
      <c r="BJ25" s="296">
        <v>924</v>
      </c>
      <c r="BK25" s="296">
        <v>975</v>
      </c>
      <c r="BL25" s="296">
        <v>987</v>
      </c>
      <c r="BM25" s="296">
        <v>1004</v>
      </c>
      <c r="BN25" s="296">
        <v>992</v>
      </c>
      <c r="BO25" s="296">
        <v>975</v>
      </c>
      <c r="BP25" s="296">
        <v>997</v>
      </c>
      <c r="BQ25" s="296">
        <v>1021</v>
      </c>
      <c r="BR25" s="296">
        <v>1056</v>
      </c>
      <c r="BS25" s="296">
        <v>1031</v>
      </c>
      <c r="BT25" s="296">
        <v>937</v>
      </c>
      <c r="BU25" s="296">
        <v>981</v>
      </c>
      <c r="BV25" s="296">
        <v>1004</v>
      </c>
      <c r="BW25" s="296">
        <v>1015</v>
      </c>
    </row>
    <row r="26" spans="1:75" x14ac:dyDescent="0.25">
      <c r="A26" t="s">
        <v>24</v>
      </c>
      <c r="B26" s="296">
        <v>78</v>
      </c>
      <c r="C26" s="296">
        <v>78</v>
      </c>
      <c r="D26" s="296">
        <v>83</v>
      </c>
      <c r="E26" s="296">
        <v>80</v>
      </c>
      <c r="F26" s="296">
        <v>88</v>
      </c>
      <c r="G26" s="296">
        <v>95</v>
      </c>
      <c r="H26" s="296">
        <v>102</v>
      </c>
      <c r="I26" s="296">
        <v>111</v>
      </c>
      <c r="J26" s="296">
        <v>114</v>
      </c>
      <c r="K26" s="296">
        <v>118</v>
      </c>
      <c r="L26" s="296">
        <v>112</v>
      </c>
      <c r="M26" s="296">
        <v>116</v>
      </c>
      <c r="N26" s="296">
        <v>124</v>
      </c>
      <c r="O26" s="296">
        <v>123</v>
      </c>
      <c r="P26" s="296">
        <v>125</v>
      </c>
      <c r="Q26" s="296">
        <v>123</v>
      </c>
      <c r="R26" s="296">
        <v>114</v>
      </c>
      <c r="S26" s="296">
        <v>125</v>
      </c>
      <c r="T26" s="296">
        <v>118</v>
      </c>
      <c r="U26" s="296">
        <v>97</v>
      </c>
      <c r="V26" s="296">
        <v>99</v>
      </c>
      <c r="W26" s="296">
        <v>107</v>
      </c>
      <c r="X26" s="296">
        <v>111</v>
      </c>
      <c r="Y26" s="296">
        <v>115</v>
      </c>
      <c r="Z26" s="296">
        <v>113</v>
      </c>
      <c r="AA26" s="296">
        <v>110</v>
      </c>
      <c r="AB26" s="296">
        <v>92</v>
      </c>
      <c r="AC26" s="296">
        <v>98</v>
      </c>
      <c r="AD26" s="296">
        <v>95</v>
      </c>
      <c r="AE26" s="296">
        <v>92</v>
      </c>
      <c r="AF26" s="296">
        <v>88</v>
      </c>
      <c r="AG26" s="296">
        <v>97</v>
      </c>
      <c r="AH26" s="296">
        <v>97</v>
      </c>
      <c r="AI26" s="296">
        <v>96</v>
      </c>
      <c r="AJ26" s="296">
        <v>98</v>
      </c>
      <c r="AK26" s="296">
        <v>98</v>
      </c>
      <c r="AL26" s="296">
        <v>98</v>
      </c>
      <c r="AM26" s="296">
        <v>102</v>
      </c>
      <c r="AN26" s="296">
        <v>88</v>
      </c>
      <c r="AO26" s="296">
        <v>85</v>
      </c>
      <c r="AP26" s="296">
        <v>77</v>
      </c>
      <c r="AQ26" s="296">
        <v>93</v>
      </c>
      <c r="AR26" s="296">
        <v>89</v>
      </c>
      <c r="AS26" s="296">
        <v>96</v>
      </c>
      <c r="AT26" s="296">
        <v>80</v>
      </c>
      <c r="AU26" s="296">
        <v>75</v>
      </c>
      <c r="AV26" s="296">
        <v>80</v>
      </c>
      <c r="AW26" s="296">
        <v>75</v>
      </c>
      <c r="AX26" s="296">
        <v>73</v>
      </c>
      <c r="AY26" s="296">
        <v>89</v>
      </c>
      <c r="AZ26" s="296">
        <v>82</v>
      </c>
      <c r="BA26" s="296">
        <v>83</v>
      </c>
      <c r="BB26" s="296">
        <v>77</v>
      </c>
      <c r="BC26" s="296">
        <v>83</v>
      </c>
      <c r="BD26" s="296">
        <v>91</v>
      </c>
      <c r="BE26" s="296">
        <v>79</v>
      </c>
      <c r="BF26" s="296">
        <v>79</v>
      </c>
      <c r="BG26" s="296">
        <v>76</v>
      </c>
      <c r="BH26" s="296">
        <v>74</v>
      </c>
      <c r="BI26" s="296">
        <v>81</v>
      </c>
      <c r="BJ26" s="296">
        <v>99</v>
      </c>
      <c r="BK26" s="296">
        <v>98</v>
      </c>
      <c r="BL26" s="296">
        <v>90</v>
      </c>
      <c r="BM26" s="296">
        <v>87</v>
      </c>
      <c r="BN26" s="296">
        <v>80</v>
      </c>
      <c r="BO26" s="296">
        <v>83</v>
      </c>
      <c r="BP26" s="296">
        <v>79</v>
      </c>
      <c r="BQ26" s="296">
        <v>91</v>
      </c>
      <c r="BR26" s="296">
        <v>95</v>
      </c>
      <c r="BS26" s="296">
        <v>101</v>
      </c>
      <c r="BT26" s="296">
        <v>90</v>
      </c>
      <c r="BU26" s="296">
        <v>89</v>
      </c>
      <c r="BV26" s="296">
        <v>82</v>
      </c>
      <c r="BW26" s="296">
        <v>89</v>
      </c>
    </row>
    <row r="27" spans="1:75" x14ac:dyDescent="0.25">
      <c r="A27" t="s">
        <v>25</v>
      </c>
      <c r="B27" s="296">
        <v>270</v>
      </c>
      <c r="C27" s="296">
        <v>259</v>
      </c>
      <c r="D27" s="296">
        <v>253</v>
      </c>
      <c r="E27" s="296">
        <v>248</v>
      </c>
      <c r="F27" s="296">
        <v>231</v>
      </c>
      <c r="G27" s="296">
        <v>242</v>
      </c>
      <c r="H27" s="296">
        <v>216</v>
      </c>
      <c r="I27" s="296">
        <v>195</v>
      </c>
      <c r="J27" s="296">
        <v>192</v>
      </c>
      <c r="K27" s="296">
        <v>210</v>
      </c>
      <c r="L27" s="296">
        <v>196</v>
      </c>
      <c r="M27" s="296">
        <v>171</v>
      </c>
      <c r="N27" s="296">
        <v>167</v>
      </c>
      <c r="O27" s="296">
        <v>171</v>
      </c>
      <c r="P27" s="296">
        <v>164</v>
      </c>
      <c r="Q27" s="296">
        <v>162</v>
      </c>
      <c r="R27" s="296">
        <v>165</v>
      </c>
      <c r="S27" s="296">
        <v>151</v>
      </c>
      <c r="T27" s="296">
        <v>143</v>
      </c>
      <c r="U27" s="296">
        <v>144</v>
      </c>
      <c r="V27" s="296">
        <v>134</v>
      </c>
      <c r="W27" s="296">
        <v>129</v>
      </c>
      <c r="X27" s="296">
        <v>131</v>
      </c>
      <c r="Y27" s="296">
        <v>127</v>
      </c>
      <c r="Z27" s="296">
        <v>130</v>
      </c>
      <c r="AA27" s="296">
        <v>150</v>
      </c>
      <c r="AB27" s="296">
        <v>163</v>
      </c>
      <c r="AC27" s="296">
        <v>173</v>
      </c>
      <c r="AD27" s="296">
        <v>166</v>
      </c>
      <c r="AE27" s="296">
        <v>180</v>
      </c>
      <c r="AF27" s="296">
        <v>193</v>
      </c>
      <c r="AG27" s="296">
        <v>198</v>
      </c>
      <c r="AH27" s="296">
        <v>196</v>
      </c>
      <c r="AI27" s="296">
        <v>204</v>
      </c>
      <c r="AJ27" s="296">
        <v>197</v>
      </c>
      <c r="AK27" s="296">
        <v>195</v>
      </c>
      <c r="AL27" s="296">
        <v>207</v>
      </c>
      <c r="AM27" s="296">
        <v>224</v>
      </c>
      <c r="AN27" s="296">
        <v>230</v>
      </c>
      <c r="AO27" s="296">
        <v>227</v>
      </c>
      <c r="AP27" s="296">
        <v>223</v>
      </c>
      <c r="AQ27" s="296">
        <v>230</v>
      </c>
      <c r="AR27" s="296">
        <v>237</v>
      </c>
      <c r="AS27" s="296">
        <v>260</v>
      </c>
      <c r="AT27" s="296">
        <v>271</v>
      </c>
      <c r="AU27" s="296">
        <v>276</v>
      </c>
      <c r="AV27" s="296">
        <v>248</v>
      </c>
      <c r="AW27" s="296">
        <v>232</v>
      </c>
      <c r="AX27" s="296">
        <v>234</v>
      </c>
      <c r="AY27" s="296">
        <v>222</v>
      </c>
      <c r="AZ27" s="296">
        <v>241</v>
      </c>
      <c r="BA27" s="296">
        <v>234</v>
      </c>
      <c r="BB27" s="296">
        <v>231</v>
      </c>
      <c r="BC27" s="296">
        <v>232</v>
      </c>
      <c r="BD27" s="296">
        <v>228</v>
      </c>
      <c r="BE27" s="296">
        <v>232</v>
      </c>
      <c r="BF27" s="296">
        <v>230</v>
      </c>
      <c r="BG27" s="296">
        <v>233</v>
      </c>
      <c r="BH27" s="296">
        <v>248</v>
      </c>
      <c r="BI27" s="296">
        <v>252</v>
      </c>
      <c r="BJ27" s="296">
        <v>287</v>
      </c>
      <c r="BK27" s="296">
        <v>277</v>
      </c>
      <c r="BL27" s="296">
        <v>292</v>
      </c>
      <c r="BM27" s="296">
        <v>281</v>
      </c>
      <c r="BN27" s="296">
        <v>287</v>
      </c>
      <c r="BO27" s="296">
        <v>288</v>
      </c>
      <c r="BP27" s="296">
        <v>283</v>
      </c>
      <c r="BQ27" s="296">
        <v>285</v>
      </c>
      <c r="BR27" s="296">
        <v>287</v>
      </c>
      <c r="BS27" s="296">
        <v>279</v>
      </c>
      <c r="BT27" s="296">
        <v>271</v>
      </c>
      <c r="BU27" s="296">
        <v>248</v>
      </c>
      <c r="BV27" s="296">
        <v>259</v>
      </c>
      <c r="BW27" s="296">
        <v>277</v>
      </c>
    </row>
    <row r="28" spans="1:75" x14ac:dyDescent="0.25">
      <c r="A28" t="s">
        <v>26</v>
      </c>
      <c r="B28" s="296">
        <v>2948</v>
      </c>
      <c r="C28" s="296">
        <v>2982</v>
      </c>
      <c r="D28" s="296">
        <v>3124</v>
      </c>
      <c r="E28" s="296">
        <v>3176</v>
      </c>
      <c r="F28" s="296">
        <v>3170</v>
      </c>
      <c r="G28" s="296">
        <v>3166</v>
      </c>
      <c r="H28" s="296">
        <v>3112</v>
      </c>
      <c r="I28" s="296">
        <v>3057</v>
      </c>
      <c r="J28" s="296">
        <v>3035</v>
      </c>
      <c r="K28" s="296">
        <v>3079</v>
      </c>
      <c r="L28" s="296">
        <v>3086</v>
      </c>
      <c r="M28" s="296">
        <v>3055</v>
      </c>
      <c r="N28" s="296">
        <v>3072</v>
      </c>
      <c r="O28" s="296">
        <v>3037</v>
      </c>
      <c r="P28" s="296">
        <v>3073</v>
      </c>
      <c r="Q28" s="296">
        <v>3079</v>
      </c>
      <c r="R28" s="296">
        <v>3088</v>
      </c>
      <c r="S28" s="296">
        <v>3123</v>
      </c>
      <c r="T28" s="296">
        <v>3046</v>
      </c>
      <c r="U28" s="296">
        <v>3049</v>
      </c>
      <c r="V28" s="296">
        <v>3020</v>
      </c>
      <c r="W28" s="296">
        <v>2968</v>
      </c>
      <c r="X28" s="296">
        <v>2862</v>
      </c>
      <c r="Y28" s="296">
        <v>2792</v>
      </c>
      <c r="Z28" s="296">
        <v>2707</v>
      </c>
      <c r="AA28" s="296">
        <v>2617</v>
      </c>
      <c r="AB28" s="296">
        <v>2576</v>
      </c>
      <c r="AC28" s="296">
        <v>2588</v>
      </c>
      <c r="AD28" s="296">
        <v>2537</v>
      </c>
      <c r="AE28" s="296">
        <v>2490</v>
      </c>
      <c r="AF28" s="296">
        <v>2426</v>
      </c>
      <c r="AG28" s="296">
        <v>2401</v>
      </c>
      <c r="AH28" s="296">
        <v>2345</v>
      </c>
      <c r="AI28" s="296">
        <v>2305</v>
      </c>
      <c r="AJ28" s="296">
        <v>2215</v>
      </c>
      <c r="AK28" s="296">
        <v>2142</v>
      </c>
      <c r="AL28" s="296">
        <v>2111</v>
      </c>
      <c r="AM28" s="296">
        <v>2162</v>
      </c>
      <c r="AN28" s="296">
        <v>2224</v>
      </c>
      <c r="AO28" s="296">
        <v>2232</v>
      </c>
      <c r="AP28" s="296">
        <v>2315</v>
      </c>
      <c r="AQ28" s="296">
        <v>2345</v>
      </c>
      <c r="AR28" s="296">
        <v>2361</v>
      </c>
      <c r="AS28" s="296">
        <v>2317</v>
      </c>
      <c r="AT28" s="296">
        <v>2197</v>
      </c>
      <c r="AU28" s="296">
        <v>2223</v>
      </c>
      <c r="AV28" s="296">
        <v>2237</v>
      </c>
      <c r="AW28" s="296">
        <v>2178</v>
      </c>
      <c r="AX28" s="296">
        <v>2130</v>
      </c>
      <c r="AY28" s="296">
        <v>2178</v>
      </c>
      <c r="AZ28" s="296">
        <v>2112</v>
      </c>
      <c r="BA28" s="296">
        <v>2027</v>
      </c>
      <c r="BB28" s="296">
        <v>1915</v>
      </c>
      <c r="BC28" s="296">
        <v>1834</v>
      </c>
      <c r="BD28" s="296">
        <v>1789</v>
      </c>
      <c r="BE28" s="296">
        <v>1676</v>
      </c>
      <c r="BF28" s="296">
        <v>1613</v>
      </c>
      <c r="BG28" s="296">
        <v>1580</v>
      </c>
      <c r="BH28" s="296">
        <v>1578</v>
      </c>
      <c r="BI28" s="296">
        <v>1563</v>
      </c>
      <c r="BJ28" s="296">
        <v>1515</v>
      </c>
      <c r="BK28" s="296">
        <v>1532</v>
      </c>
      <c r="BL28" s="296">
        <v>1624</v>
      </c>
      <c r="BM28" s="296">
        <v>1679</v>
      </c>
      <c r="BN28" s="296">
        <v>1675</v>
      </c>
      <c r="BO28" s="296">
        <v>1770</v>
      </c>
      <c r="BP28" s="296">
        <v>1880</v>
      </c>
      <c r="BQ28" s="296">
        <v>1841</v>
      </c>
      <c r="BR28" s="296">
        <v>1827</v>
      </c>
      <c r="BS28" s="296">
        <v>1808</v>
      </c>
      <c r="BT28" s="296">
        <v>1844</v>
      </c>
      <c r="BU28" s="296">
        <v>1825</v>
      </c>
      <c r="BV28" s="296">
        <v>1789</v>
      </c>
      <c r="BW28" s="296">
        <v>1827</v>
      </c>
    </row>
    <row r="29" spans="1:75" x14ac:dyDescent="0.25">
      <c r="A29" t="s">
        <v>27</v>
      </c>
      <c r="B29" s="296">
        <v>120</v>
      </c>
      <c r="C29" s="296">
        <v>131</v>
      </c>
      <c r="D29" s="296">
        <v>98</v>
      </c>
      <c r="E29" s="296">
        <v>93</v>
      </c>
      <c r="F29" s="296">
        <v>94</v>
      </c>
      <c r="G29" s="296">
        <v>86</v>
      </c>
      <c r="H29" s="296">
        <v>82</v>
      </c>
      <c r="I29" s="296">
        <v>72</v>
      </c>
      <c r="J29" s="296">
        <v>69</v>
      </c>
      <c r="K29" s="296">
        <v>64</v>
      </c>
      <c r="L29" s="296">
        <v>56</v>
      </c>
      <c r="M29" s="296">
        <v>56</v>
      </c>
      <c r="N29" s="296">
        <v>45</v>
      </c>
      <c r="O29" s="296">
        <v>43</v>
      </c>
      <c r="P29" s="296">
        <v>47</v>
      </c>
      <c r="Q29" s="296">
        <v>48</v>
      </c>
      <c r="R29" s="296">
        <v>50</v>
      </c>
      <c r="S29" s="296">
        <v>52</v>
      </c>
      <c r="T29" s="296">
        <v>48</v>
      </c>
      <c r="U29" s="296">
        <v>52</v>
      </c>
      <c r="V29" s="296">
        <v>48</v>
      </c>
      <c r="W29" s="296">
        <v>58</v>
      </c>
      <c r="X29" s="296">
        <v>69</v>
      </c>
      <c r="Y29" s="296">
        <v>76</v>
      </c>
      <c r="Z29" s="296">
        <v>81</v>
      </c>
      <c r="AA29" s="296">
        <v>86</v>
      </c>
      <c r="AB29" s="296">
        <v>81</v>
      </c>
      <c r="AC29" s="296">
        <v>85</v>
      </c>
      <c r="AD29" s="296">
        <v>82</v>
      </c>
      <c r="AE29" s="296">
        <v>87</v>
      </c>
      <c r="AF29" s="296">
        <v>80</v>
      </c>
      <c r="AG29" s="296">
        <v>83</v>
      </c>
      <c r="AH29" s="296">
        <v>75</v>
      </c>
      <c r="AI29" s="296">
        <v>79</v>
      </c>
      <c r="AJ29" s="296">
        <v>77</v>
      </c>
      <c r="AK29" s="296">
        <v>91</v>
      </c>
      <c r="AL29" s="296">
        <v>96</v>
      </c>
      <c r="AM29" s="296">
        <v>95</v>
      </c>
      <c r="AN29" s="296">
        <v>89</v>
      </c>
      <c r="AO29" s="296">
        <v>84</v>
      </c>
      <c r="AP29" s="296">
        <v>86</v>
      </c>
      <c r="AQ29" s="296">
        <v>78</v>
      </c>
      <c r="AR29" s="296">
        <v>79</v>
      </c>
      <c r="AS29" s="296">
        <v>74</v>
      </c>
      <c r="AT29" s="296">
        <v>77</v>
      </c>
      <c r="AU29" s="296">
        <v>73</v>
      </c>
      <c r="AV29" s="296">
        <v>73</v>
      </c>
      <c r="AW29" s="296">
        <v>73</v>
      </c>
      <c r="AX29" s="296">
        <v>79</v>
      </c>
      <c r="AY29" s="296">
        <v>78</v>
      </c>
      <c r="AZ29" s="296">
        <v>87</v>
      </c>
      <c r="BA29" s="296">
        <v>77</v>
      </c>
      <c r="BB29" s="296">
        <v>65</v>
      </c>
      <c r="BC29" s="296">
        <v>65</v>
      </c>
      <c r="BD29" s="296">
        <v>61</v>
      </c>
      <c r="BE29" s="296">
        <v>65</v>
      </c>
      <c r="BF29" s="296">
        <v>69</v>
      </c>
      <c r="BG29" s="296">
        <v>69</v>
      </c>
      <c r="BH29" s="296">
        <v>64</v>
      </c>
      <c r="BI29" s="296">
        <v>65</v>
      </c>
      <c r="BJ29" s="296">
        <v>58</v>
      </c>
      <c r="BK29" s="296">
        <v>63</v>
      </c>
      <c r="BL29" s="296">
        <v>60</v>
      </c>
      <c r="BM29" s="296">
        <v>78</v>
      </c>
      <c r="BN29" s="296">
        <v>69</v>
      </c>
      <c r="BO29" s="296">
        <v>83</v>
      </c>
      <c r="BP29" s="296">
        <v>81</v>
      </c>
      <c r="BQ29" s="296">
        <v>75</v>
      </c>
      <c r="BR29" s="296">
        <v>67</v>
      </c>
      <c r="BS29" s="296">
        <v>68</v>
      </c>
      <c r="BT29" s="296">
        <v>63</v>
      </c>
      <c r="BU29" s="296">
        <v>69</v>
      </c>
      <c r="BV29" s="296">
        <v>74</v>
      </c>
      <c r="BW29" s="296">
        <v>72</v>
      </c>
    </row>
    <row r="30" spans="1:75" x14ac:dyDescent="0.25">
      <c r="A30" t="s">
        <v>28</v>
      </c>
      <c r="B30" s="296">
        <v>221</v>
      </c>
      <c r="C30" s="296">
        <v>219</v>
      </c>
      <c r="D30" s="296">
        <v>200</v>
      </c>
      <c r="E30" s="296">
        <v>196</v>
      </c>
      <c r="F30" s="296">
        <v>195</v>
      </c>
      <c r="G30" s="296">
        <v>191</v>
      </c>
      <c r="H30" s="296">
        <v>174</v>
      </c>
      <c r="I30" s="296">
        <v>168</v>
      </c>
      <c r="J30" s="296">
        <v>169</v>
      </c>
      <c r="K30" s="296">
        <v>174</v>
      </c>
      <c r="L30" s="296">
        <v>167</v>
      </c>
      <c r="M30" s="296">
        <v>180</v>
      </c>
      <c r="N30" s="296">
        <v>177</v>
      </c>
      <c r="O30" s="296">
        <v>182</v>
      </c>
      <c r="P30" s="296">
        <v>191</v>
      </c>
      <c r="Q30" s="296">
        <v>193</v>
      </c>
      <c r="R30" s="296">
        <v>192</v>
      </c>
      <c r="S30" s="296">
        <v>180</v>
      </c>
      <c r="T30" s="296">
        <v>165</v>
      </c>
      <c r="U30" s="296">
        <v>154</v>
      </c>
      <c r="V30" s="296">
        <v>167</v>
      </c>
      <c r="W30" s="296">
        <v>189</v>
      </c>
      <c r="X30" s="296">
        <v>180</v>
      </c>
      <c r="Y30" s="296">
        <v>180</v>
      </c>
      <c r="Z30" s="296">
        <v>183</v>
      </c>
      <c r="AA30" s="296">
        <v>181</v>
      </c>
      <c r="AB30" s="296">
        <v>166</v>
      </c>
      <c r="AC30" s="296">
        <v>170</v>
      </c>
      <c r="AD30" s="296">
        <v>169</v>
      </c>
      <c r="AE30" s="296">
        <v>168</v>
      </c>
      <c r="AF30" s="296">
        <v>172</v>
      </c>
      <c r="AG30" s="296">
        <v>183</v>
      </c>
      <c r="AH30" s="296">
        <v>197</v>
      </c>
      <c r="AI30" s="296">
        <v>205</v>
      </c>
      <c r="AJ30" s="296">
        <v>224</v>
      </c>
      <c r="AK30" s="296">
        <v>226</v>
      </c>
      <c r="AL30" s="296">
        <v>209</v>
      </c>
      <c r="AM30" s="296">
        <v>196</v>
      </c>
      <c r="AN30" s="296">
        <v>200</v>
      </c>
      <c r="AO30" s="296">
        <v>196</v>
      </c>
      <c r="AP30" s="296">
        <v>185</v>
      </c>
      <c r="AQ30" s="296">
        <v>196</v>
      </c>
      <c r="AR30" s="296">
        <v>186</v>
      </c>
      <c r="AS30" s="296">
        <v>155</v>
      </c>
      <c r="AT30" s="296">
        <v>139</v>
      </c>
      <c r="AU30" s="296">
        <v>150</v>
      </c>
      <c r="AV30" s="296">
        <v>153</v>
      </c>
      <c r="AW30" s="296">
        <v>150</v>
      </c>
      <c r="AX30" s="296">
        <v>159</v>
      </c>
      <c r="AY30" s="296">
        <v>145</v>
      </c>
      <c r="AZ30" s="296">
        <v>139</v>
      </c>
      <c r="BA30" s="296">
        <v>163</v>
      </c>
      <c r="BB30" s="296">
        <v>176</v>
      </c>
      <c r="BC30" s="296">
        <v>198</v>
      </c>
      <c r="BD30" s="296">
        <v>221</v>
      </c>
      <c r="BE30" s="296">
        <v>207</v>
      </c>
      <c r="BF30" s="296">
        <v>211</v>
      </c>
      <c r="BG30" s="296">
        <v>205</v>
      </c>
      <c r="BH30" s="296">
        <v>197</v>
      </c>
      <c r="BI30" s="296">
        <v>190</v>
      </c>
      <c r="BJ30" s="296">
        <v>203</v>
      </c>
      <c r="BK30" s="296">
        <v>214</v>
      </c>
      <c r="BL30" s="296">
        <v>230</v>
      </c>
      <c r="BM30" s="296">
        <v>215</v>
      </c>
      <c r="BN30" s="296">
        <v>237</v>
      </c>
      <c r="BO30" s="296">
        <v>260</v>
      </c>
      <c r="BP30" s="296">
        <v>258</v>
      </c>
      <c r="BQ30" s="296">
        <v>280</v>
      </c>
      <c r="BR30" s="296">
        <v>291</v>
      </c>
      <c r="BS30" s="296">
        <v>316</v>
      </c>
      <c r="BT30" s="296">
        <v>330</v>
      </c>
      <c r="BU30" s="296">
        <v>332</v>
      </c>
      <c r="BV30" s="296">
        <v>345</v>
      </c>
      <c r="BW30" s="296">
        <v>339</v>
      </c>
    </row>
    <row r="31" spans="1:75" x14ac:dyDescent="0.25">
      <c r="A31" t="s">
        <v>29</v>
      </c>
      <c r="B31" s="296">
        <v>277</v>
      </c>
      <c r="C31" s="296">
        <v>281</v>
      </c>
      <c r="D31" s="296">
        <v>285</v>
      </c>
      <c r="E31" s="296">
        <v>293</v>
      </c>
      <c r="F31" s="296">
        <v>295</v>
      </c>
      <c r="G31" s="296">
        <v>291</v>
      </c>
      <c r="H31" s="296">
        <v>290</v>
      </c>
      <c r="I31" s="296">
        <v>278</v>
      </c>
      <c r="J31" s="296">
        <v>297</v>
      </c>
      <c r="K31" s="296">
        <v>311</v>
      </c>
      <c r="L31" s="296">
        <v>328</v>
      </c>
      <c r="M31" s="296">
        <v>352</v>
      </c>
      <c r="N31" s="296">
        <v>355</v>
      </c>
      <c r="O31" s="296">
        <v>376</v>
      </c>
      <c r="P31" s="296">
        <v>414</v>
      </c>
      <c r="Q31" s="296">
        <v>399</v>
      </c>
      <c r="R31" s="296">
        <v>386</v>
      </c>
      <c r="S31" s="296">
        <v>388</v>
      </c>
      <c r="T31" s="296">
        <v>358</v>
      </c>
      <c r="U31" s="296">
        <v>333</v>
      </c>
      <c r="V31" s="296">
        <v>331</v>
      </c>
      <c r="W31" s="296">
        <v>345</v>
      </c>
      <c r="X31" s="296">
        <v>351</v>
      </c>
      <c r="Y31" s="296">
        <v>336</v>
      </c>
      <c r="Z31" s="296">
        <v>304</v>
      </c>
      <c r="AA31" s="296">
        <v>312</v>
      </c>
      <c r="AB31" s="296">
        <v>311</v>
      </c>
      <c r="AC31" s="296">
        <v>288</v>
      </c>
      <c r="AD31" s="296">
        <v>285</v>
      </c>
      <c r="AE31" s="296">
        <v>280</v>
      </c>
      <c r="AF31" s="296">
        <v>275</v>
      </c>
      <c r="AG31" s="296">
        <v>275</v>
      </c>
      <c r="AH31" s="296">
        <v>280</v>
      </c>
      <c r="AI31" s="296">
        <v>295</v>
      </c>
      <c r="AJ31" s="296">
        <v>301</v>
      </c>
      <c r="AK31" s="296">
        <v>329</v>
      </c>
      <c r="AL31" s="296">
        <v>359</v>
      </c>
      <c r="AM31" s="296">
        <v>378</v>
      </c>
      <c r="AN31" s="296">
        <v>385</v>
      </c>
      <c r="AO31" s="296">
        <v>406</v>
      </c>
      <c r="AP31" s="296">
        <v>424</v>
      </c>
      <c r="AQ31" s="296">
        <v>399</v>
      </c>
      <c r="AR31" s="296">
        <v>392</v>
      </c>
      <c r="AS31" s="296">
        <v>385</v>
      </c>
      <c r="AT31" s="296">
        <v>367</v>
      </c>
      <c r="AU31" s="296">
        <v>343</v>
      </c>
      <c r="AV31" s="296">
        <v>314</v>
      </c>
      <c r="AW31" s="296">
        <v>279</v>
      </c>
      <c r="AX31" s="296">
        <v>242</v>
      </c>
      <c r="AY31" s="296">
        <v>221</v>
      </c>
      <c r="AZ31" s="296">
        <v>218</v>
      </c>
      <c r="BA31" s="296">
        <v>189</v>
      </c>
      <c r="BB31" s="296">
        <v>171</v>
      </c>
      <c r="BC31" s="296">
        <v>182</v>
      </c>
      <c r="BD31" s="296">
        <v>182</v>
      </c>
      <c r="BE31" s="296">
        <v>200</v>
      </c>
      <c r="BF31" s="296">
        <v>206</v>
      </c>
      <c r="BG31" s="296">
        <v>206</v>
      </c>
      <c r="BH31" s="296">
        <v>223</v>
      </c>
      <c r="BI31" s="296">
        <v>254</v>
      </c>
      <c r="BJ31" s="296">
        <v>238</v>
      </c>
      <c r="BK31" s="296">
        <v>259</v>
      </c>
      <c r="BL31" s="296">
        <v>258</v>
      </c>
      <c r="BM31" s="296">
        <v>243</v>
      </c>
      <c r="BN31" s="296">
        <v>285</v>
      </c>
      <c r="BO31" s="296">
        <v>310</v>
      </c>
      <c r="BP31" s="296">
        <v>319</v>
      </c>
      <c r="BQ31" s="296">
        <v>341</v>
      </c>
      <c r="BR31" s="296">
        <v>378</v>
      </c>
      <c r="BS31" s="296">
        <v>381</v>
      </c>
      <c r="BT31" s="296">
        <v>362</v>
      </c>
      <c r="BU31" s="296">
        <v>351</v>
      </c>
      <c r="BV31" s="296">
        <v>340</v>
      </c>
      <c r="BW31" s="296">
        <v>341</v>
      </c>
    </row>
    <row r="32" spans="1:75" x14ac:dyDescent="0.25">
      <c r="A32" t="s">
        <v>30</v>
      </c>
      <c r="B32" s="296">
        <v>22</v>
      </c>
      <c r="C32" s="296">
        <v>22</v>
      </c>
      <c r="D32" s="296">
        <v>25</v>
      </c>
      <c r="E32" s="296">
        <v>28</v>
      </c>
      <c r="F32" s="296">
        <v>27</v>
      </c>
      <c r="G32" s="296">
        <v>25</v>
      </c>
      <c r="H32" s="296">
        <v>27</v>
      </c>
      <c r="I32" s="296">
        <v>25</v>
      </c>
      <c r="J32" s="296">
        <v>23</v>
      </c>
      <c r="K32" s="296">
        <v>20</v>
      </c>
      <c r="L32" s="296">
        <v>17</v>
      </c>
      <c r="M32" s="296">
        <v>20</v>
      </c>
      <c r="N32" s="296">
        <v>23</v>
      </c>
      <c r="O32" s="296">
        <v>22</v>
      </c>
      <c r="P32" s="296">
        <v>22</v>
      </c>
      <c r="Q32" s="296">
        <v>22</v>
      </c>
      <c r="R32" s="296">
        <v>25</v>
      </c>
      <c r="S32" s="296">
        <v>29</v>
      </c>
      <c r="T32" s="296">
        <v>28</v>
      </c>
      <c r="U32" s="296">
        <v>28</v>
      </c>
      <c r="V32" s="296">
        <v>21</v>
      </c>
      <c r="W32" s="296">
        <v>18</v>
      </c>
      <c r="X32" s="296">
        <v>17</v>
      </c>
      <c r="Y32" s="296">
        <v>19</v>
      </c>
      <c r="Z32" s="296">
        <v>18</v>
      </c>
      <c r="AA32" s="296">
        <v>14</v>
      </c>
      <c r="AB32" s="296">
        <v>10</v>
      </c>
      <c r="AC32" s="296">
        <v>7</v>
      </c>
      <c r="AD32" s="296">
        <v>10</v>
      </c>
      <c r="AE32" s="296">
        <v>8</v>
      </c>
      <c r="AF32" s="296">
        <v>9</v>
      </c>
      <c r="AG32" s="296">
        <v>15</v>
      </c>
      <c r="AH32" s="296">
        <v>11</v>
      </c>
      <c r="AI32" s="296">
        <v>13</v>
      </c>
      <c r="AJ32" s="296">
        <v>13</v>
      </c>
      <c r="AK32" s="296">
        <v>8</v>
      </c>
      <c r="AL32" s="296">
        <v>10</v>
      </c>
      <c r="AM32" s="296">
        <v>10</v>
      </c>
      <c r="AN32" s="296">
        <v>14</v>
      </c>
      <c r="AO32" s="296">
        <v>13</v>
      </c>
      <c r="AP32" s="296">
        <v>14</v>
      </c>
      <c r="AQ32" s="296">
        <v>9</v>
      </c>
      <c r="AR32" s="296">
        <v>10</v>
      </c>
      <c r="AS32" s="296">
        <v>9</v>
      </c>
      <c r="AT32" s="296">
        <v>3</v>
      </c>
      <c r="AU32" s="296">
        <v>6</v>
      </c>
      <c r="AV32" s="296">
        <v>7</v>
      </c>
      <c r="AW32" s="296">
        <v>9</v>
      </c>
      <c r="AX32" s="296">
        <v>10</v>
      </c>
      <c r="AY32" s="296">
        <v>12</v>
      </c>
      <c r="AZ32" s="296">
        <v>16</v>
      </c>
      <c r="BA32" s="296">
        <v>15</v>
      </c>
      <c r="BB32" s="296">
        <v>11</v>
      </c>
      <c r="BC32" s="296">
        <v>16</v>
      </c>
      <c r="BD32" s="296">
        <v>13</v>
      </c>
      <c r="BE32" s="296">
        <v>14</v>
      </c>
      <c r="BF32" s="296">
        <v>15</v>
      </c>
      <c r="BG32" s="296">
        <v>15</v>
      </c>
      <c r="BH32" s="296">
        <v>17</v>
      </c>
      <c r="BI32" s="296">
        <v>11</v>
      </c>
      <c r="BJ32" s="296">
        <v>12</v>
      </c>
      <c r="BK32" s="296">
        <v>13</v>
      </c>
      <c r="BL32" s="296">
        <v>10</v>
      </c>
      <c r="BM32" s="296">
        <v>8</v>
      </c>
      <c r="BN32" s="296">
        <v>8</v>
      </c>
      <c r="BO32" s="296">
        <v>8</v>
      </c>
      <c r="BP32" s="296">
        <v>11</v>
      </c>
      <c r="BQ32" s="296">
        <v>10</v>
      </c>
      <c r="BR32" s="296">
        <v>9</v>
      </c>
      <c r="BS32" s="296">
        <v>15</v>
      </c>
      <c r="BT32" s="296">
        <v>15</v>
      </c>
      <c r="BU32" s="296">
        <v>16</v>
      </c>
      <c r="BV32" s="296">
        <v>14</v>
      </c>
      <c r="BW32" s="296">
        <v>13</v>
      </c>
    </row>
    <row r="33" spans="1:75" x14ac:dyDescent="0.25">
      <c r="A33" t="s">
        <v>31</v>
      </c>
      <c r="B33" s="296">
        <v>2118</v>
      </c>
      <c r="C33" s="296">
        <v>2198</v>
      </c>
      <c r="D33" s="296">
        <v>2247</v>
      </c>
      <c r="E33" s="296">
        <v>2350</v>
      </c>
      <c r="F33" s="296">
        <v>2435</v>
      </c>
      <c r="G33" s="296">
        <v>2362</v>
      </c>
      <c r="H33" s="296">
        <v>2286</v>
      </c>
      <c r="I33" s="296">
        <v>2235</v>
      </c>
      <c r="J33" s="296">
        <v>2231</v>
      </c>
      <c r="K33" s="296">
        <v>2260</v>
      </c>
      <c r="L33" s="296">
        <v>2260</v>
      </c>
      <c r="M33" s="296">
        <v>2239</v>
      </c>
      <c r="N33" s="296">
        <v>2279</v>
      </c>
      <c r="O33" s="296">
        <v>2289</v>
      </c>
      <c r="P33" s="296">
        <v>2365</v>
      </c>
      <c r="Q33" s="296">
        <v>2386</v>
      </c>
      <c r="R33" s="296">
        <v>2415</v>
      </c>
      <c r="S33" s="296">
        <v>2505</v>
      </c>
      <c r="T33" s="296">
        <v>2538</v>
      </c>
      <c r="U33" s="296">
        <v>2606</v>
      </c>
      <c r="V33" s="296">
        <v>2605</v>
      </c>
      <c r="W33" s="296">
        <v>2665</v>
      </c>
      <c r="X33" s="296">
        <v>2694</v>
      </c>
      <c r="Y33" s="296">
        <v>2721</v>
      </c>
      <c r="Z33" s="296">
        <v>2576</v>
      </c>
      <c r="AA33" s="296">
        <v>2635</v>
      </c>
      <c r="AB33" s="296">
        <v>2553</v>
      </c>
      <c r="AC33" s="296">
        <v>2522</v>
      </c>
      <c r="AD33" s="296">
        <v>2426</v>
      </c>
      <c r="AE33" s="296">
        <v>2371</v>
      </c>
      <c r="AF33" s="296">
        <v>2287</v>
      </c>
      <c r="AG33" s="296">
        <v>2222</v>
      </c>
      <c r="AH33" s="296">
        <v>2191</v>
      </c>
      <c r="AI33" s="296">
        <v>2152</v>
      </c>
      <c r="AJ33" s="296">
        <v>2102</v>
      </c>
      <c r="AK33" s="296">
        <v>2057</v>
      </c>
      <c r="AL33" s="296">
        <v>2005</v>
      </c>
      <c r="AM33" s="296">
        <v>2102</v>
      </c>
      <c r="AN33" s="296">
        <v>2110</v>
      </c>
      <c r="AO33" s="296">
        <v>2075</v>
      </c>
      <c r="AP33" s="296">
        <v>1932</v>
      </c>
      <c r="AQ33" s="296">
        <v>1959</v>
      </c>
      <c r="AR33" s="296">
        <v>1886</v>
      </c>
      <c r="AS33" s="296">
        <v>1793</v>
      </c>
      <c r="AT33" s="296">
        <v>1715</v>
      </c>
      <c r="AU33" s="296">
        <v>1779</v>
      </c>
      <c r="AV33" s="296">
        <v>1768</v>
      </c>
      <c r="AW33" s="296">
        <v>1760</v>
      </c>
      <c r="AX33" s="296">
        <v>1754</v>
      </c>
      <c r="AY33" s="296">
        <v>1817</v>
      </c>
      <c r="AZ33" s="296">
        <v>1688</v>
      </c>
      <c r="BA33" s="296">
        <v>1574</v>
      </c>
      <c r="BB33" s="296">
        <v>1536</v>
      </c>
      <c r="BC33" s="296">
        <v>1522</v>
      </c>
      <c r="BD33" s="296">
        <v>1505</v>
      </c>
      <c r="BE33" s="296">
        <v>1558</v>
      </c>
      <c r="BF33" s="296">
        <v>1590</v>
      </c>
      <c r="BG33" s="296">
        <v>1517</v>
      </c>
      <c r="BH33" s="296">
        <v>1460</v>
      </c>
      <c r="BI33" s="296">
        <v>1394</v>
      </c>
      <c r="BJ33" s="296">
        <v>1353</v>
      </c>
      <c r="BK33" s="296">
        <v>1337</v>
      </c>
      <c r="BL33" s="296">
        <v>1319</v>
      </c>
      <c r="BM33" s="296">
        <v>1335</v>
      </c>
      <c r="BN33" s="296">
        <v>1297</v>
      </c>
      <c r="BO33" s="296">
        <v>1333</v>
      </c>
      <c r="BP33" s="296">
        <v>1405</v>
      </c>
      <c r="BQ33" s="296">
        <v>1483</v>
      </c>
      <c r="BR33" s="296">
        <v>1455</v>
      </c>
      <c r="BS33" s="296">
        <v>1427</v>
      </c>
      <c r="BT33" s="296">
        <v>1428</v>
      </c>
      <c r="BU33" s="296">
        <v>1481</v>
      </c>
      <c r="BV33" s="296">
        <v>1573</v>
      </c>
      <c r="BW33" s="296">
        <v>1537</v>
      </c>
    </row>
    <row r="34" spans="1:75" x14ac:dyDescent="0.25">
      <c r="A34" t="s">
        <v>32</v>
      </c>
      <c r="B34" s="296">
        <v>203</v>
      </c>
      <c r="C34" s="296">
        <v>213</v>
      </c>
      <c r="D34" s="296">
        <v>216</v>
      </c>
      <c r="E34" s="296">
        <v>192</v>
      </c>
      <c r="F34" s="296">
        <v>209</v>
      </c>
      <c r="G34" s="296">
        <v>205</v>
      </c>
      <c r="H34" s="296">
        <v>200</v>
      </c>
      <c r="I34" s="296">
        <v>206</v>
      </c>
      <c r="J34" s="296">
        <v>204</v>
      </c>
      <c r="K34" s="296">
        <v>235</v>
      </c>
      <c r="L34" s="296">
        <v>240</v>
      </c>
      <c r="M34" s="296">
        <v>266</v>
      </c>
      <c r="N34" s="296">
        <v>307</v>
      </c>
      <c r="O34" s="296">
        <v>299</v>
      </c>
      <c r="P34" s="296">
        <v>308</v>
      </c>
      <c r="Q34" s="296">
        <v>295</v>
      </c>
      <c r="R34" s="296">
        <v>316</v>
      </c>
      <c r="S34" s="296">
        <v>304</v>
      </c>
      <c r="T34" s="296">
        <v>306</v>
      </c>
      <c r="U34" s="296">
        <v>306</v>
      </c>
      <c r="V34" s="296">
        <v>323</v>
      </c>
      <c r="W34" s="296">
        <v>323</v>
      </c>
      <c r="X34" s="296">
        <v>298</v>
      </c>
      <c r="Y34" s="296">
        <v>297</v>
      </c>
      <c r="Z34" s="296">
        <v>290</v>
      </c>
      <c r="AA34" s="296">
        <v>282</v>
      </c>
      <c r="AB34" s="296">
        <v>279</v>
      </c>
      <c r="AC34" s="296">
        <v>250</v>
      </c>
      <c r="AD34" s="296">
        <v>239</v>
      </c>
      <c r="AE34" s="296">
        <v>249</v>
      </c>
      <c r="AF34" s="296">
        <v>253</v>
      </c>
      <c r="AG34" s="296">
        <v>275</v>
      </c>
      <c r="AH34" s="296">
        <v>286</v>
      </c>
      <c r="AI34" s="296">
        <v>312</v>
      </c>
      <c r="AJ34" s="296">
        <v>326</v>
      </c>
      <c r="AK34" s="296">
        <v>320</v>
      </c>
      <c r="AL34" s="296">
        <v>315</v>
      </c>
      <c r="AM34" s="296">
        <v>327</v>
      </c>
      <c r="AN34" s="296">
        <v>326</v>
      </c>
      <c r="AO34" s="296">
        <v>339</v>
      </c>
      <c r="AP34" s="296">
        <v>335</v>
      </c>
      <c r="AQ34" s="296">
        <v>324</v>
      </c>
      <c r="AR34" s="296">
        <v>293</v>
      </c>
      <c r="AS34" s="296">
        <v>280</v>
      </c>
      <c r="AT34" s="296">
        <v>273</v>
      </c>
      <c r="AU34" s="296">
        <v>281</v>
      </c>
      <c r="AV34" s="296">
        <v>268</v>
      </c>
      <c r="AW34" s="296">
        <v>257</v>
      </c>
      <c r="AX34" s="296">
        <v>276</v>
      </c>
      <c r="AY34" s="296">
        <v>253</v>
      </c>
      <c r="AZ34" s="296">
        <v>243</v>
      </c>
      <c r="BA34" s="296">
        <v>228</v>
      </c>
      <c r="BB34" s="296">
        <v>236</v>
      </c>
      <c r="BC34" s="296">
        <v>253</v>
      </c>
      <c r="BD34" s="296">
        <v>263</v>
      </c>
      <c r="BE34" s="296">
        <v>271</v>
      </c>
      <c r="BF34" s="296">
        <v>273</v>
      </c>
      <c r="BG34" s="296">
        <v>288</v>
      </c>
      <c r="BH34" s="296">
        <v>318</v>
      </c>
      <c r="BI34" s="296">
        <v>338</v>
      </c>
      <c r="BJ34" s="296">
        <v>344</v>
      </c>
      <c r="BK34" s="296">
        <v>363</v>
      </c>
      <c r="BL34" s="296">
        <v>378</v>
      </c>
      <c r="BM34" s="296">
        <v>377</v>
      </c>
      <c r="BN34" s="296">
        <v>389</v>
      </c>
      <c r="BO34" s="296">
        <v>387</v>
      </c>
      <c r="BP34" s="296">
        <v>394</v>
      </c>
      <c r="BQ34" s="296">
        <v>430</v>
      </c>
      <c r="BR34" s="296">
        <v>468</v>
      </c>
      <c r="BS34" s="296">
        <v>505</v>
      </c>
      <c r="BT34" s="296">
        <v>568</v>
      </c>
      <c r="BU34" s="296">
        <v>589</v>
      </c>
      <c r="BV34" s="296">
        <v>554</v>
      </c>
      <c r="BW34" s="296">
        <v>468</v>
      </c>
    </row>
    <row r="35" spans="1:75" x14ac:dyDescent="0.25">
      <c r="A35" t="s">
        <v>33</v>
      </c>
      <c r="B35" s="296">
        <v>118</v>
      </c>
      <c r="C35" s="296">
        <v>119</v>
      </c>
      <c r="D35" s="296">
        <v>125</v>
      </c>
      <c r="E35" s="296">
        <v>125</v>
      </c>
      <c r="F35" s="296">
        <v>121</v>
      </c>
      <c r="G35" s="296">
        <v>112</v>
      </c>
      <c r="H35" s="296">
        <v>130</v>
      </c>
      <c r="I35" s="296">
        <v>128</v>
      </c>
      <c r="J35" s="296">
        <v>143</v>
      </c>
      <c r="K35" s="296">
        <v>154</v>
      </c>
      <c r="L35" s="296">
        <v>154</v>
      </c>
      <c r="M35" s="296">
        <v>148</v>
      </c>
      <c r="N35" s="296">
        <v>144</v>
      </c>
      <c r="O35" s="296">
        <v>144</v>
      </c>
      <c r="P35" s="296">
        <v>149</v>
      </c>
      <c r="Q35" s="296">
        <v>157</v>
      </c>
      <c r="R35" s="296">
        <v>147</v>
      </c>
      <c r="S35" s="296">
        <v>148</v>
      </c>
      <c r="T35" s="296">
        <v>146</v>
      </c>
      <c r="U35" s="296">
        <v>147</v>
      </c>
      <c r="V35" s="296">
        <v>147</v>
      </c>
      <c r="W35" s="296">
        <v>151</v>
      </c>
      <c r="X35" s="296">
        <v>154</v>
      </c>
      <c r="Y35" s="296">
        <v>158</v>
      </c>
      <c r="Z35" s="296">
        <v>157</v>
      </c>
      <c r="AA35" s="296">
        <v>173</v>
      </c>
      <c r="AB35" s="296">
        <v>184</v>
      </c>
      <c r="AC35" s="296">
        <v>184</v>
      </c>
      <c r="AD35" s="296">
        <v>197</v>
      </c>
      <c r="AE35" s="296">
        <v>187</v>
      </c>
      <c r="AF35" s="296">
        <v>186</v>
      </c>
      <c r="AG35" s="296">
        <v>175</v>
      </c>
      <c r="AH35" s="296">
        <v>166</v>
      </c>
      <c r="AI35" s="296">
        <v>186</v>
      </c>
      <c r="AJ35" s="296">
        <v>173</v>
      </c>
      <c r="AK35" s="296">
        <v>177</v>
      </c>
      <c r="AL35" s="296">
        <v>174</v>
      </c>
      <c r="AM35" s="296">
        <v>167</v>
      </c>
      <c r="AN35" s="296">
        <v>163</v>
      </c>
      <c r="AO35" s="296">
        <v>153</v>
      </c>
      <c r="AP35" s="296">
        <v>151</v>
      </c>
      <c r="AQ35" s="296">
        <v>151</v>
      </c>
      <c r="AR35" s="296">
        <v>145</v>
      </c>
      <c r="AS35" s="296">
        <v>138</v>
      </c>
      <c r="AT35" s="296">
        <v>131</v>
      </c>
      <c r="AU35" s="296">
        <v>132</v>
      </c>
      <c r="AV35" s="296">
        <v>137</v>
      </c>
      <c r="AW35" s="296">
        <v>124</v>
      </c>
      <c r="AX35" s="296">
        <v>111</v>
      </c>
      <c r="AY35" s="296">
        <v>113</v>
      </c>
      <c r="AZ35" s="296">
        <v>113</v>
      </c>
      <c r="BA35" s="296">
        <v>118</v>
      </c>
      <c r="BB35" s="296">
        <v>118</v>
      </c>
      <c r="BC35" s="296">
        <v>137</v>
      </c>
      <c r="BD35" s="296">
        <v>138</v>
      </c>
      <c r="BE35" s="296">
        <v>128</v>
      </c>
      <c r="BF35" s="296">
        <v>116</v>
      </c>
      <c r="BG35" s="296">
        <v>106</v>
      </c>
      <c r="BH35" s="296">
        <v>89</v>
      </c>
      <c r="BI35" s="296">
        <v>84</v>
      </c>
      <c r="BJ35" s="296">
        <v>81</v>
      </c>
      <c r="BK35" s="296">
        <v>96</v>
      </c>
      <c r="BL35" s="296">
        <v>105</v>
      </c>
      <c r="BM35" s="296">
        <v>110</v>
      </c>
      <c r="BN35" s="296">
        <v>108</v>
      </c>
      <c r="BO35" s="296">
        <v>113</v>
      </c>
      <c r="BP35" s="296">
        <v>108</v>
      </c>
      <c r="BQ35" s="296">
        <v>110</v>
      </c>
      <c r="BR35" s="296">
        <v>97</v>
      </c>
      <c r="BS35" s="296">
        <v>112</v>
      </c>
      <c r="BT35" s="296">
        <v>118</v>
      </c>
      <c r="BU35" s="296">
        <v>127</v>
      </c>
      <c r="BV35" s="296">
        <v>124</v>
      </c>
      <c r="BW35" s="296">
        <v>120</v>
      </c>
    </row>
    <row r="36" spans="1:75" x14ac:dyDescent="0.25">
      <c r="A36" t="s">
        <v>34</v>
      </c>
      <c r="B36" s="296">
        <v>83</v>
      </c>
      <c r="C36" s="296">
        <v>78</v>
      </c>
      <c r="D36" s="296">
        <v>74</v>
      </c>
      <c r="E36" s="296">
        <v>62</v>
      </c>
      <c r="F36" s="296">
        <v>53</v>
      </c>
      <c r="G36" s="296">
        <v>53</v>
      </c>
      <c r="H36" s="296">
        <v>54</v>
      </c>
      <c r="I36" s="296">
        <v>47</v>
      </c>
      <c r="J36" s="296">
        <v>44</v>
      </c>
      <c r="K36" s="296">
        <v>54</v>
      </c>
      <c r="L36" s="296">
        <v>48</v>
      </c>
      <c r="M36" s="296">
        <v>55</v>
      </c>
      <c r="N36" s="296">
        <v>46</v>
      </c>
      <c r="O36" s="296">
        <v>53</v>
      </c>
      <c r="P36" s="296">
        <v>59</v>
      </c>
      <c r="Q36" s="296">
        <v>55</v>
      </c>
      <c r="R36" s="296">
        <v>58</v>
      </c>
      <c r="S36" s="296">
        <v>64</v>
      </c>
      <c r="T36" s="296">
        <v>74</v>
      </c>
      <c r="U36" s="296">
        <v>60</v>
      </c>
      <c r="V36" s="296">
        <v>58</v>
      </c>
      <c r="W36" s="296">
        <v>62</v>
      </c>
      <c r="X36" s="296">
        <v>61</v>
      </c>
      <c r="Y36" s="296">
        <v>84</v>
      </c>
      <c r="Z36" s="296">
        <v>82</v>
      </c>
      <c r="AA36" s="296">
        <v>82</v>
      </c>
      <c r="AB36" s="296">
        <v>75</v>
      </c>
      <c r="AC36" s="296">
        <v>94</v>
      </c>
      <c r="AD36" s="296">
        <v>84</v>
      </c>
      <c r="AE36" s="296">
        <v>86</v>
      </c>
      <c r="AF36" s="296">
        <v>77</v>
      </c>
      <c r="AG36" s="296">
        <v>73</v>
      </c>
      <c r="AH36" s="296">
        <v>69</v>
      </c>
      <c r="AI36" s="296">
        <v>56</v>
      </c>
      <c r="AJ36" s="296">
        <v>50</v>
      </c>
      <c r="AK36" s="296">
        <v>51</v>
      </c>
      <c r="AL36" s="296">
        <v>59</v>
      </c>
      <c r="AM36" s="296">
        <v>65</v>
      </c>
      <c r="AN36" s="296">
        <v>56</v>
      </c>
      <c r="AO36" s="296">
        <v>63</v>
      </c>
      <c r="AP36" s="296">
        <v>54</v>
      </c>
      <c r="AQ36" s="296">
        <v>48</v>
      </c>
      <c r="AR36" s="296">
        <v>44</v>
      </c>
      <c r="AS36" s="296">
        <v>46</v>
      </c>
      <c r="AT36" s="296">
        <v>48</v>
      </c>
      <c r="AU36" s="296">
        <v>48</v>
      </c>
      <c r="AV36" s="296">
        <v>46</v>
      </c>
      <c r="AW36" s="296">
        <v>46</v>
      </c>
      <c r="AX36" s="296">
        <v>41</v>
      </c>
      <c r="AY36" s="296">
        <v>44</v>
      </c>
      <c r="AZ36" s="296">
        <v>44</v>
      </c>
      <c r="BA36" s="296">
        <v>47</v>
      </c>
      <c r="BB36" s="296">
        <v>50</v>
      </c>
      <c r="BC36" s="296">
        <v>44</v>
      </c>
      <c r="BD36" s="296">
        <v>47</v>
      </c>
      <c r="BE36" s="296">
        <v>41</v>
      </c>
      <c r="BF36" s="296">
        <v>39</v>
      </c>
      <c r="BG36" s="296">
        <v>44</v>
      </c>
      <c r="BH36" s="296">
        <v>51</v>
      </c>
      <c r="BI36" s="296">
        <v>48</v>
      </c>
      <c r="BJ36" s="296">
        <v>48</v>
      </c>
      <c r="BK36" s="296">
        <v>55</v>
      </c>
      <c r="BL36" s="296">
        <v>50</v>
      </c>
      <c r="BM36" s="296">
        <v>52</v>
      </c>
      <c r="BN36" s="296">
        <v>56</v>
      </c>
      <c r="BO36" s="296">
        <v>61</v>
      </c>
      <c r="BP36" s="296">
        <v>55</v>
      </c>
      <c r="BQ36" s="296">
        <v>56</v>
      </c>
      <c r="BR36" s="296">
        <v>49</v>
      </c>
      <c r="BS36" s="296">
        <v>56</v>
      </c>
      <c r="BT36" s="296">
        <v>57</v>
      </c>
      <c r="BU36" s="296">
        <v>61</v>
      </c>
      <c r="BV36" s="296">
        <v>55</v>
      </c>
      <c r="BW36" s="296">
        <v>48</v>
      </c>
    </row>
    <row r="37" spans="1:75" x14ac:dyDescent="0.25">
      <c r="A37" t="s">
        <v>35</v>
      </c>
      <c r="B37" s="296">
        <v>45570</v>
      </c>
      <c r="C37" s="296">
        <v>46183</v>
      </c>
      <c r="D37" s="296">
        <v>46750</v>
      </c>
      <c r="E37" s="296">
        <v>47052</v>
      </c>
      <c r="F37" s="296">
        <v>47048</v>
      </c>
      <c r="G37" s="296">
        <v>47078</v>
      </c>
      <c r="H37" s="296">
        <v>47163</v>
      </c>
      <c r="I37" s="296">
        <v>46715</v>
      </c>
      <c r="J37" s="296">
        <v>45706</v>
      </c>
      <c r="K37" s="296">
        <v>43898</v>
      </c>
      <c r="L37" s="296">
        <v>41063</v>
      </c>
      <c r="M37" s="296">
        <v>38839</v>
      </c>
      <c r="N37" s="296">
        <v>36815</v>
      </c>
      <c r="O37" s="296">
        <v>35408</v>
      </c>
      <c r="P37" s="296">
        <v>34169</v>
      </c>
      <c r="Q37" s="296">
        <v>33169</v>
      </c>
      <c r="R37" s="296">
        <v>31999</v>
      </c>
      <c r="S37" s="296">
        <v>31406</v>
      </c>
      <c r="T37" s="296">
        <v>30845</v>
      </c>
      <c r="U37" s="296">
        <v>29959</v>
      </c>
      <c r="V37" s="296">
        <v>29412</v>
      </c>
      <c r="W37" s="296">
        <v>28675</v>
      </c>
      <c r="X37" s="296">
        <v>28205</v>
      </c>
      <c r="Y37" s="296">
        <v>27424</v>
      </c>
      <c r="Z37" s="296">
        <v>26546</v>
      </c>
      <c r="AA37" s="296">
        <v>26137</v>
      </c>
      <c r="AB37" s="296">
        <v>25533</v>
      </c>
      <c r="AC37" s="296">
        <v>24692</v>
      </c>
      <c r="AD37" s="296">
        <v>23776</v>
      </c>
      <c r="AE37" s="296">
        <v>23867</v>
      </c>
      <c r="AF37" s="296">
        <v>23525</v>
      </c>
      <c r="AG37" s="296">
        <v>22890</v>
      </c>
      <c r="AH37" s="296">
        <v>22309</v>
      </c>
      <c r="AI37" s="296">
        <v>22194</v>
      </c>
      <c r="AJ37" s="296">
        <v>22295</v>
      </c>
      <c r="AK37" s="296">
        <v>22021</v>
      </c>
      <c r="AL37" s="296">
        <v>21702</v>
      </c>
      <c r="AM37" s="296">
        <v>21709</v>
      </c>
      <c r="AN37" s="296">
        <v>21659</v>
      </c>
      <c r="AO37" s="296">
        <v>21293</v>
      </c>
      <c r="AP37" s="296">
        <v>20705</v>
      </c>
      <c r="AQ37" s="296">
        <v>20359</v>
      </c>
      <c r="AR37" s="296">
        <v>19811</v>
      </c>
      <c r="AS37" s="296">
        <v>19090</v>
      </c>
      <c r="AT37" s="296">
        <v>18463</v>
      </c>
      <c r="AU37" s="296">
        <v>18008</v>
      </c>
      <c r="AV37" s="296">
        <v>17677</v>
      </c>
      <c r="AW37" s="296">
        <v>17507</v>
      </c>
      <c r="AX37" s="296">
        <v>17343</v>
      </c>
      <c r="AY37" s="296">
        <v>16863</v>
      </c>
      <c r="AZ37" s="296">
        <v>16783</v>
      </c>
      <c r="BA37" s="296">
        <v>16756</v>
      </c>
      <c r="BB37" s="296">
        <v>16774</v>
      </c>
      <c r="BC37" s="296">
        <v>16732</v>
      </c>
      <c r="BD37" s="296">
        <v>16715</v>
      </c>
      <c r="BE37" s="296">
        <v>16528</v>
      </c>
      <c r="BF37" s="296">
        <v>16426</v>
      </c>
      <c r="BG37" s="296">
        <v>16505</v>
      </c>
      <c r="BH37" s="296">
        <v>16691</v>
      </c>
      <c r="BI37" s="296">
        <v>16854</v>
      </c>
      <c r="BJ37" s="296">
        <v>17247</v>
      </c>
      <c r="BK37" s="296">
        <v>17498</v>
      </c>
      <c r="BL37" s="296">
        <v>18087</v>
      </c>
      <c r="BM37" s="296">
        <v>18569</v>
      </c>
      <c r="BN37" s="296">
        <v>18913</v>
      </c>
      <c r="BO37" s="296">
        <v>18871</v>
      </c>
      <c r="BP37" s="296">
        <v>18943</v>
      </c>
      <c r="BQ37" s="296">
        <v>19212</v>
      </c>
      <c r="BR37" s="296">
        <v>19187</v>
      </c>
      <c r="BS37" s="296">
        <v>19110</v>
      </c>
      <c r="BT37" s="296">
        <v>19222</v>
      </c>
      <c r="BU37" s="296">
        <v>19406</v>
      </c>
      <c r="BV37" s="296">
        <v>19338</v>
      </c>
      <c r="BW37" s="296">
        <v>19259</v>
      </c>
    </row>
    <row r="38" spans="1:75" x14ac:dyDescent="0.25">
      <c r="A38" t="s">
        <v>36</v>
      </c>
      <c r="B38" s="296">
        <v>138</v>
      </c>
      <c r="C38" s="296">
        <v>161</v>
      </c>
      <c r="D38" s="296">
        <v>169</v>
      </c>
      <c r="E38" s="296">
        <v>161</v>
      </c>
      <c r="F38" s="296">
        <v>157</v>
      </c>
      <c r="G38" s="296">
        <v>152</v>
      </c>
      <c r="H38" s="296">
        <v>150</v>
      </c>
      <c r="I38" s="296">
        <v>127</v>
      </c>
      <c r="J38" s="296">
        <v>144</v>
      </c>
      <c r="K38" s="296">
        <v>161</v>
      </c>
      <c r="L38" s="296">
        <v>167</v>
      </c>
      <c r="M38" s="296">
        <v>160</v>
      </c>
      <c r="N38" s="296">
        <v>170</v>
      </c>
      <c r="O38" s="296">
        <v>178</v>
      </c>
      <c r="P38" s="296">
        <v>170</v>
      </c>
      <c r="Q38" s="296">
        <v>195</v>
      </c>
      <c r="R38" s="296">
        <v>192</v>
      </c>
      <c r="S38" s="296">
        <v>169</v>
      </c>
      <c r="T38" s="296">
        <v>181</v>
      </c>
      <c r="U38" s="296">
        <v>195</v>
      </c>
      <c r="V38" s="296">
        <v>203</v>
      </c>
      <c r="W38" s="296">
        <v>216</v>
      </c>
      <c r="X38" s="296">
        <v>209</v>
      </c>
      <c r="Y38" s="296">
        <v>199</v>
      </c>
      <c r="Z38" s="296">
        <v>215</v>
      </c>
      <c r="AA38" s="296">
        <v>219</v>
      </c>
      <c r="AB38" s="296">
        <v>262</v>
      </c>
      <c r="AC38" s="296">
        <v>276</v>
      </c>
      <c r="AD38" s="296">
        <v>301</v>
      </c>
      <c r="AE38" s="296">
        <v>289</v>
      </c>
      <c r="AF38" s="296">
        <v>268</v>
      </c>
      <c r="AG38" s="296">
        <v>275</v>
      </c>
      <c r="AH38" s="296">
        <v>286</v>
      </c>
      <c r="AI38" s="296">
        <v>318</v>
      </c>
      <c r="AJ38" s="296">
        <v>301</v>
      </c>
      <c r="AK38" s="296">
        <v>297</v>
      </c>
      <c r="AL38" s="296">
        <v>311</v>
      </c>
      <c r="AM38" s="296">
        <v>277</v>
      </c>
      <c r="AN38" s="296">
        <v>255</v>
      </c>
      <c r="AO38" s="296">
        <v>264</v>
      </c>
      <c r="AP38" s="296">
        <v>241</v>
      </c>
      <c r="AQ38" s="296">
        <v>243</v>
      </c>
      <c r="AR38" s="296">
        <v>216</v>
      </c>
      <c r="AS38" s="296">
        <v>225</v>
      </c>
      <c r="AT38" s="296">
        <v>217</v>
      </c>
      <c r="AU38" s="296">
        <v>204</v>
      </c>
      <c r="AV38" s="296">
        <v>219</v>
      </c>
      <c r="AW38" s="296">
        <v>191</v>
      </c>
      <c r="AX38" s="296">
        <v>178</v>
      </c>
      <c r="AY38" s="296">
        <v>189</v>
      </c>
      <c r="AZ38" s="296">
        <v>196</v>
      </c>
      <c r="BA38" s="296">
        <v>173</v>
      </c>
      <c r="BB38" s="296">
        <v>172</v>
      </c>
      <c r="BC38" s="296">
        <v>176</v>
      </c>
      <c r="BD38" s="296">
        <v>158</v>
      </c>
      <c r="BE38" s="296">
        <v>152</v>
      </c>
      <c r="BF38" s="296">
        <v>167</v>
      </c>
      <c r="BG38" s="296">
        <v>166</v>
      </c>
      <c r="BH38" s="296">
        <v>178</v>
      </c>
      <c r="BI38" s="296">
        <v>202</v>
      </c>
      <c r="BJ38" s="296">
        <v>209</v>
      </c>
      <c r="BK38" s="296">
        <v>229</v>
      </c>
      <c r="BL38" s="296">
        <v>269</v>
      </c>
      <c r="BM38" s="296">
        <v>280</v>
      </c>
      <c r="BN38" s="296">
        <v>284</v>
      </c>
      <c r="BO38" s="296">
        <v>289</v>
      </c>
      <c r="BP38" s="296">
        <v>294</v>
      </c>
      <c r="BQ38" s="296">
        <v>299</v>
      </c>
      <c r="BR38" s="296">
        <v>278</v>
      </c>
      <c r="BS38" s="296">
        <v>265</v>
      </c>
      <c r="BT38" s="296">
        <v>244</v>
      </c>
      <c r="BU38" s="296">
        <v>236</v>
      </c>
      <c r="BV38" s="296">
        <v>259</v>
      </c>
      <c r="BW38" s="296">
        <v>279</v>
      </c>
    </row>
    <row r="39" spans="1:75" x14ac:dyDescent="0.25">
      <c r="A39" t="s">
        <v>37</v>
      </c>
      <c r="B39" s="296">
        <v>151</v>
      </c>
      <c r="C39" s="296">
        <v>150</v>
      </c>
      <c r="D39" s="296">
        <v>154</v>
      </c>
      <c r="E39" s="296">
        <v>144</v>
      </c>
      <c r="F39" s="296">
        <v>143</v>
      </c>
      <c r="G39" s="296">
        <v>141</v>
      </c>
      <c r="H39" s="296">
        <v>136</v>
      </c>
      <c r="I39" s="296">
        <v>140</v>
      </c>
      <c r="J39" s="296">
        <v>139</v>
      </c>
      <c r="K39" s="296">
        <v>142</v>
      </c>
      <c r="L39" s="296">
        <v>135</v>
      </c>
      <c r="M39" s="296">
        <v>135</v>
      </c>
      <c r="N39" s="296">
        <v>135</v>
      </c>
      <c r="O39" s="296">
        <v>127</v>
      </c>
      <c r="P39" s="296">
        <v>116</v>
      </c>
      <c r="Q39" s="296">
        <v>114</v>
      </c>
      <c r="R39" s="296">
        <v>118</v>
      </c>
      <c r="S39" s="296">
        <v>120</v>
      </c>
      <c r="T39" s="296">
        <v>108</v>
      </c>
      <c r="U39" s="296">
        <v>102</v>
      </c>
      <c r="V39" s="296">
        <v>91</v>
      </c>
      <c r="W39" s="296">
        <v>97</v>
      </c>
      <c r="X39" s="296">
        <v>103</v>
      </c>
      <c r="Y39" s="296">
        <v>100</v>
      </c>
      <c r="Z39" s="296">
        <v>99</v>
      </c>
      <c r="AA39" s="296">
        <v>97</v>
      </c>
      <c r="AB39" s="296">
        <v>85</v>
      </c>
      <c r="AC39" s="296">
        <v>90</v>
      </c>
      <c r="AD39" s="296">
        <v>89</v>
      </c>
      <c r="AE39" s="296">
        <v>84</v>
      </c>
      <c r="AF39" s="296">
        <v>78</v>
      </c>
      <c r="AG39" s="296">
        <v>76</v>
      </c>
      <c r="AH39" s="296">
        <v>68</v>
      </c>
      <c r="AI39" s="296">
        <v>69</v>
      </c>
      <c r="AJ39" s="296">
        <v>66</v>
      </c>
      <c r="AK39" s="296">
        <v>60</v>
      </c>
      <c r="AL39" s="296">
        <v>61</v>
      </c>
      <c r="AM39" s="296">
        <v>64</v>
      </c>
      <c r="AN39" s="296">
        <v>64</v>
      </c>
      <c r="AO39" s="296">
        <v>60</v>
      </c>
      <c r="AP39" s="296">
        <v>53</v>
      </c>
      <c r="AQ39" s="296">
        <v>50</v>
      </c>
      <c r="AR39" s="296">
        <v>39</v>
      </c>
      <c r="AS39" s="296">
        <v>39</v>
      </c>
      <c r="AT39" s="296">
        <v>36</v>
      </c>
      <c r="AU39" s="296">
        <v>46</v>
      </c>
      <c r="AV39" s="296">
        <v>43</v>
      </c>
      <c r="AW39" s="296">
        <v>54</v>
      </c>
      <c r="AX39" s="296">
        <v>53</v>
      </c>
      <c r="AY39" s="296">
        <v>58</v>
      </c>
      <c r="AZ39" s="296">
        <v>68</v>
      </c>
      <c r="BA39" s="296">
        <v>57</v>
      </c>
      <c r="BB39" s="296">
        <v>62</v>
      </c>
      <c r="BC39" s="296">
        <v>71</v>
      </c>
      <c r="BD39" s="296">
        <v>73</v>
      </c>
      <c r="BE39" s="296">
        <v>60</v>
      </c>
      <c r="BF39" s="296">
        <v>61</v>
      </c>
      <c r="BG39" s="296">
        <v>67</v>
      </c>
      <c r="BH39" s="296">
        <v>73</v>
      </c>
      <c r="BI39" s="296">
        <v>62</v>
      </c>
      <c r="BJ39" s="296">
        <v>64</v>
      </c>
      <c r="BK39" s="296">
        <v>70</v>
      </c>
      <c r="BL39" s="296">
        <v>70</v>
      </c>
      <c r="BM39" s="296">
        <v>66</v>
      </c>
      <c r="BN39" s="296">
        <v>65</v>
      </c>
      <c r="BO39" s="296">
        <v>76</v>
      </c>
      <c r="BP39" s="296">
        <v>79</v>
      </c>
      <c r="BQ39" s="296">
        <v>88</v>
      </c>
      <c r="BR39" s="296">
        <v>79</v>
      </c>
      <c r="BS39" s="296">
        <v>77</v>
      </c>
      <c r="BT39" s="296">
        <v>70</v>
      </c>
      <c r="BU39" s="296">
        <v>65</v>
      </c>
      <c r="BV39" s="296">
        <v>63</v>
      </c>
      <c r="BW39" s="296">
        <v>55</v>
      </c>
    </row>
    <row r="40" spans="1:75" x14ac:dyDescent="0.25">
      <c r="A40" t="s">
        <v>38</v>
      </c>
      <c r="B40" s="296">
        <v>20</v>
      </c>
      <c r="C40" s="296">
        <v>20</v>
      </c>
      <c r="D40" s="296">
        <v>19</v>
      </c>
      <c r="E40" s="296">
        <v>28</v>
      </c>
      <c r="F40" s="296">
        <v>28</v>
      </c>
      <c r="G40" s="296">
        <v>22</v>
      </c>
      <c r="H40" s="296">
        <v>20</v>
      </c>
      <c r="I40" s="296">
        <v>26</v>
      </c>
      <c r="J40" s="296">
        <v>20</v>
      </c>
      <c r="K40" s="296">
        <v>18</v>
      </c>
      <c r="L40" s="296">
        <v>19</v>
      </c>
      <c r="M40" s="296">
        <v>15</v>
      </c>
      <c r="N40" s="296">
        <v>17</v>
      </c>
      <c r="O40" s="296">
        <v>24</v>
      </c>
      <c r="P40" s="296">
        <v>27</v>
      </c>
      <c r="Q40" s="296">
        <v>24</v>
      </c>
      <c r="R40" s="296">
        <v>27</v>
      </c>
      <c r="S40" s="296">
        <v>31</v>
      </c>
      <c r="T40" s="296">
        <v>37</v>
      </c>
      <c r="U40" s="296">
        <v>47</v>
      </c>
      <c r="V40" s="296">
        <v>50</v>
      </c>
      <c r="W40" s="296">
        <v>43</v>
      </c>
      <c r="X40" s="296">
        <v>43</v>
      </c>
      <c r="Y40" s="296">
        <v>40</v>
      </c>
      <c r="Z40" s="296">
        <v>34</v>
      </c>
      <c r="AA40" s="296">
        <v>46</v>
      </c>
      <c r="AB40" s="296">
        <v>43</v>
      </c>
      <c r="AC40" s="296">
        <v>43</v>
      </c>
      <c r="AD40" s="296">
        <v>53</v>
      </c>
      <c r="AE40" s="296">
        <v>47</v>
      </c>
      <c r="AF40" s="296">
        <v>40</v>
      </c>
      <c r="AG40" s="296">
        <v>33</v>
      </c>
      <c r="AH40" s="296">
        <v>41</v>
      </c>
      <c r="AI40" s="296">
        <v>45</v>
      </c>
      <c r="AJ40" s="296">
        <v>37</v>
      </c>
      <c r="AK40" s="296">
        <v>39</v>
      </c>
      <c r="AL40" s="296">
        <v>38</v>
      </c>
      <c r="AM40" s="296">
        <v>45</v>
      </c>
      <c r="AN40" s="296">
        <v>46</v>
      </c>
      <c r="AO40" s="296">
        <v>38</v>
      </c>
      <c r="AP40" s="296">
        <v>35</v>
      </c>
      <c r="AQ40" s="296">
        <v>33</v>
      </c>
      <c r="AR40" s="296">
        <v>37</v>
      </c>
      <c r="AS40" s="296">
        <v>34</v>
      </c>
      <c r="AT40" s="296">
        <v>24</v>
      </c>
      <c r="AU40" s="296">
        <v>21</v>
      </c>
      <c r="AV40" s="296">
        <v>16</v>
      </c>
      <c r="AW40" s="296">
        <v>15</v>
      </c>
      <c r="AX40" s="296">
        <v>10</v>
      </c>
      <c r="AY40" s="296">
        <v>15</v>
      </c>
      <c r="AZ40" s="296">
        <v>17</v>
      </c>
      <c r="BA40" s="296">
        <v>22</v>
      </c>
      <c r="BB40" s="296">
        <v>27</v>
      </c>
      <c r="BC40" s="296">
        <v>19</v>
      </c>
      <c r="BD40" s="296">
        <v>22</v>
      </c>
      <c r="BE40" s="296">
        <v>35</v>
      </c>
      <c r="BF40" s="296">
        <v>35</v>
      </c>
      <c r="BG40" s="296">
        <v>21</v>
      </c>
      <c r="BH40" s="296">
        <v>19</v>
      </c>
      <c r="BI40" s="296">
        <v>23</v>
      </c>
      <c r="BJ40" s="296">
        <v>29</v>
      </c>
      <c r="BK40" s="296">
        <v>31</v>
      </c>
      <c r="BL40" s="296">
        <v>29</v>
      </c>
      <c r="BM40" s="296">
        <v>26</v>
      </c>
      <c r="BN40" s="296">
        <v>21</v>
      </c>
      <c r="BO40" s="296">
        <v>18</v>
      </c>
      <c r="BP40" s="296">
        <v>20</v>
      </c>
      <c r="BQ40" s="296">
        <v>19</v>
      </c>
      <c r="BR40" s="296">
        <v>17</v>
      </c>
      <c r="BS40" s="296">
        <v>15</v>
      </c>
      <c r="BT40" s="296">
        <v>15</v>
      </c>
      <c r="BU40" s="296">
        <v>20</v>
      </c>
      <c r="BV40" s="296">
        <v>25</v>
      </c>
      <c r="BW40" s="296">
        <v>28</v>
      </c>
    </row>
    <row r="41" spans="1:75" x14ac:dyDescent="0.25">
      <c r="A41" t="s">
        <v>39</v>
      </c>
      <c r="B41" s="296">
        <v>262</v>
      </c>
      <c r="C41" s="296">
        <v>305</v>
      </c>
      <c r="D41" s="296">
        <v>320</v>
      </c>
      <c r="E41" s="296">
        <v>342</v>
      </c>
      <c r="F41" s="296">
        <v>343</v>
      </c>
      <c r="G41" s="296">
        <v>329</v>
      </c>
      <c r="H41" s="296">
        <v>323</v>
      </c>
      <c r="I41" s="296">
        <v>331</v>
      </c>
      <c r="J41" s="296">
        <v>329</v>
      </c>
      <c r="K41" s="296">
        <v>331</v>
      </c>
      <c r="L41" s="296">
        <v>323</v>
      </c>
      <c r="M41" s="296">
        <v>309</v>
      </c>
      <c r="N41" s="296">
        <v>319</v>
      </c>
      <c r="O41" s="296">
        <v>321</v>
      </c>
      <c r="P41" s="296">
        <v>313</v>
      </c>
      <c r="Q41" s="296">
        <v>316</v>
      </c>
      <c r="R41" s="296">
        <v>325</v>
      </c>
      <c r="S41" s="296">
        <v>316</v>
      </c>
      <c r="T41" s="296">
        <v>299</v>
      </c>
      <c r="U41" s="296">
        <v>289</v>
      </c>
      <c r="V41" s="296">
        <v>287</v>
      </c>
      <c r="W41" s="296">
        <v>288</v>
      </c>
      <c r="X41" s="296">
        <v>296</v>
      </c>
      <c r="Y41" s="296">
        <v>299</v>
      </c>
      <c r="Z41" s="296">
        <v>291</v>
      </c>
      <c r="AA41" s="296">
        <v>312</v>
      </c>
      <c r="AB41" s="296">
        <v>293</v>
      </c>
      <c r="AC41" s="296">
        <v>274</v>
      </c>
      <c r="AD41" s="296">
        <v>280</v>
      </c>
      <c r="AE41" s="296">
        <v>271</v>
      </c>
      <c r="AF41" s="296">
        <v>261</v>
      </c>
      <c r="AG41" s="296">
        <v>266</v>
      </c>
      <c r="AH41" s="296">
        <v>264</v>
      </c>
      <c r="AI41" s="296">
        <v>273</v>
      </c>
      <c r="AJ41" s="296">
        <v>273</v>
      </c>
      <c r="AK41" s="296">
        <v>265</v>
      </c>
      <c r="AL41" s="296">
        <v>272</v>
      </c>
      <c r="AM41" s="296">
        <v>299</v>
      </c>
      <c r="AN41" s="296">
        <v>275</v>
      </c>
      <c r="AO41" s="296">
        <v>251</v>
      </c>
      <c r="AP41" s="296">
        <v>225</v>
      </c>
      <c r="AQ41" s="296">
        <v>229</v>
      </c>
      <c r="AR41" s="296">
        <v>203</v>
      </c>
      <c r="AS41" s="296">
        <v>208</v>
      </c>
      <c r="AT41" s="296">
        <v>219</v>
      </c>
      <c r="AU41" s="296">
        <v>221</v>
      </c>
      <c r="AV41" s="296">
        <v>217</v>
      </c>
      <c r="AW41" s="296">
        <v>198</v>
      </c>
      <c r="AX41" s="296">
        <v>184</v>
      </c>
      <c r="AY41" s="296">
        <v>189</v>
      </c>
      <c r="AZ41" s="296">
        <v>186</v>
      </c>
      <c r="BA41" s="296">
        <v>204</v>
      </c>
      <c r="BB41" s="296">
        <v>217</v>
      </c>
      <c r="BC41" s="296">
        <v>202</v>
      </c>
      <c r="BD41" s="296">
        <v>190</v>
      </c>
      <c r="BE41" s="296">
        <v>186</v>
      </c>
      <c r="BF41" s="296">
        <v>186</v>
      </c>
      <c r="BG41" s="296">
        <v>190</v>
      </c>
      <c r="BH41" s="296">
        <v>186</v>
      </c>
      <c r="BI41" s="296">
        <v>202</v>
      </c>
      <c r="BJ41" s="296">
        <v>205</v>
      </c>
      <c r="BK41" s="296">
        <v>225</v>
      </c>
      <c r="BL41" s="296">
        <v>224</v>
      </c>
      <c r="BM41" s="296">
        <v>240</v>
      </c>
      <c r="BN41" s="296">
        <v>243</v>
      </c>
      <c r="BO41" s="296">
        <v>247</v>
      </c>
      <c r="BP41" s="296">
        <v>259</v>
      </c>
      <c r="BQ41" s="296">
        <v>253</v>
      </c>
      <c r="BR41" s="296">
        <v>249</v>
      </c>
      <c r="BS41" s="296">
        <v>247</v>
      </c>
      <c r="BT41" s="296">
        <v>252</v>
      </c>
      <c r="BU41" s="296">
        <v>261</v>
      </c>
      <c r="BV41" s="296">
        <v>262</v>
      </c>
      <c r="BW41" s="296">
        <v>282</v>
      </c>
    </row>
    <row r="42" spans="1:75" x14ac:dyDescent="0.25">
      <c r="A42" t="s">
        <v>40</v>
      </c>
      <c r="B42" s="296">
        <v>287</v>
      </c>
      <c r="C42" s="296">
        <v>286</v>
      </c>
      <c r="D42" s="296">
        <v>285</v>
      </c>
      <c r="E42" s="296">
        <v>287</v>
      </c>
      <c r="F42" s="296">
        <v>274</v>
      </c>
      <c r="G42" s="296">
        <v>268</v>
      </c>
      <c r="H42" s="296">
        <v>267</v>
      </c>
      <c r="I42" s="296">
        <v>298</v>
      </c>
      <c r="J42" s="296">
        <v>300</v>
      </c>
      <c r="K42" s="296">
        <v>318</v>
      </c>
      <c r="L42" s="296">
        <v>323</v>
      </c>
      <c r="M42" s="296">
        <v>317</v>
      </c>
      <c r="N42" s="296">
        <v>322</v>
      </c>
      <c r="O42" s="296">
        <v>318</v>
      </c>
      <c r="P42" s="296">
        <v>339</v>
      </c>
      <c r="Q42" s="296">
        <v>367</v>
      </c>
      <c r="R42" s="296">
        <v>385</v>
      </c>
      <c r="S42" s="296">
        <v>419</v>
      </c>
      <c r="T42" s="296">
        <v>433</v>
      </c>
      <c r="U42" s="296">
        <v>438</v>
      </c>
      <c r="V42" s="296">
        <v>436</v>
      </c>
      <c r="W42" s="296">
        <v>488</v>
      </c>
      <c r="X42" s="296">
        <v>506</v>
      </c>
      <c r="Y42" s="296">
        <v>503</v>
      </c>
      <c r="Z42" s="296">
        <v>490</v>
      </c>
      <c r="AA42" s="296">
        <v>458</v>
      </c>
      <c r="AB42" s="296">
        <v>452</v>
      </c>
      <c r="AC42" s="296">
        <v>476</v>
      </c>
      <c r="AD42" s="296">
        <v>503</v>
      </c>
      <c r="AE42" s="296">
        <v>507</v>
      </c>
      <c r="AF42" s="296">
        <v>515</v>
      </c>
      <c r="AG42" s="296">
        <v>569</v>
      </c>
      <c r="AH42" s="296">
        <v>607</v>
      </c>
      <c r="AI42" s="296">
        <v>620</v>
      </c>
      <c r="AJ42" s="296">
        <v>600</v>
      </c>
      <c r="AK42" s="296">
        <v>576</v>
      </c>
      <c r="AL42" s="296">
        <v>588</v>
      </c>
      <c r="AM42" s="296">
        <v>571</v>
      </c>
      <c r="AN42" s="296">
        <v>580</v>
      </c>
      <c r="AO42" s="296">
        <v>580</v>
      </c>
      <c r="AP42" s="296">
        <v>562</v>
      </c>
      <c r="AQ42" s="296">
        <v>534</v>
      </c>
      <c r="AR42" s="296">
        <v>522</v>
      </c>
      <c r="AS42" s="296">
        <v>562</v>
      </c>
      <c r="AT42" s="296">
        <v>612</v>
      </c>
      <c r="AU42" s="296">
        <v>613</v>
      </c>
      <c r="AV42" s="296">
        <v>578</v>
      </c>
      <c r="AW42" s="296">
        <v>565</v>
      </c>
      <c r="AX42" s="296">
        <v>591</v>
      </c>
      <c r="AY42" s="296">
        <v>635</v>
      </c>
      <c r="AZ42" s="296">
        <v>620</v>
      </c>
      <c r="BA42" s="296">
        <v>618</v>
      </c>
      <c r="BB42" s="296">
        <v>560</v>
      </c>
      <c r="BC42" s="296">
        <v>550</v>
      </c>
      <c r="BD42" s="296">
        <v>526</v>
      </c>
      <c r="BE42" s="296">
        <v>469</v>
      </c>
      <c r="BF42" s="296">
        <v>455</v>
      </c>
      <c r="BG42" s="296">
        <v>454</v>
      </c>
      <c r="BH42" s="296">
        <v>474</v>
      </c>
      <c r="BI42" s="296">
        <v>492</v>
      </c>
      <c r="BJ42" s="296">
        <v>493</v>
      </c>
      <c r="BK42" s="296">
        <v>537</v>
      </c>
      <c r="BL42" s="296">
        <v>553</v>
      </c>
      <c r="BM42" s="296">
        <v>558</v>
      </c>
      <c r="BN42" s="296">
        <v>587</v>
      </c>
      <c r="BO42" s="296">
        <v>580</v>
      </c>
      <c r="BP42" s="296">
        <v>554</v>
      </c>
      <c r="BQ42" s="296">
        <v>525</v>
      </c>
      <c r="BR42" s="296">
        <v>537</v>
      </c>
      <c r="BS42" s="296">
        <v>497</v>
      </c>
      <c r="BT42" s="296">
        <v>512</v>
      </c>
      <c r="BU42" s="296">
        <v>504</v>
      </c>
      <c r="BV42" s="296">
        <v>513</v>
      </c>
      <c r="BW42" s="296">
        <v>513</v>
      </c>
    </row>
    <row r="43" spans="1:75" x14ac:dyDescent="0.25">
      <c r="A43" t="s">
        <v>41</v>
      </c>
      <c r="B43" s="296">
        <v>20</v>
      </c>
      <c r="C43" s="296">
        <v>29</v>
      </c>
      <c r="D43" s="296">
        <v>23</v>
      </c>
      <c r="E43" s="296">
        <v>19</v>
      </c>
      <c r="F43" s="296">
        <v>23</v>
      </c>
      <c r="G43" s="296">
        <v>26</v>
      </c>
      <c r="H43" s="296">
        <v>28</v>
      </c>
      <c r="I43" s="296">
        <v>26</v>
      </c>
      <c r="J43" s="296">
        <v>26</v>
      </c>
      <c r="K43" s="296">
        <v>26</v>
      </c>
      <c r="L43" s="296">
        <v>26</v>
      </c>
      <c r="M43" s="296">
        <v>25</v>
      </c>
      <c r="N43" s="296">
        <v>24</v>
      </c>
      <c r="O43" s="296">
        <v>28</v>
      </c>
      <c r="P43" s="296">
        <v>29</v>
      </c>
      <c r="Q43" s="296">
        <v>26</v>
      </c>
      <c r="R43" s="296">
        <v>25</v>
      </c>
      <c r="S43" s="296">
        <v>28</v>
      </c>
      <c r="T43" s="296">
        <v>25</v>
      </c>
      <c r="U43" s="296">
        <v>23</v>
      </c>
      <c r="V43" s="296">
        <v>22</v>
      </c>
      <c r="W43" s="296">
        <v>21</v>
      </c>
      <c r="X43" s="296">
        <v>21</v>
      </c>
      <c r="Y43" s="296">
        <v>19</v>
      </c>
      <c r="Z43" s="296">
        <v>18</v>
      </c>
      <c r="AA43" s="296">
        <v>16</v>
      </c>
      <c r="AB43" s="296">
        <v>15</v>
      </c>
      <c r="AC43" s="296">
        <v>14</v>
      </c>
      <c r="AD43" s="296">
        <v>14</v>
      </c>
      <c r="AE43" s="296">
        <v>17</v>
      </c>
      <c r="AF43" s="296">
        <v>15</v>
      </c>
      <c r="AG43" s="296">
        <v>18</v>
      </c>
      <c r="AH43" s="296">
        <v>12</v>
      </c>
      <c r="AI43" s="296">
        <v>12</v>
      </c>
      <c r="AJ43" s="296">
        <v>15</v>
      </c>
      <c r="AK43" s="296">
        <v>8</v>
      </c>
      <c r="AL43" s="296">
        <v>8</v>
      </c>
      <c r="AM43" s="296">
        <v>12</v>
      </c>
      <c r="AN43" s="296">
        <v>14</v>
      </c>
      <c r="AO43" s="296">
        <v>7</v>
      </c>
      <c r="AP43" s="296">
        <v>9</v>
      </c>
      <c r="AQ43" s="296">
        <v>8</v>
      </c>
      <c r="AR43" s="296">
        <v>7</v>
      </c>
      <c r="AS43" s="296">
        <v>8</v>
      </c>
      <c r="AT43" s="296">
        <v>8</v>
      </c>
      <c r="AU43" s="296">
        <v>8</v>
      </c>
      <c r="AV43" s="296">
        <v>4</v>
      </c>
      <c r="AW43" s="296">
        <v>6</v>
      </c>
      <c r="AX43" s="296">
        <v>5</v>
      </c>
      <c r="AY43" s="296">
        <v>6</v>
      </c>
      <c r="AZ43" s="296">
        <v>6</v>
      </c>
      <c r="BA43" s="296">
        <v>4</v>
      </c>
      <c r="BB43" s="296">
        <v>7</v>
      </c>
      <c r="BC43" s="296">
        <v>5</v>
      </c>
      <c r="BD43" s="296">
        <v>5</v>
      </c>
      <c r="BE43" s="296">
        <v>3</v>
      </c>
      <c r="BF43" s="296">
        <v>3</v>
      </c>
      <c r="BG43" s="296">
        <v>5</v>
      </c>
      <c r="BH43" s="296">
        <v>7</v>
      </c>
      <c r="BI43" s="296">
        <v>8</v>
      </c>
      <c r="BJ43" s="296">
        <v>8</v>
      </c>
      <c r="BK43" s="296">
        <v>5</v>
      </c>
      <c r="BL43" s="296">
        <v>9</v>
      </c>
      <c r="BM43" s="296">
        <v>12</v>
      </c>
      <c r="BN43" s="296">
        <v>13</v>
      </c>
      <c r="BO43" s="296">
        <v>12</v>
      </c>
      <c r="BP43" s="296">
        <v>8</v>
      </c>
      <c r="BQ43" s="296">
        <v>11</v>
      </c>
      <c r="BR43" s="296">
        <v>10</v>
      </c>
      <c r="BS43" s="296">
        <v>9</v>
      </c>
      <c r="BT43" s="296">
        <v>10</v>
      </c>
      <c r="BU43" s="296">
        <v>12</v>
      </c>
      <c r="BV43" s="296">
        <v>14</v>
      </c>
      <c r="BW43" s="296">
        <v>13</v>
      </c>
    </row>
    <row r="44" spans="1:75" x14ac:dyDescent="0.25">
      <c r="A44" t="s">
        <v>42</v>
      </c>
      <c r="B44" s="296">
        <v>12</v>
      </c>
      <c r="C44" s="296">
        <v>11</v>
      </c>
      <c r="D44" s="296">
        <v>11</v>
      </c>
      <c r="E44" s="296">
        <v>11</v>
      </c>
      <c r="F44" s="296">
        <v>11</v>
      </c>
      <c r="G44" s="296">
        <v>11</v>
      </c>
      <c r="H44" s="296">
        <v>8</v>
      </c>
      <c r="I44" s="296">
        <v>7</v>
      </c>
      <c r="J44" s="296">
        <v>6</v>
      </c>
      <c r="K44" s="296">
        <v>8</v>
      </c>
      <c r="L44" s="296">
        <v>8</v>
      </c>
      <c r="M44" s="296">
        <v>9</v>
      </c>
      <c r="N44" s="296">
        <v>11</v>
      </c>
      <c r="O44" s="296">
        <v>10</v>
      </c>
      <c r="P44" s="296">
        <v>8</v>
      </c>
      <c r="Q44" s="296">
        <v>8</v>
      </c>
      <c r="R44" s="296">
        <v>7</v>
      </c>
      <c r="S44" s="296">
        <v>8</v>
      </c>
      <c r="T44" s="296">
        <v>8</v>
      </c>
      <c r="U44" s="296">
        <v>8</v>
      </c>
      <c r="V44" s="296">
        <v>7</v>
      </c>
      <c r="W44" s="296">
        <v>6</v>
      </c>
      <c r="X44" s="296">
        <v>6</v>
      </c>
      <c r="Y44" s="296">
        <v>9</v>
      </c>
      <c r="Z44" s="296">
        <v>8</v>
      </c>
      <c r="AA44" s="296">
        <v>9</v>
      </c>
      <c r="AB44" s="296">
        <v>5</v>
      </c>
      <c r="AC44" s="296">
        <v>4</v>
      </c>
      <c r="AD44" s="296">
        <v>7</v>
      </c>
      <c r="AE44" s="296">
        <v>7</v>
      </c>
      <c r="AF44" s="296">
        <v>7</v>
      </c>
      <c r="AG44" s="296">
        <v>5</v>
      </c>
      <c r="AH44" s="296">
        <v>5</v>
      </c>
      <c r="AI44" s="296">
        <v>5</v>
      </c>
      <c r="AJ44" s="296">
        <v>8</v>
      </c>
      <c r="AK44" s="296">
        <v>7</v>
      </c>
      <c r="AL44" s="296">
        <v>6</v>
      </c>
      <c r="AM44" s="296">
        <v>6</v>
      </c>
      <c r="AN44" s="296">
        <v>7</v>
      </c>
      <c r="AO44" s="296">
        <v>9</v>
      </c>
      <c r="AP44" s="296">
        <v>8</v>
      </c>
      <c r="AQ44" s="296">
        <v>10</v>
      </c>
      <c r="AR44" s="296">
        <v>9</v>
      </c>
      <c r="AS44" s="296">
        <v>9</v>
      </c>
      <c r="AT44" s="296">
        <v>9</v>
      </c>
      <c r="AU44" s="296">
        <v>9</v>
      </c>
      <c r="AV44" s="296">
        <v>7</v>
      </c>
      <c r="AW44" s="296">
        <v>7</v>
      </c>
      <c r="AX44" s="296">
        <v>7</v>
      </c>
      <c r="AY44" s="296">
        <v>7</v>
      </c>
      <c r="AZ44" s="296">
        <v>3</v>
      </c>
      <c r="BA44" s="296">
        <v>3</v>
      </c>
      <c r="BB44" s="296">
        <v>2</v>
      </c>
      <c r="BC44" s="296">
        <v>2</v>
      </c>
      <c r="BD44" s="296">
        <v>4</v>
      </c>
      <c r="BE44" s="296">
        <v>4</v>
      </c>
      <c r="BF44" s="296">
        <v>4</v>
      </c>
      <c r="BG44" s="296">
        <v>4</v>
      </c>
      <c r="BH44" s="296">
        <v>4</v>
      </c>
      <c r="BI44" s="296">
        <v>2</v>
      </c>
      <c r="BJ44" s="296">
        <v>3</v>
      </c>
      <c r="BK44" s="296">
        <v>4</v>
      </c>
      <c r="BL44" s="296">
        <v>4</v>
      </c>
      <c r="BM44" s="296">
        <v>4</v>
      </c>
      <c r="BN44" s="296">
        <v>3</v>
      </c>
      <c r="BO44" s="296">
        <v>3</v>
      </c>
      <c r="BP44" s="296">
        <v>3</v>
      </c>
      <c r="BQ44" s="296">
        <v>3</v>
      </c>
      <c r="BR44" s="296">
        <v>3</v>
      </c>
      <c r="BS44" s="296">
        <v>7</v>
      </c>
      <c r="BT44" s="296">
        <v>6</v>
      </c>
      <c r="BU44" s="296">
        <v>5</v>
      </c>
      <c r="BV44" s="296">
        <v>4</v>
      </c>
      <c r="BW44" s="296">
        <v>4</v>
      </c>
    </row>
    <row r="45" spans="1:75" x14ac:dyDescent="0.25">
      <c r="A45" t="s">
        <v>43</v>
      </c>
      <c r="B45" s="296">
        <v>437</v>
      </c>
      <c r="C45" s="296">
        <v>446</v>
      </c>
      <c r="D45" s="296">
        <v>449</v>
      </c>
      <c r="E45" s="296">
        <v>445</v>
      </c>
      <c r="F45" s="296">
        <v>435</v>
      </c>
      <c r="G45" s="296">
        <v>433</v>
      </c>
      <c r="H45" s="296">
        <v>438</v>
      </c>
      <c r="I45" s="296">
        <v>432</v>
      </c>
      <c r="J45" s="296">
        <v>438</v>
      </c>
      <c r="K45" s="296">
        <v>424</v>
      </c>
      <c r="L45" s="296">
        <v>401</v>
      </c>
      <c r="M45" s="296">
        <v>377</v>
      </c>
      <c r="N45" s="296">
        <v>342</v>
      </c>
      <c r="O45" s="296">
        <v>339</v>
      </c>
      <c r="P45" s="296">
        <v>325</v>
      </c>
      <c r="Q45" s="296">
        <v>321</v>
      </c>
      <c r="R45" s="296">
        <v>290</v>
      </c>
      <c r="S45" s="296">
        <v>300</v>
      </c>
      <c r="T45" s="296">
        <v>281</v>
      </c>
      <c r="U45" s="296">
        <v>300</v>
      </c>
      <c r="V45" s="296">
        <v>335</v>
      </c>
      <c r="W45" s="296">
        <v>353</v>
      </c>
      <c r="X45" s="296">
        <v>369</v>
      </c>
      <c r="Y45" s="296">
        <v>397</v>
      </c>
      <c r="Z45" s="296">
        <v>420</v>
      </c>
      <c r="AA45" s="296">
        <v>441</v>
      </c>
      <c r="AB45" s="296">
        <v>429</v>
      </c>
      <c r="AC45" s="296">
        <v>450</v>
      </c>
      <c r="AD45" s="296">
        <v>435</v>
      </c>
      <c r="AE45" s="296">
        <v>436</v>
      </c>
      <c r="AF45" s="296">
        <v>437</v>
      </c>
      <c r="AG45" s="296">
        <v>433</v>
      </c>
      <c r="AH45" s="296">
        <v>426</v>
      </c>
      <c r="AI45" s="296">
        <v>404</v>
      </c>
      <c r="AJ45" s="296">
        <v>408</v>
      </c>
      <c r="AK45" s="296">
        <v>404</v>
      </c>
      <c r="AL45" s="296">
        <v>394</v>
      </c>
      <c r="AM45" s="296">
        <v>416</v>
      </c>
      <c r="AN45" s="296">
        <v>413</v>
      </c>
      <c r="AO45" s="296">
        <v>420</v>
      </c>
      <c r="AP45" s="296">
        <v>414</v>
      </c>
      <c r="AQ45" s="296">
        <v>403</v>
      </c>
      <c r="AR45" s="296">
        <v>410</v>
      </c>
      <c r="AS45" s="296">
        <v>388</v>
      </c>
      <c r="AT45" s="296">
        <v>371</v>
      </c>
      <c r="AU45" s="296">
        <v>360</v>
      </c>
      <c r="AV45" s="296">
        <v>326</v>
      </c>
      <c r="AW45" s="296">
        <v>331</v>
      </c>
      <c r="AX45" s="296">
        <v>291</v>
      </c>
      <c r="AY45" s="296">
        <v>280</v>
      </c>
      <c r="AZ45" s="296">
        <v>267</v>
      </c>
      <c r="BA45" s="296">
        <v>264</v>
      </c>
      <c r="BB45" s="296">
        <v>247</v>
      </c>
      <c r="BC45" s="296">
        <v>243</v>
      </c>
      <c r="BD45" s="296">
        <v>239</v>
      </c>
      <c r="BE45" s="296">
        <v>225</v>
      </c>
      <c r="BF45" s="296">
        <v>211</v>
      </c>
      <c r="BG45" s="296">
        <v>226</v>
      </c>
      <c r="BH45" s="296">
        <v>253</v>
      </c>
      <c r="BI45" s="296">
        <v>258</v>
      </c>
      <c r="BJ45" s="296">
        <v>280</v>
      </c>
      <c r="BK45" s="296">
        <v>292</v>
      </c>
      <c r="BL45" s="296">
        <v>306</v>
      </c>
      <c r="BM45" s="296">
        <v>310</v>
      </c>
      <c r="BN45" s="296">
        <v>327</v>
      </c>
      <c r="BO45" s="296">
        <v>340</v>
      </c>
      <c r="BP45" s="296">
        <v>349</v>
      </c>
      <c r="BQ45" s="296">
        <v>354</v>
      </c>
      <c r="BR45" s="296">
        <v>352</v>
      </c>
      <c r="BS45" s="296">
        <v>383</v>
      </c>
      <c r="BT45" s="296">
        <v>422</v>
      </c>
      <c r="BU45" s="296">
        <v>415</v>
      </c>
      <c r="BV45" s="296">
        <v>382</v>
      </c>
      <c r="BW45" s="296">
        <v>366</v>
      </c>
    </row>
    <row r="46" spans="1:75" x14ac:dyDescent="0.25">
      <c r="A46" t="s">
        <v>44</v>
      </c>
      <c r="B46" s="296">
        <v>156</v>
      </c>
      <c r="C46" s="296">
        <v>156</v>
      </c>
      <c r="D46" s="296">
        <v>153</v>
      </c>
      <c r="E46" s="296">
        <v>139</v>
      </c>
      <c r="F46" s="296">
        <v>142</v>
      </c>
      <c r="G46" s="296">
        <v>145</v>
      </c>
      <c r="H46" s="296">
        <v>135</v>
      </c>
      <c r="I46" s="296">
        <v>135</v>
      </c>
      <c r="J46" s="296">
        <v>134</v>
      </c>
      <c r="K46" s="296">
        <v>126</v>
      </c>
      <c r="L46" s="296">
        <v>123</v>
      </c>
      <c r="M46" s="296">
        <v>124</v>
      </c>
      <c r="N46" s="296">
        <v>124</v>
      </c>
      <c r="O46" s="296">
        <v>123</v>
      </c>
      <c r="P46" s="296">
        <v>117</v>
      </c>
      <c r="Q46" s="296">
        <v>124</v>
      </c>
      <c r="R46" s="296">
        <v>127</v>
      </c>
      <c r="S46" s="296">
        <v>126</v>
      </c>
      <c r="T46" s="296">
        <v>121</v>
      </c>
      <c r="U46" s="296">
        <v>113</v>
      </c>
      <c r="V46" s="296">
        <v>109</v>
      </c>
      <c r="W46" s="296">
        <v>111</v>
      </c>
      <c r="X46" s="296">
        <v>106</v>
      </c>
      <c r="Y46" s="296">
        <v>104</v>
      </c>
      <c r="Z46" s="296">
        <v>88</v>
      </c>
      <c r="AA46" s="296">
        <v>93</v>
      </c>
      <c r="AB46" s="296">
        <v>95</v>
      </c>
      <c r="AC46" s="296">
        <v>98</v>
      </c>
      <c r="AD46" s="296">
        <v>100</v>
      </c>
      <c r="AE46" s="296">
        <v>97</v>
      </c>
      <c r="AF46" s="296">
        <v>95</v>
      </c>
      <c r="AG46" s="296">
        <v>97</v>
      </c>
      <c r="AH46" s="296">
        <v>91</v>
      </c>
      <c r="AI46" s="296">
        <v>93</v>
      </c>
      <c r="AJ46" s="296">
        <v>86</v>
      </c>
      <c r="AK46" s="296">
        <v>81</v>
      </c>
      <c r="AL46" s="296">
        <v>82</v>
      </c>
      <c r="AM46" s="296">
        <v>82</v>
      </c>
      <c r="AN46" s="296">
        <v>76</v>
      </c>
      <c r="AO46" s="296">
        <v>73</v>
      </c>
      <c r="AP46" s="296">
        <v>69</v>
      </c>
      <c r="AQ46" s="296">
        <v>65</v>
      </c>
      <c r="AR46" s="296">
        <v>72</v>
      </c>
      <c r="AS46" s="296">
        <v>61</v>
      </c>
      <c r="AT46" s="296">
        <v>59</v>
      </c>
      <c r="AU46" s="296">
        <v>78</v>
      </c>
      <c r="AV46" s="296">
        <v>88</v>
      </c>
      <c r="AW46" s="296">
        <v>77</v>
      </c>
      <c r="AX46" s="296">
        <v>81</v>
      </c>
      <c r="AY46" s="296">
        <v>95</v>
      </c>
      <c r="AZ46" s="296">
        <v>101</v>
      </c>
      <c r="BA46" s="296">
        <v>107</v>
      </c>
      <c r="BB46" s="296">
        <v>125</v>
      </c>
      <c r="BC46" s="296">
        <v>131</v>
      </c>
      <c r="BD46" s="296">
        <v>115</v>
      </c>
      <c r="BE46" s="296">
        <v>114</v>
      </c>
      <c r="BF46" s="296">
        <v>107</v>
      </c>
      <c r="BG46" s="296">
        <v>101</v>
      </c>
      <c r="BH46" s="296">
        <v>90</v>
      </c>
      <c r="BI46" s="296">
        <v>95</v>
      </c>
      <c r="BJ46" s="296">
        <v>97</v>
      </c>
      <c r="BK46" s="296">
        <v>109</v>
      </c>
      <c r="BL46" s="296">
        <v>108</v>
      </c>
      <c r="BM46" s="296">
        <v>119</v>
      </c>
      <c r="BN46" s="296">
        <v>132</v>
      </c>
      <c r="BO46" s="296">
        <v>129</v>
      </c>
      <c r="BP46" s="296">
        <v>146</v>
      </c>
      <c r="BQ46" s="296">
        <v>142</v>
      </c>
      <c r="BR46" s="296">
        <v>148</v>
      </c>
      <c r="BS46" s="296">
        <v>143</v>
      </c>
      <c r="BT46" s="296">
        <v>125</v>
      </c>
      <c r="BU46" s="296">
        <v>118</v>
      </c>
      <c r="BV46" s="296">
        <v>126</v>
      </c>
      <c r="BW46" s="296">
        <v>129</v>
      </c>
    </row>
    <row r="47" spans="1:75" x14ac:dyDescent="0.25">
      <c r="A47" t="s">
        <v>45</v>
      </c>
      <c r="B47" s="296">
        <v>79</v>
      </c>
      <c r="C47" s="296">
        <v>91</v>
      </c>
      <c r="D47" s="296">
        <v>91</v>
      </c>
      <c r="E47" s="296">
        <v>90</v>
      </c>
      <c r="F47" s="296">
        <v>88</v>
      </c>
      <c r="G47" s="296">
        <v>72</v>
      </c>
      <c r="H47" s="296">
        <v>75</v>
      </c>
      <c r="I47" s="296">
        <v>67</v>
      </c>
      <c r="J47" s="296">
        <v>65</v>
      </c>
      <c r="K47" s="296">
        <v>56</v>
      </c>
      <c r="L47" s="296">
        <v>56</v>
      </c>
      <c r="M47" s="296">
        <v>59</v>
      </c>
      <c r="N47" s="296">
        <v>64</v>
      </c>
      <c r="O47" s="296">
        <v>60</v>
      </c>
      <c r="P47" s="296">
        <v>59</v>
      </c>
      <c r="Q47" s="296">
        <v>61</v>
      </c>
      <c r="R47" s="296">
        <v>67</v>
      </c>
      <c r="S47" s="296">
        <v>67</v>
      </c>
      <c r="T47" s="296">
        <v>70</v>
      </c>
      <c r="U47" s="296">
        <v>68</v>
      </c>
      <c r="V47" s="296">
        <v>69</v>
      </c>
      <c r="W47" s="296">
        <v>72</v>
      </c>
      <c r="X47" s="296">
        <v>60</v>
      </c>
      <c r="Y47" s="296">
        <v>64</v>
      </c>
      <c r="Z47" s="296">
        <v>55</v>
      </c>
      <c r="AA47" s="296">
        <v>56</v>
      </c>
      <c r="AB47" s="296">
        <v>56</v>
      </c>
      <c r="AC47" s="296">
        <v>55</v>
      </c>
      <c r="AD47" s="296">
        <v>52</v>
      </c>
      <c r="AE47" s="296">
        <v>50</v>
      </c>
      <c r="AF47" s="296">
        <v>48</v>
      </c>
      <c r="AG47" s="296">
        <v>54</v>
      </c>
      <c r="AH47" s="296">
        <v>59</v>
      </c>
      <c r="AI47" s="296">
        <v>59</v>
      </c>
      <c r="AJ47" s="296">
        <v>52</v>
      </c>
      <c r="AK47" s="296">
        <v>54</v>
      </c>
      <c r="AL47" s="296">
        <v>55</v>
      </c>
      <c r="AM47" s="296">
        <v>56</v>
      </c>
      <c r="AN47" s="296">
        <v>47</v>
      </c>
      <c r="AO47" s="296">
        <v>46</v>
      </c>
      <c r="AP47" s="296">
        <v>50</v>
      </c>
      <c r="AQ47" s="296">
        <v>48</v>
      </c>
      <c r="AR47" s="296">
        <v>41</v>
      </c>
      <c r="AS47" s="296">
        <v>42</v>
      </c>
      <c r="AT47" s="296">
        <v>45</v>
      </c>
      <c r="AU47" s="296">
        <v>47</v>
      </c>
      <c r="AV47" s="296">
        <v>54</v>
      </c>
      <c r="AW47" s="296">
        <v>58</v>
      </c>
      <c r="AX47" s="296">
        <v>56</v>
      </c>
      <c r="AY47" s="296">
        <v>60</v>
      </c>
      <c r="AZ47" s="296">
        <v>69</v>
      </c>
      <c r="BA47" s="296">
        <v>71</v>
      </c>
      <c r="BB47" s="296">
        <v>80</v>
      </c>
      <c r="BC47" s="296">
        <v>88</v>
      </c>
      <c r="BD47" s="296">
        <v>71</v>
      </c>
      <c r="BE47" s="296">
        <v>72</v>
      </c>
      <c r="BF47" s="296">
        <v>91</v>
      </c>
      <c r="BG47" s="296">
        <v>92</v>
      </c>
      <c r="BH47" s="296">
        <v>98</v>
      </c>
      <c r="BI47" s="296">
        <v>85</v>
      </c>
      <c r="BJ47" s="296">
        <v>85</v>
      </c>
      <c r="BK47" s="296">
        <v>91</v>
      </c>
      <c r="BL47" s="296">
        <v>87</v>
      </c>
      <c r="BM47" s="296">
        <v>86</v>
      </c>
      <c r="BN47" s="296">
        <v>85</v>
      </c>
      <c r="BO47" s="296">
        <v>91</v>
      </c>
      <c r="BP47" s="296">
        <v>92</v>
      </c>
      <c r="BQ47" s="296">
        <v>89</v>
      </c>
      <c r="BR47" s="296">
        <v>83</v>
      </c>
      <c r="BS47" s="296">
        <v>75</v>
      </c>
      <c r="BT47" s="296">
        <v>68</v>
      </c>
      <c r="BU47" s="296">
        <v>73</v>
      </c>
      <c r="BV47" s="296">
        <v>65</v>
      </c>
      <c r="BW47" s="296">
        <v>66</v>
      </c>
    </row>
    <row r="48" spans="1:75" x14ac:dyDescent="0.25">
      <c r="A48" t="s">
        <v>46</v>
      </c>
      <c r="B48" s="296">
        <v>3108</v>
      </c>
      <c r="C48" s="296">
        <v>3278</v>
      </c>
      <c r="D48" s="296">
        <v>3506</v>
      </c>
      <c r="E48" s="296">
        <v>3684</v>
      </c>
      <c r="F48" s="296">
        <v>3918</v>
      </c>
      <c r="G48" s="296">
        <v>4077</v>
      </c>
      <c r="H48" s="296">
        <v>4156</v>
      </c>
      <c r="I48" s="296">
        <v>4183</v>
      </c>
      <c r="J48" s="296">
        <v>4212</v>
      </c>
      <c r="K48" s="296">
        <v>4281</v>
      </c>
      <c r="L48" s="296">
        <v>4232</v>
      </c>
      <c r="M48" s="296">
        <v>4135</v>
      </c>
      <c r="N48" s="296">
        <v>4000</v>
      </c>
      <c r="O48" s="296">
        <v>3980</v>
      </c>
      <c r="P48" s="296">
        <v>3992</v>
      </c>
      <c r="Q48" s="296">
        <v>3898</v>
      </c>
      <c r="R48" s="296">
        <v>3912</v>
      </c>
      <c r="S48" s="296">
        <v>3916</v>
      </c>
      <c r="T48" s="296">
        <v>3882</v>
      </c>
      <c r="U48" s="296">
        <v>3703</v>
      </c>
      <c r="V48" s="296">
        <v>3522</v>
      </c>
      <c r="W48" s="296">
        <v>3468</v>
      </c>
      <c r="X48" s="296">
        <v>3331</v>
      </c>
      <c r="Y48" s="296">
        <v>3198</v>
      </c>
      <c r="Z48" s="296">
        <v>3045</v>
      </c>
      <c r="AA48" s="296">
        <v>3115</v>
      </c>
      <c r="AB48" s="296">
        <v>2991</v>
      </c>
      <c r="AC48" s="296">
        <v>2887</v>
      </c>
      <c r="AD48" s="296">
        <v>2841</v>
      </c>
      <c r="AE48" s="296">
        <v>2801</v>
      </c>
      <c r="AF48" s="296">
        <v>2794</v>
      </c>
      <c r="AG48" s="296">
        <v>2746</v>
      </c>
      <c r="AH48" s="296">
        <v>2761</v>
      </c>
      <c r="AI48" s="296">
        <v>2776</v>
      </c>
      <c r="AJ48" s="296">
        <v>2794</v>
      </c>
      <c r="AK48" s="296">
        <v>2891</v>
      </c>
      <c r="AL48" s="296">
        <v>2950</v>
      </c>
      <c r="AM48" s="296">
        <v>2935</v>
      </c>
      <c r="AN48" s="296">
        <v>2969</v>
      </c>
      <c r="AO48" s="296">
        <v>3010</v>
      </c>
      <c r="AP48" s="296">
        <v>2961</v>
      </c>
      <c r="AQ48" s="296">
        <v>2865</v>
      </c>
      <c r="AR48" s="296">
        <v>2868</v>
      </c>
      <c r="AS48" s="296">
        <v>2793</v>
      </c>
      <c r="AT48" s="296">
        <v>2759</v>
      </c>
      <c r="AU48" s="296">
        <v>2657</v>
      </c>
      <c r="AV48" s="296">
        <v>2590</v>
      </c>
      <c r="AW48" s="296">
        <v>2465</v>
      </c>
      <c r="AX48" s="296">
        <v>2469</v>
      </c>
      <c r="AY48" s="296">
        <v>2401</v>
      </c>
      <c r="AZ48" s="296">
        <v>2396</v>
      </c>
      <c r="BA48" s="296">
        <v>2390</v>
      </c>
      <c r="BB48" s="296">
        <v>2329</v>
      </c>
      <c r="BC48" s="296">
        <v>2318</v>
      </c>
      <c r="BD48" s="296">
        <v>2305</v>
      </c>
      <c r="BE48" s="296">
        <v>2195</v>
      </c>
      <c r="BF48" s="296">
        <v>2226</v>
      </c>
      <c r="BG48" s="296">
        <v>2247</v>
      </c>
      <c r="BH48" s="296">
        <v>2304</v>
      </c>
      <c r="BI48" s="296">
        <v>2260</v>
      </c>
      <c r="BJ48" s="296">
        <v>2253</v>
      </c>
      <c r="BK48" s="296">
        <v>2238</v>
      </c>
      <c r="BL48" s="296">
        <v>2264</v>
      </c>
      <c r="BM48" s="296">
        <v>2248</v>
      </c>
      <c r="BN48" s="296">
        <v>2271</v>
      </c>
      <c r="BO48" s="296">
        <v>2212</v>
      </c>
      <c r="BP48" s="296">
        <v>2248</v>
      </c>
      <c r="BQ48" s="296">
        <v>2232</v>
      </c>
      <c r="BR48" s="296">
        <v>2148</v>
      </c>
      <c r="BS48" s="296">
        <v>2150</v>
      </c>
      <c r="BT48" s="296">
        <v>2072</v>
      </c>
      <c r="BU48" s="296">
        <v>2074</v>
      </c>
      <c r="BV48" s="296">
        <v>2095</v>
      </c>
      <c r="BW48" s="296">
        <v>2089</v>
      </c>
    </row>
    <row r="49" spans="1:75" x14ac:dyDescent="0.25">
      <c r="A49" t="s">
        <v>47</v>
      </c>
      <c r="B49" s="296">
        <v>364</v>
      </c>
      <c r="C49" s="296">
        <v>405</v>
      </c>
      <c r="D49" s="296">
        <v>396</v>
      </c>
      <c r="E49" s="296">
        <v>384</v>
      </c>
      <c r="F49" s="296">
        <v>386</v>
      </c>
      <c r="G49" s="296">
        <v>395</v>
      </c>
      <c r="H49" s="296">
        <v>411</v>
      </c>
      <c r="I49" s="296">
        <v>399</v>
      </c>
      <c r="J49" s="296">
        <v>394</v>
      </c>
      <c r="K49" s="296">
        <v>378</v>
      </c>
      <c r="L49" s="296">
        <v>352</v>
      </c>
      <c r="M49" s="296">
        <v>342</v>
      </c>
      <c r="N49" s="296">
        <v>332</v>
      </c>
      <c r="O49" s="296">
        <v>341</v>
      </c>
      <c r="P49" s="296">
        <v>360</v>
      </c>
      <c r="Q49" s="296">
        <v>349</v>
      </c>
      <c r="R49" s="296">
        <v>332</v>
      </c>
      <c r="S49" s="296">
        <v>332</v>
      </c>
      <c r="T49" s="296">
        <v>331</v>
      </c>
      <c r="U49" s="296">
        <v>348</v>
      </c>
      <c r="V49" s="296">
        <v>359</v>
      </c>
      <c r="W49" s="296">
        <v>359</v>
      </c>
      <c r="X49" s="296">
        <v>327</v>
      </c>
      <c r="Y49" s="296">
        <v>311</v>
      </c>
      <c r="Z49" s="296">
        <v>323</v>
      </c>
      <c r="AA49" s="296">
        <v>313</v>
      </c>
      <c r="AB49" s="296">
        <v>307</v>
      </c>
      <c r="AC49" s="296">
        <v>281</v>
      </c>
      <c r="AD49" s="296">
        <v>286</v>
      </c>
      <c r="AE49" s="296">
        <v>271</v>
      </c>
      <c r="AF49" s="296">
        <v>285</v>
      </c>
      <c r="AG49" s="296">
        <v>293</v>
      </c>
      <c r="AH49" s="296">
        <v>303</v>
      </c>
      <c r="AI49" s="296">
        <v>307</v>
      </c>
      <c r="AJ49" s="296">
        <v>269</v>
      </c>
      <c r="AK49" s="296">
        <v>276</v>
      </c>
      <c r="AL49" s="296">
        <v>270</v>
      </c>
      <c r="AM49" s="296">
        <v>265</v>
      </c>
      <c r="AN49" s="296">
        <v>250</v>
      </c>
      <c r="AO49" s="296">
        <v>246</v>
      </c>
      <c r="AP49" s="296">
        <v>226</v>
      </c>
      <c r="AQ49" s="296">
        <v>231</v>
      </c>
      <c r="AR49" s="296">
        <v>223</v>
      </c>
      <c r="AS49" s="296">
        <v>245</v>
      </c>
      <c r="AT49" s="296">
        <v>232</v>
      </c>
      <c r="AU49" s="296">
        <v>226</v>
      </c>
      <c r="AV49" s="296">
        <v>207</v>
      </c>
      <c r="AW49" s="296">
        <v>210</v>
      </c>
      <c r="AX49" s="296">
        <v>231</v>
      </c>
      <c r="AY49" s="296">
        <v>225</v>
      </c>
      <c r="AZ49" s="296">
        <v>229</v>
      </c>
      <c r="BA49" s="296">
        <v>235</v>
      </c>
      <c r="BB49" s="296">
        <v>239</v>
      </c>
      <c r="BC49" s="296">
        <v>241</v>
      </c>
      <c r="BD49" s="296">
        <v>220</v>
      </c>
      <c r="BE49" s="296">
        <v>204</v>
      </c>
      <c r="BF49" s="296">
        <v>205</v>
      </c>
      <c r="BG49" s="296">
        <v>202</v>
      </c>
      <c r="BH49" s="296">
        <v>214</v>
      </c>
      <c r="BI49" s="296">
        <v>238</v>
      </c>
      <c r="BJ49" s="296">
        <v>220</v>
      </c>
      <c r="BK49" s="296">
        <v>240</v>
      </c>
      <c r="BL49" s="296">
        <v>232</v>
      </c>
      <c r="BM49" s="296">
        <v>289</v>
      </c>
      <c r="BN49" s="296">
        <v>296</v>
      </c>
      <c r="BO49" s="296">
        <v>304</v>
      </c>
      <c r="BP49" s="296">
        <v>312</v>
      </c>
      <c r="BQ49" s="296">
        <v>282</v>
      </c>
      <c r="BR49" s="296">
        <v>276</v>
      </c>
      <c r="BS49" s="296">
        <v>264</v>
      </c>
      <c r="BT49" s="296">
        <v>258</v>
      </c>
      <c r="BU49" s="296">
        <v>260</v>
      </c>
      <c r="BV49" s="296">
        <v>254</v>
      </c>
      <c r="BW49" s="296">
        <v>263</v>
      </c>
    </row>
    <row r="50" spans="1:75" x14ac:dyDescent="0.25">
      <c r="A50" t="s">
        <v>48</v>
      </c>
      <c r="B50" s="296">
        <v>28</v>
      </c>
      <c r="C50" s="296">
        <v>28</v>
      </c>
      <c r="D50" s="296">
        <v>26</v>
      </c>
      <c r="E50" s="296">
        <v>27</v>
      </c>
      <c r="F50" s="296">
        <v>25</v>
      </c>
      <c r="G50" s="296">
        <v>19</v>
      </c>
      <c r="H50" s="296">
        <v>21</v>
      </c>
      <c r="I50" s="296">
        <v>24</v>
      </c>
      <c r="J50" s="296">
        <v>28</v>
      </c>
      <c r="K50" s="296">
        <v>23</v>
      </c>
      <c r="L50" s="296">
        <v>22</v>
      </c>
      <c r="M50" s="296">
        <v>23</v>
      </c>
      <c r="N50" s="296">
        <v>28</v>
      </c>
      <c r="O50" s="296">
        <v>37</v>
      </c>
      <c r="P50" s="296">
        <v>38</v>
      </c>
      <c r="Q50" s="296">
        <v>37</v>
      </c>
      <c r="R50" s="296">
        <v>45</v>
      </c>
      <c r="S50" s="296">
        <v>47</v>
      </c>
      <c r="T50" s="296">
        <v>50</v>
      </c>
      <c r="U50" s="296">
        <v>47</v>
      </c>
      <c r="V50" s="296">
        <v>38</v>
      </c>
      <c r="W50" s="296">
        <v>42</v>
      </c>
      <c r="X50" s="296">
        <v>42</v>
      </c>
      <c r="Y50" s="296">
        <v>43</v>
      </c>
      <c r="Z50" s="296">
        <v>42</v>
      </c>
      <c r="AA50" s="296">
        <v>42</v>
      </c>
      <c r="AB50" s="296">
        <v>43</v>
      </c>
      <c r="AC50" s="296">
        <v>33</v>
      </c>
      <c r="AD50" s="296">
        <v>34</v>
      </c>
      <c r="AE50" s="296">
        <v>34</v>
      </c>
      <c r="AF50" s="296">
        <v>31</v>
      </c>
      <c r="AG50" s="296">
        <v>34</v>
      </c>
      <c r="AH50" s="296">
        <v>37</v>
      </c>
      <c r="AI50" s="296">
        <v>37</v>
      </c>
      <c r="AJ50" s="296">
        <v>47</v>
      </c>
      <c r="AK50" s="296">
        <v>47</v>
      </c>
      <c r="AL50" s="296">
        <v>60</v>
      </c>
      <c r="AM50" s="296">
        <v>61</v>
      </c>
      <c r="AN50" s="296">
        <v>65</v>
      </c>
      <c r="AO50" s="296">
        <v>67</v>
      </c>
      <c r="AP50" s="296">
        <v>60</v>
      </c>
      <c r="AQ50" s="296">
        <v>42</v>
      </c>
      <c r="AR50" s="296">
        <v>40</v>
      </c>
      <c r="AS50" s="296">
        <v>44</v>
      </c>
      <c r="AT50" s="296">
        <v>48</v>
      </c>
      <c r="AU50" s="296">
        <v>49</v>
      </c>
      <c r="AV50" s="296">
        <v>52</v>
      </c>
      <c r="AW50" s="296">
        <v>51</v>
      </c>
      <c r="AX50" s="296">
        <v>51</v>
      </c>
      <c r="AY50" s="296">
        <v>63</v>
      </c>
      <c r="AZ50" s="296">
        <v>59</v>
      </c>
      <c r="BA50" s="296">
        <v>61</v>
      </c>
      <c r="BB50" s="296">
        <v>59</v>
      </c>
      <c r="BC50" s="296">
        <v>55</v>
      </c>
      <c r="BD50" s="296">
        <v>56</v>
      </c>
      <c r="BE50" s="296">
        <v>57</v>
      </c>
      <c r="BF50" s="296">
        <v>54</v>
      </c>
      <c r="BG50" s="296">
        <v>55</v>
      </c>
      <c r="BH50" s="296">
        <v>54</v>
      </c>
      <c r="BI50" s="296">
        <v>43</v>
      </c>
      <c r="BJ50" s="296">
        <v>37</v>
      </c>
      <c r="BK50" s="296">
        <v>37</v>
      </c>
      <c r="BL50" s="296">
        <v>36</v>
      </c>
      <c r="BM50" s="296">
        <v>36</v>
      </c>
      <c r="BN50" s="296">
        <v>33</v>
      </c>
      <c r="BO50" s="296">
        <v>37</v>
      </c>
      <c r="BP50" s="296">
        <v>42</v>
      </c>
      <c r="BQ50" s="296">
        <v>39</v>
      </c>
      <c r="BR50" s="296">
        <v>33</v>
      </c>
      <c r="BS50" s="296">
        <v>46</v>
      </c>
      <c r="BT50" s="296">
        <v>46</v>
      </c>
      <c r="BU50" s="296">
        <v>43</v>
      </c>
      <c r="BV50" s="296">
        <v>50</v>
      </c>
      <c r="BW50" s="296">
        <v>56</v>
      </c>
    </row>
    <row r="51" spans="1:75" x14ac:dyDescent="0.25">
      <c r="A51" t="s">
        <v>49</v>
      </c>
      <c r="B51" s="296">
        <v>3243</v>
      </c>
      <c r="C51" s="296">
        <v>3482</v>
      </c>
      <c r="D51" s="296">
        <v>3515</v>
      </c>
      <c r="E51" s="296">
        <v>3547</v>
      </c>
      <c r="F51" s="296">
        <v>3704</v>
      </c>
      <c r="G51" s="296">
        <v>3693</v>
      </c>
      <c r="H51" s="296">
        <v>3632</v>
      </c>
      <c r="I51" s="296">
        <v>3783</v>
      </c>
      <c r="J51" s="296">
        <v>3868</v>
      </c>
      <c r="K51" s="296">
        <v>3777</v>
      </c>
      <c r="L51" s="296">
        <v>3605</v>
      </c>
      <c r="M51" s="296">
        <v>3486</v>
      </c>
      <c r="N51" s="296">
        <v>3518</v>
      </c>
      <c r="O51" s="296">
        <v>3429</v>
      </c>
      <c r="P51" s="296">
        <v>3518</v>
      </c>
      <c r="Q51" s="296">
        <v>3628</v>
      </c>
      <c r="R51" s="296">
        <v>3524</v>
      </c>
      <c r="S51" s="296">
        <v>3551</v>
      </c>
      <c r="T51" s="296">
        <v>3549</v>
      </c>
      <c r="U51" s="296">
        <v>3607</v>
      </c>
      <c r="V51" s="296">
        <v>3650</v>
      </c>
      <c r="W51" s="296">
        <v>3666</v>
      </c>
      <c r="X51" s="296">
        <v>3795</v>
      </c>
      <c r="Y51" s="296">
        <v>3896</v>
      </c>
      <c r="Z51" s="296">
        <v>3833</v>
      </c>
      <c r="AA51" s="296">
        <v>3913</v>
      </c>
      <c r="AB51" s="296">
        <v>3989</v>
      </c>
      <c r="AC51" s="296">
        <v>4162</v>
      </c>
      <c r="AD51" s="296">
        <v>4152</v>
      </c>
      <c r="AE51" s="296">
        <v>4490</v>
      </c>
      <c r="AF51" s="296">
        <v>4477</v>
      </c>
      <c r="AG51" s="296">
        <v>4633</v>
      </c>
      <c r="AH51" s="296">
        <v>4591</v>
      </c>
      <c r="AI51" s="296">
        <v>4713</v>
      </c>
      <c r="AJ51" s="296">
        <v>4819</v>
      </c>
      <c r="AK51" s="296">
        <v>5060</v>
      </c>
      <c r="AL51" s="296">
        <v>5123</v>
      </c>
      <c r="AM51" s="296">
        <v>5210</v>
      </c>
      <c r="AN51" s="296">
        <v>5210</v>
      </c>
      <c r="AO51" s="296">
        <v>5141</v>
      </c>
      <c r="AP51" s="296">
        <v>4831</v>
      </c>
      <c r="AQ51" s="296">
        <v>4576</v>
      </c>
      <c r="AR51" s="296">
        <v>4118</v>
      </c>
      <c r="AS51" s="296">
        <v>3749</v>
      </c>
      <c r="AT51" s="296">
        <v>3621</v>
      </c>
      <c r="AU51" s="296">
        <v>3563</v>
      </c>
      <c r="AV51" s="296">
        <v>3435</v>
      </c>
      <c r="AW51" s="296">
        <v>3445</v>
      </c>
      <c r="AX51" s="296">
        <v>3258</v>
      </c>
      <c r="AY51" s="296">
        <v>3274</v>
      </c>
      <c r="AZ51" s="296">
        <v>3393</v>
      </c>
      <c r="BA51" s="296">
        <v>3435</v>
      </c>
      <c r="BB51" s="296">
        <v>3505</v>
      </c>
      <c r="BC51" s="296">
        <v>3745</v>
      </c>
      <c r="BD51" s="296">
        <v>3612</v>
      </c>
      <c r="BE51" s="296">
        <v>3644</v>
      </c>
      <c r="BF51" s="296">
        <v>3430</v>
      </c>
      <c r="BG51" s="296">
        <v>3487</v>
      </c>
      <c r="BH51" s="296">
        <v>3481</v>
      </c>
      <c r="BI51" s="296">
        <v>3573</v>
      </c>
      <c r="BJ51" s="296">
        <v>3478</v>
      </c>
      <c r="BK51" s="296">
        <v>3533</v>
      </c>
      <c r="BL51" s="296">
        <v>3607</v>
      </c>
      <c r="BM51" s="296">
        <v>3763</v>
      </c>
      <c r="BN51" s="296">
        <v>3847</v>
      </c>
      <c r="BO51" s="296">
        <v>4015</v>
      </c>
      <c r="BP51" s="296">
        <v>4138</v>
      </c>
      <c r="BQ51" s="296">
        <v>4207</v>
      </c>
      <c r="BR51" s="296">
        <v>4191</v>
      </c>
      <c r="BS51" s="296">
        <v>4006</v>
      </c>
      <c r="BT51" s="296">
        <v>3964</v>
      </c>
      <c r="BU51" s="296">
        <v>3958</v>
      </c>
      <c r="BV51" s="296">
        <v>3836</v>
      </c>
      <c r="BW51" s="296">
        <v>3844</v>
      </c>
    </row>
    <row r="52" spans="1:75" x14ac:dyDescent="0.25">
      <c r="A52" t="s">
        <v>50</v>
      </c>
      <c r="B52" s="296">
        <v>3990</v>
      </c>
      <c r="C52" s="296">
        <v>4524</v>
      </c>
      <c r="D52" s="296">
        <v>4893</v>
      </c>
      <c r="E52" s="296">
        <v>5097</v>
      </c>
      <c r="F52" s="296">
        <v>5155</v>
      </c>
      <c r="G52" s="296">
        <v>5195</v>
      </c>
      <c r="H52" s="296">
        <v>5217</v>
      </c>
      <c r="I52" s="296">
        <v>5157</v>
      </c>
      <c r="J52" s="296">
        <v>5100</v>
      </c>
      <c r="K52" s="296">
        <v>5043</v>
      </c>
      <c r="L52" s="296">
        <v>5015</v>
      </c>
      <c r="M52" s="296">
        <v>4852</v>
      </c>
      <c r="N52" s="296">
        <v>4570</v>
      </c>
      <c r="O52" s="296">
        <v>4522</v>
      </c>
      <c r="P52" s="296">
        <v>4398</v>
      </c>
      <c r="Q52" s="296">
        <v>4283</v>
      </c>
      <c r="R52" s="296">
        <v>4193</v>
      </c>
      <c r="S52" s="296">
        <v>4205</v>
      </c>
      <c r="T52" s="296">
        <v>4086</v>
      </c>
      <c r="U52" s="296">
        <v>4058</v>
      </c>
      <c r="V52" s="296">
        <v>3999</v>
      </c>
      <c r="W52" s="296">
        <v>3827</v>
      </c>
      <c r="X52" s="296">
        <v>3732</v>
      </c>
      <c r="Y52" s="296">
        <v>3617</v>
      </c>
      <c r="Z52" s="296">
        <v>3527</v>
      </c>
      <c r="AA52" s="296">
        <v>3443</v>
      </c>
      <c r="AB52" s="296">
        <v>3337</v>
      </c>
      <c r="AC52" s="296">
        <v>3387</v>
      </c>
      <c r="AD52" s="296">
        <v>3333</v>
      </c>
      <c r="AE52" s="296">
        <v>3498</v>
      </c>
      <c r="AF52" s="296">
        <v>3592</v>
      </c>
      <c r="AG52" s="296">
        <v>3583</v>
      </c>
      <c r="AH52" s="296">
        <v>3552</v>
      </c>
      <c r="AI52" s="296">
        <v>3604</v>
      </c>
      <c r="AJ52" s="296">
        <v>3617</v>
      </c>
      <c r="AK52" s="296">
        <v>3499</v>
      </c>
      <c r="AL52" s="296">
        <v>3458</v>
      </c>
      <c r="AM52" s="296">
        <v>3532</v>
      </c>
      <c r="AN52" s="296">
        <v>3484</v>
      </c>
      <c r="AO52" s="296">
        <v>3313</v>
      </c>
      <c r="AP52" s="296">
        <v>3225</v>
      </c>
      <c r="AQ52" s="296">
        <v>3218</v>
      </c>
      <c r="AR52" s="296">
        <v>3304</v>
      </c>
      <c r="AS52" s="296">
        <v>3386</v>
      </c>
      <c r="AT52" s="296">
        <v>3391</v>
      </c>
      <c r="AU52" s="296">
        <v>3508</v>
      </c>
      <c r="AV52" s="296">
        <v>3386</v>
      </c>
      <c r="AW52" s="296">
        <v>3286</v>
      </c>
      <c r="AX52" s="296">
        <v>3023</v>
      </c>
      <c r="AY52" s="296">
        <v>2847</v>
      </c>
      <c r="AZ52" s="296">
        <v>2741</v>
      </c>
      <c r="BA52" s="296">
        <v>2663</v>
      </c>
      <c r="BB52" s="296">
        <v>2504</v>
      </c>
      <c r="BC52" s="296">
        <v>2390</v>
      </c>
      <c r="BD52" s="296">
        <v>2248</v>
      </c>
      <c r="BE52" s="296">
        <v>2108</v>
      </c>
      <c r="BF52" s="296">
        <v>1979</v>
      </c>
      <c r="BG52" s="296">
        <v>1995</v>
      </c>
      <c r="BH52" s="296">
        <v>1939</v>
      </c>
      <c r="BI52" s="296">
        <v>1938</v>
      </c>
      <c r="BJ52" s="296">
        <v>1903</v>
      </c>
      <c r="BK52" s="296">
        <v>1953</v>
      </c>
      <c r="BL52" s="296">
        <v>2021</v>
      </c>
      <c r="BM52" s="296">
        <v>2137</v>
      </c>
      <c r="BN52" s="296">
        <v>2213</v>
      </c>
      <c r="BO52" s="296">
        <v>2295</v>
      </c>
      <c r="BP52" s="296">
        <v>2394</v>
      </c>
      <c r="BQ52" s="296">
        <v>2429</v>
      </c>
      <c r="BR52" s="296">
        <v>2449</v>
      </c>
      <c r="BS52" s="296">
        <v>2454</v>
      </c>
      <c r="BT52" s="296">
        <v>2371</v>
      </c>
      <c r="BU52" s="296">
        <v>2366</v>
      </c>
      <c r="BV52" s="296">
        <v>2358</v>
      </c>
      <c r="BW52" s="296">
        <v>2396</v>
      </c>
    </row>
    <row r="53" spans="1:75" x14ac:dyDescent="0.25">
      <c r="A53" t="s">
        <v>51</v>
      </c>
      <c r="B53" s="296">
        <v>49</v>
      </c>
      <c r="C53" s="296">
        <v>40</v>
      </c>
      <c r="D53" s="296">
        <v>40</v>
      </c>
      <c r="E53" s="296">
        <v>30</v>
      </c>
      <c r="F53" s="296">
        <v>31</v>
      </c>
      <c r="G53" s="296">
        <v>32</v>
      </c>
      <c r="H53" s="296">
        <v>28</v>
      </c>
      <c r="I53" s="296">
        <v>31</v>
      </c>
      <c r="J53" s="296">
        <v>30</v>
      </c>
      <c r="K53" s="296">
        <v>36</v>
      </c>
      <c r="L53" s="296">
        <v>42</v>
      </c>
      <c r="M53" s="296">
        <v>40</v>
      </c>
      <c r="N53" s="296">
        <v>31</v>
      </c>
      <c r="O53" s="296">
        <v>40</v>
      </c>
      <c r="P53" s="296">
        <v>41</v>
      </c>
      <c r="Q53" s="296">
        <v>53</v>
      </c>
      <c r="R53" s="296">
        <v>57</v>
      </c>
      <c r="S53" s="296">
        <v>60</v>
      </c>
      <c r="T53" s="296">
        <v>66</v>
      </c>
      <c r="U53" s="296">
        <v>61</v>
      </c>
      <c r="V53" s="296">
        <v>70</v>
      </c>
      <c r="W53" s="296">
        <v>78</v>
      </c>
      <c r="X53" s="296">
        <v>94</v>
      </c>
      <c r="Y53" s="296">
        <v>97</v>
      </c>
      <c r="Z53" s="296">
        <v>93</v>
      </c>
      <c r="AA53" s="296">
        <v>87</v>
      </c>
      <c r="AB53" s="296">
        <v>84</v>
      </c>
      <c r="AC53" s="296">
        <v>72</v>
      </c>
      <c r="AD53" s="296">
        <v>71</v>
      </c>
      <c r="AE53" s="296">
        <v>65</v>
      </c>
      <c r="AF53" s="296">
        <v>59</v>
      </c>
      <c r="AG53" s="296">
        <v>87</v>
      </c>
      <c r="AH53" s="296">
        <v>80</v>
      </c>
      <c r="AI53" s="296">
        <v>78</v>
      </c>
      <c r="AJ53" s="296">
        <v>76</v>
      </c>
      <c r="AK53" s="296">
        <v>71</v>
      </c>
      <c r="AL53" s="296">
        <v>67</v>
      </c>
      <c r="AM53" s="296">
        <v>66</v>
      </c>
      <c r="AN53" s="296">
        <v>71</v>
      </c>
      <c r="AO53" s="296">
        <v>74</v>
      </c>
      <c r="AP53" s="296">
        <v>77</v>
      </c>
      <c r="AQ53" s="296">
        <v>92</v>
      </c>
      <c r="AR53" s="296">
        <v>85</v>
      </c>
      <c r="AS53" s="296">
        <v>77</v>
      </c>
      <c r="AT53" s="296">
        <v>80</v>
      </c>
      <c r="AU53" s="296">
        <v>91</v>
      </c>
      <c r="AV53" s="296">
        <v>83</v>
      </c>
      <c r="AW53" s="296">
        <v>66</v>
      </c>
      <c r="AX53" s="296">
        <v>69</v>
      </c>
      <c r="AY53" s="296">
        <v>60</v>
      </c>
      <c r="AZ53" s="296">
        <v>54</v>
      </c>
      <c r="BA53" s="296">
        <v>65</v>
      </c>
      <c r="BB53" s="296">
        <v>63</v>
      </c>
      <c r="BC53" s="296">
        <v>64</v>
      </c>
      <c r="BD53" s="296">
        <v>79</v>
      </c>
      <c r="BE53" s="296">
        <v>83</v>
      </c>
      <c r="BF53" s="296">
        <v>94</v>
      </c>
      <c r="BG53" s="296">
        <v>97</v>
      </c>
      <c r="BH53" s="296">
        <v>96</v>
      </c>
      <c r="BI53" s="296">
        <v>86</v>
      </c>
      <c r="BJ53" s="296">
        <v>73</v>
      </c>
      <c r="BK53" s="296">
        <v>83</v>
      </c>
      <c r="BL53" s="296">
        <v>69</v>
      </c>
      <c r="BM53" s="296">
        <v>66</v>
      </c>
      <c r="BN53" s="296">
        <v>60</v>
      </c>
      <c r="BO53" s="296">
        <v>74</v>
      </c>
      <c r="BP53" s="296">
        <v>67</v>
      </c>
      <c r="BQ53" s="296">
        <v>69</v>
      </c>
      <c r="BR53" s="296">
        <v>64</v>
      </c>
      <c r="BS53" s="296">
        <v>54</v>
      </c>
      <c r="BT53" s="296">
        <v>51</v>
      </c>
      <c r="BU53" s="296">
        <v>49</v>
      </c>
      <c r="BV53" s="296">
        <v>57</v>
      </c>
      <c r="BW53" s="296">
        <v>48</v>
      </c>
    </row>
    <row r="54" spans="1:75" x14ac:dyDescent="0.25">
      <c r="A54" t="s">
        <v>52</v>
      </c>
      <c r="B54" s="296">
        <v>3839</v>
      </c>
      <c r="C54" s="296">
        <v>3959</v>
      </c>
      <c r="D54" s="296">
        <v>3924</v>
      </c>
      <c r="E54" s="296">
        <v>3890</v>
      </c>
      <c r="F54" s="296">
        <v>4038</v>
      </c>
      <c r="G54" s="296">
        <v>4100</v>
      </c>
      <c r="H54" s="296">
        <v>4163</v>
      </c>
      <c r="I54" s="296">
        <v>4328</v>
      </c>
      <c r="J54" s="296">
        <v>4331</v>
      </c>
      <c r="K54" s="296">
        <v>4504</v>
      </c>
      <c r="L54" s="296">
        <v>4606</v>
      </c>
      <c r="M54" s="296">
        <v>4539</v>
      </c>
      <c r="N54" s="296">
        <v>4586</v>
      </c>
      <c r="O54" s="296">
        <v>4603</v>
      </c>
      <c r="P54" s="296">
        <v>4687</v>
      </c>
      <c r="Q54" s="296">
        <v>4674</v>
      </c>
      <c r="R54" s="296">
        <v>4565</v>
      </c>
      <c r="S54" s="296">
        <v>4530</v>
      </c>
      <c r="T54" s="296">
        <v>4610</v>
      </c>
      <c r="U54" s="296">
        <v>4578</v>
      </c>
      <c r="V54" s="296">
        <v>4567</v>
      </c>
      <c r="W54" s="296">
        <v>4492</v>
      </c>
      <c r="X54" s="296">
        <v>4423</v>
      </c>
      <c r="Y54" s="296">
        <v>4346</v>
      </c>
      <c r="Z54" s="296">
        <v>4281</v>
      </c>
      <c r="AA54" s="296">
        <v>4363</v>
      </c>
      <c r="AB54" s="296">
        <v>4349</v>
      </c>
      <c r="AC54" s="296">
        <v>4347</v>
      </c>
      <c r="AD54" s="296">
        <v>4196</v>
      </c>
      <c r="AE54" s="296">
        <v>4268</v>
      </c>
      <c r="AF54" s="296">
        <v>4199</v>
      </c>
      <c r="AG54" s="296">
        <v>4221</v>
      </c>
      <c r="AH54" s="296">
        <v>4061</v>
      </c>
      <c r="AI54" s="296">
        <v>4074</v>
      </c>
      <c r="AJ54" s="296">
        <v>4040</v>
      </c>
      <c r="AK54" s="296">
        <v>3920</v>
      </c>
      <c r="AL54" s="296">
        <v>3802</v>
      </c>
      <c r="AM54" s="296">
        <v>3799</v>
      </c>
      <c r="AN54" s="296">
        <v>3825</v>
      </c>
      <c r="AO54" s="296">
        <v>3810</v>
      </c>
      <c r="AP54" s="296">
        <v>3692</v>
      </c>
      <c r="AQ54" s="296">
        <v>3602</v>
      </c>
      <c r="AR54" s="296">
        <v>3448</v>
      </c>
      <c r="AS54" s="296">
        <v>3301</v>
      </c>
      <c r="AT54" s="296">
        <v>3079</v>
      </c>
      <c r="AU54" s="296">
        <v>3061</v>
      </c>
      <c r="AV54" s="296">
        <v>3026</v>
      </c>
      <c r="AW54" s="296">
        <v>2965</v>
      </c>
      <c r="AX54" s="296">
        <v>2794</v>
      </c>
      <c r="AY54" s="296">
        <v>2752</v>
      </c>
      <c r="AZ54" s="296">
        <v>2690</v>
      </c>
      <c r="BA54" s="296">
        <v>2877</v>
      </c>
      <c r="BB54" s="296">
        <v>3013</v>
      </c>
      <c r="BC54" s="296">
        <v>3216</v>
      </c>
      <c r="BD54" s="296">
        <v>3321</v>
      </c>
      <c r="BE54" s="296">
        <v>3298</v>
      </c>
      <c r="BF54" s="296">
        <v>3237</v>
      </c>
      <c r="BG54" s="296">
        <v>3197</v>
      </c>
      <c r="BH54" s="296">
        <v>3285</v>
      </c>
      <c r="BI54" s="296">
        <v>3380</v>
      </c>
      <c r="BJ54" s="296">
        <v>3471</v>
      </c>
      <c r="BK54" s="296">
        <v>3710</v>
      </c>
      <c r="BL54" s="296">
        <v>3867</v>
      </c>
      <c r="BM54" s="296">
        <v>3988</v>
      </c>
      <c r="BN54" s="296">
        <v>3910</v>
      </c>
      <c r="BO54" s="296">
        <v>4000</v>
      </c>
      <c r="BP54" s="296">
        <v>4047</v>
      </c>
      <c r="BQ54" s="296">
        <v>4291</v>
      </c>
      <c r="BR54" s="296">
        <v>4317</v>
      </c>
      <c r="BS54" s="296">
        <v>4568</v>
      </c>
      <c r="BT54" s="296">
        <v>4693</v>
      </c>
      <c r="BU54" s="296">
        <v>4858</v>
      </c>
      <c r="BV54" s="296">
        <v>4788</v>
      </c>
      <c r="BW54" s="296">
        <v>4887</v>
      </c>
    </row>
    <row r="55" spans="1:75" x14ac:dyDescent="0.25">
      <c r="A55" t="s">
        <v>53</v>
      </c>
      <c r="B55" s="296">
        <v>5620</v>
      </c>
      <c r="C55" s="296">
        <v>5739</v>
      </c>
      <c r="D55" s="296">
        <v>5823</v>
      </c>
      <c r="E55" s="296">
        <v>5888</v>
      </c>
      <c r="F55" s="296">
        <v>5992</v>
      </c>
      <c r="G55" s="296">
        <v>6202</v>
      </c>
      <c r="H55" s="296">
        <v>6258</v>
      </c>
      <c r="I55" s="296">
        <v>6227</v>
      </c>
      <c r="J55" s="296">
        <v>6340</v>
      </c>
      <c r="K55" s="296">
        <v>6407</v>
      </c>
      <c r="L55" s="296">
        <v>6297</v>
      </c>
      <c r="M55" s="296">
        <v>6219</v>
      </c>
      <c r="N55" s="296">
        <v>6217</v>
      </c>
      <c r="O55" s="296">
        <v>6303</v>
      </c>
      <c r="P55" s="296">
        <v>6241</v>
      </c>
      <c r="Q55" s="296">
        <v>6209</v>
      </c>
      <c r="R55" s="296">
        <v>6067</v>
      </c>
      <c r="S55" s="296">
        <v>5865</v>
      </c>
      <c r="T55" s="296">
        <v>5720</v>
      </c>
      <c r="U55" s="296">
        <v>5557</v>
      </c>
      <c r="V55" s="296">
        <v>5638</v>
      </c>
      <c r="W55" s="296">
        <v>5528</v>
      </c>
      <c r="X55" s="296">
        <v>5403</v>
      </c>
      <c r="Y55" s="296">
        <v>5348</v>
      </c>
      <c r="Z55" s="296">
        <v>5347</v>
      </c>
      <c r="AA55" s="296">
        <v>5340</v>
      </c>
      <c r="AB55" s="296">
        <v>5280</v>
      </c>
      <c r="AC55" s="296">
        <v>5175</v>
      </c>
      <c r="AD55" s="296">
        <v>5126</v>
      </c>
      <c r="AE55" s="296">
        <v>5139</v>
      </c>
      <c r="AF55" s="296">
        <v>5211</v>
      </c>
      <c r="AG55" s="296">
        <v>5238</v>
      </c>
      <c r="AH55" s="296">
        <v>5233</v>
      </c>
      <c r="AI55" s="296">
        <v>5237</v>
      </c>
      <c r="AJ55" s="296">
        <v>5195</v>
      </c>
      <c r="AK55" s="296">
        <v>5046</v>
      </c>
      <c r="AL55" s="296">
        <v>4987</v>
      </c>
      <c r="AM55" s="296">
        <v>4884</v>
      </c>
      <c r="AN55" s="296">
        <v>4801</v>
      </c>
      <c r="AO55" s="296">
        <v>4689</v>
      </c>
      <c r="AP55" s="296">
        <v>4488</v>
      </c>
      <c r="AQ55" s="296">
        <v>4465</v>
      </c>
      <c r="AR55" s="296">
        <v>4400</v>
      </c>
      <c r="AS55" s="296">
        <v>4324</v>
      </c>
      <c r="AT55" s="296">
        <v>4200</v>
      </c>
      <c r="AU55" s="296">
        <v>4101</v>
      </c>
      <c r="AV55" s="296">
        <v>3951</v>
      </c>
      <c r="AW55" s="296">
        <v>3750</v>
      </c>
      <c r="AX55" s="296">
        <v>3651</v>
      </c>
      <c r="AY55" s="296">
        <v>3531</v>
      </c>
      <c r="AZ55" s="296">
        <v>3449</v>
      </c>
      <c r="BA55" s="296">
        <v>3362</v>
      </c>
      <c r="BB55" s="296">
        <v>3275</v>
      </c>
      <c r="BC55" s="296">
        <v>3192</v>
      </c>
      <c r="BD55" s="296">
        <v>3100</v>
      </c>
      <c r="BE55" s="296">
        <v>3131</v>
      </c>
      <c r="BF55" s="296">
        <v>3103</v>
      </c>
      <c r="BG55" s="296">
        <v>3185</v>
      </c>
      <c r="BH55" s="296">
        <v>3167</v>
      </c>
      <c r="BI55" s="296">
        <v>3102</v>
      </c>
      <c r="BJ55" s="296">
        <v>3080</v>
      </c>
      <c r="BK55" s="296">
        <v>3100</v>
      </c>
      <c r="BL55" s="296">
        <v>3086</v>
      </c>
      <c r="BM55" s="296">
        <v>3093</v>
      </c>
      <c r="BN55" s="296">
        <v>3078</v>
      </c>
      <c r="BO55" s="296">
        <v>3123</v>
      </c>
      <c r="BP55" s="296">
        <v>3151</v>
      </c>
      <c r="BQ55" s="296">
        <v>3177</v>
      </c>
      <c r="BR55" s="296">
        <v>3088</v>
      </c>
      <c r="BS55" s="296">
        <v>3090</v>
      </c>
      <c r="BT55" s="296">
        <v>2985</v>
      </c>
      <c r="BU55" s="296">
        <v>3025</v>
      </c>
      <c r="BV55" s="296">
        <v>2960</v>
      </c>
      <c r="BW55" s="296">
        <v>2849</v>
      </c>
    </row>
    <row r="56" spans="1:75" x14ac:dyDescent="0.25">
      <c r="A56" t="s">
        <v>54</v>
      </c>
      <c r="B56" s="296">
        <v>2810</v>
      </c>
      <c r="C56" s="296">
        <v>2723</v>
      </c>
      <c r="D56" s="296">
        <v>2649</v>
      </c>
      <c r="E56" s="296">
        <v>2556</v>
      </c>
      <c r="F56" s="296">
        <v>2518</v>
      </c>
      <c r="G56" s="296">
        <v>2505</v>
      </c>
      <c r="H56" s="296">
        <v>2492</v>
      </c>
      <c r="I56" s="296">
        <v>2411</v>
      </c>
      <c r="J56" s="296">
        <v>2397</v>
      </c>
      <c r="K56" s="296">
        <v>2393</v>
      </c>
      <c r="L56" s="296">
        <v>2384</v>
      </c>
      <c r="M56" s="296">
        <v>2262</v>
      </c>
      <c r="N56" s="296">
        <v>2200</v>
      </c>
      <c r="O56" s="296">
        <v>2179</v>
      </c>
      <c r="P56" s="296">
        <v>2135</v>
      </c>
      <c r="Q56" s="296">
        <v>2084</v>
      </c>
      <c r="R56" s="296">
        <v>2108</v>
      </c>
      <c r="S56" s="296">
        <v>2163</v>
      </c>
      <c r="T56" s="296">
        <v>2139</v>
      </c>
      <c r="U56" s="296">
        <v>2141</v>
      </c>
      <c r="V56" s="296">
        <v>2150</v>
      </c>
      <c r="W56" s="296">
        <v>2124</v>
      </c>
      <c r="X56" s="296">
        <v>2102</v>
      </c>
      <c r="Y56" s="296">
        <v>2093</v>
      </c>
      <c r="Z56" s="296">
        <v>2069</v>
      </c>
      <c r="AA56" s="296">
        <v>2094</v>
      </c>
      <c r="AB56" s="296">
        <v>2047</v>
      </c>
      <c r="AC56" s="296">
        <v>1981</v>
      </c>
      <c r="AD56" s="296">
        <v>1956</v>
      </c>
      <c r="AE56" s="296">
        <v>1931</v>
      </c>
      <c r="AF56" s="296">
        <v>1895</v>
      </c>
      <c r="AG56" s="296">
        <v>1827</v>
      </c>
      <c r="AH56" s="296">
        <v>1799</v>
      </c>
      <c r="AI56" s="296">
        <v>1800</v>
      </c>
      <c r="AJ56" s="296">
        <v>1785</v>
      </c>
      <c r="AK56" s="296">
        <v>1714</v>
      </c>
      <c r="AL56" s="296">
        <v>1706</v>
      </c>
      <c r="AM56" s="296">
        <v>1713</v>
      </c>
      <c r="AN56" s="296">
        <v>1685</v>
      </c>
      <c r="AO56" s="296">
        <v>1599</v>
      </c>
      <c r="AP56" s="296">
        <v>1537</v>
      </c>
      <c r="AQ56" s="296">
        <v>1499</v>
      </c>
      <c r="AR56" s="296">
        <v>1475</v>
      </c>
      <c r="AS56" s="296">
        <v>1414</v>
      </c>
      <c r="AT56" s="296">
        <v>1408</v>
      </c>
      <c r="AU56" s="296">
        <v>1380</v>
      </c>
      <c r="AV56" s="296">
        <v>1342</v>
      </c>
      <c r="AW56" s="296">
        <v>1304</v>
      </c>
      <c r="AX56" s="296">
        <v>1296</v>
      </c>
      <c r="AY56" s="296">
        <v>1291</v>
      </c>
      <c r="AZ56" s="296">
        <v>1270</v>
      </c>
      <c r="BA56" s="296">
        <v>1184</v>
      </c>
      <c r="BB56" s="296">
        <v>1165</v>
      </c>
      <c r="BC56" s="296">
        <v>1133</v>
      </c>
      <c r="BD56" s="296">
        <v>1092</v>
      </c>
      <c r="BE56" s="296">
        <v>1043</v>
      </c>
      <c r="BF56" s="296">
        <v>989</v>
      </c>
      <c r="BG56" s="296">
        <v>978</v>
      </c>
      <c r="BH56" s="296">
        <v>982</v>
      </c>
      <c r="BI56" s="296">
        <v>981</v>
      </c>
      <c r="BJ56" s="296">
        <v>1005</v>
      </c>
      <c r="BK56" s="296">
        <v>967</v>
      </c>
      <c r="BL56" s="296">
        <v>966</v>
      </c>
      <c r="BM56" s="296">
        <v>940</v>
      </c>
      <c r="BN56" s="296">
        <v>934</v>
      </c>
      <c r="BO56" s="296">
        <v>952</v>
      </c>
      <c r="BP56" s="296">
        <v>950</v>
      </c>
      <c r="BQ56" s="296">
        <v>934</v>
      </c>
      <c r="BR56" s="296">
        <v>934</v>
      </c>
      <c r="BS56" s="296">
        <v>916</v>
      </c>
      <c r="BT56" s="296">
        <v>892</v>
      </c>
      <c r="BU56" s="296">
        <v>863</v>
      </c>
      <c r="BV56" s="296">
        <v>841</v>
      </c>
      <c r="BW56" s="296">
        <v>836</v>
      </c>
    </row>
    <row r="57" spans="1:75" x14ac:dyDescent="0.25">
      <c r="A57" t="s">
        <v>55</v>
      </c>
      <c r="B57" s="296">
        <v>1284</v>
      </c>
      <c r="C57" s="296">
        <v>1282</v>
      </c>
      <c r="D57" s="296">
        <v>1275</v>
      </c>
      <c r="E57" s="296">
        <v>1281</v>
      </c>
      <c r="F57" s="296">
        <v>1280</v>
      </c>
      <c r="G57" s="296">
        <v>1310</v>
      </c>
      <c r="H57" s="296">
        <v>1313</v>
      </c>
      <c r="I57" s="296">
        <v>1303</v>
      </c>
      <c r="J57" s="296">
        <v>1277</v>
      </c>
      <c r="K57" s="296">
        <v>1325</v>
      </c>
      <c r="L57" s="296">
        <v>1350</v>
      </c>
      <c r="M57" s="296">
        <v>1309</v>
      </c>
      <c r="N57" s="296">
        <v>1316</v>
      </c>
      <c r="O57" s="296">
        <v>1379</v>
      </c>
      <c r="P57" s="296">
        <v>1391</v>
      </c>
      <c r="Q57" s="296">
        <v>1395</v>
      </c>
      <c r="R57" s="296">
        <v>1392</v>
      </c>
      <c r="S57" s="296">
        <v>1414</v>
      </c>
      <c r="T57" s="296">
        <v>1431</v>
      </c>
      <c r="U57" s="296">
        <v>1436</v>
      </c>
      <c r="V57" s="296">
        <v>1452</v>
      </c>
      <c r="W57" s="296">
        <v>1399</v>
      </c>
      <c r="X57" s="296">
        <v>1391</v>
      </c>
      <c r="Y57" s="296">
        <v>1416</v>
      </c>
      <c r="Z57" s="296">
        <v>1429</v>
      </c>
      <c r="AA57" s="296">
        <v>1431</v>
      </c>
      <c r="AB57" s="296">
        <v>1420</v>
      </c>
      <c r="AC57" s="296">
        <v>1487</v>
      </c>
      <c r="AD57" s="296">
        <v>1451</v>
      </c>
      <c r="AE57" s="296">
        <v>1562</v>
      </c>
      <c r="AF57" s="296">
        <v>1568</v>
      </c>
      <c r="AG57" s="296">
        <v>1566</v>
      </c>
      <c r="AH57" s="296">
        <v>1522</v>
      </c>
      <c r="AI57" s="296">
        <v>1573</v>
      </c>
      <c r="AJ57" s="296">
        <v>1534</v>
      </c>
      <c r="AK57" s="296">
        <v>1517</v>
      </c>
      <c r="AL57" s="296">
        <v>1464</v>
      </c>
      <c r="AM57" s="296">
        <v>1432</v>
      </c>
      <c r="AN57" s="296">
        <v>1419</v>
      </c>
      <c r="AO57" s="296">
        <v>1354</v>
      </c>
      <c r="AP57" s="296">
        <v>1336</v>
      </c>
      <c r="AQ57" s="296">
        <v>1293</v>
      </c>
      <c r="AR57" s="296">
        <v>1236</v>
      </c>
      <c r="AS57" s="296">
        <v>1192</v>
      </c>
      <c r="AT57" s="296">
        <v>1195</v>
      </c>
      <c r="AU57" s="296">
        <v>1205</v>
      </c>
      <c r="AV57" s="296">
        <v>1175</v>
      </c>
      <c r="AW57" s="296">
        <v>1130</v>
      </c>
      <c r="AX57" s="296">
        <v>1114</v>
      </c>
      <c r="AY57" s="296">
        <v>1124</v>
      </c>
      <c r="AZ57" s="296">
        <v>1113</v>
      </c>
      <c r="BA57" s="296">
        <v>1153</v>
      </c>
      <c r="BB57" s="296">
        <v>1130</v>
      </c>
      <c r="BC57" s="296">
        <v>1099</v>
      </c>
      <c r="BD57" s="296">
        <v>1059</v>
      </c>
      <c r="BE57" s="296">
        <v>1080</v>
      </c>
      <c r="BF57" s="296">
        <v>1048</v>
      </c>
      <c r="BG57" s="296">
        <v>1076</v>
      </c>
      <c r="BH57" s="296">
        <v>1080</v>
      </c>
      <c r="BI57" s="296">
        <v>1146</v>
      </c>
      <c r="BJ57" s="296">
        <v>1169</v>
      </c>
      <c r="BK57" s="296">
        <v>1227</v>
      </c>
      <c r="BL57" s="296">
        <v>1289</v>
      </c>
      <c r="BM57" s="296">
        <v>1338</v>
      </c>
      <c r="BN57" s="296">
        <v>1386</v>
      </c>
      <c r="BO57" s="296">
        <v>1419</v>
      </c>
      <c r="BP57" s="296">
        <v>1417</v>
      </c>
      <c r="BQ57" s="296">
        <v>1440</v>
      </c>
      <c r="BR57" s="296">
        <v>1402</v>
      </c>
      <c r="BS57" s="296">
        <v>1390</v>
      </c>
      <c r="BT57" s="296">
        <v>1393</v>
      </c>
      <c r="BU57" s="296">
        <v>1437</v>
      </c>
      <c r="BV57" s="296">
        <v>1443</v>
      </c>
      <c r="BW57" s="296">
        <v>1449</v>
      </c>
    </row>
    <row r="58" spans="1:75" x14ac:dyDescent="0.25">
      <c r="A58" t="s">
        <v>56</v>
      </c>
      <c r="B58" s="296">
        <v>425</v>
      </c>
      <c r="C58" s="296">
        <v>450</v>
      </c>
      <c r="D58" s="296">
        <v>444</v>
      </c>
      <c r="E58" s="296">
        <v>428</v>
      </c>
      <c r="F58" s="296">
        <v>425</v>
      </c>
      <c r="G58" s="296">
        <v>414</v>
      </c>
      <c r="H58" s="296">
        <v>393</v>
      </c>
      <c r="I58" s="296">
        <v>409</v>
      </c>
      <c r="J58" s="296">
        <v>385</v>
      </c>
      <c r="K58" s="296">
        <v>377</v>
      </c>
      <c r="L58" s="296">
        <v>341</v>
      </c>
      <c r="M58" s="296">
        <v>325</v>
      </c>
      <c r="N58" s="296">
        <v>312</v>
      </c>
      <c r="O58" s="296">
        <v>302</v>
      </c>
      <c r="P58" s="296">
        <v>305</v>
      </c>
      <c r="Q58" s="296">
        <v>309</v>
      </c>
      <c r="R58" s="296">
        <v>315</v>
      </c>
      <c r="S58" s="296">
        <v>329</v>
      </c>
      <c r="T58" s="296">
        <v>339</v>
      </c>
      <c r="U58" s="296">
        <v>343</v>
      </c>
      <c r="V58" s="296">
        <v>349</v>
      </c>
      <c r="W58" s="296">
        <v>343</v>
      </c>
      <c r="X58" s="296">
        <v>337</v>
      </c>
      <c r="Y58" s="296">
        <v>333</v>
      </c>
      <c r="Z58" s="296">
        <v>333</v>
      </c>
      <c r="AA58" s="296">
        <v>311</v>
      </c>
      <c r="AB58" s="296">
        <v>275</v>
      </c>
      <c r="AC58" s="296">
        <v>268</v>
      </c>
      <c r="AD58" s="296">
        <v>276</v>
      </c>
      <c r="AE58" s="296">
        <v>290</v>
      </c>
      <c r="AF58" s="296">
        <v>305</v>
      </c>
      <c r="AG58" s="296">
        <v>303</v>
      </c>
      <c r="AH58" s="296">
        <v>311</v>
      </c>
      <c r="AI58" s="296">
        <v>315</v>
      </c>
      <c r="AJ58" s="296">
        <v>336</v>
      </c>
      <c r="AK58" s="296">
        <v>353</v>
      </c>
      <c r="AL58" s="296">
        <v>352</v>
      </c>
      <c r="AM58" s="296">
        <v>353</v>
      </c>
      <c r="AN58" s="296">
        <v>350</v>
      </c>
      <c r="AO58" s="296">
        <v>333</v>
      </c>
      <c r="AP58" s="296">
        <v>340</v>
      </c>
      <c r="AQ58" s="296">
        <v>332</v>
      </c>
      <c r="AR58" s="296">
        <v>353</v>
      </c>
      <c r="AS58" s="296">
        <v>331</v>
      </c>
      <c r="AT58" s="296">
        <v>289</v>
      </c>
      <c r="AU58" s="296">
        <v>298</v>
      </c>
      <c r="AV58" s="296">
        <v>284</v>
      </c>
      <c r="AW58" s="296">
        <v>284</v>
      </c>
      <c r="AX58" s="296">
        <v>297</v>
      </c>
      <c r="AY58" s="296">
        <v>303</v>
      </c>
      <c r="AZ58" s="296">
        <v>291</v>
      </c>
      <c r="BA58" s="296">
        <v>312</v>
      </c>
      <c r="BB58" s="296">
        <v>305</v>
      </c>
      <c r="BC58" s="296">
        <v>294</v>
      </c>
      <c r="BD58" s="296">
        <v>302</v>
      </c>
      <c r="BE58" s="296">
        <v>298</v>
      </c>
      <c r="BF58" s="296">
        <v>302</v>
      </c>
      <c r="BG58" s="296">
        <v>320</v>
      </c>
      <c r="BH58" s="296">
        <v>329</v>
      </c>
      <c r="BI58" s="296">
        <v>335</v>
      </c>
      <c r="BJ58" s="296">
        <v>334</v>
      </c>
      <c r="BK58" s="296">
        <v>356</v>
      </c>
      <c r="BL58" s="296">
        <v>346</v>
      </c>
      <c r="BM58" s="296">
        <v>360</v>
      </c>
      <c r="BN58" s="296">
        <v>328</v>
      </c>
      <c r="BO58" s="296">
        <v>322</v>
      </c>
      <c r="BP58" s="296">
        <v>306</v>
      </c>
      <c r="BQ58" s="296">
        <v>314</v>
      </c>
      <c r="BR58" s="296">
        <v>326</v>
      </c>
      <c r="BS58" s="296">
        <v>324</v>
      </c>
      <c r="BT58" s="296">
        <v>303</v>
      </c>
      <c r="BU58" s="296">
        <v>319</v>
      </c>
      <c r="BV58" s="296">
        <v>332</v>
      </c>
      <c r="BW58" s="296">
        <v>346</v>
      </c>
    </row>
    <row r="59" spans="1:75" x14ac:dyDescent="0.25">
      <c r="A59" t="s">
        <v>57</v>
      </c>
      <c r="B59" s="296">
        <v>520</v>
      </c>
      <c r="C59" s="296">
        <v>511</v>
      </c>
      <c r="D59" s="296">
        <v>506</v>
      </c>
      <c r="E59" s="296">
        <v>475</v>
      </c>
      <c r="F59" s="296">
        <v>455</v>
      </c>
      <c r="G59" s="296">
        <v>456</v>
      </c>
      <c r="H59" s="296">
        <v>452</v>
      </c>
      <c r="I59" s="296">
        <v>453</v>
      </c>
      <c r="J59" s="296">
        <v>454</v>
      </c>
      <c r="K59" s="296">
        <v>461</v>
      </c>
      <c r="L59" s="296">
        <v>447</v>
      </c>
      <c r="M59" s="296">
        <v>430</v>
      </c>
      <c r="N59" s="296">
        <v>424</v>
      </c>
      <c r="O59" s="296">
        <v>422</v>
      </c>
      <c r="P59" s="296">
        <v>412</v>
      </c>
      <c r="Q59" s="296">
        <v>391</v>
      </c>
      <c r="R59" s="296">
        <v>401</v>
      </c>
      <c r="S59" s="296">
        <v>396</v>
      </c>
      <c r="T59" s="296">
        <v>393</v>
      </c>
      <c r="U59" s="296">
        <v>411</v>
      </c>
      <c r="V59" s="296">
        <v>408</v>
      </c>
      <c r="W59" s="296">
        <v>420</v>
      </c>
      <c r="X59" s="296">
        <v>417</v>
      </c>
      <c r="Y59" s="296">
        <v>407</v>
      </c>
      <c r="Z59" s="296">
        <v>412</v>
      </c>
      <c r="AA59" s="296">
        <v>413</v>
      </c>
      <c r="AB59" s="296">
        <v>407</v>
      </c>
      <c r="AC59" s="296">
        <v>393</v>
      </c>
      <c r="AD59" s="296">
        <v>398</v>
      </c>
      <c r="AE59" s="296">
        <v>401</v>
      </c>
      <c r="AF59" s="296">
        <v>394</v>
      </c>
      <c r="AG59" s="296">
        <v>404</v>
      </c>
      <c r="AH59" s="296">
        <v>411</v>
      </c>
      <c r="AI59" s="296">
        <v>405</v>
      </c>
      <c r="AJ59" s="296">
        <v>415</v>
      </c>
      <c r="AK59" s="296">
        <v>402</v>
      </c>
      <c r="AL59" s="296">
        <v>388</v>
      </c>
      <c r="AM59" s="296">
        <v>390</v>
      </c>
      <c r="AN59" s="296">
        <v>391</v>
      </c>
      <c r="AO59" s="296">
        <v>408</v>
      </c>
      <c r="AP59" s="296">
        <v>391</v>
      </c>
      <c r="AQ59" s="296">
        <v>360</v>
      </c>
      <c r="AR59" s="296">
        <v>343</v>
      </c>
      <c r="AS59" s="296">
        <v>311</v>
      </c>
      <c r="AT59" s="296">
        <v>287</v>
      </c>
      <c r="AU59" s="296">
        <v>270</v>
      </c>
      <c r="AV59" s="296">
        <v>252</v>
      </c>
      <c r="AW59" s="296">
        <v>252</v>
      </c>
      <c r="AX59" s="296">
        <v>253</v>
      </c>
      <c r="AY59" s="296">
        <v>251</v>
      </c>
      <c r="AZ59" s="296">
        <v>238</v>
      </c>
      <c r="BA59" s="296">
        <v>257</v>
      </c>
      <c r="BB59" s="296">
        <v>257</v>
      </c>
      <c r="BC59" s="296">
        <v>261</v>
      </c>
      <c r="BD59" s="296">
        <v>262</v>
      </c>
      <c r="BE59" s="296">
        <v>251</v>
      </c>
      <c r="BF59" s="296">
        <v>261</v>
      </c>
      <c r="BG59" s="296">
        <v>272</v>
      </c>
      <c r="BH59" s="296">
        <v>275</v>
      </c>
      <c r="BI59" s="296">
        <v>295</v>
      </c>
      <c r="BJ59" s="296">
        <v>303</v>
      </c>
      <c r="BK59" s="296">
        <v>313</v>
      </c>
      <c r="BL59" s="296">
        <v>324</v>
      </c>
      <c r="BM59" s="296">
        <v>305</v>
      </c>
      <c r="BN59" s="296">
        <v>300</v>
      </c>
      <c r="BO59" s="296">
        <v>321</v>
      </c>
      <c r="BP59" s="296">
        <v>315</v>
      </c>
      <c r="BQ59" s="296">
        <v>325</v>
      </c>
      <c r="BR59" s="296">
        <v>319</v>
      </c>
      <c r="BS59" s="296">
        <v>330</v>
      </c>
      <c r="BT59" s="296">
        <v>318</v>
      </c>
      <c r="BU59" s="296">
        <v>299</v>
      </c>
      <c r="BV59" s="296">
        <v>303</v>
      </c>
      <c r="BW59" s="296">
        <v>308</v>
      </c>
    </row>
    <row r="60" spans="1:75" x14ac:dyDescent="0.25">
      <c r="A60" t="s">
        <v>58</v>
      </c>
      <c r="B60" s="296">
        <v>321</v>
      </c>
      <c r="C60" s="296">
        <v>322</v>
      </c>
      <c r="D60" s="296">
        <v>318</v>
      </c>
      <c r="E60" s="296">
        <v>324</v>
      </c>
      <c r="F60" s="296">
        <v>351</v>
      </c>
      <c r="G60" s="296">
        <v>366</v>
      </c>
      <c r="H60" s="296">
        <v>353</v>
      </c>
      <c r="I60" s="296">
        <v>361</v>
      </c>
      <c r="J60" s="296">
        <v>349</v>
      </c>
      <c r="K60" s="296">
        <v>338</v>
      </c>
      <c r="L60" s="296">
        <v>342</v>
      </c>
      <c r="M60" s="296">
        <v>347</v>
      </c>
      <c r="N60" s="296">
        <v>336</v>
      </c>
      <c r="O60" s="296">
        <v>327</v>
      </c>
      <c r="P60" s="296">
        <v>320</v>
      </c>
      <c r="Q60" s="296">
        <v>310</v>
      </c>
      <c r="R60" s="296">
        <v>298</v>
      </c>
      <c r="S60" s="296">
        <v>287</v>
      </c>
      <c r="T60" s="296">
        <v>272</v>
      </c>
      <c r="U60" s="296">
        <v>266</v>
      </c>
      <c r="V60" s="296">
        <v>254</v>
      </c>
      <c r="W60" s="296">
        <v>249</v>
      </c>
      <c r="X60" s="296">
        <v>265</v>
      </c>
      <c r="Y60" s="296">
        <v>267</v>
      </c>
      <c r="Z60" s="296">
        <v>264</v>
      </c>
      <c r="AA60" s="296">
        <v>293</v>
      </c>
      <c r="AB60" s="296">
        <v>315</v>
      </c>
      <c r="AC60" s="296">
        <v>328</v>
      </c>
      <c r="AD60" s="296">
        <v>363</v>
      </c>
      <c r="AE60" s="296">
        <v>388</v>
      </c>
      <c r="AF60" s="296">
        <v>405</v>
      </c>
      <c r="AG60" s="296">
        <v>444</v>
      </c>
      <c r="AH60" s="296">
        <v>485</v>
      </c>
      <c r="AI60" s="296">
        <v>535</v>
      </c>
      <c r="AJ60" s="296">
        <v>566</v>
      </c>
      <c r="AK60" s="296">
        <v>537</v>
      </c>
      <c r="AL60" s="296">
        <v>522</v>
      </c>
      <c r="AM60" s="296">
        <v>549</v>
      </c>
      <c r="AN60" s="296">
        <v>536</v>
      </c>
      <c r="AO60" s="296">
        <v>537</v>
      </c>
      <c r="AP60" s="296">
        <v>539</v>
      </c>
      <c r="AQ60" s="296">
        <v>533</v>
      </c>
      <c r="AR60" s="296">
        <v>528</v>
      </c>
      <c r="AS60" s="296">
        <v>521</v>
      </c>
      <c r="AT60" s="296">
        <v>525</v>
      </c>
      <c r="AU60" s="296">
        <v>559</v>
      </c>
      <c r="AV60" s="296">
        <v>557</v>
      </c>
      <c r="AW60" s="296">
        <v>548</v>
      </c>
      <c r="AX60" s="296">
        <v>537</v>
      </c>
      <c r="AY60" s="296">
        <v>524</v>
      </c>
      <c r="AZ60" s="296">
        <v>508</v>
      </c>
      <c r="BA60" s="296">
        <v>522</v>
      </c>
      <c r="BB60" s="296">
        <v>553</v>
      </c>
      <c r="BC60" s="296">
        <v>552</v>
      </c>
      <c r="BD60" s="296">
        <v>531</v>
      </c>
      <c r="BE60" s="296">
        <v>487</v>
      </c>
      <c r="BF60" s="296">
        <v>487</v>
      </c>
      <c r="BG60" s="296">
        <v>511</v>
      </c>
      <c r="BH60" s="296">
        <v>497</v>
      </c>
      <c r="BI60" s="296">
        <v>504</v>
      </c>
      <c r="BJ60" s="296">
        <v>483</v>
      </c>
      <c r="BK60" s="296">
        <v>532</v>
      </c>
      <c r="BL60" s="296">
        <v>516</v>
      </c>
      <c r="BM60" s="296">
        <v>505</v>
      </c>
      <c r="BN60" s="296">
        <v>502</v>
      </c>
      <c r="BO60" s="296">
        <v>498</v>
      </c>
      <c r="BP60" s="296">
        <v>469</v>
      </c>
      <c r="BQ60" s="296">
        <v>484</v>
      </c>
      <c r="BR60" s="296">
        <v>465</v>
      </c>
      <c r="BS60" s="296">
        <v>461</v>
      </c>
      <c r="BT60" s="296">
        <v>440</v>
      </c>
      <c r="BU60" s="296">
        <v>436</v>
      </c>
      <c r="BV60" s="296">
        <v>444</v>
      </c>
      <c r="BW60" s="296">
        <v>462</v>
      </c>
    </row>
    <row r="61" spans="1:75" x14ac:dyDescent="0.25">
      <c r="A61" t="s">
        <v>59</v>
      </c>
      <c r="B61" s="296">
        <v>2624</v>
      </c>
      <c r="C61" s="296">
        <v>2698</v>
      </c>
      <c r="D61" s="296">
        <v>2708</v>
      </c>
      <c r="E61" s="296">
        <v>2662</v>
      </c>
      <c r="F61" s="296">
        <v>2637</v>
      </c>
      <c r="G61" s="296">
        <v>2623</v>
      </c>
      <c r="H61" s="296">
        <v>2581</v>
      </c>
      <c r="I61" s="296">
        <v>2560</v>
      </c>
      <c r="J61" s="296">
        <v>2581</v>
      </c>
      <c r="K61" s="296">
        <v>2623</v>
      </c>
      <c r="L61" s="296">
        <v>2604</v>
      </c>
      <c r="M61" s="296">
        <v>2479</v>
      </c>
      <c r="N61" s="296">
        <v>2472</v>
      </c>
      <c r="O61" s="296">
        <v>2392</v>
      </c>
      <c r="P61" s="296">
        <v>2405</v>
      </c>
      <c r="Q61" s="296">
        <v>2370</v>
      </c>
      <c r="R61" s="296">
        <v>2356</v>
      </c>
      <c r="S61" s="296">
        <v>2341</v>
      </c>
      <c r="T61" s="296">
        <v>2330</v>
      </c>
      <c r="U61" s="296">
        <v>2345</v>
      </c>
      <c r="V61" s="296">
        <v>2334</v>
      </c>
      <c r="W61" s="296">
        <v>2262</v>
      </c>
      <c r="X61" s="296">
        <v>2202</v>
      </c>
      <c r="Y61" s="296">
        <v>2124</v>
      </c>
      <c r="Z61" s="296">
        <v>2124</v>
      </c>
      <c r="AA61" s="296">
        <v>2079</v>
      </c>
      <c r="AB61" s="296">
        <v>2024</v>
      </c>
      <c r="AC61" s="296">
        <v>1998</v>
      </c>
      <c r="AD61" s="296">
        <v>1971</v>
      </c>
      <c r="AE61" s="296">
        <v>1979</v>
      </c>
      <c r="AF61" s="296">
        <v>2040</v>
      </c>
      <c r="AG61" s="296">
        <v>2024</v>
      </c>
      <c r="AH61" s="296">
        <v>2016</v>
      </c>
      <c r="AI61" s="296">
        <v>2005</v>
      </c>
      <c r="AJ61" s="296">
        <v>1988</v>
      </c>
      <c r="AK61" s="296">
        <v>1944</v>
      </c>
      <c r="AL61" s="296">
        <v>1934</v>
      </c>
      <c r="AM61" s="296">
        <v>1986</v>
      </c>
      <c r="AN61" s="296">
        <v>1987</v>
      </c>
      <c r="AO61" s="296">
        <v>1913</v>
      </c>
      <c r="AP61" s="296">
        <v>1794</v>
      </c>
      <c r="AQ61" s="296">
        <v>1751</v>
      </c>
      <c r="AR61" s="296">
        <v>1641</v>
      </c>
      <c r="AS61" s="296">
        <v>1581</v>
      </c>
      <c r="AT61" s="296">
        <v>1533</v>
      </c>
      <c r="AU61" s="296">
        <v>1497</v>
      </c>
      <c r="AV61" s="296">
        <v>1450</v>
      </c>
      <c r="AW61" s="296">
        <v>1326</v>
      </c>
      <c r="AX61" s="296">
        <v>1228</v>
      </c>
      <c r="AY61" s="296">
        <v>1161</v>
      </c>
      <c r="AZ61" s="296">
        <v>1118</v>
      </c>
      <c r="BA61" s="296">
        <v>1065</v>
      </c>
      <c r="BB61" s="296">
        <v>1001</v>
      </c>
      <c r="BC61" s="296">
        <v>976</v>
      </c>
      <c r="BD61" s="296">
        <v>973</v>
      </c>
      <c r="BE61" s="296">
        <v>972</v>
      </c>
      <c r="BF61" s="296">
        <v>964</v>
      </c>
      <c r="BG61" s="296">
        <v>954</v>
      </c>
      <c r="BH61" s="296">
        <v>1011</v>
      </c>
      <c r="BI61" s="296">
        <v>1043</v>
      </c>
      <c r="BJ61" s="296">
        <v>1114</v>
      </c>
      <c r="BK61" s="296">
        <v>1128</v>
      </c>
      <c r="BL61" s="296">
        <v>1192</v>
      </c>
      <c r="BM61" s="296">
        <v>1191</v>
      </c>
      <c r="BN61" s="296">
        <v>1226</v>
      </c>
      <c r="BO61" s="296">
        <v>1273</v>
      </c>
      <c r="BP61" s="296">
        <v>1308</v>
      </c>
      <c r="BQ61" s="296">
        <v>1329</v>
      </c>
      <c r="BR61" s="296">
        <v>1348</v>
      </c>
      <c r="BS61" s="296">
        <v>1330</v>
      </c>
      <c r="BT61" s="296">
        <v>1308</v>
      </c>
      <c r="BU61" s="296">
        <v>1269</v>
      </c>
      <c r="BV61" s="296">
        <v>1264</v>
      </c>
      <c r="BW61" s="296">
        <v>1244</v>
      </c>
    </row>
    <row r="62" spans="1:75" x14ac:dyDescent="0.25">
      <c r="A62" t="s">
        <v>60</v>
      </c>
      <c r="B62" s="296">
        <v>331</v>
      </c>
      <c r="C62" s="296">
        <v>349</v>
      </c>
      <c r="D62" s="296">
        <v>305</v>
      </c>
      <c r="E62" s="296">
        <v>304</v>
      </c>
      <c r="F62" s="296">
        <v>303</v>
      </c>
      <c r="G62" s="296">
        <v>297</v>
      </c>
      <c r="H62" s="296">
        <v>287</v>
      </c>
      <c r="I62" s="296">
        <v>320</v>
      </c>
      <c r="J62" s="296">
        <v>301</v>
      </c>
      <c r="K62" s="296">
        <v>315</v>
      </c>
      <c r="L62" s="296">
        <v>287</v>
      </c>
      <c r="M62" s="296">
        <v>305</v>
      </c>
      <c r="N62" s="296">
        <v>307</v>
      </c>
      <c r="O62" s="296">
        <v>306</v>
      </c>
      <c r="P62" s="296">
        <v>272</v>
      </c>
      <c r="Q62" s="296">
        <v>279</v>
      </c>
      <c r="R62" s="296">
        <v>274</v>
      </c>
      <c r="S62" s="296">
        <v>272</v>
      </c>
      <c r="T62" s="296">
        <v>254</v>
      </c>
      <c r="U62" s="296">
        <v>250</v>
      </c>
      <c r="V62" s="296">
        <v>258</v>
      </c>
      <c r="W62" s="296">
        <v>254</v>
      </c>
      <c r="X62" s="296">
        <v>233</v>
      </c>
      <c r="Y62" s="296">
        <v>244</v>
      </c>
      <c r="Z62" s="296">
        <v>244</v>
      </c>
      <c r="AA62" s="296">
        <v>270</v>
      </c>
      <c r="AB62" s="296">
        <v>270</v>
      </c>
      <c r="AC62" s="296">
        <v>284</v>
      </c>
      <c r="AD62" s="296">
        <v>280</v>
      </c>
      <c r="AE62" s="296">
        <v>304</v>
      </c>
      <c r="AF62" s="296">
        <v>296</v>
      </c>
      <c r="AG62" s="296">
        <v>299</v>
      </c>
      <c r="AH62" s="296">
        <v>317</v>
      </c>
      <c r="AI62" s="296">
        <v>306</v>
      </c>
      <c r="AJ62" s="296">
        <v>268</v>
      </c>
      <c r="AK62" s="296">
        <v>275</v>
      </c>
      <c r="AL62" s="296">
        <v>278</v>
      </c>
      <c r="AM62" s="296">
        <v>276</v>
      </c>
      <c r="AN62" s="296">
        <v>258</v>
      </c>
      <c r="AO62" s="296">
        <v>256</v>
      </c>
      <c r="AP62" s="296">
        <v>232</v>
      </c>
      <c r="AQ62" s="296">
        <v>231</v>
      </c>
      <c r="AR62" s="296">
        <v>210</v>
      </c>
      <c r="AS62" s="296">
        <v>211</v>
      </c>
      <c r="AT62" s="296">
        <v>224</v>
      </c>
      <c r="AU62" s="296">
        <v>230</v>
      </c>
      <c r="AV62" s="296">
        <v>216</v>
      </c>
      <c r="AW62" s="296">
        <v>202</v>
      </c>
      <c r="AX62" s="296">
        <v>193</v>
      </c>
      <c r="AY62" s="296">
        <v>201</v>
      </c>
      <c r="AZ62" s="296">
        <v>212</v>
      </c>
      <c r="BA62" s="296">
        <v>229</v>
      </c>
      <c r="BB62" s="296">
        <v>229</v>
      </c>
      <c r="BC62" s="296">
        <v>222</v>
      </c>
      <c r="BD62" s="296">
        <v>234</v>
      </c>
      <c r="BE62" s="296">
        <v>229</v>
      </c>
      <c r="BF62" s="296">
        <v>236</v>
      </c>
      <c r="BG62" s="296">
        <v>266</v>
      </c>
      <c r="BH62" s="296">
        <v>263</v>
      </c>
      <c r="BI62" s="296">
        <v>262</v>
      </c>
      <c r="BJ62" s="296">
        <v>264</v>
      </c>
      <c r="BK62" s="296">
        <v>261</v>
      </c>
      <c r="BL62" s="296">
        <v>255</v>
      </c>
      <c r="BM62" s="296">
        <v>240</v>
      </c>
      <c r="BN62" s="296">
        <v>222</v>
      </c>
      <c r="BO62" s="296">
        <v>214</v>
      </c>
      <c r="BP62" s="296">
        <v>237</v>
      </c>
      <c r="BQ62" s="296">
        <v>246</v>
      </c>
      <c r="BR62" s="296">
        <v>241</v>
      </c>
      <c r="BS62" s="296">
        <v>254</v>
      </c>
      <c r="BT62" s="296">
        <v>254</v>
      </c>
      <c r="BU62" s="296">
        <v>240</v>
      </c>
      <c r="BV62" s="296">
        <v>234</v>
      </c>
      <c r="BW62" s="296">
        <v>245</v>
      </c>
    </row>
    <row r="63" spans="1:75" x14ac:dyDescent="0.25">
      <c r="A63" t="s">
        <v>61</v>
      </c>
      <c r="B63" s="296">
        <v>468</v>
      </c>
      <c r="C63" s="296">
        <v>468</v>
      </c>
      <c r="D63" s="296">
        <v>473</v>
      </c>
      <c r="E63" s="296">
        <v>480</v>
      </c>
      <c r="F63" s="296">
        <v>465</v>
      </c>
      <c r="G63" s="296">
        <v>472</v>
      </c>
      <c r="H63" s="296">
        <v>504</v>
      </c>
      <c r="I63" s="296">
        <v>506</v>
      </c>
      <c r="J63" s="296">
        <v>507</v>
      </c>
      <c r="K63" s="296">
        <v>505</v>
      </c>
      <c r="L63" s="296">
        <v>480</v>
      </c>
      <c r="M63" s="296">
        <v>469</v>
      </c>
      <c r="N63" s="296">
        <v>467</v>
      </c>
      <c r="O63" s="296">
        <v>471</v>
      </c>
      <c r="P63" s="296">
        <v>465</v>
      </c>
      <c r="Q63" s="296">
        <v>476</v>
      </c>
      <c r="R63" s="296">
        <v>492</v>
      </c>
      <c r="S63" s="296">
        <v>512</v>
      </c>
      <c r="T63" s="296">
        <v>488</v>
      </c>
      <c r="U63" s="296">
        <v>493</v>
      </c>
      <c r="V63" s="296">
        <v>515</v>
      </c>
      <c r="W63" s="296">
        <v>505</v>
      </c>
      <c r="X63" s="296">
        <v>477</v>
      </c>
      <c r="Y63" s="296">
        <v>487</v>
      </c>
      <c r="Z63" s="296">
        <v>500</v>
      </c>
      <c r="AA63" s="296">
        <v>512</v>
      </c>
      <c r="AB63" s="296">
        <v>501</v>
      </c>
      <c r="AC63" s="296">
        <v>476</v>
      </c>
      <c r="AD63" s="296">
        <v>485</v>
      </c>
      <c r="AE63" s="296">
        <v>492</v>
      </c>
      <c r="AF63" s="296">
        <v>508</v>
      </c>
      <c r="AG63" s="296">
        <v>496</v>
      </c>
      <c r="AH63" s="296">
        <v>477</v>
      </c>
      <c r="AI63" s="296">
        <v>500</v>
      </c>
      <c r="AJ63" s="296">
        <v>507</v>
      </c>
      <c r="AK63" s="296">
        <v>526</v>
      </c>
      <c r="AL63" s="296">
        <v>524</v>
      </c>
      <c r="AM63" s="296">
        <v>543</v>
      </c>
      <c r="AN63" s="296">
        <v>558</v>
      </c>
      <c r="AO63" s="296">
        <v>567</v>
      </c>
      <c r="AP63" s="296">
        <v>556</v>
      </c>
      <c r="AQ63" s="296">
        <v>543</v>
      </c>
      <c r="AR63" s="296">
        <v>550</v>
      </c>
      <c r="AS63" s="296">
        <v>566</v>
      </c>
      <c r="AT63" s="296">
        <v>590</v>
      </c>
      <c r="AU63" s="296">
        <v>578</v>
      </c>
      <c r="AV63" s="296">
        <v>521</v>
      </c>
      <c r="AW63" s="296">
        <v>481</v>
      </c>
      <c r="AX63" s="296">
        <v>491</v>
      </c>
      <c r="AY63" s="296">
        <v>484</v>
      </c>
      <c r="AZ63" s="296">
        <v>472</v>
      </c>
      <c r="BA63" s="296">
        <v>455</v>
      </c>
      <c r="BB63" s="296">
        <v>448</v>
      </c>
      <c r="BC63" s="296">
        <v>449</v>
      </c>
      <c r="BD63" s="296">
        <v>451</v>
      </c>
      <c r="BE63" s="296">
        <v>463</v>
      </c>
      <c r="BF63" s="296">
        <v>454</v>
      </c>
      <c r="BG63" s="296">
        <v>477</v>
      </c>
      <c r="BH63" s="296">
        <v>482</v>
      </c>
      <c r="BI63" s="296">
        <v>497</v>
      </c>
      <c r="BJ63" s="296">
        <v>515</v>
      </c>
      <c r="BK63" s="296">
        <v>542</v>
      </c>
      <c r="BL63" s="296">
        <v>565</v>
      </c>
      <c r="BM63" s="296">
        <v>556</v>
      </c>
      <c r="BN63" s="296">
        <v>571</v>
      </c>
      <c r="BO63" s="296">
        <v>571</v>
      </c>
      <c r="BP63" s="296">
        <v>560</v>
      </c>
      <c r="BQ63" s="296">
        <v>545</v>
      </c>
      <c r="BR63" s="296">
        <v>504</v>
      </c>
      <c r="BS63" s="296">
        <v>507</v>
      </c>
      <c r="BT63" s="296">
        <v>470</v>
      </c>
      <c r="BU63" s="296">
        <v>451</v>
      </c>
      <c r="BV63" s="296">
        <v>478</v>
      </c>
      <c r="BW63" s="296">
        <v>486</v>
      </c>
    </row>
    <row r="64" spans="1:75" x14ac:dyDescent="0.25">
      <c r="A64" t="s">
        <v>62</v>
      </c>
      <c r="B64" s="296">
        <v>9</v>
      </c>
      <c r="C64" s="296">
        <v>8</v>
      </c>
      <c r="D64" s="296">
        <v>10</v>
      </c>
      <c r="E64" s="296">
        <v>9</v>
      </c>
      <c r="F64" s="296">
        <v>9</v>
      </c>
      <c r="G64" s="296">
        <v>8</v>
      </c>
      <c r="H64" s="296">
        <v>8</v>
      </c>
      <c r="I64" s="296">
        <v>6</v>
      </c>
      <c r="J64" s="296">
        <v>6</v>
      </c>
      <c r="K64" s="296">
        <v>5</v>
      </c>
      <c r="L64" s="296">
        <v>5</v>
      </c>
      <c r="M64" s="296">
        <v>5</v>
      </c>
      <c r="N64" s="296">
        <v>4</v>
      </c>
      <c r="O64" s="296">
        <v>4</v>
      </c>
      <c r="P64" s="296">
        <v>4</v>
      </c>
      <c r="Q64" s="296">
        <v>3</v>
      </c>
      <c r="R64" s="296">
        <v>4</v>
      </c>
      <c r="S64" s="296">
        <v>4</v>
      </c>
      <c r="T64" s="296">
        <v>4</v>
      </c>
      <c r="U64" s="296">
        <v>4</v>
      </c>
      <c r="V64" s="296">
        <v>8</v>
      </c>
      <c r="W64" s="296">
        <v>10</v>
      </c>
      <c r="X64" s="296">
        <v>12</v>
      </c>
      <c r="Y64" s="296">
        <v>12</v>
      </c>
      <c r="Z64" s="296">
        <v>12</v>
      </c>
      <c r="AA64" s="296">
        <v>12</v>
      </c>
      <c r="AB64" s="296">
        <v>13</v>
      </c>
      <c r="AC64" s="296">
        <v>15</v>
      </c>
      <c r="AD64" s="296">
        <v>9</v>
      </c>
      <c r="AE64" s="296">
        <v>9</v>
      </c>
      <c r="AF64" s="296">
        <v>9</v>
      </c>
      <c r="AG64" s="296">
        <v>9</v>
      </c>
      <c r="AH64" s="296">
        <v>7</v>
      </c>
      <c r="AI64" s="296">
        <v>7</v>
      </c>
      <c r="AJ64" s="296">
        <v>5</v>
      </c>
      <c r="AK64" s="296">
        <v>5</v>
      </c>
      <c r="AL64" s="296">
        <v>6</v>
      </c>
      <c r="AM64" s="296">
        <v>6</v>
      </c>
      <c r="AN64" s="296">
        <v>5</v>
      </c>
      <c r="AO64" s="296">
        <v>13</v>
      </c>
      <c r="AP64" s="296">
        <v>13</v>
      </c>
      <c r="AQ64" s="296">
        <v>13</v>
      </c>
      <c r="AR64" s="296">
        <v>14</v>
      </c>
      <c r="AS64" s="296">
        <v>11</v>
      </c>
      <c r="AT64" s="296">
        <v>6</v>
      </c>
      <c r="AU64" s="296">
        <v>5</v>
      </c>
      <c r="AV64" s="296">
        <v>8</v>
      </c>
      <c r="AW64" s="296">
        <v>9</v>
      </c>
      <c r="AX64" s="296">
        <v>7</v>
      </c>
      <c r="AY64" s="296">
        <v>8</v>
      </c>
      <c r="AZ64" s="296">
        <v>7</v>
      </c>
      <c r="BA64" s="296">
        <v>6</v>
      </c>
      <c r="BB64" s="296">
        <v>5</v>
      </c>
      <c r="BC64" s="296">
        <v>7</v>
      </c>
      <c r="BD64" s="296">
        <v>4</v>
      </c>
      <c r="BE64" s="296">
        <v>4</v>
      </c>
      <c r="BF64" s="296">
        <v>3</v>
      </c>
      <c r="BG64" s="296">
        <v>2</v>
      </c>
      <c r="BH64" s="296">
        <v>2</v>
      </c>
      <c r="BI64" s="296">
        <v>1</v>
      </c>
      <c r="BJ64" s="296">
        <v>1</v>
      </c>
      <c r="BK64" s="296">
        <v>1</v>
      </c>
      <c r="BL64" s="296" t="s">
        <v>18</v>
      </c>
      <c r="BM64" s="296" t="s">
        <v>18</v>
      </c>
      <c r="BN64" s="296" t="s">
        <v>18</v>
      </c>
      <c r="BO64" s="296" t="s">
        <v>18</v>
      </c>
      <c r="BP64" s="296" t="s">
        <v>18</v>
      </c>
      <c r="BQ64" s="296" t="s">
        <v>18</v>
      </c>
      <c r="BR64" s="296" t="s">
        <v>18</v>
      </c>
      <c r="BS64" s="296">
        <v>2</v>
      </c>
      <c r="BT64" s="296">
        <v>2</v>
      </c>
      <c r="BU64" s="296">
        <v>2</v>
      </c>
      <c r="BV64" s="296">
        <v>2</v>
      </c>
      <c r="BW64" s="296">
        <v>2</v>
      </c>
    </row>
    <row r="65" spans="1:75" x14ac:dyDescent="0.25">
      <c r="A65" t="s">
        <v>63</v>
      </c>
      <c r="B65" s="296">
        <v>163</v>
      </c>
      <c r="C65" s="296">
        <v>157</v>
      </c>
      <c r="D65" s="296">
        <v>153</v>
      </c>
      <c r="E65" s="296">
        <v>159</v>
      </c>
      <c r="F65" s="296">
        <v>144</v>
      </c>
      <c r="G65" s="296">
        <v>173</v>
      </c>
      <c r="H65" s="296">
        <v>168</v>
      </c>
      <c r="I65" s="296">
        <v>154</v>
      </c>
      <c r="J65" s="296">
        <v>154</v>
      </c>
      <c r="K65" s="296">
        <v>158</v>
      </c>
      <c r="L65" s="296">
        <v>163</v>
      </c>
      <c r="M65" s="296">
        <v>167</v>
      </c>
      <c r="N65" s="296">
        <v>168</v>
      </c>
      <c r="O65" s="296">
        <v>180</v>
      </c>
      <c r="P65" s="296">
        <v>166</v>
      </c>
      <c r="Q65" s="296">
        <v>170</v>
      </c>
      <c r="R65" s="296">
        <v>179</v>
      </c>
      <c r="S65" s="296">
        <v>176</v>
      </c>
      <c r="T65" s="296">
        <v>173</v>
      </c>
      <c r="U65" s="296">
        <v>159</v>
      </c>
      <c r="V65" s="296">
        <v>157</v>
      </c>
      <c r="W65" s="296">
        <v>150</v>
      </c>
      <c r="X65" s="296">
        <v>148</v>
      </c>
      <c r="Y65" s="296">
        <v>142</v>
      </c>
      <c r="Z65" s="296">
        <v>135</v>
      </c>
      <c r="AA65" s="296">
        <v>134</v>
      </c>
      <c r="AB65" s="296">
        <v>131</v>
      </c>
      <c r="AC65" s="296">
        <v>131</v>
      </c>
      <c r="AD65" s="296">
        <v>139</v>
      </c>
      <c r="AE65" s="296">
        <v>149</v>
      </c>
      <c r="AF65" s="296">
        <v>148</v>
      </c>
      <c r="AG65" s="296">
        <v>144</v>
      </c>
      <c r="AH65" s="296">
        <v>137</v>
      </c>
      <c r="AI65" s="296">
        <v>136</v>
      </c>
      <c r="AJ65" s="296">
        <v>136</v>
      </c>
      <c r="AK65" s="296">
        <v>135</v>
      </c>
      <c r="AL65" s="296">
        <v>120</v>
      </c>
      <c r="AM65" s="296">
        <v>114</v>
      </c>
      <c r="AN65" s="296">
        <v>116</v>
      </c>
      <c r="AO65" s="296">
        <v>109</v>
      </c>
      <c r="AP65" s="296">
        <v>99</v>
      </c>
      <c r="AQ65" s="296">
        <v>106</v>
      </c>
      <c r="AR65" s="296">
        <v>112</v>
      </c>
      <c r="AS65" s="296">
        <v>116</v>
      </c>
      <c r="AT65" s="296">
        <v>113</v>
      </c>
      <c r="AU65" s="296">
        <v>117</v>
      </c>
      <c r="AV65" s="296">
        <v>104</v>
      </c>
      <c r="AW65" s="296">
        <v>105</v>
      </c>
      <c r="AX65" s="296">
        <v>97</v>
      </c>
      <c r="AY65" s="296">
        <v>105</v>
      </c>
      <c r="AZ65" s="296">
        <v>104</v>
      </c>
      <c r="BA65" s="296">
        <v>86</v>
      </c>
      <c r="BB65" s="296">
        <v>73</v>
      </c>
      <c r="BC65" s="296">
        <v>74</v>
      </c>
      <c r="BD65" s="296">
        <v>75</v>
      </c>
      <c r="BE65" s="296">
        <v>82</v>
      </c>
      <c r="BF65" s="296">
        <v>85</v>
      </c>
      <c r="BG65" s="296">
        <v>84</v>
      </c>
      <c r="BH65" s="296">
        <v>85</v>
      </c>
      <c r="BI65" s="296">
        <v>76</v>
      </c>
      <c r="BJ65" s="296">
        <v>77</v>
      </c>
      <c r="BK65" s="296">
        <v>85</v>
      </c>
      <c r="BL65" s="296">
        <v>87</v>
      </c>
      <c r="BM65" s="296">
        <v>89</v>
      </c>
      <c r="BN65" s="296">
        <v>93</v>
      </c>
      <c r="BO65" s="296">
        <v>102</v>
      </c>
      <c r="BP65" s="296">
        <v>112</v>
      </c>
      <c r="BQ65" s="296">
        <v>117</v>
      </c>
      <c r="BR65" s="296">
        <v>110</v>
      </c>
      <c r="BS65" s="296">
        <v>110</v>
      </c>
      <c r="BT65" s="296">
        <v>113</v>
      </c>
      <c r="BU65" s="296">
        <v>116</v>
      </c>
      <c r="BV65" s="296">
        <v>109</v>
      </c>
      <c r="BW65" s="296">
        <v>108</v>
      </c>
    </row>
    <row r="66" spans="1:75" x14ac:dyDescent="0.25">
      <c r="A66" t="s">
        <v>64</v>
      </c>
      <c r="B66" s="296">
        <v>325</v>
      </c>
      <c r="C66" s="296">
        <v>332</v>
      </c>
      <c r="D66" s="296">
        <v>331</v>
      </c>
      <c r="E66" s="296">
        <v>311</v>
      </c>
      <c r="F66" s="296">
        <v>323</v>
      </c>
      <c r="G66" s="296">
        <v>339</v>
      </c>
      <c r="H66" s="296">
        <v>325</v>
      </c>
      <c r="I66" s="296">
        <v>312</v>
      </c>
      <c r="J66" s="296">
        <v>306</v>
      </c>
      <c r="K66" s="296">
        <v>301</v>
      </c>
      <c r="L66" s="296">
        <v>311</v>
      </c>
      <c r="M66" s="296">
        <v>314</v>
      </c>
      <c r="N66" s="296">
        <v>317</v>
      </c>
      <c r="O66" s="296">
        <v>335</v>
      </c>
      <c r="P66" s="296">
        <v>356</v>
      </c>
      <c r="Q66" s="296">
        <v>385</v>
      </c>
      <c r="R66" s="296">
        <v>403</v>
      </c>
      <c r="S66" s="296">
        <v>384</v>
      </c>
      <c r="T66" s="296">
        <v>371</v>
      </c>
      <c r="U66" s="296">
        <v>362</v>
      </c>
      <c r="V66" s="296">
        <v>369</v>
      </c>
      <c r="W66" s="296">
        <v>353</v>
      </c>
      <c r="X66" s="296">
        <v>374</v>
      </c>
      <c r="Y66" s="296">
        <v>398</v>
      </c>
      <c r="Z66" s="296">
        <v>424</v>
      </c>
      <c r="AA66" s="296">
        <v>449</v>
      </c>
      <c r="AB66" s="296">
        <v>455</v>
      </c>
      <c r="AC66" s="296">
        <v>473</v>
      </c>
      <c r="AD66" s="296">
        <v>466</v>
      </c>
      <c r="AE66" s="296">
        <v>457</v>
      </c>
      <c r="AF66" s="296">
        <v>434</v>
      </c>
      <c r="AG66" s="296">
        <v>438</v>
      </c>
      <c r="AH66" s="296">
        <v>423</v>
      </c>
      <c r="AI66" s="296">
        <v>442</v>
      </c>
      <c r="AJ66" s="296">
        <v>432</v>
      </c>
      <c r="AK66" s="296">
        <v>424</v>
      </c>
      <c r="AL66" s="296">
        <v>399</v>
      </c>
      <c r="AM66" s="296">
        <v>395</v>
      </c>
      <c r="AN66" s="296">
        <v>384</v>
      </c>
      <c r="AO66" s="296">
        <v>386</v>
      </c>
      <c r="AP66" s="296">
        <v>386</v>
      </c>
      <c r="AQ66" s="296">
        <v>370</v>
      </c>
      <c r="AR66" s="296">
        <v>352</v>
      </c>
      <c r="AS66" s="296">
        <v>342</v>
      </c>
      <c r="AT66" s="296">
        <v>315</v>
      </c>
      <c r="AU66" s="296">
        <v>300</v>
      </c>
      <c r="AV66" s="296">
        <v>306</v>
      </c>
      <c r="AW66" s="296">
        <v>261</v>
      </c>
      <c r="AX66" s="296">
        <v>259</v>
      </c>
      <c r="AY66" s="296">
        <v>262</v>
      </c>
      <c r="AZ66" s="296">
        <v>273</v>
      </c>
      <c r="BA66" s="296">
        <v>268</v>
      </c>
      <c r="BB66" s="296">
        <v>267</v>
      </c>
      <c r="BC66" s="296">
        <v>277</v>
      </c>
      <c r="BD66" s="296">
        <v>286</v>
      </c>
      <c r="BE66" s="296">
        <v>300</v>
      </c>
      <c r="BF66" s="296">
        <v>298</v>
      </c>
      <c r="BG66" s="296">
        <v>293</v>
      </c>
      <c r="BH66" s="296">
        <v>293</v>
      </c>
      <c r="BI66" s="296">
        <v>315</v>
      </c>
      <c r="BJ66" s="296">
        <v>327</v>
      </c>
      <c r="BK66" s="296">
        <v>338</v>
      </c>
      <c r="BL66" s="296">
        <v>344</v>
      </c>
      <c r="BM66" s="296">
        <v>334</v>
      </c>
      <c r="BN66" s="296">
        <v>343</v>
      </c>
      <c r="BO66" s="296">
        <v>354</v>
      </c>
      <c r="BP66" s="296">
        <v>365</v>
      </c>
      <c r="BQ66" s="296">
        <v>378</v>
      </c>
      <c r="BR66" s="296">
        <v>361</v>
      </c>
      <c r="BS66" s="296">
        <v>394</v>
      </c>
      <c r="BT66" s="296">
        <v>408</v>
      </c>
      <c r="BU66" s="296">
        <v>425</v>
      </c>
      <c r="BV66" s="296">
        <v>411</v>
      </c>
      <c r="BW66" s="296">
        <v>425</v>
      </c>
    </row>
    <row r="67" spans="1:75" x14ac:dyDescent="0.25">
      <c r="A67" t="s">
        <v>65</v>
      </c>
      <c r="B67" s="296">
        <v>417</v>
      </c>
      <c r="C67" s="296">
        <v>425</v>
      </c>
      <c r="D67" s="296">
        <v>439</v>
      </c>
      <c r="E67" s="296">
        <v>430</v>
      </c>
      <c r="F67" s="296">
        <v>430</v>
      </c>
      <c r="G67" s="296">
        <v>449</v>
      </c>
      <c r="H67" s="296">
        <v>438</v>
      </c>
      <c r="I67" s="296">
        <v>457</v>
      </c>
      <c r="J67" s="296">
        <v>463</v>
      </c>
      <c r="K67" s="296">
        <v>475</v>
      </c>
      <c r="L67" s="296">
        <v>477</v>
      </c>
      <c r="M67" s="296">
        <v>486</v>
      </c>
      <c r="N67" s="296">
        <v>485</v>
      </c>
      <c r="O67" s="296">
        <v>493</v>
      </c>
      <c r="P67" s="296">
        <v>517</v>
      </c>
      <c r="Q67" s="296">
        <v>509</v>
      </c>
      <c r="R67" s="296">
        <v>539</v>
      </c>
      <c r="S67" s="296">
        <v>554</v>
      </c>
      <c r="T67" s="296">
        <v>547</v>
      </c>
      <c r="U67" s="296">
        <v>537</v>
      </c>
      <c r="V67" s="296">
        <v>554</v>
      </c>
      <c r="W67" s="296">
        <v>545</v>
      </c>
      <c r="X67" s="296">
        <v>511</v>
      </c>
      <c r="Y67" s="296">
        <v>481</v>
      </c>
      <c r="Z67" s="296">
        <v>460</v>
      </c>
      <c r="AA67" s="296">
        <v>477</v>
      </c>
      <c r="AB67" s="296">
        <v>462</v>
      </c>
      <c r="AC67" s="296">
        <v>459</v>
      </c>
      <c r="AD67" s="296">
        <v>469</v>
      </c>
      <c r="AE67" s="296">
        <v>476</v>
      </c>
      <c r="AF67" s="296">
        <v>476</v>
      </c>
      <c r="AG67" s="296">
        <v>457</v>
      </c>
      <c r="AH67" s="296">
        <v>446</v>
      </c>
      <c r="AI67" s="296">
        <v>484</v>
      </c>
      <c r="AJ67" s="296">
        <v>508</v>
      </c>
      <c r="AK67" s="296">
        <v>517</v>
      </c>
      <c r="AL67" s="296">
        <v>526</v>
      </c>
      <c r="AM67" s="296">
        <v>508</v>
      </c>
      <c r="AN67" s="296">
        <v>516</v>
      </c>
      <c r="AO67" s="296">
        <v>491</v>
      </c>
      <c r="AP67" s="296">
        <v>483</v>
      </c>
      <c r="AQ67" s="296">
        <v>515</v>
      </c>
      <c r="AR67" s="296">
        <v>514</v>
      </c>
      <c r="AS67" s="296">
        <v>491</v>
      </c>
      <c r="AT67" s="296">
        <v>470</v>
      </c>
      <c r="AU67" s="296">
        <v>472</v>
      </c>
      <c r="AV67" s="296">
        <v>464</v>
      </c>
      <c r="AW67" s="296">
        <v>465</v>
      </c>
      <c r="AX67" s="296">
        <v>452</v>
      </c>
      <c r="AY67" s="296">
        <v>487</v>
      </c>
      <c r="AZ67" s="296">
        <v>475</v>
      </c>
      <c r="BA67" s="296">
        <v>490</v>
      </c>
      <c r="BB67" s="296">
        <v>492</v>
      </c>
      <c r="BC67" s="296">
        <v>503</v>
      </c>
      <c r="BD67" s="296">
        <v>495</v>
      </c>
      <c r="BE67" s="296">
        <v>487</v>
      </c>
      <c r="BF67" s="296">
        <v>502</v>
      </c>
      <c r="BG67" s="296">
        <v>487</v>
      </c>
      <c r="BH67" s="296">
        <v>489</v>
      </c>
      <c r="BI67" s="296">
        <v>478</v>
      </c>
      <c r="BJ67" s="296">
        <v>481</v>
      </c>
      <c r="BK67" s="296">
        <v>490</v>
      </c>
      <c r="BL67" s="296">
        <v>488</v>
      </c>
      <c r="BM67" s="296">
        <v>490</v>
      </c>
      <c r="BN67" s="296">
        <v>481</v>
      </c>
      <c r="BO67" s="296">
        <v>479</v>
      </c>
      <c r="BP67" s="296">
        <v>490</v>
      </c>
      <c r="BQ67" s="296">
        <v>475</v>
      </c>
      <c r="BR67" s="296">
        <v>469</v>
      </c>
      <c r="BS67" s="296">
        <v>460</v>
      </c>
      <c r="BT67" s="296">
        <v>454</v>
      </c>
      <c r="BU67" s="296">
        <v>430</v>
      </c>
      <c r="BV67" s="296">
        <v>438</v>
      </c>
      <c r="BW67" s="296">
        <v>453</v>
      </c>
    </row>
    <row r="68" spans="1:75" x14ac:dyDescent="0.25">
      <c r="A68" t="s">
        <v>66</v>
      </c>
      <c r="B68" s="296">
        <v>668</v>
      </c>
      <c r="C68" s="296">
        <v>666</v>
      </c>
      <c r="D68" s="296">
        <v>686</v>
      </c>
      <c r="E68" s="296">
        <v>679</v>
      </c>
      <c r="F68" s="296">
        <v>671</v>
      </c>
      <c r="G68" s="296">
        <v>677</v>
      </c>
      <c r="H68" s="296">
        <v>643</v>
      </c>
      <c r="I68" s="296">
        <v>643</v>
      </c>
      <c r="J68" s="296">
        <v>651</v>
      </c>
      <c r="K68" s="296">
        <v>693</v>
      </c>
      <c r="L68" s="296">
        <v>684</v>
      </c>
      <c r="M68" s="296">
        <v>659</v>
      </c>
      <c r="N68" s="296">
        <v>677</v>
      </c>
      <c r="O68" s="296">
        <v>680</v>
      </c>
      <c r="P68" s="296">
        <v>622</v>
      </c>
      <c r="Q68" s="296">
        <v>671</v>
      </c>
      <c r="R68" s="296">
        <v>675</v>
      </c>
      <c r="S68" s="296">
        <v>666</v>
      </c>
      <c r="T68" s="296">
        <v>605</v>
      </c>
      <c r="U68" s="296">
        <v>584</v>
      </c>
      <c r="V68" s="296">
        <v>585</v>
      </c>
      <c r="W68" s="296">
        <v>588</v>
      </c>
      <c r="X68" s="296">
        <v>555</v>
      </c>
      <c r="Y68" s="296">
        <v>548</v>
      </c>
      <c r="Z68" s="296">
        <v>508</v>
      </c>
      <c r="AA68" s="296">
        <v>495</v>
      </c>
      <c r="AB68" s="296">
        <v>493</v>
      </c>
      <c r="AC68" s="296">
        <v>491</v>
      </c>
      <c r="AD68" s="296">
        <v>508</v>
      </c>
      <c r="AE68" s="296">
        <v>491</v>
      </c>
      <c r="AF68" s="296">
        <v>460</v>
      </c>
      <c r="AG68" s="296">
        <v>392</v>
      </c>
      <c r="AH68" s="296">
        <v>393</v>
      </c>
      <c r="AI68" s="296">
        <v>374</v>
      </c>
      <c r="AJ68" s="296">
        <v>364</v>
      </c>
      <c r="AK68" s="296">
        <v>364</v>
      </c>
      <c r="AL68" s="296">
        <v>372</v>
      </c>
      <c r="AM68" s="296">
        <v>376</v>
      </c>
      <c r="AN68" s="296">
        <v>384</v>
      </c>
      <c r="AO68" s="296">
        <v>398</v>
      </c>
      <c r="AP68" s="296">
        <v>414</v>
      </c>
      <c r="AQ68" s="296">
        <v>409</v>
      </c>
      <c r="AR68" s="296">
        <v>411</v>
      </c>
      <c r="AS68" s="296">
        <v>409</v>
      </c>
      <c r="AT68" s="296">
        <v>414</v>
      </c>
      <c r="AU68" s="296">
        <v>422</v>
      </c>
      <c r="AV68" s="296">
        <v>454</v>
      </c>
      <c r="AW68" s="296">
        <v>435</v>
      </c>
      <c r="AX68" s="296">
        <v>401</v>
      </c>
      <c r="AY68" s="296">
        <v>408</v>
      </c>
      <c r="AZ68" s="296">
        <v>437</v>
      </c>
      <c r="BA68" s="296">
        <v>467</v>
      </c>
      <c r="BB68" s="296">
        <v>470</v>
      </c>
      <c r="BC68" s="296">
        <v>498</v>
      </c>
      <c r="BD68" s="296">
        <v>483</v>
      </c>
      <c r="BE68" s="296">
        <v>465</v>
      </c>
      <c r="BF68" s="296">
        <v>458</v>
      </c>
      <c r="BG68" s="296">
        <v>468</v>
      </c>
      <c r="BH68" s="296">
        <v>472</v>
      </c>
      <c r="BI68" s="296">
        <v>458</v>
      </c>
      <c r="BJ68" s="296">
        <v>489</v>
      </c>
      <c r="BK68" s="296">
        <v>548</v>
      </c>
      <c r="BL68" s="296">
        <v>570</v>
      </c>
      <c r="BM68" s="296">
        <v>618</v>
      </c>
      <c r="BN68" s="296">
        <v>638</v>
      </c>
      <c r="BO68" s="296">
        <v>644</v>
      </c>
      <c r="BP68" s="296">
        <v>597</v>
      </c>
      <c r="BQ68" s="296">
        <v>567</v>
      </c>
      <c r="BR68" s="296">
        <v>557</v>
      </c>
      <c r="BS68" s="296">
        <v>546</v>
      </c>
      <c r="BT68" s="296">
        <v>551</v>
      </c>
      <c r="BU68" s="296">
        <v>570</v>
      </c>
      <c r="BV68" s="296">
        <v>594</v>
      </c>
      <c r="BW68" s="296">
        <v>621</v>
      </c>
    </row>
    <row r="69" spans="1:75" x14ac:dyDescent="0.25">
      <c r="A69" t="s">
        <v>67</v>
      </c>
      <c r="B69" s="296">
        <v>169</v>
      </c>
      <c r="C69" s="296">
        <v>174</v>
      </c>
      <c r="D69" s="296">
        <v>190</v>
      </c>
      <c r="E69" s="296">
        <v>188</v>
      </c>
      <c r="F69" s="296">
        <v>182</v>
      </c>
      <c r="G69" s="296">
        <v>192</v>
      </c>
      <c r="H69" s="296">
        <v>205</v>
      </c>
      <c r="I69" s="296">
        <v>209</v>
      </c>
      <c r="J69" s="296">
        <v>198</v>
      </c>
      <c r="K69" s="296">
        <v>188</v>
      </c>
      <c r="L69" s="296">
        <v>196</v>
      </c>
      <c r="M69" s="296">
        <v>204</v>
      </c>
      <c r="N69" s="296">
        <v>185</v>
      </c>
      <c r="O69" s="296">
        <v>197</v>
      </c>
      <c r="P69" s="296">
        <v>202</v>
      </c>
      <c r="Q69" s="296">
        <v>203</v>
      </c>
      <c r="R69" s="296">
        <v>199</v>
      </c>
      <c r="S69" s="296">
        <v>188</v>
      </c>
      <c r="T69" s="296">
        <v>165</v>
      </c>
      <c r="U69" s="296">
        <v>159</v>
      </c>
      <c r="V69" s="296">
        <v>161</v>
      </c>
      <c r="W69" s="296">
        <v>155</v>
      </c>
      <c r="X69" s="296">
        <v>156</v>
      </c>
      <c r="Y69" s="296">
        <v>164</v>
      </c>
      <c r="Z69" s="296">
        <v>161</v>
      </c>
      <c r="AA69" s="296">
        <v>169</v>
      </c>
      <c r="AB69" s="296">
        <v>176</v>
      </c>
      <c r="AC69" s="296">
        <v>168</v>
      </c>
      <c r="AD69" s="296">
        <v>166</v>
      </c>
      <c r="AE69" s="296">
        <v>164</v>
      </c>
      <c r="AF69" s="296">
        <v>165</v>
      </c>
      <c r="AG69" s="296">
        <v>153</v>
      </c>
      <c r="AH69" s="296">
        <v>134</v>
      </c>
      <c r="AI69" s="296">
        <v>129</v>
      </c>
      <c r="AJ69" s="296">
        <v>132</v>
      </c>
      <c r="AK69" s="296">
        <v>127</v>
      </c>
      <c r="AL69" s="296">
        <v>139</v>
      </c>
      <c r="AM69" s="296">
        <v>143</v>
      </c>
      <c r="AN69" s="296">
        <v>127</v>
      </c>
      <c r="AO69" s="296">
        <v>136</v>
      </c>
      <c r="AP69" s="296">
        <v>128</v>
      </c>
      <c r="AQ69" s="296">
        <v>111</v>
      </c>
      <c r="AR69" s="296">
        <v>106</v>
      </c>
      <c r="AS69" s="296">
        <v>107</v>
      </c>
      <c r="AT69" s="296">
        <v>94</v>
      </c>
      <c r="AU69" s="296">
        <v>98</v>
      </c>
      <c r="AV69" s="296">
        <v>114</v>
      </c>
      <c r="AW69" s="296">
        <v>118</v>
      </c>
      <c r="AX69" s="296">
        <v>130</v>
      </c>
      <c r="AY69" s="296">
        <v>132</v>
      </c>
      <c r="AZ69" s="296">
        <v>127</v>
      </c>
      <c r="BA69" s="296">
        <v>127</v>
      </c>
      <c r="BB69" s="296">
        <v>127</v>
      </c>
      <c r="BC69" s="296">
        <v>129</v>
      </c>
      <c r="BD69" s="296">
        <v>129</v>
      </c>
      <c r="BE69" s="296">
        <v>128</v>
      </c>
      <c r="BF69" s="296">
        <v>120</v>
      </c>
      <c r="BG69" s="296">
        <v>130</v>
      </c>
      <c r="BH69" s="296">
        <v>125</v>
      </c>
      <c r="BI69" s="296">
        <v>118</v>
      </c>
      <c r="BJ69" s="296">
        <v>101</v>
      </c>
      <c r="BK69" s="296">
        <v>107</v>
      </c>
      <c r="BL69" s="296">
        <v>117</v>
      </c>
      <c r="BM69" s="296">
        <v>116</v>
      </c>
      <c r="BN69" s="296">
        <v>111</v>
      </c>
      <c r="BO69" s="296">
        <v>107</v>
      </c>
      <c r="BP69" s="296">
        <v>106</v>
      </c>
      <c r="BQ69" s="296">
        <v>105</v>
      </c>
      <c r="BR69" s="296">
        <v>112</v>
      </c>
      <c r="BS69" s="296">
        <v>114</v>
      </c>
      <c r="BT69" s="296">
        <v>115</v>
      </c>
      <c r="BU69" s="296">
        <v>126</v>
      </c>
      <c r="BV69" s="296">
        <v>122</v>
      </c>
      <c r="BW69" s="296">
        <v>134</v>
      </c>
    </row>
    <row r="70" spans="1:75" x14ac:dyDescent="0.25">
      <c r="A70" t="s">
        <v>68</v>
      </c>
      <c r="B70" s="296">
        <v>142</v>
      </c>
      <c r="C70" s="296">
        <v>157</v>
      </c>
      <c r="D70" s="296">
        <v>151</v>
      </c>
      <c r="E70" s="296">
        <v>147</v>
      </c>
      <c r="F70" s="296">
        <v>144</v>
      </c>
      <c r="G70" s="296">
        <v>153</v>
      </c>
      <c r="H70" s="296">
        <v>132</v>
      </c>
      <c r="I70" s="296">
        <v>138</v>
      </c>
      <c r="J70" s="296">
        <v>151</v>
      </c>
      <c r="K70" s="296">
        <v>156</v>
      </c>
      <c r="L70" s="296">
        <v>150</v>
      </c>
      <c r="M70" s="296">
        <v>134</v>
      </c>
      <c r="N70" s="296">
        <v>141</v>
      </c>
      <c r="O70" s="296">
        <v>146</v>
      </c>
      <c r="P70" s="296">
        <v>145</v>
      </c>
      <c r="Q70" s="296">
        <v>160</v>
      </c>
      <c r="R70" s="296">
        <v>166</v>
      </c>
      <c r="S70" s="296">
        <v>173</v>
      </c>
      <c r="T70" s="296">
        <v>162</v>
      </c>
      <c r="U70" s="296">
        <v>155</v>
      </c>
      <c r="V70" s="296">
        <v>156</v>
      </c>
      <c r="W70" s="296">
        <v>166</v>
      </c>
      <c r="X70" s="296">
        <v>169</v>
      </c>
      <c r="Y70" s="296">
        <v>159</v>
      </c>
      <c r="Z70" s="296">
        <v>154</v>
      </c>
      <c r="AA70" s="296">
        <v>144</v>
      </c>
      <c r="AB70" s="296">
        <v>145</v>
      </c>
      <c r="AC70" s="296">
        <v>153</v>
      </c>
      <c r="AD70" s="296">
        <v>149</v>
      </c>
      <c r="AE70" s="296">
        <v>162</v>
      </c>
      <c r="AF70" s="296">
        <v>169</v>
      </c>
      <c r="AG70" s="296">
        <v>188</v>
      </c>
      <c r="AH70" s="296">
        <v>182</v>
      </c>
      <c r="AI70" s="296">
        <v>183</v>
      </c>
      <c r="AJ70" s="296">
        <v>182</v>
      </c>
      <c r="AK70" s="296">
        <v>193</v>
      </c>
      <c r="AL70" s="296">
        <v>193</v>
      </c>
      <c r="AM70" s="296">
        <v>193</v>
      </c>
      <c r="AN70" s="296">
        <v>184</v>
      </c>
      <c r="AO70" s="296">
        <v>171</v>
      </c>
      <c r="AP70" s="296">
        <v>155</v>
      </c>
      <c r="AQ70" s="296">
        <v>143</v>
      </c>
      <c r="AR70" s="296">
        <v>142</v>
      </c>
      <c r="AS70" s="296">
        <v>140</v>
      </c>
      <c r="AT70" s="296">
        <v>142</v>
      </c>
      <c r="AU70" s="296">
        <v>134</v>
      </c>
      <c r="AV70" s="296">
        <v>132</v>
      </c>
      <c r="AW70" s="296">
        <v>145</v>
      </c>
      <c r="AX70" s="296">
        <v>153</v>
      </c>
      <c r="AY70" s="296">
        <v>175</v>
      </c>
      <c r="AZ70" s="296">
        <v>168</v>
      </c>
      <c r="BA70" s="296">
        <v>154</v>
      </c>
      <c r="BB70" s="296">
        <v>171</v>
      </c>
      <c r="BC70" s="296">
        <v>151</v>
      </c>
      <c r="BD70" s="296">
        <v>162</v>
      </c>
      <c r="BE70" s="296">
        <v>167</v>
      </c>
      <c r="BF70" s="296">
        <v>150</v>
      </c>
      <c r="BG70" s="296">
        <v>139</v>
      </c>
      <c r="BH70" s="296">
        <v>134</v>
      </c>
      <c r="BI70" s="296">
        <v>152</v>
      </c>
      <c r="BJ70" s="296">
        <v>150</v>
      </c>
      <c r="BK70" s="296">
        <v>153</v>
      </c>
      <c r="BL70" s="296">
        <v>150</v>
      </c>
      <c r="BM70" s="296">
        <v>174</v>
      </c>
      <c r="BN70" s="296">
        <v>178</v>
      </c>
      <c r="BO70" s="296">
        <v>176</v>
      </c>
      <c r="BP70" s="296">
        <v>200</v>
      </c>
      <c r="BQ70" s="296">
        <v>188</v>
      </c>
      <c r="BR70" s="296">
        <v>184</v>
      </c>
      <c r="BS70" s="296">
        <v>211</v>
      </c>
      <c r="BT70" s="296">
        <v>206</v>
      </c>
      <c r="BU70" s="296">
        <v>183</v>
      </c>
      <c r="BV70" s="296">
        <v>187</v>
      </c>
      <c r="BW70" s="296">
        <v>195</v>
      </c>
    </row>
    <row r="71" spans="1:75" x14ac:dyDescent="0.25">
      <c r="A71" t="s">
        <v>69</v>
      </c>
      <c r="B71" s="296">
        <v>29</v>
      </c>
      <c r="C71" s="296">
        <v>31</v>
      </c>
      <c r="D71" s="296">
        <v>28</v>
      </c>
      <c r="E71" s="296">
        <v>26</v>
      </c>
      <c r="F71" s="296">
        <v>27</v>
      </c>
      <c r="G71" s="296">
        <v>27</v>
      </c>
      <c r="H71" s="296">
        <v>27</v>
      </c>
      <c r="I71" s="296">
        <v>26</v>
      </c>
      <c r="J71" s="296">
        <v>30</v>
      </c>
      <c r="K71" s="296">
        <v>31</v>
      </c>
      <c r="L71" s="296">
        <v>34</v>
      </c>
      <c r="M71" s="296">
        <v>32</v>
      </c>
      <c r="N71" s="296">
        <v>35</v>
      </c>
      <c r="O71" s="296">
        <v>34</v>
      </c>
      <c r="P71" s="296">
        <v>44</v>
      </c>
      <c r="Q71" s="296">
        <v>41</v>
      </c>
      <c r="R71" s="296">
        <v>37</v>
      </c>
      <c r="S71" s="296">
        <v>43</v>
      </c>
      <c r="T71" s="296">
        <v>41</v>
      </c>
      <c r="U71" s="296">
        <v>38</v>
      </c>
      <c r="V71" s="296">
        <v>39</v>
      </c>
      <c r="W71" s="296">
        <v>42</v>
      </c>
      <c r="X71" s="296">
        <v>35</v>
      </c>
      <c r="Y71" s="296">
        <v>32</v>
      </c>
      <c r="Z71" s="296">
        <v>36</v>
      </c>
      <c r="AA71" s="296">
        <v>32</v>
      </c>
      <c r="AB71" s="296">
        <v>37</v>
      </c>
      <c r="AC71" s="296">
        <v>43</v>
      </c>
      <c r="AD71" s="296">
        <v>34</v>
      </c>
      <c r="AE71" s="296">
        <v>34</v>
      </c>
      <c r="AF71" s="296">
        <v>26</v>
      </c>
      <c r="AG71" s="296">
        <v>27</v>
      </c>
      <c r="AH71" s="296">
        <v>34</v>
      </c>
      <c r="AI71" s="296">
        <v>38</v>
      </c>
      <c r="AJ71" s="296">
        <v>36</v>
      </c>
      <c r="AK71" s="296">
        <v>33</v>
      </c>
      <c r="AL71" s="296">
        <v>33</v>
      </c>
      <c r="AM71" s="296">
        <v>38</v>
      </c>
      <c r="AN71" s="296">
        <v>38</v>
      </c>
      <c r="AO71" s="296">
        <v>33</v>
      </c>
      <c r="AP71" s="296">
        <v>30</v>
      </c>
      <c r="AQ71" s="296">
        <v>36</v>
      </c>
      <c r="AR71" s="296">
        <v>34</v>
      </c>
      <c r="AS71" s="296">
        <v>29</v>
      </c>
      <c r="AT71" s="296">
        <v>29</v>
      </c>
      <c r="AU71" s="296">
        <v>24</v>
      </c>
      <c r="AV71" s="296">
        <v>29</v>
      </c>
      <c r="AW71" s="296">
        <v>28</v>
      </c>
      <c r="AX71" s="296">
        <v>46</v>
      </c>
      <c r="AY71" s="296">
        <v>49</v>
      </c>
      <c r="AZ71" s="296">
        <v>41</v>
      </c>
      <c r="BA71" s="296">
        <v>31</v>
      </c>
      <c r="BB71" s="296">
        <v>30</v>
      </c>
      <c r="BC71" s="296">
        <v>36</v>
      </c>
      <c r="BD71" s="296">
        <v>37</v>
      </c>
      <c r="BE71" s="296">
        <v>42</v>
      </c>
      <c r="BF71" s="296">
        <v>43</v>
      </c>
      <c r="BG71" s="296">
        <v>54</v>
      </c>
      <c r="BH71" s="296">
        <v>61</v>
      </c>
      <c r="BI71" s="296">
        <v>62</v>
      </c>
      <c r="BJ71" s="296">
        <v>57</v>
      </c>
      <c r="BK71" s="296">
        <v>54</v>
      </c>
      <c r="BL71" s="296">
        <v>55</v>
      </c>
      <c r="BM71" s="296">
        <v>57</v>
      </c>
      <c r="BN71" s="296">
        <v>48</v>
      </c>
      <c r="BO71" s="296">
        <v>53</v>
      </c>
      <c r="BP71" s="296">
        <v>62</v>
      </c>
      <c r="BQ71" s="296">
        <v>72</v>
      </c>
      <c r="BR71" s="296">
        <v>68</v>
      </c>
      <c r="BS71" s="296">
        <v>68</v>
      </c>
      <c r="BT71" s="296">
        <v>66</v>
      </c>
      <c r="BU71" s="296">
        <v>54</v>
      </c>
      <c r="BV71" s="296">
        <v>57</v>
      </c>
      <c r="BW71" s="296">
        <v>51</v>
      </c>
    </row>
    <row r="72" spans="1:75" x14ac:dyDescent="0.25">
      <c r="A72" t="s">
        <v>70</v>
      </c>
      <c r="B72" s="296">
        <v>1206</v>
      </c>
      <c r="C72" s="296">
        <v>1283</v>
      </c>
      <c r="D72" s="296">
        <v>1330</v>
      </c>
      <c r="E72" s="296">
        <v>1348</v>
      </c>
      <c r="F72" s="296">
        <v>1331</v>
      </c>
      <c r="G72" s="296">
        <v>1367</v>
      </c>
      <c r="H72" s="296">
        <v>1352</v>
      </c>
      <c r="I72" s="296">
        <v>1342</v>
      </c>
      <c r="J72" s="296">
        <v>1347</v>
      </c>
      <c r="K72" s="296">
        <v>1340</v>
      </c>
      <c r="L72" s="296">
        <v>1310</v>
      </c>
      <c r="M72" s="296">
        <v>1294</v>
      </c>
      <c r="N72" s="296">
        <v>1256</v>
      </c>
      <c r="O72" s="296">
        <v>1230</v>
      </c>
      <c r="P72" s="296">
        <v>1208</v>
      </c>
      <c r="Q72" s="296">
        <v>1212</v>
      </c>
      <c r="R72" s="296">
        <v>1216</v>
      </c>
      <c r="S72" s="296">
        <v>1214</v>
      </c>
      <c r="T72" s="296">
        <v>1185</v>
      </c>
      <c r="U72" s="296">
        <v>1192</v>
      </c>
      <c r="V72" s="296">
        <v>1168</v>
      </c>
      <c r="W72" s="296">
        <v>1150</v>
      </c>
      <c r="X72" s="296">
        <v>1073</v>
      </c>
      <c r="Y72" s="296">
        <v>1087</v>
      </c>
      <c r="Z72" s="296">
        <v>1010</v>
      </c>
      <c r="AA72" s="296">
        <v>1002</v>
      </c>
      <c r="AB72" s="296">
        <v>972</v>
      </c>
      <c r="AC72" s="296">
        <v>1004</v>
      </c>
      <c r="AD72" s="296">
        <v>992</v>
      </c>
      <c r="AE72" s="296">
        <v>1053</v>
      </c>
      <c r="AF72" s="296">
        <v>1030</v>
      </c>
      <c r="AG72" s="296">
        <v>1051</v>
      </c>
      <c r="AH72" s="296">
        <v>975</v>
      </c>
      <c r="AI72" s="296">
        <v>971</v>
      </c>
      <c r="AJ72" s="296">
        <v>952</v>
      </c>
      <c r="AK72" s="296">
        <v>936</v>
      </c>
      <c r="AL72" s="296">
        <v>930</v>
      </c>
      <c r="AM72" s="296">
        <v>943</v>
      </c>
      <c r="AN72" s="296">
        <v>946</v>
      </c>
      <c r="AO72" s="296">
        <v>913</v>
      </c>
      <c r="AP72" s="296">
        <v>841</v>
      </c>
      <c r="AQ72" s="296">
        <v>807</v>
      </c>
      <c r="AR72" s="296">
        <v>769</v>
      </c>
      <c r="AS72" s="296">
        <v>780</v>
      </c>
      <c r="AT72" s="296">
        <v>773</v>
      </c>
      <c r="AU72" s="296">
        <v>821</v>
      </c>
      <c r="AV72" s="296">
        <v>817</v>
      </c>
      <c r="AW72" s="296">
        <v>794</v>
      </c>
      <c r="AX72" s="296">
        <v>740</v>
      </c>
      <c r="AY72" s="296">
        <v>692</v>
      </c>
      <c r="AZ72" s="296">
        <v>670</v>
      </c>
      <c r="BA72" s="296">
        <v>673</v>
      </c>
      <c r="BB72" s="296">
        <v>669</v>
      </c>
      <c r="BC72" s="296">
        <v>684</v>
      </c>
      <c r="BD72" s="296">
        <v>673</v>
      </c>
      <c r="BE72" s="296">
        <v>731</v>
      </c>
      <c r="BF72" s="296">
        <v>731</v>
      </c>
      <c r="BG72" s="296">
        <v>767</v>
      </c>
      <c r="BH72" s="296">
        <v>831</v>
      </c>
      <c r="BI72" s="296">
        <v>837</v>
      </c>
      <c r="BJ72" s="296">
        <v>842</v>
      </c>
      <c r="BK72" s="296">
        <v>841</v>
      </c>
      <c r="BL72" s="296">
        <v>852</v>
      </c>
      <c r="BM72" s="296">
        <v>847</v>
      </c>
      <c r="BN72" s="296">
        <v>879</v>
      </c>
      <c r="BO72" s="296">
        <v>912</v>
      </c>
      <c r="BP72" s="296">
        <v>927</v>
      </c>
      <c r="BQ72" s="296">
        <v>931</v>
      </c>
      <c r="BR72" s="296">
        <v>945</v>
      </c>
      <c r="BS72" s="296">
        <v>972</v>
      </c>
      <c r="BT72" s="296">
        <v>966</v>
      </c>
      <c r="BU72" s="296">
        <v>958</v>
      </c>
      <c r="BV72" s="296">
        <v>938</v>
      </c>
      <c r="BW72" s="296">
        <v>949</v>
      </c>
    </row>
    <row r="73" spans="1:75" x14ac:dyDescent="0.25">
      <c r="A73" t="s">
        <v>71</v>
      </c>
      <c r="B73" s="296">
        <v>69</v>
      </c>
      <c r="C73" s="296">
        <v>64</v>
      </c>
      <c r="D73" s="296">
        <v>76</v>
      </c>
      <c r="E73" s="296">
        <v>78</v>
      </c>
      <c r="F73" s="296">
        <v>82</v>
      </c>
      <c r="G73" s="296">
        <v>78</v>
      </c>
      <c r="H73" s="296">
        <v>76</v>
      </c>
      <c r="I73" s="296">
        <v>91</v>
      </c>
      <c r="J73" s="296">
        <v>95</v>
      </c>
      <c r="K73" s="296">
        <v>94</v>
      </c>
      <c r="L73" s="296">
        <v>92</v>
      </c>
      <c r="M73" s="296">
        <v>91</v>
      </c>
      <c r="N73" s="296">
        <v>100</v>
      </c>
      <c r="O73" s="296">
        <v>110</v>
      </c>
      <c r="P73" s="296">
        <v>98</v>
      </c>
      <c r="Q73" s="296">
        <v>117</v>
      </c>
      <c r="R73" s="296">
        <v>117</v>
      </c>
      <c r="S73" s="296">
        <v>109</v>
      </c>
      <c r="T73" s="296">
        <v>111</v>
      </c>
      <c r="U73" s="296">
        <v>121</v>
      </c>
      <c r="V73" s="296">
        <v>118</v>
      </c>
      <c r="W73" s="296">
        <v>127</v>
      </c>
      <c r="X73" s="296">
        <v>136</v>
      </c>
      <c r="Y73" s="296">
        <v>133</v>
      </c>
      <c r="Z73" s="296">
        <v>133</v>
      </c>
      <c r="AA73" s="296">
        <v>136</v>
      </c>
      <c r="AB73" s="296">
        <v>126</v>
      </c>
      <c r="AC73" s="296">
        <v>126</v>
      </c>
      <c r="AD73" s="296">
        <v>119</v>
      </c>
      <c r="AE73" s="296">
        <v>118</v>
      </c>
      <c r="AF73" s="296">
        <v>118</v>
      </c>
      <c r="AG73" s="296">
        <v>120</v>
      </c>
      <c r="AH73" s="296">
        <v>124</v>
      </c>
      <c r="AI73" s="296">
        <v>141</v>
      </c>
      <c r="AJ73" s="296">
        <v>124</v>
      </c>
      <c r="AK73" s="296">
        <v>111</v>
      </c>
      <c r="AL73" s="296">
        <v>101</v>
      </c>
      <c r="AM73" s="296">
        <v>89</v>
      </c>
      <c r="AN73" s="296">
        <v>80</v>
      </c>
      <c r="AO73" s="296">
        <v>74</v>
      </c>
      <c r="AP73" s="296">
        <v>73</v>
      </c>
      <c r="AQ73" s="296">
        <v>70</v>
      </c>
      <c r="AR73" s="296">
        <v>72</v>
      </c>
      <c r="AS73" s="296">
        <v>72</v>
      </c>
      <c r="AT73" s="296">
        <v>80</v>
      </c>
      <c r="AU73" s="296">
        <v>78</v>
      </c>
      <c r="AV73" s="296">
        <v>79</v>
      </c>
      <c r="AW73" s="296">
        <v>83</v>
      </c>
      <c r="AX73" s="296">
        <v>91</v>
      </c>
      <c r="AY73" s="296">
        <v>87</v>
      </c>
      <c r="AZ73" s="296">
        <v>86</v>
      </c>
      <c r="BA73" s="296">
        <v>87</v>
      </c>
      <c r="BB73" s="296">
        <v>88</v>
      </c>
      <c r="BC73" s="296">
        <v>91</v>
      </c>
      <c r="BD73" s="296">
        <v>95</v>
      </c>
      <c r="BE73" s="296">
        <v>109</v>
      </c>
      <c r="BF73" s="296">
        <v>114</v>
      </c>
      <c r="BG73" s="296">
        <v>112</v>
      </c>
      <c r="BH73" s="296">
        <v>102</v>
      </c>
      <c r="BI73" s="296">
        <v>97</v>
      </c>
      <c r="BJ73" s="296">
        <v>67</v>
      </c>
      <c r="BK73" s="296">
        <v>73</v>
      </c>
      <c r="BL73" s="296">
        <v>79</v>
      </c>
      <c r="BM73" s="296">
        <v>85</v>
      </c>
      <c r="BN73" s="296">
        <v>81</v>
      </c>
      <c r="BO73" s="296">
        <v>88</v>
      </c>
      <c r="BP73" s="296">
        <v>110</v>
      </c>
      <c r="BQ73" s="296">
        <v>92</v>
      </c>
      <c r="BR73" s="296">
        <v>86</v>
      </c>
      <c r="BS73" s="296">
        <v>100</v>
      </c>
      <c r="BT73" s="296">
        <v>92</v>
      </c>
      <c r="BU73" s="296">
        <v>99</v>
      </c>
      <c r="BV73" s="296">
        <v>104</v>
      </c>
      <c r="BW73" s="296">
        <v>100</v>
      </c>
    </row>
    <row r="74" spans="1:75" x14ac:dyDescent="0.25">
      <c r="A74" t="s">
        <v>72</v>
      </c>
      <c r="B74" s="296">
        <v>565</v>
      </c>
      <c r="C74" s="296">
        <v>583</v>
      </c>
      <c r="D74" s="296">
        <v>581</v>
      </c>
      <c r="E74" s="296">
        <v>597</v>
      </c>
      <c r="F74" s="296">
        <v>578</v>
      </c>
      <c r="G74" s="296">
        <v>595</v>
      </c>
      <c r="H74" s="296">
        <v>611</v>
      </c>
      <c r="I74" s="296">
        <v>636</v>
      </c>
      <c r="J74" s="296">
        <v>661</v>
      </c>
      <c r="K74" s="296">
        <v>663</v>
      </c>
      <c r="L74" s="296">
        <v>649</v>
      </c>
      <c r="M74" s="296">
        <v>653</v>
      </c>
      <c r="N74" s="296">
        <v>669</v>
      </c>
      <c r="O74" s="296">
        <v>683</v>
      </c>
      <c r="P74" s="296">
        <v>683</v>
      </c>
      <c r="Q74" s="296">
        <v>646</v>
      </c>
      <c r="R74" s="296">
        <v>605</v>
      </c>
      <c r="S74" s="296">
        <v>608</v>
      </c>
      <c r="T74" s="296">
        <v>561</v>
      </c>
      <c r="U74" s="296">
        <v>561</v>
      </c>
      <c r="V74" s="296">
        <v>553</v>
      </c>
      <c r="W74" s="296">
        <v>543</v>
      </c>
      <c r="X74" s="296">
        <v>534</v>
      </c>
      <c r="Y74" s="296">
        <v>521</v>
      </c>
      <c r="Z74" s="296">
        <v>524</v>
      </c>
      <c r="AA74" s="296">
        <v>539</v>
      </c>
      <c r="AB74" s="296">
        <v>566</v>
      </c>
      <c r="AC74" s="296">
        <v>591</v>
      </c>
      <c r="AD74" s="296">
        <v>588</v>
      </c>
      <c r="AE74" s="296">
        <v>589</v>
      </c>
      <c r="AF74" s="296">
        <v>572</v>
      </c>
      <c r="AG74" s="296">
        <v>541</v>
      </c>
      <c r="AH74" s="296">
        <v>548</v>
      </c>
      <c r="AI74" s="296">
        <v>538</v>
      </c>
      <c r="AJ74" s="296">
        <v>541</v>
      </c>
      <c r="AK74" s="296">
        <v>566</v>
      </c>
      <c r="AL74" s="296">
        <v>592</v>
      </c>
      <c r="AM74" s="296">
        <v>552</v>
      </c>
      <c r="AN74" s="296">
        <v>564</v>
      </c>
      <c r="AO74" s="296">
        <v>559</v>
      </c>
      <c r="AP74" s="296">
        <v>548</v>
      </c>
      <c r="AQ74" s="296">
        <v>549</v>
      </c>
      <c r="AR74" s="296">
        <v>543</v>
      </c>
      <c r="AS74" s="296">
        <v>550</v>
      </c>
      <c r="AT74" s="296">
        <v>550</v>
      </c>
      <c r="AU74" s="296">
        <v>542</v>
      </c>
      <c r="AV74" s="296">
        <v>516</v>
      </c>
      <c r="AW74" s="296">
        <v>496</v>
      </c>
      <c r="AX74" s="296">
        <v>491</v>
      </c>
      <c r="AY74" s="296">
        <v>505</v>
      </c>
      <c r="AZ74" s="296">
        <v>531</v>
      </c>
      <c r="BA74" s="296">
        <v>546</v>
      </c>
      <c r="BB74" s="296">
        <v>591</v>
      </c>
      <c r="BC74" s="296">
        <v>654</v>
      </c>
      <c r="BD74" s="296">
        <v>685</v>
      </c>
      <c r="BE74" s="296">
        <v>688</v>
      </c>
      <c r="BF74" s="296">
        <v>688</v>
      </c>
      <c r="BG74" s="296">
        <v>727</v>
      </c>
      <c r="BH74" s="296">
        <v>764</v>
      </c>
      <c r="BI74" s="296">
        <v>779</v>
      </c>
      <c r="BJ74" s="296">
        <v>781</v>
      </c>
      <c r="BK74" s="296">
        <v>743</v>
      </c>
      <c r="BL74" s="296">
        <v>761</v>
      </c>
      <c r="BM74" s="296">
        <v>803</v>
      </c>
      <c r="BN74" s="296">
        <v>870</v>
      </c>
      <c r="BO74" s="296">
        <v>889</v>
      </c>
      <c r="BP74" s="296">
        <v>877</v>
      </c>
      <c r="BQ74" s="296">
        <v>874</v>
      </c>
      <c r="BR74" s="296">
        <v>848</v>
      </c>
      <c r="BS74" s="296">
        <v>847</v>
      </c>
      <c r="BT74" s="296">
        <v>816</v>
      </c>
      <c r="BU74" s="296">
        <v>829</v>
      </c>
      <c r="BV74" s="296">
        <v>826</v>
      </c>
      <c r="BW74" s="296">
        <v>823</v>
      </c>
    </row>
    <row r="75" spans="1:75" x14ac:dyDescent="0.25">
      <c r="A75" t="s">
        <v>73</v>
      </c>
      <c r="B75" s="296">
        <v>388</v>
      </c>
      <c r="C75" s="296">
        <v>410</v>
      </c>
      <c r="D75" s="296">
        <v>411</v>
      </c>
      <c r="E75" s="296">
        <v>408</v>
      </c>
      <c r="F75" s="296">
        <v>427</v>
      </c>
      <c r="G75" s="296">
        <v>422</v>
      </c>
      <c r="H75" s="296">
        <v>424</v>
      </c>
      <c r="I75" s="296">
        <v>440</v>
      </c>
      <c r="J75" s="296">
        <v>422</v>
      </c>
      <c r="K75" s="296">
        <v>417</v>
      </c>
      <c r="L75" s="296">
        <v>409</v>
      </c>
      <c r="M75" s="296">
        <v>413</v>
      </c>
      <c r="N75" s="296">
        <v>402</v>
      </c>
      <c r="O75" s="296">
        <v>413</v>
      </c>
      <c r="P75" s="296">
        <v>401</v>
      </c>
      <c r="Q75" s="296">
        <v>398</v>
      </c>
      <c r="R75" s="296">
        <v>392</v>
      </c>
      <c r="S75" s="296">
        <v>387</v>
      </c>
      <c r="T75" s="296">
        <v>386</v>
      </c>
      <c r="U75" s="296">
        <v>389</v>
      </c>
      <c r="V75" s="296">
        <v>413</v>
      </c>
      <c r="W75" s="296">
        <v>416</v>
      </c>
      <c r="X75" s="296">
        <v>415</v>
      </c>
      <c r="Y75" s="296">
        <v>439</v>
      </c>
      <c r="Z75" s="296">
        <v>417</v>
      </c>
      <c r="AA75" s="296">
        <v>429</v>
      </c>
      <c r="AB75" s="296">
        <v>444</v>
      </c>
      <c r="AC75" s="296">
        <v>443</v>
      </c>
      <c r="AD75" s="296">
        <v>442</v>
      </c>
      <c r="AE75" s="296">
        <v>429</v>
      </c>
      <c r="AF75" s="296">
        <v>411</v>
      </c>
      <c r="AG75" s="296">
        <v>408</v>
      </c>
      <c r="AH75" s="296">
        <v>431</v>
      </c>
      <c r="AI75" s="296">
        <v>466</v>
      </c>
      <c r="AJ75" s="296">
        <v>456</v>
      </c>
      <c r="AK75" s="296">
        <v>413</v>
      </c>
      <c r="AL75" s="296">
        <v>420</v>
      </c>
      <c r="AM75" s="296">
        <v>422</v>
      </c>
      <c r="AN75" s="296">
        <v>393</v>
      </c>
      <c r="AO75" s="296">
        <v>380</v>
      </c>
      <c r="AP75" s="296">
        <v>368</v>
      </c>
      <c r="AQ75" s="296">
        <v>383</v>
      </c>
      <c r="AR75" s="296">
        <v>357</v>
      </c>
      <c r="AS75" s="296">
        <v>339</v>
      </c>
      <c r="AT75" s="296">
        <v>343</v>
      </c>
      <c r="AU75" s="296">
        <v>343</v>
      </c>
      <c r="AV75" s="296">
        <v>328</v>
      </c>
      <c r="AW75" s="296">
        <v>332</v>
      </c>
      <c r="AX75" s="296">
        <v>305</v>
      </c>
      <c r="AY75" s="296">
        <v>298</v>
      </c>
      <c r="AZ75" s="296">
        <v>279</v>
      </c>
      <c r="BA75" s="296">
        <v>267</v>
      </c>
      <c r="BB75" s="296">
        <v>281</v>
      </c>
      <c r="BC75" s="296">
        <v>261</v>
      </c>
      <c r="BD75" s="296">
        <v>246</v>
      </c>
      <c r="BE75" s="296">
        <v>235</v>
      </c>
      <c r="BF75" s="296">
        <v>209</v>
      </c>
      <c r="BG75" s="296">
        <v>222</v>
      </c>
      <c r="BH75" s="296">
        <v>226</v>
      </c>
      <c r="BI75" s="296">
        <v>232</v>
      </c>
      <c r="BJ75" s="296">
        <v>227</v>
      </c>
      <c r="BK75" s="296">
        <v>231</v>
      </c>
      <c r="BL75" s="296">
        <v>224</v>
      </c>
      <c r="BM75" s="296">
        <v>238</v>
      </c>
      <c r="BN75" s="296">
        <v>254</v>
      </c>
      <c r="BO75" s="296">
        <v>282</v>
      </c>
      <c r="BP75" s="296">
        <v>291</v>
      </c>
      <c r="BQ75" s="296">
        <v>297</v>
      </c>
      <c r="BR75" s="296">
        <v>277</v>
      </c>
      <c r="BS75" s="296">
        <v>274</v>
      </c>
      <c r="BT75" s="296">
        <v>266</v>
      </c>
      <c r="BU75" s="296">
        <v>270</v>
      </c>
      <c r="BV75" s="296">
        <v>281</v>
      </c>
      <c r="BW75" s="296">
        <v>284</v>
      </c>
    </row>
    <row r="76" spans="1:75" x14ac:dyDescent="0.25">
      <c r="A76" t="s">
        <v>74</v>
      </c>
      <c r="B76" s="296">
        <v>260</v>
      </c>
      <c r="C76" s="296">
        <v>286</v>
      </c>
      <c r="D76" s="296">
        <v>278</v>
      </c>
      <c r="E76" s="296">
        <v>276</v>
      </c>
      <c r="F76" s="296">
        <v>296</v>
      </c>
      <c r="G76" s="296">
        <v>319</v>
      </c>
      <c r="H76" s="296">
        <v>355</v>
      </c>
      <c r="I76" s="296">
        <v>348</v>
      </c>
      <c r="J76" s="296">
        <v>342</v>
      </c>
      <c r="K76" s="296">
        <v>345</v>
      </c>
      <c r="L76" s="296">
        <v>330</v>
      </c>
      <c r="M76" s="296">
        <v>322</v>
      </c>
      <c r="N76" s="296">
        <v>303</v>
      </c>
      <c r="O76" s="296">
        <v>313</v>
      </c>
      <c r="P76" s="296">
        <v>288</v>
      </c>
      <c r="Q76" s="296">
        <v>286</v>
      </c>
      <c r="R76" s="296">
        <v>295</v>
      </c>
      <c r="S76" s="296">
        <v>305</v>
      </c>
      <c r="T76" s="296">
        <v>275</v>
      </c>
      <c r="U76" s="296">
        <v>272</v>
      </c>
      <c r="V76" s="296">
        <v>248</v>
      </c>
      <c r="W76" s="296">
        <v>259</v>
      </c>
      <c r="X76" s="296">
        <v>221</v>
      </c>
      <c r="Y76" s="296">
        <v>217</v>
      </c>
      <c r="Z76" s="296">
        <v>217</v>
      </c>
      <c r="AA76" s="296">
        <v>201</v>
      </c>
      <c r="AB76" s="296">
        <v>185</v>
      </c>
      <c r="AC76" s="296">
        <v>191</v>
      </c>
      <c r="AD76" s="296">
        <v>196</v>
      </c>
      <c r="AE76" s="296">
        <v>196</v>
      </c>
      <c r="AF76" s="296">
        <v>199</v>
      </c>
      <c r="AG76" s="296">
        <v>183</v>
      </c>
      <c r="AH76" s="296">
        <v>182</v>
      </c>
      <c r="AI76" s="296">
        <v>191</v>
      </c>
      <c r="AJ76" s="296">
        <v>178</v>
      </c>
      <c r="AK76" s="296">
        <v>190</v>
      </c>
      <c r="AL76" s="296">
        <v>175</v>
      </c>
      <c r="AM76" s="296">
        <v>165</v>
      </c>
      <c r="AN76" s="296">
        <v>172</v>
      </c>
      <c r="AO76" s="296">
        <v>162</v>
      </c>
      <c r="AP76" s="296">
        <v>151</v>
      </c>
      <c r="AQ76" s="296">
        <v>153</v>
      </c>
      <c r="AR76" s="296">
        <v>114</v>
      </c>
      <c r="AS76" s="296">
        <v>125</v>
      </c>
      <c r="AT76" s="296">
        <v>136</v>
      </c>
      <c r="AU76" s="296">
        <v>127</v>
      </c>
      <c r="AV76" s="296">
        <v>112</v>
      </c>
      <c r="AW76" s="296">
        <v>113</v>
      </c>
      <c r="AX76" s="296">
        <v>102</v>
      </c>
      <c r="AY76" s="296">
        <v>113</v>
      </c>
      <c r="AZ76" s="296">
        <v>104</v>
      </c>
      <c r="BA76" s="296">
        <v>91</v>
      </c>
      <c r="BB76" s="296">
        <v>83</v>
      </c>
      <c r="BC76" s="296">
        <v>87</v>
      </c>
      <c r="BD76" s="296">
        <v>98</v>
      </c>
      <c r="BE76" s="296">
        <v>93</v>
      </c>
      <c r="BF76" s="296">
        <v>94</v>
      </c>
      <c r="BG76" s="296">
        <v>93</v>
      </c>
      <c r="BH76" s="296">
        <v>101</v>
      </c>
      <c r="BI76" s="296">
        <v>112</v>
      </c>
      <c r="BJ76" s="296">
        <v>126</v>
      </c>
      <c r="BK76" s="296">
        <v>137</v>
      </c>
      <c r="BL76" s="296">
        <v>136</v>
      </c>
      <c r="BM76" s="296">
        <v>144</v>
      </c>
      <c r="BN76" s="296">
        <v>146</v>
      </c>
      <c r="BO76" s="296">
        <v>166</v>
      </c>
      <c r="BP76" s="296">
        <v>172</v>
      </c>
      <c r="BQ76" s="296">
        <v>185</v>
      </c>
      <c r="BR76" s="296">
        <v>182</v>
      </c>
      <c r="BS76" s="296">
        <v>185</v>
      </c>
      <c r="BT76" s="296">
        <v>192</v>
      </c>
      <c r="BU76" s="296">
        <v>180</v>
      </c>
      <c r="BV76" s="296">
        <v>175</v>
      </c>
      <c r="BW76" s="296">
        <v>170</v>
      </c>
    </row>
    <row r="77" spans="1:75" x14ac:dyDescent="0.25">
      <c r="A77" t="s">
        <v>182</v>
      </c>
      <c r="B77" s="296">
        <v>31</v>
      </c>
      <c r="C77" s="296">
        <v>32</v>
      </c>
      <c r="D77" s="296">
        <v>36</v>
      </c>
      <c r="E77" s="296">
        <v>47</v>
      </c>
      <c r="F77" s="296">
        <v>43</v>
      </c>
      <c r="G77" s="296">
        <v>40</v>
      </c>
      <c r="H77" s="296">
        <v>28</v>
      </c>
      <c r="I77" s="296">
        <v>24</v>
      </c>
      <c r="J77" s="296">
        <v>19</v>
      </c>
      <c r="K77" s="296">
        <v>25</v>
      </c>
      <c r="L77" s="296">
        <v>24</v>
      </c>
      <c r="M77" s="296">
        <v>31</v>
      </c>
      <c r="N77" s="296">
        <v>37</v>
      </c>
      <c r="O77" s="296">
        <v>44</v>
      </c>
      <c r="P77" s="296">
        <v>57</v>
      </c>
      <c r="Q77" s="296">
        <v>62</v>
      </c>
      <c r="R77" s="296">
        <v>68</v>
      </c>
      <c r="S77" s="296">
        <v>65</v>
      </c>
      <c r="T77" s="296">
        <v>69</v>
      </c>
      <c r="U77" s="296">
        <v>50</v>
      </c>
      <c r="V77" s="296">
        <v>42</v>
      </c>
      <c r="W77" s="296">
        <v>48</v>
      </c>
      <c r="X77" s="296">
        <v>32</v>
      </c>
      <c r="Y77" s="296">
        <v>26</v>
      </c>
      <c r="Z77" s="296">
        <v>35</v>
      </c>
      <c r="AA77" s="296">
        <v>18</v>
      </c>
      <c r="AB77" s="296">
        <v>11</v>
      </c>
      <c r="AC77" s="296">
        <v>10</v>
      </c>
      <c r="AD77" s="296">
        <v>9</v>
      </c>
      <c r="AE77" s="296">
        <v>11</v>
      </c>
      <c r="AF77" s="296">
        <v>15</v>
      </c>
      <c r="AG77" s="296">
        <v>16</v>
      </c>
      <c r="AH77" s="296">
        <v>14</v>
      </c>
      <c r="AI77" s="296">
        <v>17</v>
      </c>
      <c r="AJ77" s="296">
        <v>14</v>
      </c>
      <c r="AK77" s="296">
        <v>20</v>
      </c>
      <c r="AL77" s="296">
        <v>20</v>
      </c>
      <c r="AM77" s="296">
        <v>24</v>
      </c>
      <c r="AN77" s="296">
        <v>29</v>
      </c>
      <c r="AO77" s="296">
        <v>30</v>
      </c>
      <c r="AP77" s="296">
        <v>40</v>
      </c>
      <c r="AQ77" s="296">
        <v>38</v>
      </c>
      <c r="AR77" s="296">
        <v>41</v>
      </c>
      <c r="AS77" s="296">
        <v>40</v>
      </c>
      <c r="AT77" s="296">
        <v>40</v>
      </c>
      <c r="AU77" s="296">
        <v>40</v>
      </c>
      <c r="AV77" s="296">
        <v>44</v>
      </c>
      <c r="AW77" s="296">
        <v>42</v>
      </c>
      <c r="AX77" s="296">
        <v>37</v>
      </c>
      <c r="AY77" s="296">
        <v>40</v>
      </c>
      <c r="AZ77" s="296">
        <v>40</v>
      </c>
      <c r="BA77" s="296">
        <v>41</v>
      </c>
      <c r="BB77" s="296">
        <v>40</v>
      </c>
      <c r="BC77" s="296">
        <v>39</v>
      </c>
      <c r="BD77" s="296">
        <v>36</v>
      </c>
      <c r="BE77" s="296">
        <v>34</v>
      </c>
      <c r="BF77" s="296">
        <v>34</v>
      </c>
      <c r="BG77" s="296">
        <v>33</v>
      </c>
      <c r="BH77" s="296">
        <v>34</v>
      </c>
      <c r="BI77" s="296">
        <v>31</v>
      </c>
      <c r="BJ77" s="296">
        <v>29</v>
      </c>
      <c r="BK77" s="296">
        <v>28</v>
      </c>
      <c r="BL77" s="296">
        <v>28</v>
      </c>
      <c r="BM77" s="296">
        <v>27</v>
      </c>
      <c r="BN77" s="296">
        <v>25</v>
      </c>
      <c r="BO77" s="296">
        <v>26</v>
      </c>
      <c r="BP77" s="296">
        <v>25</v>
      </c>
      <c r="BQ77" s="296">
        <v>23</v>
      </c>
      <c r="BR77" s="296">
        <v>24</v>
      </c>
      <c r="BS77" s="296">
        <v>20</v>
      </c>
      <c r="BT77" s="296">
        <v>20</v>
      </c>
      <c r="BU77" s="296">
        <v>16</v>
      </c>
      <c r="BV77" s="296">
        <v>16</v>
      </c>
      <c r="BW77" s="296">
        <v>17</v>
      </c>
    </row>
    <row r="79" spans="1:75" x14ac:dyDescent="0.25">
      <c r="A79" t="s">
        <v>2004</v>
      </c>
    </row>
    <row r="81" spans="1:1" x14ac:dyDescent="0.25">
      <c r="A81" t="s">
        <v>2005</v>
      </c>
    </row>
    <row r="103" spans="1:1" x14ac:dyDescent="0.25">
      <c r="A103" t="s">
        <v>1386</v>
      </c>
    </row>
    <row r="105" spans="1:1" x14ac:dyDescent="0.25">
      <c r="A105" s="636">
        <v>42610.587858796294</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296" bestFit="1" customWidth="1"/>
    <col min="3" max="3" width="17.26953125" style="296" bestFit="1" customWidth="1"/>
    <col min="4" max="4" width="15.90625" style="296" bestFit="1" customWidth="1"/>
    <col min="5" max="5" width="17" style="296" bestFit="1" customWidth="1"/>
    <col min="6" max="6" width="16.54296875" style="296" bestFit="1" customWidth="1"/>
    <col min="7" max="7" width="17.26953125" style="296" bestFit="1" customWidth="1"/>
    <col min="8" max="8" width="15.90625" style="296" bestFit="1" customWidth="1"/>
    <col min="9" max="9" width="17" style="296" bestFit="1" customWidth="1"/>
    <col min="10" max="10" width="16.54296875" style="296" bestFit="1" customWidth="1"/>
    <col min="11" max="11" width="17.26953125" style="296" bestFit="1" customWidth="1"/>
    <col min="12" max="12" width="15.90625" style="296" bestFit="1" customWidth="1"/>
    <col min="13" max="13" width="17" style="296" bestFit="1" customWidth="1"/>
    <col min="14" max="14" width="16.54296875" style="296" bestFit="1" customWidth="1"/>
    <col min="15" max="15" width="17.26953125" style="296" bestFit="1" customWidth="1"/>
    <col min="16" max="16" width="15.90625" style="296" bestFit="1" customWidth="1"/>
    <col min="17" max="17" width="17" style="296" bestFit="1" customWidth="1"/>
    <col min="18" max="18" width="16.54296875" style="296" bestFit="1" customWidth="1"/>
    <col min="19" max="19" width="17.26953125" style="296" bestFit="1" customWidth="1"/>
    <col min="20" max="20" width="15.90625" style="296" bestFit="1" customWidth="1"/>
    <col min="21" max="21" width="17" style="296" bestFit="1" customWidth="1"/>
    <col min="22" max="22" width="16.54296875" style="296" bestFit="1" customWidth="1"/>
    <col min="23" max="23" width="17.26953125" style="296" bestFit="1" customWidth="1"/>
    <col min="24" max="24" width="15.90625" style="296" bestFit="1" customWidth="1"/>
    <col min="25" max="25" width="17" style="296" bestFit="1" customWidth="1"/>
    <col min="26" max="26" width="16.54296875" style="296" bestFit="1" customWidth="1"/>
    <col min="27" max="27" width="17.26953125" style="296" bestFit="1" customWidth="1"/>
    <col min="28" max="28" width="15.90625" style="296" bestFit="1" customWidth="1"/>
    <col min="29" max="29" width="17" style="296" bestFit="1" customWidth="1"/>
    <col min="30" max="30" width="16.54296875" style="296" bestFit="1" customWidth="1"/>
    <col min="31" max="31" width="17.26953125" style="296" bestFit="1" customWidth="1"/>
    <col min="32" max="32" width="15.90625" style="296" bestFit="1" customWidth="1"/>
    <col min="33" max="33" width="17" style="296" bestFit="1" customWidth="1"/>
    <col min="34" max="34" width="16.54296875" style="296" bestFit="1" customWidth="1"/>
    <col min="35" max="35" width="17.26953125" style="296" bestFit="1" customWidth="1"/>
    <col min="36" max="36" width="15.90625" style="296" bestFit="1" customWidth="1"/>
    <col min="37" max="37" width="17" style="296" bestFit="1" customWidth="1"/>
    <col min="38" max="38" width="16.54296875" style="296" bestFit="1" customWidth="1"/>
    <col min="39" max="39" width="17.26953125" style="296" bestFit="1" customWidth="1"/>
    <col min="40" max="40" width="15.90625" style="296" bestFit="1" customWidth="1"/>
    <col min="41" max="41" width="17" style="296" bestFit="1" customWidth="1"/>
    <col min="42" max="42" width="16.54296875" style="296" bestFit="1" customWidth="1"/>
    <col min="43" max="43" width="17.26953125" style="296" bestFit="1" customWidth="1"/>
    <col min="44" max="44" width="15.90625" style="296" bestFit="1" customWidth="1"/>
    <col min="45" max="45" width="17" style="296" bestFit="1" customWidth="1"/>
    <col min="46" max="46" width="16.54296875" style="296" bestFit="1" customWidth="1"/>
    <col min="47" max="47" width="17.26953125" style="296" bestFit="1" customWidth="1"/>
    <col min="48" max="48" width="15.90625" style="296" bestFit="1" customWidth="1"/>
    <col min="49" max="49" width="17" style="296" bestFit="1" customWidth="1"/>
    <col min="50" max="50" width="16.54296875" style="296" bestFit="1" customWidth="1"/>
    <col min="51" max="51" width="17.26953125" style="296" bestFit="1" customWidth="1"/>
    <col min="52" max="52" width="15.90625" style="296" bestFit="1" customWidth="1"/>
    <col min="53" max="53" width="17" style="296" bestFit="1" customWidth="1"/>
    <col min="54" max="54" width="16.54296875" style="296" bestFit="1" customWidth="1"/>
    <col min="55" max="55" width="17.26953125" style="296" bestFit="1" customWidth="1"/>
    <col min="56" max="56" width="15.90625" style="296" bestFit="1" customWidth="1"/>
    <col min="57" max="57" width="17" style="296" bestFit="1" customWidth="1"/>
    <col min="58" max="58" width="16.54296875" style="296" bestFit="1" customWidth="1"/>
    <col min="59" max="59" width="17.26953125" style="296" bestFit="1" customWidth="1"/>
    <col min="60" max="60" width="15.90625" style="296" bestFit="1" customWidth="1"/>
    <col min="61" max="61" width="17" style="296" bestFit="1" customWidth="1"/>
    <col min="62" max="62" width="16.54296875" style="296" bestFit="1" customWidth="1"/>
    <col min="63" max="63" width="17.26953125" style="296" bestFit="1" customWidth="1"/>
    <col min="64" max="64" width="15.90625" style="296" bestFit="1" customWidth="1"/>
    <col min="65" max="65" width="17" style="296" bestFit="1" customWidth="1"/>
    <col min="66" max="66" width="16.54296875" style="296" bestFit="1" customWidth="1"/>
    <col min="67" max="67" width="17.26953125" style="296" bestFit="1" customWidth="1"/>
    <col min="68" max="68" width="15.90625" style="296" bestFit="1" customWidth="1"/>
    <col min="69" max="69" width="17" style="296" bestFit="1" customWidth="1"/>
    <col min="70" max="70" width="16.54296875" style="296" bestFit="1" customWidth="1"/>
    <col min="71" max="71" width="17.26953125" style="296" bestFit="1" customWidth="1"/>
    <col min="72" max="78" width="8.7265625" style="296"/>
  </cols>
  <sheetData>
    <row r="1" spans="1:71"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IF(ISBLANK(BN16),"N.A",IF(ISNUMBER(BN16),BN16,IF(RIGHT(UPPER(TRIM(BN16)),6)="MONTHS",UPPER(TRIM(BN16)),DATEVALUE(LEFT(BN16,FIND("-",BN16)-1)))))</f>
        <v>41640</v>
      </c>
      <c r="BO1">
        <f>IF(ISBLANK(BO16),"N.A",IF(ISNUMBER(BO16),BO16,IF(RIGHT(UPPER(TRIM(BO16)),6)="MONTHS",UPPER(TRIM(BO16)),DATEVALUE(LEFT(BO16,FIND("-",BO16)-1)))))</f>
        <v>41730</v>
      </c>
      <c r="BP1">
        <f>IF(ISBLANK(BP16),"N.A",IF(ISNUMBER(BP16),BP16,IF(RIGHT(UPPER(TRIM(BP16)),6)="MONTHS",UPPER(TRIM(BP16)),DATEVALUE(LEFT(BP16,FIND("-",BP16)-1)))))</f>
        <v>41821</v>
      </c>
      <c r="BQ1">
        <f>IF(ISBLANK(BQ16),"N.A",IF(ISNUMBER(BQ16),BQ16,IF(RIGHT(UPPER(TRIM(BQ16)),6)="MONTHS",UPPER(TRIM(BQ16)),DATEVALUE(LEFT(BQ16,FIND("-",BQ16)-1)))))</f>
        <v>41913</v>
      </c>
      <c r="BR1">
        <f>IF(ISBLANK(BR16),"N.A",IF(ISNUMBER(BR16),BR16,IF(RIGHT(UPPER(TRIM(BR16)),6)="MONTHS",UPPER(TRIM(BR16)),DATEVALUE(LEFT(BR16,FIND("-",BR16)-1)))))</f>
        <v>42005</v>
      </c>
    </row>
    <row r="2" spans="1:71" x14ac:dyDescent="0.25">
      <c r="A2" t="str">
        <f>IF(ISBLANK(A16),"N.A.",IF(ISNUMBER(A16),A16,IF(RIGHT(UPPER(TRIM(A16)),6)="MONTHS",UPPER(TRIM(A16)),DATEVALUE(A3&amp;"/"&amp;IF(OR(A3=4,A3=6,A3=9,A3=11),30,IF(A3=2,28,31))&amp;"/"&amp;YEAR(RIGHT(A16,LEN(A16)-FIND("-",A16)))))))</f>
        <v>N.A.</v>
      </c>
      <c r="B2">
        <f t="shared" ref="B2:BM2" si="1">IF(ISBLANK(B16),"N.A.",IF(ISNUMBER(B16),B16,IF(RIGHT(UPPER(TRIM(B16)),6)="MONTHS",UPPER(TRIM(B16)),DATEVALUE(B3&amp;"/"&amp;IF(OR(B3=4,B3=6,B3=9,B3=11),30,IF(B3=2,28,31))&amp;"/"&amp;YEAR(RIGHT(B16,LEN(B16)-FIND("-",B16)))))))</f>
        <v>36160</v>
      </c>
      <c r="C2">
        <f t="shared" si="1"/>
        <v>36250</v>
      </c>
      <c r="D2">
        <f t="shared" si="1"/>
        <v>36341</v>
      </c>
      <c r="E2">
        <f t="shared" si="1"/>
        <v>36433</v>
      </c>
      <c r="F2">
        <f t="shared" si="1"/>
        <v>36525</v>
      </c>
      <c r="G2">
        <f t="shared" si="1"/>
        <v>36616</v>
      </c>
      <c r="H2">
        <f t="shared" si="1"/>
        <v>36707</v>
      </c>
      <c r="I2">
        <f t="shared" si="1"/>
        <v>36799</v>
      </c>
      <c r="J2">
        <f t="shared" si="1"/>
        <v>36891</v>
      </c>
      <c r="K2">
        <f t="shared" si="1"/>
        <v>36981</v>
      </c>
      <c r="L2">
        <f t="shared" si="1"/>
        <v>37072</v>
      </c>
      <c r="M2">
        <f t="shared" si="1"/>
        <v>37164</v>
      </c>
      <c r="N2">
        <f t="shared" si="1"/>
        <v>37256</v>
      </c>
      <c r="O2">
        <f t="shared" si="1"/>
        <v>37346</v>
      </c>
      <c r="P2">
        <f t="shared" si="1"/>
        <v>37437</v>
      </c>
      <c r="Q2">
        <f t="shared" si="1"/>
        <v>37529</v>
      </c>
      <c r="R2">
        <f t="shared" si="1"/>
        <v>37621</v>
      </c>
      <c r="S2">
        <f t="shared" si="1"/>
        <v>37711</v>
      </c>
      <c r="T2">
        <f t="shared" si="1"/>
        <v>37802</v>
      </c>
      <c r="U2">
        <f t="shared" si="1"/>
        <v>37894</v>
      </c>
      <c r="V2">
        <f t="shared" si="1"/>
        <v>37986</v>
      </c>
      <c r="W2">
        <f t="shared" si="1"/>
        <v>38077</v>
      </c>
      <c r="X2">
        <f t="shared" si="1"/>
        <v>38168</v>
      </c>
      <c r="Y2">
        <f t="shared" si="1"/>
        <v>38260</v>
      </c>
      <c r="Z2">
        <f t="shared" si="1"/>
        <v>38352</v>
      </c>
      <c r="AA2">
        <f t="shared" si="1"/>
        <v>38442</v>
      </c>
      <c r="AB2">
        <f t="shared" si="1"/>
        <v>38533</v>
      </c>
      <c r="AC2">
        <f t="shared" si="1"/>
        <v>38625</v>
      </c>
      <c r="AD2">
        <f t="shared" si="1"/>
        <v>38717</v>
      </c>
      <c r="AE2">
        <f t="shared" si="1"/>
        <v>38807</v>
      </c>
      <c r="AF2">
        <f t="shared" si="1"/>
        <v>38898</v>
      </c>
      <c r="AG2">
        <f t="shared" si="1"/>
        <v>38990</v>
      </c>
      <c r="AH2">
        <f t="shared" si="1"/>
        <v>39082</v>
      </c>
      <c r="AI2">
        <f t="shared" si="1"/>
        <v>39172</v>
      </c>
      <c r="AJ2">
        <f t="shared" si="1"/>
        <v>39263</v>
      </c>
      <c r="AK2">
        <f t="shared" si="1"/>
        <v>39355</v>
      </c>
      <c r="AL2">
        <f t="shared" si="1"/>
        <v>39447</v>
      </c>
      <c r="AM2">
        <f t="shared" si="1"/>
        <v>39538</v>
      </c>
      <c r="AN2">
        <f t="shared" si="1"/>
        <v>39629</v>
      </c>
      <c r="AO2">
        <f t="shared" si="1"/>
        <v>39721</v>
      </c>
      <c r="AP2">
        <f t="shared" si="1"/>
        <v>39813</v>
      </c>
      <c r="AQ2">
        <f t="shared" si="1"/>
        <v>39903</v>
      </c>
      <c r="AR2">
        <f t="shared" si="1"/>
        <v>39994</v>
      </c>
      <c r="AS2">
        <f t="shared" si="1"/>
        <v>40086</v>
      </c>
      <c r="AT2">
        <f t="shared" si="1"/>
        <v>40178</v>
      </c>
      <c r="AU2">
        <f t="shared" si="1"/>
        <v>40268</v>
      </c>
      <c r="AV2">
        <f t="shared" si="1"/>
        <v>40359</v>
      </c>
      <c r="AW2">
        <f t="shared" si="1"/>
        <v>40451</v>
      </c>
      <c r="AX2">
        <f t="shared" si="1"/>
        <v>40543</v>
      </c>
      <c r="AY2">
        <f t="shared" si="1"/>
        <v>40633</v>
      </c>
      <c r="AZ2">
        <f t="shared" si="1"/>
        <v>40724</v>
      </c>
      <c r="BA2">
        <f t="shared" si="1"/>
        <v>40816</v>
      </c>
      <c r="BB2">
        <f t="shared" si="1"/>
        <v>40908</v>
      </c>
      <c r="BC2">
        <f t="shared" si="1"/>
        <v>40999</v>
      </c>
      <c r="BD2">
        <f t="shared" si="1"/>
        <v>41090</v>
      </c>
      <c r="BE2">
        <f t="shared" si="1"/>
        <v>41182</v>
      </c>
      <c r="BF2">
        <f t="shared" si="1"/>
        <v>41274</v>
      </c>
      <c r="BG2">
        <f t="shared" si="1"/>
        <v>41364</v>
      </c>
      <c r="BH2">
        <f t="shared" si="1"/>
        <v>41455</v>
      </c>
      <c r="BI2">
        <f t="shared" si="1"/>
        <v>41547</v>
      </c>
      <c r="BJ2">
        <f t="shared" si="1"/>
        <v>41639</v>
      </c>
      <c r="BK2">
        <f t="shared" si="1"/>
        <v>41729</v>
      </c>
      <c r="BL2">
        <f t="shared" si="1"/>
        <v>41820</v>
      </c>
      <c r="BM2">
        <f t="shared" si="1"/>
        <v>41912</v>
      </c>
      <c r="BN2">
        <f>IF(ISBLANK(BN16),"N.A.",IF(ISNUMBER(BN16),BN16,IF(RIGHT(UPPER(TRIM(BN16)),6)="MONTHS",UPPER(TRIM(BN16)),DATEVALUE(BN3&amp;"/"&amp;IF(OR(BN3=4,BN3=6,BN3=9,BN3=11),30,IF(BN3=2,28,31))&amp;"/"&amp;YEAR(RIGHT(BN16,LEN(BN16)-FIND("-",BN16)))))))</f>
        <v>42004</v>
      </c>
      <c r="BO2">
        <f>IF(ISBLANK(BO16),"N.A.",IF(ISNUMBER(BO16),BO16,IF(RIGHT(UPPER(TRIM(BO16)),6)="MONTHS",UPPER(TRIM(BO16)),DATEVALUE(BO3&amp;"/"&amp;IF(OR(BO3=4,BO3=6,BO3=9,BO3=11),30,IF(BO3=2,28,31))&amp;"/"&amp;YEAR(RIGHT(BO16,LEN(BO16)-FIND("-",BO16)))))))</f>
        <v>42094</v>
      </c>
      <c r="BP2">
        <f>IF(ISBLANK(BP16),"N.A.",IF(ISNUMBER(BP16),BP16,IF(RIGHT(UPPER(TRIM(BP16)),6)="MONTHS",UPPER(TRIM(BP16)),DATEVALUE(BP3&amp;"/"&amp;IF(OR(BP3=4,BP3=6,BP3=9,BP3=11),30,IF(BP3=2,28,31))&amp;"/"&amp;YEAR(RIGHT(BP16,LEN(BP16)-FIND("-",BP16)))))))</f>
        <v>42185</v>
      </c>
      <c r="BQ2">
        <f>IF(ISBLANK(BQ16),"N.A.",IF(ISNUMBER(BQ16),BQ16,IF(RIGHT(UPPER(TRIM(BQ16)),6)="MONTHS",UPPER(TRIM(BQ16)),DATEVALUE(BQ3&amp;"/"&amp;IF(OR(BQ3=4,BQ3=6,BQ3=9,BQ3=11),30,IF(BQ3=2,28,31))&amp;"/"&amp;YEAR(RIGHT(BQ16,LEN(BQ16)-FIND("-",BQ16)))))))</f>
        <v>42277</v>
      </c>
      <c r="BR2">
        <f>IF(ISBLANK(BR16),"N.A.",IF(ISNUMBER(BR16),BR16,IF(RIGHT(UPPER(TRIM(BR16)),6)="MONTHS",UPPER(TRIM(BR16)),DATEVALUE(BR3&amp;"/"&amp;IF(OR(BR3=4,BR3=6,BR3=9,BR3=11),30,IF(BR3=2,28,31))&amp;"/"&amp;YEAR(RIGHT(BR16,LEN(BR16)-FIND("-",BR16)))))))</f>
        <v>42369</v>
      </c>
    </row>
    <row r="3" spans="1:71" x14ac:dyDescent="0.25">
      <c r="A3" t="str">
        <f>IF(OR(ISBLANK(A16),ISNUMBER(A16),RIGHT(UPPER(TRIM(A16)),6)="MONTHS"),"N.A.",MONTH(RIGHT(A16,LEN(A16)-FIND("-",A16))))</f>
        <v>N.A.</v>
      </c>
      <c r="B3">
        <f t="shared" ref="B3:BM3" si="2">IF(OR(ISBLANK(B16),ISNUMBER(B16),RIGHT(UPPER(TRIM(B16)),6)="MONTHS"),"N.A.",MONTH(RIGHT(B16,LEN(B16)-FIND("-",B16))))</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IF(OR(ISBLANK(BN16),ISNUMBER(BN16),RIGHT(UPPER(TRIM(BN16)),6)="MONTHS"),"N.A.",MONTH(RIGHT(BN16,LEN(BN16)-FIND("-",BN16))))</f>
        <v>12</v>
      </c>
      <c r="BO3">
        <f>IF(OR(ISBLANK(BO16),ISNUMBER(BO16),RIGHT(UPPER(TRIM(BO16)),6)="MONTHS"),"N.A.",MONTH(RIGHT(BO16,LEN(BO16)-FIND("-",BO16))))</f>
        <v>3</v>
      </c>
      <c r="BP3">
        <f>IF(OR(ISBLANK(BP16),ISNUMBER(BP16),RIGHT(UPPER(TRIM(BP16)),6)="MONTHS"),"N.A.",MONTH(RIGHT(BP16,LEN(BP16)-FIND("-",BP16))))</f>
        <v>6</v>
      </c>
      <c r="BQ3">
        <f>IF(OR(ISBLANK(BQ16),ISNUMBER(BQ16),RIGHT(UPPER(TRIM(BQ16)),6)="MONTHS"),"N.A.",MONTH(RIGHT(BQ16,LEN(BQ16)-FIND("-",BQ16))))</f>
        <v>9</v>
      </c>
      <c r="BR3">
        <f>IF(OR(ISBLANK(BR16),ISNUMBER(BR16),RIGHT(UPPER(TRIM(BR16)),6)="MONTHS"),"N.A.",MONTH(RIGHT(BR16,LEN(BR16)-FIND("-",BR16))))</f>
        <v>12</v>
      </c>
    </row>
    <row r="4" spans="1:71" x14ac:dyDescent="0.25">
      <c r="A4" t="s">
        <v>1792</v>
      </c>
    </row>
    <row r="6" spans="1:71" x14ac:dyDescent="0.25">
      <c r="A6" t="s">
        <v>1793</v>
      </c>
    </row>
    <row r="8" spans="1:71" x14ac:dyDescent="0.25">
      <c r="A8" t="s">
        <v>12</v>
      </c>
    </row>
    <row r="10" spans="1:71" x14ac:dyDescent="0.25">
      <c r="A10" t="s">
        <v>1799</v>
      </c>
    </row>
    <row r="12" spans="1:71" x14ac:dyDescent="0.25">
      <c r="A12" t="s">
        <v>1800</v>
      </c>
    </row>
    <row r="13" spans="1:71" x14ac:dyDescent="0.25">
      <c r="A13" t="s">
        <v>1801</v>
      </c>
    </row>
    <row r="15" spans="1:71" x14ac:dyDescent="0.25">
      <c r="B15" s="296" t="s">
        <v>75</v>
      </c>
    </row>
    <row r="16" spans="1:71" x14ac:dyDescent="0.25">
      <c r="B16" s="296" t="s">
        <v>1802</v>
      </c>
      <c r="C16" s="296" t="s">
        <v>1803</v>
      </c>
      <c r="D16" s="296" t="s">
        <v>1804</v>
      </c>
      <c r="E16" s="296" t="s">
        <v>1805</v>
      </c>
      <c r="F16" s="296" t="s">
        <v>1806</v>
      </c>
      <c r="G16" s="296" t="s">
        <v>1807</v>
      </c>
      <c r="H16" s="296" t="s">
        <v>1808</v>
      </c>
      <c r="I16" s="296" t="s">
        <v>1809</v>
      </c>
      <c r="J16" s="296" t="s">
        <v>1810</v>
      </c>
      <c r="K16" s="296" t="s">
        <v>1811</v>
      </c>
      <c r="L16" s="296" t="s">
        <v>1812</v>
      </c>
      <c r="M16" s="296" t="s">
        <v>1813</v>
      </c>
      <c r="N16" s="296" t="s">
        <v>1814</v>
      </c>
      <c r="O16" s="296" t="s">
        <v>1815</v>
      </c>
      <c r="P16" s="296" t="s">
        <v>294</v>
      </c>
      <c r="Q16" s="296" t="s">
        <v>295</v>
      </c>
      <c r="R16" s="296" t="s">
        <v>296</v>
      </c>
      <c r="S16" s="296" t="s">
        <v>297</v>
      </c>
      <c r="T16" s="296" t="s">
        <v>532</v>
      </c>
      <c r="U16" s="296" t="s">
        <v>533</v>
      </c>
      <c r="V16" s="296" t="s">
        <v>534</v>
      </c>
      <c r="W16" s="296" t="s">
        <v>535</v>
      </c>
      <c r="X16" s="296" t="s">
        <v>536</v>
      </c>
      <c r="Y16" s="296" t="s">
        <v>537</v>
      </c>
      <c r="Z16" s="296" t="s">
        <v>538</v>
      </c>
      <c r="AA16" s="296" t="s">
        <v>539</v>
      </c>
      <c r="AB16" s="296" t="s">
        <v>540</v>
      </c>
      <c r="AC16" s="296" t="s">
        <v>541</v>
      </c>
      <c r="AD16" s="296" t="s">
        <v>542</v>
      </c>
      <c r="AE16" s="296" t="s">
        <v>543</v>
      </c>
      <c r="AF16" s="296" t="s">
        <v>544</v>
      </c>
      <c r="AG16" s="296" t="s">
        <v>545</v>
      </c>
      <c r="AH16" s="296" t="s">
        <v>546</v>
      </c>
      <c r="AI16" s="296" t="s">
        <v>397</v>
      </c>
      <c r="AJ16" s="296" t="s">
        <v>1816</v>
      </c>
      <c r="AK16" s="296" t="s">
        <v>1817</v>
      </c>
      <c r="AL16" s="296" t="s">
        <v>1818</v>
      </c>
      <c r="AM16" s="296" t="s">
        <v>1819</v>
      </c>
      <c r="AN16" s="296" t="s">
        <v>1820</v>
      </c>
      <c r="AO16" s="296" t="s">
        <v>1821</v>
      </c>
      <c r="AP16" s="296" t="s">
        <v>1822</v>
      </c>
      <c r="AQ16" s="296" t="s">
        <v>1823</v>
      </c>
      <c r="AR16" s="296" t="s">
        <v>1824</v>
      </c>
      <c r="AS16" s="296" t="s">
        <v>1825</v>
      </c>
      <c r="AT16" s="296" t="s">
        <v>1826</v>
      </c>
      <c r="AU16" s="296" t="s">
        <v>1827</v>
      </c>
      <c r="AV16" s="296" t="s">
        <v>1828</v>
      </c>
      <c r="AW16" s="296" t="s">
        <v>1829</v>
      </c>
      <c r="AX16" s="296" t="s">
        <v>1830</v>
      </c>
      <c r="AY16" s="296" t="s">
        <v>1831</v>
      </c>
      <c r="AZ16" s="296" t="s">
        <v>1832</v>
      </c>
      <c r="BA16" s="296" t="s">
        <v>1833</v>
      </c>
      <c r="BB16" s="296" t="s">
        <v>1834</v>
      </c>
      <c r="BC16" s="296" t="s">
        <v>1835</v>
      </c>
      <c r="BD16" s="296" t="s">
        <v>1836</v>
      </c>
      <c r="BE16" s="296" t="s">
        <v>1837</v>
      </c>
      <c r="BF16" s="296" t="s">
        <v>1838</v>
      </c>
      <c r="BG16" s="296" t="s">
        <v>1839</v>
      </c>
      <c r="BH16" s="296" t="s">
        <v>1840</v>
      </c>
      <c r="BI16" s="296" t="s">
        <v>1841</v>
      </c>
      <c r="BJ16" s="296" t="s">
        <v>1842</v>
      </c>
      <c r="BK16" s="296" t="s">
        <v>1843</v>
      </c>
      <c r="BL16" s="296" t="s">
        <v>1844</v>
      </c>
      <c r="BM16" s="296" t="s">
        <v>1845</v>
      </c>
      <c r="BN16" s="296" t="s">
        <v>1846</v>
      </c>
      <c r="BO16" s="296" t="s">
        <v>1847</v>
      </c>
      <c r="BP16" s="296" t="s">
        <v>1848</v>
      </c>
      <c r="BQ16" s="296" t="s">
        <v>2006</v>
      </c>
      <c r="BR16" s="296" t="s">
        <v>2007</v>
      </c>
      <c r="BS16" s="296" t="s">
        <v>2008</v>
      </c>
    </row>
    <row r="17" spans="1:71"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row>
    <row r="18" spans="1:71" x14ac:dyDescent="0.25">
      <c r="A18" t="s">
        <v>484</v>
      </c>
    </row>
    <row r="19" spans="1:71" x14ac:dyDescent="0.25">
      <c r="A19" t="s">
        <v>485</v>
      </c>
      <c r="B19" s="296">
        <v>35317</v>
      </c>
      <c r="C19" s="296">
        <v>33109</v>
      </c>
      <c r="D19" s="296">
        <v>32484</v>
      </c>
      <c r="E19" s="296">
        <v>32497</v>
      </c>
      <c r="F19" s="296">
        <v>32421</v>
      </c>
      <c r="G19" s="296">
        <v>32677</v>
      </c>
      <c r="H19" s="296">
        <v>32114</v>
      </c>
      <c r="I19" s="296">
        <v>31547</v>
      </c>
      <c r="J19" s="296">
        <v>31101</v>
      </c>
      <c r="K19" s="296">
        <v>30517</v>
      </c>
      <c r="L19" s="296">
        <v>30837</v>
      </c>
      <c r="M19" s="296">
        <v>31326</v>
      </c>
      <c r="N19" s="296">
        <v>31928</v>
      </c>
      <c r="O19" s="296">
        <v>32136</v>
      </c>
      <c r="P19" s="296">
        <v>31938</v>
      </c>
      <c r="Q19" s="296">
        <v>31659</v>
      </c>
      <c r="R19" s="296">
        <v>31442</v>
      </c>
      <c r="S19" s="296">
        <v>31503</v>
      </c>
      <c r="T19" s="296">
        <v>31327</v>
      </c>
      <c r="U19" s="296">
        <v>31277</v>
      </c>
      <c r="V19" s="296">
        <v>31015</v>
      </c>
      <c r="W19" s="296">
        <v>31323</v>
      </c>
      <c r="X19" s="296">
        <v>31270</v>
      </c>
      <c r="Y19" s="296">
        <v>31367</v>
      </c>
      <c r="Z19" s="296">
        <v>31263</v>
      </c>
      <c r="AA19" s="296">
        <v>31802</v>
      </c>
      <c r="AB19" s="296">
        <v>32307</v>
      </c>
      <c r="AC19" s="296">
        <v>32652</v>
      </c>
      <c r="AD19" s="296">
        <v>33354</v>
      </c>
      <c r="AE19" s="296">
        <v>32877</v>
      </c>
      <c r="AF19" s="296">
        <v>32749</v>
      </c>
      <c r="AG19" s="296">
        <v>32736</v>
      </c>
      <c r="AH19" s="296">
        <v>33204</v>
      </c>
      <c r="AI19" s="296">
        <v>33336</v>
      </c>
      <c r="AJ19" s="296">
        <v>33716</v>
      </c>
      <c r="AK19" s="296">
        <v>33427</v>
      </c>
      <c r="AL19" s="296">
        <v>32096</v>
      </c>
      <c r="AM19" s="296">
        <v>30883</v>
      </c>
      <c r="AN19" s="296">
        <v>29921</v>
      </c>
      <c r="AO19" s="296">
        <v>29384</v>
      </c>
      <c r="AP19" s="296">
        <v>29245</v>
      </c>
      <c r="AQ19" s="296">
        <v>29094</v>
      </c>
      <c r="AR19" s="296">
        <v>28377</v>
      </c>
      <c r="AS19" s="296">
        <v>28285</v>
      </c>
      <c r="AT19" s="296">
        <v>28186</v>
      </c>
      <c r="AU19" s="296">
        <v>27740</v>
      </c>
      <c r="AV19" s="296">
        <v>27695</v>
      </c>
      <c r="AW19" s="296">
        <v>27725</v>
      </c>
      <c r="AX19" s="296">
        <v>27715</v>
      </c>
      <c r="AY19" s="296">
        <v>28167</v>
      </c>
      <c r="AZ19" s="296">
        <v>28127</v>
      </c>
      <c r="BA19" s="296">
        <v>27545</v>
      </c>
      <c r="BB19" s="296">
        <v>27253</v>
      </c>
      <c r="BC19" s="296">
        <v>27036</v>
      </c>
      <c r="BD19" s="296">
        <v>27386</v>
      </c>
      <c r="BE19" s="296">
        <v>27793</v>
      </c>
      <c r="BF19" s="296">
        <v>28528</v>
      </c>
      <c r="BG19" s="296">
        <v>28824</v>
      </c>
      <c r="BH19" s="296">
        <v>29230</v>
      </c>
      <c r="BI19" s="296">
        <v>29834</v>
      </c>
      <c r="BJ19" s="296">
        <v>29978</v>
      </c>
      <c r="BK19" s="296">
        <v>30171</v>
      </c>
      <c r="BL19" s="296">
        <v>30185</v>
      </c>
      <c r="BM19" s="296">
        <v>30271</v>
      </c>
      <c r="BN19" s="296">
        <v>30016</v>
      </c>
      <c r="BO19" s="296">
        <v>29774</v>
      </c>
      <c r="BP19" s="296">
        <v>29348</v>
      </c>
      <c r="BQ19" s="296">
        <v>28958</v>
      </c>
      <c r="BR19" s="296">
        <v>28636</v>
      </c>
      <c r="BS19" s="296">
        <v>27865</v>
      </c>
    </row>
    <row r="20" spans="1:71" x14ac:dyDescent="0.25">
      <c r="A20" t="s">
        <v>486</v>
      </c>
      <c r="B20" s="296">
        <v>1063</v>
      </c>
      <c r="C20" s="296">
        <v>1022</v>
      </c>
      <c r="D20" s="296">
        <v>1042</v>
      </c>
      <c r="E20" s="296">
        <v>1144</v>
      </c>
      <c r="F20" s="296">
        <v>1124</v>
      </c>
      <c r="G20" s="296">
        <v>1179</v>
      </c>
      <c r="H20" s="296">
        <v>1169</v>
      </c>
      <c r="I20" s="296">
        <v>1097</v>
      </c>
      <c r="J20" s="296">
        <v>1080</v>
      </c>
      <c r="K20" s="296">
        <v>1104</v>
      </c>
      <c r="L20" s="296">
        <v>1085</v>
      </c>
      <c r="M20" s="296">
        <v>1058</v>
      </c>
      <c r="N20" s="296">
        <v>1139</v>
      </c>
      <c r="O20" s="296">
        <v>1104</v>
      </c>
      <c r="P20" s="296">
        <v>1077</v>
      </c>
      <c r="Q20" s="296">
        <v>1055</v>
      </c>
      <c r="R20" s="296">
        <v>986</v>
      </c>
      <c r="S20" s="296">
        <v>971</v>
      </c>
      <c r="T20" s="296">
        <v>959</v>
      </c>
      <c r="U20" s="296">
        <v>960</v>
      </c>
      <c r="V20" s="296">
        <v>999</v>
      </c>
      <c r="W20" s="296">
        <v>940</v>
      </c>
      <c r="X20" s="296">
        <v>947</v>
      </c>
      <c r="Y20" s="296">
        <v>919</v>
      </c>
      <c r="Z20" s="296">
        <v>889</v>
      </c>
      <c r="AA20" s="296">
        <v>943</v>
      </c>
      <c r="AB20" s="296">
        <v>952</v>
      </c>
      <c r="AC20" s="296">
        <v>958</v>
      </c>
      <c r="AD20" s="296">
        <v>937</v>
      </c>
      <c r="AE20" s="296">
        <v>904</v>
      </c>
      <c r="AF20" s="296">
        <v>841</v>
      </c>
      <c r="AG20" s="296">
        <v>820</v>
      </c>
      <c r="AH20" s="296">
        <v>851</v>
      </c>
      <c r="AI20" s="296">
        <v>852</v>
      </c>
      <c r="AJ20" s="296">
        <v>862</v>
      </c>
      <c r="AK20" s="296">
        <v>878</v>
      </c>
      <c r="AL20" s="296">
        <v>840</v>
      </c>
      <c r="AM20" s="296">
        <v>793</v>
      </c>
      <c r="AN20" s="296">
        <v>821</v>
      </c>
      <c r="AO20" s="296">
        <v>804</v>
      </c>
      <c r="AP20" s="296">
        <v>762</v>
      </c>
      <c r="AQ20" s="296">
        <v>750</v>
      </c>
      <c r="AR20" s="296">
        <v>645</v>
      </c>
      <c r="AS20" s="296">
        <v>617</v>
      </c>
      <c r="AT20" s="296">
        <v>626</v>
      </c>
      <c r="AU20" s="296">
        <v>602</v>
      </c>
      <c r="AV20" s="296">
        <v>650</v>
      </c>
      <c r="AW20" s="296">
        <v>620</v>
      </c>
      <c r="AX20" s="296">
        <v>576</v>
      </c>
      <c r="AY20" s="296">
        <v>588</v>
      </c>
      <c r="AZ20" s="296">
        <v>554</v>
      </c>
      <c r="BA20" s="296">
        <v>559</v>
      </c>
      <c r="BB20" s="296">
        <v>574</v>
      </c>
      <c r="BC20" s="296">
        <v>555</v>
      </c>
      <c r="BD20" s="296">
        <v>543</v>
      </c>
      <c r="BE20" s="296">
        <v>528</v>
      </c>
      <c r="BF20" s="296">
        <v>506</v>
      </c>
      <c r="BG20" s="296">
        <v>514</v>
      </c>
      <c r="BH20" s="296">
        <v>572</v>
      </c>
      <c r="BI20" s="296">
        <v>596</v>
      </c>
      <c r="BJ20" s="296">
        <v>641</v>
      </c>
      <c r="BK20" s="296">
        <v>625</v>
      </c>
      <c r="BL20" s="296">
        <v>622</v>
      </c>
      <c r="BM20" s="296">
        <v>625</v>
      </c>
      <c r="BN20" s="296">
        <v>612</v>
      </c>
      <c r="BO20" s="296">
        <v>661</v>
      </c>
      <c r="BP20" s="296">
        <v>666</v>
      </c>
      <c r="BQ20" s="296">
        <v>663</v>
      </c>
      <c r="BR20" s="296">
        <v>668</v>
      </c>
      <c r="BS20" s="296">
        <v>606</v>
      </c>
    </row>
    <row r="21" spans="1:71" x14ac:dyDescent="0.25">
      <c r="A21" t="s">
        <v>487</v>
      </c>
      <c r="B21" s="296">
        <v>1</v>
      </c>
      <c r="C21" s="296" t="s">
        <v>18</v>
      </c>
      <c r="D21" s="296">
        <v>1</v>
      </c>
      <c r="E21" s="296">
        <v>2</v>
      </c>
      <c r="F21" s="296">
        <v>2</v>
      </c>
      <c r="G21" s="296">
        <v>2</v>
      </c>
      <c r="H21" s="296">
        <v>1</v>
      </c>
      <c r="I21" s="296" t="s">
        <v>18</v>
      </c>
      <c r="J21" s="296" t="s">
        <v>18</v>
      </c>
      <c r="K21" s="296">
        <v>1</v>
      </c>
      <c r="L21" s="296">
        <v>2</v>
      </c>
      <c r="M21" s="296">
        <v>2</v>
      </c>
      <c r="N21" s="296">
        <v>2</v>
      </c>
      <c r="O21" s="296">
        <v>1</v>
      </c>
      <c r="P21" s="296" t="s">
        <v>18</v>
      </c>
      <c r="Q21" s="296" t="s">
        <v>18</v>
      </c>
      <c r="R21" s="296" t="s">
        <v>18</v>
      </c>
      <c r="S21" s="296" t="s">
        <v>18</v>
      </c>
      <c r="T21" s="296" t="s">
        <v>18</v>
      </c>
      <c r="U21" s="296" t="s">
        <v>18</v>
      </c>
      <c r="V21" s="296">
        <v>3</v>
      </c>
      <c r="W21" s="296">
        <v>3</v>
      </c>
      <c r="X21" s="296">
        <v>3</v>
      </c>
      <c r="Y21" s="296">
        <v>4</v>
      </c>
      <c r="Z21" s="296">
        <v>1</v>
      </c>
      <c r="AA21" s="296">
        <v>1</v>
      </c>
      <c r="AB21" s="296">
        <v>1</v>
      </c>
      <c r="AC21" s="296">
        <v>3</v>
      </c>
      <c r="AD21" s="296">
        <v>3</v>
      </c>
      <c r="AE21" s="296">
        <v>3</v>
      </c>
      <c r="AF21" s="296">
        <v>4</v>
      </c>
      <c r="AG21" s="296">
        <v>1</v>
      </c>
      <c r="AH21" s="296">
        <v>1</v>
      </c>
      <c r="AI21" s="296">
        <v>1</v>
      </c>
      <c r="AJ21" s="296" t="s">
        <v>18</v>
      </c>
      <c r="AK21" s="296" t="s">
        <v>18</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v>1</v>
      </c>
      <c r="BH21" s="296">
        <v>1</v>
      </c>
      <c r="BI21" s="296">
        <v>1</v>
      </c>
      <c r="BJ21" s="296">
        <v>1</v>
      </c>
      <c r="BK21" s="296" t="s">
        <v>18</v>
      </c>
      <c r="BL21" s="296" t="s">
        <v>18</v>
      </c>
      <c r="BM21" s="296" t="s">
        <v>18</v>
      </c>
      <c r="BN21" s="296" t="s">
        <v>18</v>
      </c>
      <c r="BO21" s="296" t="s">
        <v>18</v>
      </c>
      <c r="BP21" s="296" t="s">
        <v>18</v>
      </c>
      <c r="BQ21" s="296" t="s">
        <v>18</v>
      </c>
      <c r="BR21" s="296" t="s">
        <v>18</v>
      </c>
      <c r="BS21" s="296" t="s">
        <v>18</v>
      </c>
    </row>
    <row r="22" spans="1:71" x14ac:dyDescent="0.25">
      <c r="A22" t="s">
        <v>19</v>
      </c>
      <c r="B22" s="296">
        <v>9</v>
      </c>
      <c r="C22" s="296">
        <v>16</v>
      </c>
      <c r="D22" s="296">
        <v>19</v>
      </c>
      <c r="E22" s="296">
        <v>22</v>
      </c>
      <c r="F22" s="296">
        <v>28</v>
      </c>
      <c r="G22" s="296">
        <v>25</v>
      </c>
      <c r="H22" s="296">
        <v>19</v>
      </c>
      <c r="I22" s="296">
        <v>20</v>
      </c>
      <c r="J22" s="296">
        <v>19</v>
      </c>
      <c r="K22" s="296">
        <v>22</v>
      </c>
      <c r="L22" s="296">
        <v>27</v>
      </c>
      <c r="M22" s="296">
        <v>27</v>
      </c>
      <c r="N22" s="296">
        <v>25</v>
      </c>
      <c r="O22" s="296">
        <v>25</v>
      </c>
      <c r="P22" s="296">
        <v>22</v>
      </c>
      <c r="Q22" s="296">
        <v>18</v>
      </c>
      <c r="R22" s="296">
        <v>18</v>
      </c>
      <c r="S22" s="296">
        <v>14</v>
      </c>
      <c r="T22" s="296">
        <v>12</v>
      </c>
      <c r="U22" s="296">
        <v>11</v>
      </c>
      <c r="V22" s="296">
        <v>16</v>
      </c>
      <c r="W22" s="296">
        <v>23</v>
      </c>
      <c r="X22" s="296">
        <v>24</v>
      </c>
      <c r="Y22" s="296">
        <v>26</v>
      </c>
      <c r="Z22" s="296">
        <v>21</v>
      </c>
      <c r="AA22" s="296">
        <v>19</v>
      </c>
      <c r="AB22" s="296">
        <v>22</v>
      </c>
      <c r="AC22" s="296">
        <v>22</v>
      </c>
      <c r="AD22" s="296">
        <v>24</v>
      </c>
      <c r="AE22" s="296">
        <v>20</v>
      </c>
      <c r="AF22" s="296">
        <v>12</v>
      </c>
      <c r="AG22" s="296">
        <v>12</v>
      </c>
      <c r="AH22" s="296">
        <v>19</v>
      </c>
      <c r="AI22" s="296">
        <v>23</v>
      </c>
      <c r="AJ22" s="296">
        <v>28</v>
      </c>
      <c r="AK22" s="296">
        <v>30</v>
      </c>
      <c r="AL22" s="296">
        <v>24</v>
      </c>
      <c r="AM22" s="296">
        <v>25</v>
      </c>
      <c r="AN22" s="296">
        <v>22</v>
      </c>
      <c r="AO22" s="296">
        <v>24</v>
      </c>
      <c r="AP22" s="296">
        <v>33</v>
      </c>
      <c r="AQ22" s="296">
        <v>31</v>
      </c>
      <c r="AR22" s="296">
        <v>32</v>
      </c>
      <c r="AS22" s="296">
        <v>31</v>
      </c>
      <c r="AT22" s="296">
        <v>25</v>
      </c>
      <c r="AU22" s="296">
        <v>26</v>
      </c>
      <c r="AV22" s="296">
        <v>27</v>
      </c>
      <c r="AW22" s="296">
        <v>23</v>
      </c>
      <c r="AX22" s="296">
        <v>22</v>
      </c>
      <c r="AY22" s="296">
        <v>27</v>
      </c>
      <c r="AZ22" s="296">
        <v>31</v>
      </c>
      <c r="BA22" s="296">
        <v>31</v>
      </c>
      <c r="BB22" s="296">
        <v>27</v>
      </c>
      <c r="BC22" s="296">
        <v>25</v>
      </c>
      <c r="BD22" s="296">
        <v>18</v>
      </c>
      <c r="BE22" s="296">
        <v>22</v>
      </c>
      <c r="BF22" s="296">
        <v>26</v>
      </c>
      <c r="BG22" s="296">
        <v>31</v>
      </c>
      <c r="BH22" s="296">
        <v>40</v>
      </c>
      <c r="BI22" s="296">
        <v>39</v>
      </c>
      <c r="BJ22" s="296">
        <v>37</v>
      </c>
      <c r="BK22" s="296">
        <v>40</v>
      </c>
      <c r="BL22" s="296">
        <v>34</v>
      </c>
      <c r="BM22" s="296">
        <v>46</v>
      </c>
      <c r="BN22" s="296">
        <v>55</v>
      </c>
      <c r="BO22" s="296">
        <v>49</v>
      </c>
      <c r="BP22" s="296">
        <v>53</v>
      </c>
      <c r="BQ22" s="296">
        <v>49</v>
      </c>
      <c r="BR22" s="296">
        <v>54</v>
      </c>
      <c r="BS22" s="296">
        <v>57</v>
      </c>
    </row>
    <row r="23" spans="1:71" x14ac:dyDescent="0.25">
      <c r="A23" t="s">
        <v>20</v>
      </c>
      <c r="B23" s="296">
        <v>385</v>
      </c>
      <c r="C23" s="296">
        <v>375</v>
      </c>
      <c r="D23" s="296">
        <v>361</v>
      </c>
      <c r="E23" s="296">
        <v>336</v>
      </c>
      <c r="F23" s="296">
        <v>341</v>
      </c>
      <c r="G23" s="296">
        <v>319</v>
      </c>
      <c r="H23" s="296">
        <v>344</v>
      </c>
      <c r="I23" s="296">
        <v>338</v>
      </c>
      <c r="J23" s="296">
        <v>326</v>
      </c>
      <c r="K23" s="296">
        <v>339</v>
      </c>
      <c r="L23" s="296">
        <v>356</v>
      </c>
      <c r="M23" s="296">
        <v>364</v>
      </c>
      <c r="N23" s="296">
        <v>372</v>
      </c>
      <c r="O23" s="296">
        <v>373</v>
      </c>
      <c r="P23" s="296">
        <v>347</v>
      </c>
      <c r="Q23" s="296">
        <v>363</v>
      </c>
      <c r="R23" s="296">
        <v>370</v>
      </c>
      <c r="S23" s="296">
        <v>365</v>
      </c>
      <c r="T23" s="296">
        <v>350</v>
      </c>
      <c r="U23" s="296">
        <v>356</v>
      </c>
      <c r="V23" s="296">
        <v>382</v>
      </c>
      <c r="W23" s="296">
        <v>422</v>
      </c>
      <c r="X23" s="296">
        <v>432</v>
      </c>
      <c r="Y23" s="296">
        <v>456</v>
      </c>
      <c r="Z23" s="296">
        <v>421</v>
      </c>
      <c r="AA23" s="296">
        <v>401</v>
      </c>
      <c r="AB23" s="296">
        <v>432</v>
      </c>
      <c r="AC23" s="296">
        <v>429</v>
      </c>
      <c r="AD23" s="296">
        <v>432</v>
      </c>
      <c r="AE23" s="296">
        <v>428</v>
      </c>
      <c r="AF23" s="296">
        <v>416</v>
      </c>
      <c r="AG23" s="296">
        <v>385</v>
      </c>
      <c r="AH23" s="296">
        <v>400</v>
      </c>
      <c r="AI23" s="296">
        <v>422</v>
      </c>
      <c r="AJ23" s="296">
        <v>409</v>
      </c>
      <c r="AK23" s="296">
        <v>436</v>
      </c>
      <c r="AL23" s="296">
        <v>435</v>
      </c>
      <c r="AM23" s="296">
        <v>388</v>
      </c>
      <c r="AN23" s="296">
        <v>403</v>
      </c>
      <c r="AO23" s="296">
        <v>386</v>
      </c>
      <c r="AP23" s="296">
        <v>353</v>
      </c>
      <c r="AQ23" s="296">
        <v>363</v>
      </c>
      <c r="AR23" s="296">
        <v>335</v>
      </c>
      <c r="AS23" s="296">
        <v>343</v>
      </c>
      <c r="AT23" s="296">
        <v>375</v>
      </c>
      <c r="AU23" s="296">
        <v>368</v>
      </c>
      <c r="AV23" s="296">
        <v>380</v>
      </c>
      <c r="AW23" s="296">
        <v>358</v>
      </c>
      <c r="AX23" s="296">
        <v>345</v>
      </c>
      <c r="AY23" s="296">
        <v>350</v>
      </c>
      <c r="AZ23" s="296">
        <v>368</v>
      </c>
      <c r="BA23" s="296">
        <v>356</v>
      </c>
      <c r="BB23" s="296">
        <v>352</v>
      </c>
      <c r="BC23" s="296">
        <v>312</v>
      </c>
      <c r="BD23" s="296">
        <v>282</v>
      </c>
      <c r="BE23" s="296">
        <v>271</v>
      </c>
      <c r="BF23" s="296">
        <v>269</v>
      </c>
      <c r="BG23" s="296">
        <v>259</v>
      </c>
      <c r="BH23" s="296">
        <v>233</v>
      </c>
      <c r="BI23" s="296">
        <v>232</v>
      </c>
      <c r="BJ23" s="296">
        <v>237</v>
      </c>
      <c r="BK23" s="296">
        <v>263</v>
      </c>
      <c r="BL23" s="296">
        <v>298</v>
      </c>
      <c r="BM23" s="296">
        <v>304</v>
      </c>
      <c r="BN23" s="296">
        <v>325</v>
      </c>
      <c r="BO23" s="296">
        <v>312</v>
      </c>
      <c r="BP23" s="296">
        <v>279</v>
      </c>
      <c r="BQ23" s="296">
        <v>279</v>
      </c>
      <c r="BR23" s="296">
        <v>245</v>
      </c>
      <c r="BS23" s="296">
        <v>253</v>
      </c>
    </row>
    <row r="24" spans="1:71" x14ac:dyDescent="0.25">
      <c r="A24" t="s">
        <v>21</v>
      </c>
      <c r="B24" s="296">
        <v>48</v>
      </c>
      <c r="C24" s="296">
        <v>59</v>
      </c>
      <c r="D24" s="296">
        <v>58</v>
      </c>
      <c r="E24" s="296">
        <v>56</v>
      </c>
      <c r="F24" s="296">
        <v>54</v>
      </c>
      <c r="G24" s="296">
        <v>37</v>
      </c>
      <c r="H24" s="296">
        <v>35</v>
      </c>
      <c r="I24" s="296">
        <v>49</v>
      </c>
      <c r="J24" s="296">
        <v>60</v>
      </c>
      <c r="K24" s="296">
        <v>79</v>
      </c>
      <c r="L24" s="296">
        <v>73</v>
      </c>
      <c r="M24" s="296">
        <v>70</v>
      </c>
      <c r="N24" s="296">
        <v>62</v>
      </c>
      <c r="O24" s="296">
        <v>59</v>
      </c>
      <c r="P24" s="296">
        <v>65</v>
      </c>
      <c r="Q24" s="296">
        <v>65</v>
      </c>
      <c r="R24" s="296">
        <v>69</v>
      </c>
      <c r="S24" s="296">
        <v>67</v>
      </c>
      <c r="T24" s="296">
        <v>76</v>
      </c>
      <c r="U24" s="296">
        <v>78</v>
      </c>
      <c r="V24" s="296">
        <v>78</v>
      </c>
      <c r="W24" s="296">
        <v>81</v>
      </c>
      <c r="X24" s="296">
        <v>60</v>
      </c>
      <c r="Y24" s="296">
        <v>61</v>
      </c>
      <c r="Z24" s="296">
        <v>57</v>
      </c>
      <c r="AA24" s="296">
        <v>48</v>
      </c>
      <c r="AB24" s="296">
        <v>54</v>
      </c>
      <c r="AC24" s="296">
        <v>50</v>
      </c>
      <c r="AD24" s="296">
        <v>56</v>
      </c>
      <c r="AE24" s="296">
        <v>60</v>
      </c>
      <c r="AF24" s="296">
        <v>67</v>
      </c>
      <c r="AG24" s="296">
        <v>64</v>
      </c>
      <c r="AH24" s="296">
        <v>53</v>
      </c>
      <c r="AI24" s="296">
        <v>52</v>
      </c>
      <c r="AJ24" s="296">
        <v>43</v>
      </c>
      <c r="AK24" s="296">
        <v>42</v>
      </c>
      <c r="AL24" s="296">
        <v>43</v>
      </c>
      <c r="AM24" s="296">
        <v>37</v>
      </c>
      <c r="AN24" s="296">
        <v>39</v>
      </c>
      <c r="AO24" s="296">
        <v>44</v>
      </c>
      <c r="AP24" s="296">
        <v>44</v>
      </c>
      <c r="AQ24" s="296">
        <v>51</v>
      </c>
      <c r="AR24" s="296">
        <v>52</v>
      </c>
      <c r="AS24" s="296">
        <v>51</v>
      </c>
      <c r="AT24" s="296">
        <v>57</v>
      </c>
      <c r="AU24" s="296">
        <v>51</v>
      </c>
      <c r="AV24" s="296">
        <v>57</v>
      </c>
      <c r="AW24" s="296">
        <v>60</v>
      </c>
      <c r="AX24" s="296">
        <v>54</v>
      </c>
      <c r="AY24" s="296">
        <v>56</v>
      </c>
      <c r="AZ24" s="296">
        <v>46</v>
      </c>
      <c r="BA24" s="296">
        <v>43</v>
      </c>
      <c r="BB24" s="296">
        <v>52</v>
      </c>
      <c r="BC24" s="296">
        <v>58</v>
      </c>
      <c r="BD24" s="296">
        <v>67</v>
      </c>
      <c r="BE24" s="296">
        <v>63</v>
      </c>
      <c r="BF24" s="296">
        <v>62</v>
      </c>
      <c r="BG24" s="296">
        <v>72</v>
      </c>
      <c r="BH24" s="296">
        <v>76</v>
      </c>
      <c r="BI24" s="296">
        <v>107</v>
      </c>
      <c r="BJ24" s="296">
        <v>121</v>
      </c>
      <c r="BK24" s="296">
        <v>130</v>
      </c>
      <c r="BL24" s="296">
        <v>133</v>
      </c>
      <c r="BM24" s="296">
        <v>120</v>
      </c>
      <c r="BN24" s="296">
        <v>106</v>
      </c>
      <c r="BO24" s="296">
        <v>89</v>
      </c>
      <c r="BP24" s="296">
        <v>72</v>
      </c>
      <c r="BQ24" s="296">
        <v>60</v>
      </c>
      <c r="BR24" s="296">
        <v>52</v>
      </c>
      <c r="BS24" s="296">
        <v>40</v>
      </c>
    </row>
    <row r="25" spans="1:71" x14ac:dyDescent="0.25">
      <c r="A25" t="s">
        <v>22</v>
      </c>
      <c r="B25" s="296">
        <v>7</v>
      </c>
      <c r="C25" s="296">
        <v>3</v>
      </c>
      <c r="D25" s="296">
        <v>4</v>
      </c>
      <c r="E25" s="296">
        <v>4</v>
      </c>
      <c r="F25" s="296">
        <v>2</v>
      </c>
      <c r="G25" s="296">
        <v>4</v>
      </c>
      <c r="H25" s="296">
        <v>5</v>
      </c>
      <c r="I25" s="296">
        <v>12</v>
      </c>
      <c r="J25" s="296">
        <v>12</v>
      </c>
      <c r="K25" s="296">
        <v>17</v>
      </c>
      <c r="L25" s="296">
        <v>23</v>
      </c>
      <c r="M25" s="296">
        <v>22</v>
      </c>
      <c r="N25" s="296">
        <v>26</v>
      </c>
      <c r="O25" s="296">
        <v>24</v>
      </c>
      <c r="P25" s="296">
        <v>19</v>
      </c>
      <c r="Q25" s="296">
        <v>22</v>
      </c>
      <c r="R25" s="296">
        <v>18</v>
      </c>
      <c r="S25" s="296">
        <v>21</v>
      </c>
      <c r="T25" s="296">
        <v>26</v>
      </c>
      <c r="U25" s="296">
        <v>23</v>
      </c>
      <c r="V25" s="296">
        <v>24</v>
      </c>
      <c r="W25" s="296">
        <v>25</v>
      </c>
      <c r="X25" s="296">
        <v>22</v>
      </c>
      <c r="Y25" s="296">
        <v>17</v>
      </c>
      <c r="Z25" s="296">
        <v>21</v>
      </c>
      <c r="AA25" s="296">
        <v>30</v>
      </c>
      <c r="AB25" s="296">
        <v>42</v>
      </c>
      <c r="AC25" s="296">
        <v>47</v>
      </c>
      <c r="AD25" s="296">
        <v>45</v>
      </c>
      <c r="AE25" s="296">
        <v>30</v>
      </c>
      <c r="AF25" s="296">
        <v>21</v>
      </c>
      <c r="AG25" s="296">
        <v>22</v>
      </c>
      <c r="AH25" s="296">
        <v>38</v>
      </c>
      <c r="AI25" s="296">
        <v>39</v>
      </c>
      <c r="AJ25" s="296">
        <v>39</v>
      </c>
      <c r="AK25" s="296">
        <v>36</v>
      </c>
      <c r="AL25" s="296">
        <v>23</v>
      </c>
      <c r="AM25" s="296">
        <v>23</v>
      </c>
      <c r="AN25" s="296">
        <v>15</v>
      </c>
      <c r="AO25" s="296">
        <v>12</v>
      </c>
      <c r="AP25" s="296">
        <v>6</v>
      </c>
      <c r="AQ25" s="296">
        <v>10</v>
      </c>
      <c r="AR25" s="296">
        <v>17</v>
      </c>
      <c r="AS25" s="296">
        <v>16</v>
      </c>
      <c r="AT25" s="296">
        <v>19</v>
      </c>
      <c r="AU25" s="296">
        <v>17</v>
      </c>
      <c r="AV25" s="296">
        <v>11</v>
      </c>
      <c r="AW25" s="296">
        <v>18</v>
      </c>
      <c r="AX25" s="296">
        <v>20</v>
      </c>
      <c r="AY25" s="296">
        <v>23</v>
      </c>
      <c r="AZ25" s="296">
        <v>24</v>
      </c>
      <c r="BA25" s="296">
        <v>18</v>
      </c>
      <c r="BB25" s="296">
        <v>16</v>
      </c>
      <c r="BC25" s="296">
        <v>14</v>
      </c>
      <c r="BD25" s="296">
        <v>16</v>
      </c>
      <c r="BE25" s="296">
        <v>16</v>
      </c>
      <c r="BF25" s="296">
        <v>20</v>
      </c>
      <c r="BG25" s="296">
        <v>26</v>
      </c>
      <c r="BH25" s="296">
        <v>40</v>
      </c>
      <c r="BI25" s="296">
        <v>42</v>
      </c>
      <c r="BJ25" s="296">
        <v>44</v>
      </c>
      <c r="BK25" s="296">
        <v>35</v>
      </c>
      <c r="BL25" s="296">
        <v>20</v>
      </c>
      <c r="BM25" s="296">
        <v>15</v>
      </c>
      <c r="BN25" s="296">
        <v>11</v>
      </c>
      <c r="BO25" s="296">
        <v>22</v>
      </c>
      <c r="BP25" s="296">
        <v>25</v>
      </c>
      <c r="BQ25" s="296">
        <v>28</v>
      </c>
      <c r="BR25" s="296">
        <v>32</v>
      </c>
      <c r="BS25" s="296">
        <v>24</v>
      </c>
    </row>
    <row r="26" spans="1:71" x14ac:dyDescent="0.25">
      <c r="A26" t="s">
        <v>23</v>
      </c>
      <c r="B26" s="296">
        <v>925</v>
      </c>
      <c r="C26" s="296">
        <v>884</v>
      </c>
      <c r="D26" s="296">
        <v>914</v>
      </c>
      <c r="E26" s="296">
        <v>854</v>
      </c>
      <c r="F26" s="296">
        <v>854</v>
      </c>
      <c r="G26" s="296">
        <v>833</v>
      </c>
      <c r="H26" s="296">
        <v>801</v>
      </c>
      <c r="I26" s="296">
        <v>783</v>
      </c>
      <c r="J26" s="296">
        <v>770</v>
      </c>
      <c r="K26" s="296">
        <v>825</v>
      </c>
      <c r="L26" s="296">
        <v>877</v>
      </c>
      <c r="M26" s="296">
        <v>921</v>
      </c>
      <c r="N26" s="296">
        <v>870</v>
      </c>
      <c r="O26" s="296">
        <v>830</v>
      </c>
      <c r="P26" s="296">
        <v>780</v>
      </c>
      <c r="Q26" s="296">
        <v>735</v>
      </c>
      <c r="R26" s="296">
        <v>773</v>
      </c>
      <c r="S26" s="296">
        <v>763</v>
      </c>
      <c r="T26" s="296">
        <v>760</v>
      </c>
      <c r="U26" s="296">
        <v>798</v>
      </c>
      <c r="V26" s="296">
        <v>814</v>
      </c>
      <c r="W26" s="296">
        <v>810</v>
      </c>
      <c r="X26" s="296">
        <v>841</v>
      </c>
      <c r="Y26" s="296">
        <v>817</v>
      </c>
      <c r="Z26" s="296">
        <v>777</v>
      </c>
      <c r="AA26" s="296">
        <v>763</v>
      </c>
      <c r="AB26" s="296">
        <v>743</v>
      </c>
      <c r="AC26" s="296">
        <v>715</v>
      </c>
      <c r="AD26" s="296">
        <v>697</v>
      </c>
      <c r="AE26" s="296">
        <v>741</v>
      </c>
      <c r="AF26" s="296">
        <v>704</v>
      </c>
      <c r="AG26" s="296">
        <v>656</v>
      </c>
      <c r="AH26" s="296">
        <v>677</v>
      </c>
      <c r="AI26" s="296">
        <v>643</v>
      </c>
      <c r="AJ26" s="296">
        <v>643</v>
      </c>
      <c r="AK26" s="296">
        <v>696</v>
      </c>
      <c r="AL26" s="296">
        <v>667</v>
      </c>
      <c r="AM26" s="296">
        <v>626</v>
      </c>
      <c r="AN26" s="296">
        <v>615</v>
      </c>
      <c r="AO26" s="296">
        <v>570</v>
      </c>
      <c r="AP26" s="296">
        <v>581</v>
      </c>
      <c r="AQ26" s="296">
        <v>552</v>
      </c>
      <c r="AR26" s="296">
        <v>530</v>
      </c>
      <c r="AS26" s="296">
        <v>500</v>
      </c>
      <c r="AT26" s="296">
        <v>433</v>
      </c>
      <c r="AU26" s="296">
        <v>434</v>
      </c>
      <c r="AV26" s="296">
        <v>394</v>
      </c>
      <c r="AW26" s="296">
        <v>419</v>
      </c>
      <c r="AX26" s="296">
        <v>413</v>
      </c>
      <c r="AY26" s="296">
        <v>443</v>
      </c>
      <c r="AZ26" s="296">
        <v>459</v>
      </c>
      <c r="BA26" s="296">
        <v>434</v>
      </c>
      <c r="BB26" s="296">
        <v>502</v>
      </c>
      <c r="BC26" s="296">
        <v>473</v>
      </c>
      <c r="BD26" s="296">
        <v>538</v>
      </c>
      <c r="BE26" s="296">
        <v>574</v>
      </c>
      <c r="BF26" s="296">
        <v>567</v>
      </c>
      <c r="BG26" s="296">
        <v>584</v>
      </c>
      <c r="BH26" s="296">
        <v>542</v>
      </c>
      <c r="BI26" s="296">
        <v>520</v>
      </c>
      <c r="BJ26" s="296">
        <v>486</v>
      </c>
      <c r="BK26" s="296">
        <v>443</v>
      </c>
      <c r="BL26" s="296">
        <v>461</v>
      </c>
      <c r="BM26" s="296">
        <v>490</v>
      </c>
      <c r="BN26" s="296">
        <v>545</v>
      </c>
      <c r="BO26" s="296">
        <v>572</v>
      </c>
      <c r="BP26" s="296">
        <v>510</v>
      </c>
      <c r="BQ26" s="296">
        <v>514</v>
      </c>
      <c r="BR26" s="296">
        <v>503</v>
      </c>
      <c r="BS26" s="296">
        <v>517</v>
      </c>
    </row>
    <row r="27" spans="1:71" x14ac:dyDescent="0.25">
      <c r="A27" t="s">
        <v>24</v>
      </c>
      <c r="B27" s="296">
        <v>33</v>
      </c>
      <c r="C27" s="296">
        <v>42</v>
      </c>
      <c r="D27" s="296">
        <v>42</v>
      </c>
      <c r="E27" s="296">
        <v>50</v>
      </c>
      <c r="F27" s="296">
        <v>53</v>
      </c>
      <c r="G27" s="296">
        <v>61</v>
      </c>
      <c r="H27" s="296">
        <v>57</v>
      </c>
      <c r="I27" s="296">
        <v>66</v>
      </c>
      <c r="J27" s="296">
        <v>70</v>
      </c>
      <c r="K27" s="296">
        <v>62</v>
      </c>
      <c r="L27" s="296">
        <v>70</v>
      </c>
      <c r="M27" s="296">
        <v>64</v>
      </c>
      <c r="N27" s="296">
        <v>57</v>
      </c>
      <c r="O27" s="296">
        <v>68</v>
      </c>
      <c r="P27" s="296">
        <v>49</v>
      </c>
      <c r="Q27" s="296">
        <v>49</v>
      </c>
      <c r="R27" s="296">
        <v>47</v>
      </c>
      <c r="S27" s="296">
        <v>45</v>
      </c>
      <c r="T27" s="296">
        <v>60</v>
      </c>
      <c r="U27" s="296">
        <v>70</v>
      </c>
      <c r="V27" s="296">
        <v>61</v>
      </c>
      <c r="W27" s="296">
        <v>57</v>
      </c>
      <c r="X27" s="296">
        <v>47</v>
      </c>
      <c r="Y27" s="296">
        <v>48</v>
      </c>
      <c r="Z27" s="296">
        <v>60</v>
      </c>
      <c r="AA27" s="296">
        <v>67</v>
      </c>
      <c r="AB27" s="296">
        <v>72</v>
      </c>
      <c r="AC27" s="296">
        <v>71</v>
      </c>
      <c r="AD27" s="296">
        <v>65</v>
      </c>
      <c r="AE27" s="296">
        <v>65</v>
      </c>
      <c r="AF27" s="296">
        <v>73</v>
      </c>
      <c r="AG27" s="296">
        <v>68</v>
      </c>
      <c r="AH27" s="296">
        <v>71</v>
      </c>
      <c r="AI27" s="296">
        <v>71</v>
      </c>
      <c r="AJ27" s="296">
        <v>61</v>
      </c>
      <c r="AK27" s="296">
        <v>52</v>
      </c>
      <c r="AL27" s="296">
        <v>44</v>
      </c>
      <c r="AM27" s="296">
        <v>43</v>
      </c>
      <c r="AN27" s="296">
        <v>52</v>
      </c>
      <c r="AO27" s="296">
        <v>67</v>
      </c>
      <c r="AP27" s="296">
        <v>63</v>
      </c>
      <c r="AQ27" s="296">
        <v>55</v>
      </c>
      <c r="AR27" s="296">
        <v>57</v>
      </c>
      <c r="AS27" s="296">
        <v>52</v>
      </c>
      <c r="AT27" s="296">
        <v>57</v>
      </c>
      <c r="AU27" s="296">
        <v>68</v>
      </c>
      <c r="AV27" s="296">
        <v>60</v>
      </c>
      <c r="AW27" s="296">
        <v>61</v>
      </c>
      <c r="AX27" s="296">
        <v>50</v>
      </c>
      <c r="AY27" s="296">
        <v>42</v>
      </c>
      <c r="AZ27" s="296">
        <v>45</v>
      </c>
      <c r="BA27" s="296">
        <v>44</v>
      </c>
      <c r="BB27" s="296">
        <v>46</v>
      </c>
      <c r="BC27" s="296">
        <v>42</v>
      </c>
      <c r="BD27" s="296">
        <v>37</v>
      </c>
      <c r="BE27" s="296">
        <v>40</v>
      </c>
      <c r="BF27" s="296">
        <v>64</v>
      </c>
      <c r="BG27" s="296">
        <v>67</v>
      </c>
      <c r="BH27" s="296">
        <v>67</v>
      </c>
      <c r="BI27" s="296">
        <v>61</v>
      </c>
      <c r="BJ27" s="296">
        <v>40</v>
      </c>
      <c r="BK27" s="296">
        <v>47</v>
      </c>
      <c r="BL27" s="296">
        <v>53</v>
      </c>
      <c r="BM27" s="296">
        <v>63</v>
      </c>
      <c r="BN27" s="296">
        <v>68</v>
      </c>
      <c r="BO27" s="296">
        <v>66</v>
      </c>
      <c r="BP27" s="296">
        <v>64</v>
      </c>
      <c r="BQ27" s="296">
        <v>59</v>
      </c>
      <c r="BR27" s="296">
        <v>61</v>
      </c>
      <c r="BS27" s="296">
        <v>56</v>
      </c>
    </row>
    <row r="28" spans="1:71" x14ac:dyDescent="0.25">
      <c r="A28" t="s">
        <v>25</v>
      </c>
      <c r="B28" s="296">
        <v>94</v>
      </c>
      <c r="C28" s="296">
        <v>92</v>
      </c>
      <c r="D28" s="296">
        <v>82</v>
      </c>
      <c r="E28" s="296">
        <v>84</v>
      </c>
      <c r="F28" s="296">
        <v>88</v>
      </c>
      <c r="G28" s="296">
        <v>90</v>
      </c>
      <c r="H28" s="296">
        <v>86</v>
      </c>
      <c r="I28" s="296">
        <v>79</v>
      </c>
      <c r="J28" s="296">
        <v>77</v>
      </c>
      <c r="K28" s="296">
        <v>74</v>
      </c>
      <c r="L28" s="296">
        <v>90</v>
      </c>
      <c r="M28" s="296">
        <v>97</v>
      </c>
      <c r="N28" s="296">
        <v>98</v>
      </c>
      <c r="O28" s="296">
        <v>85</v>
      </c>
      <c r="P28" s="296">
        <v>73</v>
      </c>
      <c r="Q28" s="296">
        <v>77</v>
      </c>
      <c r="R28" s="296">
        <v>67</v>
      </c>
      <c r="S28" s="296">
        <v>69</v>
      </c>
      <c r="T28" s="296">
        <v>68</v>
      </c>
      <c r="U28" s="296">
        <v>63</v>
      </c>
      <c r="V28" s="296">
        <v>76</v>
      </c>
      <c r="W28" s="296">
        <v>100</v>
      </c>
      <c r="X28" s="296">
        <v>122</v>
      </c>
      <c r="Y28" s="296">
        <v>145</v>
      </c>
      <c r="Z28" s="296">
        <v>163</v>
      </c>
      <c r="AA28" s="296">
        <v>162</v>
      </c>
      <c r="AB28" s="296">
        <v>161</v>
      </c>
      <c r="AC28" s="296">
        <v>156</v>
      </c>
      <c r="AD28" s="296">
        <v>157</v>
      </c>
      <c r="AE28" s="296">
        <v>165</v>
      </c>
      <c r="AF28" s="296">
        <v>179</v>
      </c>
      <c r="AG28" s="296">
        <v>155</v>
      </c>
      <c r="AH28" s="296">
        <v>158</v>
      </c>
      <c r="AI28" s="296">
        <v>150</v>
      </c>
      <c r="AJ28" s="296">
        <v>158</v>
      </c>
      <c r="AK28" s="296">
        <v>162</v>
      </c>
      <c r="AL28" s="296">
        <v>162</v>
      </c>
      <c r="AM28" s="296">
        <v>162</v>
      </c>
      <c r="AN28" s="296">
        <v>167</v>
      </c>
      <c r="AO28" s="296">
        <v>197</v>
      </c>
      <c r="AP28" s="296">
        <v>216</v>
      </c>
      <c r="AQ28" s="296">
        <v>215</v>
      </c>
      <c r="AR28" s="296">
        <v>195</v>
      </c>
      <c r="AS28" s="296">
        <v>180</v>
      </c>
      <c r="AT28" s="296">
        <v>160</v>
      </c>
      <c r="AU28" s="296">
        <v>147</v>
      </c>
      <c r="AV28" s="296">
        <v>167</v>
      </c>
      <c r="AW28" s="296">
        <v>167</v>
      </c>
      <c r="AX28" s="296">
        <v>160</v>
      </c>
      <c r="AY28" s="296">
        <v>176</v>
      </c>
      <c r="AZ28" s="296">
        <v>142</v>
      </c>
      <c r="BA28" s="296">
        <v>148</v>
      </c>
      <c r="BB28" s="296">
        <v>137</v>
      </c>
      <c r="BC28" s="296">
        <v>134</v>
      </c>
      <c r="BD28" s="296">
        <v>174</v>
      </c>
      <c r="BE28" s="296">
        <v>172</v>
      </c>
      <c r="BF28" s="296">
        <v>195</v>
      </c>
      <c r="BG28" s="296">
        <v>206</v>
      </c>
      <c r="BH28" s="296">
        <v>185</v>
      </c>
      <c r="BI28" s="296">
        <v>176</v>
      </c>
      <c r="BJ28" s="296">
        <v>172</v>
      </c>
      <c r="BK28" s="296">
        <v>169</v>
      </c>
      <c r="BL28" s="296">
        <v>159</v>
      </c>
      <c r="BM28" s="296">
        <v>185</v>
      </c>
      <c r="BN28" s="296">
        <v>173</v>
      </c>
      <c r="BO28" s="296">
        <v>162</v>
      </c>
      <c r="BP28" s="296">
        <v>160</v>
      </c>
      <c r="BQ28" s="296">
        <v>128</v>
      </c>
      <c r="BR28" s="296">
        <v>131</v>
      </c>
      <c r="BS28" s="296">
        <v>130</v>
      </c>
    </row>
    <row r="29" spans="1:71" x14ac:dyDescent="0.25">
      <c r="A29" t="s">
        <v>26</v>
      </c>
      <c r="B29" s="296">
        <v>1168</v>
      </c>
      <c r="C29" s="296">
        <v>1082</v>
      </c>
      <c r="D29" s="296">
        <v>980</v>
      </c>
      <c r="E29" s="296">
        <v>930</v>
      </c>
      <c r="F29" s="296">
        <v>900</v>
      </c>
      <c r="G29" s="296">
        <v>914</v>
      </c>
      <c r="H29" s="296">
        <v>881</v>
      </c>
      <c r="I29" s="296">
        <v>915</v>
      </c>
      <c r="J29" s="296">
        <v>947</v>
      </c>
      <c r="K29" s="296">
        <v>912</v>
      </c>
      <c r="L29" s="296">
        <v>953</v>
      </c>
      <c r="M29" s="296">
        <v>903</v>
      </c>
      <c r="N29" s="296">
        <v>900</v>
      </c>
      <c r="O29" s="296">
        <v>911</v>
      </c>
      <c r="P29" s="296">
        <v>859</v>
      </c>
      <c r="Q29" s="296">
        <v>860</v>
      </c>
      <c r="R29" s="296">
        <v>816</v>
      </c>
      <c r="S29" s="296">
        <v>784</v>
      </c>
      <c r="T29" s="296">
        <v>757</v>
      </c>
      <c r="U29" s="296">
        <v>716</v>
      </c>
      <c r="V29" s="296">
        <v>694</v>
      </c>
      <c r="W29" s="296">
        <v>708</v>
      </c>
      <c r="X29" s="296">
        <v>733</v>
      </c>
      <c r="Y29" s="296">
        <v>742</v>
      </c>
      <c r="Z29" s="296">
        <v>703</v>
      </c>
      <c r="AA29" s="296">
        <v>637</v>
      </c>
      <c r="AB29" s="296">
        <v>587</v>
      </c>
      <c r="AC29" s="296">
        <v>564</v>
      </c>
      <c r="AD29" s="296">
        <v>589</v>
      </c>
      <c r="AE29" s="296">
        <v>613</v>
      </c>
      <c r="AF29" s="296">
        <v>552</v>
      </c>
      <c r="AG29" s="296">
        <v>511</v>
      </c>
      <c r="AH29" s="296">
        <v>545</v>
      </c>
      <c r="AI29" s="296">
        <v>610</v>
      </c>
      <c r="AJ29" s="296">
        <v>717</v>
      </c>
      <c r="AK29" s="296">
        <v>779</v>
      </c>
      <c r="AL29" s="296">
        <v>816</v>
      </c>
      <c r="AM29" s="296">
        <v>819</v>
      </c>
      <c r="AN29" s="296">
        <v>829</v>
      </c>
      <c r="AO29" s="296">
        <v>841</v>
      </c>
      <c r="AP29" s="296">
        <v>734</v>
      </c>
      <c r="AQ29" s="296">
        <v>729</v>
      </c>
      <c r="AR29" s="296">
        <v>709</v>
      </c>
      <c r="AS29" s="296">
        <v>722</v>
      </c>
      <c r="AT29" s="296">
        <v>769</v>
      </c>
      <c r="AU29" s="296">
        <v>789</v>
      </c>
      <c r="AV29" s="296">
        <v>782</v>
      </c>
      <c r="AW29" s="296">
        <v>762</v>
      </c>
      <c r="AX29" s="296">
        <v>690</v>
      </c>
      <c r="AY29" s="296">
        <v>647</v>
      </c>
      <c r="AZ29" s="296">
        <v>636</v>
      </c>
      <c r="BA29" s="296">
        <v>598</v>
      </c>
      <c r="BB29" s="296">
        <v>656</v>
      </c>
      <c r="BC29" s="296">
        <v>670</v>
      </c>
      <c r="BD29" s="296">
        <v>696</v>
      </c>
      <c r="BE29" s="296">
        <v>735</v>
      </c>
      <c r="BF29" s="296">
        <v>730</v>
      </c>
      <c r="BG29" s="296">
        <v>751</v>
      </c>
      <c r="BH29" s="296">
        <v>789</v>
      </c>
      <c r="BI29" s="296">
        <v>875</v>
      </c>
      <c r="BJ29" s="296">
        <v>900</v>
      </c>
      <c r="BK29" s="296">
        <v>943</v>
      </c>
      <c r="BL29" s="296">
        <v>965</v>
      </c>
      <c r="BM29" s="296">
        <v>940</v>
      </c>
      <c r="BN29" s="296">
        <v>967</v>
      </c>
      <c r="BO29" s="296">
        <v>946</v>
      </c>
      <c r="BP29" s="296">
        <v>903</v>
      </c>
      <c r="BQ29" s="296">
        <v>905</v>
      </c>
      <c r="BR29" s="296">
        <v>853</v>
      </c>
      <c r="BS29" s="296">
        <v>826</v>
      </c>
    </row>
    <row r="30" spans="1:71" x14ac:dyDescent="0.25">
      <c r="A30" t="s">
        <v>27</v>
      </c>
      <c r="B30" s="296">
        <v>43</v>
      </c>
      <c r="C30" s="296">
        <v>22</v>
      </c>
      <c r="D30" s="296">
        <v>25</v>
      </c>
      <c r="E30" s="296">
        <v>24</v>
      </c>
      <c r="F30" s="296">
        <v>24</v>
      </c>
      <c r="G30" s="296">
        <v>25</v>
      </c>
      <c r="H30" s="296">
        <v>27</v>
      </c>
      <c r="I30" s="296">
        <v>32</v>
      </c>
      <c r="J30" s="296">
        <v>32</v>
      </c>
      <c r="K30" s="296">
        <v>30</v>
      </c>
      <c r="L30" s="296">
        <v>34</v>
      </c>
      <c r="M30" s="296">
        <v>31</v>
      </c>
      <c r="N30" s="296">
        <v>36</v>
      </c>
      <c r="O30" s="296">
        <v>37</v>
      </c>
      <c r="P30" s="296">
        <v>31</v>
      </c>
      <c r="Q30" s="296">
        <v>32</v>
      </c>
      <c r="R30" s="296">
        <v>32</v>
      </c>
      <c r="S30" s="296">
        <v>41</v>
      </c>
      <c r="T30" s="296">
        <v>55</v>
      </c>
      <c r="U30" s="296">
        <v>68</v>
      </c>
      <c r="V30" s="296">
        <v>77</v>
      </c>
      <c r="W30" s="296">
        <v>73</v>
      </c>
      <c r="X30" s="296">
        <v>70</v>
      </c>
      <c r="Y30" s="296">
        <v>68</v>
      </c>
      <c r="Z30" s="296">
        <v>65</v>
      </c>
      <c r="AA30" s="296">
        <v>67</v>
      </c>
      <c r="AB30" s="296">
        <v>64</v>
      </c>
      <c r="AC30" s="296">
        <v>54</v>
      </c>
      <c r="AD30" s="296">
        <v>47</v>
      </c>
      <c r="AE30" s="296">
        <v>44</v>
      </c>
      <c r="AF30" s="296">
        <v>37</v>
      </c>
      <c r="AG30" s="296">
        <v>46</v>
      </c>
      <c r="AH30" s="296">
        <v>50</v>
      </c>
      <c r="AI30" s="296">
        <v>54</v>
      </c>
      <c r="AJ30" s="296">
        <v>57</v>
      </c>
      <c r="AK30" s="296">
        <v>49</v>
      </c>
      <c r="AL30" s="296">
        <v>45</v>
      </c>
      <c r="AM30" s="296">
        <v>34</v>
      </c>
      <c r="AN30" s="296">
        <v>31</v>
      </c>
      <c r="AO30" s="296">
        <v>45</v>
      </c>
      <c r="AP30" s="296">
        <v>48</v>
      </c>
      <c r="AQ30" s="296">
        <v>58</v>
      </c>
      <c r="AR30" s="296">
        <v>61</v>
      </c>
      <c r="AS30" s="296">
        <v>51</v>
      </c>
      <c r="AT30" s="296">
        <v>59</v>
      </c>
      <c r="AU30" s="296">
        <v>66</v>
      </c>
      <c r="AV30" s="296">
        <v>75</v>
      </c>
      <c r="AW30" s="296">
        <v>74</v>
      </c>
      <c r="AX30" s="296">
        <v>59</v>
      </c>
      <c r="AY30" s="296">
        <v>44</v>
      </c>
      <c r="AZ30" s="296">
        <v>33</v>
      </c>
      <c r="BA30" s="296">
        <v>35</v>
      </c>
      <c r="BB30" s="296">
        <v>42</v>
      </c>
      <c r="BC30" s="296">
        <v>45</v>
      </c>
      <c r="BD30" s="296">
        <v>46</v>
      </c>
      <c r="BE30" s="296">
        <v>51</v>
      </c>
      <c r="BF30" s="296">
        <v>46</v>
      </c>
      <c r="BG30" s="296">
        <v>41</v>
      </c>
      <c r="BH30" s="296">
        <v>41</v>
      </c>
      <c r="BI30" s="296">
        <v>52</v>
      </c>
      <c r="BJ30" s="296">
        <v>58</v>
      </c>
      <c r="BK30" s="296">
        <v>72</v>
      </c>
      <c r="BL30" s="296">
        <v>82</v>
      </c>
      <c r="BM30" s="296">
        <v>62</v>
      </c>
      <c r="BN30" s="296">
        <v>56</v>
      </c>
      <c r="BO30" s="296">
        <v>39</v>
      </c>
      <c r="BP30" s="296">
        <v>27</v>
      </c>
      <c r="BQ30" s="296">
        <v>31</v>
      </c>
      <c r="BR30" s="296">
        <v>43</v>
      </c>
      <c r="BS30" s="296">
        <v>40</v>
      </c>
    </row>
    <row r="31" spans="1:71" x14ac:dyDescent="0.25">
      <c r="A31" t="s">
        <v>28</v>
      </c>
      <c r="B31" s="296">
        <v>130</v>
      </c>
      <c r="C31" s="296">
        <v>136</v>
      </c>
      <c r="D31" s="296">
        <v>137</v>
      </c>
      <c r="E31" s="296">
        <v>134</v>
      </c>
      <c r="F31" s="296">
        <v>117</v>
      </c>
      <c r="G31" s="296">
        <v>129</v>
      </c>
      <c r="H31" s="296">
        <v>131</v>
      </c>
      <c r="I31" s="296">
        <v>136</v>
      </c>
      <c r="J31" s="296">
        <v>140</v>
      </c>
      <c r="K31" s="296">
        <v>127</v>
      </c>
      <c r="L31" s="296">
        <v>142</v>
      </c>
      <c r="M31" s="296">
        <v>143</v>
      </c>
      <c r="N31" s="296">
        <v>137</v>
      </c>
      <c r="O31" s="296">
        <v>115</v>
      </c>
      <c r="P31" s="296">
        <v>106</v>
      </c>
      <c r="Q31" s="296">
        <v>97</v>
      </c>
      <c r="R31" s="296">
        <v>118</v>
      </c>
      <c r="S31" s="296">
        <v>129</v>
      </c>
      <c r="T31" s="296">
        <v>128</v>
      </c>
      <c r="U31" s="296">
        <v>128</v>
      </c>
      <c r="V31" s="296">
        <v>114</v>
      </c>
      <c r="W31" s="296">
        <v>104</v>
      </c>
      <c r="X31" s="296">
        <v>89</v>
      </c>
      <c r="Y31" s="296">
        <v>84</v>
      </c>
      <c r="Z31" s="296">
        <v>75</v>
      </c>
      <c r="AA31" s="296">
        <v>81</v>
      </c>
      <c r="AB31" s="296">
        <v>107</v>
      </c>
      <c r="AC31" s="296">
        <v>140</v>
      </c>
      <c r="AD31" s="296">
        <v>153</v>
      </c>
      <c r="AE31" s="296">
        <v>157</v>
      </c>
      <c r="AF31" s="296">
        <v>154</v>
      </c>
      <c r="AG31" s="296">
        <v>141</v>
      </c>
      <c r="AH31" s="296">
        <v>118</v>
      </c>
      <c r="AI31" s="296">
        <v>93</v>
      </c>
      <c r="AJ31" s="296">
        <v>93</v>
      </c>
      <c r="AK31" s="296">
        <v>86</v>
      </c>
      <c r="AL31" s="296">
        <v>83</v>
      </c>
      <c r="AM31" s="296">
        <v>106</v>
      </c>
      <c r="AN31" s="296">
        <v>103</v>
      </c>
      <c r="AO31" s="296">
        <v>93</v>
      </c>
      <c r="AP31" s="296">
        <v>92</v>
      </c>
      <c r="AQ31" s="296">
        <v>85</v>
      </c>
      <c r="AR31" s="296">
        <v>88</v>
      </c>
      <c r="AS31" s="296">
        <v>99</v>
      </c>
      <c r="AT31" s="296">
        <v>93</v>
      </c>
      <c r="AU31" s="296">
        <v>72</v>
      </c>
      <c r="AV31" s="296">
        <v>68</v>
      </c>
      <c r="AW31" s="296">
        <v>83</v>
      </c>
      <c r="AX31" s="296">
        <v>103</v>
      </c>
      <c r="AY31" s="296">
        <v>131</v>
      </c>
      <c r="AZ31" s="296">
        <v>151</v>
      </c>
      <c r="BA31" s="296">
        <v>149</v>
      </c>
      <c r="BB31" s="296">
        <v>145</v>
      </c>
      <c r="BC31" s="296">
        <v>136</v>
      </c>
      <c r="BD31" s="296">
        <v>133</v>
      </c>
      <c r="BE31" s="296">
        <v>138</v>
      </c>
      <c r="BF31" s="296">
        <v>156</v>
      </c>
      <c r="BG31" s="296">
        <v>156</v>
      </c>
      <c r="BH31" s="296">
        <v>149</v>
      </c>
      <c r="BI31" s="296">
        <v>154</v>
      </c>
      <c r="BJ31" s="296">
        <v>149</v>
      </c>
      <c r="BK31" s="296">
        <v>158</v>
      </c>
      <c r="BL31" s="296">
        <v>152</v>
      </c>
      <c r="BM31" s="296">
        <v>156</v>
      </c>
      <c r="BN31" s="296">
        <v>164</v>
      </c>
      <c r="BO31" s="296">
        <v>190</v>
      </c>
      <c r="BP31" s="296">
        <v>219</v>
      </c>
      <c r="BQ31" s="296">
        <v>218</v>
      </c>
      <c r="BR31" s="296">
        <v>214</v>
      </c>
      <c r="BS31" s="296">
        <v>185</v>
      </c>
    </row>
    <row r="32" spans="1:71" x14ac:dyDescent="0.25">
      <c r="A32" t="s">
        <v>29</v>
      </c>
      <c r="B32" s="296">
        <v>170</v>
      </c>
      <c r="C32" s="296">
        <v>178</v>
      </c>
      <c r="D32" s="296">
        <v>190</v>
      </c>
      <c r="E32" s="296">
        <v>166</v>
      </c>
      <c r="F32" s="296">
        <v>172</v>
      </c>
      <c r="G32" s="296">
        <v>181</v>
      </c>
      <c r="H32" s="296">
        <v>175</v>
      </c>
      <c r="I32" s="296">
        <v>219</v>
      </c>
      <c r="J32" s="296">
        <v>217</v>
      </c>
      <c r="K32" s="296">
        <v>234</v>
      </c>
      <c r="L32" s="296">
        <v>261</v>
      </c>
      <c r="M32" s="296">
        <v>237</v>
      </c>
      <c r="N32" s="296">
        <v>240</v>
      </c>
      <c r="O32" s="296">
        <v>212</v>
      </c>
      <c r="P32" s="296">
        <v>168</v>
      </c>
      <c r="Q32" s="296">
        <v>187</v>
      </c>
      <c r="R32" s="296">
        <v>179</v>
      </c>
      <c r="S32" s="296">
        <v>209</v>
      </c>
      <c r="T32" s="296">
        <v>214</v>
      </c>
      <c r="U32" s="296">
        <v>200</v>
      </c>
      <c r="V32" s="296">
        <v>186</v>
      </c>
      <c r="W32" s="296">
        <v>148</v>
      </c>
      <c r="X32" s="296">
        <v>145</v>
      </c>
      <c r="Y32" s="296">
        <v>141</v>
      </c>
      <c r="Z32" s="296">
        <v>148</v>
      </c>
      <c r="AA32" s="296">
        <v>141</v>
      </c>
      <c r="AB32" s="296">
        <v>139</v>
      </c>
      <c r="AC32" s="296">
        <v>128</v>
      </c>
      <c r="AD32" s="296">
        <v>146</v>
      </c>
      <c r="AE32" s="296">
        <v>164</v>
      </c>
      <c r="AF32" s="296">
        <v>188</v>
      </c>
      <c r="AG32" s="296">
        <v>223</v>
      </c>
      <c r="AH32" s="296">
        <v>257</v>
      </c>
      <c r="AI32" s="296">
        <v>292</v>
      </c>
      <c r="AJ32" s="296">
        <v>304</v>
      </c>
      <c r="AK32" s="296">
        <v>306</v>
      </c>
      <c r="AL32" s="296">
        <v>308</v>
      </c>
      <c r="AM32" s="296">
        <v>300</v>
      </c>
      <c r="AN32" s="296">
        <v>311</v>
      </c>
      <c r="AO32" s="296">
        <v>276</v>
      </c>
      <c r="AP32" s="296">
        <v>234</v>
      </c>
      <c r="AQ32" s="296">
        <v>192</v>
      </c>
      <c r="AR32" s="296">
        <v>158</v>
      </c>
      <c r="AS32" s="296">
        <v>127</v>
      </c>
      <c r="AT32" s="296">
        <v>113</v>
      </c>
      <c r="AU32" s="296">
        <v>120</v>
      </c>
      <c r="AV32" s="296">
        <v>85</v>
      </c>
      <c r="AW32" s="296">
        <v>89</v>
      </c>
      <c r="AX32" s="296">
        <v>76</v>
      </c>
      <c r="AY32" s="296">
        <v>81</v>
      </c>
      <c r="AZ32" s="296">
        <v>102</v>
      </c>
      <c r="BA32" s="296">
        <v>122</v>
      </c>
      <c r="BB32" s="296">
        <v>142</v>
      </c>
      <c r="BC32" s="296">
        <v>135</v>
      </c>
      <c r="BD32" s="296">
        <v>163</v>
      </c>
      <c r="BE32" s="296">
        <v>186</v>
      </c>
      <c r="BF32" s="296">
        <v>199</v>
      </c>
      <c r="BG32" s="296">
        <v>205</v>
      </c>
      <c r="BH32" s="296">
        <v>177</v>
      </c>
      <c r="BI32" s="296">
        <v>133</v>
      </c>
      <c r="BJ32" s="296">
        <v>165</v>
      </c>
      <c r="BK32" s="296">
        <v>186</v>
      </c>
      <c r="BL32" s="296">
        <v>198</v>
      </c>
      <c r="BM32" s="296">
        <v>239</v>
      </c>
      <c r="BN32" s="296">
        <v>254</v>
      </c>
      <c r="BO32" s="296">
        <v>231</v>
      </c>
      <c r="BP32" s="296">
        <v>218</v>
      </c>
      <c r="BQ32" s="296">
        <v>212</v>
      </c>
      <c r="BR32" s="296">
        <v>190</v>
      </c>
      <c r="BS32" s="296">
        <v>217</v>
      </c>
    </row>
    <row r="33" spans="1:71" x14ac:dyDescent="0.25">
      <c r="A33" t="s">
        <v>30</v>
      </c>
      <c r="B33" s="296">
        <v>17</v>
      </c>
      <c r="C33" s="296">
        <v>10</v>
      </c>
      <c r="D33" s="296">
        <v>9</v>
      </c>
      <c r="E33" s="296">
        <v>6</v>
      </c>
      <c r="F33" s="296">
        <v>6</v>
      </c>
      <c r="G33" s="296">
        <v>6</v>
      </c>
      <c r="H33" s="296">
        <v>6</v>
      </c>
      <c r="I33" s="296">
        <v>8</v>
      </c>
      <c r="J33" s="296">
        <v>10</v>
      </c>
      <c r="K33" s="296">
        <v>10</v>
      </c>
      <c r="L33" s="296">
        <v>9</v>
      </c>
      <c r="M33" s="296">
        <v>7</v>
      </c>
      <c r="N33" s="296">
        <v>11</v>
      </c>
      <c r="O33" s="296">
        <v>14</v>
      </c>
      <c r="P33" s="296">
        <v>18</v>
      </c>
      <c r="Q33" s="296">
        <v>20</v>
      </c>
      <c r="R33" s="296">
        <v>18</v>
      </c>
      <c r="S33" s="296">
        <v>15</v>
      </c>
      <c r="T33" s="296">
        <v>13</v>
      </c>
      <c r="U33" s="296">
        <v>17</v>
      </c>
      <c r="V33" s="296">
        <v>10</v>
      </c>
      <c r="W33" s="296">
        <v>10</v>
      </c>
      <c r="X33" s="296">
        <v>8</v>
      </c>
      <c r="Y33" s="296">
        <v>2</v>
      </c>
      <c r="Z33" s="296">
        <v>5</v>
      </c>
      <c r="AA33" s="296">
        <v>4</v>
      </c>
      <c r="AB33" s="296">
        <v>5</v>
      </c>
      <c r="AC33" s="296">
        <v>11</v>
      </c>
      <c r="AD33" s="296">
        <v>8</v>
      </c>
      <c r="AE33" s="296">
        <v>11</v>
      </c>
      <c r="AF33" s="296">
        <v>11</v>
      </c>
      <c r="AG33" s="296">
        <v>4</v>
      </c>
      <c r="AH33" s="296">
        <v>5</v>
      </c>
      <c r="AI33" s="296">
        <v>6</v>
      </c>
      <c r="AJ33" s="296">
        <v>9</v>
      </c>
      <c r="AK33" s="296">
        <v>9</v>
      </c>
      <c r="AL33" s="296">
        <v>9</v>
      </c>
      <c r="AM33" s="296">
        <v>5</v>
      </c>
      <c r="AN33" s="296">
        <v>3</v>
      </c>
      <c r="AO33" s="296">
        <v>4</v>
      </c>
      <c r="AP33" s="296">
        <v>3</v>
      </c>
      <c r="AQ33" s="296">
        <v>6</v>
      </c>
      <c r="AR33" s="296">
        <v>6</v>
      </c>
      <c r="AS33" s="296">
        <v>6</v>
      </c>
      <c r="AT33" s="296">
        <v>6</v>
      </c>
      <c r="AU33" s="296">
        <v>7</v>
      </c>
      <c r="AV33" s="296">
        <v>6</v>
      </c>
      <c r="AW33" s="296">
        <v>6</v>
      </c>
      <c r="AX33" s="296">
        <v>6</v>
      </c>
      <c r="AY33" s="296">
        <v>8</v>
      </c>
      <c r="AZ33" s="296">
        <v>9</v>
      </c>
      <c r="BA33" s="296">
        <v>11</v>
      </c>
      <c r="BB33" s="296">
        <v>14</v>
      </c>
      <c r="BC33" s="296">
        <v>10</v>
      </c>
      <c r="BD33" s="296">
        <v>11</v>
      </c>
      <c r="BE33" s="296">
        <v>8</v>
      </c>
      <c r="BF33" s="296">
        <v>9</v>
      </c>
      <c r="BG33" s="296">
        <v>9</v>
      </c>
      <c r="BH33" s="296">
        <v>7</v>
      </c>
      <c r="BI33" s="296">
        <v>7</v>
      </c>
      <c r="BJ33" s="296">
        <v>6</v>
      </c>
      <c r="BK33" s="296">
        <v>5</v>
      </c>
      <c r="BL33" s="296">
        <v>8</v>
      </c>
      <c r="BM33" s="296">
        <v>10</v>
      </c>
      <c r="BN33" s="296">
        <v>9</v>
      </c>
      <c r="BO33" s="296">
        <v>14</v>
      </c>
      <c r="BP33" s="296">
        <v>10</v>
      </c>
      <c r="BQ33" s="296">
        <v>12</v>
      </c>
      <c r="BR33" s="296">
        <v>16</v>
      </c>
      <c r="BS33" s="296">
        <v>11</v>
      </c>
    </row>
    <row r="34" spans="1:71" x14ac:dyDescent="0.25">
      <c r="A34" t="s">
        <v>31</v>
      </c>
      <c r="B34" s="296">
        <v>1123</v>
      </c>
      <c r="C34" s="296">
        <v>1077</v>
      </c>
      <c r="D34" s="296">
        <v>1082</v>
      </c>
      <c r="E34" s="296">
        <v>1043</v>
      </c>
      <c r="F34" s="296">
        <v>1035</v>
      </c>
      <c r="G34" s="296">
        <v>1133</v>
      </c>
      <c r="H34" s="296">
        <v>1134</v>
      </c>
      <c r="I34" s="296">
        <v>1167</v>
      </c>
      <c r="J34" s="296">
        <v>1177</v>
      </c>
      <c r="K34" s="296">
        <v>1123</v>
      </c>
      <c r="L34" s="296">
        <v>1181</v>
      </c>
      <c r="M34" s="296">
        <v>1233</v>
      </c>
      <c r="N34" s="296">
        <v>1272</v>
      </c>
      <c r="O34" s="296">
        <v>1355</v>
      </c>
      <c r="P34" s="296">
        <v>1348</v>
      </c>
      <c r="Q34" s="296">
        <v>1411</v>
      </c>
      <c r="R34" s="296">
        <v>1391</v>
      </c>
      <c r="S34" s="296">
        <v>1391</v>
      </c>
      <c r="T34" s="296">
        <v>1420</v>
      </c>
      <c r="U34" s="296">
        <v>1355</v>
      </c>
      <c r="V34" s="296">
        <v>1350</v>
      </c>
      <c r="W34" s="296">
        <v>1327</v>
      </c>
      <c r="X34" s="296">
        <v>1278</v>
      </c>
      <c r="Y34" s="296">
        <v>1255</v>
      </c>
      <c r="Z34" s="296">
        <v>1244</v>
      </c>
      <c r="AA34" s="296">
        <v>1197</v>
      </c>
      <c r="AB34" s="296">
        <v>1154</v>
      </c>
      <c r="AC34" s="296">
        <v>1103</v>
      </c>
      <c r="AD34" s="296">
        <v>1119</v>
      </c>
      <c r="AE34" s="296">
        <v>1044</v>
      </c>
      <c r="AF34" s="296">
        <v>1048</v>
      </c>
      <c r="AG34" s="296">
        <v>1036</v>
      </c>
      <c r="AH34" s="296">
        <v>1034</v>
      </c>
      <c r="AI34" s="296">
        <v>1152</v>
      </c>
      <c r="AJ34" s="296">
        <v>1201</v>
      </c>
      <c r="AK34" s="296">
        <v>1240</v>
      </c>
      <c r="AL34" s="296">
        <v>1165</v>
      </c>
      <c r="AM34" s="296">
        <v>1082</v>
      </c>
      <c r="AN34" s="296">
        <v>1041</v>
      </c>
      <c r="AO34" s="296">
        <v>1011</v>
      </c>
      <c r="AP34" s="296">
        <v>1048</v>
      </c>
      <c r="AQ34" s="296">
        <v>1033</v>
      </c>
      <c r="AR34" s="296">
        <v>1059</v>
      </c>
      <c r="AS34" s="296">
        <v>1068</v>
      </c>
      <c r="AT34" s="296">
        <v>1089</v>
      </c>
      <c r="AU34" s="296">
        <v>1121</v>
      </c>
      <c r="AV34" s="296">
        <v>1064</v>
      </c>
      <c r="AW34" s="296">
        <v>999</v>
      </c>
      <c r="AX34" s="296">
        <v>1008</v>
      </c>
      <c r="AY34" s="296">
        <v>961</v>
      </c>
      <c r="AZ34" s="296">
        <v>943</v>
      </c>
      <c r="BA34" s="296">
        <v>1026</v>
      </c>
      <c r="BB34" s="296">
        <v>1056</v>
      </c>
      <c r="BC34" s="296">
        <v>983</v>
      </c>
      <c r="BD34" s="296">
        <v>936</v>
      </c>
      <c r="BE34" s="296">
        <v>791</v>
      </c>
      <c r="BF34" s="296">
        <v>672</v>
      </c>
      <c r="BG34" s="296">
        <v>657</v>
      </c>
      <c r="BH34" s="296">
        <v>674</v>
      </c>
      <c r="BI34" s="296">
        <v>693</v>
      </c>
      <c r="BJ34" s="296">
        <v>695</v>
      </c>
      <c r="BK34" s="296">
        <v>723</v>
      </c>
      <c r="BL34" s="296">
        <v>803</v>
      </c>
      <c r="BM34" s="296">
        <v>881</v>
      </c>
      <c r="BN34" s="296">
        <v>889</v>
      </c>
      <c r="BO34" s="296">
        <v>874</v>
      </c>
      <c r="BP34" s="296">
        <v>874</v>
      </c>
      <c r="BQ34" s="296">
        <v>881</v>
      </c>
      <c r="BR34" s="296">
        <v>978</v>
      </c>
      <c r="BS34" s="296">
        <v>952</v>
      </c>
    </row>
    <row r="35" spans="1:71" x14ac:dyDescent="0.25">
      <c r="A35" t="s">
        <v>32</v>
      </c>
      <c r="B35" s="296">
        <v>100</v>
      </c>
      <c r="C35" s="296">
        <v>93</v>
      </c>
      <c r="D35" s="296">
        <v>78</v>
      </c>
      <c r="E35" s="296">
        <v>105</v>
      </c>
      <c r="F35" s="296">
        <v>106</v>
      </c>
      <c r="G35" s="296">
        <v>148</v>
      </c>
      <c r="H35" s="296">
        <v>171</v>
      </c>
      <c r="I35" s="296">
        <v>188</v>
      </c>
      <c r="J35" s="296">
        <v>216</v>
      </c>
      <c r="K35" s="296">
        <v>206</v>
      </c>
      <c r="L35" s="296">
        <v>224</v>
      </c>
      <c r="M35" s="296">
        <v>231</v>
      </c>
      <c r="N35" s="296">
        <v>259</v>
      </c>
      <c r="O35" s="296">
        <v>269</v>
      </c>
      <c r="P35" s="296">
        <v>287</v>
      </c>
      <c r="Q35" s="296">
        <v>294</v>
      </c>
      <c r="R35" s="296">
        <v>283</v>
      </c>
      <c r="S35" s="296">
        <v>270</v>
      </c>
      <c r="T35" s="296">
        <v>225</v>
      </c>
      <c r="U35" s="296">
        <v>199</v>
      </c>
      <c r="V35" s="296">
        <v>171</v>
      </c>
      <c r="W35" s="296">
        <v>179</v>
      </c>
      <c r="X35" s="296">
        <v>209</v>
      </c>
      <c r="Y35" s="296">
        <v>220</v>
      </c>
      <c r="Z35" s="296">
        <v>213</v>
      </c>
      <c r="AA35" s="296">
        <v>216</v>
      </c>
      <c r="AB35" s="296">
        <v>199</v>
      </c>
      <c r="AC35" s="296">
        <v>222</v>
      </c>
      <c r="AD35" s="296">
        <v>219</v>
      </c>
      <c r="AE35" s="296">
        <v>232</v>
      </c>
      <c r="AF35" s="296">
        <v>245</v>
      </c>
      <c r="AG35" s="296">
        <v>232</v>
      </c>
      <c r="AH35" s="296">
        <v>242</v>
      </c>
      <c r="AI35" s="296">
        <v>234</v>
      </c>
      <c r="AJ35" s="296">
        <v>233</v>
      </c>
      <c r="AK35" s="296">
        <v>242</v>
      </c>
      <c r="AL35" s="296">
        <v>246</v>
      </c>
      <c r="AM35" s="296">
        <v>249</v>
      </c>
      <c r="AN35" s="296">
        <v>227</v>
      </c>
      <c r="AO35" s="296">
        <v>217</v>
      </c>
      <c r="AP35" s="296">
        <v>191</v>
      </c>
      <c r="AQ35" s="296">
        <v>177</v>
      </c>
      <c r="AR35" s="296">
        <v>174</v>
      </c>
      <c r="AS35" s="296">
        <v>160</v>
      </c>
      <c r="AT35" s="296">
        <v>183</v>
      </c>
      <c r="AU35" s="296">
        <v>153</v>
      </c>
      <c r="AV35" s="296">
        <v>143</v>
      </c>
      <c r="AW35" s="296">
        <v>154</v>
      </c>
      <c r="AX35" s="296">
        <v>151</v>
      </c>
      <c r="AY35" s="296">
        <v>181</v>
      </c>
      <c r="AZ35" s="296">
        <v>201</v>
      </c>
      <c r="BA35" s="296">
        <v>198</v>
      </c>
      <c r="BB35" s="296">
        <v>196</v>
      </c>
      <c r="BC35" s="296">
        <v>205</v>
      </c>
      <c r="BD35" s="296">
        <v>214</v>
      </c>
      <c r="BE35" s="296">
        <v>238</v>
      </c>
      <c r="BF35" s="296">
        <v>268</v>
      </c>
      <c r="BG35" s="296">
        <v>272</v>
      </c>
      <c r="BH35" s="296">
        <v>269</v>
      </c>
      <c r="BI35" s="296">
        <v>246</v>
      </c>
      <c r="BJ35" s="296">
        <v>237</v>
      </c>
      <c r="BK35" s="296">
        <v>254</v>
      </c>
      <c r="BL35" s="296">
        <v>265</v>
      </c>
      <c r="BM35" s="296">
        <v>321</v>
      </c>
      <c r="BN35" s="296">
        <v>352</v>
      </c>
      <c r="BO35" s="296">
        <v>382</v>
      </c>
      <c r="BP35" s="296">
        <v>446</v>
      </c>
      <c r="BQ35" s="296">
        <v>467</v>
      </c>
      <c r="BR35" s="296">
        <v>439</v>
      </c>
      <c r="BS35" s="296">
        <v>371</v>
      </c>
    </row>
    <row r="36" spans="1:71" x14ac:dyDescent="0.25">
      <c r="A36" t="s">
        <v>33</v>
      </c>
      <c r="B36" s="296">
        <v>65</v>
      </c>
      <c r="C36" s="296">
        <v>54</v>
      </c>
      <c r="D36" s="296">
        <v>69</v>
      </c>
      <c r="E36" s="296">
        <v>77</v>
      </c>
      <c r="F36" s="296">
        <v>107</v>
      </c>
      <c r="G36" s="296">
        <v>129</v>
      </c>
      <c r="H36" s="296">
        <v>113</v>
      </c>
      <c r="I36" s="296">
        <v>106</v>
      </c>
      <c r="J36" s="296">
        <v>92</v>
      </c>
      <c r="K36" s="296">
        <v>96</v>
      </c>
      <c r="L36" s="296">
        <v>124</v>
      </c>
      <c r="M36" s="296">
        <v>147</v>
      </c>
      <c r="N36" s="296">
        <v>150</v>
      </c>
      <c r="O36" s="296">
        <v>149</v>
      </c>
      <c r="P36" s="296">
        <v>128</v>
      </c>
      <c r="Q36" s="296">
        <v>115</v>
      </c>
      <c r="R36" s="296">
        <v>107</v>
      </c>
      <c r="S36" s="296">
        <v>91</v>
      </c>
      <c r="T36" s="296">
        <v>90</v>
      </c>
      <c r="U36" s="296">
        <v>92</v>
      </c>
      <c r="V36" s="296">
        <v>93</v>
      </c>
      <c r="W36" s="296">
        <v>130</v>
      </c>
      <c r="X36" s="296">
        <v>145</v>
      </c>
      <c r="Y36" s="296">
        <v>145</v>
      </c>
      <c r="Z36" s="296">
        <v>159</v>
      </c>
      <c r="AA36" s="296">
        <v>131</v>
      </c>
      <c r="AB36" s="296">
        <v>104</v>
      </c>
      <c r="AC36" s="296">
        <v>97</v>
      </c>
      <c r="AD36" s="296">
        <v>79</v>
      </c>
      <c r="AE36" s="296">
        <v>94</v>
      </c>
      <c r="AF36" s="296">
        <v>89</v>
      </c>
      <c r="AG36" s="296">
        <v>95</v>
      </c>
      <c r="AH36" s="296">
        <v>96</v>
      </c>
      <c r="AI36" s="296">
        <v>74</v>
      </c>
      <c r="AJ36" s="296">
        <v>82</v>
      </c>
      <c r="AK36" s="296">
        <v>72</v>
      </c>
      <c r="AL36" s="296">
        <v>73</v>
      </c>
      <c r="AM36" s="296">
        <v>74</v>
      </c>
      <c r="AN36" s="296">
        <v>66</v>
      </c>
      <c r="AO36" s="296">
        <v>61</v>
      </c>
      <c r="AP36" s="296">
        <v>53</v>
      </c>
      <c r="AQ36" s="296">
        <v>54</v>
      </c>
      <c r="AR36" s="296">
        <v>59</v>
      </c>
      <c r="AS36" s="296">
        <v>58</v>
      </c>
      <c r="AT36" s="296">
        <v>50</v>
      </c>
      <c r="AU36" s="296">
        <v>46</v>
      </c>
      <c r="AV36" s="296">
        <v>39</v>
      </c>
      <c r="AW36" s="296">
        <v>46</v>
      </c>
      <c r="AX36" s="296">
        <v>53</v>
      </c>
      <c r="AY36" s="296">
        <v>67</v>
      </c>
      <c r="AZ36" s="296">
        <v>63</v>
      </c>
      <c r="BA36" s="296">
        <v>60</v>
      </c>
      <c r="BB36" s="296">
        <v>54</v>
      </c>
      <c r="BC36" s="296">
        <v>48</v>
      </c>
      <c r="BD36" s="296">
        <v>50</v>
      </c>
      <c r="BE36" s="296">
        <v>43</v>
      </c>
      <c r="BF36" s="296">
        <v>54</v>
      </c>
      <c r="BG36" s="296">
        <v>60</v>
      </c>
      <c r="BH36" s="296">
        <v>64</v>
      </c>
      <c r="BI36" s="296">
        <v>82</v>
      </c>
      <c r="BJ36" s="296">
        <v>81</v>
      </c>
      <c r="BK36" s="296">
        <v>72</v>
      </c>
      <c r="BL36" s="296">
        <v>63</v>
      </c>
      <c r="BM36" s="296">
        <v>59</v>
      </c>
      <c r="BN36" s="296">
        <v>49</v>
      </c>
      <c r="BO36" s="296">
        <v>52</v>
      </c>
      <c r="BP36" s="296">
        <v>65</v>
      </c>
      <c r="BQ36" s="296">
        <v>58</v>
      </c>
      <c r="BR36" s="296">
        <v>52</v>
      </c>
      <c r="BS36" s="296">
        <v>45</v>
      </c>
    </row>
    <row r="37" spans="1:71" x14ac:dyDescent="0.25">
      <c r="A37" t="s">
        <v>34</v>
      </c>
      <c r="B37" s="296">
        <v>40</v>
      </c>
      <c r="C37" s="296">
        <v>39</v>
      </c>
      <c r="D37" s="296">
        <v>50</v>
      </c>
      <c r="E37" s="296">
        <v>43</v>
      </c>
      <c r="F37" s="296">
        <v>43</v>
      </c>
      <c r="G37" s="296">
        <v>45</v>
      </c>
      <c r="H37" s="296">
        <v>37</v>
      </c>
      <c r="I37" s="296">
        <v>47</v>
      </c>
      <c r="J37" s="296">
        <v>52</v>
      </c>
      <c r="K37" s="296">
        <v>61</v>
      </c>
      <c r="L37" s="296">
        <v>74</v>
      </c>
      <c r="M37" s="296">
        <v>74</v>
      </c>
      <c r="N37" s="296">
        <v>79</v>
      </c>
      <c r="O37" s="296">
        <v>71</v>
      </c>
      <c r="P37" s="296">
        <v>70</v>
      </c>
      <c r="Q37" s="296">
        <v>65</v>
      </c>
      <c r="R37" s="296">
        <v>72</v>
      </c>
      <c r="S37" s="296">
        <v>76</v>
      </c>
      <c r="T37" s="296">
        <v>76</v>
      </c>
      <c r="U37" s="296">
        <v>83</v>
      </c>
      <c r="V37" s="296">
        <v>84</v>
      </c>
      <c r="W37" s="296">
        <v>79</v>
      </c>
      <c r="X37" s="296">
        <v>60</v>
      </c>
      <c r="Y37" s="296">
        <v>60</v>
      </c>
      <c r="Z37" s="296">
        <v>53</v>
      </c>
      <c r="AA37" s="296">
        <v>53</v>
      </c>
      <c r="AB37" s="296">
        <v>67</v>
      </c>
      <c r="AC37" s="296">
        <v>55</v>
      </c>
      <c r="AD37" s="296">
        <v>53</v>
      </c>
      <c r="AE37" s="296">
        <v>42</v>
      </c>
      <c r="AF37" s="296">
        <v>35</v>
      </c>
      <c r="AG37" s="296">
        <v>33</v>
      </c>
      <c r="AH37" s="296">
        <v>35</v>
      </c>
      <c r="AI37" s="296">
        <v>51</v>
      </c>
      <c r="AJ37" s="296">
        <v>47</v>
      </c>
      <c r="AK37" s="296">
        <v>48</v>
      </c>
      <c r="AL37" s="296">
        <v>44</v>
      </c>
      <c r="AM37" s="296">
        <v>28</v>
      </c>
      <c r="AN37" s="296">
        <v>30</v>
      </c>
      <c r="AO37" s="296">
        <v>39</v>
      </c>
      <c r="AP37" s="296">
        <v>43</v>
      </c>
      <c r="AQ37" s="296">
        <v>44</v>
      </c>
      <c r="AR37" s="296">
        <v>45</v>
      </c>
      <c r="AS37" s="296">
        <v>39</v>
      </c>
      <c r="AT37" s="296">
        <v>35</v>
      </c>
      <c r="AU37" s="296">
        <v>39</v>
      </c>
      <c r="AV37" s="296">
        <v>32</v>
      </c>
      <c r="AW37" s="296">
        <v>35</v>
      </c>
      <c r="AX37" s="296">
        <v>35</v>
      </c>
      <c r="AY37" s="296">
        <v>27</v>
      </c>
      <c r="AZ37" s="296">
        <v>29</v>
      </c>
      <c r="BA37" s="296">
        <v>19</v>
      </c>
      <c r="BB37" s="296">
        <v>23</v>
      </c>
      <c r="BC37" s="296">
        <v>32</v>
      </c>
      <c r="BD37" s="296">
        <v>41</v>
      </c>
      <c r="BE37" s="296">
        <v>50</v>
      </c>
      <c r="BF37" s="296">
        <v>51</v>
      </c>
      <c r="BG37" s="296">
        <v>51</v>
      </c>
      <c r="BH37" s="296">
        <v>42</v>
      </c>
      <c r="BI37" s="296">
        <v>45</v>
      </c>
      <c r="BJ37" s="296">
        <v>50</v>
      </c>
      <c r="BK37" s="296">
        <v>51</v>
      </c>
      <c r="BL37" s="296">
        <v>54</v>
      </c>
      <c r="BM37" s="296">
        <v>52</v>
      </c>
      <c r="BN37" s="296">
        <v>46</v>
      </c>
      <c r="BO37" s="296">
        <v>47</v>
      </c>
      <c r="BP37" s="296">
        <v>41</v>
      </c>
      <c r="BQ37" s="296">
        <v>45</v>
      </c>
      <c r="BR37" s="296">
        <v>40</v>
      </c>
      <c r="BS37" s="296">
        <v>32</v>
      </c>
    </row>
    <row r="38" spans="1:71" x14ac:dyDescent="0.25">
      <c r="A38" t="s">
        <v>35</v>
      </c>
      <c r="B38" s="296">
        <v>11535</v>
      </c>
      <c r="C38" s="296">
        <v>10333</v>
      </c>
      <c r="D38" s="296">
        <v>10033</v>
      </c>
      <c r="E38" s="296">
        <v>9790</v>
      </c>
      <c r="F38" s="296">
        <v>9735</v>
      </c>
      <c r="G38" s="296">
        <v>9548</v>
      </c>
      <c r="H38" s="296">
        <v>9056</v>
      </c>
      <c r="I38" s="296">
        <v>8782</v>
      </c>
      <c r="J38" s="296">
        <v>8382</v>
      </c>
      <c r="K38" s="296">
        <v>7973</v>
      </c>
      <c r="L38" s="296">
        <v>7879</v>
      </c>
      <c r="M38" s="296">
        <v>7965</v>
      </c>
      <c r="N38" s="296">
        <v>8257</v>
      </c>
      <c r="O38" s="296">
        <v>8426</v>
      </c>
      <c r="P38" s="296">
        <v>8632</v>
      </c>
      <c r="Q38" s="296">
        <v>8553</v>
      </c>
      <c r="R38" s="296">
        <v>8550</v>
      </c>
      <c r="S38" s="296">
        <v>8528</v>
      </c>
      <c r="T38" s="296">
        <v>8295</v>
      </c>
      <c r="U38" s="296">
        <v>8268</v>
      </c>
      <c r="V38" s="296">
        <v>8029</v>
      </c>
      <c r="W38" s="296">
        <v>8318</v>
      </c>
      <c r="X38" s="296">
        <v>8250</v>
      </c>
      <c r="Y38" s="296">
        <v>8224</v>
      </c>
      <c r="Z38" s="296">
        <v>8253</v>
      </c>
      <c r="AA38" s="296">
        <v>8654</v>
      </c>
      <c r="AB38" s="296">
        <v>9195</v>
      </c>
      <c r="AC38" s="296">
        <v>9505</v>
      </c>
      <c r="AD38" s="296">
        <v>9935</v>
      </c>
      <c r="AE38" s="296">
        <v>9678</v>
      </c>
      <c r="AF38" s="296">
        <v>9678</v>
      </c>
      <c r="AG38" s="296">
        <v>9961</v>
      </c>
      <c r="AH38" s="296">
        <v>10072</v>
      </c>
      <c r="AI38" s="296">
        <v>10208</v>
      </c>
      <c r="AJ38" s="296">
        <v>10432</v>
      </c>
      <c r="AK38" s="296">
        <v>10429</v>
      </c>
      <c r="AL38" s="296">
        <v>10264</v>
      </c>
      <c r="AM38" s="296">
        <v>10021</v>
      </c>
      <c r="AN38" s="296">
        <v>9797</v>
      </c>
      <c r="AO38" s="296">
        <v>9583</v>
      </c>
      <c r="AP38" s="296">
        <v>9486</v>
      </c>
      <c r="AQ38" s="296">
        <v>9400</v>
      </c>
      <c r="AR38" s="296">
        <v>9159</v>
      </c>
      <c r="AS38" s="296">
        <v>9524</v>
      </c>
      <c r="AT38" s="296">
        <v>9835</v>
      </c>
      <c r="AU38" s="296">
        <v>9710</v>
      </c>
      <c r="AV38" s="296">
        <v>9755</v>
      </c>
      <c r="AW38" s="296">
        <v>9520</v>
      </c>
      <c r="AX38" s="296">
        <v>9383</v>
      </c>
      <c r="AY38" s="296">
        <v>9483</v>
      </c>
      <c r="AZ38" s="296">
        <v>9525</v>
      </c>
      <c r="BA38" s="296">
        <v>9250</v>
      </c>
      <c r="BB38" s="296">
        <v>8962</v>
      </c>
      <c r="BC38" s="296">
        <v>8986</v>
      </c>
      <c r="BD38" s="296">
        <v>8924</v>
      </c>
      <c r="BE38" s="296">
        <v>9091</v>
      </c>
      <c r="BF38" s="296">
        <v>9543</v>
      </c>
      <c r="BG38" s="296">
        <v>9724</v>
      </c>
      <c r="BH38" s="296">
        <v>9905</v>
      </c>
      <c r="BI38" s="296">
        <v>10128</v>
      </c>
      <c r="BJ38" s="296">
        <v>9937</v>
      </c>
      <c r="BK38" s="296">
        <v>9738</v>
      </c>
      <c r="BL38" s="296">
        <v>9603</v>
      </c>
      <c r="BM38" s="296">
        <v>9555</v>
      </c>
      <c r="BN38" s="296">
        <v>9376</v>
      </c>
      <c r="BO38" s="296">
        <v>9268</v>
      </c>
      <c r="BP38" s="296">
        <v>9304</v>
      </c>
      <c r="BQ38" s="296">
        <v>9116</v>
      </c>
      <c r="BR38" s="296">
        <v>9024</v>
      </c>
      <c r="BS38" s="296">
        <v>8866</v>
      </c>
    </row>
    <row r="39" spans="1:71" x14ac:dyDescent="0.25">
      <c r="A39" t="s">
        <v>36</v>
      </c>
      <c r="B39" s="296">
        <v>105</v>
      </c>
      <c r="C39" s="296">
        <v>87</v>
      </c>
      <c r="D39" s="296">
        <v>94</v>
      </c>
      <c r="E39" s="296">
        <v>100</v>
      </c>
      <c r="F39" s="296">
        <v>139</v>
      </c>
      <c r="G39" s="296">
        <v>168</v>
      </c>
      <c r="H39" s="296">
        <v>174</v>
      </c>
      <c r="I39" s="296">
        <v>187</v>
      </c>
      <c r="J39" s="296">
        <v>161</v>
      </c>
      <c r="K39" s="296">
        <v>139</v>
      </c>
      <c r="L39" s="296">
        <v>115</v>
      </c>
      <c r="M39" s="296">
        <v>133</v>
      </c>
      <c r="N39" s="296">
        <v>127</v>
      </c>
      <c r="O39" s="296">
        <v>116</v>
      </c>
      <c r="P39" s="296">
        <v>135</v>
      </c>
      <c r="Q39" s="296">
        <v>121</v>
      </c>
      <c r="R39" s="296">
        <v>131</v>
      </c>
      <c r="S39" s="296">
        <v>148</v>
      </c>
      <c r="T39" s="296">
        <v>146</v>
      </c>
      <c r="U39" s="296">
        <v>142</v>
      </c>
      <c r="V39" s="296">
        <v>152</v>
      </c>
      <c r="W39" s="296">
        <v>166</v>
      </c>
      <c r="X39" s="296">
        <v>200</v>
      </c>
      <c r="Y39" s="296">
        <v>215</v>
      </c>
      <c r="Z39" s="296">
        <v>223</v>
      </c>
      <c r="AA39" s="296">
        <v>214</v>
      </c>
      <c r="AB39" s="296">
        <v>177</v>
      </c>
      <c r="AC39" s="296">
        <v>165</v>
      </c>
      <c r="AD39" s="296">
        <v>174</v>
      </c>
      <c r="AE39" s="296">
        <v>191</v>
      </c>
      <c r="AF39" s="296">
        <v>194</v>
      </c>
      <c r="AG39" s="296">
        <v>213</v>
      </c>
      <c r="AH39" s="296">
        <v>198</v>
      </c>
      <c r="AI39" s="296">
        <v>171</v>
      </c>
      <c r="AJ39" s="296">
        <v>160</v>
      </c>
      <c r="AK39" s="296">
        <v>141</v>
      </c>
      <c r="AL39" s="296">
        <v>113</v>
      </c>
      <c r="AM39" s="296">
        <v>136</v>
      </c>
      <c r="AN39" s="296">
        <v>143</v>
      </c>
      <c r="AO39" s="296">
        <v>148</v>
      </c>
      <c r="AP39" s="296">
        <v>148</v>
      </c>
      <c r="AQ39" s="296">
        <v>139</v>
      </c>
      <c r="AR39" s="296">
        <v>128</v>
      </c>
      <c r="AS39" s="296">
        <v>134</v>
      </c>
      <c r="AT39" s="296">
        <v>135</v>
      </c>
      <c r="AU39" s="296">
        <v>133</v>
      </c>
      <c r="AV39" s="296">
        <v>139</v>
      </c>
      <c r="AW39" s="296">
        <v>133</v>
      </c>
      <c r="AX39" s="296">
        <v>137</v>
      </c>
      <c r="AY39" s="296">
        <v>123</v>
      </c>
      <c r="AZ39" s="296">
        <v>114</v>
      </c>
      <c r="BA39" s="296">
        <v>102</v>
      </c>
      <c r="BB39" s="296">
        <v>104</v>
      </c>
      <c r="BC39" s="296">
        <v>125</v>
      </c>
      <c r="BD39" s="296">
        <v>138</v>
      </c>
      <c r="BE39" s="296">
        <v>183</v>
      </c>
      <c r="BF39" s="296">
        <v>205</v>
      </c>
      <c r="BG39" s="296">
        <v>201</v>
      </c>
      <c r="BH39" s="296">
        <v>242</v>
      </c>
      <c r="BI39" s="296">
        <v>255</v>
      </c>
      <c r="BJ39" s="296">
        <v>228</v>
      </c>
      <c r="BK39" s="296">
        <v>218</v>
      </c>
      <c r="BL39" s="296">
        <v>191</v>
      </c>
      <c r="BM39" s="296">
        <v>171</v>
      </c>
      <c r="BN39" s="296">
        <v>177</v>
      </c>
      <c r="BO39" s="296">
        <v>209</v>
      </c>
      <c r="BP39" s="296">
        <v>186</v>
      </c>
      <c r="BQ39" s="296">
        <v>185</v>
      </c>
      <c r="BR39" s="296">
        <v>211</v>
      </c>
      <c r="BS39" s="296">
        <v>208</v>
      </c>
    </row>
    <row r="40" spans="1:71" x14ac:dyDescent="0.25">
      <c r="A40" t="s">
        <v>37</v>
      </c>
      <c r="B40" s="296">
        <v>88</v>
      </c>
      <c r="C40" s="296">
        <v>79</v>
      </c>
      <c r="D40" s="296">
        <v>87</v>
      </c>
      <c r="E40" s="296">
        <v>77</v>
      </c>
      <c r="F40" s="296">
        <v>70</v>
      </c>
      <c r="G40" s="296">
        <v>69</v>
      </c>
      <c r="H40" s="296">
        <v>61</v>
      </c>
      <c r="I40" s="296">
        <v>73</v>
      </c>
      <c r="J40" s="296">
        <v>73</v>
      </c>
      <c r="K40" s="296">
        <v>82</v>
      </c>
      <c r="L40" s="296">
        <v>79</v>
      </c>
      <c r="M40" s="296">
        <v>68</v>
      </c>
      <c r="N40" s="296">
        <v>75</v>
      </c>
      <c r="O40" s="296">
        <v>76</v>
      </c>
      <c r="P40" s="296">
        <v>79</v>
      </c>
      <c r="Q40" s="296">
        <v>66</v>
      </c>
      <c r="R40" s="296">
        <v>59</v>
      </c>
      <c r="S40" s="296">
        <v>53</v>
      </c>
      <c r="T40" s="296">
        <v>62</v>
      </c>
      <c r="U40" s="296">
        <v>64</v>
      </c>
      <c r="V40" s="296">
        <v>74</v>
      </c>
      <c r="W40" s="296">
        <v>82</v>
      </c>
      <c r="X40" s="296">
        <v>64</v>
      </c>
      <c r="Y40" s="296">
        <v>73</v>
      </c>
      <c r="Z40" s="296">
        <v>53</v>
      </c>
      <c r="AA40" s="296">
        <v>43</v>
      </c>
      <c r="AB40" s="296">
        <v>52</v>
      </c>
      <c r="AC40" s="296">
        <v>47</v>
      </c>
      <c r="AD40" s="296">
        <v>52</v>
      </c>
      <c r="AE40" s="296">
        <v>52</v>
      </c>
      <c r="AF40" s="296">
        <v>41</v>
      </c>
      <c r="AG40" s="296">
        <v>36</v>
      </c>
      <c r="AH40" s="296">
        <v>36</v>
      </c>
      <c r="AI40" s="296">
        <v>35</v>
      </c>
      <c r="AJ40" s="296">
        <v>32</v>
      </c>
      <c r="AK40" s="296">
        <v>38</v>
      </c>
      <c r="AL40" s="296">
        <v>34</v>
      </c>
      <c r="AM40" s="296">
        <v>33</v>
      </c>
      <c r="AN40" s="296">
        <v>27</v>
      </c>
      <c r="AO40" s="296">
        <v>25</v>
      </c>
      <c r="AP40" s="296">
        <v>32</v>
      </c>
      <c r="AQ40" s="296">
        <v>49</v>
      </c>
      <c r="AR40" s="296">
        <v>53</v>
      </c>
      <c r="AS40" s="296">
        <v>55</v>
      </c>
      <c r="AT40" s="296">
        <v>53</v>
      </c>
      <c r="AU40" s="296">
        <v>41</v>
      </c>
      <c r="AV40" s="296">
        <v>44</v>
      </c>
      <c r="AW40" s="296">
        <v>34</v>
      </c>
      <c r="AX40" s="296">
        <v>42</v>
      </c>
      <c r="AY40" s="296">
        <v>50</v>
      </c>
      <c r="AZ40" s="296">
        <v>48</v>
      </c>
      <c r="BA40" s="296">
        <v>42</v>
      </c>
      <c r="BB40" s="296">
        <v>39</v>
      </c>
      <c r="BC40" s="296">
        <v>38</v>
      </c>
      <c r="BD40" s="296">
        <v>45</v>
      </c>
      <c r="BE40" s="296">
        <v>50</v>
      </c>
      <c r="BF40" s="296">
        <v>51</v>
      </c>
      <c r="BG40" s="296">
        <v>50</v>
      </c>
      <c r="BH40" s="296">
        <v>55</v>
      </c>
      <c r="BI40" s="296">
        <v>64</v>
      </c>
      <c r="BJ40" s="296">
        <v>61</v>
      </c>
      <c r="BK40" s="296">
        <v>58</v>
      </c>
      <c r="BL40" s="296">
        <v>61</v>
      </c>
      <c r="BM40" s="296">
        <v>62</v>
      </c>
      <c r="BN40" s="296">
        <v>60</v>
      </c>
      <c r="BO40" s="296">
        <v>59</v>
      </c>
      <c r="BP40" s="296">
        <v>47</v>
      </c>
      <c r="BQ40" s="296">
        <v>37</v>
      </c>
      <c r="BR40" s="296">
        <v>31</v>
      </c>
      <c r="BS40" s="296">
        <v>21</v>
      </c>
    </row>
    <row r="41" spans="1:71" x14ac:dyDescent="0.25">
      <c r="A41" t="s">
        <v>38</v>
      </c>
      <c r="B41" s="296">
        <v>26</v>
      </c>
      <c r="C41" s="296">
        <v>25</v>
      </c>
      <c r="D41" s="296">
        <v>22</v>
      </c>
      <c r="E41" s="296">
        <v>20</v>
      </c>
      <c r="F41" s="296">
        <v>20</v>
      </c>
      <c r="G41" s="296">
        <v>20</v>
      </c>
      <c r="H41" s="296">
        <v>20</v>
      </c>
      <c r="I41" s="296">
        <v>19</v>
      </c>
      <c r="J41" s="296">
        <v>21</v>
      </c>
      <c r="K41" s="296">
        <v>24</v>
      </c>
      <c r="L41" s="296">
        <v>24</v>
      </c>
      <c r="M41" s="296">
        <v>25</v>
      </c>
      <c r="N41" s="296">
        <v>26</v>
      </c>
      <c r="O41" s="296">
        <v>28</v>
      </c>
      <c r="P41" s="296">
        <v>35</v>
      </c>
      <c r="Q41" s="296">
        <v>39</v>
      </c>
      <c r="R41" s="296">
        <v>44</v>
      </c>
      <c r="S41" s="296">
        <v>37</v>
      </c>
      <c r="T41" s="296">
        <v>35</v>
      </c>
      <c r="U41" s="296">
        <v>27</v>
      </c>
      <c r="V41" s="296">
        <v>18</v>
      </c>
      <c r="W41" s="296">
        <v>26</v>
      </c>
      <c r="X41" s="296">
        <v>26</v>
      </c>
      <c r="Y41" s="296">
        <v>26</v>
      </c>
      <c r="Z41" s="296">
        <v>42</v>
      </c>
      <c r="AA41" s="296">
        <v>36</v>
      </c>
      <c r="AB41" s="296">
        <v>29</v>
      </c>
      <c r="AC41" s="296">
        <v>30</v>
      </c>
      <c r="AD41" s="296">
        <v>25</v>
      </c>
      <c r="AE41" s="296">
        <v>28</v>
      </c>
      <c r="AF41" s="296">
        <v>29</v>
      </c>
      <c r="AG41" s="296">
        <v>28</v>
      </c>
      <c r="AH41" s="296">
        <v>23</v>
      </c>
      <c r="AI41" s="296">
        <v>22</v>
      </c>
      <c r="AJ41" s="296">
        <v>23</v>
      </c>
      <c r="AK41" s="296">
        <v>22</v>
      </c>
      <c r="AL41" s="296">
        <v>23</v>
      </c>
      <c r="AM41" s="296">
        <v>19</v>
      </c>
      <c r="AN41" s="296">
        <v>23</v>
      </c>
      <c r="AO41" s="296">
        <v>22</v>
      </c>
      <c r="AP41" s="296">
        <v>18</v>
      </c>
      <c r="AQ41" s="296">
        <v>16</v>
      </c>
      <c r="AR41" s="296">
        <v>9</v>
      </c>
      <c r="AS41" s="296">
        <v>12</v>
      </c>
      <c r="AT41" s="296">
        <v>10</v>
      </c>
      <c r="AU41" s="296">
        <v>15</v>
      </c>
      <c r="AV41" s="296">
        <v>18</v>
      </c>
      <c r="AW41" s="296">
        <v>16</v>
      </c>
      <c r="AX41" s="296">
        <v>28</v>
      </c>
      <c r="AY41" s="296">
        <v>27</v>
      </c>
      <c r="AZ41" s="296">
        <v>29</v>
      </c>
      <c r="BA41" s="296">
        <v>39</v>
      </c>
      <c r="BB41" s="296">
        <v>33</v>
      </c>
      <c r="BC41" s="296">
        <v>33</v>
      </c>
      <c r="BD41" s="296">
        <v>27</v>
      </c>
      <c r="BE41" s="296">
        <v>18</v>
      </c>
      <c r="BF41" s="296">
        <v>22</v>
      </c>
      <c r="BG41" s="296">
        <v>23</v>
      </c>
      <c r="BH41" s="296">
        <v>27</v>
      </c>
      <c r="BI41" s="296">
        <v>22</v>
      </c>
      <c r="BJ41" s="296">
        <v>17</v>
      </c>
      <c r="BK41" s="296">
        <v>14</v>
      </c>
      <c r="BL41" s="296">
        <v>12</v>
      </c>
      <c r="BM41" s="296">
        <v>11</v>
      </c>
      <c r="BN41" s="296">
        <v>6</v>
      </c>
      <c r="BO41" s="296">
        <v>5</v>
      </c>
      <c r="BP41" s="296">
        <v>3</v>
      </c>
      <c r="BQ41" s="296">
        <v>11</v>
      </c>
      <c r="BR41" s="296">
        <v>18</v>
      </c>
      <c r="BS41" s="296">
        <v>20</v>
      </c>
    </row>
    <row r="42" spans="1:71" x14ac:dyDescent="0.25">
      <c r="A42" t="s">
        <v>39</v>
      </c>
      <c r="B42" s="296">
        <v>172</v>
      </c>
      <c r="C42" s="296">
        <v>150</v>
      </c>
      <c r="D42" s="296">
        <v>156</v>
      </c>
      <c r="E42" s="296">
        <v>161</v>
      </c>
      <c r="F42" s="296">
        <v>163</v>
      </c>
      <c r="G42" s="296">
        <v>164</v>
      </c>
      <c r="H42" s="296">
        <v>158</v>
      </c>
      <c r="I42" s="296">
        <v>131</v>
      </c>
      <c r="J42" s="296">
        <v>134</v>
      </c>
      <c r="K42" s="296">
        <v>134</v>
      </c>
      <c r="L42" s="296">
        <v>127</v>
      </c>
      <c r="M42" s="296">
        <v>144</v>
      </c>
      <c r="N42" s="296">
        <v>142</v>
      </c>
      <c r="O42" s="296">
        <v>142</v>
      </c>
      <c r="P42" s="296">
        <v>146</v>
      </c>
      <c r="Q42" s="296">
        <v>145</v>
      </c>
      <c r="R42" s="296">
        <v>148</v>
      </c>
      <c r="S42" s="296">
        <v>147</v>
      </c>
      <c r="T42" s="296">
        <v>151</v>
      </c>
      <c r="U42" s="296">
        <v>161</v>
      </c>
      <c r="V42" s="296">
        <v>163</v>
      </c>
      <c r="W42" s="296">
        <v>185</v>
      </c>
      <c r="X42" s="296">
        <v>183</v>
      </c>
      <c r="Y42" s="296">
        <v>181</v>
      </c>
      <c r="Z42" s="296">
        <v>180</v>
      </c>
      <c r="AA42" s="296">
        <v>172</v>
      </c>
      <c r="AB42" s="296">
        <v>151</v>
      </c>
      <c r="AC42" s="296">
        <v>143</v>
      </c>
      <c r="AD42" s="296">
        <v>149</v>
      </c>
      <c r="AE42" s="296">
        <v>132</v>
      </c>
      <c r="AF42" s="296">
        <v>136</v>
      </c>
      <c r="AG42" s="296">
        <v>144</v>
      </c>
      <c r="AH42" s="296">
        <v>144</v>
      </c>
      <c r="AI42" s="296">
        <v>171</v>
      </c>
      <c r="AJ42" s="296">
        <v>181</v>
      </c>
      <c r="AK42" s="296">
        <v>168</v>
      </c>
      <c r="AL42" s="296">
        <v>141</v>
      </c>
      <c r="AM42" s="296">
        <v>120</v>
      </c>
      <c r="AN42" s="296">
        <v>123</v>
      </c>
      <c r="AO42" s="296">
        <v>130</v>
      </c>
      <c r="AP42" s="296">
        <v>153</v>
      </c>
      <c r="AQ42" s="296">
        <v>150</v>
      </c>
      <c r="AR42" s="296">
        <v>149</v>
      </c>
      <c r="AS42" s="296">
        <v>127</v>
      </c>
      <c r="AT42" s="296">
        <v>109</v>
      </c>
      <c r="AU42" s="296">
        <v>121</v>
      </c>
      <c r="AV42" s="296">
        <v>112</v>
      </c>
      <c r="AW42" s="296">
        <v>137</v>
      </c>
      <c r="AX42" s="296">
        <v>150</v>
      </c>
      <c r="AY42" s="296">
        <v>126</v>
      </c>
      <c r="AZ42" s="296">
        <v>127</v>
      </c>
      <c r="BA42" s="296">
        <v>127</v>
      </c>
      <c r="BB42" s="296">
        <v>112</v>
      </c>
      <c r="BC42" s="296">
        <v>123</v>
      </c>
      <c r="BD42" s="296">
        <v>137</v>
      </c>
      <c r="BE42" s="296">
        <v>146</v>
      </c>
      <c r="BF42" s="296">
        <v>153</v>
      </c>
      <c r="BG42" s="296">
        <v>165</v>
      </c>
      <c r="BH42" s="296">
        <v>170</v>
      </c>
      <c r="BI42" s="296">
        <v>172</v>
      </c>
      <c r="BJ42" s="296">
        <v>172</v>
      </c>
      <c r="BK42" s="296">
        <v>161</v>
      </c>
      <c r="BL42" s="296">
        <v>167</v>
      </c>
      <c r="BM42" s="296">
        <v>163</v>
      </c>
      <c r="BN42" s="296">
        <v>151</v>
      </c>
      <c r="BO42" s="296">
        <v>152</v>
      </c>
      <c r="BP42" s="296">
        <v>163</v>
      </c>
      <c r="BQ42" s="296">
        <v>173</v>
      </c>
      <c r="BR42" s="296">
        <v>170</v>
      </c>
      <c r="BS42" s="296">
        <v>180</v>
      </c>
    </row>
    <row r="43" spans="1:71" x14ac:dyDescent="0.25">
      <c r="A43" t="s">
        <v>40</v>
      </c>
      <c r="B43" s="296">
        <v>174</v>
      </c>
      <c r="C43" s="296">
        <v>173</v>
      </c>
      <c r="D43" s="296">
        <v>193</v>
      </c>
      <c r="E43" s="296">
        <v>204</v>
      </c>
      <c r="F43" s="296">
        <v>177</v>
      </c>
      <c r="G43" s="296">
        <v>215</v>
      </c>
      <c r="H43" s="296">
        <v>218</v>
      </c>
      <c r="I43" s="296">
        <v>195</v>
      </c>
      <c r="J43" s="296">
        <v>214</v>
      </c>
      <c r="K43" s="296">
        <v>203</v>
      </c>
      <c r="L43" s="296">
        <v>185</v>
      </c>
      <c r="M43" s="296">
        <v>233</v>
      </c>
      <c r="N43" s="296">
        <v>244</v>
      </c>
      <c r="O43" s="296">
        <v>271</v>
      </c>
      <c r="P43" s="296">
        <v>291</v>
      </c>
      <c r="Q43" s="296">
        <v>265</v>
      </c>
      <c r="R43" s="296">
        <v>265</v>
      </c>
      <c r="S43" s="296">
        <v>316</v>
      </c>
      <c r="T43" s="296">
        <v>315</v>
      </c>
      <c r="U43" s="296">
        <v>327</v>
      </c>
      <c r="V43" s="296">
        <v>332</v>
      </c>
      <c r="W43" s="296">
        <v>253</v>
      </c>
      <c r="X43" s="296">
        <v>245</v>
      </c>
      <c r="Y43" s="296">
        <v>276</v>
      </c>
      <c r="Z43" s="296">
        <v>331</v>
      </c>
      <c r="AA43" s="296">
        <v>348</v>
      </c>
      <c r="AB43" s="296">
        <v>369</v>
      </c>
      <c r="AC43" s="296">
        <v>382</v>
      </c>
      <c r="AD43" s="296">
        <v>380</v>
      </c>
      <c r="AE43" s="296">
        <v>418</v>
      </c>
      <c r="AF43" s="296">
        <v>435</v>
      </c>
      <c r="AG43" s="296">
        <v>393</v>
      </c>
      <c r="AH43" s="296">
        <v>384</v>
      </c>
      <c r="AI43" s="296">
        <v>341</v>
      </c>
      <c r="AJ43" s="296">
        <v>337</v>
      </c>
      <c r="AK43" s="296">
        <v>353</v>
      </c>
      <c r="AL43" s="296">
        <v>341</v>
      </c>
      <c r="AM43" s="296">
        <v>357</v>
      </c>
      <c r="AN43" s="296">
        <v>367</v>
      </c>
      <c r="AO43" s="296">
        <v>378</v>
      </c>
      <c r="AP43" s="296">
        <v>415</v>
      </c>
      <c r="AQ43" s="296">
        <v>423</v>
      </c>
      <c r="AR43" s="296">
        <v>399</v>
      </c>
      <c r="AS43" s="296">
        <v>399</v>
      </c>
      <c r="AT43" s="296">
        <v>391</v>
      </c>
      <c r="AU43" s="296">
        <v>440</v>
      </c>
      <c r="AV43" s="296">
        <v>443</v>
      </c>
      <c r="AW43" s="296">
        <v>459</v>
      </c>
      <c r="AX43" s="296">
        <v>400</v>
      </c>
      <c r="AY43" s="296">
        <v>349</v>
      </c>
      <c r="AZ43" s="296">
        <v>353</v>
      </c>
      <c r="BA43" s="296">
        <v>288</v>
      </c>
      <c r="BB43" s="296">
        <v>316</v>
      </c>
      <c r="BC43" s="296">
        <v>315</v>
      </c>
      <c r="BD43" s="296">
        <v>337</v>
      </c>
      <c r="BE43" s="296">
        <v>402</v>
      </c>
      <c r="BF43" s="296">
        <v>410</v>
      </c>
      <c r="BG43" s="296">
        <v>447</v>
      </c>
      <c r="BH43" s="296">
        <v>434</v>
      </c>
      <c r="BI43" s="296">
        <v>410</v>
      </c>
      <c r="BJ43" s="296">
        <v>428</v>
      </c>
      <c r="BK43" s="296">
        <v>402</v>
      </c>
      <c r="BL43" s="296">
        <v>383</v>
      </c>
      <c r="BM43" s="296">
        <v>390</v>
      </c>
      <c r="BN43" s="296">
        <v>367</v>
      </c>
      <c r="BO43" s="296">
        <v>341</v>
      </c>
      <c r="BP43" s="296">
        <v>352</v>
      </c>
      <c r="BQ43" s="296">
        <v>338</v>
      </c>
      <c r="BR43" s="296">
        <v>303</v>
      </c>
      <c r="BS43" s="296">
        <v>280</v>
      </c>
    </row>
    <row r="44" spans="1:71" x14ac:dyDescent="0.25">
      <c r="A44" t="s">
        <v>41</v>
      </c>
      <c r="B44" s="296">
        <v>21</v>
      </c>
      <c r="C44" s="296">
        <v>25</v>
      </c>
      <c r="D44" s="296">
        <v>26</v>
      </c>
      <c r="E44" s="296">
        <v>32</v>
      </c>
      <c r="F44" s="296">
        <v>30</v>
      </c>
      <c r="G44" s="296">
        <v>23</v>
      </c>
      <c r="H44" s="296">
        <v>20</v>
      </c>
      <c r="I44" s="296">
        <v>13</v>
      </c>
      <c r="J44" s="296">
        <v>15</v>
      </c>
      <c r="K44" s="296">
        <v>14</v>
      </c>
      <c r="L44" s="296">
        <v>18</v>
      </c>
      <c r="M44" s="296">
        <v>29</v>
      </c>
      <c r="N44" s="296">
        <v>27</v>
      </c>
      <c r="O44" s="296">
        <v>29</v>
      </c>
      <c r="P44" s="296">
        <v>23</v>
      </c>
      <c r="Q44" s="296">
        <v>13</v>
      </c>
      <c r="R44" s="296">
        <v>8</v>
      </c>
      <c r="S44" s="296">
        <v>3</v>
      </c>
      <c r="T44" s="296">
        <v>8</v>
      </c>
      <c r="U44" s="296">
        <v>7</v>
      </c>
      <c r="V44" s="296">
        <v>10</v>
      </c>
      <c r="W44" s="296">
        <v>10</v>
      </c>
      <c r="X44" s="296">
        <v>12</v>
      </c>
      <c r="Y44" s="296">
        <v>13</v>
      </c>
      <c r="Z44" s="296">
        <v>13</v>
      </c>
      <c r="AA44" s="296">
        <v>11</v>
      </c>
      <c r="AB44" s="296">
        <v>7</v>
      </c>
      <c r="AC44" s="296">
        <v>9</v>
      </c>
      <c r="AD44" s="296">
        <v>12</v>
      </c>
      <c r="AE44" s="296">
        <v>14</v>
      </c>
      <c r="AF44" s="296">
        <v>15</v>
      </c>
      <c r="AG44" s="296">
        <v>12</v>
      </c>
      <c r="AH44" s="296">
        <v>9</v>
      </c>
      <c r="AI44" s="296">
        <v>18</v>
      </c>
      <c r="AJ44" s="296">
        <v>9</v>
      </c>
      <c r="AK44" s="296">
        <v>11</v>
      </c>
      <c r="AL44" s="296">
        <v>11</v>
      </c>
      <c r="AM44" s="296">
        <v>6</v>
      </c>
      <c r="AN44" s="296">
        <v>5</v>
      </c>
      <c r="AO44" s="296">
        <v>7</v>
      </c>
      <c r="AP44" s="296">
        <v>7</v>
      </c>
      <c r="AQ44" s="296">
        <v>7</v>
      </c>
      <c r="AR44" s="296">
        <v>10</v>
      </c>
      <c r="AS44" s="296">
        <v>8</v>
      </c>
      <c r="AT44" s="296">
        <v>7</v>
      </c>
      <c r="AU44" s="296">
        <v>11</v>
      </c>
      <c r="AV44" s="296">
        <v>7</v>
      </c>
      <c r="AW44" s="296">
        <v>6</v>
      </c>
      <c r="AX44" s="296">
        <v>9</v>
      </c>
      <c r="AY44" s="296">
        <v>4</v>
      </c>
      <c r="AZ44" s="296">
        <v>5</v>
      </c>
      <c r="BA44" s="296">
        <v>5</v>
      </c>
      <c r="BB44" s="296">
        <v>2</v>
      </c>
      <c r="BC44" s="296">
        <v>5</v>
      </c>
      <c r="BD44" s="296">
        <v>6</v>
      </c>
      <c r="BE44" s="296">
        <v>8</v>
      </c>
      <c r="BF44" s="296">
        <v>9</v>
      </c>
      <c r="BG44" s="296">
        <v>6</v>
      </c>
      <c r="BH44" s="296">
        <v>11</v>
      </c>
      <c r="BI44" s="296">
        <v>13</v>
      </c>
      <c r="BJ44" s="296">
        <v>18</v>
      </c>
      <c r="BK44" s="296">
        <v>19</v>
      </c>
      <c r="BL44" s="296">
        <v>14</v>
      </c>
      <c r="BM44" s="296">
        <v>11</v>
      </c>
      <c r="BN44" s="296">
        <v>8</v>
      </c>
      <c r="BO44" s="296">
        <v>8</v>
      </c>
      <c r="BP44" s="296">
        <v>9</v>
      </c>
      <c r="BQ44" s="296">
        <v>12</v>
      </c>
      <c r="BR44" s="296">
        <v>14</v>
      </c>
      <c r="BS44" s="296">
        <v>16</v>
      </c>
    </row>
    <row r="45" spans="1:71" x14ac:dyDescent="0.25">
      <c r="A45" t="s">
        <v>42</v>
      </c>
      <c r="B45" s="296">
        <v>4</v>
      </c>
      <c r="C45" s="296">
        <v>4</v>
      </c>
      <c r="D45" s="296">
        <v>3</v>
      </c>
      <c r="E45" s="296">
        <v>2</v>
      </c>
      <c r="F45" s="296">
        <v>1</v>
      </c>
      <c r="G45" s="296">
        <v>4</v>
      </c>
      <c r="H45" s="296">
        <v>4</v>
      </c>
      <c r="I45" s="296">
        <v>5</v>
      </c>
      <c r="J45" s="296">
        <v>7</v>
      </c>
      <c r="K45" s="296">
        <v>3</v>
      </c>
      <c r="L45" s="296">
        <v>3</v>
      </c>
      <c r="M45" s="296">
        <v>2</v>
      </c>
      <c r="N45" s="296" t="s">
        <v>18</v>
      </c>
      <c r="O45" s="296">
        <v>1</v>
      </c>
      <c r="P45" s="296">
        <v>1</v>
      </c>
      <c r="Q45" s="296">
        <v>1</v>
      </c>
      <c r="R45" s="296">
        <v>1</v>
      </c>
      <c r="S45" s="296" t="s">
        <v>18</v>
      </c>
      <c r="T45" s="296" t="s">
        <v>18</v>
      </c>
      <c r="U45" s="296">
        <v>3</v>
      </c>
      <c r="V45" s="296">
        <v>3</v>
      </c>
      <c r="W45" s="296">
        <v>4</v>
      </c>
      <c r="X45" s="296">
        <v>5</v>
      </c>
      <c r="Y45" s="296">
        <v>2</v>
      </c>
      <c r="Z45" s="296">
        <v>6</v>
      </c>
      <c r="AA45" s="296">
        <v>6</v>
      </c>
      <c r="AB45" s="296">
        <v>6</v>
      </c>
      <c r="AC45" s="296">
        <v>6</v>
      </c>
      <c r="AD45" s="296">
        <v>4</v>
      </c>
      <c r="AE45" s="296">
        <v>3</v>
      </c>
      <c r="AF45" s="296">
        <v>3</v>
      </c>
      <c r="AG45" s="296">
        <v>3</v>
      </c>
      <c r="AH45" s="296">
        <v>3</v>
      </c>
      <c r="AI45" s="296">
        <v>3</v>
      </c>
      <c r="AJ45" s="296">
        <v>2</v>
      </c>
      <c r="AK45" s="296">
        <v>3</v>
      </c>
      <c r="AL45" s="296">
        <v>3</v>
      </c>
      <c r="AM45" s="296">
        <v>6</v>
      </c>
      <c r="AN45" s="296">
        <v>5</v>
      </c>
      <c r="AO45" s="296">
        <v>4</v>
      </c>
      <c r="AP45" s="296">
        <v>4</v>
      </c>
      <c r="AQ45" s="296">
        <v>2</v>
      </c>
      <c r="AR45" s="296">
        <v>1</v>
      </c>
      <c r="AS45" s="296">
        <v>1</v>
      </c>
      <c r="AT45" s="296">
        <v>2</v>
      </c>
      <c r="AU45" s="296">
        <v>3</v>
      </c>
      <c r="AV45" s="296">
        <v>3</v>
      </c>
      <c r="AW45" s="296">
        <v>3</v>
      </c>
      <c r="AX45" s="296">
        <v>2</v>
      </c>
      <c r="AY45" s="296">
        <v>1</v>
      </c>
      <c r="AZ45" s="296">
        <v>3</v>
      </c>
      <c r="BA45" s="296">
        <v>3</v>
      </c>
      <c r="BB45" s="296">
        <v>2</v>
      </c>
      <c r="BC45" s="296">
        <v>2</v>
      </c>
      <c r="BD45" s="296" t="s">
        <v>18</v>
      </c>
      <c r="BE45" s="296" t="s">
        <v>18</v>
      </c>
      <c r="BF45" s="296">
        <v>1</v>
      </c>
      <c r="BG45" s="296">
        <v>1</v>
      </c>
      <c r="BH45" s="296">
        <v>1</v>
      </c>
      <c r="BI45" s="296">
        <v>1</v>
      </c>
      <c r="BJ45" s="296" t="s">
        <v>18</v>
      </c>
      <c r="BK45" s="296">
        <v>1</v>
      </c>
      <c r="BL45" s="296">
        <v>1</v>
      </c>
      <c r="BM45" s="296">
        <v>1</v>
      </c>
      <c r="BN45" s="296">
        <v>2</v>
      </c>
      <c r="BO45" s="296">
        <v>5</v>
      </c>
      <c r="BP45" s="296">
        <v>5</v>
      </c>
      <c r="BQ45" s="296">
        <v>5</v>
      </c>
      <c r="BR45" s="296">
        <v>4</v>
      </c>
      <c r="BS45" s="296" t="s">
        <v>18</v>
      </c>
    </row>
    <row r="46" spans="1:71" x14ac:dyDescent="0.25">
      <c r="A46" t="s">
        <v>43</v>
      </c>
      <c r="B46" s="296">
        <v>200</v>
      </c>
      <c r="C46" s="296">
        <v>190</v>
      </c>
      <c r="D46" s="296">
        <v>178</v>
      </c>
      <c r="E46" s="296">
        <v>174</v>
      </c>
      <c r="F46" s="296">
        <v>172</v>
      </c>
      <c r="G46" s="296">
        <v>172</v>
      </c>
      <c r="H46" s="296">
        <v>164</v>
      </c>
      <c r="I46" s="296">
        <v>169</v>
      </c>
      <c r="J46" s="296">
        <v>156</v>
      </c>
      <c r="K46" s="296">
        <v>157</v>
      </c>
      <c r="L46" s="296">
        <v>165</v>
      </c>
      <c r="M46" s="296">
        <v>179</v>
      </c>
      <c r="N46" s="296">
        <v>177</v>
      </c>
      <c r="O46" s="296">
        <v>173</v>
      </c>
      <c r="P46" s="296">
        <v>176</v>
      </c>
      <c r="Q46" s="296">
        <v>179</v>
      </c>
      <c r="R46" s="296">
        <v>219</v>
      </c>
      <c r="S46" s="296">
        <v>231</v>
      </c>
      <c r="T46" s="296">
        <v>240</v>
      </c>
      <c r="U46" s="296">
        <v>242</v>
      </c>
      <c r="V46" s="296">
        <v>241</v>
      </c>
      <c r="W46" s="296">
        <v>247</v>
      </c>
      <c r="X46" s="296">
        <v>238</v>
      </c>
      <c r="Y46" s="296">
        <v>250</v>
      </c>
      <c r="Z46" s="296">
        <v>233</v>
      </c>
      <c r="AA46" s="296">
        <v>221</v>
      </c>
      <c r="AB46" s="296">
        <v>247</v>
      </c>
      <c r="AC46" s="296">
        <v>247</v>
      </c>
      <c r="AD46" s="296">
        <v>242</v>
      </c>
      <c r="AE46" s="296">
        <v>213</v>
      </c>
      <c r="AF46" s="296">
        <v>208</v>
      </c>
      <c r="AG46" s="296">
        <v>202</v>
      </c>
      <c r="AH46" s="296">
        <v>189</v>
      </c>
      <c r="AI46" s="296">
        <v>226</v>
      </c>
      <c r="AJ46" s="296">
        <v>232</v>
      </c>
      <c r="AK46" s="296">
        <v>233</v>
      </c>
      <c r="AL46" s="296">
        <v>246</v>
      </c>
      <c r="AM46" s="296">
        <v>219</v>
      </c>
      <c r="AN46" s="296">
        <v>210</v>
      </c>
      <c r="AO46" s="296">
        <v>187</v>
      </c>
      <c r="AP46" s="296">
        <v>158</v>
      </c>
      <c r="AQ46" s="296">
        <v>161</v>
      </c>
      <c r="AR46" s="296">
        <v>130</v>
      </c>
      <c r="AS46" s="296">
        <v>143</v>
      </c>
      <c r="AT46" s="296">
        <v>134</v>
      </c>
      <c r="AU46" s="296">
        <v>106</v>
      </c>
      <c r="AV46" s="296">
        <v>107</v>
      </c>
      <c r="AW46" s="296">
        <v>86</v>
      </c>
      <c r="AX46" s="296">
        <v>86</v>
      </c>
      <c r="AY46" s="296">
        <v>101</v>
      </c>
      <c r="AZ46" s="296">
        <v>98</v>
      </c>
      <c r="BA46" s="296">
        <v>97</v>
      </c>
      <c r="BB46" s="296">
        <v>97</v>
      </c>
      <c r="BC46" s="296">
        <v>109</v>
      </c>
      <c r="BD46" s="296">
        <v>136</v>
      </c>
      <c r="BE46" s="296">
        <v>143</v>
      </c>
      <c r="BF46" s="296">
        <v>171</v>
      </c>
      <c r="BG46" s="296">
        <v>167</v>
      </c>
      <c r="BH46" s="296">
        <v>164</v>
      </c>
      <c r="BI46" s="296">
        <v>163</v>
      </c>
      <c r="BJ46" s="296">
        <v>157</v>
      </c>
      <c r="BK46" s="296">
        <v>161</v>
      </c>
      <c r="BL46" s="296">
        <v>166</v>
      </c>
      <c r="BM46" s="296">
        <v>174</v>
      </c>
      <c r="BN46" s="296">
        <v>171</v>
      </c>
      <c r="BO46" s="296">
        <v>184</v>
      </c>
      <c r="BP46" s="296">
        <v>193</v>
      </c>
      <c r="BQ46" s="296">
        <v>187</v>
      </c>
      <c r="BR46" s="296">
        <v>176</v>
      </c>
      <c r="BS46" s="296">
        <v>151</v>
      </c>
    </row>
    <row r="47" spans="1:71" x14ac:dyDescent="0.25">
      <c r="A47" t="s">
        <v>44</v>
      </c>
      <c r="B47" s="296">
        <v>46</v>
      </c>
      <c r="C47" s="296">
        <v>40</v>
      </c>
      <c r="D47" s="296">
        <v>32</v>
      </c>
      <c r="E47" s="296">
        <v>38</v>
      </c>
      <c r="F47" s="296">
        <v>38</v>
      </c>
      <c r="G47" s="296">
        <v>32</v>
      </c>
      <c r="H47" s="296">
        <v>31</v>
      </c>
      <c r="I47" s="296">
        <v>29</v>
      </c>
      <c r="J47" s="296">
        <v>28</v>
      </c>
      <c r="K47" s="296">
        <v>33</v>
      </c>
      <c r="L47" s="296">
        <v>43</v>
      </c>
      <c r="M47" s="296">
        <v>51</v>
      </c>
      <c r="N47" s="296">
        <v>55</v>
      </c>
      <c r="O47" s="296">
        <v>57</v>
      </c>
      <c r="P47" s="296">
        <v>55</v>
      </c>
      <c r="Q47" s="296">
        <v>44</v>
      </c>
      <c r="R47" s="296">
        <v>46</v>
      </c>
      <c r="S47" s="296">
        <v>50</v>
      </c>
      <c r="T47" s="296">
        <v>45</v>
      </c>
      <c r="U47" s="296">
        <v>49</v>
      </c>
      <c r="V47" s="296">
        <v>41</v>
      </c>
      <c r="W47" s="296">
        <v>42</v>
      </c>
      <c r="X47" s="296">
        <v>49</v>
      </c>
      <c r="Y47" s="296">
        <v>52</v>
      </c>
      <c r="Z47" s="296">
        <v>58</v>
      </c>
      <c r="AA47" s="296">
        <v>60</v>
      </c>
      <c r="AB47" s="296">
        <v>60</v>
      </c>
      <c r="AC47" s="296">
        <v>58</v>
      </c>
      <c r="AD47" s="296">
        <v>54</v>
      </c>
      <c r="AE47" s="296">
        <v>56</v>
      </c>
      <c r="AF47" s="296">
        <v>52</v>
      </c>
      <c r="AG47" s="296">
        <v>45</v>
      </c>
      <c r="AH47" s="296">
        <v>43</v>
      </c>
      <c r="AI47" s="296">
        <v>49</v>
      </c>
      <c r="AJ47" s="296">
        <v>43</v>
      </c>
      <c r="AK47" s="296">
        <v>42</v>
      </c>
      <c r="AL47" s="296">
        <v>40</v>
      </c>
      <c r="AM47" s="296">
        <v>31</v>
      </c>
      <c r="AN47" s="296">
        <v>39</v>
      </c>
      <c r="AO47" s="296">
        <v>36</v>
      </c>
      <c r="AP47" s="296">
        <v>35</v>
      </c>
      <c r="AQ47" s="296">
        <v>49</v>
      </c>
      <c r="AR47" s="296">
        <v>63</v>
      </c>
      <c r="AS47" s="296">
        <v>76</v>
      </c>
      <c r="AT47" s="296">
        <v>83</v>
      </c>
      <c r="AU47" s="296">
        <v>80</v>
      </c>
      <c r="AV47" s="296">
        <v>82</v>
      </c>
      <c r="AW47" s="296">
        <v>80</v>
      </c>
      <c r="AX47" s="296">
        <v>89</v>
      </c>
      <c r="AY47" s="296">
        <v>90</v>
      </c>
      <c r="AZ47" s="296">
        <v>79</v>
      </c>
      <c r="BA47" s="296">
        <v>80</v>
      </c>
      <c r="BB47" s="296">
        <v>70</v>
      </c>
      <c r="BC47" s="296">
        <v>64</v>
      </c>
      <c r="BD47" s="296">
        <v>63</v>
      </c>
      <c r="BE47" s="296">
        <v>62</v>
      </c>
      <c r="BF47" s="296">
        <v>63</v>
      </c>
      <c r="BG47" s="296">
        <v>66</v>
      </c>
      <c r="BH47" s="296">
        <v>63</v>
      </c>
      <c r="BI47" s="296">
        <v>69</v>
      </c>
      <c r="BJ47" s="296">
        <v>74</v>
      </c>
      <c r="BK47" s="296">
        <v>70</v>
      </c>
      <c r="BL47" s="296">
        <v>88</v>
      </c>
      <c r="BM47" s="296">
        <v>81</v>
      </c>
      <c r="BN47" s="296">
        <v>79</v>
      </c>
      <c r="BO47" s="296">
        <v>83</v>
      </c>
      <c r="BP47" s="296">
        <v>60</v>
      </c>
      <c r="BQ47" s="296">
        <v>61</v>
      </c>
      <c r="BR47" s="296">
        <v>63</v>
      </c>
      <c r="BS47" s="296">
        <v>63</v>
      </c>
    </row>
    <row r="48" spans="1:71" x14ac:dyDescent="0.25">
      <c r="A48" t="s">
        <v>45</v>
      </c>
      <c r="B48" s="296">
        <v>63</v>
      </c>
      <c r="C48" s="296">
        <v>52</v>
      </c>
      <c r="D48" s="296">
        <v>42</v>
      </c>
      <c r="E48" s="296">
        <v>41</v>
      </c>
      <c r="F48" s="296">
        <v>37</v>
      </c>
      <c r="G48" s="296">
        <v>39</v>
      </c>
      <c r="H48" s="296">
        <v>44</v>
      </c>
      <c r="I48" s="296">
        <v>49</v>
      </c>
      <c r="J48" s="296">
        <v>49</v>
      </c>
      <c r="K48" s="296">
        <v>49</v>
      </c>
      <c r="L48" s="296">
        <v>49</v>
      </c>
      <c r="M48" s="296">
        <v>47</v>
      </c>
      <c r="N48" s="296">
        <v>50</v>
      </c>
      <c r="O48" s="296">
        <v>49</v>
      </c>
      <c r="P48" s="296">
        <v>63</v>
      </c>
      <c r="Q48" s="296">
        <v>52</v>
      </c>
      <c r="R48" s="296">
        <v>48</v>
      </c>
      <c r="S48" s="296">
        <v>59</v>
      </c>
      <c r="T48" s="296">
        <v>41</v>
      </c>
      <c r="U48" s="296">
        <v>54</v>
      </c>
      <c r="V48" s="296">
        <v>49</v>
      </c>
      <c r="W48" s="296">
        <v>53</v>
      </c>
      <c r="X48" s="296">
        <v>66</v>
      </c>
      <c r="Y48" s="296">
        <v>55</v>
      </c>
      <c r="Z48" s="296">
        <v>58</v>
      </c>
      <c r="AA48" s="296">
        <v>51</v>
      </c>
      <c r="AB48" s="296">
        <v>46</v>
      </c>
      <c r="AC48" s="296">
        <v>51</v>
      </c>
      <c r="AD48" s="296">
        <v>62</v>
      </c>
      <c r="AE48" s="296">
        <v>54</v>
      </c>
      <c r="AF48" s="296">
        <v>53</v>
      </c>
      <c r="AG48" s="296">
        <v>62</v>
      </c>
      <c r="AH48" s="296">
        <v>56</v>
      </c>
      <c r="AI48" s="296">
        <v>57</v>
      </c>
      <c r="AJ48" s="296">
        <v>49</v>
      </c>
      <c r="AK48" s="296">
        <v>40</v>
      </c>
      <c r="AL48" s="296">
        <v>42</v>
      </c>
      <c r="AM48" s="296">
        <v>37</v>
      </c>
      <c r="AN48" s="296">
        <v>33</v>
      </c>
      <c r="AO48" s="296">
        <v>30</v>
      </c>
      <c r="AP48" s="296">
        <v>29</v>
      </c>
      <c r="AQ48" s="296">
        <v>31</v>
      </c>
      <c r="AR48" s="296">
        <v>44</v>
      </c>
      <c r="AS48" s="296">
        <v>42</v>
      </c>
      <c r="AT48" s="296">
        <v>45</v>
      </c>
      <c r="AU48" s="296">
        <v>48</v>
      </c>
      <c r="AV48" s="296">
        <v>52</v>
      </c>
      <c r="AW48" s="296">
        <v>63</v>
      </c>
      <c r="AX48" s="296">
        <v>67</v>
      </c>
      <c r="AY48" s="296">
        <v>73</v>
      </c>
      <c r="AZ48" s="296">
        <v>67</v>
      </c>
      <c r="BA48" s="296">
        <v>65</v>
      </c>
      <c r="BB48" s="296">
        <v>72</v>
      </c>
      <c r="BC48" s="296">
        <v>65</v>
      </c>
      <c r="BD48" s="296">
        <v>71</v>
      </c>
      <c r="BE48" s="296">
        <v>63</v>
      </c>
      <c r="BF48" s="296">
        <v>50</v>
      </c>
      <c r="BG48" s="296">
        <v>49</v>
      </c>
      <c r="BH48" s="296">
        <v>45</v>
      </c>
      <c r="BI48" s="296">
        <v>52</v>
      </c>
      <c r="BJ48" s="296">
        <v>56</v>
      </c>
      <c r="BK48" s="296">
        <v>59</v>
      </c>
      <c r="BL48" s="296">
        <v>53</v>
      </c>
      <c r="BM48" s="296">
        <v>45</v>
      </c>
      <c r="BN48" s="296">
        <v>41</v>
      </c>
      <c r="BO48" s="296">
        <v>34</v>
      </c>
      <c r="BP48" s="296">
        <v>36</v>
      </c>
      <c r="BQ48" s="296">
        <v>42</v>
      </c>
      <c r="BR48" s="296">
        <v>34</v>
      </c>
      <c r="BS48" s="296">
        <v>35</v>
      </c>
    </row>
    <row r="49" spans="1:71" x14ac:dyDescent="0.25">
      <c r="A49" t="s">
        <v>46</v>
      </c>
      <c r="B49" s="296">
        <v>2150</v>
      </c>
      <c r="C49" s="296">
        <v>2081</v>
      </c>
      <c r="D49" s="296">
        <v>1958</v>
      </c>
      <c r="E49" s="296">
        <v>1896</v>
      </c>
      <c r="F49" s="296">
        <v>1893</v>
      </c>
      <c r="G49" s="296">
        <v>1910</v>
      </c>
      <c r="H49" s="296">
        <v>1900</v>
      </c>
      <c r="I49" s="296">
        <v>1772</v>
      </c>
      <c r="J49" s="296">
        <v>1683</v>
      </c>
      <c r="K49" s="296">
        <v>1613</v>
      </c>
      <c r="L49" s="296">
        <v>1674</v>
      </c>
      <c r="M49" s="296">
        <v>1774</v>
      </c>
      <c r="N49" s="296">
        <v>1801</v>
      </c>
      <c r="O49" s="296">
        <v>1843</v>
      </c>
      <c r="P49" s="296">
        <v>1851</v>
      </c>
      <c r="Q49" s="296">
        <v>1777</v>
      </c>
      <c r="R49" s="296">
        <v>1737</v>
      </c>
      <c r="S49" s="296">
        <v>1737</v>
      </c>
      <c r="T49" s="296">
        <v>1667</v>
      </c>
      <c r="U49" s="296">
        <v>1734</v>
      </c>
      <c r="V49" s="296">
        <v>1735</v>
      </c>
      <c r="W49" s="296">
        <v>1704</v>
      </c>
      <c r="X49" s="296">
        <v>1657</v>
      </c>
      <c r="Y49" s="296">
        <v>1606</v>
      </c>
      <c r="Z49" s="296">
        <v>1616</v>
      </c>
      <c r="AA49" s="296">
        <v>1526</v>
      </c>
      <c r="AB49" s="296">
        <v>1527</v>
      </c>
      <c r="AC49" s="296">
        <v>1501</v>
      </c>
      <c r="AD49" s="296">
        <v>1528</v>
      </c>
      <c r="AE49" s="296">
        <v>1605</v>
      </c>
      <c r="AF49" s="296">
        <v>1619</v>
      </c>
      <c r="AG49" s="296">
        <v>1702</v>
      </c>
      <c r="AH49" s="296">
        <v>1735</v>
      </c>
      <c r="AI49" s="296">
        <v>1698</v>
      </c>
      <c r="AJ49" s="296">
        <v>1711</v>
      </c>
      <c r="AK49" s="296">
        <v>1687</v>
      </c>
      <c r="AL49" s="296">
        <v>1647</v>
      </c>
      <c r="AM49" s="296">
        <v>1542</v>
      </c>
      <c r="AN49" s="296">
        <v>1471</v>
      </c>
      <c r="AO49" s="296">
        <v>1386</v>
      </c>
      <c r="AP49" s="296">
        <v>1397</v>
      </c>
      <c r="AQ49" s="296">
        <v>1383</v>
      </c>
      <c r="AR49" s="296">
        <v>1343</v>
      </c>
      <c r="AS49" s="296">
        <v>1260</v>
      </c>
      <c r="AT49" s="296">
        <v>1224</v>
      </c>
      <c r="AU49" s="296">
        <v>1229</v>
      </c>
      <c r="AV49" s="296">
        <v>1256</v>
      </c>
      <c r="AW49" s="296">
        <v>1355</v>
      </c>
      <c r="AX49" s="296">
        <v>1307</v>
      </c>
      <c r="AY49" s="296">
        <v>1310</v>
      </c>
      <c r="AZ49" s="296">
        <v>1273</v>
      </c>
      <c r="BA49" s="296">
        <v>1109</v>
      </c>
      <c r="BB49" s="296">
        <v>1174</v>
      </c>
      <c r="BC49" s="296">
        <v>1153</v>
      </c>
      <c r="BD49" s="296">
        <v>1157</v>
      </c>
      <c r="BE49" s="296">
        <v>1213</v>
      </c>
      <c r="BF49" s="296">
        <v>1122</v>
      </c>
      <c r="BG49" s="296">
        <v>1064</v>
      </c>
      <c r="BH49" s="296">
        <v>1048</v>
      </c>
      <c r="BI49" s="296">
        <v>1042</v>
      </c>
      <c r="BJ49" s="296">
        <v>996</v>
      </c>
      <c r="BK49" s="296">
        <v>994</v>
      </c>
      <c r="BL49" s="296">
        <v>1012</v>
      </c>
      <c r="BM49" s="296">
        <v>1052</v>
      </c>
      <c r="BN49" s="296">
        <v>1059</v>
      </c>
      <c r="BO49" s="296">
        <v>1085</v>
      </c>
      <c r="BP49" s="296">
        <v>996</v>
      </c>
      <c r="BQ49" s="296">
        <v>1027</v>
      </c>
      <c r="BR49" s="296">
        <v>1114</v>
      </c>
      <c r="BS49" s="296">
        <v>1120</v>
      </c>
    </row>
    <row r="50" spans="1:71" x14ac:dyDescent="0.25">
      <c r="A50" t="s">
        <v>47</v>
      </c>
      <c r="B50" s="296">
        <v>390</v>
      </c>
      <c r="C50" s="296">
        <v>356</v>
      </c>
      <c r="D50" s="296">
        <v>369</v>
      </c>
      <c r="E50" s="296">
        <v>360</v>
      </c>
      <c r="F50" s="296">
        <v>351</v>
      </c>
      <c r="G50" s="296">
        <v>333</v>
      </c>
      <c r="H50" s="296">
        <v>300</v>
      </c>
      <c r="I50" s="296">
        <v>282</v>
      </c>
      <c r="J50" s="296">
        <v>243</v>
      </c>
      <c r="K50" s="296">
        <v>247</v>
      </c>
      <c r="L50" s="296">
        <v>253</v>
      </c>
      <c r="M50" s="296">
        <v>243</v>
      </c>
      <c r="N50" s="296">
        <v>247</v>
      </c>
      <c r="O50" s="296">
        <v>240</v>
      </c>
      <c r="P50" s="296">
        <v>223</v>
      </c>
      <c r="Q50" s="296">
        <v>249</v>
      </c>
      <c r="R50" s="296">
        <v>270</v>
      </c>
      <c r="S50" s="296">
        <v>303</v>
      </c>
      <c r="T50" s="296">
        <v>325</v>
      </c>
      <c r="U50" s="296">
        <v>302</v>
      </c>
      <c r="V50" s="296">
        <v>298</v>
      </c>
      <c r="W50" s="296">
        <v>276</v>
      </c>
      <c r="X50" s="296">
        <v>268</v>
      </c>
      <c r="Y50" s="296">
        <v>257</v>
      </c>
      <c r="Z50" s="296">
        <v>251</v>
      </c>
      <c r="AA50" s="296">
        <v>231</v>
      </c>
      <c r="AB50" s="296">
        <v>233</v>
      </c>
      <c r="AC50" s="296">
        <v>253</v>
      </c>
      <c r="AD50" s="296">
        <v>241</v>
      </c>
      <c r="AE50" s="296">
        <v>258</v>
      </c>
      <c r="AF50" s="296">
        <v>246</v>
      </c>
      <c r="AG50" s="296">
        <v>252</v>
      </c>
      <c r="AH50" s="296">
        <v>250</v>
      </c>
      <c r="AI50" s="296">
        <v>238</v>
      </c>
      <c r="AJ50" s="296">
        <v>258</v>
      </c>
      <c r="AK50" s="296">
        <v>240</v>
      </c>
      <c r="AL50" s="296">
        <v>231</v>
      </c>
      <c r="AM50" s="296">
        <v>219</v>
      </c>
      <c r="AN50" s="296">
        <v>196</v>
      </c>
      <c r="AO50" s="296">
        <v>202</v>
      </c>
      <c r="AP50" s="296">
        <v>204</v>
      </c>
      <c r="AQ50" s="296">
        <v>201</v>
      </c>
      <c r="AR50" s="296">
        <v>183</v>
      </c>
      <c r="AS50" s="296">
        <v>167</v>
      </c>
      <c r="AT50" s="296">
        <v>176</v>
      </c>
      <c r="AU50" s="296">
        <v>167</v>
      </c>
      <c r="AV50" s="296">
        <v>181</v>
      </c>
      <c r="AW50" s="296">
        <v>203</v>
      </c>
      <c r="AX50" s="296">
        <v>192</v>
      </c>
      <c r="AY50" s="296">
        <v>203</v>
      </c>
      <c r="AZ50" s="296">
        <v>183</v>
      </c>
      <c r="BA50" s="296">
        <v>165</v>
      </c>
      <c r="BB50" s="296">
        <v>162</v>
      </c>
      <c r="BC50" s="296">
        <v>165</v>
      </c>
      <c r="BD50" s="296">
        <v>194</v>
      </c>
      <c r="BE50" s="296">
        <v>228</v>
      </c>
      <c r="BF50" s="296">
        <v>238</v>
      </c>
      <c r="BG50" s="296">
        <v>244</v>
      </c>
      <c r="BH50" s="296">
        <v>239</v>
      </c>
      <c r="BI50" s="296">
        <v>253</v>
      </c>
      <c r="BJ50" s="296">
        <v>258</v>
      </c>
      <c r="BK50" s="296">
        <v>262</v>
      </c>
      <c r="BL50" s="296">
        <v>285</v>
      </c>
      <c r="BM50" s="296">
        <v>242</v>
      </c>
      <c r="BN50" s="296">
        <v>241</v>
      </c>
      <c r="BO50" s="296">
        <v>229</v>
      </c>
      <c r="BP50" s="296">
        <v>202</v>
      </c>
      <c r="BQ50" s="296">
        <v>195</v>
      </c>
      <c r="BR50" s="296">
        <v>162</v>
      </c>
      <c r="BS50" s="296">
        <v>152</v>
      </c>
    </row>
    <row r="51" spans="1:71" x14ac:dyDescent="0.25">
      <c r="A51" t="s">
        <v>48</v>
      </c>
      <c r="B51" s="296">
        <v>9</v>
      </c>
      <c r="C51" s="296">
        <v>5</v>
      </c>
      <c r="D51" s="296">
        <v>5</v>
      </c>
      <c r="E51" s="296">
        <v>10</v>
      </c>
      <c r="F51" s="296">
        <v>11</v>
      </c>
      <c r="G51" s="296">
        <v>18</v>
      </c>
      <c r="H51" s="296">
        <v>20</v>
      </c>
      <c r="I51" s="296">
        <v>27</v>
      </c>
      <c r="J51" s="296">
        <v>32</v>
      </c>
      <c r="K51" s="296">
        <v>33</v>
      </c>
      <c r="L51" s="296">
        <v>32</v>
      </c>
      <c r="M51" s="296">
        <v>31</v>
      </c>
      <c r="N51" s="296">
        <v>35</v>
      </c>
      <c r="O51" s="296">
        <v>40</v>
      </c>
      <c r="P51" s="296">
        <v>51</v>
      </c>
      <c r="Q51" s="296">
        <v>56</v>
      </c>
      <c r="R51" s="296">
        <v>51</v>
      </c>
      <c r="S51" s="296">
        <v>55</v>
      </c>
      <c r="T51" s="296">
        <v>49</v>
      </c>
      <c r="U51" s="296">
        <v>48</v>
      </c>
      <c r="V51" s="296">
        <v>52</v>
      </c>
      <c r="W51" s="296">
        <v>38</v>
      </c>
      <c r="X51" s="296">
        <v>36</v>
      </c>
      <c r="Y51" s="296">
        <v>29</v>
      </c>
      <c r="Z51" s="296">
        <v>31</v>
      </c>
      <c r="AA51" s="296">
        <v>34</v>
      </c>
      <c r="AB51" s="296">
        <v>30</v>
      </c>
      <c r="AC51" s="296">
        <v>34</v>
      </c>
      <c r="AD51" s="296">
        <v>31</v>
      </c>
      <c r="AE51" s="296">
        <v>37</v>
      </c>
      <c r="AF51" s="296">
        <v>50</v>
      </c>
      <c r="AG51" s="296">
        <v>52</v>
      </c>
      <c r="AH51" s="296">
        <v>63</v>
      </c>
      <c r="AI51" s="296">
        <v>59</v>
      </c>
      <c r="AJ51" s="296">
        <v>54</v>
      </c>
      <c r="AK51" s="296">
        <v>53</v>
      </c>
      <c r="AL51" s="296">
        <v>43</v>
      </c>
      <c r="AM51" s="296">
        <v>42</v>
      </c>
      <c r="AN51" s="296">
        <v>35</v>
      </c>
      <c r="AO51" s="296">
        <v>33</v>
      </c>
      <c r="AP51" s="296">
        <v>35</v>
      </c>
      <c r="AQ51" s="296">
        <v>38</v>
      </c>
      <c r="AR51" s="296">
        <v>38</v>
      </c>
      <c r="AS51" s="296">
        <v>37</v>
      </c>
      <c r="AT51" s="296">
        <v>33</v>
      </c>
      <c r="AU51" s="296">
        <v>38</v>
      </c>
      <c r="AV51" s="296">
        <v>39</v>
      </c>
      <c r="AW51" s="296">
        <v>34</v>
      </c>
      <c r="AX51" s="296">
        <v>34</v>
      </c>
      <c r="AY51" s="296">
        <v>29</v>
      </c>
      <c r="AZ51" s="296">
        <v>28</v>
      </c>
      <c r="BA51" s="296">
        <v>39</v>
      </c>
      <c r="BB51" s="296">
        <v>39</v>
      </c>
      <c r="BC51" s="296">
        <v>41</v>
      </c>
      <c r="BD51" s="296">
        <v>41</v>
      </c>
      <c r="BE51" s="296">
        <v>23</v>
      </c>
      <c r="BF51" s="296">
        <v>21</v>
      </c>
      <c r="BG51" s="296">
        <v>27</v>
      </c>
      <c r="BH51" s="296">
        <v>24</v>
      </c>
      <c r="BI51" s="296">
        <v>27</v>
      </c>
      <c r="BJ51" s="296">
        <v>26</v>
      </c>
      <c r="BK51" s="296">
        <v>24</v>
      </c>
      <c r="BL51" s="296">
        <v>25</v>
      </c>
      <c r="BM51" s="296">
        <v>28</v>
      </c>
      <c r="BN51" s="296">
        <v>28</v>
      </c>
      <c r="BO51" s="296">
        <v>33</v>
      </c>
      <c r="BP51" s="296">
        <v>37</v>
      </c>
      <c r="BQ51" s="296">
        <v>38</v>
      </c>
      <c r="BR51" s="296">
        <v>51</v>
      </c>
      <c r="BS51" s="296">
        <v>47</v>
      </c>
    </row>
    <row r="52" spans="1:71" x14ac:dyDescent="0.25">
      <c r="A52" t="s">
        <v>49</v>
      </c>
      <c r="B52" s="296">
        <v>2050</v>
      </c>
      <c r="C52" s="296">
        <v>1969</v>
      </c>
      <c r="D52" s="296">
        <v>2049</v>
      </c>
      <c r="E52" s="296">
        <v>2237</v>
      </c>
      <c r="F52" s="296">
        <v>2224</v>
      </c>
      <c r="G52" s="296">
        <v>2274</v>
      </c>
      <c r="H52" s="296">
        <v>2276</v>
      </c>
      <c r="I52" s="296">
        <v>2161</v>
      </c>
      <c r="J52" s="296">
        <v>2178</v>
      </c>
      <c r="K52" s="296">
        <v>2182</v>
      </c>
      <c r="L52" s="296">
        <v>2232</v>
      </c>
      <c r="M52" s="296">
        <v>2359</v>
      </c>
      <c r="N52" s="296">
        <v>2355</v>
      </c>
      <c r="O52" s="296">
        <v>2401</v>
      </c>
      <c r="P52" s="296">
        <v>2443</v>
      </c>
      <c r="Q52" s="296">
        <v>2451</v>
      </c>
      <c r="R52" s="296">
        <v>2582</v>
      </c>
      <c r="S52" s="296">
        <v>2652</v>
      </c>
      <c r="T52" s="296">
        <v>2702</v>
      </c>
      <c r="U52" s="296">
        <v>2749</v>
      </c>
      <c r="V52" s="296">
        <v>2745</v>
      </c>
      <c r="W52" s="296">
        <v>2867</v>
      </c>
      <c r="X52" s="296">
        <v>2855</v>
      </c>
      <c r="Y52" s="296">
        <v>2872</v>
      </c>
      <c r="Z52" s="296">
        <v>2926</v>
      </c>
      <c r="AA52" s="296">
        <v>3123</v>
      </c>
      <c r="AB52" s="296">
        <v>3063</v>
      </c>
      <c r="AC52" s="296">
        <v>3162</v>
      </c>
      <c r="AD52" s="296">
        <v>3210</v>
      </c>
      <c r="AE52" s="296">
        <v>3086</v>
      </c>
      <c r="AF52" s="296">
        <v>3216</v>
      </c>
      <c r="AG52" s="296">
        <v>3383</v>
      </c>
      <c r="AH52" s="296">
        <v>3617</v>
      </c>
      <c r="AI52" s="296">
        <v>3687</v>
      </c>
      <c r="AJ52" s="296">
        <v>3823</v>
      </c>
      <c r="AK52" s="296">
        <v>3670</v>
      </c>
      <c r="AL52" s="296">
        <v>3303</v>
      </c>
      <c r="AM52" s="296">
        <v>3044</v>
      </c>
      <c r="AN52" s="296">
        <v>2550</v>
      </c>
      <c r="AO52" s="296">
        <v>2146</v>
      </c>
      <c r="AP52" s="296">
        <v>2084</v>
      </c>
      <c r="AQ52" s="296">
        <v>1978</v>
      </c>
      <c r="AR52" s="296">
        <v>2052</v>
      </c>
      <c r="AS52" s="296">
        <v>2200</v>
      </c>
      <c r="AT52" s="296">
        <v>2136</v>
      </c>
      <c r="AU52" s="296">
        <v>2233</v>
      </c>
      <c r="AV52" s="296">
        <v>2384</v>
      </c>
      <c r="AW52" s="296">
        <v>2449</v>
      </c>
      <c r="AX52" s="296">
        <v>2551</v>
      </c>
      <c r="AY52" s="296">
        <v>2683</v>
      </c>
      <c r="AZ52" s="296">
        <v>2553</v>
      </c>
      <c r="BA52" s="296">
        <v>2531</v>
      </c>
      <c r="BB52" s="296">
        <v>2421</v>
      </c>
      <c r="BC52" s="296">
        <v>2271</v>
      </c>
      <c r="BD52" s="296">
        <v>2260</v>
      </c>
      <c r="BE52" s="296">
        <v>2226</v>
      </c>
      <c r="BF52" s="296">
        <v>2288</v>
      </c>
      <c r="BG52" s="296">
        <v>2314</v>
      </c>
      <c r="BH52" s="296">
        <v>2495</v>
      </c>
      <c r="BI52" s="296">
        <v>2589</v>
      </c>
      <c r="BJ52" s="296">
        <v>2789</v>
      </c>
      <c r="BK52" s="296">
        <v>2941</v>
      </c>
      <c r="BL52" s="296">
        <v>2943</v>
      </c>
      <c r="BM52" s="296">
        <v>2941</v>
      </c>
      <c r="BN52" s="296">
        <v>2884</v>
      </c>
      <c r="BO52" s="296">
        <v>2637</v>
      </c>
      <c r="BP52" s="296">
        <v>2498</v>
      </c>
      <c r="BQ52" s="296">
        <v>2311</v>
      </c>
      <c r="BR52" s="296">
        <v>2146</v>
      </c>
      <c r="BS52" s="296">
        <v>2161</v>
      </c>
    </row>
    <row r="53" spans="1:71" x14ac:dyDescent="0.25">
      <c r="A53" t="s">
        <v>50</v>
      </c>
      <c r="B53" s="296">
        <v>2598</v>
      </c>
      <c r="C53" s="296">
        <v>2261</v>
      </c>
      <c r="D53" s="296">
        <v>2015</v>
      </c>
      <c r="E53" s="296">
        <v>1982</v>
      </c>
      <c r="F53" s="296">
        <v>2027</v>
      </c>
      <c r="G53" s="296">
        <v>2169</v>
      </c>
      <c r="H53" s="296">
        <v>2187</v>
      </c>
      <c r="I53" s="296">
        <v>2164</v>
      </c>
      <c r="J53" s="296">
        <v>2112</v>
      </c>
      <c r="K53" s="296">
        <v>1999</v>
      </c>
      <c r="L53" s="296">
        <v>1913</v>
      </c>
      <c r="M53" s="296">
        <v>1935</v>
      </c>
      <c r="N53" s="296">
        <v>2073</v>
      </c>
      <c r="O53" s="296">
        <v>2129</v>
      </c>
      <c r="P53" s="296">
        <v>2173</v>
      </c>
      <c r="Q53" s="296">
        <v>2080</v>
      </c>
      <c r="R53" s="296">
        <v>1862</v>
      </c>
      <c r="S53" s="296">
        <v>1674</v>
      </c>
      <c r="T53" s="296">
        <v>1598</v>
      </c>
      <c r="U53" s="296">
        <v>1573</v>
      </c>
      <c r="V53" s="296">
        <v>1545</v>
      </c>
      <c r="W53" s="296">
        <v>1543</v>
      </c>
      <c r="X53" s="296">
        <v>1551</v>
      </c>
      <c r="Y53" s="296">
        <v>1757</v>
      </c>
      <c r="Z53" s="296">
        <v>1878</v>
      </c>
      <c r="AA53" s="296">
        <v>2075</v>
      </c>
      <c r="AB53" s="296">
        <v>2182</v>
      </c>
      <c r="AC53" s="296">
        <v>2118</v>
      </c>
      <c r="AD53" s="296">
        <v>2214</v>
      </c>
      <c r="AE53" s="296">
        <v>2193</v>
      </c>
      <c r="AF53" s="296">
        <v>2224</v>
      </c>
      <c r="AG53" s="296">
        <v>2103</v>
      </c>
      <c r="AH53" s="296">
        <v>2039</v>
      </c>
      <c r="AI53" s="296">
        <v>1995</v>
      </c>
      <c r="AJ53" s="296">
        <v>1910</v>
      </c>
      <c r="AK53" s="296">
        <v>1846</v>
      </c>
      <c r="AL53" s="296">
        <v>1753</v>
      </c>
      <c r="AM53" s="296">
        <v>1671</v>
      </c>
      <c r="AN53" s="296">
        <v>1771</v>
      </c>
      <c r="AO53" s="296">
        <v>2097</v>
      </c>
      <c r="AP53" s="296">
        <v>2180</v>
      </c>
      <c r="AQ53" s="296">
        <v>2272</v>
      </c>
      <c r="AR53" s="296">
        <v>2177</v>
      </c>
      <c r="AS53" s="296">
        <v>1902</v>
      </c>
      <c r="AT53" s="296">
        <v>1654</v>
      </c>
      <c r="AU53" s="296">
        <v>1354</v>
      </c>
      <c r="AV53" s="296">
        <v>1159</v>
      </c>
      <c r="AW53" s="296">
        <v>1094</v>
      </c>
      <c r="AX53" s="296">
        <v>1038</v>
      </c>
      <c r="AY53" s="296">
        <v>1087</v>
      </c>
      <c r="AZ53" s="296">
        <v>1089</v>
      </c>
      <c r="BA53" s="296">
        <v>1060</v>
      </c>
      <c r="BB53" s="296">
        <v>1078</v>
      </c>
      <c r="BC53" s="296">
        <v>1046</v>
      </c>
      <c r="BD53" s="296">
        <v>1039</v>
      </c>
      <c r="BE53" s="296">
        <v>1081</v>
      </c>
      <c r="BF53" s="296">
        <v>1099</v>
      </c>
      <c r="BG53" s="296">
        <v>1155</v>
      </c>
      <c r="BH53" s="296">
        <v>1221</v>
      </c>
      <c r="BI53" s="296">
        <v>1333</v>
      </c>
      <c r="BJ53" s="296">
        <v>1444</v>
      </c>
      <c r="BK53" s="296">
        <v>1558</v>
      </c>
      <c r="BL53" s="296">
        <v>1626</v>
      </c>
      <c r="BM53" s="296">
        <v>1577</v>
      </c>
      <c r="BN53" s="296">
        <v>1556</v>
      </c>
      <c r="BO53" s="296">
        <v>1496</v>
      </c>
      <c r="BP53" s="296">
        <v>1405</v>
      </c>
      <c r="BQ53" s="296">
        <v>1363</v>
      </c>
      <c r="BR53" s="296">
        <v>1424</v>
      </c>
      <c r="BS53" s="296">
        <v>1363</v>
      </c>
    </row>
    <row r="54" spans="1:71" x14ac:dyDescent="0.25">
      <c r="A54" t="s">
        <v>51</v>
      </c>
      <c r="B54" s="296">
        <v>22</v>
      </c>
      <c r="C54" s="296">
        <v>22</v>
      </c>
      <c r="D54" s="296">
        <v>18</v>
      </c>
      <c r="E54" s="296">
        <v>19</v>
      </c>
      <c r="F54" s="296">
        <v>14</v>
      </c>
      <c r="G54" s="296">
        <v>26</v>
      </c>
      <c r="H54" s="296">
        <v>28</v>
      </c>
      <c r="I54" s="296">
        <v>29</v>
      </c>
      <c r="J54" s="296">
        <v>25</v>
      </c>
      <c r="K54" s="296">
        <v>25</v>
      </c>
      <c r="L54" s="296">
        <v>28</v>
      </c>
      <c r="M54" s="296">
        <v>35</v>
      </c>
      <c r="N54" s="296">
        <v>40</v>
      </c>
      <c r="O54" s="296">
        <v>37</v>
      </c>
      <c r="P54" s="296">
        <v>44</v>
      </c>
      <c r="Q54" s="296">
        <v>46</v>
      </c>
      <c r="R54" s="296">
        <v>60</v>
      </c>
      <c r="S54" s="296">
        <v>74</v>
      </c>
      <c r="T54" s="296">
        <v>75</v>
      </c>
      <c r="U54" s="296">
        <v>79</v>
      </c>
      <c r="V54" s="296">
        <v>69</v>
      </c>
      <c r="W54" s="296">
        <v>62</v>
      </c>
      <c r="X54" s="296">
        <v>51</v>
      </c>
      <c r="Y54" s="296">
        <v>36</v>
      </c>
      <c r="Z54" s="296">
        <v>47</v>
      </c>
      <c r="AA54" s="296">
        <v>43</v>
      </c>
      <c r="AB54" s="296">
        <v>35</v>
      </c>
      <c r="AC54" s="296">
        <v>68</v>
      </c>
      <c r="AD54" s="296">
        <v>60</v>
      </c>
      <c r="AE54" s="296">
        <v>62</v>
      </c>
      <c r="AF54" s="296">
        <v>70</v>
      </c>
      <c r="AG54" s="296">
        <v>42</v>
      </c>
      <c r="AH54" s="296">
        <v>39</v>
      </c>
      <c r="AI54" s="296">
        <v>42</v>
      </c>
      <c r="AJ54" s="296">
        <v>40</v>
      </c>
      <c r="AK54" s="296">
        <v>45</v>
      </c>
      <c r="AL54" s="296">
        <v>49</v>
      </c>
      <c r="AM54" s="296">
        <v>53</v>
      </c>
      <c r="AN54" s="296">
        <v>57</v>
      </c>
      <c r="AO54" s="296">
        <v>50</v>
      </c>
      <c r="AP54" s="296">
        <v>65</v>
      </c>
      <c r="AQ54" s="296">
        <v>68</v>
      </c>
      <c r="AR54" s="296">
        <v>64</v>
      </c>
      <c r="AS54" s="296">
        <v>62</v>
      </c>
      <c r="AT54" s="296">
        <v>44</v>
      </c>
      <c r="AU54" s="296">
        <v>32</v>
      </c>
      <c r="AV54" s="296">
        <v>37</v>
      </c>
      <c r="AW54" s="296">
        <v>49</v>
      </c>
      <c r="AX54" s="296">
        <v>47</v>
      </c>
      <c r="AY54" s="296">
        <v>57</v>
      </c>
      <c r="AZ54" s="296">
        <v>75</v>
      </c>
      <c r="BA54" s="296">
        <v>77</v>
      </c>
      <c r="BB54" s="296">
        <v>93</v>
      </c>
      <c r="BC54" s="296">
        <v>89</v>
      </c>
      <c r="BD54" s="296">
        <v>78</v>
      </c>
      <c r="BE54" s="296">
        <v>66</v>
      </c>
      <c r="BF54" s="296">
        <v>53</v>
      </c>
      <c r="BG54" s="296">
        <v>57</v>
      </c>
      <c r="BH54" s="296">
        <v>44</v>
      </c>
      <c r="BI54" s="296">
        <v>46</v>
      </c>
      <c r="BJ54" s="296">
        <v>42</v>
      </c>
      <c r="BK54" s="296">
        <v>46</v>
      </c>
      <c r="BL54" s="296">
        <v>50</v>
      </c>
      <c r="BM54" s="296">
        <v>46</v>
      </c>
      <c r="BN54" s="296">
        <v>44</v>
      </c>
      <c r="BO54" s="296">
        <v>30</v>
      </c>
      <c r="BP54" s="296">
        <v>29</v>
      </c>
      <c r="BQ54" s="296">
        <v>29</v>
      </c>
      <c r="BR54" s="296">
        <v>38</v>
      </c>
      <c r="BS54" s="296">
        <v>30</v>
      </c>
    </row>
    <row r="55" spans="1:71" x14ac:dyDescent="0.25">
      <c r="A55" t="s">
        <v>52</v>
      </c>
      <c r="B55" s="296">
        <v>2079</v>
      </c>
      <c r="C55" s="296">
        <v>2070</v>
      </c>
      <c r="D55" s="296">
        <v>2108</v>
      </c>
      <c r="E55" s="296">
        <v>2230</v>
      </c>
      <c r="F55" s="296">
        <v>2184</v>
      </c>
      <c r="G55" s="296">
        <v>2190</v>
      </c>
      <c r="H55" s="296">
        <v>2227</v>
      </c>
      <c r="I55" s="296">
        <v>2164</v>
      </c>
      <c r="J55" s="296">
        <v>2213</v>
      </c>
      <c r="K55" s="296">
        <v>2134</v>
      </c>
      <c r="L55" s="296">
        <v>2250</v>
      </c>
      <c r="M55" s="296">
        <v>2330</v>
      </c>
      <c r="N55" s="296">
        <v>2240</v>
      </c>
      <c r="O55" s="296">
        <v>2216</v>
      </c>
      <c r="P55" s="296">
        <v>2118</v>
      </c>
      <c r="Q55" s="296">
        <v>2136</v>
      </c>
      <c r="R55" s="296">
        <v>2124</v>
      </c>
      <c r="S55" s="296">
        <v>2223</v>
      </c>
      <c r="T55" s="296">
        <v>2255</v>
      </c>
      <c r="U55" s="296">
        <v>2241</v>
      </c>
      <c r="V55" s="296">
        <v>2236</v>
      </c>
      <c r="W55" s="296">
        <v>2271</v>
      </c>
      <c r="X55" s="296">
        <v>2275</v>
      </c>
      <c r="Y55" s="296">
        <v>2271</v>
      </c>
      <c r="Z55" s="296">
        <v>2203</v>
      </c>
      <c r="AA55" s="296">
        <v>2168</v>
      </c>
      <c r="AB55" s="296">
        <v>2101</v>
      </c>
      <c r="AC55" s="296">
        <v>2086</v>
      </c>
      <c r="AD55" s="296">
        <v>2089</v>
      </c>
      <c r="AE55" s="296">
        <v>1987</v>
      </c>
      <c r="AF55" s="296">
        <v>2005</v>
      </c>
      <c r="AG55" s="296">
        <v>1933</v>
      </c>
      <c r="AH55" s="296">
        <v>1917</v>
      </c>
      <c r="AI55" s="296">
        <v>1898</v>
      </c>
      <c r="AJ55" s="296">
        <v>1839</v>
      </c>
      <c r="AK55" s="296">
        <v>1897</v>
      </c>
      <c r="AL55" s="296">
        <v>1907</v>
      </c>
      <c r="AM55" s="296">
        <v>1874</v>
      </c>
      <c r="AN55" s="296">
        <v>1798</v>
      </c>
      <c r="AO55" s="296">
        <v>1654</v>
      </c>
      <c r="AP55" s="296">
        <v>1548</v>
      </c>
      <c r="AQ55" s="296">
        <v>1534</v>
      </c>
      <c r="AR55" s="296">
        <v>1510</v>
      </c>
      <c r="AS55" s="296">
        <v>1534</v>
      </c>
      <c r="AT55" s="296">
        <v>1628</v>
      </c>
      <c r="AU55" s="296">
        <v>1605</v>
      </c>
      <c r="AV55" s="296">
        <v>1581</v>
      </c>
      <c r="AW55" s="296">
        <v>1754</v>
      </c>
      <c r="AX55" s="296">
        <v>1963</v>
      </c>
      <c r="AY55" s="296">
        <v>2116</v>
      </c>
      <c r="AZ55" s="296">
        <v>2249</v>
      </c>
      <c r="BA55" s="296">
        <v>2118</v>
      </c>
      <c r="BB55" s="296">
        <v>1968</v>
      </c>
      <c r="BC55" s="296">
        <v>1873</v>
      </c>
      <c r="BD55" s="296">
        <v>1921</v>
      </c>
      <c r="BE55" s="296">
        <v>1992</v>
      </c>
      <c r="BF55" s="296">
        <v>2106</v>
      </c>
      <c r="BG55" s="296">
        <v>2289</v>
      </c>
      <c r="BH55" s="296">
        <v>2363</v>
      </c>
      <c r="BI55" s="296">
        <v>2413</v>
      </c>
      <c r="BJ55" s="296">
        <v>2371</v>
      </c>
      <c r="BK55" s="296">
        <v>2308</v>
      </c>
      <c r="BL55" s="296">
        <v>2219</v>
      </c>
      <c r="BM55" s="296">
        <v>2321</v>
      </c>
      <c r="BN55" s="296">
        <v>2425</v>
      </c>
      <c r="BO55" s="296">
        <v>2598</v>
      </c>
      <c r="BP55" s="296">
        <v>2748</v>
      </c>
      <c r="BQ55" s="296">
        <v>2792</v>
      </c>
      <c r="BR55" s="296">
        <v>2716</v>
      </c>
      <c r="BS55" s="296">
        <v>2590</v>
      </c>
    </row>
    <row r="56" spans="1:71" x14ac:dyDescent="0.25">
      <c r="A56" t="s">
        <v>53</v>
      </c>
      <c r="B56" s="296">
        <v>2709</v>
      </c>
      <c r="C56" s="296">
        <v>2706</v>
      </c>
      <c r="D56" s="296">
        <v>2721</v>
      </c>
      <c r="E56" s="296">
        <v>2698</v>
      </c>
      <c r="F56" s="296">
        <v>2711</v>
      </c>
      <c r="G56" s="296">
        <v>2627</v>
      </c>
      <c r="H56" s="296">
        <v>2568</v>
      </c>
      <c r="I56" s="296">
        <v>2586</v>
      </c>
      <c r="J56" s="296">
        <v>2529</v>
      </c>
      <c r="K56" s="296">
        <v>2546</v>
      </c>
      <c r="L56" s="296">
        <v>2527</v>
      </c>
      <c r="M56" s="296">
        <v>2493</v>
      </c>
      <c r="N56" s="296">
        <v>2462</v>
      </c>
      <c r="O56" s="296">
        <v>2403</v>
      </c>
      <c r="P56" s="296">
        <v>2377</v>
      </c>
      <c r="Q56" s="296">
        <v>2324</v>
      </c>
      <c r="R56" s="296">
        <v>2386</v>
      </c>
      <c r="S56" s="296">
        <v>2414</v>
      </c>
      <c r="T56" s="296">
        <v>2446</v>
      </c>
      <c r="U56" s="296">
        <v>2473</v>
      </c>
      <c r="V56" s="296">
        <v>2434</v>
      </c>
      <c r="W56" s="296">
        <v>2415</v>
      </c>
      <c r="X56" s="296">
        <v>2336</v>
      </c>
      <c r="Y56" s="296">
        <v>2258</v>
      </c>
      <c r="Z56" s="296">
        <v>2117</v>
      </c>
      <c r="AA56" s="296">
        <v>2089</v>
      </c>
      <c r="AB56" s="296">
        <v>2233</v>
      </c>
      <c r="AC56" s="296">
        <v>2272</v>
      </c>
      <c r="AD56" s="296">
        <v>2377</v>
      </c>
      <c r="AE56" s="296">
        <v>2368</v>
      </c>
      <c r="AF56" s="296">
        <v>2201</v>
      </c>
      <c r="AG56" s="296">
        <v>2118</v>
      </c>
      <c r="AH56" s="296">
        <v>2110</v>
      </c>
      <c r="AI56" s="296">
        <v>2056</v>
      </c>
      <c r="AJ56" s="296">
        <v>2055</v>
      </c>
      <c r="AK56" s="296">
        <v>2056</v>
      </c>
      <c r="AL56" s="296">
        <v>1924</v>
      </c>
      <c r="AM56" s="296">
        <v>1954</v>
      </c>
      <c r="AN56" s="296">
        <v>1991</v>
      </c>
      <c r="AO56" s="296">
        <v>2011</v>
      </c>
      <c r="AP56" s="296">
        <v>2049</v>
      </c>
      <c r="AQ56" s="296">
        <v>2003</v>
      </c>
      <c r="AR56" s="296">
        <v>1868</v>
      </c>
      <c r="AS56" s="296">
        <v>1792</v>
      </c>
      <c r="AT56" s="296">
        <v>1731</v>
      </c>
      <c r="AU56" s="296">
        <v>1688</v>
      </c>
      <c r="AV56" s="296">
        <v>1728</v>
      </c>
      <c r="AW56" s="296">
        <v>1741</v>
      </c>
      <c r="AX56" s="296">
        <v>1734</v>
      </c>
      <c r="AY56" s="296">
        <v>1687</v>
      </c>
      <c r="AZ56" s="296">
        <v>1631</v>
      </c>
      <c r="BA56" s="296">
        <v>1681</v>
      </c>
      <c r="BB56" s="296">
        <v>1719</v>
      </c>
      <c r="BC56" s="296">
        <v>1853</v>
      </c>
      <c r="BD56" s="296">
        <v>1907</v>
      </c>
      <c r="BE56" s="296">
        <v>1857</v>
      </c>
      <c r="BF56" s="296">
        <v>1848</v>
      </c>
      <c r="BG56" s="296">
        <v>1695</v>
      </c>
      <c r="BH56" s="296">
        <v>1599</v>
      </c>
      <c r="BI56" s="296">
        <v>1544</v>
      </c>
      <c r="BJ56" s="296">
        <v>1525</v>
      </c>
      <c r="BK56" s="296">
        <v>1538</v>
      </c>
      <c r="BL56" s="296">
        <v>1571</v>
      </c>
      <c r="BM56" s="296">
        <v>1571</v>
      </c>
      <c r="BN56" s="296">
        <v>1540</v>
      </c>
      <c r="BO56" s="296">
        <v>1541</v>
      </c>
      <c r="BP56" s="296">
        <v>1485</v>
      </c>
      <c r="BQ56" s="296">
        <v>1434</v>
      </c>
      <c r="BR56" s="296">
        <v>1396</v>
      </c>
      <c r="BS56" s="296">
        <v>1325</v>
      </c>
    </row>
    <row r="57" spans="1:71" x14ac:dyDescent="0.25">
      <c r="A57" t="s">
        <v>54</v>
      </c>
      <c r="B57" s="296">
        <v>445</v>
      </c>
      <c r="C57" s="296">
        <v>470</v>
      </c>
      <c r="D57" s="296">
        <v>516</v>
      </c>
      <c r="E57" s="296">
        <v>510</v>
      </c>
      <c r="F57" s="296">
        <v>535</v>
      </c>
      <c r="G57" s="296">
        <v>506</v>
      </c>
      <c r="H57" s="296">
        <v>472</v>
      </c>
      <c r="I57" s="296">
        <v>461</v>
      </c>
      <c r="J57" s="296">
        <v>427</v>
      </c>
      <c r="K57" s="296">
        <v>460</v>
      </c>
      <c r="L57" s="296">
        <v>461</v>
      </c>
      <c r="M57" s="296">
        <v>473</v>
      </c>
      <c r="N57" s="296">
        <v>532</v>
      </c>
      <c r="O57" s="296">
        <v>573</v>
      </c>
      <c r="P57" s="296">
        <v>589</v>
      </c>
      <c r="Q57" s="296">
        <v>647</v>
      </c>
      <c r="R57" s="296">
        <v>600</v>
      </c>
      <c r="S57" s="296">
        <v>576</v>
      </c>
      <c r="T57" s="296">
        <v>604</v>
      </c>
      <c r="U57" s="296">
        <v>588</v>
      </c>
      <c r="V57" s="296">
        <v>600</v>
      </c>
      <c r="W57" s="296">
        <v>597</v>
      </c>
      <c r="X57" s="296">
        <v>559</v>
      </c>
      <c r="Y57" s="296">
        <v>519</v>
      </c>
      <c r="Z57" s="296">
        <v>505</v>
      </c>
      <c r="AA57" s="296">
        <v>464</v>
      </c>
      <c r="AB57" s="296">
        <v>446</v>
      </c>
      <c r="AC57" s="296">
        <v>444</v>
      </c>
      <c r="AD57" s="296">
        <v>414</v>
      </c>
      <c r="AE57" s="296">
        <v>424</v>
      </c>
      <c r="AF57" s="296">
        <v>443</v>
      </c>
      <c r="AG57" s="296">
        <v>437</v>
      </c>
      <c r="AH57" s="296">
        <v>472</v>
      </c>
      <c r="AI57" s="296">
        <v>473</v>
      </c>
      <c r="AJ57" s="296">
        <v>474</v>
      </c>
      <c r="AK57" s="296">
        <v>444</v>
      </c>
      <c r="AL57" s="296">
        <v>401</v>
      </c>
      <c r="AM57" s="296">
        <v>361</v>
      </c>
      <c r="AN57" s="296">
        <v>335</v>
      </c>
      <c r="AO57" s="296">
        <v>369</v>
      </c>
      <c r="AP57" s="296">
        <v>417</v>
      </c>
      <c r="AQ57" s="296">
        <v>416</v>
      </c>
      <c r="AR57" s="296">
        <v>426</v>
      </c>
      <c r="AS57" s="296">
        <v>401</v>
      </c>
      <c r="AT57" s="296">
        <v>379</v>
      </c>
      <c r="AU57" s="296">
        <v>431</v>
      </c>
      <c r="AV57" s="296">
        <v>443</v>
      </c>
      <c r="AW57" s="296">
        <v>436</v>
      </c>
      <c r="AX57" s="296">
        <v>440</v>
      </c>
      <c r="AY57" s="296">
        <v>406</v>
      </c>
      <c r="AZ57" s="296">
        <v>376</v>
      </c>
      <c r="BA57" s="296">
        <v>389</v>
      </c>
      <c r="BB57" s="296">
        <v>361</v>
      </c>
      <c r="BC57" s="296">
        <v>364</v>
      </c>
      <c r="BD57" s="296">
        <v>375</v>
      </c>
      <c r="BE57" s="296">
        <v>367</v>
      </c>
      <c r="BF57" s="296">
        <v>396</v>
      </c>
      <c r="BG57" s="296">
        <v>380</v>
      </c>
      <c r="BH57" s="296">
        <v>359</v>
      </c>
      <c r="BI57" s="296">
        <v>372</v>
      </c>
      <c r="BJ57" s="296">
        <v>335</v>
      </c>
      <c r="BK57" s="296">
        <v>377</v>
      </c>
      <c r="BL57" s="296">
        <v>394</v>
      </c>
      <c r="BM57" s="296">
        <v>398</v>
      </c>
      <c r="BN57" s="296">
        <v>414</v>
      </c>
      <c r="BO57" s="296">
        <v>385</v>
      </c>
      <c r="BP57" s="296">
        <v>359</v>
      </c>
      <c r="BQ57" s="296">
        <v>342</v>
      </c>
      <c r="BR57" s="296">
        <v>319</v>
      </c>
      <c r="BS57" s="296">
        <v>316</v>
      </c>
    </row>
    <row r="58" spans="1:71" x14ac:dyDescent="0.25">
      <c r="A58" t="s">
        <v>55</v>
      </c>
      <c r="B58" s="296">
        <v>528</v>
      </c>
      <c r="C58" s="296">
        <v>534</v>
      </c>
      <c r="D58" s="296">
        <v>557</v>
      </c>
      <c r="E58" s="296">
        <v>576</v>
      </c>
      <c r="F58" s="296">
        <v>595</v>
      </c>
      <c r="G58" s="296">
        <v>625</v>
      </c>
      <c r="H58" s="296">
        <v>681</v>
      </c>
      <c r="I58" s="296">
        <v>684</v>
      </c>
      <c r="J58" s="296">
        <v>717</v>
      </c>
      <c r="K58" s="296">
        <v>739</v>
      </c>
      <c r="L58" s="296">
        <v>717</v>
      </c>
      <c r="M58" s="296">
        <v>738</v>
      </c>
      <c r="N58" s="296">
        <v>731</v>
      </c>
      <c r="O58" s="296">
        <v>687</v>
      </c>
      <c r="P58" s="296">
        <v>678</v>
      </c>
      <c r="Q58" s="296">
        <v>692</v>
      </c>
      <c r="R58" s="296">
        <v>689</v>
      </c>
      <c r="S58" s="296">
        <v>667</v>
      </c>
      <c r="T58" s="296">
        <v>658</v>
      </c>
      <c r="U58" s="296">
        <v>625</v>
      </c>
      <c r="V58" s="296">
        <v>656</v>
      </c>
      <c r="W58" s="296">
        <v>682</v>
      </c>
      <c r="X58" s="296">
        <v>715</v>
      </c>
      <c r="Y58" s="296">
        <v>767</v>
      </c>
      <c r="Z58" s="296">
        <v>747</v>
      </c>
      <c r="AA58" s="296">
        <v>817</v>
      </c>
      <c r="AB58" s="296">
        <v>823</v>
      </c>
      <c r="AC58" s="296">
        <v>825</v>
      </c>
      <c r="AD58" s="296">
        <v>820</v>
      </c>
      <c r="AE58" s="296">
        <v>783</v>
      </c>
      <c r="AF58" s="296">
        <v>743</v>
      </c>
      <c r="AG58" s="296">
        <v>671</v>
      </c>
      <c r="AH58" s="296">
        <v>668</v>
      </c>
      <c r="AI58" s="296">
        <v>590</v>
      </c>
      <c r="AJ58" s="296">
        <v>593</v>
      </c>
      <c r="AK58" s="296">
        <v>561</v>
      </c>
      <c r="AL58" s="296">
        <v>560</v>
      </c>
      <c r="AM58" s="296">
        <v>524</v>
      </c>
      <c r="AN58" s="296">
        <v>485</v>
      </c>
      <c r="AO58" s="296">
        <v>515</v>
      </c>
      <c r="AP58" s="296">
        <v>492</v>
      </c>
      <c r="AQ58" s="296">
        <v>518</v>
      </c>
      <c r="AR58" s="296">
        <v>521</v>
      </c>
      <c r="AS58" s="296">
        <v>512</v>
      </c>
      <c r="AT58" s="296">
        <v>488</v>
      </c>
      <c r="AU58" s="296">
        <v>451</v>
      </c>
      <c r="AV58" s="296">
        <v>453</v>
      </c>
      <c r="AW58" s="296">
        <v>460</v>
      </c>
      <c r="AX58" s="296">
        <v>472</v>
      </c>
      <c r="AY58" s="296">
        <v>467</v>
      </c>
      <c r="AZ58" s="296">
        <v>461</v>
      </c>
      <c r="BA58" s="296">
        <v>471</v>
      </c>
      <c r="BB58" s="296">
        <v>461</v>
      </c>
      <c r="BC58" s="296">
        <v>480</v>
      </c>
      <c r="BD58" s="296">
        <v>507</v>
      </c>
      <c r="BE58" s="296">
        <v>529</v>
      </c>
      <c r="BF58" s="296">
        <v>555</v>
      </c>
      <c r="BG58" s="296">
        <v>567</v>
      </c>
      <c r="BH58" s="296">
        <v>580</v>
      </c>
      <c r="BI58" s="296">
        <v>589</v>
      </c>
      <c r="BJ58" s="296">
        <v>605</v>
      </c>
      <c r="BK58" s="296">
        <v>623</v>
      </c>
      <c r="BL58" s="296">
        <v>636</v>
      </c>
      <c r="BM58" s="296">
        <v>623</v>
      </c>
      <c r="BN58" s="296">
        <v>593</v>
      </c>
      <c r="BO58" s="296">
        <v>563</v>
      </c>
      <c r="BP58" s="296">
        <v>558</v>
      </c>
      <c r="BQ58" s="296">
        <v>594</v>
      </c>
      <c r="BR58" s="296">
        <v>613</v>
      </c>
      <c r="BS58" s="296">
        <v>643</v>
      </c>
    </row>
    <row r="59" spans="1:71" x14ac:dyDescent="0.25">
      <c r="A59" t="s">
        <v>56</v>
      </c>
      <c r="B59" s="296">
        <v>250</v>
      </c>
      <c r="C59" s="296">
        <v>215</v>
      </c>
      <c r="D59" s="296">
        <v>186</v>
      </c>
      <c r="E59" s="296">
        <v>202</v>
      </c>
      <c r="F59" s="296">
        <v>181</v>
      </c>
      <c r="G59" s="296">
        <v>174</v>
      </c>
      <c r="H59" s="296">
        <v>170</v>
      </c>
      <c r="I59" s="296">
        <v>148</v>
      </c>
      <c r="J59" s="296">
        <v>145</v>
      </c>
      <c r="K59" s="296">
        <v>144</v>
      </c>
      <c r="L59" s="296">
        <v>157</v>
      </c>
      <c r="M59" s="296">
        <v>173</v>
      </c>
      <c r="N59" s="296">
        <v>197</v>
      </c>
      <c r="O59" s="296">
        <v>210</v>
      </c>
      <c r="P59" s="296">
        <v>224</v>
      </c>
      <c r="Q59" s="296">
        <v>235</v>
      </c>
      <c r="R59" s="296">
        <v>221</v>
      </c>
      <c r="S59" s="296">
        <v>230</v>
      </c>
      <c r="T59" s="296">
        <v>227</v>
      </c>
      <c r="U59" s="296">
        <v>210</v>
      </c>
      <c r="V59" s="296">
        <v>218</v>
      </c>
      <c r="W59" s="296">
        <v>201</v>
      </c>
      <c r="X59" s="296">
        <v>203</v>
      </c>
      <c r="Y59" s="296">
        <v>202</v>
      </c>
      <c r="Z59" s="296">
        <v>195</v>
      </c>
      <c r="AA59" s="296">
        <v>213</v>
      </c>
      <c r="AB59" s="296">
        <v>227</v>
      </c>
      <c r="AC59" s="296">
        <v>229</v>
      </c>
      <c r="AD59" s="296">
        <v>235</v>
      </c>
      <c r="AE59" s="296">
        <v>226</v>
      </c>
      <c r="AF59" s="296">
        <v>209</v>
      </c>
      <c r="AG59" s="296">
        <v>217</v>
      </c>
      <c r="AH59" s="296">
        <v>213</v>
      </c>
      <c r="AI59" s="296">
        <v>211</v>
      </c>
      <c r="AJ59" s="296">
        <v>211</v>
      </c>
      <c r="AK59" s="296">
        <v>194</v>
      </c>
      <c r="AL59" s="296">
        <v>188</v>
      </c>
      <c r="AM59" s="296">
        <v>180</v>
      </c>
      <c r="AN59" s="296">
        <v>188</v>
      </c>
      <c r="AO59" s="296">
        <v>199</v>
      </c>
      <c r="AP59" s="296">
        <v>184</v>
      </c>
      <c r="AQ59" s="296">
        <v>201</v>
      </c>
      <c r="AR59" s="296">
        <v>193</v>
      </c>
      <c r="AS59" s="296">
        <v>193</v>
      </c>
      <c r="AT59" s="296">
        <v>210</v>
      </c>
      <c r="AU59" s="296">
        <v>205</v>
      </c>
      <c r="AV59" s="296">
        <v>200</v>
      </c>
      <c r="AW59" s="296">
        <v>222</v>
      </c>
      <c r="AX59" s="296">
        <v>222</v>
      </c>
      <c r="AY59" s="296">
        <v>209</v>
      </c>
      <c r="AZ59" s="296">
        <v>207</v>
      </c>
      <c r="BA59" s="296">
        <v>200</v>
      </c>
      <c r="BB59" s="296">
        <v>198</v>
      </c>
      <c r="BC59" s="296">
        <v>210</v>
      </c>
      <c r="BD59" s="296">
        <v>216</v>
      </c>
      <c r="BE59" s="296">
        <v>199</v>
      </c>
      <c r="BF59" s="296">
        <v>210</v>
      </c>
      <c r="BG59" s="296">
        <v>206</v>
      </c>
      <c r="BH59" s="296">
        <v>207</v>
      </c>
      <c r="BI59" s="296">
        <v>224</v>
      </c>
      <c r="BJ59" s="296">
        <v>215</v>
      </c>
      <c r="BK59" s="296">
        <v>209</v>
      </c>
      <c r="BL59" s="296">
        <v>179</v>
      </c>
      <c r="BM59" s="296">
        <v>151</v>
      </c>
      <c r="BN59" s="296">
        <v>168</v>
      </c>
      <c r="BO59" s="296">
        <v>176</v>
      </c>
      <c r="BP59" s="296">
        <v>192</v>
      </c>
      <c r="BQ59" s="296">
        <v>210</v>
      </c>
      <c r="BR59" s="296">
        <v>204</v>
      </c>
      <c r="BS59" s="296">
        <v>187</v>
      </c>
    </row>
    <row r="60" spans="1:71" x14ac:dyDescent="0.25">
      <c r="A60" t="s">
        <v>57</v>
      </c>
      <c r="B60" s="296">
        <v>253</v>
      </c>
      <c r="C60" s="296">
        <v>222</v>
      </c>
      <c r="D60" s="296">
        <v>204</v>
      </c>
      <c r="E60" s="296">
        <v>229</v>
      </c>
      <c r="F60" s="296">
        <v>237</v>
      </c>
      <c r="G60" s="296">
        <v>243</v>
      </c>
      <c r="H60" s="296">
        <v>231</v>
      </c>
      <c r="I60" s="296">
        <v>221</v>
      </c>
      <c r="J60" s="296">
        <v>213</v>
      </c>
      <c r="K60" s="296">
        <v>202</v>
      </c>
      <c r="L60" s="296">
        <v>193</v>
      </c>
      <c r="M60" s="296">
        <v>183</v>
      </c>
      <c r="N60" s="296">
        <v>192</v>
      </c>
      <c r="O60" s="296">
        <v>186</v>
      </c>
      <c r="P60" s="296">
        <v>193</v>
      </c>
      <c r="Q60" s="296">
        <v>191</v>
      </c>
      <c r="R60" s="296">
        <v>185</v>
      </c>
      <c r="S60" s="296">
        <v>208</v>
      </c>
      <c r="T60" s="296">
        <v>213</v>
      </c>
      <c r="U60" s="296">
        <v>211</v>
      </c>
      <c r="V60" s="296">
        <v>228</v>
      </c>
      <c r="W60" s="296">
        <v>218</v>
      </c>
      <c r="X60" s="296">
        <v>222</v>
      </c>
      <c r="Y60" s="296">
        <v>217</v>
      </c>
      <c r="Z60" s="296">
        <v>208</v>
      </c>
      <c r="AA60" s="296">
        <v>201</v>
      </c>
      <c r="AB60" s="296">
        <v>200</v>
      </c>
      <c r="AC60" s="296">
        <v>210</v>
      </c>
      <c r="AD60" s="296">
        <v>206</v>
      </c>
      <c r="AE60" s="296">
        <v>217</v>
      </c>
      <c r="AF60" s="296">
        <v>214</v>
      </c>
      <c r="AG60" s="296">
        <v>221</v>
      </c>
      <c r="AH60" s="296">
        <v>234</v>
      </c>
      <c r="AI60" s="296">
        <v>237</v>
      </c>
      <c r="AJ60" s="296">
        <v>240</v>
      </c>
      <c r="AK60" s="296">
        <v>260</v>
      </c>
      <c r="AL60" s="296">
        <v>239</v>
      </c>
      <c r="AM60" s="296">
        <v>204</v>
      </c>
      <c r="AN60" s="296">
        <v>189</v>
      </c>
      <c r="AO60" s="296">
        <v>135</v>
      </c>
      <c r="AP60" s="296">
        <v>129</v>
      </c>
      <c r="AQ60" s="296">
        <v>132</v>
      </c>
      <c r="AR60" s="296">
        <v>109</v>
      </c>
      <c r="AS60" s="296">
        <v>116</v>
      </c>
      <c r="AT60" s="296">
        <v>112</v>
      </c>
      <c r="AU60" s="296">
        <v>107</v>
      </c>
      <c r="AV60" s="296">
        <v>110</v>
      </c>
      <c r="AW60" s="296">
        <v>115</v>
      </c>
      <c r="AX60" s="296">
        <v>117</v>
      </c>
      <c r="AY60" s="296">
        <v>131</v>
      </c>
      <c r="AZ60" s="296">
        <v>149</v>
      </c>
      <c r="BA60" s="296">
        <v>144</v>
      </c>
      <c r="BB60" s="296">
        <v>153</v>
      </c>
      <c r="BC60" s="296">
        <v>174</v>
      </c>
      <c r="BD60" s="296">
        <v>176</v>
      </c>
      <c r="BE60" s="296">
        <v>187</v>
      </c>
      <c r="BF60" s="296">
        <v>189</v>
      </c>
      <c r="BG60" s="296">
        <v>177</v>
      </c>
      <c r="BH60" s="296">
        <v>181</v>
      </c>
      <c r="BI60" s="296">
        <v>169</v>
      </c>
      <c r="BJ60" s="296">
        <v>165</v>
      </c>
      <c r="BK60" s="296">
        <v>163</v>
      </c>
      <c r="BL60" s="296">
        <v>158</v>
      </c>
      <c r="BM60" s="296">
        <v>176</v>
      </c>
      <c r="BN60" s="296">
        <v>179</v>
      </c>
      <c r="BO60" s="296">
        <v>173</v>
      </c>
      <c r="BP60" s="296">
        <v>165</v>
      </c>
      <c r="BQ60" s="296">
        <v>154</v>
      </c>
      <c r="BR60" s="296">
        <v>165</v>
      </c>
      <c r="BS60" s="296">
        <v>163</v>
      </c>
    </row>
    <row r="61" spans="1:71" x14ac:dyDescent="0.25">
      <c r="A61" t="s">
        <v>58</v>
      </c>
      <c r="B61" s="296">
        <v>145</v>
      </c>
      <c r="C61" s="296">
        <v>141</v>
      </c>
      <c r="D61" s="296">
        <v>129</v>
      </c>
      <c r="E61" s="296">
        <v>149</v>
      </c>
      <c r="F61" s="296">
        <v>144</v>
      </c>
      <c r="G61" s="296">
        <v>136</v>
      </c>
      <c r="H61" s="296">
        <v>133</v>
      </c>
      <c r="I61" s="296">
        <v>118</v>
      </c>
      <c r="J61" s="296">
        <v>116</v>
      </c>
      <c r="K61" s="296">
        <v>104</v>
      </c>
      <c r="L61" s="296">
        <v>113</v>
      </c>
      <c r="M61" s="296">
        <v>109</v>
      </c>
      <c r="N61" s="296">
        <v>100</v>
      </c>
      <c r="O61" s="296">
        <v>106</v>
      </c>
      <c r="P61" s="296">
        <v>105</v>
      </c>
      <c r="Q61" s="296">
        <v>114</v>
      </c>
      <c r="R61" s="296">
        <v>129</v>
      </c>
      <c r="S61" s="296">
        <v>139</v>
      </c>
      <c r="T61" s="296">
        <v>139</v>
      </c>
      <c r="U61" s="296">
        <v>148</v>
      </c>
      <c r="V61" s="296">
        <v>148</v>
      </c>
      <c r="W61" s="296">
        <v>158</v>
      </c>
      <c r="X61" s="296">
        <v>170</v>
      </c>
      <c r="Y61" s="296">
        <v>176</v>
      </c>
      <c r="Z61" s="296">
        <v>208</v>
      </c>
      <c r="AA61" s="296">
        <v>201</v>
      </c>
      <c r="AB61" s="296">
        <v>217</v>
      </c>
      <c r="AC61" s="296">
        <v>257</v>
      </c>
      <c r="AD61" s="296">
        <v>284</v>
      </c>
      <c r="AE61" s="296">
        <v>324</v>
      </c>
      <c r="AF61" s="296">
        <v>331</v>
      </c>
      <c r="AG61" s="296">
        <v>319</v>
      </c>
      <c r="AH61" s="296">
        <v>302</v>
      </c>
      <c r="AI61" s="296">
        <v>297</v>
      </c>
      <c r="AJ61" s="296">
        <v>267</v>
      </c>
      <c r="AK61" s="296">
        <v>278</v>
      </c>
      <c r="AL61" s="296">
        <v>274</v>
      </c>
      <c r="AM61" s="296">
        <v>250</v>
      </c>
      <c r="AN61" s="296">
        <v>282</v>
      </c>
      <c r="AO61" s="296">
        <v>259</v>
      </c>
      <c r="AP61" s="296">
        <v>265</v>
      </c>
      <c r="AQ61" s="296">
        <v>314</v>
      </c>
      <c r="AR61" s="296">
        <v>310</v>
      </c>
      <c r="AS61" s="296">
        <v>299</v>
      </c>
      <c r="AT61" s="296">
        <v>283</v>
      </c>
      <c r="AU61" s="296">
        <v>221</v>
      </c>
      <c r="AV61" s="296">
        <v>216</v>
      </c>
      <c r="AW61" s="296">
        <v>224</v>
      </c>
      <c r="AX61" s="296">
        <v>258</v>
      </c>
      <c r="AY61" s="296">
        <v>279</v>
      </c>
      <c r="AZ61" s="296">
        <v>276</v>
      </c>
      <c r="BA61" s="296">
        <v>251</v>
      </c>
      <c r="BB61" s="296">
        <v>237</v>
      </c>
      <c r="BC61" s="296">
        <v>243</v>
      </c>
      <c r="BD61" s="296">
        <v>236</v>
      </c>
      <c r="BE61" s="296">
        <v>268</v>
      </c>
      <c r="BF61" s="296">
        <v>252</v>
      </c>
      <c r="BG61" s="296">
        <v>246</v>
      </c>
      <c r="BH61" s="296">
        <v>261</v>
      </c>
      <c r="BI61" s="296">
        <v>254</v>
      </c>
      <c r="BJ61" s="296">
        <v>268</v>
      </c>
      <c r="BK61" s="296">
        <v>255</v>
      </c>
      <c r="BL61" s="296">
        <v>232</v>
      </c>
      <c r="BM61" s="296">
        <v>229</v>
      </c>
      <c r="BN61" s="296">
        <v>222</v>
      </c>
      <c r="BO61" s="296">
        <v>211</v>
      </c>
      <c r="BP61" s="296">
        <v>208</v>
      </c>
      <c r="BQ61" s="296">
        <v>199</v>
      </c>
      <c r="BR61" s="296">
        <v>195</v>
      </c>
      <c r="BS61" s="296">
        <v>201</v>
      </c>
    </row>
    <row r="62" spans="1:71" x14ac:dyDescent="0.25">
      <c r="A62" t="s">
        <v>59</v>
      </c>
      <c r="B62" s="296">
        <v>1206</v>
      </c>
      <c r="C62" s="296">
        <v>1152</v>
      </c>
      <c r="D62" s="296">
        <v>1109</v>
      </c>
      <c r="E62" s="296">
        <v>1154</v>
      </c>
      <c r="F62" s="296">
        <v>1150</v>
      </c>
      <c r="G62" s="296">
        <v>1161</v>
      </c>
      <c r="H62" s="296">
        <v>1202</v>
      </c>
      <c r="I62" s="296">
        <v>1157</v>
      </c>
      <c r="J62" s="296">
        <v>1161</v>
      </c>
      <c r="K62" s="296">
        <v>1135</v>
      </c>
      <c r="L62" s="296">
        <v>1146</v>
      </c>
      <c r="M62" s="296">
        <v>1158</v>
      </c>
      <c r="N62" s="296">
        <v>1170</v>
      </c>
      <c r="O62" s="296">
        <v>1183</v>
      </c>
      <c r="P62" s="296">
        <v>1141</v>
      </c>
      <c r="Q62" s="296">
        <v>1140</v>
      </c>
      <c r="R62" s="296">
        <v>1106</v>
      </c>
      <c r="S62" s="296">
        <v>1123</v>
      </c>
      <c r="T62" s="296">
        <v>1110</v>
      </c>
      <c r="U62" s="296">
        <v>1033</v>
      </c>
      <c r="V62" s="296">
        <v>1052</v>
      </c>
      <c r="W62" s="296">
        <v>1015</v>
      </c>
      <c r="X62" s="296">
        <v>994</v>
      </c>
      <c r="Y62" s="296">
        <v>958</v>
      </c>
      <c r="Z62" s="296">
        <v>917</v>
      </c>
      <c r="AA62" s="296">
        <v>933</v>
      </c>
      <c r="AB62" s="296">
        <v>979</v>
      </c>
      <c r="AC62" s="296">
        <v>1050</v>
      </c>
      <c r="AD62" s="296">
        <v>1071</v>
      </c>
      <c r="AE62" s="296">
        <v>1074</v>
      </c>
      <c r="AF62" s="296">
        <v>1060</v>
      </c>
      <c r="AG62" s="296">
        <v>1026</v>
      </c>
      <c r="AH62" s="296">
        <v>1043</v>
      </c>
      <c r="AI62" s="296">
        <v>1114</v>
      </c>
      <c r="AJ62" s="296">
        <v>1122</v>
      </c>
      <c r="AK62" s="296">
        <v>1091</v>
      </c>
      <c r="AL62" s="296">
        <v>993</v>
      </c>
      <c r="AM62" s="296">
        <v>865</v>
      </c>
      <c r="AN62" s="296">
        <v>780</v>
      </c>
      <c r="AO62" s="296">
        <v>759</v>
      </c>
      <c r="AP62" s="296">
        <v>774</v>
      </c>
      <c r="AQ62" s="296">
        <v>743</v>
      </c>
      <c r="AR62" s="296">
        <v>723</v>
      </c>
      <c r="AS62" s="296">
        <v>623</v>
      </c>
      <c r="AT62" s="296">
        <v>583</v>
      </c>
      <c r="AU62" s="296">
        <v>557</v>
      </c>
      <c r="AV62" s="296">
        <v>542</v>
      </c>
      <c r="AW62" s="296">
        <v>569</v>
      </c>
      <c r="AX62" s="296">
        <v>584</v>
      </c>
      <c r="AY62" s="296">
        <v>588</v>
      </c>
      <c r="AZ62" s="296">
        <v>590</v>
      </c>
      <c r="BA62" s="296">
        <v>603</v>
      </c>
      <c r="BB62" s="296">
        <v>590</v>
      </c>
      <c r="BC62" s="296">
        <v>576</v>
      </c>
      <c r="BD62" s="296">
        <v>606</v>
      </c>
      <c r="BE62" s="296">
        <v>639</v>
      </c>
      <c r="BF62" s="296">
        <v>692</v>
      </c>
      <c r="BG62" s="296">
        <v>721</v>
      </c>
      <c r="BH62" s="296">
        <v>718</v>
      </c>
      <c r="BI62" s="296">
        <v>675</v>
      </c>
      <c r="BJ62" s="296">
        <v>631</v>
      </c>
      <c r="BK62" s="296">
        <v>682</v>
      </c>
      <c r="BL62" s="296">
        <v>693</v>
      </c>
      <c r="BM62" s="296">
        <v>725</v>
      </c>
      <c r="BN62" s="296">
        <v>748</v>
      </c>
      <c r="BO62" s="296">
        <v>695</v>
      </c>
      <c r="BP62" s="296">
        <v>658</v>
      </c>
      <c r="BQ62" s="296">
        <v>624</v>
      </c>
      <c r="BR62" s="296">
        <v>569</v>
      </c>
      <c r="BS62" s="296">
        <v>570</v>
      </c>
    </row>
    <row r="63" spans="1:71" x14ac:dyDescent="0.25">
      <c r="A63" t="s">
        <v>60</v>
      </c>
      <c r="B63" s="296">
        <v>185</v>
      </c>
      <c r="C63" s="296">
        <v>153</v>
      </c>
      <c r="D63" s="296">
        <v>178</v>
      </c>
      <c r="E63" s="296">
        <v>171</v>
      </c>
      <c r="F63" s="296">
        <v>171</v>
      </c>
      <c r="G63" s="296">
        <v>194</v>
      </c>
      <c r="H63" s="296">
        <v>170</v>
      </c>
      <c r="I63" s="296">
        <v>173</v>
      </c>
      <c r="J63" s="296">
        <v>192</v>
      </c>
      <c r="K63" s="296">
        <v>196</v>
      </c>
      <c r="L63" s="296">
        <v>199</v>
      </c>
      <c r="M63" s="296">
        <v>199</v>
      </c>
      <c r="N63" s="296">
        <v>180</v>
      </c>
      <c r="O63" s="296">
        <v>178</v>
      </c>
      <c r="P63" s="296">
        <v>177</v>
      </c>
      <c r="Q63" s="296">
        <v>158</v>
      </c>
      <c r="R63" s="296">
        <v>151</v>
      </c>
      <c r="S63" s="296">
        <v>140</v>
      </c>
      <c r="T63" s="296">
        <v>148</v>
      </c>
      <c r="U63" s="296">
        <v>167</v>
      </c>
      <c r="V63" s="296">
        <v>162</v>
      </c>
      <c r="W63" s="296">
        <v>185</v>
      </c>
      <c r="X63" s="296">
        <v>199</v>
      </c>
      <c r="Y63" s="296">
        <v>198</v>
      </c>
      <c r="Z63" s="296">
        <v>249</v>
      </c>
      <c r="AA63" s="296">
        <v>260</v>
      </c>
      <c r="AB63" s="296">
        <v>258</v>
      </c>
      <c r="AC63" s="296">
        <v>252</v>
      </c>
      <c r="AD63" s="296">
        <v>234</v>
      </c>
      <c r="AE63" s="296">
        <v>211</v>
      </c>
      <c r="AF63" s="296">
        <v>213</v>
      </c>
      <c r="AG63" s="296">
        <v>218</v>
      </c>
      <c r="AH63" s="296">
        <v>194</v>
      </c>
      <c r="AI63" s="296">
        <v>195</v>
      </c>
      <c r="AJ63" s="296">
        <v>212</v>
      </c>
      <c r="AK63" s="296">
        <v>208</v>
      </c>
      <c r="AL63" s="296">
        <v>212</v>
      </c>
      <c r="AM63" s="296">
        <v>189</v>
      </c>
      <c r="AN63" s="296">
        <v>167</v>
      </c>
      <c r="AO63" s="296">
        <v>169</v>
      </c>
      <c r="AP63" s="296">
        <v>168</v>
      </c>
      <c r="AQ63" s="296">
        <v>184</v>
      </c>
      <c r="AR63" s="296">
        <v>181</v>
      </c>
      <c r="AS63" s="296">
        <v>173</v>
      </c>
      <c r="AT63" s="296">
        <v>159</v>
      </c>
      <c r="AU63" s="296">
        <v>165</v>
      </c>
      <c r="AV63" s="296">
        <v>163</v>
      </c>
      <c r="AW63" s="296">
        <v>161</v>
      </c>
      <c r="AX63" s="296">
        <v>171</v>
      </c>
      <c r="AY63" s="296">
        <v>158</v>
      </c>
      <c r="AZ63" s="296">
        <v>162</v>
      </c>
      <c r="BA63" s="296">
        <v>154</v>
      </c>
      <c r="BB63" s="296">
        <v>175</v>
      </c>
      <c r="BC63" s="296">
        <v>183</v>
      </c>
      <c r="BD63" s="296">
        <v>167</v>
      </c>
      <c r="BE63" s="296">
        <v>157</v>
      </c>
      <c r="BF63" s="296">
        <v>142</v>
      </c>
      <c r="BG63" s="296">
        <v>125</v>
      </c>
      <c r="BH63" s="296">
        <v>118</v>
      </c>
      <c r="BI63" s="296">
        <v>132</v>
      </c>
      <c r="BJ63" s="296">
        <v>119</v>
      </c>
      <c r="BK63" s="296">
        <v>134</v>
      </c>
      <c r="BL63" s="296">
        <v>154</v>
      </c>
      <c r="BM63" s="296">
        <v>149</v>
      </c>
      <c r="BN63" s="296">
        <v>161</v>
      </c>
      <c r="BO63" s="296">
        <v>154</v>
      </c>
      <c r="BP63" s="296">
        <v>127</v>
      </c>
      <c r="BQ63" s="296">
        <v>130</v>
      </c>
      <c r="BR63" s="296">
        <v>132</v>
      </c>
      <c r="BS63" s="296">
        <v>118</v>
      </c>
    </row>
    <row r="64" spans="1:71" x14ac:dyDescent="0.25">
      <c r="A64" t="s">
        <v>61</v>
      </c>
      <c r="B64" s="296">
        <v>231</v>
      </c>
      <c r="C64" s="296">
        <v>254</v>
      </c>
      <c r="D64" s="296">
        <v>279</v>
      </c>
      <c r="E64" s="296">
        <v>276</v>
      </c>
      <c r="F64" s="296">
        <v>276</v>
      </c>
      <c r="G64" s="296">
        <v>272</v>
      </c>
      <c r="H64" s="296">
        <v>237</v>
      </c>
      <c r="I64" s="296">
        <v>225</v>
      </c>
      <c r="J64" s="296">
        <v>216</v>
      </c>
      <c r="K64" s="296">
        <v>233</v>
      </c>
      <c r="L64" s="296">
        <v>244</v>
      </c>
      <c r="M64" s="296">
        <v>242</v>
      </c>
      <c r="N64" s="296">
        <v>262</v>
      </c>
      <c r="O64" s="296">
        <v>257</v>
      </c>
      <c r="P64" s="296">
        <v>242</v>
      </c>
      <c r="Q64" s="296">
        <v>227</v>
      </c>
      <c r="R64" s="296">
        <v>212</v>
      </c>
      <c r="S64" s="296">
        <v>194</v>
      </c>
      <c r="T64" s="296">
        <v>214</v>
      </c>
      <c r="U64" s="296">
        <v>238</v>
      </c>
      <c r="V64" s="296">
        <v>254</v>
      </c>
      <c r="W64" s="296">
        <v>263</v>
      </c>
      <c r="X64" s="296">
        <v>286</v>
      </c>
      <c r="Y64" s="296">
        <v>252</v>
      </c>
      <c r="Z64" s="296">
        <v>239</v>
      </c>
      <c r="AA64" s="296">
        <v>241</v>
      </c>
      <c r="AB64" s="296">
        <v>260</v>
      </c>
      <c r="AC64" s="296">
        <v>270</v>
      </c>
      <c r="AD64" s="296">
        <v>276</v>
      </c>
      <c r="AE64" s="296">
        <v>266</v>
      </c>
      <c r="AF64" s="296">
        <v>253</v>
      </c>
      <c r="AG64" s="296">
        <v>264</v>
      </c>
      <c r="AH64" s="296">
        <v>257</v>
      </c>
      <c r="AI64" s="296">
        <v>253</v>
      </c>
      <c r="AJ64" s="296">
        <v>261</v>
      </c>
      <c r="AK64" s="296">
        <v>261</v>
      </c>
      <c r="AL64" s="296">
        <v>260</v>
      </c>
      <c r="AM64" s="296">
        <v>262</v>
      </c>
      <c r="AN64" s="296">
        <v>266</v>
      </c>
      <c r="AO64" s="296">
        <v>283</v>
      </c>
      <c r="AP64" s="296">
        <v>341</v>
      </c>
      <c r="AQ64" s="296">
        <v>348</v>
      </c>
      <c r="AR64" s="296">
        <v>330</v>
      </c>
      <c r="AS64" s="296">
        <v>298</v>
      </c>
      <c r="AT64" s="296">
        <v>264</v>
      </c>
      <c r="AU64" s="296">
        <v>255</v>
      </c>
      <c r="AV64" s="296">
        <v>265</v>
      </c>
      <c r="AW64" s="296">
        <v>264</v>
      </c>
      <c r="AX64" s="296">
        <v>268</v>
      </c>
      <c r="AY64" s="296">
        <v>267</v>
      </c>
      <c r="AZ64" s="296">
        <v>261</v>
      </c>
      <c r="BA64" s="296">
        <v>275</v>
      </c>
      <c r="BB64" s="296">
        <v>264</v>
      </c>
      <c r="BC64" s="296">
        <v>278</v>
      </c>
      <c r="BD64" s="296">
        <v>281</v>
      </c>
      <c r="BE64" s="296">
        <v>283</v>
      </c>
      <c r="BF64" s="296">
        <v>285</v>
      </c>
      <c r="BG64" s="296">
        <v>278</v>
      </c>
      <c r="BH64" s="296">
        <v>280</v>
      </c>
      <c r="BI64" s="296">
        <v>254</v>
      </c>
      <c r="BJ64" s="296">
        <v>247</v>
      </c>
      <c r="BK64" s="296">
        <v>228</v>
      </c>
      <c r="BL64" s="296">
        <v>214</v>
      </c>
      <c r="BM64" s="296">
        <v>225</v>
      </c>
      <c r="BN64" s="296">
        <v>213</v>
      </c>
      <c r="BO64" s="296">
        <v>212</v>
      </c>
      <c r="BP64" s="296">
        <v>214</v>
      </c>
      <c r="BQ64" s="296">
        <v>203</v>
      </c>
      <c r="BR64" s="296">
        <v>214</v>
      </c>
      <c r="BS64" s="296">
        <v>213</v>
      </c>
    </row>
    <row r="65" spans="1:71" x14ac:dyDescent="0.25">
      <c r="A65" t="s">
        <v>62</v>
      </c>
      <c r="B65" s="296" t="s">
        <v>18</v>
      </c>
      <c r="C65" s="296" t="s">
        <v>18</v>
      </c>
      <c r="D65" s="296" t="s">
        <v>18</v>
      </c>
      <c r="E65" s="296" t="s">
        <v>18</v>
      </c>
      <c r="F65" s="296" t="s">
        <v>18</v>
      </c>
      <c r="G65" s="296" t="s">
        <v>18</v>
      </c>
      <c r="H65" s="296" t="s">
        <v>18</v>
      </c>
      <c r="I65" s="296" t="s">
        <v>18</v>
      </c>
      <c r="J65" s="296" t="s">
        <v>18</v>
      </c>
      <c r="K65" s="296" t="s">
        <v>18</v>
      </c>
      <c r="L65" s="296" t="s">
        <v>18</v>
      </c>
      <c r="M65" s="296">
        <v>1</v>
      </c>
      <c r="N65" s="296">
        <v>3</v>
      </c>
      <c r="O65" s="296">
        <v>3</v>
      </c>
      <c r="P65" s="296">
        <v>3</v>
      </c>
      <c r="Q65" s="296">
        <v>10</v>
      </c>
      <c r="R65" s="296">
        <v>8</v>
      </c>
      <c r="S65" s="296">
        <v>10</v>
      </c>
      <c r="T65" s="296">
        <v>12</v>
      </c>
      <c r="U65" s="296">
        <v>4</v>
      </c>
      <c r="V65" s="296">
        <v>4</v>
      </c>
      <c r="W65" s="296">
        <v>2</v>
      </c>
      <c r="X65" s="296">
        <v>1</v>
      </c>
      <c r="Y65" s="296">
        <v>3</v>
      </c>
      <c r="Z65" s="296">
        <v>3</v>
      </c>
      <c r="AA65" s="296">
        <v>5</v>
      </c>
      <c r="AB65" s="296">
        <v>6</v>
      </c>
      <c r="AC65" s="296">
        <v>4</v>
      </c>
      <c r="AD65" s="296">
        <v>4</v>
      </c>
      <c r="AE65" s="296">
        <v>3</v>
      </c>
      <c r="AF65" s="296">
        <v>1</v>
      </c>
      <c r="AG65" s="296">
        <v>1</v>
      </c>
      <c r="AH65" s="296">
        <v>1</v>
      </c>
      <c r="AI65" s="296" t="s">
        <v>18</v>
      </c>
      <c r="AJ65" s="296">
        <v>2</v>
      </c>
      <c r="AK65" s="296">
        <v>10</v>
      </c>
      <c r="AL65" s="296">
        <v>13</v>
      </c>
      <c r="AM65" s="296">
        <v>13</v>
      </c>
      <c r="AN65" s="296">
        <v>13</v>
      </c>
      <c r="AO65" s="296">
        <v>5</v>
      </c>
      <c r="AP65" s="296">
        <v>2</v>
      </c>
      <c r="AQ65" s="296">
        <v>2</v>
      </c>
      <c r="AR65" s="296">
        <v>4</v>
      </c>
      <c r="AS65" s="296">
        <v>4</v>
      </c>
      <c r="AT65" s="296">
        <v>4</v>
      </c>
      <c r="AU65" s="296">
        <v>4</v>
      </c>
      <c r="AV65" s="296">
        <v>1</v>
      </c>
      <c r="AW65" s="296">
        <v>2</v>
      </c>
      <c r="AX65" s="296">
        <v>2</v>
      </c>
      <c r="AY65" s="296">
        <v>4</v>
      </c>
      <c r="AZ65" s="296">
        <v>3</v>
      </c>
      <c r="BA65" s="296">
        <v>3</v>
      </c>
      <c r="BB65" s="296">
        <v>3</v>
      </c>
      <c r="BC65" s="296">
        <v>1</v>
      </c>
      <c r="BD65" s="296">
        <v>1</v>
      </c>
      <c r="BE65" s="296">
        <v>1</v>
      </c>
      <c r="BF65" s="296">
        <v>1</v>
      </c>
      <c r="BG65" s="296">
        <v>1</v>
      </c>
      <c r="BH65" s="296">
        <v>1</v>
      </c>
      <c r="BI65" s="296" t="s">
        <v>18</v>
      </c>
      <c r="BJ65" s="296" t="s">
        <v>18</v>
      </c>
      <c r="BK65" s="296" t="s">
        <v>18</v>
      </c>
      <c r="BL65" s="296" t="s">
        <v>18</v>
      </c>
      <c r="BM65" s="296" t="s">
        <v>18</v>
      </c>
      <c r="BN65" s="296" t="s">
        <v>18</v>
      </c>
      <c r="BO65" s="296">
        <v>1</v>
      </c>
      <c r="BP65" s="296">
        <v>2</v>
      </c>
      <c r="BQ65" s="296">
        <v>2</v>
      </c>
      <c r="BR65" s="296">
        <v>2</v>
      </c>
      <c r="BS65" s="296">
        <v>2</v>
      </c>
    </row>
    <row r="66" spans="1:71" x14ac:dyDescent="0.25">
      <c r="A66" t="s">
        <v>63</v>
      </c>
      <c r="B66" s="296">
        <v>51</v>
      </c>
      <c r="C66" s="296">
        <v>70</v>
      </c>
      <c r="D66" s="296">
        <v>67</v>
      </c>
      <c r="E66" s="296">
        <v>65</v>
      </c>
      <c r="F66" s="296">
        <v>69</v>
      </c>
      <c r="G66" s="296">
        <v>57</v>
      </c>
      <c r="H66" s="296">
        <v>74</v>
      </c>
      <c r="I66" s="296">
        <v>83</v>
      </c>
      <c r="J66" s="296">
        <v>87</v>
      </c>
      <c r="K66" s="296">
        <v>100</v>
      </c>
      <c r="L66" s="296">
        <v>94</v>
      </c>
      <c r="M66" s="296">
        <v>91</v>
      </c>
      <c r="N66" s="296">
        <v>94</v>
      </c>
      <c r="O66" s="296">
        <v>86</v>
      </c>
      <c r="P66" s="296">
        <v>83</v>
      </c>
      <c r="Q66" s="296">
        <v>77</v>
      </c>
      <c r="R66" s="296">
        <v>73</v>
      </c>
      <c r="S66" s="296">
        <v>56</v>
      </c>
      <c r="T66" s="296">
        <v>61</v>
      </c>
      <c r="U66" s="296">
        <v>71</v>
      </c>
      <c r="V66" s="296">
        <v>76</v>
      </c>
      <c r="W66" s="296">
        <v>88</v>
      </c>
      <c r="X66" s="296">
        <v>87</v>
      </c>
      <c r="Y66" s="296">
        <v>89</v>
      </c>
      <c r="Z66" s="296">
        <v>92</v>
      </c>
      <c r="AA66" s="296">
        <v>94</v>
      </c>
      <c r="AB66" s="296">
        <v>94</v>
      </c>
      <c r="AC66" s="296">
        <v>88</v>
      </c>
      <c r="AD66" s="296">
        <v>90</v>
      </c>
      <c r="AE66" s="296">
        <v>82</v>
      </c>
      <c r="AF66" s="296">
        <v>74</v>
      </c>
      <c r="AG66" s="296">
        <v>71</v>
      </c>
      <c r="AH66" s="296">
        <v>63</v>
      </c>
      <c r="AI66" s="296">
        <v>53</v>
      </c>
      <c r="AJ66" s="296">
        <v>56</v>
      </c>
      <c r="AK66" s="296">
        <v>52</v>
      </c>
      <c r="AL66" s="296">
        <v>54</v>
      </c>
      <c r="AM66" s="296">
        <v>69</v>
      </c>
      <c r="AN66" s="296">
        <v>71</v>
      </c>
      <c r="AO66" s="296">
        <v>88</v>
      </c>
      <c r="AP66" s="296">
        <v>96</v>
      </c>
      <c r="AQ66" s="296">
        <v>103</v>
      </c>
      <c r="AR66" s="296">
        <v>92</v>
      </c>
      <c r="AS66" s="296">
        <v>96</v>
      </c>
      <c r="AT66" s="296">
        <v>90</v>
      </c>
      <c r="AU66" s="296">
        <v>83</v>
      </c>
      <c r="AV66" s="296">
        <v>88</v>
      </c>
      <c r="AW66" s="296">
        <v>64</v>
      </c>
      <c r="AX66" s="296">
        <v>57</v>
      </c>
      <c r="AY66" s="296">
        <v>48</v>
      </c>
      <c r="AZ66" s="296">
        <v>45</v>
      </c>
      <c r="BA66" s="296">
        <v>67</v>
      </c>
      <c r="BB66" s="296">
        <v>79</v>
      </c>
      <c r="BC66" s="296">
        <v>81</v>
      </c>
      <c r="BD66" s="296">
        <v>84</v>
      </c>
      <c r="BE66" s="296">
        <v>69</v>
      </c>
      <c r="BF66" s="296">
        <v>70</v>
      </c>
      <c r="BG66" s="296">
        <v>77</v>
      </c>
      <c r="BH66" s="296">
        <v>80</v>
      </c>
      <c r="BI66" s="296">
        <v>90</v>
      </c>
      <c r="BJ66" s="296">
        <v>89</v>
      </c>
      <c r="BK66" s="296">
        <v>84</v>
      </c>
      <c r="BL66" s="296">
        <v>84</v>
      </c>
      <c r="BM66" s="296">
        <v>83</v>
      </c>
      <c r="BN66" s="296">
        <v>70</v>
      </c>
      <c r="BO66" s="296">
        <v>74</v>
      </c>
      <c r="BP66" s="296">
        <v>75</v>
      </c>
      <c r="BQ66" s="296">
        <v>73</v>
      </c>
      <c r="BR66" s="296">
        <v>89</v>
      </c>
      <c r="BS66" s="296">
        <v>89</v>
      </c>
    </row>
    <row r="67" spans="1:71" x14ac:dyDescent="0.25">
      <c r="A67" t="s">
        <v>64</v>
      </c>
      <c r="B67" s="296">
        <v>152</v>
      </c>
      <c r="C67" s="296">
        <v>154</v>
      </c>
      <c r="D67" s="296">
        <v>153</v>
      </c>
      <c r="E67" s="296">
        <v>141</v>
      </c>
      <c r="F67" s="296">
        <v>118</v>
      </c>
      <c r="G67" s="296">
        <v>125</v>
      </c>
      <c r="H67" s="296">
        <v>151</v>
      </c>
      <c r="I67" s="296">
        <v>156</v>
      </c>
      <c r="J67" s="296">
        <v>181</v>
      </c>
      <c r="K67" s="296">
        <v>180</v>
      </c>
      <c r="L67" s="296">
        <v>201</v>
      </c>
      <c r="M67" s="296">
        <v>209</v>
      </c>
      <c r="N67" s="296">
        <v>225</v>
      </c>
      <c r="O67" s="296">
        <v>216</v>
      </c>
      <c r="P67" s="296">
        <v>169</v>
      </c>
      <c r="Q67" s="296">
        <v>149</v>
      </c>
      <c r="R67" s="296">
        <v>142</v>
      </c>
      <c r="S67" s="296">
        <v>164</v>
      </c>
      <c r="T67" s="296">
        <v>190</v>
      </c>
      <c r="U67" s="296">
        <v>215</v>
      </c>
      <c r="V67" s="296">
        <v>214</v>
      </c>
      <c r="W67" s="296">
        <v>239</v>
      </c>
      <c r="X67" s="296">
        <v>260</v>
      </c>
      <c r="Y67" s="296">
        <v>266</v>
      </c>
      <c r="Z67" s="296">
        <v>260</v>
      </c>
      <c r="AA67" s="296">
        <v>232</v>
      </c>
      <c r="AB67" s="296">
        <v>211</v>
      </c>
      <c r="AC67" s="296">
        <v>211</v>
      </c>
      <c r="AD67" s="296">
        <v>219</v>
      </c>
      <c r="AE67" s="296">
        <v>231</v>
      </c>
      <c r="AF67" s="296">
        <v>227</v>
      </c>
      <c r="AG67" s="296">
        <v>204</v>
      </c>
      <c r="AH67" s="296">
        <v>194</v>
      </c>
      <c r="AI67" s="296">
        <v>193</v>
      </c>
      <c r="AJ67" s="296">
        <v>197</v>
      </c>
      <c r="AK67" s="296">
        <v>204</v>
      </c>
      <c r="AL67" s="296">
        <v>196</v>
      </c>
      <c r="AM67" s="296">
        <v>184</v>
      </c>
      <c r="AN67" s="296">
        <v>156</v>
      </c>
      <c r="AO67" s="296">
        <v>157</v>
      </c>
      <c r="AP67" s="296">
        <v>148</v>
      </c>
      <c r="AQ67" s="296">
        <v>136</v>
      </c>
      <c r="AR67" s="296">
        <v>169</v>
      </c>
      <c r="AS67" s="296">
        <v>172</v>
      </c>
      <c r="AT67" s="296">
        <v>184</v>
      </c>
      <c r="AU67" s="296">
        <v>199</v>
      </c>
      <c r="AV67" s="296">
        <v>195</v>
      </c>
      <c r="AW67" s="296">
        <v>193</v>
      </c>
      <c r="AX67" s="296">
        <v>210</v>
      </c>
      <c r="AY67" s="296">
        <v>224</v>
      </c>
      <c r="AZ67" s="296">
        <v>229</v>
      </c>
      <c r="BA67" s="296">
        <v>234</v>
      </c>
      <c r="BB67" s="296">
        <v>226</v>
      </c>
      <c r="BC67" s="296">
        <v>204</v>
      </c>
      <c r="BD67" s="296">
        <v>194</v>
      </c>
      <c r="BE67" s="296">
        <v>216</v>
      </c>
      <c r="BF67" s="296">
        <v>229</v>
      </c>
      <c r="BG67" s="296">
        <v>247</v>
      </c>
      <c r="BH67" s="296">
        <v>248</v>
      </c>
      <c r="BI67" s="296">
        <v>203</v>
      </c>
      <c r="BJ67" s="296">
        <v>212</v>
      </c>
      <c r="BK67" s="296">
        <v>190</v>
      </c>
      <c r="BL67" s="296">
        <v>193</v>
      </c>
      <c r="BM67" s="296">
        <v>217</v>
      </c>
      <c r="BN67" s="296">
        <v>198</v>
      </c>
      <c r="BO67" s="296">
        <v>235</v>
      </c>
      <c r="BP67" s="296">
        <v>221</v>
      </c>
      <c r="BQ67" s="296">
        <v>239</v>
      </c>
      <c r="BR67" s="296">
        <v>229</v>
      </c>
      <c r="BS67" s="296">
        <v>212</v>
      </c>
    </row>
    <row r="68" spans="1:71" x14ac:dyDescent="0.25">
      <c r="A68" t="s">
        <v>65</v>
      </c>
      <c r="B68" s="296">
        <v>142</v>
      </c>
      <c r="C68" s="296">
        <v>147</v>
      </c>
      <c r="D68" s="296">
        <v>131</v>
      </c>
      <c r="E68" s="296">
        <v>145</v>
      </c>
      <c r="F68" s="296">
        <v>153</v>
      </c>
      <c r="G68" s="296">
        <v>154</v>
      </c>
      <c r="H68" s="296">
        <v>167</v>
      </c>
      <c r="I68" s="296">
        <v>186</v>
      </c>
      <c r="J68" s="296">
        <v>182</v>
      </c>
      <c r="K68" s="296">
        <v>178</v>
      </c>
      <c r="L68" s="296">
        <v>181</v>
      </c>
      <c r="M68" s="296">
        <v>164</v>
      </c>
      <c r="N68" s="296">
        <v>181</v>
      </c>
      <c r="O68" s="296">
        <v>204</v>
      </c>
      <c r="P68" s="296">
        <v>193</v>
      </c>
      <c r="Q68" s="296">
        <v>192</v>
      </c>
      <c r="R68" s="296">
        <v>216</v>
      </c>
      <c r="S68" s="296">
        <v>190</v>
      </c>
      <c r="T68" s="296">
        <v>177</v>
      </c>
      <c r="U68" s="296">
        <v>177</v>
      </c>
      <c r="V68" s="296">
        <v>144</v>
      </c>
      <c r="W68" s="296">
        <v>159</v>
      </c>
      <c r="X68" s="296">
        <v>185</v>
      </c>
      <c r="Y68" s="296">
        <v>206</v>
      </c>
      <c r="Z68" s="296">
        <v>201</v>
      </c>
      <c r="AA68" s="296">
        <v>198</v>
      </c>
      <c r="AB68" s="296">
        <v>191</v>
      </c>
      <c r="AC68" s="296">
        <v>167</v>
      </c>
      <c r="AD68" s="296">
        <v>175</v>
      </c>
      <c r="AE68" s="296">
        <v>191</v>
      </c>
      <c r="AF68" s="296">
        <v>216</v>
      </c>
      <c r="AG68" s="296">
        <v>241</v>
      </c>
      <c r="AH68" s="296">
        <v>254</v>
      </c>
      <c r="AI68" s="296">
        <v>211</v>
      </c>
      <c r="AJ68" s="296">
        <v>202</v>
      </c>
      <c r="AK68" s="296">
        <v>175</v>
      </c>
      <c r="AL68" s="296">
        <v>166</v>
      </c>
      <c r="AM68" s="296">
        <v>210</v>
      </c>
      <c r="AN68" s="296">
        <v>212</v>
      </c>
      <c r="AO68" s="296">
        <v>226</v>
      </c>
      <c r="AP68" s="296">
        <v>218</v>
      </c>
      <c r="AQ68" s="296">
        <v>194</v>
      </c>
      <c r="AR68" s="296">
        <v>184</v>
      </c>
      <c r="AS68" s="296">
        <v>199</v>
      </c>
      <c r="AT68" s="296">
        <v>214</v>
      </c>
      <c r="AU68" s="296">
        <v>235</v>
      </c>
      <c r="AV68" s="296">
        <v>228</v>
      </c>
      <c r="AW68" s="296">
        <v>228</v>
      </c>
      <c r="AX68" s="296">
        <v>229</v>
      </c>
      <c r="AY68" s="296">
        <v>234</v>
      </c>
      <c r="AZ68" s="296">
        <v>254</v>
      </c>
      <c r="BA68" s="296">
        <v>257</v>
      </c>
      <c r="BB68" s="296">
        <v>285</v>
      </c>
      <c r="BC68" s="296">
        <v>263</v>
      </c>
      <c r="BD68" s="296">
        <v>270</v>
      </c>
      <c r="BE68" s="296">
        <v>267</v>
      </c>
      <c r="BF68" s="296">
        <v>249</v>
      </c>
      <c r="BG68" s="296">
        <v>256</v>
      </c>
      <c r="BH68" s="296">
        <v>248</v>
      </c>
      <c r="BI68" s="296">
        <v>243</v>
      </c>
      <c r="BJ68" s="296">
        <v>225</v>
      </c>
      <c r="BK68" s="296">
        <v>222</v>
      </c>
      <c r="BL68" s="296">
        <v>205</v>
      </c>
      <c r="BM68" s="296">
        <v>194</v>
      </c>
      <c r="BN68" s="296">
        <v>194</v>
      </c>
      <c r="BO68" s="296">
        <v>191</v>
      </c>
      <c r="BP68" s="296">
        <v>184</v>
      </c>
      <c r="BQ68" s="296">
        <v>189</v>
      </c>
      <c r="BR68" s="296">
        <v>209</v>
      </c>
      <c r="BS68" s="296">
        <v>207</v>
      </c>
    </row>
    <row r="69" spans="1:71" x14ac:dyDescent="0.25">
      <c r="A69" t="s">
        <v>66</v>
      </c>
      <c r="B69" s="296">
        <v>240</v>
      </c>
      <c r="C69" s="296">
        <v>253</v>
      </c>
      <c r="D69" s="296">
        <v>208</v>
      </c>
      <c r="E69" s="296">
        <v>211</v>
      </c>
      <c r="F69" s="296">
        <v>199</v>
      </c>
      <c r="G69" s="296">
        <v>231</v>
      </c>
      <c r="H69" s="296">
        <v>244</v>
      </c>
      <c r="I69" s="296">
        <v>272</v>
      </c>
      <c r="J69" s="296">
        <v>313</v>
      </c>
      <c r="K69" s="296">
        <v>298</v>
      </c>
      <c r="L69" s="296">
        <v>297</v>
      </c>
      <c r="M69" s="296">
        <v>322</v>
      </c>
      <c r="N69" s="296">
        <v>331</v>
      </c>
      <c r="O69" s="296">
        <v>350</v>
      </c>
      <c r="P69" s="296">
        <v>351</v>
      </c>
      <c r="Q69" s="296">
        <v>298</v>
      </c>
      <c r="R69" s="296">
        <v>274</v>
      </c>
      <c r="S69" s="296">
        <v>274</v>
      </c>
      <c r="T69" s="296">
        <v>299</v>
      </c>
      <c r="U69" s="296">
        <v>321</v>
      </c>
      <c r="V69" s="296">
        <v>313</v>
      </c>
      <c r="W69" s="296">
        <v>273</v>
      </c>
      <c r="X69" s="296">
        <v>264</v>
      </c>
      <c r="Y69" s="296">
        <v>270</v>
      </c>
      <c r="Z69" s="296">
        <v>294</v>
      </c>
      <c r="AA69" s="296">
        <v>307</v>
      </c>
      <c r="AB69" s="296">
        <v>296</v>
      </c>
      <c r="AC69" s="296">
        <v>261</v>
      </c>
      <c r="AD69" s="296">
        <v>237</v>
      </c>
      <c r="AE69" s="296">
        <v>228</v>
      </c>
      <c r="AF69" s="296">
        <v>229</v>
      </c>
      <c r="AG69" s="296">
        <v>254</v>
      </c>
      <c r="AH69" s="296">
        <v>261</v>
      </c>
      <c r="AI69" s="296">
        <v>257</v>
      </c>
      <c r="AJ69" s="296">
        <v>249</v>
      </c>
      <c r="AK69" s="296">
        <v>230</v>
      </c>
      <c r="AL69" s="296">
        <v>241</v>
      </c>
      <c r="AM69" s="296">
        <v>265</v>
      </c>
      <c r="AN69" s="296">
        <v>270</v>
      </c>
      <c r="AO69" s="296">
        <v>292</v>
      </c>
      <c r="AP69" s="296">
        <v>270</v>
      </c>
      <c r="AQ69" s="296">
        <v>260</v>
      </c>
      <c r="AR69" s="296">
        <v>274</v>
      </c>
      <c r="AS69" s="296">
        <v>258</v>
      </c>
      <c r="AT69" s="296">
        <v>279</v>
      </c>
      <c r="AU69" s="296">
        <v>273</v>
      </c>
      <c r="AV69" s="296">
        <v>279</v>
      </c>
      <c r="AW69" s="296">
        <v>332</v>
      </c>
      <c r="AX69" s="296">
        <v>313</v>
      </c>
      <c r="AY69" s="296">
        <v>365</v>
      </c>
      <c r="AZ69" s="296">
        <v>333</v>
      </c>
      <c r="BA69" s="296">
        <v>274</v>
      </c>
      <c r="BB69" s="296">
        <v>276</v>
      </c>
      <c r="BC69" s="296">
        <v>244</v>
      </c>
      <c r="BD69" s="296">
        <v>259</v>
      </c>
      <c r="BE69" s="296">
        <v>277</v>
      </c>
      <c r="BF69" s="296">
        <v>321</v>
      </c>
      <c r="BG69" s="296">
        <v>381</v>
      </c>
      <c r="BH69" s="296">
        <v>392</v>
      </c>
      <c r="BI69" s="296">
        <v>438</v>
      </c>
      <c r="BJ69" s="296">
        <v>459</v>
      </c>
      <c r="BK69" s="296">
        <v>409</v>
      </c>
      <c r="BL69" s="296">
        <v>390</v>
      </c>
      <c r="BM69" s="296">
        <v>333</v>
      </c>
      <c r="BN69" s="296">
        <v>286</v>
      </c>
      <c r="BO69" s="296">
        <v>278</v>
      </c>
      <c r="BP69" s="296">
        <v>291</v>
      </c>
      <c r="BQ69" s="296">
        <v>327</v>
      </c>
      <c r="BR69" s="296">
        <v>354</v>
      </c>
      <c r="BS69" s="296">
        <v>361</v>
      </c>
    </row>
    <row r="70" spans="1:71" x14ac:dyDescent="0.25">
      <c r="A70" t="s">
        <v>67</v>
      </c>
      <c r="B70" s="296">
        <v>132</v>
      </c>
      <c r="C70" s="296">
        <v>146</v>
      </c>
      <c r="D70" s="296">
        <v>139</v>
      </c>
      <c r="E70" s="296">
        <v>138</v>
      </c>
      <c r="F70" s="296">
        <v>121</v>
      </c>
      <c r="G70" s="296">
        <v>102</v>
      </c>
      <c r="H70" s="296">
        <v>116</v>
      </c>
      <c r="I70" s="296">
        <v>108</v>
      </c>
      <c r="J70" s="296">
        <v>122</v>
      </c>
      <c r="K70" s="296">
        <v>143</v>
      </c>
      <c r="L70" s="296">
        <v>138</v>
      </c>
      <c r="M70" s="296">
        <v>139</v>
      </c>
      <c r="N70" s="296">
        <v>141</v>
      </c>
      <c r="O70" s="296">
        <v>120</v>
      </c>
      <c r="P70" s="296">
        <v>107</v>
      </c>
      <c r="Q70" s="296">
        <v>100</v>
      </c>
      <c r="R70" s="296">
        <v>108</v>
      </c>
      <c r="S70" s="296">
        <v>115</v>
      </c>
      <c r="T70" s="296">
        <v>115</v>
      </c>
      <c r="U70" s="296">
        <v>119</v>
      </c>
      <c r="V70" s="296">
        <v>110</v>
      </c>
      <c r="W70" s="296">
        <v>115</v>
      </c>
      <c r="X70" s="296">
        <v>98</v>
      </c>
      <c r="Y70" s="296">
        <v>92</v>
      </c>
      <c r="Z70" s="296">
        <v>87</v>
      </c>
      <c r="AA70" s="296">
        <v>77</v>
      </c>
      <c r="AB70" s="296">
        <v>97</v>
      </c>
      <c r="AC70" s="296">
        <v>87</v>
      </c>
      <c r="AD70" s="296">
        <v>76</v>
      </c>
      <c r="AE70" s="296">
        <v>82</v>
      </c>
      <c r="AF70" s="296">
        <v>61</v>
      </c>
      <c r="AG70" s="296">
        <v>81</v>
      </c>
      <c r="AH70" s="296">
        <v>111</v>
      </c>
      <c r="AI70" s="296">
        <v>117</v>
      </c>
      <c r="AJ70" s="296">
        <v>114</v>
      </c>
      <c r="AK70" s="296">
        <v>111</v>
      </c>
      <c r="AL70" s="296">
        <v>87</v>
      </c>
      <c r="AM70" s="296">
        <v>75</v>
      </c>
      <c r="AN70" s="296">
        <v>80</v>
      </c>
      <c r="AO70" s="296">
        <v>75</v>
      </c>
      <c r="AP70" s="296">
        <v>88</v>
      </c>
      <c r="AQ70" s="296">
        <v>94</v>
      </c>
      <c r="AR70" s="296">
        <v>99</v>
      </c>
      <c r="AS70" s="296">
        <v>99</v>
      </c>
      <c r="AT70" s="296">
        <v>92</v>
      </c>
      <c r="AU70" s="296">
        <v>94</v>
      </c>
      <c r="AV70" s="296">
        <v>92</v>
      </c>
      <c r="AW70" s="296">
        <v>110</v>
      </c>
      <c r="AX70" s="296">
        <v>106</v>
      </c>
      <c r="AY70" s="296">
        <v>109</v>
      </c>
      <c r="AZ70" s="296">
        <v>102</v>
      </c>
      <c r="BA70" s="296">
        <v>86</v>
      </c>
      <c r="BB70" s="296">
        <v>84</v>
      </c>
      <c r="BC70" s="296">
        <v>81</v>
      </c>
      <c r="BD70" s="296">
        <v>75</v>
      </c>
      <c r="BE70" s="296">
        <v>63</v>
      </c>
      <c r="BF70" s="296">
        <v>57</v>
      </c>
      <c r="BG70" s="296">
        <v>51</v>
      </c>
      <c r="BH70" s="296">
        <v>76</v>
      </c>
      <c r="BI70" s="296">
        <v>78</v>
      </c>
      <c r="BJ70" s="296">
        <v>89</v>
      </c>
      <c r="BK70" s="296">
        <v>78</v>
      </c>
      <c r="BL70" s="296">
        <v>61</v>
      </c>
      <c r="BM70" s="296">
        <v>66</v>
      </c>
      <c r="BN70" s="296">
        <v>76</v>
      </c>
      <c r="BO70" s="296">
        <v>92</v>
      </c>
      <c r="BP70" s="296">
        <v>94</v>
      </c>
      <c r="BQ70" s="296">
        <v>93</v>
      </c>
      <c r="BR70" s="296">
        <v>85</v>
      </c>
      <c r="BS70" s="296">
        <v>89</v>
      </c>
    </row>
    <row r="71" spans="1:71" x14ac:dyDescent="0.25">
      <c r="A71" t="s">
        <v>68</v>
      </c>
      <c r="B71" s="296">
        <v>75</v>
      </c>
      <c r="C71" s="296">
        <v>70</v>
      </c>
      <c r="D71" s="296">
        <v>68</v>
      </c>
      <c r="E71" s="296">
        <v>63</v>
      </c>
      <c r="F71" s="296">
        <v>76</v>
      </c>
      <c r="G71" s="296">
        <v>66</v>
      </c>
      <c r="H71" s="296">
        <v>68</v>
      </c>
      <c r="I71" s="296">
        <v>75</v>
      </c>
      <c r="J71" s="296">
        <v>84</v>
      </c>
      <c r="K71" s="296">
        <v>86</v>
      </c>
      <c r="L71" s="296">
        <v>107</v>
      </c>
      <c r="M71" s="296">
        <v>129</v>
      </c>
      <c r="N71" s="296">
        <v>128</v>
      </c>
      <c r="O71" s="296">
        <v>134</v>
      </c>
      <c r="P71" s="296">
        <v>131</v>
      </c>
      <c r="Q71" s="296">
        <v>111</v>
      </c>
      <c r="R71" s="296">
        <v>102</v>
      </c>
      <c r="S71" s="296">
        <v>102</v>
      </c>
      <c r="T71" s="296">
        <v>99</v>
      </c>
      <c r="U71" s="296">
        <v>104</v>
      </c>
      <c r="V71" s="296">
        <v>103</v>
      </c>
      <c r="W71" s="296">
        <v>102</v>
      </c>
      <c r="X71" s="296">
        <v>116</v>
      </c>
      <c r="Y71" s="296">
        <v>114</v>
      </c>
      <c r="Z71" s="296">
        <v>120</v>
      </c>
      <c r="AA71" s="296">
        <v>125</v>
      </c>
      <c r="AB71" s="296">
        <v>124</v>
      </c>
      <c r="AC71" s="296">
        <v>149</v>
      </c>
      <c r="AD71" s="296">
        <v>152</v>
      </c>
      <c r="AE71" s="296">
        <v>152</v>
      </c>
      <c r="AF71" s="296">
        <v>140</v>
      </c>
      <c r="AG71" s="296">
        <v>120</v>
      </c>
      <c r="AH71" s="296">
        <v>123</v>
      </c>
      <c r="AI71" s="296">
        <v>116</v>
      </c>
      <c r="AJ71" s="296">
        <v>125</v>
      </c>
      <c r="AK71" s="296">
        <v>116</v>
      </c>
      <c r="AL71" s="296">
        <v>95</v>
      </c>
      <c r="AM71" s="296">
        <v>94</v>
      </c>
      <c r="AN71" s="296">
        <v>95</v>
      </c>
      <c r="AO71" s="296">
        <v>101</v>
      </c>
      <c r="AP71" s="296">
        <v>110</v>
      </c>
      <c r="AQ71" s="296">
        <v>111</v>
      </c>
      <c r="AR71" s="296">
        <v>125</v>
      </c>
      <c r="AS71" s="296">
        <v>128</v>
      </c>
      <c r="AT71" s="296">
        <v>145</v>
      </c>
      <c r="AU71" s="296">
        <v>174</v>
      </c>
      <c r="AV71" s="296">
        <v>175</v>
      </c>
      <c r="AW71" s="296">
        <v>153</v>
      </c>
      <c r="AX71" s="296">
        <v>156</v>
      </c>
      <c r="AY71" s="296">
        <v>136</v>
      </c>
      <c r="AZ71" s="296">
        <v>141</v>
      </c>
      <c r="BA71" s="296">
        <v>149</v>
      </c>
      <c r="BB71" s="296">
        <v>131</v>
      </c>
      <c r="BC71" s="296">
        <v>131</v>
      </c>
      <c r="BD71" s="296">
        <v>135</v>
      </c>
      <c r="BE71" s="296">
        <v>141</v>
      </c>
      <c r="BF71" s="296">
        <v>144</v>
      </c>
      <c r="BG71" s="296">
        <v>128</v>
      </c>
      <c r="BH71" s="296">
        <v>121</v>
      </c>
      <c r="BI71" s="296">
        <v>134</v>
      </c>
      <c r="BJ71" s="296">
        <v>136</v>
      </c>
      <c r="BK71" s="296">
        <v>143</v>
      </c>
      <c r="BL71" s="296">
        <v>150</v>
      </c>
      <c r="BM71" s="296">
        <v>140</v>
      </c>
      <c r="BN71" s="296">
        <v>141</v>
      </c>
      <c r="BO71" s="296">
        <v>161</v>
      </c>
      <c r="BP71" s="296">
        <v>151</v>
      </c>
      <c r="BQ71" s="296">
        <v>139</v>
      </c>
      <c r="BR71" s="296">
        <v>142</v>
      </c>
      <c r="BS71" s="296">
        <v>129</v>
      </c>
    </row>
    <row r="72" spans="1:71" x14ac:dyDescent="0.25">
      <c r="A72" t="s">
        <v>69</v>
      </c>
      <c r="B72" s="296">
        <v>7</v>
      </c>
      <c r="C72" s="296">
        <v>7</v>
      </c>
      <c r="D72" s="296">
        <v>7</v>
      </c>
      <c r="E72" s="296">
        <v>11</v>
      </c>
      <c r="F72" s="296">
        <v>15</v>
      </c>
      <c r="G72" s="296">
        <v>13</v>
      </c>
      <c r="H72" s="296">
        <v>21</v>
      </c>
      <c r="I72" s="296">
        <v>24</v>
      </c>
      <c r="J72" s="296">
        <v>28</v>
      </c>
      <c r="K72" s="296">
        <v>38</v>
      </c>
      <c r="L72" s="296">
        <v>43</v>
      </c>
      <c r="M72" s="296">
        <v>37</v>
      </c>
      <c r="N72" s="296">
        <v>39</v>
      </c>
      <c r="O72" s="296">
        <v>36</v>
      </c>
      <c r="P72" s="296">
        <v>30</v>
      </c>
      <c r="Q72" s="296">
        <v>33</v>
      </c>
      <c r="R72" s="296">
        <v>40</v>
      </c>
      <c r="S72" s="296">
        <v>40</v>
      </c>
      <c r="T72" s="296">
        <v>41</v>
      </c>
      <c r="U72" s="296">
        <v>35</v>
      </c>
      <c r="V72" s="296">
        <v>29</v>
      </c>
      <c r="W72" s="296">
        <v>22</v>
      </c>
      <c r="X72" s="296">
        <v>22</v>
      </c>
      <c r="Y72" s="296">
        <v>28</v>
      </c>
      <c r="Z72" s="296">
        <v>26</v>
      </c>
      <c r="AA72" s="296">
        <v>25</v>
      </c>
      <c r="AB72" s="296">
        <v>21</v>
      </c>
      <c r="AC72" s="296">
        <v>18</v>
      </c>
      <c r="AD72" s="296">
        <v>24</v>
      </c>
      <c r="AE72" s="296">
        <v>34</v>
      </c>
      <c r="AF72" s="296">
        <v>33</v>
      </c>
      <c r="AG72" s="296">
        <v>32</v>
      </c>
      <c r="AH72" s="296">
        <v>30</v>
      </c>
      <c r="AI72" s="296">
        <v>25</v>
      </c>
      <c r="AJ72" s="296">
        <v>25</v>
      </c>
      <c r="AK72" s="296">
        <v>21</v>
      </c>
      <c r="AL72" s="296">
        <v>17</v>
      </c>
      <c r="AM72" s="296">
        <v>18</v>
      </c>
      <c r="AN72" s="296">
        <v>15</v>
      </c>
      <c r="AO72" s="296">
        <v>15</v>
      </c>
      <c r="AP72" s="296">
        <v>19</v>
      </c>
      <c r="AQ72" s="296">
        <v>13</v>
      </c>
      <c r="AR72" s="296">
        <v>22</v>
      </c>
      <c r="AS72" s="296">
        <v>26</v>
      </c>
      <c r="AT72" s="296">
        <v>48</v>
      </c>
      <c r="AU72" s="296">
        <v>51</v>
      </c>
      <c r="AV72" s="296">
        <v>45</v>
      </c>
      <c r="AW72" s="296">
        <v>42</v>
      </c>
      <c r="AX72" s="296">
        <v>22</v>
      </c>
      <c r="AY72" s="296">
        <v>23</v>
      </c>
      <c r="AZ72" s="296">
        <v>28</v>
      </c>
      <c r="BA72" s="296">
        <v>35</v>
      </c>
      <c r="BB72" s="296">
        <v>40</v>
      </c>
      <c r="BC72" s="296">
        <v>42</v>
      </c>
      <c r="BD72" s="296">
        <v>48</v>
      </c>
      <c r="BE72" s="296">
        <v>46</v>
      </c>
      <c r="BF72" s="296">
        <v>49</v>
      </c>
      <c r="BG72" s="296">
        <v>46</v>
      </c>
      <c r="BH72" s="296">
        <v>42</v>
      </c>
      <c r="BI72" s="296">
        <v>47</v>
      </c>
      <c r="BJ72" s="296">
        <v>44</v>
      </c>
      <c r="BK72" s="296">
        <v>53</v>
      </c>
      <c r="BL72" s="296">
        <v>60</v>
      </c>
      <c r="BM72" s="296">
        <v>53</v>
      </c>
      <c r="BN72" s="296">
        <v>53</v>
      </c>
      <c r="BO72" s="296">
        <v>43</v>
      </c>
      <c r="BP72" s="296">
        <v>39</v>
      </c>
      <c r="BQ72" s="296">
        <v>38</v>
      </c>
      <c r="BR72" s="296">
        <v>37</v>
      </c>
      <c r="BS72" s="296">
        <v>32</v>
      </c>
    </row>
    <row r="73" spans="1:71" x14ac:dyDescent="0.25">
      <c r="A73" t="s">
        <v>70</v>
      </c>
      <c r="B73" s="296">
        <v>729</v>
      </c>
      <c r="C73" s="296">
        <v>638</v>
      </c>
      <c r="D73" s="296">
        <v>592</v>
      </c>
      <c r="E73" s="296">
        <v>588</v>
      </c>
      <c r="F73" s="296">
        <v>578</v>
      </c>
      <c r="G73" s="296">
        <v>588</v>
      </c>
      <c r="H73" s="296">
        <v>642</v>
      </c>
      <c r="I73" s="296">
        <v>668</v>
      </c>
      <c r="J73" s="296">
        <v>680</v>
      </c>
      <c r="K73" s="296">
        <v>681</v>
      </c>
      <c r="L73" s="296">
        <v>650</v>
      </c>
      <c r="M73" s="296">
        <v>606</v>
      </c>
      <c r="N73" s="296">
        <v>623</v>
      </c>
      <c r="O73" s="296">
        <v>624</v>
      </c>
      <c r="P73" s="296">
        <v>608</v>
      </c>
      <c r="Q73" s="296">
        <v>628</v>
      </c>
      <c r="R73" s="296">
        <v>602</v>
      </c>
      <c r="S73" s="296">
        <v>599</v>
      </c>
      <c r="T73" s="296">
        <v>569</v>
      </c>
      <c r="U73" s="296">
        <v>561</v>
      </c>
      <c r="V73" s="296">
        <v>538</v>
      </c>
      <c r="W73" s="296">
        <v>515</v>
      </c>
      <c r="X73" s="296">
        <v>568</v>
      </c>
      <c r="Y73" s="296">
        <v>573</v>
      </c>
      <c r="Z73" s="296">
        <v>587</v>
      </c>
      <c r="AA73" s="296">
        <v>630</v>
      </c>
      <c r="AB73" s="296">
        <v>583</v>
      </c>
      <c r="AC73" s="296">
        <v>595</v>
      </c>
      <c r="AD73" s="296">
        <v>557</v>
      </c>
      <c r="AE73" s="296">
        <v>482</v>
      </c>
      <c r="AF73" s="296">
        <v>489</v>
      </c>
      <c r="AG73" s="296">
        <v>455</v>
      </c>
      <c r="AH73" s="296">
        <v>483</v>
      </c>
      <c r="AI73" s="296">
        <v>517</v>
      </c>
      <c r="AJ73" s="296">
        <v>517</v>
      </c>
      <c r="AK73" s="296">
        <v>461</v>
      </c>
      <c r="AL73" s="296">
        <v>411</v>
      </c>
      <c r="AM73" s="296">
        <v>356</v>
      </c>
      <c r="AN73" s="296">
        <v>308</v>
      </c>
      <c r="AO73" s="296">
        <v>329</v>
      </c>
      <c r="AP73" s="296">
        <v>342</v>
      </c>
      <c r="AQ73" s="296">
        <v>399</v>
      </c>
      <c r="AR73" s="296">
        <v>422</v>
      </c>
      <c r="AS73" s="296">
        <v>466</v>
      </c>
      <c r="AT73" s="296">
        <v>463</v>
      </c>
      <c r="AU73" s="296">
        <v>417</v>
      </c>
      <c r="AV73" s="296">
        <v>398</v>
      </c>
      <c r="AW73" s="296">
        <v>361</v>
      </c>
      <c r="AX73" s="296">
        <v>368</v>
      </c>
      <c r="AY73" s="296">
        <v>373</v>
      </c>
      <c r="AZ73" s="296">
        <v>406</v>
      </c>
      <c r="BA73" s="296">
        <v>443</v>
      </c>
      <c r="BB73" s="296">
        <v>450</v>
      </c>
      <c r="BC73" s="296">
        <v>501</v>
      </c>
      <c r="BD73" s="296">
        <v>541</v>
      </c>
      <c r="BE73" s="296">
        <v>520</v>
      </c>
      <c r="BF73" s="296">
        <v>528</v>
      </c>
      <c r="BG73" s="296">
        <v>481</v>
      </c>
      <c r="BH73" s="296">
        <v>448</v>
      </c>
      <c r="BI73" s="296">
        <v>460</v>
      </c>
      <c r="BJ73" s="296">
        <v>518</v>
      </c>
      <c r="BK73" s="296">
        <v>556</v>
      </c>
      <c r="BL73" s="296">
        <v>592</v>
      </c>
      <c r="BM73" s="296">
        <v>637</v>
      </c>
      <c r="BN73" s="296">
        <v>623</v>
      </c>
      <c r="BO73" s="296">
        <v>640</v>
      </c>
      <c r="BP73" s="296">
        <v>644</v>
      </c>
      <c r="BQ73" s="296">
        <v>635</v>
      </c>
      <c r="BR73" s="296">
        <v>609</v>
      </c>
      <c r="BS73" s="296">
        <v>583</v>
      </c>
    </row>
    <row r="74" spans="1:71" x14ac:dyDescent="0.25">
      <c r="A74" t="s">
        <v>71</v>
      </c>
      <c r="B74" s="296">
        <v>39</v>
      </c>
      <c r="C74" s="296">
        <v>51</v>
      </c>
      <c r="D74" s="296">
        <v>46</v>
      </c>
      <c r="E74" s="296">
        <v>55</v>
      </c>
      <c r="F74" s="296">
        <v>61</v>
      </c>
      <c r="G74" s="296">
        <v>62</v>
      </c>
      <c r="H74" s="296">
        <v>64</v>
      </c>
      <c r="I74" s="296">
        <v>65</v>
      </c>
      <c r="J74" s="296">
        <v>71</v>
      </c>
      <c r="K74" s="296">
        <v>74</v>
      </c>
      <c r="L74" s="296">
        <v>66</v>
      </c>
      <c r="M74" s="296">
        <v>74</v>
      </c>
      <c r="N74" s="296">
        <v>68</v>
      </c>
      <c r="O74" s="296">
        <v>74</v>
      </c>
      <c r="P74" s="296">
        <v>76</v>
      </c>
      <c r="Q74" s="296">
        <v>78</v>
      </c>
      <c r="R74" s="296">
        <v>81</v>
      </c>
      <c r="S74" s="296">
        <v>95</v>
      </c>
      <c r="T74" s="296">
        <v>110</v>
      </c>
      <c r="U74" s="296">
        <v>107</v>
      </c>
      <c r="V74" s="296">
        <v>112</v>
      </c>
      <c r="W74" s="296">
        <v>108</v>
      </c>
      <c r="X74" s="296">
        <v>100</v>
      </c>
      <c r="Y74" s="296">
        <v>99</v>
      </c>
      <c r="Z74" s="296">
        <v>83</v>
      </c>
      <c r="AA74" s="296">
        <v>84</v>
      </c>
      <c r="AB74" s="296">
        <v>82</v>
      </c>
      <c r="AC74" s="296">
        <v>77</v>
      </c>
      <c r="AD74" s="296">
        <v>86</v>
      </c>
      <c r="AE74" s="296">
        <v>91</v>
      </c>
      <c r="AF74" s="296">
        <v>87</v>
      </c>
      <c r="AG74" s="296">
        <v>81</v>
      </c>
      <c r="AH74" s="296">
        <v>73</v>
      </c>
      <c r="AI74" s="296">
        <v>49</v>
      </c>
      <c r="AJ74" s="296">
        <v>36</v>
      </c>
      <c r="AK74" s="296">
        <v>35</v>
      </c>
      <c r="AL74" s="296">
        <v>32</v>
      </c>
      <c r="AM74" s="296">
        <v>42</v>
      </c>
      <c r="AN74" s="296">
        <v>52</v>
      </c>
      <c r="AO74" s="296">
        <v>56</v>
      </c>
      <c r="AP74" s="296">
        <v>56</v>
      </c>
      <c r="AQ74" s="296">
        <v>52</v>
      </c>
      <c r="AR74" s="296">
        <v>55</v>
      </c>
      <c r="AS74" s="296">
        <v>74</v>
      </c>
      <c r="AT74" s="296">
        <v>81</v>
      </c>
      <c r="AU74" s="296">
        <v>85</v>
      </c>
      <c r="AV74" s="296">
        <v>82</v>
      </c>
      <c r="AW74" s="296">
        <v>66</v>
      </c>
      <c r="AX74" s="296">
        <v>72</v>
      </c>
      <c r="AY74" s="296">
        <v>82</v>
      </c>
      <c r="AZ74" s="296">
        <v>79</v>
      </c>
      <c r="BA74" s="296">
        <v>88</v>
      </c>
      <c r="BB74" s="296">
        <v>82</v>
      </c>
      <c r="BC74" s="296">
        <v>81</v>
      </c>
      <c r="BD74" s="296">
        <v>87</v>
      </c>
      <c r="BE74" s="296">
        <v>72</v>
      </c>
      <c r="BF74" s="296">
        <v>60</v>
      </c>
      <c r="BG74" s="296">
        <v>53</v>
      </c>
      <c r="BH74" s="296">
        <v>45</v>
      </c>
      <c r="BI74" s="296">
        <v>53</v>
      </c>
      <c r="BJ74" s="296">
        <v>68</v>
      </c>
      <c r="BK74" s="296">
        <v>74</v>
      </c>
      <c r="BL74" s="296">
        <v>86</v>
      </c>
      <c r="BM74" s="296">
        <v>82</v>
      </c>
      <c r="BN74" s="296">
        <v>74</v>
      </c>
      <c r="BO74" s="296">
        <v>78</v>
      </c>
      <c r="BP74" s="296">
        <v>70</v>
      </c>
      <c r="BQ74" s="296">
        <v>76</v>
      </c>
      <c r="BR74" s="296">
        <v>73</v>
      </c>
      <c r="BS74" s="296">
        <v>58</v>
      </c>
    </row>
    <row r="75" spans="1:71" x14ac:dyDescent="0.25">
      <c r="A75" t="s">
        <v>72</v>
      </c>
      <c r="B75" s="296">
        <v>271</v>
      </c>
      <c r="C75" s="296">
        <v>258</v>
      </c>
      <c r="D75" s="296">
        <v>293</v>
      </c>
      <c r="E75" s="296">
        <v>295</v>
      </c>
      <c r="F75" s="296">
        <v>324</v>
      </c>
      <c r="G75" s="296">
        <v>328</v>
      </c>
      <c r="H75" s="296">
        <v>301</v>
      </c>
      <c r="I75" s="296">
        <v>306</v>
      </c>
      <c r="J75" s="296">
        <v>314</v>
      </c>
      <c r="K75" s="296">
        <v>314</v>
      </c>
      <c r="L75" s="296">
        <v>316</v>
      </c>
      <c r="M75" s="296">
        <v>286</v>
      </c>
      <c r="N75" s="296">
        <v>243</v>
      </c>
      <c r="O75" s="296">
        <v>244</v>
      </c>
      <c r="P75" s="296">
        <v>211</v>
      </c>
      <c r="Q75" s="296">
        <v>251</v>
      </c>
      <c r="R75" s="296">
        <v>270</v>
      </c>
      <c r="S75" s="296">
        <v>267</v>
      </c>
      <c r="T75" s="296">
        <v>289</v>
      </c>
      <c r="U75" s="296">
        <v>272</v>
      </c>
      <c r="V75" s="296">
        <v>300</v>
      </c>
      <c r="W75" s="296">
        <v>302</v>
      </c>
      <c r="X75" s="296">
        <v>311</v>
      </c>
      <c r="Y75" s="296">
        <v>328</v>
      </c>
      <c r="Z75" s="296">
        <v>307</v>
      </c>
      <c r="AA75" s="296">
        <v>290</v>
      </c>
      <c r="AB75" s="296">
        <v>259</v>
      </c>
      <c r="AC75" s="296">
        <v>227</v>
      </c>
      <c r="AD75" s="296">
        <v>235</v>
      </c>
      <c r="AE75" s="296">
        <v>246</v>
      </c>
      <c r="AF75" s="296">
        <v>281</v>
      </c>
      <c r="AG75" s="296">
        <v>324</v>
      </c>
      <c r="AH75" s="296">
        <v>352</v>
      </c>
      <c r="AI75" s="296">
        <v>350</v>
      </c>
      <c r="AJ75" s="296">
        <v>348</v>
      </c>
      <c r="AK75" s="296">
        <v>322</v>
      </c>
      <c r="AL75" s="296">
        <v>287</v>
      </c>
      <c r="AM75" s="296">
        <v>312</v>
      </c>
      <c r="AN75" s="296">
        <v>325</v>
      </c>
      <c r="AO75" s="296">
        <v>320</v>
      </c>
      <c r="AP75" s="296">
        <v>358</v>
      </c>
      <c r="AQ75" s="296">
        <v>344</v>
      </c>
      <c r="AR75" s="296">
        <v>327</v>
      </c>
      <c r="AS75" s="296">
        <v>330</v>
      </c>
      <c r="AT75" s="296">
        <v>337</v>
      </c>
      <c r="AU75" s="296">
        <v>380</v>
      </c>
      <c r="AV75" s="296">
        <v>388</v>
      </c>
      <c r="AW75" s="296">
        <v>394</v>
      </c>
      <c r="AX75" s="296">
        <v>413</v>
      </c>
      <c r="AY75" s="296">
        <v>456</v>
      </c>
      <c r="AZ75" s="296">
        <v>488</v>
      </c>
      <c r="BA75" s="296">
        <v>508</v>
      </c>
      <c r="BB75" s="296">
        <v>472</v>
      </c>
      <c r="BC75" s="296">
        <v>463</v>
      </c>
      <c r="BD75" s="296">
        <v>489</v>
      </c>
      <c r="BE75" s="296">
        <v>514</v>
      </c>
      <c r="BF75" s="296">
        <v>544</v>
      </c>
      <c r="BG75" s="296">
        <v>496</v>
      </c>
      <c r="BH75" s="296">
        <v>495</v>
      </c>
      <c r="BI75" s="296">
        <v>550</v>
      </c>
      <c r="BJ75" s="296">
        <v>589</v>
      </c>
      <c r="BK75" s="296">
        <v>639</v>
      </c>
      <c r="BL75" s="296">
        <v>613</v>
      </c>
      <c r="BM75" s="296">
        <v>542</v>
      </c>
      <c r="BN75" s="296">
        <v>495</v>
      </c>
      <c r="BO75" s="296">
        <v>488</v>
      </c>
      <c r="BP75" s="296">
        <v>489</v>
      </c>
      <c r="BQ75" s="296">
        <v>515</v>
      </c>
      <c r="BR75" s="296">
        <v>516</v>
      </c>
      <c r="BS75" s="296">
        <v>496</v>
      </c>
    </row>
    <row r="76" spans="1:71" x14ac:dyDescent="0.25">
      <c r="A76" t="s">
        <v>73</v>
      </c>
      <c r="B76" s="296">
        <v>260</v>
      </c>
      <c r="C76" s="296">
        <v>235</v>
      </c>
      <c r="D76" s="296">
        <v>200</v>
      </c>
      <c r="E76" s="296">
        <v>206</v>
      </c>
      <c r="F76" s="296">
        <v>185</v>
      </c>
      <c r="G76" s="296">
        <v>202</v>
      </c>
      <c r="H76" s="296">
        <v>194</v>
      </c>
      <c r="I76" s="296">
        <v>178</v>
      </c>
      <c r="J76" s="296">
        <v>179</v>
      </c>
      <c r="K76" s="296">
        <v>191</v>
      </c>
      <c r="L76" s="296">
        <v>206</v>
      </c>
      <c r="M76" s="296">
        <v>193</v>
      </c>
      <c r="N76" s="296">
        <v>194</v>
      </c>
      <c r="O76" s="296">
        <v>185</v>
      </c>
      <c r="P76" s="296">
        <v>173</v>
      </c>
      <c r="Q76" s="296">
        <v>179</v>
      </c>
      <c r="R76" s="296">
        <v>209</v>
      </c>
      <c r="S76" s="296">
        <v>233</v>
      </c>
      <c r="T76" s="296">
        <v>243</v>
      </c>
      <c r="U76" s="296">
        <v>259</v>
      </c>
      <c r="V76" s="296">
        <v>232</v>
      </c>
      <c r="W76" s="296">
        <v>232</v>
      </c>
      <c r="X76" s="296">
        <v>246</v>
      </c>
      <c r="Y76" s="296">
        <v>251</v>
      </c>
      <c r="Z76" s="296">
        <v>259</v>
      </c>
      <c r="AA76" s="296">
        <v>248</v>
      </c>
      <c r="AB76" s="296">
        <v>224</v>
      </c>
      <c r="AC76" s="296">
        <v>214</v>
      </c>
      <c r="AD76" s="296">
        <v>220</v>
      </c>
      <c r="AE76" s="296">
        <v>217</v>
      </c>
      <c r="AF76" s="296">
        <v>226</v>
      </c>
      <c r="AG76" s="296">
        <v>218</v>
      </c>
      <c r="AH76" s="296">
        <v>217</v>
      </c>
      <c r="AI76" s="296">
        <v>214</v>
      </c>
      <c r="AJ76" s="296">
        <v>214</v>
      </c>
      <c r="AK76" s="296">
        <v>215</v>
      </c>
      <c r="AL76" s="296">
        <v>200</v>
      </c>
      <c r="AM76" s="296">
        <v>182</v>
      </c>
      <c r="AN76" s="296">
        <v>176</v>
      </c>
      <c r="AO76" s="296">
        <v>160</v>
      </c>
      <c r="AP76" s="296">
        <v>162</v>
      </c>
      <c r="AQ76" s="296">
        <v>171</v>
      </c>
      <c r="AR76" s="296">
        <v>160</v>
      </c>
      <c r="AS76" s="296">
        <v>175</v>
      </c>
      <c r="AT76" s="296">
        <v>164</v>
      </c>
      <c r="AU76" s="296">
        <v>131</v>
      </c>
      <c r="AV76" s="296">
        <v>133</v>
      </c>
      <c r="AW76" s="296">
        <v>115</v>
      </c>
      <c r="AX76" s="296">
        <v>124</v>
      </c>
      <c r="AY76" s="296">
        <v>128</v>
      </c>
      <c r="AZ76" s="296">
        <v>128</v>
      </c>
      <c r="BA76" s="296">
        <v>127</v>
      </c>
      <c r="BB76" s="296">
        <v>113</v>
      </c>
      <c r="BC76" s="296">
        <v>131</v>
      </c>
      <c r="BD76" s="296">
        <v>136</v>
      </c>
      <c r="BE76" s="296">
        <v>140</v>
      </c>
      <c r="BF76" s="296">
        <v>140</v>
      </c>
      <c r="BG76" s="296">
        <v>131</v>
      </c>
      <c r="BH76" s="296">
        <v>128</v>
      </c>
      <c r="BI76" s="296">
        <v>140</v>
      </c>
      <c r="BJ76" s="296">
        <v>178</v>
      </c>
      <c r="BK76" s="296">
        <v>185</v>
      </c>
      <c r="BL76" s="296">
        <v>184</v>
      </c>
      <c r="BM76" s="296">
        <v>179</v>
      </c>
      <c r="BN76" s="296">
        <v>140</v>
      </c>
      <c r="BO76" s="296">
        <v>139</v>
      </c>
      <c r="BP76" s="296">
        <v>130</v>
      </c>
      <c r="BQ76" s="296">
        <v>123</v>
      </c>
      <c r="BR76" s="296">
        <v>148</v>
      </c>
      <c r="BS76" s="296">
        <v>133</v>
      </c>
    </row>
    <row r="77" spans="1:71" x14ac:dyDescent="0.25">
      <c r="A77" t="s">
        <v>74</v>
      </c>
      <c r="B77" s="296">
        <v>144</v>
      </c>
      <c r="C77" s="296">
        <v>153</v>
      </c>
      <c r="D77" s="296">
        <v>191</v>
      </c>
      <c r="E77" s="296">
        <v>181</v>
      </c>
      <c r="F77" s="296">
        <v>191</v>
      </c>
      <c r="G77" s="296">
        <v>178</v>
      </c>
      <c r="H77" s="296">
        <v>136</v>
      </c>
      <c r="I77" s="296">
        <v>160</v>
      </c>
      <c r="J77" s="296">
        <v>146</v>
      </c>
      <c r="K77" s="296">
        <v>156</v>
      </c>
      <c r="L77" s="296">
        <v>159</v>
      </c>
      <c r="M77" s="296">
        <v>142</v>
      </c>
      <c r="N77" s="296">
        <v>154</v>
      </c>
      <c r="O77" s="296">
        <v>152</v>
      </c>
      <c r="P77" s="296">
        <v>142</v>
      </c>
      <c r="Q77" s="296">
        <v>139</v>
      </c>
      <c r="R77" s="296">
        <v>116</v>
      </c>
      <c r="S77" s="296">
        <v>104</v>
      </c>
      <c r="T77" s="296">
        <v>113</v>
      </c>
      <c r="U77" s="296">
        <v>103</v>
      </c>
      <c r="V77" s="296">
        <v>123</v>
      </c>
      <c r="W77" s="296">
        <v>117</v>
      </c>
      <c r="X77" s="296">
        <v>116</v>
      </c>
      <c r="Y77" s="296">
        <v>130</v>
      </c>
      <c r="Z77" s="296">
        <v>117</v>
      </c>
      <c r="AA77" s="296">
        <v>128</v>
      </c>
      <c r="AB77" s="296">
        <v>120</v>
      </c>
      <c r="AC77" s="296">
        <v>100</v>
      </c>
      <c r="AD77" s="296">
        <v>112</v>
      </c>
      <c r="AE77" s="296">
        <v>114</v>
      </c>
      <c r="AF77" s="296">
        <v>113</v>
      </c>
      <c r="AG77" s="296">
        <v>129</v>
      </c>
      <c r="AH77" s="296">
        <v>111</v>
      </c>
      <c r="AI77" s="296">
        <v>102</v>
      </c>
      <c r="AJ77" s="296">
        <v>106</v>
      </c>
      <c r="AK77" s="296">
        <v>85</v>
      </c>
      <c r="AL77" s="296">
        <v>82</v>
      </c>
      <c r="AM77" s="296">
        <v>84</v>
      </c>
      <c r="AN77" s="296">
        <v>71</v>
      </c>
      <c r="AO77" s="296">
        <v>85</v>
      </c>
      <c r="AP77" s="296">
        <v>97</v>
      </c>
      <c r="AQ77" s="296">
        <v>86</v>
      </c>
      <c r="AR77" s="296">
        <v>90</v>
      </c>
      <c r="AS77" s="296">
        <v>74</v>
      </c>
      <c r="AT77" s="296">
        <v>48</v>
      </c>
      <c r="AU77" s="296">
        <v>58</v>
      </c>
      <c r="AV77" s="296">
        <v>52</v>
      </c>
      <c r="AW77" s="296">
        <v>47</v>
      </c>
      <c r="AX77" s="296">
        <v>53</v>
      </c>
      <c r="AY77" s="296">
        <v>52</v>
      </c>
      <c r="AZ77" s="296">
        <v>68</v>
      </c>
      <c r="BA77" s="296">
        <v>80</v>
      </c>
      <c r="BB77" s="296">
        <v>88</v>
      </c>
      <c r="BC77" s="296">
        <v>77</v>
      </c>
      <c r="BD77" s="296">
        <v>68</v>
      </c>
      <c r="BE77" s="296">
        <v>77</v>
      </c>
      <c r="BF77" s="296">
        <v>90</v>
      </c>
      <c r="BG77" s="296">
        <v>99</v>
      </c>
      <c r="BH77" s="296">
        <v>106</v>
      </c>
      <c r="BI77" s="296">
        <v>104</v>
      </c>
      <c r="BJ77" s="296">
        <v>90</v>
      </c>
      <c r="BK77" s="296">
        <v>101</v>
      </c>
      <c r="BL77" s="296">
        <v>90</v>
      </c>
      <c r="BM77" s="296">
        <v>90</v>
      </c>
      <c r="BN77" s="296">
        <v>107</v>
      </c>
      <c r="BO77" s="296">
        <v>108</v>
      </c>
      <c r="BP77" s="296">
        <v>127</v>
      </c>
      <c r="BQ77" s="296">
        <v>121</v>
      </c>
      <c r="BR77" s="296">
        <v>105</v>
      </c>
      <c r="BS77" s="296">
        <v>100</v>
      </c>
    </row>
    <row r="78" spans="1:71" x14ac:dyDescent="0.25">
      <c r="A78" t="s">
        <v>182</v>
      </c>
      <c r="B78" s="296">
        <v>26</v>
      </c>
      <c r="C78" s="296">
        <v>22</v>
      </c>
      <c r="D78" s="296">
        <v>20</v>
      </c>
      <c r="E78" s="296">
        <v>20</v>
      </c>
      <c r="F78" s="296">
        <v>25</v>
      </c>
      <c r="G78" s="296">
        <v>35</v>
      </c>
      <c r="H78" s="296">
        <v>39</v>
      </c>
      <c r="I78" s="296">
        <v>35</v>
      </c>
      <c r="J78" s="296">
        <v>34</v>
      </c>
      <c r="K78" s="296">
        <v>31</v>
      </c>
      <c r="L78" s="296">
        <v>30</v>
      </c>
      <c r="M78" s="296">
        <v>26</v>
      </c>
      <c r="N78" s="296">
        <v>25</v>
      </c>
      <c r="O78" s="296">
        <v>21</v>
      </c>
      <c r="P78" s="296">
        <v>20</v>
      </c>
      <c r="Q78" s="296">
        <v>24</v>
      </c>
      <c r="R78" s="296">
        <v>19</v>
      </c>
      <c r="S78" s="296">
        <v>20</v>
      </c>
      <c r="T78" s="296">
        <v>24</v>
      </c>
      <c r="U78" s="296">
        <v>21</v>
      </c>
      <c r="V78" s="296">
        <v>21</v>
      </c>
      <c r="W78" s="296">
        <v>16</v>
      </c>
      <c r="X78" s="296">
        <v>15</v>
      </c>
      <c r="Y78" s="296">
        <v>20</v>
      </c>
      <c r="Z78" s="296">
        <v>22</v>
      </c>
      <c r="AA78" s="296">
        <v>31</v>
      </c>
      <c r="AB78" s="296">
        <v>28</v>
      </c>
      <c r="AC78" s="296">
        <v>36</v>
      </c>
      <c r="AD78" s="296">
        <v>34</v>
      </c>
      <c r="AE78" s="296">
        <v>24</v>
      </c>
      <c r="AF78" s="296">
        <v>27</v>
      </c>
      <c r="AG78" s="296">
        <v>21</v>
      </c>
      <c r="AH78" s="296">
        <v>29</v>
      </c>
      <c r="AI78" s="296">
        <v>33</v>
      </c>
      <c r="AJ78" s="296">
        <v>35</v>
      </c>
      <c r="AK78" s="296">
        <v>33</v>
      </c>
      <c r="AL78" s="296">
        <v>28</v>
      </c>
      <c r="AM78" s="296">
        <v>26</v>
      </c>
      <c r="AN78" s="296">
        <v>26</v>
      </c>
      <c r="AO78" s="296">
        <v>24</v>
      </c>
      <c r="AP78" s="296">
        <v>18</v>
      </c>
      <c r="AQ78" s="296">
        <v>15</v>
      </c>
      <c r="AR78" s="296">
        <v>12</v>
      </c>
      <c r="AS78" s="296">
        <v>11</v>
      </c>
      <c r="AT78" s="296">
        <v>11</v>
      </c>
      <c r="AU78" s="296">
        <v>11</v>
      </c>
      <c r="AV78" s="296">
        <v>8</v>
      </c>
      <c r="AW78" s="296">
        <v>4</v>
      </c>
      <c r="AX78" s="296">
        <v>6</v>
      </c>
      <c r="AY78" s="296">
        <v>8</v>
      </c>
      <c r="AZ78" s="296">
        <v>11</v>
      </c>
      <c r="BA78" s="296">
        <v>14</v>
      </c>
      <c r="BB78" s="296">
        <v>22</v>
      </c>
      <c r="BC78" s="296">
        <v>20</v>
      </c>
      <c r="BD78" s="296">
        <v>18</v>
      </c>
      <c r="BE78" s="296">
        <v>19</v>
      </c>
      <c r="BF78" s="296">
        <v>11</v>
      </c>
      <c r="BG78" s="296">
        <v>14</v>
      </c>
      <c r="BH78" s="296">
        <v>15</v>
      </c>
      <c r="BI78" s="296">
        <v>15</v>
      </c>
      <c r="BJ78" s="296">
        <v>12</v>
      </c>
      <c r="BK78" s="296">
        <v>8</v>
      </c>
      <c r="BL78" s="296">
        <v>4</v>
      </c>
      <c r="BM78" s="296" t="s">
        <v>18</v>
      </c>
      <c r="BN78" s="296">
        <v>2</v>
      </c>
      <c r="BO78" s="296">
        <v>2</v>
      </c>
      <c r="BP78" s="296">
        <v>2</v>
      </c>
      <c r="BQ78" s="296">
        <v>2</v>
      </c>
      <c r="BR78" s="296">
        <v>1</v>
      </c>
      <c r="BS78" s="296">
        <v>1</v>
      </c>
    </row>
    <row r="80" spans="1:71" x14ac:dyDescent="0.25">
      <c r="A80" t="s">
        <v>2004</v>
      </c>
    </row>
    <row r="82" spans="1:1" x14ac:dyDescent="0.25">
      <c r="A82" t="s">
        <v>2021</v>
      </c>
    </row>
    <row r="103" spans="1:1" ht="400" x14ac:dyDescent="0.25">
      <c r="A103" s="637" t="s">
        <v>2018</v>
      </c>
    </row>
    <row r="105" spans="1:1" x14ac:dyDescent="0.25">
      <c r="A105" s="636">
        <v>42610.610266203701</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296" bestFit="1" customWidth="1"/>
    <col min="3" max="3" width="17.26953125" style="296" bestFit="1" customWidth="1"/>
    <col min="4" max="4" width="15.90625" style="296" bestFit="1" customWidth="1"/>
    <col min="5" max="5" width="17" style="296" bestFit="1" customWidth="1"/>
    <col min="6" max="6" width="16.54296875" style="296" bestFit="1" customWidth="1"/>
    <col min="7" max="7" width="17.26953125" style="296" bestFit="1" customWidth="1"/>
    <col min="8" max="8" width="15.90625" style="296" bestFit="1" customWidth="1"/>
    <col min="9" max="9" width="17" style="296" bestFit="1" customWidth="1"/>
    <col min="10" max="10" width="16.54296875" style="296" bestFit="1" customWidth="1"/>
    <col min="11" max="11" width="17.26953125" style="296" bestFit="1" customWidth="1"/>
    <col min="12" max="12" width="15.90625" style="296" bestFit="1" customWidth="1"/>
    <col min="13" max="13" width="17" style="296" bestFit="1" customWidth="1"/>
    <col min="14" max="14" width="16.54296875" style="296" bestFit="1" customWidth="1"/>
    <col min="15" max="15" width="17.26953125" style="296" bestFit="1" customWidth="1"/>
    <col min="16" max="16" width="15.90625" style="296" bestFit="1" customWidth="1"/>
    <col min="17" max="17" width="17" style="296" bestFit="1" customWidth="1"/>
    <col min="18" max="18" width="16.54296875" style="296" bestFit="1" customWidth="1"/>
    <col min="19" max="19" width="17.26953125" style="296" bestFit="1" customWidth="1"/>
    <col min="20" max="20" width="15.90625" style="296" bestFit="1" customWidth="1"/>
    <col min="21" max="21" width="17" style="296" bestFit="1" customWidth="1"/>
    <col min="22" max="22" width="16.54296875" style="296" bestFit="1" customWidth="1"/>
    <col min="23" max="23" width="17.26953125" style="296" bestFit="1" customWidth="1"/>
    <col min="24" max="24" width="15.90625" style="296" bestFit="1" customWidth="1"/>
    <col min="25" max="25" width="17" style="296" bestFit="1" customWidth="1"/>
    <col min="26" max="26" width="16.54296875" style="296" bestFit="1" customWidth="1"/>
    <col min="27" max="27" width="17.26953125" style="296" bestFit="1" customWidth="1"/>
    <col min="28" max="28" width="15.90625" style="296" bestFit="1" customWidth="1"/>
    <col min="29" max="29" width="17" style="296" bestFit="1" customWidth="1"/>
    <col min="30" max="30" width="16.54296875" style="296" bestFit="1" customWidth="1"/>
    <col min="31" max="31" width="17.26953125" style="296" bestFit="1" customWidth="1"/>
    <col min="32" max="32" width="15.90625" style="296" bestFit="1" customWidth="1"/>
    <col min="33" max="33" width="17" style="296" bestFit="1" customWidth="1"/>
    <col min="34" max="34" width="16.54296875" style="296" bestFit="1" customWidth="1"/>
    <col min="35" max="35" width="17.26953125" style="296" bestFit="1" customWidth="1"/>
    <col min="36" max="36" width="15.90625" style="296" bestFit="1" customWidth="1"/>
    <col min="37" max="37" width="17" style="296" bestFit="1" customWidth="1"/>
    <col min="38" max="38" width="16.54296875" style="296" bestFit="1" customWidth="1"/>
    <col min="39" max="39" width="17.26953125" style="296" bestFit="1" customWidth="1"/>
    <col min="40" max="40" width="15.90625" style="296" bestFit="1" customWidth="1"/>
    <col min="41" max="41" width="17" style="296" bestFit="1" customWidth="1"/>
    <col min="42" max="42" width="16.54296875" style="296" bestFit="1" customWidth="1"/>
    <col min="43" max="43" width="17.26953125" style="296" bestFit="1" customWidth="1"/>
    <col min="44" max="44" width="15.90625" style="296" bestFit="1" customWidth="1"/>
    <col min="45" max="45" width="17" style="296" bestFit="1" customWidth="1"/>
    <col min="46" max="46" width="16.54296875" style="296" bestFit="1" customWidth="1"/>
    <col min="47" max="47" width="17.26953125" style="296" bestFit="1" customWidth="1"/>
    <col min="48" max="48" width="15.90625" style="296" bestFit="1" customWidth="1"/>
    <col min="49" max="49" width="17" style="296" bestFit="1" customWidth="1"/>
    <col min="50" max="50" width="16.54296875" style="296" bestFit="1" customWidth="1"/>
    <col min="51" max="51" width="17.26953125" style="296" bestFit="1" customWidth="1"/>
    <col min="52" max="52" width="15.90625" style="296" bestFit="1" customWidth="1"/>
    <col min="53" max="53" width="17" style="296" bestFit="1" customWidth="1"/>
    <col min="54" max="54" width="16.54296875" style="296" bestFit="1" customWidth="1"/>
    <col min="55" max="55" width="17.26953125" style="296" bestFit="1" customWidth="1"/>
    <col min="56" max="56" width="15.90625" style="296" bestFit="1" customWidth="1"/>
    <col min="57" max="57" width="17" style="296" bestFit="1" customWidth="1"/>
    <col min="58" max="58" width="16.54296875" style="296" bestFit="1" customWidth="1"/>
    <col min="59" max="59" width="17.26953125" style="296" bestFit="1" customWidth="1"/>
    <col min="60" max="60" width="15.90625" style="296" bestFit="1" customWidth="1"/>
    <col min="61" max="61" width="17" style="296" bestFit="1" customWidth="1"/>
    <col min="62" max="62" width="16.54296875" style="296" bestFit="1" customWidth="1"/>
    <col min="63" max="63" width="17.26953125" style="296" bestFit="1" customWidth="1"/>
    <col min="64" max="64" width="15.90625" style="296" bestFit="1" customWidth="1"/>
    <col min="65" max="65" width="17" style="296" bestFit="1" customWidth="1"/>
    <col min="66" max="66" width="16.54296875" style="296" bestFit="1" customWidth="1"/>
    <col min="67" max="67" width="17.26953125" style="296" bestFit="1" customWidth="1"/>
    <col min="68" max="68" width="15.90625" style="296" bestFit="1" customWidth="1"/>
    <col min="69" max="69" width="17" style="296" bestFit="1" customWidth="1"/>
    <col min="70" max="70" width="16.54296875" style="296" bestFit="1" customWidth="1"/>
    <col min="71" max="71" width="17.26953125" style="296" bestFit="1" customWidth="1"/>
    <col min="72" max="78" width="8.7265625" style="296"/>
  </cols>
  <sheetData>
    <row r="1" spans="1:71"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IF(ISBLANK(BN16),"N.A",IF(ISNUMBER(BN16),BN16,IF(RIGHT(UPPER(TRIM(BN16)),6)="MONTHS",UPPER(TRIM(BN16)),DATEVALUE(LEFT(BN16,FIND("-",BN16)-1)))))</f>
        <v>41640</v>
      </c>
      <c r="BO1">
        <f>IF(ISBLANK(BO16),"N.A",IF(ISNUMBER(BO16),BO16,IF(RIGHT(UPPER(TRIM(BO16)),6)="MONTHS",UPPER(TRIM(BO16)),DATEVALUE(LEFT(BO16,FIND("-",BO16)-1)))))</f>
        <v>41730</v>
      </c>
      <c r="BP1">
        <f>IF(ISBLANK(BP16),"N.A",IF(ISNUMBER(BP16),BP16,IF(RIGHT(UPPER(TRIM(BP16)),6)="MONTHS",UPPER(TRIM(BP16)),DATEVALUE(LEFT(BP16,FIND("-",BP16)-1)))))</f>
        <v>41821</v>
      </c>
      <c r="BQ1">
        <f>IF(ISBLANK(BQ16),"N.A",IF(ISNUMBER(BQ16),BQ16,IF(RIGHT(UPPER(TRIM(BQ16)),6)="MONTHS",UPPER(TRIM(BQ16)),DATEVALUE(LEFT(BQ16,FIND("-",BQ16)-1)))))</f>
        <v>41913</v>
      </c>
      <c r="BR1">
        <f>IF(ISBLANK(BR16),"N.A",IF(ISNUMBER(BR16),BR16,IF(RIGHT(UPPER(TRIM(BR16)),6)="MONTHS",UPPER(TRIM(BR16)),DATEVALUE(LEFT(BR16,FIND("-",BR16)-1)))))</f>
        <v>42005</v>
      </c>
    </row>
    <row r="2" spans="1:71" x14ac:dyDescent="0.25">
      <c r="A2" t="str">
        <f>IF(ISBLANK(A16),"N.A.",IF(ISNUMBER(A16),A16,IF(RIGHT(UPPER(TRIM(A16)),6)="MONTHS",UPPER(TRIM(A16)),DATEVALUE(A3&amp;"/"&amp;IF(OR(A3=4,A3=6,A3=9,A3=11),30,IF(A3=2,28,31))&amp;"/"&amp;YEAR(RIGHT(A16,LEN(A16)-FIND("-",A16)))))))</f>
        <v>N.A.</v>
      </c>
      <c r="B2">
        <f t="shared" ref="B2:BM2" si="1">IF(ISBLANK(B16),"N.A.",IF(ISNUMBER(B16),B16,IF(RIGHT(UPPER(TRIM(B16)),6)="MONTHS",UPPER(TRIM(B16)),DATEVALUE(B3&amp;"/"&amp;IF(OR(B3=4,B3=6,B3=9,B3=11),30,IF(B3=2,28,31))&amp;"/"&amp;YEAR(RIGHT(B16,LEN(B16)-FIND("-",B16)))))))</f>
        <v>36160</v>
      </c>
      <c r="C2">
        <f t="shared" si="1"/>
        <v>36250</v>
      </c>
      <c r="D2">
        <f t="shared" si="1"/>
        <v>36341</v>
      </c>
      <c r="E2">
        <f t="shared" si="1"/>
        <v>36433</v>
      </c>
      <c r="F2">
        <f t="shared" si="1"/>
        <v>36525</v>
      </c>
      <c r="G2">
        <f t="shared" si="1"/>
        <v>36616</v>
      </c>
      <c r="H2">
        <f t="shared" si="1"/>
        <v>36707</v>
      </c>
      <c r="I2">
        <f t="shared" si="1"/>
        <v>36799</v>
      </c>
      <c r="J2">
        <f t="shared" si="1"/>
        <v>36891</v>
      </c>
      <c r="K2">
        <f t="shared" si="1"/>
        <v>36981</v>
      </c>
      <c r="L2">
        <f t="shared" si="1"/>
        <v>37072</v>
      </c>
      <c r="M2">
        <f t="shared" si="1"/>
        <v>37164</v>
      </c>
      <c r="N2">
        <f t="shared" si="1"/>
        <v>37256</v>
      </c>
      <c r="O2">
        <f t="shared" si="1"/>
        <v>37346</v>
      </c>
      <c r="P2">
        <f t="shared" si="1"/>
        <v>37437</v>
      </c>
      <c r="Q2">
        <f t="shared" si="1"/>
        <v>37529</v>
      </c>
      <c r="R2">
        <f t="shared" si="1"/>
        <v>37621</v>
      </c>
      <c r="S2">
        <f t="shared" si="1"/>
        <v>37711</v>
      </c>
      <c r="T2">
        <f t="shared" si="1"/>
        <v>37802</v>
      </c>
      <c r="U2">
        <f t="shared" si="1"/>
        <v>37894</v>
      </c>
      <c r="V2">
        <f t="shared" si="1"/>
        <v>37986</v>
      </c>
      <c r="W2">
        <f t="shared" si="1"/>
        <v>38077</v>
      </c>
      <c r="X2">
        <f t="shared" si="1"/>
        <v>38168</v>
      </c>
      <c r="Y2">
        <f t="shared" si="1"/>
        <v>38260</v>
      </c>
      <c r="Z2">
        <f t="shared" si="1"/>
        <v>38352</v>
      </c>
      <c r="AA2">
        <f t="shared" si="1"/>
        <v>38442</v>
      </c>
      <c r="AB2">
        <f t="shared" si="1"/>
        <v>38533</v>
      </c>
      <c r="AC2">
        <f t="shared" si="1"/>
        <v>38625</v>
      </c>
      <c r="AD2">
        <f t="shared" si="1"/>
        <v>38717</v>
      </c>
      <c r="AE2">
        <f t="shared" si="1"/>
        <v>38807</v>
      </c>
      <c r="AF2">
        <f t="shared" si="1"/>
        <v>38898</v>
      </c>
      <c r="AG2">
        <f t="shared" si="1"/>
        <v>38990</v>
      </c>
      <c r="AH2">
        <f t="shared" si="1"/>
        <v>39082</v>
      </c>
      <c r="AI2">
        <f t="shared" si="1"/>
        <v>39172</v>
      </c>
      <c r="AJ2">
        <f t="shared" si="1"/>
        <v>39263</v>
      </c>
      <c r="AK2">
        <f t="shared" si="1"/>
        <v>39355</v>
      </c>
      <c r="AL2">
        <f t="shared" si="1"/>
        <v>39447</v>
      </c>
      <c r="AM2">
        <f t="shared" si="1"/>
        <v>39538</v>
      </c>
      <c r="AN2">
        <f t="shared" si="1"/>
        <v>39629</v>
      </c>
      <c r="AO2">
        <f t="shared" si="1"/>
        <v>39721</v>
      </c>
      <c r="AP2">
        <f t="shared" si="1"/>
        <v>39813</v>
      </c>
      <c r="AQ2">
        <f t="shared" si="1"/>
        <v>39903</v>
      </c>
      <c r="AR2">
        <f t="shared" si="1"/>
        <v>39994</v>
      </c>
      <c r="AS2">
        <f t="shared" si="1"/>
        <v>40086</v>
      </c>
      <c r="AT2">
        <f t="shared" si="1"/>
        <v>40178</v>
      </c>
      <c r="AU2">
        <f t="shared" si="1"/>
        <v>40268</v>
      </c>
      <c r="AV2">
        <f t="shared" si="1"/>
        <v>40359</v>
      </c>
      <c r="AW2">
        <f t="shared" si="1"/>
        <v>40451</v>
      </c>
      <c r="AX2">
        <f t="shared" si="1"/>
        <v>40543</v>
      </c>
      <c r="AY2">
        <f t="shared" si="1"/>
        <v>40633</v>
      </c>
      <c r="AZ2">
        <f t="shared" si="1"/>
        <v>40724</v>
      </c>
      <c r="BA2">
        <f t="shared" si="1"/>
        <v>40816</v>
      </c>
      <c r="BB2">
        <f t="shared" si="1"/>
        <v>40908</v>
      </c>
      <c r="BC2">
        <f t="shared" si="1"/>
        <v>40999</v>
      </c>
      <c r="BD2">
        <f t="shared" si="1"/>
        <v>41090</v>
      </c>
      <c r="BE2">
        <f t="shared" si="1"/>
        <v>41182</v>
      </c>
      <c r="BF2">
        <f t="shared" si="1"/>
        <v>41274</v>
      </c>
      <c r="BG2">
        <f t="shared" si="1"/>
        <v>41364</v>
      </c>
      <c r="BH2">
        <f t="shared" si="1"/>
        <v>41455</v>
      </c>
      <c r="BI2">
        <f t="shared" si="1"/>
        <v>41547</v>
      </c>
      <c r="BJ2">
        <f t="shared" si="1"/>
        <v>41639</v>
      </c>
      <c r="BK2">
        <f t="shared" si="1"/>
        <v>41729</v>
      </c>
      <c r="BL2">
        <f t="shared" si="1"/>
        <v>41820</v>
      </c>
      <c r="BM2">
        <f t="shared" si="1"/>
        <v>41912</v>
      </c>
      <c r="BN2">
        <f>IF(ISBLANK(BN16),"N.A.",IF(ISNUMBER(BN16),BN16,IF(RIGHT(UPPER(TRIM(BN16)),6)="MONTHS",UPPER(TRIM(BN16)),DATEVALUE(BN3&amp;"/"&amp;IF(OR(BN3=4,BN3=6,BN3=9,BN3=11),30,IF(BN3=2,28,31))&amp;"/"&amp;YEAR(RIGHT(BN16,LEN(BN16)-FIND("-",BN16)))))))</f>
        <v>42004</v>
      </c>
      <c r="BO2">
        <f>IF(ISBLANK(BO16),"N.A.",IF(ISNUMBER(BO16),BO16,IF(RIGHT(UPPER(TRIM(BO16)),6)="MONTHS",UPPER(TRIM(BO16)),DATEVALUE(BO3&amp;"/"&amp;IF(OR(BO3=4,BO3=6,BO3=9,BO3=11),30,IF(BO3=2,28,31))&amp;"/"&amp;YEAR(RIGHT(BO16,LEN(BO16)-FIND("-",BO16)))))))</f>
        <v>42094</v>
      </c>
      <c r="BP2">
        <f>IF(ISBLANK(BP16),"N.A.",IF(ISNUMBER(BP16),BP16,IF(RIGHT(UPPER(TRIM(BP16)),6)="MONTHS",UPPER(TRIM(BP16)),DATEVALUE(BP3&amp;"/"&amp;IF(OR(BP3=4,BP3=6,BP3=9,BP3=11),30,IF(BP3=2,28,31))&amp;"/"&amp;YEAR(RIGHT(BP16,LEN(BP16)-FIND("-",BP16)))))))</f>
        <v>42185</v>
      </c>
      <c r="BQ2">
        <f>IF(ISBLANK(BQ16),"N.A.",IF(ISNUMBER(BQ16),BQ16,IF(RIGHT(UPPER(TRIM(BQ16)),6)="MONTHS",UPPER(TRIM(BQ16)),DATEVALUE(BQ3&amp;"/"&amp;IF(OR(BQ3=4,BQ3=6,BQ3=9,BQ3=11),30,IF(BQ3=2,28,31))&amp;"/"&amp;YEAR(RIGHT(BQ16,LEN(BQ16)-FIND("-",BQ16)))))))</f>
        <v>42277</v>
      </c>
      <c r="BR2">
        <f>IF(ISBLANK(BR16),"N.A.",IF(ISNUMBER(BR16),BR16,IF(RIGHT(UPPER(TRIM(BR16)),6)="MONTHS",UPPER(TRIM(BR16)),DATEVALUE(BR3&amp;"/"&amp;IF(OR(BR3=4,BR3=6,BR3=9,BR3=11),30,IF(BR3=2,28,31))&amp;"/"&amp;YEAR(RIGHT(BR16,LEN(BR16)-FIND("-",BR16)))))))</f>
        <v>42369</v>
      </c>
    </row>
    <row r="3" spans="1:71" x14ac:dyDescent="0.25">
      <c r="A3" t="str">
        <f>IF(OR(ISBLANK(A16),ISNUMBER(A16),RIGHT(UPPER(TRIM(A16)),6)="MONTHS"),"N.A.",MONTH(RIGHT(A16,LEN(A16)-FIND("-",A16))))</f>
        <v>N.A.</v>
      </c>
      <c r="B3">
        <f t="shared" ref="B3:BM3" si="2">IF(OR(ISBLANK(B16),ISNUMBER(B16),RIGHT(UPPER(TRIM(B16)),6)="MONTHS"),"N.A.",MONTH(RIGHT(B16,LEN(B16)-FIND("-",B16))))</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IF(OR(ISBLANK(BN16),ISNUMBER(BN16),RIGHT(UPPER(TRIM(BN16)),6)="MONTHS"),"N.A.",MONTH(RIGHT(BN16,LEN(BN16)-FIND("-",BN16))))</f>
        <v>12</v>
      </c>
      <c r="BO3">
        <f>IF(OR(ISBLANK(BO16),ISNUMBER(BO16),RIGHT(UPPER(TRIM(BO16)),6)="MONTHS"),"N.A.",MONTH(RIGHT(BO16,LEN(BO16)-FIND("-",BO16))))</f>
        <v>3</v>
      </c>
      <c r="BP3">
        <f>IF(OR(ISBLANK(BP16),ISNUMBER(BP16),RIGHT(UPPER(TRIM(BP16)),6)="MONTHS"),"N.A.",MONTH(RIGHT(BP16,LEN(BP16)-FIND("-",BP16))))</f>
        <v>6</v>
      </c>
      <c r="BQ3">
        <f>IF(OR(ISBLANK(BQ16),ISNUMBER(BQ16),RIGHT(UPPER(TRIM(BQ16)),6)="MONTHS"),"N.A.",MONTH(RIGHT(BQ16,LEN(BQ16)-FIND("-",BQ16))))</f>
        <v>9</v>
      </c>
      <c r="BR3">
        <f>IF(OR(ISBLANK(BR16),ISNUMBER(BR16),RIGHT(UPPER(TRIM(BR16)),6)="MONTHS"),"N.A.",MONTH(RIGHT(BR16,LEN(BR16)-FIND("-",BR16))))</f>
        <v>12</v>
      </c>
    </row>
    <row r="4" spans="1:71" x14ac:dyDescent="0.25">
      <c r="A4" t="s">
        <v>1792</v>
      </c>
    </row>
    <row r="6" spans="1:71" x14ac:dyDescent="0.25">
      <c r="A6" t="s">
        <v>1793</v>
      </c>
    </row>
    <row r="8" spans="1:71" x14ac:dyDescent="0.25">
      <c r="A8" t="s">
        <v>1849</v>
      </c>
    </row>
    <row r="10" spans="1:71" x14ac:dyDescent="0.25">
      <c r="A10" t="s">
        <v>1795</v>
      </c>
    </row>
    <row r="12" spans="1:71" x14ac:dyDescent="0.25">
      <c r="A12" t="s">
        <v>1850</v>
      </c>
    </row>
    <row r="13" spans="1:71" x14ac:dyDescent="0.25">
      <c r="A13" t="s">
        <v>1801</v>
      </c>
    </row>
    <row r="15" spans="1:71" x14ac:dyDescent="0.25">
      <c r="B15" s="296" t="s">
        <v>75</v>
      </c>
    </row>
    <row r="16" spans="1:71" x14ac:dyDescent="0.25">
      <c r="B16" s="296" t="s">
        <v>1802</v>
      </c>
      <c r="C16" s="296" t="s">
        <v>1803</v>
      </c>
      <c r="D16" s="296" t="s">
        <v>1804</v>
      </c>
      <c r="E16" s="296" t="s">
        <v>1805</v>
      </c>
      <c r="F16" s="296" t="s">
        <v>1806</v>
      </c>
      <c r="G16" s="296" t="s">
        <v>1807</v>
      </c>
      <c r="H16" s="296" t="s">
        <v>1808</v>
      </c>
      <c r="I16" s="296" t="s">
        <v>1809</v>
      </c>
      <c r="J16" s="296" t="s">
        <v>1810</v>
      </c>
      <c r="K16" s="296" t="s">
        <v>1811</v>
      </c>
      <c r="L16" s="296" t="s">
        <v>1812</v>
      </c>
      <c r="M16" s="296" t="s">
        <v>1813</v>
      </c>
      <c r="N16" s="296" t="s">
        <v>1814</v>
      </c>
      <c r="O16" s="296" t="s">
        <v>1815</v>
      </c>
      <c r="P16" s="296" t="s">
        <v>294</v>
      </c>
      <c r="Q16" s="296" t="s">
        <v>295</v>
      </c>
      <c r="R16" s="296" t="s">
        <v>296</v>
      </c>
      <c r="S16" s="296" t="s">
        <v>297</v>
      </c>
      <c r="T16" s="296" t="s">
        <v>532</v>
      </c>
      <c r="U16" s="296" t="s">
        <v>533</v>
      </c>
      <c r="V16" s="296" t="s">
        <v>534</v>
      </c>
      <c r="W16" s="296" t="s">
        <v>535</v>
      </c>
      <c r="X16" s="296" t="s">
        <v>536</v>
      </c>
      <c r="Y16" s="296" t="s">
        <v>537</v>
      </c>
      <c r="Z16" s="296" t="s">
        <v>538</v>
      </c>
      <c r="AA16" s="296" t="s">
        <v>539</v>
      </c>
      <c r="AB16" s="296" t="s">
        <v>540</v>
      </c>
      <c r="AC16" s="296" t="s">
        <v>541</v>
      </c>
      <c r="AD16" s="296" t="s">
        <v>542</v>
      </c>
      <c r="AE16" s="296" t="s">
        <v>543</v>
      </c>
      <c r="AF16" s="296" t="s">
        <v>544</v>
      </c>
      <c r="AG16" s="296" t="s">
        <v>545</v>
      </c>
      <c r="AH16" s="296" t="s">
        <v>546</v>
      </c>
      <c r="AI16" s="296" t="s">
        <v>397</v>
      </c>
      <c r="AJ16" s="296" t="s">
        <v>1816</v>
      </c>
      <c r="AK16" s="296" t="s">
        <v>1817</v>
      </c>
      <c r="AL16" s="296" t="s">
        <v>1818</v>
      </c>
      <c r="AM16" s="296" t="s">
        <v>1819</v>
      </c>
      <c r="AN16" s="296" t="s">
        <v>1820</v>
      </c>
      <c r="AO16" s="296" t="s">
        <v>1821</v>
      </c>
      <c r="AP16" s="296" t="s">
        <v>1822</v>
      </c>
      <c r="AQ16" s="296" t="s">
        <v>1823</v>
      </c>
      <c r="AR16" s="296" t="s">
        <v>1824</v>
      </c>
      <c r="AS16" s="296" t="s">
        <v>1825</v>
      </c>
      <c r="AT16" s="296" t="s">
        <v>1826</v>
      </c>
      <c r="AU16" s="296" t="s">
        <v>1827</v>
      </c>
      <c r="AV16" s="296" t="s">
        <v>1828</v>
      </c>
      <c r="AW16" s="296" t="s">
        <v>1829</v>
      </c>
      <c r="AX16" s="296" t="s">
        <v>1830</v>
      </c>
      <c r="AY16" s="296" t="s">
        <v>1831</v>
      </c>
      <c r="AZ16" s="296" t="s">
        <v>1832</v>
      </c>
      <c r="BA16" s="296" t="s">
        <v>1833</v>
      </c>
      <c r="BB16" s="296" t="s">
        <v>1834</v>
      </c>
      <c r="BC16" s="296" t="s">
        <v>1835</v>
      </c>
      <c r="BD16" s="296" t="s">
        <v>1836</v>
      </c>
      <c r="BE16" s="296" t="s">
        <v>1837</v>
      </c>
      <c r="BF16" s="296" t="s">
        <v>1838</v>
      </c>
      <c r="BG16" s="296" t="s">
        <v>1839</v>
      </c>
      <c r="BH16" s="296" t="s">
        <v>1840</v>
      </c>
      <c r="BI16" s="296" t="s">
        <v>1841</v>
      </c>
      <c r="BJ16" s="296" t="s">
        <v>1842</v>
      </c>
      <c r="BK16" s="296" t="s">
        <v>1843</v>
      </c>
      <c r="BL16" s="296" t="s">
        <v>1844</v>
      </c>
      <c r="BM16" s="296" t="s">
        <v>1845</v>
      </c>
      <c r="BN16" s="296" t="s">
        <v>1846</v>
      </c>
      <c r="BO16" s="296" t="s">
        <v>1847</v>
      </c>
      <c r="BP16" s="296" t="s">
        <v>1848</v>
      </c>
      <c r="BQ16" s="296" t="s">
        <v>2006</v>
      </c>
      <c r="BR16" s="296" t="s">
        <v>2007</v>
      </c>
      <c r="BS16" s="296" t="s">
        <v>2008</v>
      </c>
    </row>
    <row r="17" spans="1:71"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row>
    <row r="18" spans="1:71" x14ac:dyDescent="0.25">
      <c r="A18" t="s">
        <v>484</v>
      </c>
    </row>
    <row r="19" spans="1:71" x14ac:dyDescent="0.25">
      <c r="A19" t="s">
        <v>485</v>
      </c>
      <c r="B19" s="296">
        <v>31372</v>
      </c>
      <c r="C19" s="296">
        <v>31337</v>
      </c>
      <c r="D19" s="296">
        <v>31783</v>
      </c>
      <c r="E19" s="296">
        <v>32330</v>
      </c>
      <c r="F19" s="296">
        <v>33696</v>
      </c>
      <c r="G19" s="296">
        <v>35712</v>
      </c>
      <c r="H19" s="296">
        <v>38490</v>
      </c>
      <c r="I19" s="296">
        <v>40911</v>
      </c>
      <c r="J19" s="296">
        <v>41860</v>
      </c>
      <c r="K19" s="296">
        <v>41168</v>
      </c>
      <c r="L19" s="296">
        <v>39382</v>
      </c>
      <c r="M19" s="296">
        <v>37802</v>
      </c>
      <c r="N19" s="296">
        <v>37541</v>
      </c>
      <c r="O19" s="296">
        <v>37229</v>
      </c>
      <c r="P19" s="296">
        <v>37271</v>
      </c>
      <c r="Q19" s="296">
        <v>37253</v>
      </c>
      <c r="R19" s="296">
        <v>36059</v>
      </c>
      <c r="S19" s="296">
        <v>36568</v>
      </c>
      <c r="T19" s="296">
        <v>36490</v>
      </c>
      <c r="U19" s="296">
        <v>36450</v>
      </c>
      <c r="V19" s="296">
        <v>37101</v>
      </c>
      <c r="W19" s="296">
        <v>36485</v>
      </c>
      <c r="X19" s="296">
        <v>36383</v>
      </c>
      <c r="Y19" s="296">
        <v>36144</v>
      </c>
      <c r="Z19" s="296">
        <v>35967</v>
      </c>
      <c r="AA19" s="296">
        <v>35464</v>
      </c>
      <c r="AB19" s="296">
        <v>35286</v>
      </c>
      <c r="AC19" s="296">
        <v>35462</v>
      </c>
      <c r="AD19" s="296">
        <v>35737</v>
      </c>
      <c r="AE19" s="296">
        <v>35904</v>
      </c>
      <c r="AF19" s="296">
        <v>35637</v>
      </c>
      <c r="AG19" s="296">
        <v>35524</v>
      </c>
      <c r="AH19" s="296">
        <v>35458</v>
      </c>
      <c r="AI19" s="296">
        <v>35537</v>
      </c>
      <c r="AJ19" s="296">
        <v>36024</v>
      </c>
      <c r="AK19" s="296">
        <v>36424</v>
      </c>
      <c r="AL19" s="296">
        <v>36600</v>
      </c>
      <c r="AM19" s="296">
        <v>36794</v>
      </c>
      <c r="AN19" s="296">
        <v>37197</v>
      </c>
      <c r="AO19" s="296">
        <v>37100</v>
      </c>
      <c r="AP19" s="296">
        <v>36395</v>
      </c>
      <c r="AQ19" s="296">
        <v>35693</v>
      </c>
      <c r="AR19" s="296">
        <v>34529</v>
      </c>
      <c r="AS19" s="296">
        <v>34022</v>
      </c>
      <c r="AT19" s="296">
        <v>33723</v>
      </c>
      <c r="AU19" s="296">
        <v>33526</v>
      </c>
      <c r="AV19" s="296">
        <v>32720</v>
      </c>
      <c r="AW19" s="296">
        <v>31672</v>
      </c>
      <c r="AX19" s="296">
        <v>30671</v>
      </c>
      <c r="AY19" s="296">
        <v>30026</v>
      </c>
      <c r="AZ19" s="296">
        <v>29861</v>
      </c>
      <c r="BA19" s="296">
        <v>29630</v>
      </c>
      <c r="BB19" s="296">
        <v>29583</v>
      </c>
      <c r="BC19" s="296">
        <v>29215</v>
      </c>
      <c r="BD19" s="296">
        <v>28353</v>
      </c>
      <c r="BE19" s="296">
        <v>27539</v>
      </c>
      <c r="BF19" s="296">
        <v>27078</v>
      </c>
      <c r="BG19" s="296">
        <v>26616</v>
      </c>
      <c r="BH19" s="296">
        <v>26224</v>
      </c>
      <c r="BI19" s="296">
        <v>26094</v>
      </c>
      <c r="BJ19" s="296">
        <v>26009</v>
      </c>
      <c r="BK19" s="296">
        <v>26350</v>
      </c>
      <c r="BL19" s="296">
        <v>27079</v>
      </c>
      <c r="BM19" s="296">
        <v>27710</v>
      </c>
      <c r="BN19" s="296">
        <v>28549</v>
      </c>
      <c r="BO19" s="296">
        <v>29053</v>
      </c>
      <c r="BP19" s="296">
        <v>29726</v>
      </c>
      <c r="BQ19" s="296">
        <v>29674</v>
      </c>
      <c r="BR19" s="296">
        <v>29378</v>
      </c>
      <c r="BS19" s="296">
        <v>29176</v>
      </c>
    </row>
    <row r="20" spans="1:71" x14ac:dyDescent="0.25">
      <c r="A20" t="s">
        <v>486</v>
      </c>
      <c r="B20" s="296">
        <v>948</v>
      </c>
      <c r="C20" s="296">
        <v>941</v>
      </c>
      <c r="D20" s="296">
        <v>969</v>
      </c>
      <c r="E20" s="296">
        <v>997</v>
      </c>
      <c r="F20" s="296">
        <v>1085</v>
      </c>
      <c r="G20" s="296">
        <v>1123</v>
      </c>
      <c r="H20" s="296">
        <v>1109</v>
      </c>
      <c r="I20" s="296">
        <v>1117</v>
      </c>
      <c r="J20" s="296">
        <v>1068</v>
      </c>
      <c r="K20" s="296">
        <v>1053</v>
      </c>
      <c r="L20" s="296">
        <v>1102</v>
      </c>
      <c r="M20" s="296">
        <v>1115</v>
      </c>
      <c r="N20" s="296">
        <v>1260</v>
      </c>
      <c r="O20" s="296">
        <v>1367</v>
      </c>
      <c r="P20" s="296">
        <v>1402</v>
      </c>
      <c r="Q20" s="296">
        <v>1449</v>
      </c>
      <c r="R20" s="296">
        <v>1354</v>
      </c>
      <c r="S20" s="296">
        <v>1301</v>
      </c>
      <c r="T20" s="296">
        <v>1373</v>
      </c>
      <c r="U20" s="296">
        <v>1363</v>
      </c>
      <c r="V20" s="296">
        <v>1425</v>
      </c>
      <c r="W20" s="296">
        <v>1395</v>
      </c>
      <c r="X20" s="296">
        <v>1334</v>
      </c>
      <c r="Y20" s="296">
        <v>1320</v>
      </c>
      <c r="Z20" s="296">
        <v>1353</v>
      </c>
      <c r="AA20" s="296">
        <v>1355</v>
      </c>
      <c r="AB20" s="296">
        <v>1369</v>
      </c>
      <c r="AC20" s="296">
        <v>1335</v>
      </c>
      <c r="AD20" s="296">
        <v>1210</v>
      </c>
      <c r="AE20" s="296">
        <v>1152</v>
      </c>
      <c r="AF20" s="296">
        <v>1114</v>
      </c>
      <c r="AG20" s="296">
        <v>1086</v>
      </c>
      <c r="AH20" s="296">
        <v>1122</v>
      </c>
      <c r="AI20" s="296">
        <v>1116</v>
      </c>
      <c r="AJ20" s="296">
        <v>1069</v>
      </c>
      <c r="AK20" s="296">
        <v>1079</v>
      </c>
      <c r="AL20" s="296">
        <v>1028</v>
      </c>
      <c r="AM20" s="296">
        <v>1007</v>
      </c>
      <c r="AN20" s="296">
        <v>1000</v>
      </c>
      <c r="AO20" s="296">
        <v>1009</v>
      </c>
      <c r="AP20" s="296">
        <v>988</v>
      </c>
      <c r="AQ20" s="296">
        <v>983</v>
      </c>
      <c r="AR20" s="296">
        <v>975</v>
      </c>
      <c r="AS20" s="296">
        <v>922</v>
      </c>
      <c r="AT20" s="296">
        <v>915</v>
      </c>
      <c r="AU20" s="296">
        <v>904</v>
      </c>
      <c r="AV20" s="296">
        <v>868</v>
      </c>
      <c r="AW20" s="296">
        <v>847</v>
      </c>
      <c r="AX20" s="296">
        <v>802</v>
      </c>
      <c r="AY20" s="296">
        <v>786</v>
      </c>
      <c r="AZ20" s="296">
        <v>728</v>
      </c>
      <c r="BA20" s="296">
        <v>735</v>
      </c>
      <c r="BB20" s="296">
        <v>731</v>
      </c>
      <c r="BC20" s="296">
        <v>727</v>
      </c>
      <c r="BD20" s="296">
        <v>683</v>
      </c>
      <c r="BE20" s="296">
        <v>603</v>
      </c>
      <c r="BF20" s="296">
        <v>537</v>
      </c>
      <c r="BG20" s="296">
        <v>487</v>
      </c>
      <c r="BH20" s="296">
        <v>480</v>
      </c>
      <c r="BI20" s="296">
        <v>464</v>
      </c>
      <c r="BJ20" s="296">
        <v>489</v>
      </c>
      <c r="BK20" s="296">
        <v>500</v>
      </c>
      <c r="BL20" s="296">
        <v>540</v>
      </c>
      <c r="BM20" s="296">
        <v>599</v>
      </c>
      <c r="BN20" s="296">
        <v>641</v>
      </c>
      <c r="BO20" s="296">
        <v>690</v>
      </c>
      <c r="BP20" s="296">
        <v>695</v>
      </c>
      <c r="BQ20" s="296">
        <v>689</v>
      </c>
      <c r="BR20" s="296">
        <v>676</v>
      </c>
      <c r="BS20" s="296">
        <v>661</v>
      </c>
    </row>
    <row r="21" spans="1:71" x14ac:dyDescent="0.25">
      <c r="A21" t="s">
        <v>487</v>
      </c>
      <c r="B21" s="296">
        <v>2</v>
      </c>
      <c r="C21" s="296">
        <v>2</v>
      </c>
      <c r="D21" s="296">
        <v>1</v>
      </c>
      <c r="E21" s="296">
        <v>1</v>
      </c>
      <c r="F21" s="296">
        <v>1</v>
      </c>
      <c r="G21" s="296">
        <v>1</v>
      </c>
      <c r="H21" s="296">
        <v>2</v>
      </c>
      <c r="I21" s="296">
        <v>2</v>
      </c>
      <c r="J21" s="296">
        <v>2</v>
      </c>
      <c r="K21" s="296">
        <v>2</v>
      </c>
      <c r="L21" s="296">
        <v>5</v>
      </c>
      <c r="M21" s="296">
        <v>6</v>
      </c>
      <c r="N21" s="296">
        <v>6</v>
      </c>
      <c r="O21" s="296">
        <v>6</v>
      </c>
      <c r="P21" s="296">
        <v>2</v>
      </c>
      <c r="Q21" s="296" t="s">
        <v>18</v>
      </c>
      <c r="R21" s="296" t="s">
        <v>18</v>
      </c>
      <c r="S21" s="296">
        <v>1</v>
      </c>
      <c r="T21" s="296">
        <v>1</v>
      </c>
      <c r="U21" s="296">
        <v>2</v>
      </c>
      <c r="V21" s="296">
        <v>3</v>
      </c>
      <c r="W21" s="296">
        <v>2</v>
      </c>
      <c r="X21" s="296">
        <v>3</v>
      </c>
      <c r="Y21" s="296">
        <v>2</v>
      </c>
      <c r="Z21" s="296">
        <v>3</v>
      </c>
      <c r="AA21" s="296">
        <v>3</v>
      </c>
      <c r="AB21" s="296">
        <v>2</v>
      </c>
      <c r="AC21" s="296">
        <v>2</v>
      </c>
      <c r="AD21" s="296" t="s">
        <v>18</v>
      </c>
      <c r="AE21" s="296">
        <v>4</v>
      </c>
      <c r="AF21" s="296">
        <v>4</v>
      </c>
      <c r="AG21" s="296">
        <v>5</v>
      </c>
      <c r="AH21" s="296">
        <v>6</v>
      </c>
      <c r="AI21" s="296">
        <v>2</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v>1</v>
      </c>
      <c r="BH21" s="296">
        <v>1</v>
      </c>
      <c r="BI21" s="296">
        <v>1</v>
      </c>
      <c r="BJ21" s="296">
        <v>1</v>
      </c>
      <c r="BK21" s="296" t="s">
        <v>18</v>
      </c>
      <c r="BL21" s="296" t="s">
        <v>18</v>
      </c>
      <c r="BM21" s="296" t="s">
        <v>18</v>
      </c>
      <c r="BN21" s="296" t="s">
        <v>18</v>
      </c>
      <c r="BO21" s="296" t="s">
        <v>18</v>
      </c>
      <c r="BP21" s="296" t="s">
        <v>18</v>
      </c>
      <c r="BQ21" s="296" t="s">
        <v>18</v>
      </c>
      <c r="BR21" s="296" t="s">
        <v>18</v>
      </c>
      <c r="BS21" s="296" t="s">
        <v>18</v>
      </c>
    </row>
    <row r="22" spans="1:71" x14ac:dyDescent="0.25">
      <c r="A22" t="s">
        <v>19</v>
      </c>
      <c r="B22" s="296">
        <v>10</v>
      </c>
      <c r="C22" s="296">
        <v>12</v>
      </c>
      <c r="D22" s="296">
        <v>15</v>
      </c>
      <c r="E22" s="296">
        <v>15</v>
      </c>
      <c r="F22" s="296">
        <v>17</v>
      </c>
      <c r="G22" s="296">
        <v>19</v>
      </c>
      <c r="H22" s="296">
        <v>17</v>
      </c>
      <c r="I22" s="296">
        <v>23</v>
      </c>
      <c r="J22" s="296">
        <v>24</v>
      </c>
      <c r="K22" s="296">
        <v>17</v>
      </c>
      <c r="L22" s="296">
        <v>21</v>
      </c>
      <c r="M22" s="296">
        <v>28</v>
      </c>
      <c r="N22" s="296">
        <v>32</v>
      </c>
      <c r="O22" s="296">
        <v>33</v>
      </c>
      <c r="P22" s="296">
        <v>32</v>
      </c>
      <c r="Q22" s="296">
        <v>24</v>
      </c>
      <c r="R22" s="296">
        <v>21</v>
      </c>
      <c r="S22" s="296">
        <v>25</v>
      </c>
      <c r="T22" s="296">
        <v>19</v>
      </c>
      <c r="U22" s="296">
        <v>12</v>
      </c>
      <c r="V22" s="296">
        <v>12</v>
      </c>
      <c r="W22" s="296">
        <v>10</v>
      </c>
      <c r="X22" s="296">
        <v>20</v>
      </c>
      <c r="Y22" s="296">
        <v>34</v>
      </c>
      <c r="Z22" s="296">
        <v>36</v>
      </c>
      <c r="AA22" s="296">
        <v>41</v>
      </c>
      <c r="AB22" s="296">
        <v>40</v>
      </c>
      <c r="AC22" s="296">
        <v>32</v>
      </c>
      <c r="AD22" s="296">
        <v>27</v>
      </c>
      <c r="AE22" s="296">
        <v>22</v>
      </c>
      <c r="AF22" s="296">
        <v>17</v>
      </c>
      <c r="AG22" s="296">
        <v>13</v>
      </c>
      <c r="AH22" s="296">
        <v>18</v>
      </c>
      <c r="AI22" s="296">
        <v>24</v>
      </c>
      <c r="AJ22" s="296">
        <v>22</v>
      </c>
      <c r="AK22" s="296">
        <v>27</v>
      </c>
      <c r="AL22" s="296">
        <v>31</v>
      </c>
      <c r="AM22" s="296">
        <v>26</v>
      </c>
      <c r="AN22" s="296">
        <v>29</v>
      </c>
      <c r="AO22" s="296">
        <v>24</v>
      </c>
      <c r="AP22" s="296">
        <v>27</v>
      </c>
      <c r="AQ22" s="296">
        <v>27</v>
      </c>
      <c r="AR22" s="296">
        <v>28</v>
      </c>
      <c r="AS22" s="296">
        <v>33</v>
      </c>
      <c r="AT22" s="296">
        <v>28</v>
      </c>
      <c r="AU22" s="296">
        <v>21</v>
      </c>
      <c r="AV22" s="296">
        <v>22</v>
      </c>
      <c r="AW22" s="296">
        <v>25</v>
      </c>
      <c r="AX22" s="296">
        <v>27</v>
      </c>
      <c r="AY22" s="296">
        <v>34</v>
      </c>
      <c r="AZ22" s="296">
        <v>40</v>
      </c>
      <c r="BA22" s="296">
        <v>31</v>
      </c>
      <c r="BB22" s="296">
        <v>28</v>
      </c>
      <c r="BC22" s="296">
        <v>24</v>
      </c>
      <c r="BD22" s="296">
        <v>16</v>
      </c>
      <c r="BE22" s="296">
        <v>21</v>
      </c>
      <c r="BF22" s="296">
        <v>20</v>
      </c>
      <c r="BG22" s="296">
        <v>25</v>
      </c>
      <c r="BH22" s="296">
        <v>29</v>
      </c>
      <c r="BI22" s="296">
        <v>27</v>
      </c>
      <c r="BJ22" s="296">
        <v>27</v>
      </c>
      <c r="BK22" s="296">
        <v>25</v>
      </c>
      <c r="BL22" s="296">
        <v>25</v>
      </c>
      <c r="BM22" s="296">
        <v>24</v>
      </c>
      <c r="BN22" s="296">
        <v>30</v>
      </c>
      <c r="BO22" s="296">
        <v>33</v>
      </c>
      <c r="BP22" s="296">
        <v>33</v>
      </c>
      <c r="BQ22" s="296">
        <v>40</v>
      </c>
      <c r="BR22" s="296">
        <v>35</v>
      </c>
      <c r="BS22" s="296">
        <v>45</v>
      </c>
    </row>
    <row r="23" spans="1:71" x14ac:dyDescent="0.25">
      <c r="A23" t="s">
        <v>20</v>
      </c>
      <c r="B23" s="296">
        <v>422</v>
      </c>
      <c r="C23" s="296">
        <v>428</v>
      </c>
      <c r="D23" s="296">
        <v>418</v>
      </c>
      <c r="E23" s="296">
        <v>361</v>
      </c>
      <c r="F23" s="296">
        <v>328</v>
      </c>
      <c r="G23" s="296">
        <v>372</v>
      </c>
      <c r="H23" s="296">
        <v>397</v>
      </c>
      <c r="I23" s="296">
        <v>402</v>
      </c>
      <c r="J23" s="296">
        <v>400</v>
      </c>
      <c r="K23" s="296">
        <v>356</v>
      </c>
      <c r="L23" s="296">
        <v>343</v>
      </c>
      <c r="M23" s="296">
        <v>344</v>
      </c>
      <c r="N23" s="296">
        <v>321</v>
      </c>
      <c r="O23" s="296">
        <v>316</v>
      </c>
      <c r="P23" s="296">
        <v>314</v>
      </c>
      <c r="Q23" s="296">
        <v>325</v>
      </c>
      <c r="R23" s="296">
        <v>370</v>
      </c>
      <c r="S23" s="296">
        <v>386</v>
      </c>
      <c r="T23" s="296">
        <v>388</v>
      </c>
      <c r="U23" s="296">
        <v>397</v>
      </c>
      <c r="V23" s="296">
        <v>376</v>
      </c>
      <c r="W23" s="296">
        <v>377</v>
      </c>
      <c r="X23" s="296">
        <v>399</v>
      </c>
      <c r="Y23" s="296">
        <v>401</v>
      </c>
      <c r="Z23" s="296">
        <v>390</v>
      </c>
      <c r="AA23" s="296">
        <v>400</v>
      </c>
      <c r="AB23" s="296">
        <v>405</v>
      </c>
      <c r="AC23" s="296">
        <v>415</v>
      </c>
      <c r="AD23" s="296">
        <v>451</v>
      </c>
      <c r="AE23" s="296">
        <v>452</v>
      </c>
      <c r="AF23" s="296">
        <v>455</v>
      </c>
      <c r="AG23" s="296">
        <v>437</v>
      </c>
      <c r="AH23" s="296">
        <v>441</v>
      </c>
      <c r="AI23" s="296">
        <v>429</v>
      </c>
      <c r="AJ23" s="296">
        <v>375</v>
      </c>
      <c r="AK23" s="296">
        <v>389</v>
      </c>
      <c r="AL23" s="296">
        <v>385</v>
      </c>
      <c r="AM23" s="296">
        <v>382</v>
      </c>
      <c r="AN23" s="296">
        <v>426</v>
      </c>
      <c r="AO23" s="296">
        <v>434</v>
      </c>
      <c r="AP23" s="296">
        <v>427</v>
      </c>
      <c r="AQ23" s="296">
        <v>428</v>
      </c>
      <c r="AR23" s="296">
        <v>387</v>
      </c>
      <c r="AS23" s="296">
        <v>365</v>
      </c>
      <c r="AT23" s="296">
        <v>339</v>
      </c>
      <c r="AU23" s="296">
        <v>339</v>
      </c>
      <c r="AV23" s="296">
        <v>358</v>
      </c>
      <c r="AW23" s="296">
        <v>353</v>
      </c>
      <c r="AX23" s="296">
        <v>379</v>
      </c>
      <c r="AY23" s="296">
        <v>376</v>
      </c>
      <c r="AZ23" s="296">
        <v>412</v>
      </c>
      <c r="BA23" s="296">
        <v>426</v>
      </c>
      <c r="BB23" s="296">
        <v>424</v>
      </c>
      <c r="BC23" s="296">
        <v>399</v>
      </c>
      <c r="BD23" s="296">
        <v>332</v>
      </c>
      <c r="BE23" s="296">
        <v>314</v>
      </c>
      <c r="BF23" s="296">
        <v>323</v>
      </c>
      <c r="BG23" s="296">
        <v>297</v>
      </c>
      <c r="BH23" s="296">
        <v>288</v>
      </c>
      <c r="BI23" s="296">
        <v>259</v>
      </c>
      <c r="BJ23" s="296">
        <v>220</v>
      </c>
      <c r="BK23" s="296">
        <v>220</v>
      </c>
      <c r="BL23" s="296">
        <v>223</v>
      </c>
      <c r="BM23" s="296">
        <v>229</v>
      </c>
      <c r="BN23" s="296">
        <v>237</v>
      </c>
      <c r="BO23" s="296">
        <v>236</v>
      </c>
      <c r="BP23" s="296">
        <v>237</v>
      </c>
      <c r="BQ23" s="296">
        <v>244</v>
      </c>
      <c r="BR23" s="296">
        <v>250</v>
      </c>
      <c r="BS23" s="296">
        <v>250</v>
      </c>
    </row>
    <row r="24" spans="1:71" x14ac:dyDescent="0.25">
      <c r="A24" t="s">
        <v>21</v>
      </c>
      <c r="B24" s="296">
        <v>44</v>
      </c>
      <c r="C24" s="296">
        <v>40</v>
      </c>
      <c r="D24" s="296">
        <v>41</v>
      </c>
      <c r="E24" s="296">
        <v>41</v>
      </c>
      <c r="F24" s="296">
        <v>47</v>
      </c>
      <c r="G24" s="296">
        <v>52</v>
      </c>
      <c r="H24" s="296">
        <v>51</v>
      </c>
      <c r="I24" s="296">
        <v>54</v>
      </c>
      <c r="J24" s="296">
        <v>49</v>
      </c>
      <c r="K24" s="296">
        <v>41</v>
      </c>
      <c r="L24" s="296">
        <v>36</v>
      </c>
      <c r="M24" s="296">
        <v>31</v>
      </c>
      <c r="N24" s="296">
        <v>38</v>
      </c>
      <c r="O24" s="296">
        <v>39</v>
      </c>
      <c r="P24" s="296">
        <v>47</v>
      </c>
      <c r="Q24" s="296">
        <v>59</v>
      </c>
      <c r="R24" s="296">
        <v>50</v>
      </c>
      <c r="S24" s="296">
        <v>59</v>
      </c>
      <c r="T24" s="296">
        <v>60</v>
      </c>
      <c r="U24" s="296">
        <v>53</v>
      </c>
      <c r="V24" s="296">
        <v>71</v>
      </c>
      <c r="W24" s="296">
        <v>62</v>
      </c>
      <c r="X24" s="296">
        <v>56</v>
      </c>
      <c r="Y24" s="296">
        <v>73</v>
      </c>
      <c r="Z24" s="296">
        <v>70</v>
      </c>
      <c r="AA24" s="296">
        <v>86</v>
      </c>
      <c r="AB24" s="296">
        <v>80</v>
      </c>
      <c r="AC24" s="296">
        <v>78</v>
      </c>
      <c r="AD24" s="296">
        <v>62</v>
      </c>
      <c r="AE24" s="296">
        <v>46</v>
      </c>
      <c r="AF24" s="296">
        <v>56</v>
      </c>
      <c r="AG24" s="296">
        <v>45</v>
      </c>
      <c r="AH24" s="296">
        <v>62</v>
      </c>
      <c r="AI24" s="296">
        <v>67</v>
      </c>
      <c r="AJ24" s="296">
        <v>62</v>
      </c>
      <c r="AK24" s="296">
        <v>59</v>
      </c>
      <c r="AL24" s="296">
        <v>48</v>
      </c>
      <c r="AM24" s="296">
        <v>46</v>
      </c>
      <c r="AN24" s="296">
        <v>47</v>
      </c>
      <c r="AO24" s="296">
        <v>44</v>
      </c>
      <c r="AP24" s="296">
        <v>52</v>
      </c>
      <c r="AQ24" s="296">
        <v>47</v>
      </c>
      <c r="AR24" s="296">
        <v>45</v>
      </c>
      <c r="AS24" s="296">
        <v>52</v>
      </c>
      <c r="AT24" s="296">
        <v>46</v>
      </c>
      <c r="AU24" s="296">
        <v>54</v>
      </c>
      <c r="AV24" s="296">
        <v>53</v>
      </c>
      <c r="AW24" s="296">
        <v>47</v>
      </c>
      <c r="AX24" s="296">
        <v>47</v>
      </c>
      <c r="AY24" s="296">
        <v>41</v>
      </c>
      <c r="AZ24" s="296">
        <v>43</v>
      </c>
      <c r="BA24" s="296">
        <v>42</v>
      </c>
      <c r="BB24" s="296">
        <v>46</v>
      </c>
      <c r="BC24" s="296">
        <v>45</v>
      </c>
      <c r="BD24" s="296">
        <v>52</v>
      </c>
      <c r="BE24" s="296">
        <v>55</v>
      </c>
      <c r="BF24" s="296">
        <v>56</v>
      </c>
      <c r="BG24" s="296">
        <v>59</v>
      </c>
      <c r="BH24" s="296">
        <v>51</v>
      </c>
      <c r="BI24" s="296">
        <v>54</v>
      </c>
      <c r="BJ24" s="296">
        <v>59</v>
      </c>
      <c r="BK24" s="296">
        <v>72</v>
      </c>
      <c r="BL24" s="296">
        <v>78</v>
      </c>
      <c r="BM24" s="296">
        <v>91</v>
      </c>
      <c r="BN24" s="296">
        <v>82</v>
      </c>
      <c r="BO24" s="296">
        <v>71</v>
      </c>
      <c r="BP24" s="296">
        <v>80</v>
      </c>
      <c r="BQ24" s="296">
        <v>73</v>
      </c>
      <c r="BR24" s="296">
        <v>80</v>
      </c>
      <c r="BS24" s="296">
        <v>89</v>
      </c>
    </row>
    <row r="25" spans="1:71" x14ac:dyDescent="0.25">
      <c r="A25" t="s">
        <v>22</v>
      </c>
      <c r="B25" s="296">
        <v>10</v>
      </c>
      <c r="C25" s="296">
        <v>13</v>
      </c>
      <c r="D25" s="296">
        <v>13</v>
      </c>
      <c r="E25" s="296">
        <v>9</v>
      </c>
      <c r="F25" s="296">
        <v>6</v>
      </c>
      <c r="G25" s="296">
        <v>3</v>
      </c>
      <c r="H25" s="296">
        <v>2</v>
      </c>
      <c r="I25" s="296">
        <v>8</v>
      </c>
      <c r="J25" s="296">
        <v>9</v>
      </c>
      <c r="K25" s="296">
        <v>10</v>
      </c>
      <c r="L25" s="296">
        <v>11</v>
      </c>
      <c r="M25" s="296">
        <v>15</v>
      </c>
      <c r="N25" s="296">
        <v>17</v>
      </c>
      <c r="O25" s="296">
        <v>22</v>
      </c>
      <c r="P25" s="296">
        <v>21</v>
      </c>
      <c r="Q25" s="296">
        <v>26</v>
      </c>
      <c r="R25" s="296">
        <v>30</v>
      </c>
      <c r="S25" s="296">
        <v>32</v>
      </c>
      <c r="T25" s="296">
        <v>34</v>
      </c>
      <c r="U25" s="296">
        <v>29</v>
      </c>
      <c r="V25" s="296">
        <v>28</v>
      </c>
      <c r="W25" s="296">
        <v>25</v>
      </c>
      <c r="X25" s="296">
        <v>23</v>
      </c>
      <c r="Y25" s="296">
        <v>16</v>
      </c>
      <c r="Z25" s="296">
        <v>13</v>
      </c>
      <c r="AA25" s="296">
        <v>13</v>
      </c>
      <c r="AB25" s="296">
        <v>18</v>
      </c>
      <c r="AC25" s="296">
        <v>20</v>
      </c>
      <c r="AD25" s="296">
        <v>23</v>
      </c>
      <c r="AE25" s="296">
        <v>22</v>
      </c>
      <c r="AF25" s="296">
        <v>23</v>
      </c>
      <c r="AG25" s="296">
        <v>22</v>
      </c>
      <c r="AH25" s="296">
        <v>30</v>
      </c>
      <c r="AI25" s="296">
        <v>32</v>
      </c>
      <c r="AJ25" s="296">
        <v>34</v>
      </c>
      <c r="AK25" s="296">
        <v>42</v>
      </c>
      <c r="AL25" s="296">
        <v>38</v>
      </c>
      <c r="AM25" s="296">
        <v>35</v>
      </c>
      <c r="AN25" s="296">
        <v>32</v>
      </c>
      <c r="AO25" s="296">
        <v>26</v>
      </c>
      <c r="AP25" s="296">
        <v>18</v>
      </c>
      <c r="AQ25" s="296">
        <v>15</v>
      </c>
      <c r="AR25" s="296">
        <v>19</v>
      </c>
      <c r="AS25" s="296">
        <v>16</v>
      </c>
      <c r="AT25" s="296">
        <v>24</v>
      </c>
      <c r="AU25" s="296">
        <v>28</v>
      </c>
      <c r="AV25" s="296">
        <v>24</v>
      </c>
      <c r="AW25" s="296">
        <v>29</v>
      </c>
      <c r="AX25" s="296">
        <v>20</v>
      </c>
      <c r="AY25" s="296">
        <v>15</v>
      </c>
      <c r="AZ25" s="296">
        <v>15</v>
      </c>
      <c r="BA25" s="296">
        <v>13</v>
      </c>
      <c r="BB25" s="296">
        <v>20</v>
      </c>
      <c r="BC25" s="296">
        <v>22</v>
      </c>
      <c r="BD25" s="296">
        <v>25</v>
      </c>
      <c r="BE25" s="296">
        <v>22</v>
      </c>
      <c r="BF25" s="296">
        <v>21</v>
      </c>
      <c r="BG25" s="296">
        <v>18</v>
      </c>
      <c r="BH25" s="296">
        <v>12</v>
      </c>
      <c r="BI25" s="296">
        <v>16</v>
      </c>
      <c r="BJ25" s="296">
        <v>14</v>
      </c>
      <c r="BK25" s="296">
        <v>23</v>
      </c>
      <c r="BL25" s="296">
        <v>29</v>
      </c>
      <c r="BM25" s="296">
        <v>30</v>
      </c>
      <c r="BN25" s="296">
        <v>28</v>
      </c>
      <c r="BO25" s="296">
        <v>25</v>
      </c>
      <c r="BP25" s="296">
        <v>25</v>
      </c>
      <c r="BQ25" s="296">
        <v>25</v>
      </c>
      <c r="BR25" s="296">
        <v>29</v>
      </c>
      <c r="BS25" s="296">
        <v>28</v>
      </c>
    </row>
    <row r="26" spans="1:71" x14ac:dyDescent="0.25">
      <c r="A26" t="s">
        <v>23</v>
      </c>
      <c r="B26" s="296">
        <v>796</v>
      </c>
      <c r="C26" s="296">
        <v>794</v>
      </c>
      <c r="D26" s="296">
        <v>802</v>
      </c>
      <c r="E26" s="296">
        <v>895</v>
      </c>
      <c r="F26" s="296">
        <v>916</v>
      </c>
      <c r="G26" s="296">
        <v>938</v>
      </c>
      <c r="H26" s="296">
        <v>942</v>
      </c>
      <c r="I26" s="296">
        <v>873</v>
      </c>
      <c r="J26" s="296">
        <v>865</v>
      </c>
      <c r="K26" s="296">
        <v>840</v>
      </c>
      <c r="L26" s="296">
        <v>855</v>
      </c>
      <c r="M26" s="296">
        <v>884</v>
      </c>
      <c r="N26" s="296">
        <v>861</v>
      </c>
      <c r="O26" s="296">
        <v>907</v>
      </c>
      <c r="P26" s="296">
        <v>890</v>
      </c>
      <c r="Q26" s="296">
        <v>897</v>
      </c>
      <c r="R26" s="296">
        <v>901</v>
      </c>
      <c r="S26" s="296">
        <v>915</v>
      </c>
      <c r="T26" s="296">
        <v>938</v>
      </c>
      <c r="U26" s="296">
        <v>953</v>
      </c>
      <c r="V26" s="296">
        <v>970</v>
      </c>
      <c r="W26" s="296">
        <v>967</v>
      </c>
      <c r="X26" s="296">
        <v>977</v>
      </c>
      <c r="Y26" s="296">
        <v>962</v>
      </c>
      <c r="Z26" s="296">
        <v>944</v>
      </c>
      <c r="AA26" s="296">
        <v>876</v>
      </c>
      <c r="AB26" s="296">
        <v>815</v>
      </c>
      <c r="AC26" s="296">
        <v>763</v>
      </c>
      <c r="AD26" s="296">
        <v>814</v>
      </c>
      <c r="AE26" s="296">
        <v>843</v>
      </c>
      <c r="AF26" s="296">
        <v>841</v>
      </c>
      <c r="AG26" s="296">
        <v>824</v>
      </c>
      <c r="AH26" s="296">
        <v>768</v>
      </c>
      <c r="AI26" s="296">
        <v>781</v>
      </c>
      <c r="AJ26" s="296">
        <v>806</v>
      </c>
      <c r="AK26" s="296">
        <v>829</v>
      </c>
      <c r="AL26" s="296">
        <v>823</v>
      </c>
      <c r="AM26" s="296">
        <v>799</v>
      </c>
      <c r="AN26" s="296">
        <v>788</v>
      </c>
      <c r="AO26" s="296">
        <v>781</v>
      </c>
      <c r="AP26" s="296">
        <v>739</v>
      </c>
      <c r="AQ26" s="296">
        <v>718</v>
      </c>
      <c r="AR26" s="296">
        <v>687</v>
      </c>
      <c r="AS26" s="296">
        <v>689</v>
      </c>
      <c r="AT26" s="296">
        <v>704</v>
      </c>
      <c r="AU26" s="296">
        <v>693</v>
      </c>
      <c r="AV26" s="296">
        <v>650</v>
      </c>
      <c r="AW26" s="296">
        <v>588</v>
      </c>
      <c r="AX26" s="296">
        <v>537</v>
      </c>
      <c r="AY26" s="296">
        <v>498</v>
      </c>
      <c r="AZ26" s="296">
        <v>463</v>
      </c>
      <c r="BA26" s="296">
        <v>454</v>
      </c>
      <c r="BB26" s="296">
        <v>486</v>
      </c>
      <c r="BC26" s="296">
        <v>478</v>
      </c>
      <c r="BD26" s="296">
        <v>508</v>
      </c>
      <c r="BE26" s="296">
        <v>482</v>
      </c>
      <c r="BF26" s="296">
        <v>456</v>
      </c>
      <c r="BG26" s="296">
        <v>427</v>
      </c>
      <c r="BH26" s="296">
        <v>391</v>
      </c>
      <c r="BI26" s="296">
        <v>397</v>
      </c>
      <c r="BJ26" s="296">
        <v>418</v>
      </c>
      <c r="BK26" s="296">
        <v>452</v>
      </c>
      <c r="BL26" s="296">
        <v>457</v>
      </c>
      <c r="BM26" s="296">
        <v>460</v>
      </c>
      <c r="BN26" s="296">
        <v>457</v>
      </c>
      <c r="BO26" s="296">
        <v>503</v>
      </c>
      <c r="BP26" s="296">
        <v>576</v>
      </c>
      <c r="BQ26" s="296">
        <v>573</v>
      </c>
      <c r="BR26" s="296">
        <v>568</v>
      </c>
      <c r="BS26" s="296">
        <v>558</v>
      </c>
    </row>
    <row r="27" spans="1:71" x14ac:dyDescent="0.25">
      <c r="A27" t="s">
        <v>24</v>
      </c>
      <c r="B27" s="296">
        <v>23</v>
      </c>
      <c r="C27" s="296">
        <v>28</v>
      </c>
      <c r="D27" s="296">
        <v>35</v>
      </c>
      <c r="E27" s="296">
        <v>24</v>
      </c>
      <c r="F27" s="296">
        <v>25</v>
      </c>
      <c r="G27" s="296">
        <v>31</v>
      </c>
      <c r="H27" s="296">
        <v>33</v>
      </c>
      <c r="I27" s="296">
        <v>44</v>
      </c>
      <c r="J27" s="296">
        <v>53</v>
      </c>
      <c r="K27" s="296">
        <v>51</v>
      </c>
      <c r="L27" s="296">
        <v>61</v>
      </c>
      <c r="M27" s="296">
        <v>66</v>
      </c>
      <c r="N27" s="296">
        <v>71</v>
      </c>
      <c r="O27" s="296">
        <v>72</v>
      </c>
      <c r="P27" s="296">
        <v>66</v>
      </c>
      <c r="Q27" s="296">
        <v>70</v>
      </c>
      <c r="R27" s="296">
        <v>68</v>
      </c>
      <c r="S27" s="296">
        <v>69</v>
      </c>
      <c r="T27" s="296">
        <v>68</v>
      </c>
      <c r="U27" s="296">
        <v>57</v>
      </c>
      <c r="V27" s="296">
        <v>49</v>
      </c>
      <c r="W27" s="296">
        <v>59</v>
      </c>
      <c r="X27" s="296">
        <v>78</v>
      </c>
      <c r="Y27" s="296">
        <v>74</v>
      </c>
      <c r="Z27" s="296">
        <v>87</v>
      </c>
      <c r="AA27" s="296">
        <v>84</v>
      </c>
      <c r="AB27" s="296">
        <v>67</v>
      </c>
      <c r="AC27" s="296">
        <v>68</v>
      </c>
      <c r="AD27" s="296">
        <v>57</v>
      </c>
      <c r="AE27" s="296">
        <v>61</v>
      </c>
      <c r="AF27" s="296">
        <v>70</v>
      </c>
      <c r="AG27" s="296">
        <v>77</v>
      </c>
      <c r="AH27" s="296">
        <v>77</v>
      </c>
      <c r="AI27" s="296">
        <v>73</v>
      </c>
      <c r="AJ27" s="296">
        <v>71</v>
      </c>
      <c r="AK27" s="296">
        <v>70</v>
      </c>
      <c r="AL27" s="296">
        <v>72</v>
      </c>
      <c r="AM27" s="296">
        <v>56</v>
      </c>
      <c r="AN27" s="296">
        <v>53</v>
      </c>
      <c r="AO27" s="296">
        <v>53</v>
      </c>
      <c r="AP27" s="296">
        <v>61</v>
      </c>
      <c r="AQ27" s="296">
        <v>78</v>
      </c>
      <c r="AR27" s="296">
        <v>70</v>
      </c>
      <c r="AS27" s="296">
        <v>68</v>
      </c>
      <c r="AT27" s="296">
        <v>65</v>
      </c>
      <c r="AU27" s="296">
        <v>47</v>
      </c>
      <c r="AV27" s="296">
        <v>46</v>
      </c>
      <c r="AW27" s="296">
        <v>43</v>
      </c>
      <c r="AX27" s="296">
        <v>38</v>
      </c>
      <c r="AY27" s="296">
        <v>41</v>
      </c>
      <c r="AZ27" s="296">
        <v>37</v>
      </c>
      <c r="BA27" s="296">
        <v>46</v>
      </c>
      <c r="BB27" s="296">
        <v>43</v>
      </c>
      <c r="BC27" s="296">
        <v>45</v>
      </c>
      <c r="BD27" s="296">
        <v>50</v>
      </c>
      <c r="BE27" s="296">
        <v>48</v>
      </c>
      <c r="BF27" s="296">
        <v>50</v>
      </c>
      <c r="BG27" s="296">
        <v>50</v>
      </c>
      <c r="BH27" s="296">
        <v>50</v>
      </c>
      <c r="BI27" s="296">
        <v>45</v>
      </c>
      <c r="BJ27" s="296">
        <v>53</v>
      </c>
      <c r="BK27" s="296">
        <v>53</v>
      </c>
      <c r="BL27" s="296">
        <v>59</v>
      </c>
      <c r="BM27" s="296">
        <v>59</v>
      </c>
      <c r="BN27" s="296">
        <v>53</v>
      </c>
      <c r="BO27" s="296">
        <v>52</v>
      </c>
      <c r="BP27" s="296">
        <v>50</v>
      </c>
      <c r="BQ27" s="296">
        <v>61</v>
      </c>
      <c r="BR27" s="296">
        <v>72</v>
      </c>
      <c r="BS27" s="296">
        <v>67</v>
      </c>
    </row>
    <row r="28" spans="1:71" x14ac:dyDescent="0.25">
      <c r="A28" t="s">
        <v>25</v>
      </c>
      <c r="B28" s="296">
        <v>137</v>
      </c>
      <c r="C28" s="296">
        <v>123</v>
      </c>
      <c r="D28" s="296">
        <v>125</v>
      </c>
      <c r="E28" s="296">
        <v>141</v>
      </c>
      <c r="F28" s="296">
        <v>126</v>
      </c>
      <c r="G28" s="296">
        <v>132</v>
      </c>
      <c r="H28" s="296">
        <v>118</v>
      </c>
      <c r="I28" s="296">
        <v>102</v>
      </c>
      <c r="J28" s="296">
        <v>112</v>
      </c>
      <c r="K28" s="296">
        <v>115</v>
      </c>
      <c r="L28" s="296">
        <v>112</v>
      </c>
      <c r="M28" s="296">
        <v>104</v>
      </c>
      <c r="N28" s="296">
        <v>96</v>
      </c>
      <c r="O28" s="296">
        <v>92</v>
      </c>
      <c r="P28" s="296">
        <v>87</v>
      </c>
      <c r="Q28" s="296">
        <v>93</v>
      </c>
      <c r="R28" s="296">
        <v>93</v>
      </c>
      <c r="S28" s="296">
        <v>90</v>
      </c>
      <c r="T28" s="296">
        <v>93</v>
      </c>
      <c r="U28" s="296">
        <v>100</v>
      </c>
      <c r="V28" s="296">
        <v>97</v>
      </c>
      <c r="W28" s="296">
        <v>97</v>
      </c>
      <c r="X28" s="296">
        <v>101</v>
      </c>
      <c r="Y28" s="296">
        <v>102</v>
      </c>
      <c r="Z28" s="296">
        <v>128</v>
      </c>
      <c r="AA28" s="296">
        <v>128</v>
      </c>
      <c r="AB28" s="296">
        <v>126</v>
      </c>
      <c r="AC28" s="296">
        <v>131</v>
      </c>
      <c r="AD28" s="296">
        <v>127</v>
      </c>
      <c r="AE28" s="296">
        <v>140</v>
      </c>
      <c r="AF28" s="296">
        <v>182</v>
      </c>
      <c r="AG28" s="296">
        <v>173</v>
      </c>
      <c r="AH28" s="296">
        <v>164</v>
      </c>
      <c r="AI28" s="296">
        <v>145</v>
      </c>
      <c r="AJ28" s="296">
        <v>125</v>
      </c>
      <c r="AK28" s="296">
        <v>130</v>
      </c>
      <c r="AL28" s="296">
        <v>140</v>
      </c>
      <c r="AM28" s="296">
        <v>162</v>
      </c>
      <c r="AN28" s="296">
        <v>164</v>
      </c>
      <c r="AO28" s="296">
        <v>170</v>
      </c>
      <c r="AP28" s="296">
        <v>178</v>
      </c>
      <c r="AQ28" s="296">
        <v>180</v>
      </c>
      <c r="AR28" s="296">
        <v>202</v>
      </c>
      <c r="AS28" s="296">
        <v>219</v>
      </c>
      <c r="AT28" s="296">
        <v>212</v>
      </c>
      <c r="AU28" s="296">
        <v>204</v>
      </c>
      <c r="AV28" s="296">
        <v>182</v>
      </c>
      <c r="AW28" s="296">
        <v>162</v>
      </c>
      <c r="AX28" s="296">
        <v>162</v>
      </c>
      <c r="AY28" s="296">
        <v>165</v>
      </c>
      <c r="AZ28" s="296">
        <v>147</v>
      </c>
      <c r="BA28" s="296">
        <v>142</v>
      </c>
      <c r="BB28" s="296">
        <v>133</v>
      </c>
      <c r="BC28" s="296">
        <v>132</v>
      </c>
      <c r="BD28" s="296">
        <v>143</v>
      </c>
      <c r="BE28" s="296">
        <v>147</v>
      </c>
      <c r="BF28" s="296">
        <v>134</v>
      </c>
      <c r="BG28" s="296">
        <v>158</v>
      </c>
      <c r="BH28" s="296">
        <v>146</v>
      </c>
      <c r="BI28" s="296">
        <v>158</v>
      </c>
      <c r="BJ28" s="296">
        <v>175</v>
      </c>
      <c r="BK28" s="296">
        <v>155</v>
      </c>
      <c r="BL28" s="296">
        <v>164</v>
      </c>
      <c r="BM28" s="296">
        <v>157</v>
      </c>
      <c r="BN28" s="296">
        <v>157</v>
      </c>
      <c r="BO28" s="296">
        <v>159</v>
      </c>
      <c r="BP28" s="296">
        <v>171</v>
      </c>
      <c r="BQ28" s="296">
        <v>172</v>
      </c>
      <c r="BR28" s="296">
        <v>166</v>
      </c>
      <c r="BS28" s="296">
        <v>144</v>
      </c>
    </row>
    <row r="29" spans="1:71" x14ac:dyDescent="0.25">
      <c r="A29" t="s">
        <v>26</v>
      </c>
      <c r="B29" s="296">
        <v>930</v>
      </c>
      <c r="C29" s="296">
        <v>903</v>
      </c>
      <c r="D29" s="296">
        <v>1035</v>
      </c>
      <c r="E29" s="296">
        <v>1052</v>
      </c>
      <c r="F29" s="296">
        <v>1072</v>
      </c>
      <c r="G29" s="296">
        <v>1034</v>
      </c>
      <c r="H29" s="296">
        <v>932</v>
      </c>
      <c r="I29" s="296">
        <v>933</v>
      </c>
      <c r="J29" s="296">
        <v>932</v>
      </c>
      <c r="K29" s="296">
        <v>969</v>
      </c>
      <c r="L29" s="296">
        <v>971</v>
      </c>
      <c r="M29" s="296">
        <v>933</v>
      </c>
      <c r="N29" s="296">
        <v>953</v>
      </c>
      <c r="O29" s="296">
        <v>920</v>
      </c>
      <c r="P29" s="296">
        <v>975</v>
      </c>
      <c r="Q29" s="296">
        <v>975</v>
      </c>
      <c r="R29" s="296">
        <v>952</v>
      </c>
      <c r="S29" s="296">
        <v>988</v>
      </c>
      <c r="T29" s="296">
        <v>1001</v>
      </c>
      <c r="U29" s="296">
        <v>1042</v>
      </c>
      <c r="V29" s="296">
        <v>1068</v>
      </c>
      <c r="W29" s="296">
        <v>1113</v>
      </c>
      <c r="X29" s="296">
        <v>1062</v>
      </c>
      <c r="Y29" s="296">
        <v>962</v>
      </c>
      <c r="Z29" s="296">
        <v>893</v>
      </c>
      <c r="AA29" s="296">
        <v>775</v>
      </c>
      <c r="AB29" s="296">
        <v>744</v>
      </c>
      <c r="AC29" s="296">
        <v>769</v>
      </c>
      <c r="AD29" s="296">
        <v>809</v>
      </c>
      <c r="AE29" s="296">
        <v>837</v>
      </c>
      <c r="AF29" s="296">
        <v>814</v>
      </c>
      <c r="AG29" s="296">
        <v>796</v>
      </c>
      <c r="AH29" s="296">
        <v>783</v>
      </c>
      <c r="AI29" s="296">
        <v>753</v>
      </c>
      <c r="AJ29" s="296">
        <v>721</v>
      </c>
      <c r="AK29" s="296">
        <v>722</v>
      </c>
      <c r="AL29" s="296">
        <v>670</v>
      </c>
      <c r="AM29" s="296">
        <v>692</v>
      </c>
      <c r="AN29" s="296">
        <v>740</v>
      </c>
      <c r="AO29" s="296">
        <v>790</v>
      </c>
      <c r="AP29" s="296">
        <v>873</v>
      </c>
      <c r="AQ29" s="296">
        <v>890</v>
      </c>
      <c r="AR29" s="296">
        <v>869</v>
      </c>
      <c r="AS29" s="296">
        <v>891</v>
      </c>
      <c r="AT29" s="296">
        <v>893</v>
      </c>
      <c r="AU29" s="296">
        <v>876</v>
      </c>
      <c r="AV29" s="296">
        <v>930</v>
      </c>
      <c r="AW29" s="296">
        <v>934</v>
      </c>
      <c r="AX29" s="296">
        <v>920</v>
      </c>
      <c r="AY29" s="296">
        <v>996</v>
      </c>
      <c r="AZ29" s="296">
        <v>993</v>
      </c>
      <c r="BA29" s="296">
        <v>993</v>
      </c>
      <c r="BB29" s="296">
        <v>985</v>
      </c>
      <c r="BC29" s="296">
        <v>930</v>
      </c>
      <c r="BD29" s="296">
        <v>912</v>
      </c>
      <c r="BE29" s="296">
        <v>852</v>
      </c>
      <c r="BF29" s="296">
        <v>815</v>
      </c>
      <c r="BG29" s="296">
        <v>811</v>
      </c>
      <c r="BH29" s="296">
        <v>753</v>
      </c>
      <c r="BI29" s="296">
        <v>750</v>
      </c>
      <c r="BJ29" s="296">
        <v>738</v>
      </c>
      <c r="BK29" s="296">
        <v>724</v>
      </c>
      <c r="BL29" s="296">
        <v>740</v>
      </c>
      <c r="BM29" s="296">
        <v>800</v>
      </c>
      <c r="BN29" s="296">
        <v>845</v>
      </c>
      <c r="BO29" s="296">
        <v>908</v>
      </c>
      <c r="BP29" s="296">
        <v>943</v>
      </c>
      <c r="BQ29" s="296">
        <v>915</v>
      </c>
      <c r="BR29" s="296">
        <v>888</v>
      </c>
      <c r="BS29" s="296">
        <v>832</v>
      </c>
    </row>
    <row r="30" spans="1:71" x14ac:dyDescent="0.25">
      <c r="A30" t="s">
        <v>27</v>
      </c>
      <c r="B30" s="296">
        <v>60</v>
      </c>
      <c r="C30" s="296">
        <v>61</v>
      </c>
      <c r="D30" s="296">
        <v>47</v>
      </c>
      <c r="E30" s="296">
        <v>50</v>
      </c>
      <c r="F30" s="296">
        <v>47</v>
      </c>
      <c r="G30" s="296">
        <v>47</v>
      </c>
      <c r="H30" s="296">
        <v>46</v>
      </c>
      <c r="I30" s="296">
        <v>41</v>
      </c>
      <c r="J30" s="296">
        <v>47</v>
      </c>
      <c r="K30" s="296">
        <v>49</v>
      </c>
      <c r="L30" s="296">
        <v>43</v>
      </c>
      <c r="M30" s="296">
        <v>40</v>
      </c>
      <c r="N30" s="296">
        <v>34</v>
      </c>
      <c r="O30" s="296">
        <v>26</v>
      </c>
      <c r="P30" s="296">
        <v>27</v>
      </c>
      <c r="Q30" s="296">
        <v>28</v>
      </c>
      <c r="R30" s="296">
        <v>31</v>
      </c>
      <c r="S30" s="296">
        <v>36</v>
      </c>
      <c r="T30" s="296">
        <v>36</v>
      </c>
      <c r="U30" s="296">
        <v>43</v>
      </c>
      <c r="V30" s="296">
        <v>40</v>
      </c>
      <c r="W30" s="296">
        <v>42</v>
      </c>
      <c r="X30" s="296">
        <v>51</v>
      </c>
      <c r="Y30" s="296">
        <v>51</v>
      </c>
      <c r="Z30" s="296">
        <v>64</v>
      </c>
      <c r="AA30" s="296">
        <v>67</v>
      </c>
      <c r="AB30" s="296">
        <v>65</v>
      </c>
      <c r="AC30" s="296">
        <v>55</v>
      </c>
      <c r="AD30" s="296">
        <v>48</v>
      </c>
      <c r="AE30" s="296">
        <v>42</v>
      </c>
      <c r="AF30" s="296">
        <v>36</v>
      </c>
      <c r="AG30" s="296">
        <v>39</v>
      </c>
      <c r="AH30" s="296">
        <v>34</v>
      </c>
      <c r="AI30" s="296">
        <v>48</v>
      </c>
      <c r="AJ30" s="296">
        <v>51</v>
      </c>
      <c r="AK30" s="296">
        <v>55</v>
      </c>
      <c r="AL30" s="296">
        <v>54</v>
      </c>
      <c r="AM30" s="296">
        <v>46</v>
      </c>
      <c r="AN30" s="296">
        <v>39</v>
      </c>
      <c r="AO30" s="296">
        <v>52</v>
      </c>
      <c r="AP30" s="296">
        <v>53</v>
      </c>
      <c r="AQ30" s="296">
        <v>56</v>
      </c>
      <c r="AR30" s="296">
        <v>62</v>
      </c>
      <c r="AS30" s="296">
        <v>53</v>
      </c>
      <c r="AT30" s="296">
        <v>54</v>
      </c>
      <c r="AU30" s="296">
        <v>64</v>
      </c>
      <c r="AV30" s="296">
        <v>68</v>
      </c>
      <c r="AW30" s="296">
        <v>68</v>
      </c>
      <c r="AX30" s="296">
        <v>75</v>
      </c>
      <c r="AY30" s="296">
        <v>53</v>
      </c>
      <c r="AZ30" s="296">
        <v>52</v>
      </c>
      <c r="BA30" s="296">
        <v>46</v>
      </c>
      <c r="BB30" s="296">
        <v>34</v>
      </c>
      <c r="BC30" s="296">
        <v>38</v>
      </c>
      <c r="BD30" s="296">
        <v>36</v>
      </c>
      <c r="BE30" s="296">
        <v>37</v>
      </c>
      <c r="BF30" s="296">
        <v>41</v>
      </c>
      <c r="BG30" s="296">
        <v>35</v>
      </c>
      <c r="BH30" s="296">
        <v>33</v>
      </c>
      <c r="BI30" s="296">
        <v>32</v>
      </c>
      <c r="BJ30" s="296">
        <v>42</v>
      </c>
      <c r="BK30" s="296">
        <v>46</v>
      </c>
      <c r="BL30" s="296">
        <v>49</v>
      </c>
      <c r="BM30" s="296">
        <v>54</v>
      </c>
      <c r="BN30" s="296">
        <v>48</v>
      </c>
      <c r="BO30" s="296">
        <v>44</v>
      </c>
      <c r="BP30" s="296">
        <v>39</v>
      </c>
      <c r="BQ30" s="296">
        <v>28</v>
      </c>
      <c r="BR30" s="296">
        <v>26</v>
      </c>
      <c r="BS30" s="296">
        <v>24</v>
      </c>
    </row>
    <row r="31" spans="1:71" x14ac:dyDescent="0.25">
      <c r="A31" t="s">
        <v>28</v>
      </c>
      <c r="B31" s="296">
        <v>136</v>
      </c>
      <c r="C31" s="296">
        <v>151</v>
      </c>
      <c r="D31" s="296">
        <v>148</v>
      </c>
      <c r="E31" s="296">
        <v>157</v>
      </c>
      <c r="F31" s="296">
        <v>156</v>
      </c>
      <c r="G31" s="296">
        <v>140</v>
      </c>
      <c r="H31" s="296">
        <v>128</v>
      </c>
      <c r="I31" s="296">
        <v>123</v>
      </c>
      <c r="J31" s="296">
        <v>131</v>
      </c>
      <c r="K31" s="296">
        <v>129</v>
      </c>
      <c r="L31" s="296">
        <v>132</v>
      </c>
      <c r="M31" s="296">
        <v>138</v>
      </c>
      <c r="N31" s="296">
        <v>124</v>
      </c>
      <c r="O31" s="296">
        <v>130</v>
      </c>
      <c r="P31" s="296">
        <v>136</v>
      </c>
      <c r="Q31" s="296">
        <v>135</v>
      </c>
      <c r="R31" s="296">
        <v>142</v>
      </c>
      <c r="S31" s="296">
        <v>133</v>
      </c>
      <c r="T31" s="296">
        <v>148</v>
      </c>
      <c r="U31" s="296">
        <v>135</v>
      </c>
      <c r="V31" s="296">
        <v>130</v>
      </c>
      <c r="W31" s="296">
        <v>141</v>
      </c>
      <c r="X31" s="296">
        <v>120</v>
      </c>
      <c r="Y31" s="296">
        <v>118</v>
      </c>
      <c r="Z31" s="296">
        <v>113</v>
      </c>
      <c r="AA31" s="296">
        <v>104</v>
      </c>
      <c r="AB31" s="296">
        <v>106</v>
      </c>
      <c r="AC31" s="296">
        <v>115</v>
      </c>
      <c r="AD31" s="296">
        <v>118</v>
      </c>
      <c r="AE31" s="296">
        <v>120</v>
      </c>
      <c r="AF31" s="296">
        <v>103</v>
      </c>
      <c r="AG31" s="296">
        <v>98</v>
      </c>
      <c r="AH31" s="296">
        <v>119</v>
      </c>
      <c r="AI31" s="296">
        <v>117</v>
      </c>
      <c r="AJ31" s="296">
        <v>127</v>
      </c>
      <c r="AK31" s="296">
        <v>122</v>
      </c>
      <c r="AL31" s="296">
        <v>107</v>
      </c>
      <c r="AM31" s="296">
        <v>106</v>
      </c>
      <c r="AN31" s="296">
        <v>115</v>
      </c>
      <c r="AO31" s="296">
        <v>126</v>
      </c>
      <c r="AP31" s="296">
        <v>138</v>
      </c>
      <c r="AQ31" s="296">
        <v>133</v>
      </c>
      <c r="AR31" s="296">
        <v>124</v>
      </c>
      <c r="AS31" s="296">
        <v>108</v>
      </c>
      <c r="AT31" s="296">
        <v>77</v>
      </c>
      <c r="AU31" s="296">
        <v>94</v>
      </c>
      <c r="AV31" s="296">
        <v>93</v>
      </c>
      <c r="AW31" s="296">
        <v>82</v>
      </c>
      <c r="AX31" s="296">
        <v>96</v>
      </c>
      <c r="AY31" s="296">
        <v>79</v>
      </c>
      <c r="AZ31" s="296">
        <v>75</v>
      </c>
      <c r="BA31" s="296">
        <v>106</v>
      </c>
      <c r="BB31" s="296">
        <v>112</v>
      </c>
      <c r="BC31" s="296">
        <v>132</v>
      </c>
      <c r="BD31" s="296">
        <v>159</v>
      </c>
      <c r="BE31" s="296">
        <v>150</v>
      </c>
      <c r="BF31" s="296">
        <v>146</v>
      </c>
      <c r="BG31" s="296">
        <v>136</v>
      </c>
      <c r="BH31" s="296">
        <v>120</v>
      </c>
      <c r="BI31" s="296">
        <v>126</v>
      </c>
      <c r="BJ31" s="296">
        <v>128</v>
      </c>
      <c r="BK31" s="296">
        <v>120</v>
      </c>
      <c r="BL31" s="296">
        <v>127</v>
      </c>
      <c r="BM31" s="296">
        <v>110</v>
      </c>
      <c r="BN31" s="296">
        <v>128</v>
      </c>
      <c r="BO31" s="296">
        <v>159</v>
      </c>
      <c r="BP31" s="296">
        <v>162</v>
      </c>
      <c r="BQ31" s="296">
        <v>174</v>
      </c>
      <c r="BR31" s="296">
        <v>168</v>
      </c>
      <c r="BS31" s="296">
        <v>160</v>
      </c>
    </row>
    <row r="32" spans="1:71" x14ac:dyDescent="0.25">
      <c r="A32" t="s">
        <v>29</v>
      </c>
      <c r="B32" s="296">
        <v>166</v>
      </c>
      <c r="C32" s="296">
        <v>185</v>
      </c>
      <c r="D32" s="296">
        <v>187</v>
      </c>
      <c r="E32" s="296">
        <v>173</v>
      </c>
      <c r="F32" s="296">
        <v>159</v>
      </c>
      <c r="G32" s="296">
        <v>145</v>
      </c>
      <c r="H32" s="296">
        <v>147</v>
      </c>
      <c r="I32" s="296">
        <v>157</v>
      </c>
      <c r="J32" s="296">
        <v>170</v>
      </c>
      <c r="K32" s="296">
        <v>174</v>
      </c>
      <c r="L32" s="296">
        <v>160</v>
      </c>
      <c r="M32" s="296">
        <v>174</v>
      </c>
      <c r="N32" s="296">
        <v>193</v>
      </c>
      <c r="O32" s="296">
        <v>202</v>
      </c>
      <c r="P32" s="296">
        <v>227</v>
      </c>
      <c r="Q32" s="296">
        <v>258</v>
      </c>
      <c r="R32" s="296">
        <v>253</v>
      </c>
      <c r="S32" s="296">
        <v>271</v>
      </c>
      <c r="T32" s="296">
        <v>257</v>
      </c>
      <c r="U32" s="296">
        <v>235</v>
      </c>
      <c r="V32" s="296">
        <v>235</v>
      </c>
      <c r="W32" s="296">
        <v>213</v>
      </c>
      <c r="X32" s="296">
        <v>206</v>
      </c>
      <c r="Y32" s="296">
        <v>200</v>
      </c>
      <c r="Z32" s="296">
        <v>171</v>
      </c>
      <c r="AA32" s="296">
        <v>181</v>
      </c>
      <c r="AB32" s="296">
        <v>179</v>
      </c>
      <c r="AC32" s="296">
        <v>158</v>
      </c>
      <c r="AD32" s="296">
        <v>175</v>
      </c>
      <c r="AE32" s="296">
        <v>167</v>
      </c>
      <c r="AF32" s="296">
        <v>176</v>
      </c>
      <c r="AG32" s="296">
        <v>178</v>
      </c>
      <c r="AH32" s="296">
        <v>184</v>
      </c>
      <c r="AI32" s="296">
        <v>206</v>
      </c>
      <c r="AJ32" s="296">
        <v>225</v>
      </c>
      <c r="AK32" s="296">
        <v>257</v>
      </c>
      <c r="AL32" s="296">
        <v>273</v>
      </c>
      <c r="AM32" s="296">
        <v>294</v>
      </c>
      <c r="AN32" s="296">
        <v>315</v>
      </c>
      <c r="AO32" s="296">
        <v>301</v>
      </c>
      <c r="AP32" s="296">
        <v>283</v>
      </c>
      <c r="AQ32" s="296">
        <v>229</v>
      </c>
      <c r="AR32" s="296">
        <v>221</v>
      </c>
      <c r="AS32" s="296">
        <v>217</v>
      </c>
      <c r="AT32" s="296">
        <v>228</v>
      </c>
      <c r="AU32" s="296">
        <v>248</v>
      </c>
      <c r="AV32" s="296">
        <v>184</v>
      </c>
      <c r="AW32" s="296">
        <v>182</v>
      </c>
      <c r="AX32" s="296">
        <v>166</v>
      </c>
      <c r="AY32" s="296">
        <v>143</v>
      </c>
      <c r="AZ32" s="296">
        <v>152</v>
      </c>
      <c r="BA32" s="296">
        <v>136</v>
      </c>
      <c r="BB32" s="296">
        <v>112</v>
      </c>
      <c r="BC32" s="296">
        <v>124</v>
      </c>
      <c r="BD32" s="296">
        <v>134</v>
      </c>
      <c r="BE32" s="296">
        <v>130</v>
      </c>
      <c r="BF32" s="296">
        <v>151</v>
      </c>
      <c r="BG32" s="296">
        <v>151</v>
      </c>
      <c r="BH32" s="296">
        <v>141</v>
      </c>
      <c r="BI32" s="296">
        <v>152</v>
      </c>
      <c r="BJ32" s="296">
        <v>129</v>
      </c>
      <c r="BK32" s="296">
        <v>131</v>
      </c>
      <c r="BL32" s="296">
        <v>144</v>
      </c>
      <c r="BM32" s="296">
        <v>150</v>
      </c>
      <c r="BN32" s="296">
        <v>163</v>
      </c>
      <c r="BO32" s="296">
        <v>179</v>
      </c>
      <c r="BP32" s="296">
        <v>183</v>
      </c>
      <c r="BQ32" s="296">
        <v>207</v>
      </c>
      <c r="BR32" s="296">
        <v>234</v>
      </c>
      <c r="BS32" s="296">
        <v>238</v>
      </c>
    </row>
    <row r="33" spans="1:71" x14ac:dyDescent="0.25">
      <c r="A33" t="s">
        <v>30</v>
      </c>
      <c r="B33" s="296">
        <v>14</v>
      </c>
      <c r="C33" s="296">
        <v>11</v>
      </c>
      <c r="D33" s="296">
        <v>13</v>
      </c>
      <c r="E33" s="296">
        <v>11</v>
      </c>
      <c r="F33" s="296">
        <v>15</v>
      </c>
      <c r="G33" s="296">
        <v>14</v>
      </c>
      <c r="H33" s="296">
        <v>16</v>
      </c>
      <c r="I33" s="296">
        <v>13</v>
      </c>
      <c r="J33" s="296">
        <v>9</v>
      </c>
      <c r="K33" s="296">
        <v>8</v>
      </c>
      <c r="L33" s="296">
        <v>5</v>
      </c>
      <c r="M33" s="296">
        <v>6</v>
      </c>
      <c r="N33" s="296">
        <v>6</v>
      </c>
      <c r="O33" s="296">
        <v>4</v>
      </c>
      <c r="P33" s="296">
        <v>4</v>
      </c>
      <c r="Q33" s="296">
        <v>10</v>
      </c>
      <c r="R33" s="296">
        <v>20</v>
      </c>
      <c r="S33" s="296">
        <v>25</v>
      </c>
      <c r="T33" s="296">
        <v>26</v>
      </c>
      <c r="U33" s="296">
        <v>23</v>
      </c>
      <c r="V33" s="296">
        <v>13</v>
      </c>
      <c r="W33" s="296">
        <v>13</v>
      </c>
      <c r="X33" s="296">
        <v>16</v>
      </c>
      <c r="Y33" s="296">
        <v>15</v>
      </c>
      <c r="Z33" s="296">
        <v>15</v>
      </c>
      <c r="AA33" s="296">
        <v>12</v>
      </c>
      <c r="AB33" s="296">
        <v>7</v>
      </c>
      <c r="AC33" s="296">
        <v>4</v>
      </c>
      <c r="AD33" s="296">
        <v>7</v>
      </c>
      <c r="AE33" s="296">
        <v>6</v>
      </c>
      <c r="AF33" s="296">
        <v>6</v>
      </c>
      <c r="AG33" s="296">
        <v>9</v>
      </c>
      <c r="AH33" s="296">
        <v>5</v>
      </c>
      <c r="AI33" s="296">
        <v>8</v>
      </c>
      <c r="AJ33" s="296">
        <v>8</v>
      </c>
      <c r="AK33" s="296">
        <v>6</v>
      </c>
      <c r="AL33" s="296">
        <v>6</v>
      </c>
      <c r="AM33" s="296">
        <v>7</v>
      </c>
      <c r="AN33" s="296">
        <v>8</v>
      </c>
      <c r="AO33" s="296">
        <v>6</v>
      </c>
      <c r="AP33" s="296">
        <v>12</v>
      </c>
      <c r="AQ33" s="296">
        <v>7</v>
      </c>
      <c r="AR33" s="296">
        <v>6</v>
      </c>
      <c r="AS33" s="296">
        <v>6</v>
      </c>
      <c r="AT33" s="296" t="s">
        <v>18</v>
      </c>
      <c r="AU33" s="296" t="s">
        <v>18</v>
      </c>
      <c r="AV33" s="296">
        <v>3</v>
      </c>
      <c r="AW33" s="296">
        <v>5</v>
      </c>
      <c r="AX33" s="296">
        <v>12</v>
      </c>
      <c r="AY33" s="296">
        <v>13</v>
      </c>
      <c r="AZ33" s="296">
        <v>15</v>
      </c>
      <c r="BA33" s="296">
        <v>15</v>
      </c>
      <c r="BB33" s="296">
        <v>9</v>
      </c>
      <c r="BC33" s="296">
        <v>10</v>
      </c>
      <c r="BD33" s="296">
        <v>5</v>
      </c>
      <c r="BE33" s="296">
        <v>8</v>
      </c>
      <c r="BF33" s="296">
        <v>10</v>
      </c>
      <c r="BG33" s="296">
        <v>9</v>
      </c>
      <c r="BH33" s="296">
        <v>13</v>
      </c>
      <c r="BI33" s="296">
        <v>10</v>
      </c>
      <c r="BJ33" s="296">
        <v>10</v>
      </c>
      <c r="BK33" s="296">
        <v>10</v>
      </c>
      <c r="BL33" s="296">
        <v>7</v>
      </c>
      <c r="BM33" s="296">
        <v>8</v>
      </c>
      <c r="BN33" s="296">
        <v>8</v>
      </c>
      <c r="BO33" s="296">
        <v>8</v>
      </c>
      <c r="BP33" s="296">
        <v>7</v>
      </c>
      <c r="BQ33" s="296">
        <v>4</v>
      </c>
      <c r="BR33" s="296">
        <v>10</v>
      </c>
      <c r="BS33" s="296">
        <v>10</v>
      </c>
    </row>
    <row r="34" spans="1:71" x14ac:dyDescent="0.25">
      <c r="A34" t="s">
        <v>31</v>
      </c>
      <c r="B34" s="296">
        <v>833</v>
      </c>
      <c r="C34" s="296">
        <v>919</v>
      </c>
      <c r="D34" s="296">
        <v>1046</v>
      </c>
      <c r="E34" s="296">
        <v>1138</v>
      </c>
      <c r="F34" s="296">
        <v>1228</v>
      </c>
      <c r="G34" s="296">
        <v>1231</v>
      </c>
      <c r="H34" s="296">
        <v>1167</v>
      </c>
      <c r="I34" s="296">
        <v>1170</v>
      </c>
      <c r="J34" s="296">
        <v>1135</v>
      </c>
      <c r="K34" s="296">
        <v>1087</v>
      </c>
      <c r="L34" s="296">
        <v>1063</v>
      </c>
      <c r="M34" s="296">
        <v>1049</v>
      </c>
      <c r="N34" s="296">
        <v>1094</v>
      </c>
      <c r="O34" s="296">
        <v>1150</v>
      </c>
      <c r="P34" s="296">
        <v>1192</v>
      </c>
      <c r="Q34" s="296">
        <v>1214</v>
      </c>
      <c r="R34" s="296">
        <v>1213</v>
      </c>
      <c r="S34" s="296">
        <v>1228</v>
      </c>
      <c r="T34" s="296">
        <v>1249</v>
      </c>
      <c r="U34" s="296">
        <v>1233</v>
      </c>
      <c r="V34" s="296">
        <v>1347</v>
      </c>
      <c r="W34" s="296">
        <v>1330</v>
      </c>
      <c r="X34" s="296">
        <v>1364</v>
      </c>
      <c r="Y34" s="296">
        <v>1384</v>
      </c>
      <c r="Z34" s="296">
        <v>1369</v>
      </c>
      <c r="AA34" s="296">
        <v>1424</v>
      </c>
      <c r="AB34" s="296">
        <v>1403</v>
      </c>
      <c r="AC34" s="296">
        <v>1402</v>
      </c>
      <c r="AD34" s="296">
        <v>1304</v>
      </c>
      <c r="AE34" s="296">
        <v>1221</v>
      </c>
      <c r="AF34" s="296">
        <v>1236</v>
      </c>
      <c r="AG34" s="296">
        <v>1238</v>
      </c>
      <c r="AH34" s="296">
        <v>1263</v>
      </c>
      <c r="AI34" s="296">
        <v>1252</v>
      </c>
      <c r="AJ34" s="296">
        <v>1228</v>
      </c>
      <c r="AK34" s="296">
        <v>1247</v>
      </c>
      <c r="AL34" s="296">
        <v>1256</v>
      </c>
      <c r="AM34" s="296">
        <v>1269</v>
      </c>
      <c r="AN34" s="296">
        <v>1290</v>
      </c>
      <c r="AO34" s="296">
        <v>1317</v>
      </c>
      <c r="AP34" s="296">
        <v>1302</v>
      </c>
      <c r="AQ34" s="296">
        <v>1265</v>
      </c>
      <c r="AR34" s="296">
        <v>1211</v>
      </c>
      <c r="AS34" s="296">
        <v>1131</v>
      </c>
      <c r="AT34" s="296">
        <v>1081</v>
      </c>
      <c r="AU34" s="296">
        <v>1107</v>
      </c>
      <c r="AV34" s="296">
        <v>1165</v>
      </c>
      <c r="AW34" s="296">
        <v>1206</v>
      </c>
      <c r="AX34" s="296">
        <v>1255</v>
      </c>
      <c r="AY34" s="296">
        <v>1271</v>
      </c>
      <c r="AZ34" s="296">
        <v>1173</v>
      </c>
      <c r="BA34" s="296">
        <v>1096</v>
      </c>
      <c r="BB34" s="296">
        <v>1045</v>
      </c>
      <c r="BC34" s="296">
        <v>1028</v>
      </c>
      <c r="BD34" s="296">
        <v>989</v>
      </c>
      <c r="BE34" s="296">
        <v>956</v>
      </c>
      <c r="BF34" s="296">
        <v>900</v>
      </c>
      <c r="BG34" s="296">
        <v>829</v>
      </c>
      <c r="BH34" s="296">
        <v>814</v>
      </c>
      <c r="BI34" s="296">
        <v>784</v>
      </c>
      <c r="BJ34" s="296">
        <v>786</v>
      </c>
      <c r="BK34" s="296">
        <v>768</v>
      </c>
      <c r="BL34" s="296">
        <v>758</v>
      </c>
      <c r="BM34" s="296">
        <v>770</v>
      </c>
      <c r="BN34" s="296">
        <v>773</v>
      </c>
      <c r="BO34" s="296">
        <v>815</v>
      </c>
      <c r="BP34" s="296">
        <v>876</v>
      </c>
      <c r="BQ34" s="296">
        <v>895</v>
      </c>
      <c r="BR34" s="296">
        <v>867</v>
      </c>
      <c r="BS34" s="296">
        <v>868</v>
      </c>
    </row>
    <row r="35" spans="1:71" x14ac:dyDescent="0.25">
      <c r="A35" t="s">
        <v>32</v>
      </c>
      <c r="B35" s="296">
        <v>106</v>
      </c>
      <c r="C35" s="296">
        <v>112</v>
      </c>
      <c r="D35" s="296">
        <v>103</v>
      </c>
      <c r="E35" s="296">
        <v>90</v>
      </c>
      <c r="F35" s="296">
        <v>109</v>
      </c>
      <c r="G35" s="296">
        <v>115</v>
      </c>
      <c r="H35" s="296">
        <v>136</v>
      </c>
      <c r="I35" s="296">
        <v>137</v>
      </c>
      <c r="J35" s="296">
        <v>130</v>
      </c>
      <c r="K35" s="296">
        <v>151</v>
      </c>
      <c r="L35" s="296">
        <v>151</v>
      </c>
      <c r="M35" s="296">
        <v>190</v>
      </c>
      <c r="N35" s="296">
        <v>234</v>
      </c>
      <c r="O35" s="296">
        <v>254</v>
      </c>
      <c r="P35" s="296">
        <v>285</v>
      </c>
      <c r="Q35" s="296">
        <v>279</v>
      </c>
      <c r="R35" s="296">
        <v>271</v>
      </c>
      <c r="S35" s="296">
        <v>239</v>
      </c>
      <c r="T35" s="296">
        <v>232</v>
      </c>
      <c r="U35" s="296">
        <v>207</v>
      </c>
      <c r="V35" s="296">
        <v>206</v>
      </c>
      <c r="W35" s="296">
        <v>221</v>
      </c>
      <c r="X35" s="296">
        <v>229</v>
      </c>
      <c r="Y35" s="296">
        <v>256</v>
      </c>
      <c r="Z35" s="296">
        <v>260</v>
      </c>
      <c r="AA35" s="296">
        <v>239</v>
      </c>
      <c r="AB35" s="296">
        <v>230</v>
      </c>
      <c r="AC35" s="296">
        <v>213</v>
      </c>
      <c r="AD35" s="296">
        <v>181</v>
      </c>
      <c r="AE35" s="296">
        <v>175</v>
      </c>
      <c r="AF35" s="296">
        <v>178</v>
      </c>
      <c r="AG35" s="296">
        <v>183</v>
      </c>
      <c r="AH35" s="296">
        <v>208</v>
      </c>
      <c r="AI35" s="296">
        <v>210</v>
      </c>
      <c r="AJ35" s="296">
        <v>223</v>
      </c>
      <c r="AK35" s="296">
        <v>224</v>
      </c>
      <c r="AL35" s="296">
        <v>230</v>
      </c>
      <c r="AM35" s="296">
        <v>260</v>
      </c>
      <c r="AN35" s="296">
        <v>258</v>
      </c>
      <c r="AO35" s="296">
        <v>269</v>
      </c>
      <c r="AP35" s="296">
        <v>242</v>
      </c>
      <c r="AQ35" s="296">
        <v>209</v>
      </c>
      <c r="AR35" s="296">
        <v>200</v>
      </c>
      <c r="AS35" s="296">
        <v>188</v>
      </c>
      <c r="AT35" s="296">
        <v>181</v>
      </c>
      <c r="AU35" s="296">
        <v>181</v>
      </c>
      <c r="AV35" s="296">
        <v>171</v>
      </c>
      <c r="AW35" s="296">
        <v>179</v>
      </c>
      <c r="AX35" s="296">
        <v>183</v>
      </c>
      <c r="AY35" s="296">
        <v>176</v>
      </c>
      <c r="AZ35" s="296">
        <v>172</v>
      </c>
      <c r="BA35" s="296">
        <v>151</v>
      </c>
      <c r="BB35" s="296">
        <v>154</v>
      </c>
      <c r="BC35" s="296">
        <v>156</v>
      </c>
      <c r="BD35" s="296">
        <v>148</v>
      </c>
      <c r="BE35" s="296">
        <v>163</v>
      </c>
      <c r="BF35" s="296">
        <v>188</v>
      </c>
      <c r="BG35" s="296">
        <v>193</v>
      </c>
      <c r="BH35" s="296">
        <v>209</v>
      </c>
      <c r="BI35" s="296">
        <v>198</v>
      </c>
      <c r="BJ35" s="296">
        <v>184</v>
      </c>
      <c r="BK35" s="296">
        <v>214</v>
      </c>
      <c r="BL35" s="296">
        <v>243</v>
      </c>
      <c r="BM35" s="296">
        <v>265</v>
      </c>
      <c r="BN35" s="296">
        <v>264</v>
      </c>
      <c r="BO35" s="296">
        <v>261</v>
      </c>
      <c r="BP35" s="296">
        <v>254</v>
      </c>
      <c r="BQ35" s="296">
        <v>280</v>
      </c>
      <c r="BR35" s="296">
        <v>330</v>
      </c>
      <c r="BS35" s="296">
        <v>378</v>
      </c>
    </row>
    <row r="36" spans="1:71" x14ac:dyDescent="0.25">
      <c r="A36" t="s">
        <v>33</v>
      </c>
      <c r="B36" s="296">
        <v>64</v>
      </c>
      <c r="C36" s="296">
        <v>67</v>
      </c>
      <c r="D36" s="296">
        <v>73</v>
      </c>
      <c r="E36" s="296">
        <v>75</v>
      </c>
      <c r="F36" s="296">
        <v>80</v>
      </c>
      <c r="G36" s="296">
        <v>81</v>
      </c>
      <c r="H36" s="296">
        <v>85</v>
      </c>
      <c r="I36" s="296">
        <v>84</v>
      </c>
      <c r="J36" s="296">
        <v>96</v>
      </c>
      <c r="K36" s="296">
        <v>104</v>
      </c>
      <c r="L36" s="296">
        <v>118</v>
      </c>
      <c r="M36" s="296">
        <v>134</v>
      </c>
      <c r="N36" s="296">
        <v>126</v>
      </c>
      <c r="O36" s="296">
        <v>114</v>
      </c>
      <c r="P36" s="296">
        <v>107</v>
      </c>
      <c r="Q36" s="296">
        <v>95</v>
      </c>
      <c r="R36" s="296">
        <v>104</v>
      </c>
      <c r="S36" s="296">
        <v>98</v>
      </c>
      <c r="T36" s="296">
        <v>72</v>
      </c>
      <c r="U36" s="296">
        <v>68</v>
      </c>
      <c r="V36" s="296">
        <v>59</v>
      </c>
      <c r="W36" s="296">
        <v>82</v>
      </c>
      <c r="X36" s="296">
        <v>114</v>
      </c>
      <c r="Y36" s="296">
        <v>119</v>
      </c>
      <c r="Z36" s="296">
        <v>120</v>
      </c>
      <c r="AA36" s="296">
        <v>121</v>
      </c>
      <c r="AB36" s="296">
        <v>97</v>
      </c>
      <c r="AC36" s="296">
        <v>103</v>
      </c>
      <c r="AD36" s="296">
        <v>109</v>
      </c>
      <c r="AE36" s="296">
        <v>87</v>
      </c>
      <c r="AF36" s="296">
        <v>95</v>
      </c>
      <c r="AG36" s="296">
        <v>87</v>
      </c>
      <c r="AH36" s="296">
        <v>75</v>
      </c>
      <c r="AI36" s="296">
        <v>84</v>
      </c>
      <c r="AJ36" s="296">
        <v>89</v>
      </c>
      <c r="AK36" s="296">
        <v>84</v>
      </c>
      <c r="AL36" s="296">
        <v>87</v>
      </c>
      <c r="AM36" s="296">
        <v>76</v>
      </c>
      <c r="AN36" s="296">
        <v>70</v>
      </c>
      <c r="AO36" s="296">
        <v>62</v>
      </c>
      <c r="AP36" s="296">
        <v>61</v>
      </c>
      <c r="AQ36" s="296">
        <v>59</v>
      </c>
      <c r="AR36" s="296">
        <v>51</v>
      </c>
      <c r="AS36" s="296">
        <v>57</v>
      </c>
      <c r="AT36" s="296">
        <v>59</v>
      </c>
      <c r="AU36" s="296">
        <v>59</v>
      </c>
      <c r="AV36" s="296">
        <v>64</v>
      </c>
      <c r="AW36" s="296">
        <v>51</v>
      </c>
      <c r="AX36" s="296">
        <v>43</v>
      </c>
      <c r="AY36" s="296">
        <v>41</v>
      </c>
      <c r="AZ36" s="296">
        <v>29</v>
      </c>
      <c r="BA36" s="296">
        <v>40</v>
      </c>
      <c r="BB36" s="296">
        <v>45</v>
      </c>
      <c r="BC36" s="296">
        <v>57</v>
      </c>
      <c r="BD36" s="296">
        <v>75</v>
      </c>
      <c r="BE36" s="296">
        <v>67</v>
      </c>
      <c r="BF36" s="296">
        <v>68</v>
      </c>
      <c r="BG36" s="296">
        <v>60</v>
      </c>
      <c r="BH36" s="296">
        <v>48</v>
      </c>
      <c r="BI36" s="296">
        <v>52</v>
      </c>
      <c r="BJ36" s="296">
        <v>48</v>
      </c>
      <c r="BK36" s="296">
        <v>48</v>
      </c>
      <c r="BL36" s="296">
        <v>53</v>
      </c>
      <c r="BM36" s="296">
        <v>60</v>
      </c>
      <c r="BN36" s="296">
        <v>65</v>
      </c>
      <c r="BO36" s="296">
        <v>59</v>
      </c>
      <c r="BP36" s="296">
        <v>60</v>
      </c>
      <c r="BQ36" s="296">
        <v>44</v>
      </c>
      <c r="BR36" s="296">
        <v>32</v>
      </c>
      <c r="BS36" s="296">
        <v>37</v>
      </c>
    </row>
    <row r="37" spans="1:71" x14ac:dyDescent="0.25">
      <c r="A37" t="s">
        <v>34</v>
      </c>
      <c r="B37" s="296">
        <v>64</v>
      </c>
      <c r="C37" s="296">
        <v>60</v>
      </c>
      <c r="D37" s="296">
        <v>66</v>
      </c>
      <c r="E37" s="296">
        <v>57</v>
      </c>
      <c r="F37" s="296">
        <v>54</v>
      </c>
      <c r="G37" s="296">
        <v>51</v>
      </c>
      <c r="H37" s="296">
        <v>49</v>
      </c>
      <c r="I37" s="296">
        <v>47</v>
      </c>
      <c r="J37" s="296">
        <v>47</v>
      </c>
      <c r="K37" s="296">
        <v>50</v>
      </c>
      <c r="L37" s="296">
        <v>51</v>
      </c>
      <c r="M37" s="296">
        <v>66</v>
      </c>
      <c r="N37" s="296">
        <v>63</v>
      </c>
      <c r="O37" s="296">
        <v>58</v>
      </c>
      <c r="P37" s="296">
        <v>61</v>
      </c>
      <c r="Q37" s="296">
        <v>63</v>
      </c>
      <c r="R37" s="296">
        <v>82</v>
      </c>
      <c r="S37" s="296">
        <v>91</v>
      </c>
      <c r="T37" s="296">
        <v>87</v>
      </c>
      <c r="U37" s="296">
        <v>78</v>
      </c>
      <c r="V37" s="296">
        <v>74</v>
      </c>
      <c r="W37" s="296">
        <v>81</v>
      </c>
      <c r="X37" s="296">
        <v>72</v>
      </c>
      <c r="Y37" s="296">
        <v>56</v>
      </c>
      <c r="Z37" s="296">
        <v>60</v>
      </c>
      <c r="AA37" s="296">
        <v>54</v>
      </c>
      <c r="AB37" s="296">
        <v>65</v>
      </c>
      <c r="AC37" s="296">
        <v>71</v>
      </c>
      <c r="AD37" s="296">
        <v>62</v>
      </c>
      <c r="AE37" s="296">
        <v>64</v>
      </c>
      <c r="AF37" s="296">
        <v>50</v>
      </c>
      <c r="AG37" s="296">
        <v>46</v>
      </c>
      <c r="AH37" s="296">
        <v>37</v>
      </c>
      <c r="AI37" s="296">
        <v>34</v>
      </c>
      <c r="AJ37" s="296">
        <v>36</v>
      </c>
      <c r="AK37" s="296">
        <v>31</v>
      </c>
      <c r="AL37" s="296">
        <v>45</v>
      </c>
      <c r="AM37" s="296">
        <v>46</v>
      </c>
      <c r="AN37" s="296">
        <v>48</v>
      </c>
      <c r="AO37" s="296">
        <v>51</v>
      </c>
      <c r="AP37" s="296">
        <v>45</v>
      </c>
      <c r="AQ37" s="296">
        <v>45</v>
      </c>
      <c r="AR37" s="296">
        <v>47</v>
      </c>
      <c r="AS37" s="296">
        <v>45</v>
      </c>
      <c r="AT37" s="296">
        <v>47</v>
      </c>
      <c r="AU37" s="296">
        <v>38</v>
      </c>
      <c r="AV37" s="296">
        <v>32</v>
      </c>
      <c r="AW37" s="296">
        <v>26</v>
      </c>
      <c r="AX37" s="296">
        <v>24</v>
      </c>
      <c r="AY37" s="296">
        <v>36</v>
      </c>
      <c r="AZ37" s="296">
        <v>35</v>
      </c>
      <c r="BA37" s="296">
        <v>38</v>
      </c>
      <c r="BB37" s="296">
        <v>37</v>
      </c>
      <c r="BC37" s="296">
        <v>29</v>
      </c>
      <c r="BD37" s="296">
        <v>32</v>
      </c>
      <c r="BE37" s="296">
        <v>38</v>
      </c>
      <c r="BF37" s="296">
        <v>43</v>
      </c>
      <c r="BG37" s="296">
        <v>43</v>
      </c>
      <c r="BH37" s="296">
        <v>43</v>
      </c>
      <c r="BI37" s="296">
        <v>41</v>
      </c>
      <c r="BJ37" s="296">
        <v>38</v>
      </c>
      <c r="BK37" s="296">
        <v>40</v>
      </c>
      <c r="BL37" s="296">
        <v>51</v>
      </c>
      <c r="BM37" s="296">
        <v>47</v>
      </c>
      <c r="BN37" s="296">
        <v>53</v>
      </c>
      <c r="BO37" s="296">
        <v>50</v>
      </c>
      <c r="BP37" s="296">
        <v>39</v>
      </c>
      <c r="BQ37" s="296">
        <v>38</v>
      </c>
      <c r="BR37" s="296">
        <v>26</v>
      </c>
      <c r="BS37" s="296">
        <v>33</v>
      </c>
    </row>
    <row r="38" spans="1:71" x14ac:dyDescent="0.25">
      <c r="A38" t="s">
        <v>35</v>
      </c>
      <c r="B38" s="296">
        <v>10522</v>
      </c>
      <c r="C38" s="296">
        <v>10406</v>
      </c>
      <c r="D38" s="296">
        <v>10184</v>
      </c>
      <c r="E38" s="296">
        <v>10259</v>
      </c>
      <c r="F38" s="296">
        <v>11092</v>
      </c>
      <c r="G38" s="296">
        <v>12639</v>
      </c>
      <c r="H38" s="296">
        <v>15081</v>
      </c>
      <c r="I38" s="296">
        <v>16655</v>
      </c>
      <c r="J38" s="296">
        <v>17131</v>
      </c>
      <c r="K38" s="296">
        <v>16400</v>
      </c>
      <c r="L38" s="296">
        <v>14697</v>
      </c>
      <c r="M38" s="296">
        <v>13418</v>
      </c>
      <c r="N38" s="296">
        <v>12931</v>
      </c>
      <c r="O38" s="296">
        <v>12243</v>
      </c>
      <c r="P38" s="296">
        <v>11858</v>
      </c>
      <c r="Q38" s="296">
        <v>11766</v>
      </c>
      <c r="R38" s="296">
        <v>11047</v>
      </c>
      <c r="S38" s="296">
        <v>11187</v>
      </c>
      <c r="T38" s="296">
        <v>10860</v>
      </c>
      <c r="U38" s="296">
        <v>10683</v>
      </c>
      <c r="V38" s="296">
        <v>10769</v>
      </c>
      <c r="W38" s="296">
        <v>10789</v>
      </c>
      <c r="X38" s="296">
        <v>10812</v>
      </c>
      <c r="Y38" s="296">
        <v>10851</v>
      </c>
      <c r="Z38" s="296">
        <v>10941</v>
      </c>
      <c r="AA38" s="296">
        <v>10718</v>
      </c>
      <c r="AB38" s="296">
        <v>10980</v>
      </c>
      <c r="AC38" s="296">
        <v>11206</v>
      </c>
      <c r="AD38" s="296">
        <v>11406</v>
      </c>
      <c r="AE38" s="296">
        <v>11466</v>
      </c>
      <c r="AF38" s="296">
        <v>11131</v>
      </c>
      <c r="AG38" s="296">
        <v>10891</v>
      </c>
      <c r="AH38" s="296">
        <v>10725</v>
      </c>
      <c r="AI38" s="296">
        <v>10861</v>
      </c>
      <c r="AJ38" s="296">
        <v>11224</v>
      </c>
      <c r="AK38" s="296">
        <v>11492</v>
      </c>
      <c r="AL38" s="296">
        <v>11694</v>
      </c>
      <c r="AM38" s="296">
        <v>11816</v>
      </c>
      <c r="AN38" s="296">
        <v>12055</v>
      </c>
      <c r="AO38" s="296">
        <v>12150</v>
      </c>
      <c r="AP38" s="296">
        <v>11983</v>
      </c>
      <c r="AQ38" s="296">
        <v>11914</v>
      </c>
      <c r="AR38" s="296">
        <v>11455</v>
      </c>
      <c r="AS38" s="296">
        <v>11204</v>
      </c>
      <c r="AT38" s="296">
        <v>11180</v>
      </c>
      <c r="AU38" s="296">
        <v>11138</v>
      </c>
      <c r="AV38" s="296">
        <v>10967</v>
      </c>
      <c r="AW38" s="296">
        <v>10676</v>
      </c>
      <c r="AX38" s="296">
        <v>10217</v>
      </c>
      <c r="AY38" s="296">
        <v>9902</v>
      </c>
      <c r="AZ38" s="296">
        <v>9899</v>
      </c>
      <c r="BA38" s="296">
        <v>9713</v>
      </c>
      <c r="BB38" s="296">
        <v>9586</v>
      </c>
      <c r="BC38" s="296">
        <v>9423</v>
      </c>
      <c r="BD38" s="296">
        <v>9107</v>
      </c>
      <c r="BE38" s="296">
        <v>8927</v>
      </c>
      <c r="BF38" s="296">
        <v>8840</v>
      </c>
      <c r="BG38" s="296">
        <v>8865</v>
      </c>
      <c r="BH38" s="296">
        <v>8665</v>
      </c>
      <c r="BI38" s="296">
        <v>8580</v>
      </c>
      <c r="BJ38" s="296">
        <v>8461</v>
      </c>
      <c r="BK38" s="296">
        <v>8491</v>
      </c>
      <c r="BL38" s="296">
        <v>8831</v>
      </c>
      <c r="BM38" s="296">
        <v>8925</v>
      </c>
      <c r="BN38" s="296">
        <v>9168</v>
      </c>
      <c r="BO38" s="296">
        <v>9120</v>
      </c>
      <c r="BP38" s="296">
        <v>9216</v>
      </c>
      <c r="BQ38" s="296">
        <v>9124</v>
      </c>
      <c r="BR38" s="296">
        <v>9050</v>
      </c>
      <c r="BS38" s="296">
        <v>9047</v>
      </c>
    </row>
    <row r="39" spans="1:71" x14ac:dyDescent="0.25">
      <c r="A39" t="s">
        <v>36</v>
      </c>
      <c r="B39" s="296">
        <v>66</v>
      </c>
      <c r="C39" s="296">
        <v>77</v>
      </c>
      <c r="D39" s="296">
        <v>91</v>
      </c>
      <c r="E39" s="296">
        <v>103</v>
      </c>
      <c r="F39" s="296">
        <v>119</v>
      </c>
      <c r="G39" s="296">
        <v>119</v>
      </c>
      <c r="H39" s="296">
        <v>130</v>
      </c>
      <c r="I39" s="296">
        <v>132</v>
      </c>
      <c r="J39" s="296">
        <v>123</v>
      </c>
      <c r="K39" s="296">
        <v>130</v>
      </c>
      <c r="L39" s="296">
        <v>126</v>
      </c>
      <c r="M39" s="296">
        <v>114</v>
      </c>
      <c r="N39" s="296">
        <v>115</v>
      </c>
      <c r="O39" s="296">
        <v>127</v>
      </c>
      <c r="P39" s="296">
        <v>114</v>
      </c>
      <c r="Q39" s="296">
        <v>106</v>
      </c>
      <c r="R39" s="296">
        <v>108</v>
      </c>
      <c r="S39" s="296">
        <v>91</v>
      </c>
      <c r="T39" s="296">
        <v>115</v>
      </c>
      <c r="U39" s="296">
        <v>131</v>
      </c>
      <c r="V39" s="296">
        <v>129</v>
      </c>
      <c r="W39" s="296">
        <v>141</v>
      </c>
      <c r="X39" s="296">
        <v>131</v>
      </c>
      <c r="Y39" s="296">
        <v>130</v>
      </c>
      <c r="Z39" s="296">
        <v>132</v>
      </c>
      <c r="AA39" s="296">
        <v>146</v>
      </c>
      <c r="AB39" s="296">
        <v>163</v>
      </c>
      <c r="AC39" s="296">
        <v>159</v>
      </c>
      <c r="AD39" s="296">
        <v>171</v>
      </c>
      <c r="AE39" s="296">
        <v>153</v>
      </c>
      <c r="AF39" s="296">
        <v>150</v>
      </c>
      <c r="AG39" s="296">
        <v>180</v>
      </c>
      <c r="AH39" s="296">
        <v>187</v>
      </c>
      <c r="AI39" s="296">
        <v>192</v>
      </c>
      <c r="AJ39" s="296">
        <v>203</v>
      </c>
      <c r="AK39" s="296">
        <v>170</v>
      </c>
      <c r="AL39" s="296">
        <v>176</v>
      </c>
      <c r="AM39" s="296">
        <v>166</v>
      </c>
      <c r="AN39" s="296">
        <v>168</v>
      </c>
      <c r="AO39" s="296">
        <v>175</v>
      </c>
      <c r="AP39" s="296">
        <v>166</v>
      </c>
      <c r="AQ39" s="296">
        <v>177</v>
      </c>
      <c r="AR39" s="296">
        <v>135</v>
      </c>
      <c r="AS39" s="296">
        <v>161</v>
      </c>
      <c r="AT39" s="296">
        <v>179</v>
      </c>
      <c r="AU39" s="296">
        <v>150</v>
      </c>
      <c r="AV39" s="296">
        <v>157</v>
      </c>
      <c r="AW39" s="296">
        <v>155</v>
      </c>
      <c r="AX39" s="296">
        <v>138</v>
      </c>
      <c r="AY39" s="296">
        <v>140</v>
      </c>
      <c r="AZ39" s="296">
        <v>153</v>
      </c>
      <c r="BA39" s="296">
        <v>121</v>
      </c>
      <c r="BB39" s="296">
        <v>106</v>
      </c>
      <c r="BC39" s="296">
        <v>132</v>
      </c>
      <c r="BD39" s="296">
        <v>117</v>
      </c>
      <c r="BE39" s="296">
        <v>134</v>
      </c>
      <c r="BF39" s="296">
        <v>147</v>
      </c>
      <c r="BG39" s="296">
        <v>128</v>
      </c>
      <c r="BH39" s="296">
        <v>146</v>
      </c>
      <c r="BI39" s="296">
        <v>167</v>
      </c>
      <c r="BJ39" s="296">
        <v>161</v>
      </c>
      <c r="BK39" s="296">
        <v>166</v>
      </c>
      <c r="BL39" s="296">
        <v>169</v>
      </c>
      <c r="BM39" s="296">
        <v>159</v>
      </c>
      <c r="BN39" s="296">
        <v>180</v>
      </c>
      <c r="BO39" s="296">
        <v>218</v>
      </c>
      <c r="BP39" s="296">
        <v>240</v>
      </c>
      <c r="BQ39" s="296">
        <v>245</v>
      </c>
      <c r="BR39" s="296">
        <v>241</v>
      </c>
      <c r="BS39" s="296">
        <v>206</v>
      </c>
    </row>
    <row r="40" spans="1:71" x14ac:dyDescent="0.25">
      <c r="A40" t="s">
        <v>37</v>
      </c>
      <c r="B40" s="296">
        <v>90</v>
      </c>
      <c r="C40" s="296">
        <v>89</v>
      </c>
      <c r="D40" s="296">
        <v>97</v>
      </c>
      <c r="E40" s="296">
        <v>84</v>
      </c>
      <c r="F40" s="296">
        <v>82</v>
      </c>
      <c r="G40" s="296">
        <v>77</v>
      </c>
      <c r="H40" s="296">
        <v>68</v>
      </c>
      <c r="I40" s="296">
        <v>78</v>
      </c>
      <c r="J40" s="296">
        <v>79</v>
      </c>
      <c r="K40" s="296">
        <v>97</v>
      </c>
      <c r="L40" s="296">
        <v>96</v>
      </c>
      <c r="M40" s="296">
        <v>90</v>
      </c>
      <c r="N40" s="296">
        <v>91</v>
      </c>
      <c r="O40" s="296">
        <v>88</v>
      </c>
      <c r="P40" s="296">
        <v>96</v>
      </c>
      <c r="Q40" s="296">
        <v>92</v>
      </c>
      <c r="R40" s="296">
        <v>90</v>
      </c>
      <c r="S40" s="296">
        <v>81</v>
      </c>
      <c r="T40" s="296">
        <v>66</v>
      </c>
      <c r="U40" s="296">
        <v>69</v>
      </c>
      <c r="V40" s="296">
        <v>73</v>
      </c>
      <c r="W40" s="296">
        <v>81</v>
      </c>
      <c r="X40" s="296">
        <v>89</v>
      </c>
      <c r="Y40" s="296">
        <v>80</v>
      </c>
      <c r="Z40" s="296">
        <v>71</v>
      </c>
      <c r="AA40" s="296">
        <v>64</v>
      </c>
      <c r="AB40" s="296">
        <v>63</v>
      </c>
      <c r="AC40" s="296">
        <v>73</v>
      </c>
      <c r="AD40" s="296">
        <v>74</v>
      </c>
      <c r="AE40" s="296">
        <v>67</v>
      </c>
      <c r="AF40" s="296">
        <v>55</v>
      </c>
      <c r="AG40" s="296">
        <v>45</v>
      </c>
      <c r="AH40" s="296">
        <v>41</v>
      </c>
      <c r="AI40" s="296">
        <v>39</v>
      </c>
      <c r="AJ40" s="296">
        <v>42</v>
      </c>
      <c r="AK40" s="296">
        <v>38</v>
      </c>
      <c r="AL40" s="296">
        <v>42</v>
      </c>
      <c r="AM40" s="296">
        <v>43</v>
      </c>
      <c r="AN40" s="296">
        <v>47</v>
      </c>
      <c r="AO40" s="296">
        <v>51</v>
      </c>
      <c r="AP40" s="296">
        <v>51</v>
      </c>
      <c r="AQ40" s="296">
        <v>55</v>
      </c>
      <c r="AR40" s="296">
        <v>55</v>
      </c>
      <c r="AS40" s="296">
        <v>53</v>
      </c>
      <c r="AT40" s="296">
        <v>47</v>
      </c>
      <c r="AU40" s="296">
        <v>44</v>
      </c>
      <c r="AV40" s="296">
        <v>34</v>
      </c>
      <c r="AW40" s="296">
        <v>39</v>
      </c>
      <c r="AX40" s="296">
        <v>44</v>
      </c>
      <c r="AY40" s="296">
        <v>39</v>
      </c>
      <c r="AZ40" s="296">
        <v>41</v>
      </c>
      <c r="BA40" s="296">
        <v>42</v>
      </c>
      <c r="BB40" s="296">
        <v>39</v>
      </c>
      <c r="BC40" s="296">
        <v>44</v>
      </c>
      <c r="BD40" s="296">
        <v>42</v>
      </c>
      <c r="BE40" s="296">
        <v>45</v>
      </c>
      <c r="BF40" s="296">
        <v>46</v>
      </c>
      <c r="BG40" s="296">
        <v>42</v>
      </c>
      <c r="BH40" s="296">
        <v>52</v>
      </c>
      <c r="BI40" s="296">
        <v>54</v>
      </c>
      <c r="BJ40" s="296">
        <v>55</v>
      </c>
      <c r="BK40" s="296">
        <v>55</v>
      </c>
      <c r="BL40" s="296">
        <v>52</v>
      </c>
      <c r="BM40" s="296">
        <v>41</v>
      </c>
      <c r="BN40" s="296">
        <v>48</v>
      </c>
      <c r="BO40" s="296">
        <v>54</v>
      </c>
      <c r="BP40" s="296">
        <v>59</v>
      </c>
      <c r="BQ40" s="296">
        <v>56</v>
      </c>
      <c r="BR40" s="296">
        <v>45</v>
      </c>
      <c r="BS40" s="296">
        <v>42</v>
      </c>
    </row>
    <row r="41" spans="1:71" x14ac:dyDescent="0.25">
      <c r="A41" t="s">
        <v>38</v>
      </c>
      <c r="B41" s="296">
        <v>20</v>
      </c>
      <c r="C41" s="296">
        <v>22</v>
      </c>
      <c r="D41" s="296">
        <v>20</v>
      </c>
      <c r="E41" s="296">
        <v>22</v>
      </c>
      <c r="F41" s="296">
        <v>26</v>
      </c>
      <c r="G41" s="296">
        <v>24</v>
      </c>
      <c r="H41" s="296">
        <v>20</v>
      </c>
      <c r="I41" s="296">
        <v>25</v>
      </c>
      <c r="J41" s="296">
        <v>23</v>
      </c>
      <c r="K41" s="296">
        <v>17</v>
      </c>
      <c r="L41" s="296">
        <v>15</v>
      </c>
      <c r="M41" s="296">
        <v>14</v>
      </c>
      <c r="N41" s="296">
        <v>16</v>
      </c>
      <c r="O41" s="296">
        <v>19</v>
      </c>
      <c r="P41" s="296">
        <v>23</v>
      </c>
      <c r="Q41" s="296">
        <v>18</v>
      </c>
      <c r="R41" s="296">
        <v>17</v>
      </c>
      <c r="S41" s="296">
        <v>21</v>
      </c>
      <c r="T41" s="296">
        <v>18</v>
      </c>
      <c r="U41" s="296">
        <v>23</v>
      </c>
      <c r="V41" s="296">
        <v>25</v>
      </c>
      <c r="W41" s="296">
        <v>20</v>
      </c>
      <c r="X41" s="296">
        <v>26</v>
      </c>
      <c r="Y41" s="296">
        <v>25</v>
      </c>
      <c r="Z41" s="296">
        <v>26</v>
      </c>
      <c r="AA41" s="296">
        <v>30</v>
      </c>
      <c r="AB41" s="296">
        <v>33</v>
      </c>
      <c r="AC41" s="296">
        <v>36</v>
      </c>
      <c r="AD41" s="296">
        <v>28</v>
      </c>
      <c r="AE41" s="296">
        <v>24</v>
      </c>
      <c r="AF41" s="296">
        <v>22</v>
      </c>
      <c r="AG41" s="296">
        <v>16</v>
      </c>
      <c r="AH41" s="296">
        <v>21</v>
      </c>
      <c r="AI41" s="296">
        <v>20</v>
      </c>
      <c r="AJ41" s="296">
        <v>12</v>
      </c>
      <c r="AK41" s="296">
        <v>17</v>
      </c>
      <c r="AL41" s="296">
        <v>17</v>
      </c>
      <c r="AM41" s="296">
        <v>24</v>
      </c>
      <c r="AN41" s="296">
        <v>28</v>
      </c>
      <c r="AO41" s="296">
        <v>25</v>
      </c>
      <c r="AP41" s="296">
        <v>32</v>
      </c>
      <c r="AQ41" s="296">
        <v>30</v>
      </c>
      <c r="AR41" s="296">
        <v>30</v>
      </c>
      <c r="AS41" s="296">
        <v>30</v>
      </c>
      <c r="AT41" s="296">
        <v>23</v>
      </c>
      <c r="AU41" s="296">
        <v>23</v>
      </c>
      <c r="AV41" s="296">
        <v>19</v>
      </c>
      <c r="AW41" s="296">
        <v>17</v>
      </c>
      <c r="AX41" s="296">
        <v>17</v>
      </c>
      <c r="AY41" s="296">
        <v>16</v>
      </c>
      <c r="AZ41" s="296">
        <v>17</v>
      </c>
      <c r="BA41" s="296">
        <v>16</v>
      </c>
      <c r="BB41" s="296">
        <v>18</v>
      </c>
      <c r="BC41" s="296">
        <v>30</v>
      </c>
      <c r="BD41" s="296">
        <v>26</v>
      </c>
      <c r="BE41" s="296">
        <v>25</v>
      </c>
      <c r="BF41" s="296">
        <v>24</v>
      </c>
      <c r="BG41" s="296">
        <v>9</v>
      </c>
      <c r="BH41" s="296">
        <v>12</v>
      </c>
      <c r="BI41" s="296">
        <v>14</v>
      </c>
      <c r="BJ41" s="296">
        <v>20</v>
      </c>
      <c r="BK41" s="296">
        <v>23</v>
      </c>
      <c r="BL41" s="296">
        <v>21</v>
      </c>
      <c r="BM41" s="296">
        <v>18</v>
      </c>
      <c r="BN41" s="296">
        <v>9</v>
      </c>
      <c r="BO41" s="296">
        <v>5</v>
      </c>
      <c r="BP41" s="296">
        <v>3</v>
      </c>
      <c r="BQ41" s="296">
        <v>7</v>
      </c>
      <c r="BR41" s="296">
        <v>8</v>
      </c>
      <c r="BS41" s="296">
        <v>8</v>
      </c>
    </row>
    <row r="42" spans="1:71" x14ac:dyDescent="0.25">
      <c r="A42" t="s">
        <v>39</v>
      </c>
      <c r="B42" s="296">
        <v>105</v>
      </c>
      <c r="C42" s="296">
        <v>127</v>
      </c>
      <c r="D42" s="296">
        <v>153</v>
      </c>
      <c r="E42" s="296">
        <v>166</v>
      </c>
      <c r="F42" s="296">
        <v>170</v>
      </c>
      <c r="G42" s="296">
        <v>165</v>
      </c>
      <c r="H42" s="296">
        <v>148</v>
      </c>
      <c r="I42" s="296">
        <v>148</v>
      </c>
      <c r="J42" s="296">
        <v>132</v>
      </c>
      <c r="K42" s="296">
        <v>144</v>
      </c>
      <c r="L42" s="296">
        <v>136</v>
      </c>
      <c r="M42" s="296">
        <v>130</v>
      </c>
      <c r="N42" s="296">
        <v>140</v>
      </c>
      <c r="O42" s="296">
        <v>142</v>
      </c>
      <c r="P42" s="296">
        <v>158</v>
      </c>
      <c r="Q42" s="296">
        <v>166</v>
      </c>
      <c r="R42" s="296">
        <v>170</v>
      </c>
      <c r="S42" s="296">
        <v>157</v>
      </c>
      <c r="T42" s="296">
        <v>144</v>
      </c>
      <c r="U42" s="296">
        <v>151</v>
      </c>
      <c r="V42" s="296">
        <v>160</v>
      </c>
      <c r="W42" s="296">
        <v>159</v>
      </c>
      <c r="X42" s="296">
        <v>171</v>
      </c>
      <c r="Y42" s="296">
        <v>188</v>
      </c>
      <c r="Z42" s="296">
        <v>184</v>
      </c>
      <c r="AA42" s="296">
        <v>202</v>
      </c>
      <c r="AB42" s="296">
        <v>189</v>
      </c>
      <c r="AC42" s="296">
        <v>161</v>
      </c>
      <c r="AD42" s="296">
        <v>166</v>
      </c>
      <c r="AE42" s="296">
        <v>142</v>
      </c>
      <c r="AF42" s="296">
        <v>142</v>
      </c>
      <c r="AG42" s="296">
        <v>154</v>
      </c>
      <c r="AH42" s="296">
        <v>153</v>
      </c>
      <c r="AI42" s="296">
        <v>160</v>
      </c>
      <c r="AJ42" s="296">
        <v>181</v>
      </c>
      <c r="AK42" s="296">
        <v>178</v>
      </c>
      <c r="AL42" s="296">
        <v>181</v>
      </c>
      <c r="AM42" s="296">
        <v>167</v>
      </c>
      <c r="AN42" s="296">
        <v>178</v>
      </c>
      <c r="AO42" s="296">
        <v>167</v>
      </c>
      <c r="AP42" s="296">
        <v>153</v>
      </c>
      <c r="AQ42" s="296">
        <v>168</v>
      </c>
      <c r="AR42" s="296">
        <v>150</v>
      </c>
      <c r="AS42" s="296">
        <v>151</v>
      </c>
      <c r="AT42" s="296">
        <v>153</v>
      </c>
      <c r="AU42" s="296">
        <v>166</v>
      </c>
      <c r="AV42" s="296">
        <v>152</v>
      </c>
      <c r="AW42" s="296">
        <v>141</v>
      </c>
      <c r="AX42" s="296">
        <v>139</v>
      </c>
      <c r="AY42" s="296">
        <v>122</v>
      </c>
      <c r="AZ42" s="296">
        <v>119</v>
      </c>
      <c r="BA42" s="296">
        <v>126</v>
      </c>
      <c r="BB42" s="296">
        <v>120</v>
      </c>
      <c r="BC42" s="296">
        <v>125</v>
      </c>
      <c r="BD42" s="296">
        <v>135</v>
      </c>
      <c r="BE42" s="296">
        <v>131</v>
      </c>
      <c r="BF42" s="296">
        <v>134</v>
      </c>
      <c r="BG42" s="296">
        <v>126</v>
      </c>
      <c r="BH42" s="296">
        <v>122</v>
      </c>
      <c r="BI42" s="296">
        <v>125</v>
      </c>
      <c r="BJ42" s="296">
        <v>135</v>
      </c>
      <c r="BK42" s="296">
        <v>145</v>
      </c>
      <c r="BL42" s="296">
        <v>149</v>
      </c>
      <c r="BM42" s="296">
        <v>156</v>
      </c>
      <c r="BN42" s="296">
        <v>163</v>
      </c>
      <c r="BO42" s="296">
        <v>165</v>
      </c>
      <c r="BP42" s="296">
        <v>168</v>
      </c>
      <c r="BQ42" s="296">
        <v>162</v>
      </c>
      <c r="BR42" s="296">
        <v>148</v>
      </c>
      <c r="BS42" s="296">
        <v>141</v>
      </c>
    </row>
    <row r="43" spans="1:71" x14ac:dyDescent="0.25">
      <c r="A43" t="s">
        <v>40</v>
      </c>
      <c r="B43" s="296">
        <v>183</v>
      </c>
      <c r="C43" s="296">
        <v>199</v>
      </c>
      <c r="D43" s="296">
        <v>202</v>
      </c>
      <c r="E43" s="296">
        <v>198</v>
      </c>
      <c r="F43" s="296">
        <v>158</v>
      </c>
      <c r="G43" s="296">
        <v>161</v>
      </c>
      <c r="H43" s="296">
        <v>155</v>
      </c>
      <c r="I43" s="296">
        <v>173</v>
      </c>
      <c r="J43" s="296">
        <v>184</v>
      </c>
      <c r="K43" s="296">
        <v>203</v>
      </c>
      <c r="L43" s="296">
        <v>203</v>
      </c>
      <c r="M43" s="296">
        <v>200</v>
      </c>
      <c r="N43" s="296">
        <v>206</v>
      </c>
      <c r="O43" s="296">
        <v>184</v>
      </c>
      <c r="P43" s="296">
        <v>202</v>
      </c>
      <c r="Q43" s="296">
        <v>209</v>
      </c>
      <c r="R43" s="296">
        <v>217</v>
      </c>
      <c r="S43" s="296">
        <v>238</v>
      </c>
      <c r="T43" s="296">
        <v>233</v>
      </c>
      <c r="U43" s="296">
        <v>266</v>
      </c>
      <c r="V43" s="296">
        <v>277</v>
      </c>
      <c r="W43" s="296">
        <v>295</v>
      </c>
      <c r="X43" s="296">
        <v>304</v>
      </c>
      <c r="Y43" s="296">
        <v>298</v>
      </c>
      <c r="Z43" s="296">
        <v>308</v>
      </c>
      <c r="AA43" s="296">
        <v>292</v>
      </c>
      <c r="AB43" s="296">
        <v>311</v>
      </c>
      <c r="AC43" s="296">
        <v>293</v>
      </c>
      <c r="AD43" s="296">
        <v>298</v>
      </c>
      <c r="AE43" s="296">
        <v>324</v>
      </c>
      <c r="AF43" s="296">
        <v>345</v>
      </c>
      <c r="AG43" s="296">
        <v>395</v>
      </c>
      <c r="AH43" s="296">
        <v>398</v>
      </c>
      <c r="AI43" s="296">
        <v>376</v>
      </c>
      <c r="AJ43" s="296">
        <v>358</v>
      </c>
      <c r="AK43" s="296">
        <v>338</v>
      </c>
      <c r="AL43" s="296">
        <v>355</v>
      </c>
      <c r="AM43" s="296">
        <v>386</v>
      </c>
      <c r="AN43" s="296">
        <v>407</v>
      </c>
      <c r="AO43" s="296">
        <v>397</v>
      </c>
      <c r="AP43" s="296">
        <v>358</v>
      </c>
      <c r="AQ43" s="296">
        <v>337</v>
      </c>
      <c r="AR43" s="296">
        <v>340</v>
      </c>
      <c r="AS43" s="296">
        <v>401</v>
      </c>
      <c r="AT43" s="296">
        <v>409</v>
      </c>
      <c r="AU43" s="296">
        <v>418</v>
      </c>
      <c r="AV43" s="296">
        <v>398</v>
      </c>
      <c r="AW43" s="296">
        <v>389</v>
      </c>
      <c r="AX43" s="296">
        <v>423</v>
      </c>
      <c r="AY43" s="296">
        <v>439</v>
      </c>
      <c r="AZ43" s="296">
        <v>453</v>
      </c>
      <c r="BA43" s="296">
        <v>434</v>
      </c>
      <c r="BB43" s="296">
        <v>419</v>
      </c>
      <c r="BC43" s="296">
        <v>404</v>
      </c>
      <c r="BD43" s="296">
        <v>388</v>
      </c>
      <c r="BE43" s="296">
        <v>372</v>
      </c>
      <c r="BF43" s="296">
        <v>363</v>
      </c>
      <c r="BG43" s="296">
        <v>354</v>
      </c>
      <c r="BH43" s="296">
        <v>358</v>
      </c>
      <c r="BI43" s="296">
        <v>352</v>
      </c>
      <c r="BJ43" s="296">
        <v>335</v>
      </c>
      <c r="BK43" s="296">
        <v>356</v>
      </c>
      <c r="BL43" s="296">
        <v>379</v>
      </c>
      <c r="BM43" s="296">
        <v>408</v>
      </c>
      <c r="BN43" s="296">
        <v>416</v>
      </c>
      <c r="BO43" s="296">
        <v>425</v>
      </c>
      <c r="BP43" s="296">
        <v>390</v>
      </c>
      <c r="BQ43" s="296">
        <v>365</v>
      </c>
      <c r="BR43" s="296">
        <v>347</v>
      </c>
      <c r="BS43" s="296">
        <v>305</v>
      </c>
    </row>
    <row r="44" spans="1:71" x14ac:dyDescent="0.25">
      <c r="A44" t="s">
        <v>41</v>
      </c>
      <c r="B44" s="296">
        <v>25</v>
      </c>
      <c r="C44" s="296">
        <v>27</v>
      </c>
      <c r="D44" s="296">
        <v>18</v>
      </c>
      <c r="E44" s="296">
        <v>23</v>
      </c>
      <c r="F44" s="296">
        <v>22</v>
      </c>
      <c r="G44" s="296">
        <v>27</v>
      </c>
      <c r="H44" s="296">
        <v>26</v>
      </c>
      <c r="I44" s="296">
        <v>18</v>
      </c>
      <c r="J44" s="296">
        <v>19</v>
      </c>
      <c r="K44" s="296">
        <v>12</v>
      </c>
      <c r="L44" s="296">
        <v>17</v>
      </c>
      <c r="M44" s="296">
        <v>26</v>
      </c>
      <c r="N44" s="296">
        <v>27</v>
      </c>
      <c r="O44" s="296">
        <v>29</v>
      </c>
      <c r="P44" s="296">
        <v>22</v>
      </c>
      <c r="Q44" s="296">
        <v>12</v>
      </c>
      <c r="R44" s="296">
        <v>8</v>
      </c>
      <c r="S44" s="296">
        <v>7</v>
      </c>
      <c r="T44" s="296">
        <v>10</v>
      </c>
      <c r="U44" s="296">
        <v>14</v>
      </c>
      <c r="V44" s="296">
        <v>14</v>
      </c>
      <c r="W44" s="296">
        <v>16</v>
      </c>
      <c r="X44" s="296">
        <v>18</v>
      </c>
      <c r="Y44" s="296">
        <v>13</v>
      </c>
      <c r="Z44" s="296">
        <v>13</v>
      </c>
      <c r="AA44" s="296">
        <v>7</v>
      </c>
      <c r="AB44" s="296">
        <v>6</v>
      </c>
      <c r="AC44" s="296">
        <v>5</v>
      </c>
      <c r="AD44" s="296">
        <v>15</v>
      </c>
      <c r="AE44" s="296">
        <v>18</v>
      </c>
      <c r="AF44" s="296">
        <v>20</v>
      </c>
      <c r="AG44" s="296">
        <v>21</v>
      </c>
      <c r="AH44" s="296">
        <v>11</v>
      </c>
      <c r="AI44" s="296">
        <v>12</v>
      </c>
      <c r="AJ44" s="296">
        <v>10</v>
      </c>
      <c r="AK44" s="296">
        <v>15</v>
      </c>
      <c r="AL44" s="296">
        <v>15</v>
      </c>
      <c r="AM44" s="296">
        <v>13</v>
      </c>
      <c r="AN44" s="296">
        <v>12</v>
      </c>
      <c r="AO44" s="296">
        <v>7</v>
      </c>
      <c r="AP44" s="296">
        <v>6</v>
      </c>
      <c r="AQ44" s="296">
        <v>6</v>
      </c>
      <c r="AR44" s="296">
        <v>12</v>
      </c>
      <c r="AS44" s="296">
        <v>10</v>
      </c>
      <c r="AT44" s="296">
        <v>12</v>
      </c>
      <c r="AU44" s="296">
        <v>14</v>
      </c>
      <c r="AV44" s="296">
        <v>6</v>
      </c>
      <c r="AW44" s="296">
        <v>8</v>
      </c>
      <c r="AX44" s="296">
        <v>6</v>
      </c>
      <c r="AY44" s="296">
        <v>6</v>
      </c>
      <c r="AZ44" s="296">
        <v>7</v>
      </c>
      <c r="BA44" s="296">
        <v>7</v>
      </c>
      <c r="BB44" s="296">
        <v>8</v>
      </c>
      <c r="BC44" s="296">
        <v>5</v>
      </c>
      <c r="BD44" s="296">
        <v>4</v>
      </c>
      <c r="BE44" s="296">
        <v>3</v>
      </c>
      <c r="BF44" s="296">
        <v>4</v>
      </c>
      <c r="BG44" s="296">
        <v>7</v>
      </c>
      <c r="BH44" s="296">
        <v>10</v>
      </c>
      <c r="BI44" s="296">
        <v>13</v>
      </c>
      <c r="BJ44" s="296">
        <v>14</v>
      </c>
      <c r="BK44" s="296">
        <v>15</v>
      </c>
      <c r="BL44" s="296">
        <v>16</v>
      </c>
      <c r="BM44" s="296">
        <v>12</v>
      </c>
      <c r="BN44" s="296">
        <v>12</v>
      </c>
      <c r="BO44" s="296">
        <v>10</v>
      </c>
      <c r="BP44" s="296">
        <v>6</v>
      </c>
      <c r="BQ44" s="296">
        <v>10</v>
      </c>
      <c r="BR44" s="296">
        <v>9</v>
      </c>
      <c r="BS44" s="296">
        <v>9</v>
      </c>
    </row>
    <row r="45" spans="1:71" x14ac:dyDescent="0.25">
      <c r="A45" t="s">
        <v>42</v>
      </c>
      <c r="B45" s="296">
        <v>4</v>
      </c>
      <c r="C45" s="296">
        <v>3</v>
      </c>
      <c r="D45" s="296">
        <v>6</v>
      </c>
      <c r="E45" s="296">
        <v>6</v>
      </c>
      <c r="F45" s="296">
        <v>6</v>
      </c>
      <c r="G45" s="296">
        <v>8</v>
      </c>
      <c r="H45" s="296">
        <v>4</v>
      </c>
      <c r="I45" s="296">
        <v>3</v>
      </c>
      <c r="J45" s="296">
        <v>2</v>
      </c>
      <c r="K45" s="296" t="s">
        <v>18</v>
      </c>
      <c r="L45" s="296">
        <v>3</v>
      </c>
      <c r="M45" s="296">
        <v>3</v>
      </c>
      <c r="N45" s="296">
        <v>4</v>
      </c>
      <c r="O45" s="296">
        <v>4</v>
      </c>
      <c r="P45" s="296">
        <v>1</v>
      </c>
      <c r="Q45" s="296">
        <v>1</v>
      </c>
      <c r="R45" s="296">
        <v>1</v>
      </c>
      <c r="S45" s="296">
        <v>1</v>
      </c>
      <c r="T45" s="296">
        <v>1</v>
      </c>
      <c r="U45" s="296">
        <v>1</v>
      </c>
      <c r="V45" s="296" t="s">
        <v>18</v>
      </c>
      <c r="W45" s="296" t="s">
        <v>18</v>
      </c>
      <c r="X45" s="296">
        <v>5</v>
      </c>
      <c r="Y45" s="296">
        <v>6</v>
      </c>
      <c r="Z45" s="296">
        <v>6</v>
      </c>
      <c r="AA45" s="296">
        <v>8</v>
      </c>
      <c r="AB45" s="296">
        <v>5</v>
      </c>
      <c r="AC45" s="296">
        <v>6</v>
      </c>
      <c r="AD45" s="296">
        <v>6</v>
      </c>
      <c r="AE45" s="296">
        <v>4</v>
      </c>
      <c r="AF45" s="296">
        <v>2</v>
      </c>
      <c r="AG45" s="296">
        <v>1</v>
      </c>
      <c r="AH45" s="296">
        <v>2</v>
      </c>
      <c r="AI45" s="296">
        <v>3</v>
      </c>
      <c r="AJ45" s="296">
        <v>3</v>
      </c>
      <c r="AK45" s="296">
        <v>2</v>
      </c>
      <c r="AL45" s="296">
        <v>2</v>
      </c>
      <c r="AM45" s="296">
        <v>1</v>
      </c>
      <c r="AN45" s="296">
        <v>3</v>
      </c>
      <c r="AO45" s="296">
        <v>4</v>
      </c>
      <c r="AP45" s="296">
        <v>3</v>
      </c>
      <c r="AQ45" s="296">
        <v>4</v>
      </c>
      <c r="AR45" s="296">
        <v>4</v>
      </c>
      <c r="AS45" s="296">
        <v>3</v>
      </c>
      <c r="AT45" s="296">
        <v>4</v>
      </c>
      <c r="AU45" s="296">
        <v>5</v>
      </c>
      <c r="AV45" s="296">
        <v>7</v>
      </c>
      <c r="AW45" s="296">
        <v>7</v>
      </c>
      <c r="AX45" s="296">
        <v>8</v>
      </c>
      <c r="AY45" s="296">
        <v>6</v>
      </c>
      <c r="AZ45" s="296">
        <v>2</v>
      </c>
      <c r="BA45" s="296">
        <v>2</v>
      </c>
      <c r="BB45" s="296" t="s">
        <v>18</v>
      </c>
      <c r="BC45" s="296" t="s">
        <v>18</v>
      </c>
      <c r="BD45" s="296" t="s">
        <v>18</v>
      </c>
      <c r="BE45" s="296" t="s">
        <v>18</v>
      </c>
      <c r="BF45" s="296" t="s">
        <v>18</v>
      </c>
      <c r="BG45" s="296" t="s">
        <v>18</v>
      </c>
      <c r="BH45" s="296" t="s">
        <v>18</v>
      </c>
      <c r="BI45" s="296" t="s">
        <v>18</v>
      </c>
      <c r="BJ45" s="296">
        <v>1</v>
      </c>
      <c r="BK45" s="296">
        <v>1</v>
      </c>
      <c r="BL45" s="296">
        <v>2</v>
      </c>
      <c r="BM45" s="296">
        <v>2</v>
      </c>
      <c r="BN45" s="296">
        <v>1</v>
      </c>
      <c r="BO45" s="296">
        <v>1</v>
      </c>
      <c r="BP45" s="296">
        <v>1</v>
      </c>
      <c r="BQ45" s="296">
        <v>2</v>
      </c>
      <c r="BR45" s="296">
        <v>3</v>
      </c>
      <c r="BS45" s="296">
        <v>3</v>
      </c>
    </row>
    <row r="46" spans="1:71" x14ac:dyDescent="0.25">
      <c r="A46" t="s">
        <v>43</v>
      </c>
      <c r="B46" s="296">
        <v>195</v>
      </c>
      <c r="C46" s="296">
        <v>195</v>
      </c>
      <c r="D46" s="296">
        <v>196</v>
      </c>
      <c r="E46" s="296">
        <v>191</v>
      </c>
      <c r="F46" s="296">
        <v>184</v>
      </c>
      <c r="G46" s="296">
        <v>185</v>
      </c>
      <c r="H46" s="296">
        <v>201</v>
      </c>
      <c r="I46" s="296">
        <v>229</v>
      </c>
      <c r="J46" s="296">
        <v>244</v>
      </c>
      <c r="K46" s="296">
        <v>242</v>
      </c>
      <c r="L46" s="296">
        <v>221</v>
      </c>
      <c r="M46" s="296">
        <v>207</v>
      </c>
      <c r="N46" s="296">
        <v>214</v>
      </c>
      <c r="O46" s="296">
        <v>197</v>
      </c>
      <c r="P46" s="296">
        <v>215</v>
      </c>
      <c r="Q46" s="296">
        <v>195</v>
      </c>
      <c r="R46" s="296">
        <v>161</v>
      </c>
      <c r="S46" s="296">
        <v>173</v>
      </c>
      <c r="T46" s="296">
        <v>153</v>
      </c>
      <c r="U46" s="296">
        <v>157</v>
      </c>
      <c r="V46" s="296">
        <v>170</v>
      </c>
      <c r="W46" s="296">
        <v>174</v>
      </c>
      <c r="X46" s="296">
        <v>180</v>
      </c>
      <c r="Y46" s="296">
        <v>203</v>
      </c>
      <c r="Z46" s="296">
        <v>220</v>
      </c>
      <c r="AA46" s="296">
        <v>225</v>
      </c>
      <c r="AB46" s="296">
        <v>238</v>
      </c>
      <c r="AC46" s="296">
        <v>249</v>
      </c>
      <c r="AD46" s="296">
        <v>247</v>
      </c>
      <c r="AE46" s="296">
        <v>247</v>
      </c>
      <c r="AF46" s="296">
        <v>240</v>
      </c>
      <c r="AG46" s="296">
        <v>236</v>
      </c>
      <c r="AH46" s="296">
        <v>228</v>
      </c>
      <c r="AI46" s="296">
        <v>215</v>
      </c>
      <c r="AJ46" s="296">
        <v>232</v>
      </c>
      <c r="AK46" s="296">
        <v>223</v>
      </c>
      <c r="AL46" s="296">
        <v>221</v>
      </c>
      <c r="AM46" s="296">
        <v>238</v>
      </c>
      <c r="AN46" s="296">
        <v>229</v>
      </c>
      <c r="AO46" s="296">
        <v>227</v>
      </c>
      <c r="AP46" s="296">
        <v>221</v>
      </c>
      <c r="AQ46" s="296">
        <v>206</v>
      </c>
      <c r="AR46" s="296">
        <v>214</v>
      </c>
      <c r="AS46" s="296">
        <v>214</v>
      </c>
      <c r="AT46" s="296">
        <v>211</v>
      </c>
      <c r="AU46" s="296">
        <v>200</v>
      </c>
      <c r="AV46" s="296">
        <v>167</v>
      </c>
      <c r="AW46" s="296">
        <v>153</v>
      </c>
      <c r="AX46" s="296">
        <v>143</v>
      </c>
      <c r="AY46" s="296">
        <v>132</v>
      </c>
      <c r="AZ46" s="296">
        <v>126</v>
      </c>
      <c r="BA46" s="296">
        <v>130</v>
      </c>
      <c r="BB46" s="296">
        <v>129</v>
      </c>
      <c r="BC46" s="296">
        <v>128</v>
      </c>
      <c r="BD46" s="296">
        <v>121</v>
      </c>
      <c r="BE46" s="296">
        <v>113</v>
      </c>
      <c r="BF46" s="296">
        <v>104</v>
      </c>
      <c r="BG46" s="296">
        <v>104</v>
      </c>
      <c r="BH46" s="296">
        <v>104</v>
      </c>
      <c r="BI46" s="296">
        <v>105</v>
      </c>
      <c r="BJ46" s="296">
        <v>102</v>
      </c>
      <c r="BK46" s="296">
        <v>115</v>
      </c>
      <c r="BL46" s="296">
        <v>123</v>
      </c>
      <c r="BM46" s="296">
        <v>135</v>
      </c>
      <c r="BN46" s="296">
        <v>148</v>
      </c>
      <c r="BO46" s="296">
        <v>138</v>
      </c>
      <c r="BP46" s="296">
        <v>134</v>
      </c>
      <c r="BQ46" s="296">
        <v>137</v>
      </c>
      <c r="BR46" s="296">
        <v>160</v>
      </c>
      <c r="BS46" s="296">
        <v>185</v>
      </c>
    </row>
    <row r="47" spans="1:71" x14ac:dyDescent="0.25">
      <c r="A47" t="s">
        <v>44</v>
      </c>
      <c r="B47" s="296">
        <v>51</v>
      </c>
      <c r="C47" s="296">
        <v>41</v>
      </c>
      <c r="D47" s="296">
        <v>40</v>
      </c>
      <c r="E47" s="296">
        <v>37</v>
      </c>
      <c r="F47" s="296">
        <v>39</v>
      </c>
      <c r="G47" s="296">
        <v>48</v>
      </c>
      <c r="H47" s="296">
        <v>42</v>
      </c>
      <c r="I47" s="296">
        <v>44</v>
      </c>
      <c r="J47" s="296">
        <v>42</v>
      </c>
      <c r="K47" s="296">
        <v>39</v>
      </c>
      <c r="L47" s="296">
        <v>47</v>
      </c>
      <c r="M47" s="296">
        <v>43</v>
      </c>
      <c r="N47" s="296">
        <v>49</v>
      </c>
      <c r="O47" s="296">
        <v>50</v>
      </c>
      <c r="P47" s="296">
        <v>48</v>
      </c>
      <c r="Q47" s="296">
        <v>53</v>
      </c>
      <c r="R47" s="296">
        <v>55</v>
      </c>
      <c r="S47" s="296">
        <v>51</v>
      </c>
      <c r="T47" s="296">
        <v>54</v>
      </c>
      <c r="U47" s="296">
        <v>51</v>
      </c>
      <c r="V47" s="296">
        <v>44</v>
      </c>
      <c r="W47" s="296">
        <v>47</v>
      </c>
      <c r="X47" s="296">
        <v>45</v>
      </c>
      <c r="Y47" s="296">
        <v>48</v>
      </c>
      <c r="Z47" s="296">
        <v>58</v>
      </c>
      <c r="AA47" s="296">
        <v>61</v>
      </c>
      <c r="AB47" s="296">
        <v>58</v>
      </c>
      <c r="AC47" s="296">
        <v>59</v>
      </c>
      <c r="AD47" s="296">
        <v>60</v>
      </c>
      <c r="AE47" s="296">
        <v>58</v>
      </c>
      <c r="AF47" s="296">
        <v>61</v>
      </c>
      <c r="AG47" s="296">
        <v>62</v>
      </c>
      <c r="AH47" s="296">
        <v>58</v>
      </c>
      <c r="AI47" s="296">
        <v>68</v>
      </c>
      <c r="AJ47" s="296">
        <v>69</v>
      </c>
      <c r="AK47" s="296">
        <v>66</v>
      </c>
      <c r="AL47" s="296">
        <v>65</v>
      </c>
      <c r="AM47" s="296">
        <v>58</v>
      </c>
      <c r="AN47" s="296">
        <v>45</v>
      </c>
      <c r="AO47" s="296">
        <v>51</v>
      </c>
      <c r="AP47" s="296">
        <v>47</v>
      </c>
      <c r="AQ47" s="296">
        <v>42</v>
      </c>
      <c r="AR47" s="296">
        <v>48</v>
      </c>
      <c r="AS47" s="296">
        <v>58</v>
      </c>
      <c r="AT47" s="296">
        <v>56</v>
      </c>
      <c r="AU47" s="296">
        <v>56</v>
      </c>
      <c r="AV47" s="296">
        <v>66</v>
      </c>
      <c r="AW47" s="296">
        <v>58</v>
      </c>
      <c r="AX47" s="296">
        <v>58</v>
      </c>
      <c r="AY47" s="296">
        <v>64</v>
      </c>
      <c r="AZ47" s="296">
        <v>74</v>
      </c>
      <c r="BA47" s="296">
        <v>71</v>
      </c>
      <c r="BB47" s="296">
        <v>83</v>
      </c>
      <c r="BC47" s="296">
        <v>92</v>
      </c>
      <c r="BD47" s="296">
        <v>83</v>
      </c>
      <c r="BE47" s="296">
        <v>80</v>
      </c>
      <c r="BF47" s="296">
        <v>74</v>
      </c>
      <c r="BG47" s="296">
        <v>60</v>
      </c>
      <c r="BH47" s="296">
        <v>52</v>
      </c>
      <c r="BI47" s="296">
        <v>51</v>
      </c>
      <c r="BJ47" s="296">
        <v>39</v>
      </c>
      <c r="BK47" s="296">
        <v>46</v>
      </c>
      <c r="BL47" s="296">
        <v>44</v>
      </c>
      <c r="BM47" s="296">
        <v>53</v>
      </c>
      <c r="BN47" s="296">
        <v>64</v>
      </c>
      <c r="BO47" s="296">
        <v>70</v>
      </c>
      <c r="BP47" s="296">
        <v>84</v>
      </c>
      <c r="BQ47" s="296">
        <v>88</v>
      </c>
      <c r="BR47" s="296">
        <v>84</v>
      </c>
      <c r="BS47" s="296">
        <v>82</v>
      </c>
    </row>
    <row r="48" spans="1:71" x14ac:dyDescent="0.25">
      <c r="A48" t="s">
        <v>45</v>
      </c>
      <c r="B48" s="296">
        <v>69</v>
      </c>
      <c r="C48" s="296">
        <v>74</v>
      </c>
      <c r="D48" s="296">
        <v>63</v>
      </c>
      <c r="E48" s="296">
        <v>68</v>
      </c>
      <c r="F48" s="296">
        <v>57</v>
      </c>
      <c r="G48" s="296">
        <v>52</v>
      </c>
      <c r="H48" s="296">
        <v>60</v>
      </c>
      <c r="I48" s="296">
        <v>64</v>
      </c>
      <c r="J48" s="296">
        <v>61</v>
      </c>
      <c r="K48" s="296">
        <v>51</v>
      </c>
      <c r="L48" s="296">
        <v>52</v>
      </c>
      <c r="M48" s="296">
        <v>44</v>
      </c>
      <c r="N48" s="296">
        <v>48</v>
      </c>
      <c r="O48" s="296">
        <v>47</v>
      </c>
      <c r="P48" s="296">
        <v>56</v>
      </c>
      <c r="Q48" s="296">
        <v>56</v>
      </c>
      <c r="R48" s="296">
        <v>55</v>
      </c>
      <c r="S48" s="296">
        <v>57</v>
      </c>
      <c r="T48" s="296">
        <v>45</v>
      </c>
      <c r="U48" s="296">
        <v>47</v>
      </c>
      <c r="V48" s="296">
        <v>48</v>
      </c>
      <c r="W48" s="296">
        <v>48</v>
      </c>
      <c r="X48" s="296">
        <v>54</v>
      </c>
      <c r="Y48" s="296">
        <v>55</v>
      </c>
      <c r="Z48" s="296">
        <v>52</v>
      </c>
      <c r="AA48" s="296">
        <v>57</v>
      </c>
      <c r="AB48" s="296">
        <v>57</v>
      </c>
      <c r="AC48" s="296">
        <v>48</v>
      </c>
      <c r="AD48" s="296">
        <v>51</v>
      </c>
      <c r="AE48" s="296">
        <v>56</v>
      </c>
      <c r="AF48" s="296">
        <v>59</v>
      </c>
      <c r="AG48" s="296">
        <v>77</v>
      </c>
      <c r="AH48" s="296">
        <v>78</v>
      </c>
      <c r="AI48" s="296">
        <v>68</v>
      </c>
      <c r="AJ48" s="296">
        <v>55</v>
      </c>
      <c r="AK48" s="296">
        <v>46</v>
      </c>
      <c r="AL48" s="296">
        <v>41</v>
      </c>
      <c r="AM48" s="296">
        <v>47</v>
      </c>
      <c r="AN48" s="296">
        <v>44</v>
      </c>
      <c r="AO48" s="296">
        <v>37</v>
      </c>
      <c r="AP48" s="296">
        <v>38</v>
      </c>
      <c r="AQ48" s="296">
        <v>27</v>
      </c>
      <c r="AR48" s="296">
        <v>23</v>
      </c>
      <c r="AS48" s="296">
        <v>26</v>
      </c>
      <c r="AT48" s="296">
        <v>27</v>
      </c>
      <c r="AU48" s="296">
        <v>29</v>
      </c>
      <c r="AV48" s="296">
        <v>25</v>
      </c>
      <c r="AW48" s="296">
        <v>37</v>
      </c>
      <c r="AX48" s="296">
        <v>33</v>
      </c>
      <c r="AY48" s="296">
        <v>38</v>
      </c>
      <c r="AZ48" s="296">
        <v>57</v>
      </c>
      <c r="BA48" s="296">
        <v>54</v>
      </c>
      <c r="BB48" s="296">
        <v>54</v>
      </c>
      <c r="BC48" s="296">
        <v>57</v>
      </c>
      <c r="BD48" s="296">
        <v>42</v>
      </c>
      <c r="BE48" s="296">
        <v>47</v>
      </c>
      <c r="BF48" s="296">
        <v>51</v>
      </c>
      <c r="BG48" s="296">
        <v>50</v>
      </c>
      <c r="BH48" s="296">
        <v>54</v>
      </c>
      <c r="BI48" s="296">
        <v>49</v>
      </c>
      <c r="BJ48" s="296">
        <v>51</v>
      </c>
      <c r="BK48" s="296">
        <v>52</v>
      </c>
      <c r="BL48" s="296">
        <v>44</v>
      </c>
      <c r="BM48" s="296">
        <v>39</v>
      </c>
      <c r="BN48" s="296">
        <v>43</v>
      </c>
      <c r="BO48" s="296">
        <v>53</v>
      </c>
      <c r="BP48" s="296">
        <v>62</v>
      </c>
      <c r="BQ48" s="296">
        <v>64</v>
      </c>
      <c r="BR48" s="296">
        <v>58</v>
      </c>
      <c r="BS48" s="296">
        <v>45</v>
      </c>
    </row>
    <row r="49" spans="1:71" x14ac:dyDescent="0.25">
      <c r="A49" t="s">
        <v>46</v>
      </c>
      <c r="B49" s="296">
        <v>1443</v>
      </c>
      <c r="C49" s="296">
        <v>1478</v>
      </c>
      <c r="D49" s="296">
        <v>1619</v>
      </c>
      <c r="E49" s="296">
        <v>1724</v>
      </c>
      <c r="F49" s="296">
        <v>1874</v>
      </c>
      <c r="G49" s="296">
        <v>1946</v>
      </c>
      <c r="H49" s="296">
        <v>2060</v>
      </c>
      <c r="I49" s="296">
        <v>2106</v>
      </c>
      <c r="J49" s="296">
        <v>2105</v>
      </c>
      <c r="K49" s="296">
        <v>2073</v>
      </c>
      <c r="L49" s="296">
        <v>1977</v>
      </c>
      <c r="M49" s="296">
        <v>1945</v>
      </c>
      <c r="N49" s="296">
        <v>1884</v>
      </c>
      <c r="O49" s="296">
        <v>1924</v>
      </c>
      <c r="P49" s="296">
        <v>2003</v>
      </c>
      <c r="Q49" s="296">
        <v>2060</v>
      </c>
      <c r="R49" s="296">
        <v>2137</v>
      </c>
      <c r="S49" s="296">
        <v>2166</v>
      </c>
      <c r="T49" s="296">
        <v>2199</v>
      </c>
      <c r="U49" s="296">
        <v>2215</v>
      </c>
      <c r="V49" s="296">
        <v>2207</v>
      </c>
      <c r="W49" s="296">
        <v>2064</v>
      </c>
      <c r="X49" s="296">
        <v>1969</v>
      </c>
      <c r="Y49" s="296">
        <v>1879</v>
      </c>
      <c r="Z49" s="296">
        <v>1771</v>
      </c>
      <c r="AA49" s="296">
        <v>1779</v>
      </c>
      <c r="AB49" s="296">
        <v>1686</v>
      </c>
      <c r="AC49" s="296">
        <v>1605</v>
      </c>
      <c r="AD49" s="296">
        <v>1565</v>
      </c>
      <c r="AE49" s="296">
        <v>1608</v>
      </c>
      <c r="AF49" s="296">
        <v>1611</v>
      </c>
      <c r="AG49" s="296">
        <v>1575</v>
      </c>
      <c r="AH49" s="296">
        <v>1548</v>
      </c>
      <c r="AI49" s="296">
        <v>1512</v>
      </c>
      <c r="AJ49" s="296">
        <v>1514</v>
      </c>
      <c r="AK49" s="296">
        <v>1571</v>
      </c>
      <c r="AL49" s="296">
        <v>1630</v>
      </c>
      <c r="AM49" s="296">
        <v>1645</v>
      </c>
      <c r="AN49" s="296">
        <v>1633</v>
      </c>
      <c r="AO49" s="296">
        <v>1640</v>
      </c>
      <c r="AP49" s="296">
        <v>1618</v>
      </c>
      <c r="AQ49" s="296">
        <v>1595</v>
      </c>
      <c r="AR49" s="296">
        <v>1578</v>
      </c>
      <c r="AS49" s="296">
        <v>1562</v>
      </c>
      <c r="AT49" s="296">
        <v>1509</v>
      </c>
      <c r="AU49" s="296">
        <v>1510</v>
      </c>
      <c r="AV49" s="296">
        <v>1460</v>
      </c>
      <c r="AW49" s="296">
        <v>1428</v>
      </c>
      <c r="AX49" s="296">
        <v>1438</v>
      </c>
      <c r="AY49" s="296">
        <v>1370</v>
      </c>
      <c r="AZ49" s="296">
        <v>1348</v>
      </c>
      <c r="BA49" s="296">
        <v>1297</v>
      </c>
      <c r="BB49" s="296">
        <v>1251</v>
      </c>
      <c r="BC49" s="296">
        <v>1178</v>
      </c>
      <c r="BD49" s="296">
        <v>1126</v>
      </c>
      <c r="BE49" s="296">
        <v>1077</v>
      </c>
      <c r="BF49" s="296">
        <v>1046</v>
      </c>
      <c r="BG49" s="296">
        <v>1037</v>
      </c>
      <c r="BH49" s="296">
        <v>1016</v>
      </c>
      <c r="BI49" s="296">
        <v>1010</v>
      </c>
      <c r="BJ49" s="296">
        <v>971</v>
      </c>
      <c r="BK49" s="296">
        <v>1008</v>
      </c>
      <c r="BL49" s="296">
        <v>1044</v>
      </c>
      <c r="BM49" s="296">
        <v>1096</v>
      </c>
      <c r="BN49" s="296">
        <v>1178</v>
      </c>
      <c r="BO49" s="296">
        <v>1143</v>
      </c>
      <c r="BP49" s="296">
        <v>1148</v>
      </c>
      <c r="BQ49" s="296">
        <v>1118</v>
      </c>
      <c r="BR49" s="296">
        <v>1116</v>
      </c>
      <c r="BS49" s="296">
        <v>1151</v>
      </c>
    </row>
    <row r="50" spans="1:71" x14ac:dyDescent="0.25">
      <c r="A50" t="s">
        <v>47</v>
      </c>
      <c r="B50" s="296">
        <v>352</v>
      </c>
      <c r="C50" s="296">
        <v>367</v>
      </c>
      <c r="D50" s="296">
        <v>340</v>
      </c>
      <c r="E50" s="296">
        <v>347</v>
      </c>
      <c r="F50" s="296">
        <v>349</v>
      </c>
      <c r="G50" s="296">
        <v>321</v>
      </c>
      <c r="H50" s="296">
        <v>341</v>
      </c>
      <c r="I50" s="296">
        <v>312</v>
      </c>
      <c r="J50" s="296">
        <v>291</v>
      </c>
      <c r="K50" s="296">
        <v>287</v>
      </c>
      <c r="L50" s="296">
        <v>252</v>
      </c>
      <c r="M50" s="296">
        <v>252</v>
      </c>
      <c r="N50" s="296">
        <v>254</v>
      </c>
      <c r="O50" s="296">
        <v>249</v>
      </c>
      <c r="P50" s="296">
        <v>261</v>
      </c>
      <c r="Q50" s="296">
        <v>252</v>
      </c>
      <c r="R50" s="296">
        <v>252</v>
      </c>
      <c r="S50" s="296">
        <v>282</v>
      </c>
      <c r="T50" s="296">
        <v>327</v>
      </c>
      <c r="U50" s="296">
        <v>337</v>
      </c>
      <c r="V50" s="296">
        <v>343</v>
      </c>
      <c r="W50" s="296">
        <v>320</v>
      </c>
      <c r="X50" s="296">
        <v>280</v>
      </c>
      <c r="Y50" s="296">
        <v>291</v>
      </c>
      <c r="Z50" s="296">
        <v>276</v>
      </c>
      <c r="AA50" s="296">
        <v>273</v>
      </c>
      <c r="AB50" s="296">
        <v>260</v>
      </c>
      <c r="AC50" s="296">
        <v>242</v>
      </c>
      <c r="AD50" s="296">
        <v>228</v>
      </c>
      <c r="AE50" s="296">
        <v>233</v>
      </c>
      <c r="AF50" s="296">
        <v>256</v>
      </c>
      <c r="AG50" s="296">
        <v>257</v>
      </c>
      <c r="AH50" s="296">
        <v>267</v>
      </c>
      <c r="AI50" s="296">
        <v>269</v>
      </c>
      <c r="AJ50" s="296">
        <v>263</v>
      </c>
      <c r="AK50" s="296">
        <v>269</v>
      </c>
      <c r="AL50" s="296">
        <v>274</v>
      </c>
      <c r="AM50" s="296">
        <v>244</v>
      </c>
      <c r="AN50" s="296">
        <v>227</v>
      </c>
      <c r="AO50" s="296">
        <v>207</v>
      </c>
      <c r="AP50" s="296">
        <v>192</v>
      </c>
      <c r="AQ50" s="296">
        <v>195</v>
      </c>
      <c r="AR50" s="296">
        <v>187</v>
      </c>
      <c r="AS50" s="296">
        <v>195</v>
      </c>
      <c r="AT50" s="296">
        <v>177</v>
      </c>
      <c r="AU50" s="296">
        <v>163</v>
      </c>
      <c r="AV50" s="296">
        <v>164</v>
      </c>
      <c r="AW50" s="296">
        <v>165</v>
      </c>
      <c r="AX50" s="296">
        <v>170</v>
      </c>
      <c r="AY50" s="296">
        <v>183</v>
      </c>
      <c r="AZ50" s="296">
        <v>182</v>
      </c>
      <c r="BA50" s="296">
        <v>187</v>
      </c>
      <c r="BB50" s="296">
        <v>190</v>
      </c>
      <c r="BC50" s="296">
        <v>191</v>
      </c>
      <c r="BD50" s="296">
        <v>179</v>
      </c>
      <c r="BE50" s="296">
        <v>170</v>
      </c>
      <c r="BF50" s="296">
        <v>187</v>
      </c>
      <c r="BG50" s="296">
        <v>175</v>
      </c>
      <c r="BH50" s="296">
        <v>187</v>
      </c>
      <c r="BI50" s="296">
        <v>174</v>
      </c>
      <c r="BJ50" s="296">
        <v>170</v>
      </c>
      <c r="BK50" s="296">
        <v>190</v>
      </c>
      <c r="BL50" s="296">
        <v>198</v>
      </c>
      <c r="BM50" s="296">
        <v>234</v>
      </c>
      <c r="BN50" s="296">
        <v>251</v>
      </c>
      <c r="BO50" s="296">
        <v>249</v>
      </c>
      <c r="BP50" s="296">
        <v>235</v>
      </c>
      <c r="BQ50" s="296">
        <v>204</v>
      </c>
      <c r="BR50" s="296">
        <v>169</v>
      </c>
      <c r="BS50" s="296">
        <v>145</v>
      </c>
    </row>
    <row r="51" spans="1:71" x14ac:dyDescent="0.25">
      <c r="A51" t="s">
        <v>48</v>
      </c>
      <c r="B51" s="296">
        <v>10</v>
      </c>
      <c r="C51" s="296">
        <v>11</v>
      </c>
      <c r="D51" s="296">
        <v>12</v>
      </c>
      <c r="E51" s="296">
        <v>11</v>
      </c>
      <c r="F51" s="296">
        <v>10</v>
      </c>
      <c r="G51" s="296">
        <v>19</v>
      </c>
      <c r="H51" s="296">
        <v>23</v>
      </c>
      <c r="I51" s="296">
        <v>27</v>
      </c>
      <c r="J51" s="296">
        <v>30</v>
      </c>
      <c r="K51" s="296">
        <v>19</v>
      </c>
      <c r="L51" s="296">
        <v>20</v>
      </c>
      <c r="M51" s="296">
        <v>18</v>
      </c>
      <c r="N51" s="296">
        <v>22</v>
      </c>
      <c r="O51" s="296">
        <v>28</v>
      </c>
      <c r="P51" s="296">
        <v>36</v>
      </c>
      <c r="Q51" s="296">
        <v>46</v>
      </c>
      <c r="R51" s="296">
        <v>54</v>
      </c>
      <c r="S51" s="296">
        <v>57</v>
      </c>
      <c r="T51" s="296">
        <v>53</v>
      </c>
      <c r="U51" s="296">
        <v>48</v>
      </c>
      <c r="V51" s="296">
        <v>42</v>
      </c>
      <c r="W51" s="296">
        <v>33</v>
      </c>
      <c r="X51" s="296">
        <v>31</v>
      </c>
      <c r="Y51" s="296">
        <v>34</v>
      </c>
      <c r="Z51" s="296">
        <v>33</v>
      </c>
      <c r="AA51" s="296">
        <v>38</v>
      </c>
      <c r="AB51" s="296">
        <v>41</v>
      </c>
      <c r="AC51" s="296">
        <v>33</v>
      </c>
      <c r="AD51" s="296">
        <v>25</v>
      </c>
      <c r="AE51" s="296">
        <v>28</v>
      </c>
      <c r="AF51" s="296">
        <v>32</v>
      </c>
      <c r="AG51" s="296">
        <v>32</v>
      </c>
      <c r="AH51" s="296">
        <v>36</v>
      </c>
      <c r="AI51" s="296">
        <v>32</v>
      </c>
      <c r="AJ51" s="296">
        <v>32</v>
      </c>
      <c r="AK51" s="296">
        <v>35</v>
      </c>
      <c r="AL51" s="296">
        <v>35</v>
      </c>
      <c r="AM51" s="296">
        <v>53</v>
      </c>
      <c r="AN51" s="296">
        <v>51</v>
      </c>
      <c r="AO51" s="296">
        <v>48</v>
      </c>
      <c r="AP51" s="296">
        <v>49</v>
      </c>
      <c r="AQ51" s="296">
        <v>31</v>
      </c>
      <c r="AR51" s="296">
        <v>29</v>
      </c>
      <c r="AS51" s="296">
        <v>34</v>
      </c>
      <c r="AT51" s="296">
        <v>31</v>
      </c>
      <c r="AU51" s="296">
        <v>27</v>
      </c>
      <c r="AV51" s="296">
        <v>36</v>
      </c>
      <c r="AW51" s="296">
        <v>28</v>
      </c>
      <c r="AX51" s="296">
        <v>27</v>
      </c>
      <c r="AY51" s="296">
        <v>31</v>
      </c>
      <c r="AZ51" s="296">
        <v>24</v>
      </c>
      <c r="BA51" s="296">
        <v>35</v>
      </c>
      <c r="BB51" s="296">
        <v>35</v>
      </c>
      <c r="BC51" s="296">
        <v>35</v>
      </c>
      <c r="BD51" s="296">
        <v>30</v>
      </c>
      <c r="BE51" s="296">
        <v>30</v>
      </c>
      <c r="BF51" s="296">
        <v>32</v>
      </c>
      <c r="BG51" s="296">
        <v>37</v>
      </c>
      <c r="BH51" s="296">
        <v>42</v>
      </c>
      <c r="BI51" s="296">
        <v>33</v>
      </c>
      <c r="BJ51" s="296">
        <v>29</v>
      </c>
      <c r="BK51" s="296">
        <v>25</v>
      </c>
      <c r="BL51" s="296">
        <v>20</v>
      </c>
      <c r="BM51" s="296">
        <v>25</v>
      </c>
      <c r="BN51" s="296">
        <v>30</v>
      </c>
      <c r="BO51" s="296">
        <v>27</v>
      </c>
      <c r="BP51" s="296">
        <v>33</v>
      </c>
      <c r="BQ51" s="296">
        <v>33</v>
      </c>
      <c r="BR51" s="296">
        <v>32</v>
      </c>
      <c r="BS51" s="296">
        <v>34</v>
      </c>
    </row>
    <row r="52" spans="1:71" x14ac:dyDescent="0.25">
      <c r="A52" t="s">
        <v>49</v>
      </c>
      <c r="B52" s="296">
        <v>1532</v>
      </c>
      <c r="C52" s="296">
        <v>1699</v>
      </c>
      <c r="D52" s="296">
        <v>1921</v>
      </c>
      <c r="E52" s="296">
        <v>2009</v>
      </c>
      <c r="F52" s="296">
        <v>2055</v>
      </c>
      <c r="G52" s="296">
        <v>2187</v>
      </c>
      <c r="H52" s="296">
        <v>2252</v>
      </c>
      <c r="I52" s="296">
        <v>2444</v>
      </c>
      <c r="J52" s="296">
        <v>2547</v>
      </c>
      <c r="K52" s="296">
        <v>2528</v>
      </c>
      <c r="L52" s="296">
        <v>2379</v>
      </c>
      <c r="M52" s="296">
        <v>2269</v>
      </c>
      <c r="N52" s="296">
        <v>2323</v>
      </c>
      <c r="O52" s="296">
        <v>2327</v>
      </c>
      <c r="P52" s="296">
        <v>2443</v>
      </c>
      <c r="Q52" s="296">
        <v>2502</v>
      </c>
      <c r="R52" s="296">
        <v>2490</v>
      </c>
      <c r="S52" s="296">
        <v>2547</v>
      </c>
      <c r="T52" s="296">
        <v>2522</v>
      </c>
      <c r="U52" s="296">
        <v>2556</v>
      </c>
      <c r="V52" s="296">
        <v>2686</v>
      </c>
      <c r="W52" s="296">
        <v>2696</v>
      </c>
      <c r="X52" s="296">
        <v>2804</v>
      </c>
      <c r="Y52" s="296">
        <v>2758</v>
      </c>
      <c r="Z52" s="296">
        <v>2758</v>
      </c>
      <c r="AA52" s="296">
        <v>2710</v>
      </c>
      <c r="AB52" s="296">
        <v>2721</v>
      </c>
      <c r="AC52" s="296">
        <v>2820</v>
      </c>
      <c r="AD52" s="296">
        <v>2852</v>
      </c>
      <c r="AE52" s="296">
        <v>2952</v>
      </c>
      <c r="AF52" s="296">
        <v>2971</v>
      </c>
      <c r="AG52" s="296">
        <v>3025</v>
      </c>
      <c r="AH52" s="296">
        <v>3153</v>
      </c>
      <c r="AI52" s="296">
        <v>3256</v>
      </c>
      <c r="AJ52" s="296">
        <v>3422</v>
      </c>
      <c r="AK52" s="296">
        <v>3595</v>
      </c>
      <c r="AL52" s="296">
        <v>3642</v>
      </c>
      <c r="AM52" s="296">
        <v>3675</v>
      </c>
      <c r="AN52" s="296">
        <v>3712</v>
      </c>
      <c r="AO52" s="296">
        <v>3593</v>
      </c>
      <c r="AP52" s="296">
        <v>3324</v>
      </c>
      <c r="AQ52" s="296">
        <v>3060</v>
      </c>
      <c r="AR52" s="296">
        <v>2802</v>
      </c>
      <c r="AS52" s="296">
        <v>2606</v>
      </c>
      <c r="AT52" s="296">
        <v>2600</v>
      </c>
      <c r="AU52" s="296">
        <v>2583</v>
      </c>
      <c r="AV52" s="296">
        <v>2471</v>
      </c>
      <c r="AW52" s="296">
        <v>2428</v>
      </c>
      <c r="AX52" s="296">
        <v>2290</v>
      </c>
      <c r="AY52" s="296">
        <v>2264</v>
      </c>
      <c r="AZ52" s="296">
        <v>2356</v>
      </c>
      <c r="BA52" s="296">
        <v>2408</v>
      </c>
      <c r="BB52" s="296">
        <v>2567</v>
      </c>
      <c r="BC52" s="296">
        <v>2566</v>
      </c>
      <c r="BD52" s="296">
        <v>2441</v>
      </c>
      <c r="BE52" s="296">
        <v>2346</v>
      </c>
      <c r="BF52" s="296">
        <v>2245</v>
      </c>
      <c r="BG52" s="296">
        <v>2244</v>
      </c>
      <c r="BH52" s="296">
        <v>2339</v>
      </c>
      <c r="BI52" s="296">
        <v>2355</v>
      </c>
      <c r="BJ52" s="296">
        <v>2396</v>
      </c>
      <c r="BK52" s="296">
        <v>2422</v>
      </c>
      <c r="BL52" s="296">
        <v>2383</v>
      </c>
      <c r="BM52" s="296">
        <v>2530</v>
      </c>
      <c r="BN52" s="296">
        <v>2596</v>
      </c>
      <c r="BO52" s="296">
        <v>2682</v>
      </c>
      <c r="BP52" s="296">
        <v>2762</v>
      </c>
      <c r="BQ52" s="296">
        <v>2660</v>
      </c>
      <c r="BR52" s="296">
        <v>2578</v>
      </c>
      <c r="BS52" s="296">
        <v>2453</v>
      </c>
    </row>
    <row r="53" spans="1:71" x14ac:dyDescent="0.25">
      <c r="A53" t="s">
        <v>50</v>
      </c>
      <c r="B53" s="296">
        <v>1447</v>
      </c>
      <c r="C53" s="296">
        <v>1575</v>
      </c>
      <c r="D53" s="296">
        <v>1719</v>
      </c>
      <c r="E53" s="296">
        <v>1898</v>
      </c>
      <c r="F53" s="296">
        <v>2066</v>
      </c>
      <c r="G53" s="296">
        <v>2291</v>
      </c>
      <c r="H53" s="296">
        <v>2329</v>
      </c>
      <c r="I53" s="296">
        <v>2414</v>
      </c>
      <c r="J53" s="296">
        <v>2586</v>
      </c>
      <c r="K53" s="296">
        <v>2502</v>
      </c>
      <c r="L53" s="296">
        <v>2609</v>
      </c>
      <c r="M53" s="296">
        <v>2626</v>
      </c>
      <c r="N53" s="296">
        <v>2567</v>
      </c>
      <c r="O53" s="296">
        <v>2583</v>
      </c>
      <c r="P53" s="296">
        <v>2620</v>
      </c>
      <c r="Q53" s="296">
        <v>2472</v>
      </c>
      <c r="R53" s="296">
        <v>2240</v>
      </c>
      <c r="S53" s="296">
        <v>2226</v>
      </c>
      <c r="T53" s="296">
        <v>2132</v>
      </c>
      <c r="U53" s="296">
        <v>2147</v>
      </c>
      <c r="V53" s="296">
        <v>2139</v>
      </c>
      <c r="W53" s="296">
        <v>2030</v>
      </c>
      <c r="X53" s="296">
        <v>2047</v>
      </c>
      <c r="Y53" s="296">
        <v>2089</v>
      </c>
      <c r="Z53" s="296">
        <v>2197</v>
      </c>
      <c r="AA53" s="296">
        <v>2202</v>
      </c>
      <c r="AB53" s="296">
        <v>2111</v>
      </c>
      <c r="AC53" s="296">
        <v>2101</v>
      </c>
      <c r="AD53" s="296">
        <v>2136</v>
      </c>
      <c r="AE53" s="296">
        <v>2232</v>
      </c>
      <c r="AF53" s="296">
        <v>2329</v>
      </c>
      <c r="AG53" s="296">
        <v>2313</v>
      </c>
      <c r="AH53" s="296">
        <v>2244</v>
      </c>
      <c r="AI53" s="296">
        <v>2162</v>
      </c>
      <c r="AJ53" s="296">
        <v>2184</v>
      </c>
      <c r="AK53" s="296">
        <v>2205</v>
      </c>
      <c r="AL53" s="296">
        <v>2175</v>
      </c>
      <c r="AM53" s="296">
        <v>2188</v>
      </c>
      <c r="AN53" s="296">
        <v>2086</v>
      </c>
      <c r="AO53" s="296">
        <v>2096</v>
      </c>
      <c r="AP53" s="296">
        <v>2084</v>
      </c>
      <c r="AQ53" s="296">
        <v>2073</v>
      </c>
      <c r="AR53" s="296">
        <v>2154</v>
      </c>
      <c r="AS53" s="296">
        <v>2100</v>
      </c>
      <c r="AT53" s="296">
        <v>2132</v>
      </c>
      <c r="AU53" s="296">
        <v>2090</v>
      </c>
      <c r="AV53" s="296">
        <v>1890</v>
      </c>
      <c r="AW53" s="296">
        <v>1779</v>
      </c>
      <c r="AX53" s="296">
        <v>1606</v>
      </c>
      <c r="AY53" s="296">
        <v>1573</v>
      </c>
      <c r="AZ53" s="296">
        <v>1625</v>
      </c>
      <c r="BA53" s="296">
        <v>1639</v>
      </c>
      <c r="BB53" s="296">
        <v>1675</v>
      </c>
      <c r="BC53" s="296">
        <v>1528</v>
      </c>
      <c r="BD53" s="296">
        <v>1441</v>
      </c>
      <c r="BE53" s="296">
        <v>1344</v>
      </c>
      <c r="BF53" s="296">
        <v>1244</v>
      </c>
      <c r="BG53" s="296">
        <v>1258</v>
      </c>
      <c r="BH53" s="296">
        <v>1217</v>
      </c>
      <c r="BI53" s="296">
        <v>1191</v>
      </c>
      <c r="BJ53" s="296">
        <v>1210</v>
      </c>
      <c r="BK53" s="296">
        <v>1271</v>
      </c>
      <c r="BL53" s="296">
        <v>1330</v>
      </c>
      <c r="BM53" s="296">
        <v>1384</v>
      </c>
      <c r="BN53" s="296">
        <v>1412</v>
      </c>
      <c r="BO53" s="296">
        <v>1454</v>
      </c>
      <c r="BP53" s="296">
        <v>1523</v>
      </c>
      <c r="BQ53" s="296">
        <v>1530</v>
      </c>
      <c r="BR53" s="296">
        <v>1576</v>
      </c>
      <c r="BS53" s="296">
        <v>1519</v>
      </c>
    </row>
    <row r="54" spans="1:71" x14ac:dyDescent="0.25">
      <c r="A54" t="s">
        <v>51</v>
      </c>
      <c r="B54" s="296">
        <v>40</v>
      </c>
      <c r="C54" s="296">
        <v>34</v>
      </c>
      <c r="D54" s="296">
        <v>34</v>
      </c>
      <c r="E54" s="296">
        <v>22</v>
      </c>
      <c r="F54" s="296">
        <v>14</v>
      </c>
      <c r="G54" s="296">
        <v>17</v>
      </c>
      <c r="H54" s="296">
        <v>14</v>
      </c>
      <c r="I54" s="296">
        <v>21</v>
      </c>
      <c r="J54" s="296">
        <v>26</v>
      </c>
      <c r="K54" s="296">
        <v>25</v>
      </c>
      <c r="L54" s="296">
        <v>30</v>
      </c>
      <c r="M54" s="296">
        <v>23</v>
      </c>
      <c r="N54" s="296">
        <v>18</v>
      </c>
      <c r="O54" s="296">
        <v>21</v>
      </c>
      <c r="P54" s="296">
        <v>26</v>
      </c>
      <c r="Q54" s="296">
        <v>38</v>
      </c>
      <c r="R54" s="296">
        <v>44</v>
      </c>
      <c r="S54" s="296">
        <v>53</v>
      </c>
      <c r="T54" s="296">
        <v>51</v>
      </c>
      <c r="U54" s="296">
        <v>44</v>
      </c>
      <c r="V54" s="296">
        <v>45</v>
      </c>
      <c r="W54" s="296">
        <v>52</v>
      </c>
      <c r="X54" s="296">
        <v>54</v>
      </c>
      <c r="Y54" s="296">
        <v>59</v>
      </c>
      <c r="Z54" s="296">
        <v>65</v>
      </c>
      <c r="AA54" s="296">
        <v>63</v>
      </c>
      <c r="AB54" s="296">
        <v>56</v>
      </c>
      <c r="AC54" s="296">
        <v>46</v>
      </c>
      <c r="AD54" s="296">
        <v>52</v>
      </c>
      <c r="AE54" s="296">
        <v>44</v>
      </c>
      <c r="AF54" s="296">
        <v>48</v>
      </c>
      <c r="AG54" s="296">
        <v>61</v>
      </c>
      <c r="AH54" s="296">
        <v>54</v>
      </c>
      <c r="AI54" s="296">
        <v>53</v>
      </c>
      <c r="AJ54" s="296">
        <v>45</v>
      </c>
      <c r="AK54" s="296">
        <v>39</v>
      </c>
      <c r="AL54" s="296">
        <v>34</v>
      </c>
      <c r="AM54" s="296">
        <v>27</v>
      </c>
      <c r="AN54" s="296">
        <v>39</v>
      </c>
      <c r="AO54" s="296">
        <v>39</v>
      </c>
      <c r="AP54" s="296">
        <v>50</v>
      </c>
      <c r="AQ54" s="296">
        <v>58</v>
      </c>
      <c r="AR54" s="296">
        <v>53</v>
      </c>
      <c r="AS54" s="296">
        <v>58</v>
      </c>
      <c r="AT54" s="296">
        <v>43</v>
      </c>
      <c r="AU54" s="296">
        <v>48</v>
      </c>
      <c r="AV54" s="296">
        <v>53</v>
      </c>
      <c r="AW54" s="296">
        <v>46</v>
      </c>
      <c r="AX54" s="296">
        <v>54</v>
      </c>
      <c r="AY54" s="296">
        <v>51</v>
      </c>
      <c r="AZ54" s="296">
        <v>48</v>
      </c>
      <c r="BA54" s="296">
        <v>51</v>
      </c>
      <c r="BB54" s="296">
        <v>47</v>
      </c>
      <c r="BC54" s="296">
        <v>45</v>
      </c>
      <c r="BD54" s="296">
        <v>47</v>
      </c>
      <c r="BE54" s="296">
        <v>47</v>
      </c>
      <c r="BF54" s="296">
        <v>62</v>
      </c>
      <c r="BG54" s="296">
        <v>59</v>
      </c>
      <c r="BH54" s="296">
        <v>57</v>
      </c>
      <c r="BI54" s="296">
        <v>55</v>
      </c>
      <c r="BJ54" s="296">
        <v>43</v>
      </c>
      <c r="BK54" s="296">
        <v>42</v>
      </c>
      <c r="BL54" s="296">
        <v>41</v>
      </c>
      <c r="BM54" s="296">
        <v>33</v>
      </c>
      <c r="BN54" s="296">
        <v>29</v>
      </c>
      <c r="BO54" s="296">
        <v>36</v>
      </c>
      <c r="BP54" s="296">
        <v>31</v>
      </c>
      <c r="BQ54" s="296">
        <v>33</v>
      </c>
      <c r="BR54" s="296">
        <v>28</v>
      </c>
      <c r="BS54" s="296">
        <v>23</v>
      </c>
    </row>
    <row r="55" spans="1:71" x14ac:dyDescent="0.25">
      <c r="A55" t="s">
        <v>52</v>
      </c>
      <c r="B55" s="296">
        <v>1919</v>
      </c>
      <c r="C55" s="296">
        <v>2007</v>
      </c>
      <c r="D55" s="296">
        <v>1962</v>
      </c>
      <c r="E55" s="296">
        <v>1870</v>
      </c>
      <c r="F55" s="296">
        <v>1911</v>
      </c>
      <c r="G55" s="296">
        <v>1835</v>
      </c>
      <c r="H55" s="296">
        <v>1860</v>
      </c>
      <c r="I55" s="296">
        <v>2022</v>
      </c>
      <c r="J55" s="296">
        <v>2063</v>
      </c>
      <c r="K55" s="296">
        <v>2137</v>
      </c>
      <c r="L55" s="296">
        <v>2211</v>
      </c>
      <c r="M55" s="296">
        <v>2242</v>
      </c>
      <c r="N55" s="296">
        <v>2301</v>
      </c>
      <c r="O55" s="296">
        <v>2272</v>
      </c>
      <c r="P55" s="296">
        <v>2218</v>
      </c>
      <c r="Q55" s="296">
        <v>2243</v>
      </c>
      <c r="R55" s="296">
        <v>2166</v>
      </c>
      <c r="S55" s="296">
        <v>2325</v>
      </c>
      <c r="T55" s="296">
        <v>2472</v>
      </c>
      <c r="U55" s="296">
        <v>2508</v>
      </c>
      <c r="V55" s="296">
        <v>2573</v>
      </c>
      <c r="W55" s="296">
        <v>2440</v>
      </c>
      <c r="X55" s="296">
        <v>2350</v>
      </c>
      <c r="Y55" s="296">
        <v>2262</v>
      </c>
      <c r="Z55" s="296">
        <v>2279</v>
      </c>
      <c r="AA55" s="296">
        <v>2279</v>
      </c>
      <c r="AB55" s="296">
        <v>2306</v>
      </c>
      <c r="AC55" s="296">
        <v>2266</v>
      </c>
      <c r="AD55" s="296">
        <v>2224</v>
      </c>
      <c r="AE55" s="296">
        <v>2232</v>
      </c>
      <c r="AF55" s="296">
        <v>2224</v>
      </c>
      <c r="AG55" s="296">
        <v>2302</v>
      </c>
      <c r="AH55" s="296">
        <v>2307</v>
      </c>
      <c r="AI55" s="296">
        <v>2270</v>
      </c>
      <c r="AJ55" s="296">
        <v>2211</v>
      </c>
      <c r="AK55" s="296">
        <v>2137</v>
      </c>
      <c r="AL55" s="296">
        <v>2165</v>
      </c>
      <c r="AM55" s="296">
        <v>2216</v>
      </c>
      <c r="AN55" s="296">
        <v>2298</v>
      </c>
      <c r="AO55" s="296">
        <v>2293</v>
      </c>
      <c r="AP55" s="296">
        <v>2239</v>
      </c>
      <c r="AQ55" s="296">
        <v>2136</v>
      </c>
      <c r="AR55" s="296">
        <v>1991</v>
      </c>
      <c r="AS55" s="296">
        <v>1961</v>
      </c>
      <c r="AT55" s="296">
        <v>1933</v>
      </c>
      <c r="AU55" s="296">
        <v>1926</v>
      </c>
      <c r="AV55" s="296">
        <v>1923</v>
      </c>
      <c r="AW55" s="296">
        <v>1833</v>
      </c>
      <c r="AX55" s="296">
        <v>1788</v>
      </c>
      <c r="AY55" s="296">
        <v>1696</v>
      </c>
      <c r="AZ55" s="296">
        <v>1668</v>
      </c>
      <c r="BA55" s="296">
        <v>1777</v>
      </c>
      <c r="BB55" s="296">
        <v>1758</v>
      </c>
      <c r="BC55" s="296">
        <v>1897</v>
      </c>
      <c r="BD55" s="296">
        <v>1939</v>
      </c>
      <c r="BE55" s="296">
        <v>1881</v>
      </c>
      <c r="BF55" s="296">
        <v>1892</v>
      </c>
      <c r="BG55" s="296">
        <v>1823</v>
      </c>
      <c r="BH55" s="296">
        <v>1817</v>
      </c>
      <c r="BI55" s="296">
        <v>1832</v>
      </c>
      <c r="BJ55" s="296">
        <v>1947</v>
      </c>
      <c r="BK55" s="296">
        <v>1961</v>
      </c>
      <c r="BL55" s="296">
        <v>2017</v>
      </c>
      <c r="BM55" s="296">
        <v>2008</v>
      </c>
      <c r="BN55" s="296">
        <v>1996</v>
      </c>
      <c r="BO55" s="296">
        <v>2051</v>
      </c>
      <c r="BP55" s="296">
        <v>2109</v>
      </c>
      <c r="BQ55" s="296">
        <v>2252</v>
      </c>
      <c r="BR55" s="296">
        <v>2349</v>
      </c>
      <c r="BS55" s="296">
        <v>2427</v>
      </c>
    </row>
    <row r="56" spans="1:71" x14ac:dyDescent="0.25">
      <c r="A56" t="s">
        <v>53</v>
      </c>
      <c r="B56" s="296">
        <v>2385</v>
      </c>
      <c r="C56" s="296">
        <v>2352</v>
      </c>
      <c r="D56" s="296">
        <v>2309</v>
      </c>
      <c r="E56" s="296">
        <v>2387</v>
      </c>
      <c r="F56" s="296">
        <v>2413</v>
      </c>
      <c r="G56" s="296">
        <v>2470</v>
      </c>
      <c r="H56" s="296">
        <v>2594</v>
      </c>
      <c r="I56" s="296">
        <v>2621</v>
      </c>
      <c r="J56" s="296">
        <v>2643</v>
      </c>
      <c r="K56" s="296">
        <v>2640</v>
      </c>
      <c r="L56" s="296">
        <v>2569</v>
      </c>
      <c r="M56" s="296">
        <v>2525</v>
      </c>
      <c r="N56" s="296">
        <v>2605</v>
      </c>
      <c r="O56" s="296">
        <v>2803</v>
      </c>
      <c r="P56" s="296">
        <v>2869</v>
      </c>
      <c r="Q56" s="296">
        <v>2929</v>
      </c>
      <c r="R56" s="296">
        <v>2780</v>
      </c>
      <c r="S56" s="296">
        <v>2700</v>
      </c>
      <c r="T56" s="296">
        <v>2723</v>
      </c>
      <c r="U56" s="296">
        <v>2661</v>
      </c>
      <c r="V56" s="296">
        <v>2726</v>
      </c>
      <c r="W56" s="296">
        <v>2639</v>
      </c>
      <c r="X56" s="296">
        <v>2525</v>
      </c>
      <c r="Y56" s="296">
        <v>2532</v>
      </c>
      <c r="Z56" s="296">
        <v>2439</v>
      </c>
      <c r="AA56" s="296">
        <v>2389</v>
      </c>
      <c r="AB56" s="296">
        <v>2371</v>
      </c>
      <c r="AC56" s="296">
        <v>2330</v>
      </c>
      <c r="AD56" s="296">
        <v>2419</v>
      </c>
      <c r="AE56" s="296">
        <v>2431</v>
      </c>
      <c r="AF56" s="296">
        <v>2401</v>
      </c>
      <c r="AG56" s="296">
        <v>2459</v>
      </c>
      <c r="AH56" s="296">
        <v>2459</v>
      </c>
      <c r="AI56" s="296">
        <v>2467</v>
      </c>
      <c r="AJ56" s="296">
        <v>2504</v>
      </c>
      <c r="AK56" s="296">
        <v>2501</v>
      </c>
      <c r="AL56" s="296">
        <v>2494</v>
      </c>
      <c r="AM56" s="296">
        <v>2446</v>
      </c>
      <c r="AN56" s="296">
        <v>2465</v>
      </c>
      <c r="AO56" s="296">
        <v>2396</v>
      </c>
      <c r="AP56" s="296">
        <v>2364</v>
      </c>
      <c r="AQ56" s="296">
        <v>2412</v>
      </c>
      <c r="AR56" s="296">
        <v>2396</v>
      </c>
      <c r="AS56" s="296">
        <v>2430</v>
      </c>
      <c r="AT56" s="296">
        <v>2377</v>
      </c>
      <c r="AU56" s="296">
        <v>2356</v>
      </c>
      <c r="AV56" s="296">
        <v>2284</v>
      </c>
      <c r="AW56" s="296">
        <v>2225</v>
      </c>
      <c r="AX56" s="296">
        <v>2137</v>
      </c>
      <c r="AY56" s="296">
        <v>2051</v>
      </c>
      <c r="AZ56" s="296">
        <v>2009</v>
      </c>
      <c r="BA56" s="296">
        <v>1929</v>
      </c>
      <c r="BB56" s="296">
        <v>1932</v>
      </c>
      <c r="BC56" s="296">
        <v>1918</v>
      </c>
      <c r="BD56" s="296">
        <v>1892</v>
      </c>
      <c r="BE56" s="296">
        <v>1883</v>
      </c>
      <c r="BF56" s="296">
        <v>1890</v>
      </c>
      <c r="BG56" s="296">
        <v>1808</v>
      </c>
      <c r="BH56" s="296">
        <v>1698</v>
      </c>
      <c r="BI56" s="296">
        <v>1625</v>
      </c>
      <c r="BJ56" s="296">
        <v>1557</v>
      </c>
      <c r="BK56" s="296">
        <v>1516</v>
      </c>
      <c r="BL56" s="296">
        <v>1547</v>
      </c>
      <c r="BM56" s="296">
        <v>1545</v>
      </c>
      <c r="BN56" s="296">
        <v>1611</v>
      </c>
      <c r="BO56" s="296">
        <v>1624</v>
      </c>
      <c r="BP56" s="296">
        <v>1652</v>
      </c>
      <c r="BQ56" s="296">
        <v>1608</v>
      </c>
      <c r="BR56" s="296">
        <v>1545</v>
      </c>
      <c r="BS56" s="296">
        <v>1634</v>
      </c>
    </row>
    <row r="57" spans="1:71" x14ac:dyDescent="0.25">
      <c r="A57" t="s">
        <v>54</v>
      </c>
      <c r="B57" s="296">
        <v>767</v>
      </c>
      <c r="C57" s="296">
        <v>713</v>
      </c>
      <c r="D57" s="296">
        <v>692</v>
      </c>
      <c r="E57" s="296">
        <v>660</v>
      </c>
      <c r="F57" s="296">
        <v>658</v>
      </c>
      <c r="G57" s="296">
        <v>623</v>
      </c>
      <c r="H57" s="296">
        <v>588</v>
      </c>
      <c r="I57" s="296">
        <v>641</v>
      </c>
      <c r="J57" s="296">
        <v>659</v>
      </c>
      <c r="K57" s="296">
        <v>692</v>
      </c>
      <c r="L57" s="296">
        <v>742</v>
      </c>
      <c r="M57" s="296">
        <v>687</v>
      </c>
      <c r="N57" s="296">
        <v>649</v>
      </c>
      <c r="O57" s="296">
        <v>617</v>
      </c>
      <c r="P57" s="296">
        <v>616</v>
      </c>
      <c r="Q57" s="296">
        <v>601</v>
      </c>
      <c r="R57" s="296">
        <v>605</v>
      </c>
      <c r="S57" s="296">
        <v>652</v>
      </c>
      <c r="T57" s="296">
        <v>672</v>
      </c>
      <c r="U57" s="296">
        <v>680</v>
      </c>
      <c r="V57" s="296">
        <v>700</v>
      </c>
      <c r="W57" s="296">
        <v>650</v>
      </c>
      <c r="X57" s="296">
        <v>648</v>
      </c>
      <c r="Y57" s="296">
        <v>670</v>
      </c>
      <c r="Z57" s="296">
        <v>650</v>
      </c>
      <c r="AA57" s="296">
        <v>665</v>
      </c>
      <c r="AB57" s="296">
        <v>631</v>
      </c>
      <c r="AC57" s="296">
        <v>628</v>
      </c>
      <c r="AD57" s="296">
        <v>610</v>
      </c>
      <c r="AE57" s="296">
        <v>592</v>
      </c>
      <c r="AF57" s="296">
        <v>578</v>
      </c>
      <c r="AG57" s="296">
        <v>577</v>
      </c>
      <c r="AH57" s="296">
        <v>580</v>
      </c>
      <c r="AI57" s="296">
        <v>590</v>
      </c>
      <c r="AJ57" s="296">
        <v>599</v>
      </c>
      <c r="AK57" s="296">
        <v>591</v>
      </c>
      <c r="AL57" s="296">
        <v>599</v>
      </c>
      <c r="AM57" s="296">
        <v>592</v>
      </c>
      <c r="AN57" s="296">
        <v>568</v>
      </c>
      <c r="AO57" s="296">
        <v>559</v>
      </c>
      <c r="AP57" s="296">
        <v>563</v>
      </c>
      <c r="AQ57" s="296">
        <v>540</v>
      </c>
      <c r="AR57" s="296">
        <v>556</v>
      </c>
      <c r="AS57" s="296">
        <v>532</v>
      </c>
      <c r="AT57" s="296">
        <v>505</v>
      </c>
      <c r="AU57" s="296">
        <v>526</v>
      </c>
      <c r="AV57" s="296">
        <v>520</v>
      </c>
      <c r="AW57" s="296">
        <v>553</v>
      </c>
      <c r="AX57" s="296">
        <v>557</v>
      </c>
      <c r="AY57" s="296">
        <v>553</v>
      </c>
      <c r="AZ57" s="296">
        <v>537</v>
      </c>
      <c r="BA57" s="296">
        <v>516</v>
      </c>
      <c r="BB57" s="296">
        <v>537</v>
      </c>
      <c r="BC57" s="296">
        <v>518</v>
      </c>
      <c r="BD57" s="296">
        <v>491</v>
      </c>
      <c r="BE57" s="296">
        <v>433</v>
      </c>
      <c r="BF57" s="296">
        <v>381</v>
      </c>
      <c r="BG57" s="296">
        <v>389</v>
      </c>
      <c r="BH57" s="296">
        <v>375</v>
      </c>
      <c r="BI57" s="296">
        <v>409</v>
      </c>
      <c r="BJ57" s="296">
        <v>412</v>
      </c>
      <c r="BK57" s="296">
        <v>402</v>
      </c>
      <c r="BL57" s="296">
        <v>412</v>
      </c>
      <c r="BM57" s="296">
        <v>409</v>
      </c>
      <c r="BN57" s="296">
        <v>417</v>
      </c>
      <c r="BO57" s="296">
        <v>423</v>
      </c>
      <c r="BP57" s="296">
        <v>439</v>
      </c>
      <c r="BQ57" s="296">
        <v>426</v>
      </c>
      <c r="BR57" s="296">
        <v>441</v>
      </c>
      <c r="BS57" s="296">
        <v>431</v>
      </c>
    </row>
    <row r="58" spans="1:71" x14ac:dyDescent="0.25">
      <c r="A58" t="s">
        <v>55</v>
      </c>
      <c r="B58" s="296">
        <v>559</v>
      </c>
      <c r="C58" s="296">
        <v>524</v>
      </c>
      <c r="D58" s="296">
        <v>543</v>
      </c>
      <c r="E58" s="296">
        <v>583</v>
      </c>
      <c r="F58" s="296">
        <v>610</v>
      </c>
      <c r="G58" s="296">
        <v>614</v>
      </c>
      <c r="H58" s="296">
        <v>648</v>
      </c>
      <c r="I58" s="296">
        <v>668</v>
      </c>
      <c r="J58" s="296">
        <v>691</v>
      </c>
      <c r="K58" s="296">
        <v>716</v>
      </c>
      <c r="L58" s="296">
        <v>710</v>
      </c>
      <c r="M58" s="296">
        <v>701</v>
      </c>
      <c r="N58" s="296">
        <v>694</v>
      </c>
      <c r="O58" s="296">
        <v>687</v>
      </c>
      <c r="P58" s="296">
        <v>685</v>
      </c>
      <c r="Q58" s="296">
        <v>694</v>
      </c>
      <c r="R58" s="296">
        <v>664</v>
      </c>
      <c r="S58" s="296">
        <v>706</v>
      </c>
      <c r="T58" s="296">
        <v>699</v>
      </c>
      <c r="U58" s="296">
        <v>654</v>
      </c>
      <c r="V58" s="296">
        <v>696</v>
      </c>
      <c r="W58" s="296">
        <v>677</v>
      </c>
      <c r="X58" s="296">
        <v>718</v>
      </c>
      <c r="Y58" s="296">
        <v>722</v>
      </c>
      <c r="Z58" s="296">
        <v>750</v>
      </c>
      <c r="AA58" s="296">
        <v>728</v>
      </c>
      <c r="AB58" s="296">
        <v>705</v>
      </c>
      <c r="AC58" s="296">
        <v>752</v>
      </c>
      <c r="AD58" s="296">
        <v>766</v>
      </c>
      <c r="AE58" s="296">
        <v>784</v>
      </c>
      <c r="AF58" s="296">
        <v>804</v>
      </c>
      <c r="AG58" s="296">
        <v>779</v>
      </c>
      <c r="AH58" s="296">
        <v>757</v>
      </c>
      <c r="AI58" s="296">
        <v>757</v>
      </c>
      <c r="AJ58" s="296">
        <v>725</v>
      </c>
      <c r="AK58" s="296">
        <v>719</v>
      </c>
      <c r="AL58" s="296">
        <v>688</v>
      </c>
      <c r="AM58" s="296">
        <v>681</v>
      </c>
      <c r="AN58" s="296">
        <v>698</v>
      </c>
      <c r="AO58" s="296">
        <v>705</v>
      </c>
      <c r="AP58" s="296">
        <v>657</v>
      </c>
      <c r="AQ58" s="296">
        <v>625</v>
      </c>
      <c r="AR58" s="296">
        <v>588</v>
      </c>
      <c r="AS58" s="296">
        <v>587</v>
      </c>
      <c r="AT58" s="296">
        <v>588</v>
      </c>
      <c r="AU58" s="296">
        <v>568</v>
      </c>
      <c r="AV58" s="296">
        <v>541</v>
      </c>
      <c r="AW58" s="296">
        <v>465</v>
      </c>
      <c r="AX58" s="296">
        <v>474</v>
      </c>
      <c r="AY58" s="296">
        <v>496</v>
      </c>
      <c r="AZ58" s="296">
        <v>518</v>
      </c>
      <c r="BA58" s="296">
        <v>536</v>
      </c>
      <c r="BB58" s="296">
        <v>522</v>
      </c>
      <c r="BC58" s="296">
        <v>489</v>
      </c>
      <c r="BD58" s="296">
        <v>471</v>
      </c>
      <c r="BE58" s="296">
        <v>448</v>
      </c>
      <c r="BF58" s="296">
        <v>426</v>
      </c>
      <c r="BG58" s="296">
        <v>408</v>
      </c>
      <c r="BH58" s="296">
        <v>366</v>
      </c>
      <c r="BI58" s="296">
        <v>380</v>
      </c>
      <c r="BJ58" s="296">
        <v>386</v>
      </c>
      <c r="BK58" s="296">
        <v>424</v>
      </c>
      <c r="BL58" s="296">
        <v>483</v>
      </c>
      <c r="BM58" s="296">
        <v>522</v>
      </c>
      <c r="BN58" s="296">
        <v>573</v>
      </c>
      <c r="BO58" s="296">
        <v>583</v>
      </c>
      <c r="BP58" s="296">
        <v>589</v>
      </c>
      <c r="BQ58" s="296">
        <v>596</v>
      </c>
      <c r="BR58" s="296">
        <v>567</v>
      </c>
      <c r="BS58" s="296">
        <v>584</v>
      </c>
    </row>
    <row r="59" spans="1:71" x14ac:dyDescent="0.25">
      <c r="A59" t="s">
        <v>56</v>
      </c>
      <c r="B59" s="296">
        <v>259</v>
      </c>
      <c r="C59" s="296">
        <v>245</v>
      </c>
      <c r="D59" s="296">
        <v>236</v>
      </c>
      <c r="E59" s="296">
        <v>213</v>
      </c>
      <c r="F59" s="296">
        <v>218</v>
      </c>
      <c r="G59" s="296">
        <v>210</v>
      </c>
      <c r="H59" s="296">
        <v>223</v>
      </c>
      <c r="I59" s="296">
        <v>212</v>
      </c>
      <c r="J59" s="296">
        <v>214</v>
      </c>
      <c r="K59" s="296">
        <v>209</v>
      </c>
      <c r="L59" s="296">
        <v>191</v>
      </c>
      <c r="M59" s="296">
        <v>195</v>
      </c>
      <c r="N59" s="296">
        <v>197</v>
      </c>
      <c r="O59" s="296">
        <v>185</v>
      </c>
      <c r="P59" s="296">
        <v>179</v>
      </c>
      <c r="Q59" s="296">
        <v>184</v>
      </c>
      <c r="R59" s="296">
        <v>179</v>
      </c>
      <c r="S59" s="296">
        <v>227</v>
      </c>
      <c r="T59" s="296">
        <v>234</v>
      </c>
      <c r="U59" s="296">
        <v>240</v>
      </c>
      <c r="V59" s="296">
        <v>247</v>
      </c>
      <c r="W59" s="296">
        <v>225</v>
      </c>
      <c r="X59" s="296">
        <v>258</v>
      </c>
      <c r="Y59" s="296">
        <v>252</v>
      </c>
      <c r="Z59" s="296">
        <v>246</v>
      </c>
      <c r="AA59" s="296">
        <v>232</v>
      </c>
      <c r="AB59" s="296">
        <v>197</v>
      </c>
      <c r="AC59" s="296">
        <v>203</v>
      </c>
      <c r="AD59" s="296">
        <v>210</v>
      </c>
      <c r="AE59" s="296">
        <v>206</v>
      </c>
      <c r="AF59" s="296">
        <v>185</v>
      </c>
      <c r="AG59" s="296">
        <v>172</v>
      </c>
      <c r="AH59" s="296">
        <v>168</v>
      </c>
      <c r="AI59" s="296">
        <v>166</v>
      </c>
      <c r="AJ59" s="296">
        <v>195</v>
      </c>
      <c r="AK59" s="296">
        <v>211</v>
      </c>
      <c r="AL59" s="296">
        <v>196</v>
      </c>
      <c r="AM59" s="296">
        <v>199</v>
      </c>
      <c r="AN59" s="296">
        <v>180</v>
      </c>
      <c r="AO59" s="296">
        <v>191</v>
      </c>
      <c r="AP59" s="296">
        <v>225</v>
      </c>
      <c r="AQ59" s="296">
        <v>229</v>
      </c>
      <c r="AR59" s="296">
        <v>249</v>
      </c>
      <c r="AS59" s="296">
        <v>227</v>
      </c>
      <c r="AT59" s="296">
        <v>192</v>
      </c>
      <c r="AU59" s="296">
        <v>191</v>
      </c>
      <c r="AV59" s="296">
        <v>193</v>
      </c>
      <c r="AW59" s="296">
        <v>188</v>
      </c>
      <c r="AX59" s="296">
        <v>202</v>
      </c>
      <c r="AY59" s="296">
        <v>214</v>
      </c>
      <c r="AZ59" s="296">
        <v>193</v>
      </c>
      <c r="BA59" s="296">
        <v>206</v>
      </c>
      <c r="BB59" s="296">
        <v>194</v>
      </c>
      <c r="BC59" s="296">
        <v>177</v>
      </c>
      <c r="BD59" s="296">
        <v>177</v>
      </c>
      <c r="BE59" s="296">
        <v>168</v>
      </c>
      <c r="BF59" s="296">
        <v>184</v>
      </c>
      <c r="BG59" s="296">
        <v>175</v>
      </c>
      <c r="BH59" s="296">
        <v>201</v>
      </c>
      <c r="BI59" s="296">
        <v>205</v>
      </c>
      <c r="BJ59" s="296">
        <v>223</v>
      </c>
      <c r="BK59" s="296">
        <v>243</v>
      </c>
      <c r="BL59" s="296">
        <v>213</v>
      </c>
      <c r="BM59" s="296">
        <v>192</v>
      </c>
      <c r="BN59" s="296">
        <v>167</v>
      </c>
      <c r="BO59" s="296">
        <v>164</v>
      </c>
      <c r="BP59" s="296">
        <v>188</v>
      </c>
      <c r="BQ59" s="296">
        <v>201</v>
      </c>
      <c r="BR59" s="296">
        <v>193</v>
      </c>
      <c r="BS59" s="296">
        <v>173</v>
      </c>
    </row>
    <row r="60" spans="1:71" x14ac:dyDescent="0.25">
      <c r="A60" t="s">
        <v>57</v>
      </c>
      <c r="B60" s="296">
        <v>300</v>
      </c>
      <c r="C60" s="296">
        <v>276</v>
      </c>
      <c r="D60" s="296">
        <v>259</v>
      </c>
      <c r="E60" s="296">
        <v>258</v>
      </c>
      <c r="F60" s="296">
        <v>240</v>
      </c>
      <c r="G60" s="296">
        <v>240</v>
      </c>
      <c r="H60" s="296">
        <v>244</v>
      </c>
      <c r="I60" s="296">
        <v>251</v>
      </c>
      <c r="J60" s="296">
        <v>266</v>
      </c>
      <c r="K60" s="296">
        <v>259</v>
      </c>
      <c r="L60" s="296">
        <v>253</v>
      </c>
      <c r="M60" s="296">
        <v>246</v>
      </c>
      <c r="N60" s="296">
        <v>230</v>
      </c>
      <c r="O60" s="296">
        <v>234</v>
      </c>
      <c r="P60" s="296">
        <v>232</v>
      </c>
      <c r="Q60" s="296">
        <v>189</v>
      </c>
      <c r="R60" s="296">
        <v>192</v>
      </c>
      <c r="S60" s="296">
        <v>194</v>
      </c>
      <c r="T60" s="296">
        <v>186</v>
      </c>
      <c r="U60" s="296">
        <v>212</v>
      </c>
      <c r="V60" s="296">
        <v>223</v>
      </c>
      <c r="W60" s="296">
        <v>223</v>
      </c>
      <c r="X60" s="296">
        <v>250</v>
      </c>
      <c r="Y60" s="296">
        <v>251</v>
      </c>
      <c r="Z60" s="296">
        <v>232</v>
      </c>
      <c r="AA60" s="296">
        <v>235</v>
      </c>
      <c r="AB60" s="296">
        <v>216</v>
      </c>
      <c r="AC60" s="296">
        <v>190</v>
      </c>
      <c r="AD60" s="296">
        <v>193</v>
      </c>
      <c r="AE60" s="296">
        <v>197</v>
      </c>
      <c r="AF60" s="296">
        <v>198</v>
      </c>
      <c r="AG60" s="296">
        <v>228</v>
      </c>
      <c r="AH60" s="296">
        <v>266</v>
      </c>
      <c r="AI60" s="296">
        <v>266</v>
      </c>
      <c r="AJ60" s="296">
        <v>256</v>
      </c>
      <c r="AK60" s="296">
        <v>253</v>
      </c>
      <c r="AL60" s="296">
        <v>235</v>
      </c>
      <c r="AM60" s="296">
        <v>235</v>
      </c>
      <c r="AN60" s="296">
        <v>253</v>
      </c>
      <c r="AO60" s="296">
        <v>242</v>
      </c>
      <c r="AP60" s="296">
        <v>236</v>
      </c>
      <c r="AQ60" s="296">
        <v>228</v>
      </c>
      <c r="AR60" s="296">
        <v>205</v>
      </c>
      <c r="AS60" s="296">
        <v>186</v>
      </c>
      <c r="AT60" s="296">
        <v>153</v>
      </c>
      <c r="AU60" s="296">
        <v>133</v>
      </c>
      <c r="AV60" s="296">
        <v>127</v>
      </c>
      <c r="AW60" s="296">
        <v>121</v>
      </c>
      <c r="AX60" s="296">
        <v>137</v>
      </c>
      <c r="AY60" s="296">
        <v>143</v>
      </c>
      <c r="AZ60" s="296">
        <v>152</v>
      </c>
      <c r="BA60" s="296">
        <v>165</v>
      </c>
      <c r="BB60" s="296">
        <v>165</v>
      </c>
      <c r="BC60" s="296">
        <v>177</v>
      </c>
      <c r="BD60" s="296">
        <v>168</v>
      </c>
      <c r="BE60" s="296">
        <v>149</v>
      </c>
      <c r="BF60" s="296">
        <v>149</v>
      </c>
      <c r="BG60" s="296">
        <v>145</v>
      </c>
      <c r="BH60" s="296">
        <v>152</v>
      </c>
      <c r="BI60" s="296">
        <v>178</v>
      </c>
      <c r="BJ60" s="296">
        <v>185</v>
      </c>
      <c r="BK60" s="296">
        <v>163</v>
      </c>
      <c r="BL60" s="296">
        <v>165</v>
      </c>
      <c r="BM60" s="296">
        <v>158</v>
      </c>
      <c r="BN60" s="296">
        <v>163</v>
      </c>
      <c r="BO60" s="296">
        <v>172</v>
      </c>
      <c r="BP60" s="296">
        <v>177</v>
      </c>
      <c r="BQ60" s="296">
        <v>189</v>
      </c>
      <c r="BR60" s="296">
        <v>187</v>
      </c>
      <c r="BS60" s="296">
        <v>202</v>
      </c>
    </row>
    <row r="61" spans="1:71" x14ac:dyDescent="0.25">
      <c r="A61" t="s">
        <v>58</v>
      </c>
      <c r="B61" s="296">
        <v>112</v>
      </c>
      <c r="C61" s="296">
        <v>113</v>
      </c>
      <c r="D61" s="296">
        <v>133</v>
      </c>
      <c r="E61" s="296">
        <v>138</v>
      </c>
      <c r="F61" s="296">
        <v>151</v>
      </c>
      <c r="G61" s="296">
        <v>166</v>
      </c>
      <c r="H61" s="296">
        <v>145</v>
      </c>
      <c r="I61" s="296">
        <v>139</v>
      </c>
      <c r="J61" s="296">
        <v>136</v>
      </c>
      <c r="K61" s="296">
        <v>120</v>
      </c>
      <c r="L61" s="296">
        <v>139</v>
      </c>
      <c r="M61" s="296">
        <v>155</v>
      </c>
      <c r="N61" s="296">
        <v>158</v>
      </c>
      <c r="O61" s="296">
        <v>161</v>
      </c>
      <c r="P61" s="296">
        <v>167</v>
      </c>
      <c r="Q61" s="296">
        <v>175</v>
      </c>
      <c r="R61" s="296">
        <v>184</v>
      </c>
      <c r="S61" s="296">
        <v>188</v>
      </c>
      <c r="T61" s="296">
        <v>163</v>
      </c>
      <c r="U61" s="296">
        <v>165</v>
      </c>
      <c r="V61" s="296">
        <v>149</v>
      </c>
      <c r="W61" s="296">
        <v>140</v>
      </c>
      <c r="X61" s="296">
        <v>143</v>
      </c>
      <c r="Y61" s="296">
        <v>124</v>
      </c>
      <c r="Z61" s="296">
        <v>122</v>
      </c>
      <c r="AA61" s="296">
        <v>122</v>
      </c>
      <c r="AB61" s="296">
        <v>128</v>
      </c>
      <c r="AC61" s="296">
        <v>143</v>
      </c>
      <c r="AD61" s="296">
        <v>155</v>
      </c>
      <c r="AE61" s="296">
        <v>170</v>
      </c>
      <c r="AF61" s="296">
        <v>175</v>
      </c>
      <c r="AG61" s="296">
        <v>212</v>
      </c>
      <c r="AH61" s="296">
        <v>254</v>
      </c>
      <c r="AI61" s="296">
        <v>266</v>
      </c>
      <c r="AJ61" s="296">
        <v>288</v>
      </c>
      <c r="AK61" s="296">
        <v>278</v>
      </c>
      <c r="AL61" s="296">
        <v>264</v>
      </c>
      <c r="AM61" s="296">
        <v>279</v>
      </c>
      <c r="AN61" s="296">
        <v>280</v>
      </c>
      <c r="AO61" s="296">
        <v>267</v>
      </c>
      <c r="AP61" s="296">
        <v>267</v>
      </c>
      <c r="AQ61" s="296">
        <v>254</v>
      </c>
      <c r="AR61" s="296">
        <v>262</v>
      </c>
      <c r="AS61" s="296">
        <v>266</v>
      </c>
      <c r="AT61" s="296">
        <v>267</v>
      </c>
      <c r="AU61" s="296">
        <v>262</v>
      </c>
      <c r="AV61" s="296">
        <v>273</v>
      </c>
      <c r="AW61" s="296">
        <v>259</v>
      </c>
      <c r="AX61" s="296">
        <v>246</v>
      </c>
      <c r="AY61" s="296">
        <v>259</v>
      </c>
      <c r="AZ61" s="296">
        <v>250</v>
      </c>
      <c r="BA61" s="296">
        <v>286</v>
      </c>
      <c r="BB61" s="296">
        <v>304</v>
      </c>
      <c r="BC61" s="296">
        <v>291</v>
      </c>
      <c r="BD61" s="296">
        <v>263</v>
      </c>
      <c r="BE61" s="296">
        <v>241</v>
      </c>
      <c r="BF61" s="296">
        <v>248</v>
      </c>
      <c r="BG61" s="296">
        <v>223</v>
      </c>
      <c r="BH61" s="296">
        <v>249</v>
      </c>
      <c r="BI61" s="296">
        <v>258</v>
      </c>
      <c r="BJ61" s="296">
        <v>249</v>
      </c>
      <c r="BK61" s="296">
        <v>281</v>
      </c>
      <c r="BL61" s="296">
        <v>282</v>
      </c>
      <c r="BM61" s="296">
        <v>251</v>
      </c>
      <c r="BN61" s="296">
        <v>256</v>
      </c>
      <c r="BO61" s="296">
        <v>251</v>
      </c>
      <c r="BP61" s="296">
        <v>235</v>
      </c>
      <c r="BQ61" s="296">
        <v>242</v>
      </c>
      <c r="BR61" s="296">
        <v>223</v>
      </c>
      <c r="BS61" s="296">
        <v>207</v>
      </c>
    </row>
    <row r="62" spans="1:71" x14ac:dyDescent="0.25">
      <c r="A62" t="s">
        <v>59</v>
      </c>
      <c r="B62" s="296">
        <v>1229</v>
      </c>
      <c r="C62" s="296">
        <v>1262</v>
      </c>
      <c r="D62" s="296">
        <v>1254</v>
      </c>
      <c r="E62" s="296">
        <v>1267</v>
      </c>
      <c r="F62" s="296">
        <v>1228</v>
      </c>
      <c r="G62" s="296">
        <v>1156</v>
      </c>
      <c r="H62" s="296">
        <v>1180</v>
      </c>
      <c r="I62" s="296">
        <v>1260</v>
      </c>
      <c r="J62" s="296">
        <v>1284</v>
      </c>
      <c r="K62" s="296">
        <v>1388</v>
      </c>
      <c r="L62" s="296">
        <v>1360</v>
      </c>
      <c r="M62" s="296">
        <v>1297</v>
      </c>
      <c r="N62" s="296">
        <v>1320</v>
      </c>
      <c r="O62" s="296">
        <v>1273</v>
      </c>
      <c r="P62" s="296">
        <v>1257</v>
      </c>
      <c r="Q62" s="296">
        <v>1204</v>
      </c>
      <c r="R62" s="296">
        <v>1182</v>
      </c>
      <c r="S62" s="296">
        <v>1234</v>
      </c>
      <c r="T62" s="296">
        <v>1264</v>
      </c>
      <c r="U62" s="296">
        <v>1311</v>
      </c>
      <c r="V62" s="296">
        <v>1292</v>
      </c>
      <c r="W62" s="296">
        <v>1219</v>
      </c>
      <c r="X62" s="296">
        <v>1194</v>
      </c>
      <c r="Y62" s="296">
        <v>1122</v>
      </c>
      <c r="Z62" s="296">
        <v>1117</v>
      </c>
      <c r="AA62" s="296">
        <v>1077</v>
      </c>
      <c r="AB62" s="296">
        <v>1025</v>
      </c>
      <c r="AC62" s="296">
        <v>1048</v>
      </c>
      <c r="AD62" s="296">
        <v>1036</v>
      </c>
      <c r="AE62" s="296">
        <v>1071</v>
      </c>
      <c r="AF62" s="296">
        <v>1108</v>
      </c>
      <c r="AG62" s="296">
        <v>1135</v>
      </c>
      <c r="AH62" s="296">
        <v>1147</v>
      </c>
      <c r="AI62" s="296">
        <v>1119</v>
      </c>
      <c r="AJ62" s="296">
        <v>1164</v>
      </c>
      <c r="AK62" s="296">
        <v>1145</v>
      </c>
      <c r="AL62" s="296">
        <v>1150</v>
      </c>
      <c r="AM62" s="296">
        <v>1145</v>
      </c>
      <c r="AN62" s="296">
        <v>1129</v>
      </c>
      <c r="AO62" s="296">
        <v>1106</v>
      </c>
      <c r="AP62" s="296">
        <v>1061</v>
      </c>
      <c r="AQ62" s="296">
        <v>1018</v>
      </c>
      <c r="AR62" s="296">
        <v>950</v>
      </c>
      <c r="AS62" s="296">
        <v>912</v>
      </c>
      <c r="AT62" s="296">
        <v>925</v>
      </c>
      <c r="AU62" s="296">
        <v>917</v>
      </c>
      <c r="AV62" s="296">
        <v>883</v>
      </c>
      <c r="AW62" s="296">
        <v>841</v>
      </c>
      <c r="AX62" s="296">
        <v>818</v>
      </c>
      <c r="AY62" s="296">
        <v>778</v>
      </c>
      <c r="AZ62" s="296">
        <v>746</v>
      </c>
      <c r="BA62" s="296">
        <v>699</v>
      </c>
      <c r="BB62" s="296">
        <v>653</v>
      </c>
      <c r="BC62" s="296">
        <v>627</v>
      </c>
      <c r="BD62" s="296">
        <v>591</v>
      </c>
      <c r="BE62" s="296">
        <v>576</v>
      </c>
      <c r="BF62" s="296">
        <v>563</v>
      </c>
      <c r="BG62" s="296">
        <v>571</v>
      </c>
      <c r="BH62" s="296">
        <v>561</v>
      </c>
      <c r="BI62" s="296">
        <v>581</v>
      </c>
      <c r="BJ62" s="296">
        <v>580</v>
      </c>
      <c r="BK62" s="296">
        <v>582</v>
      </c>
      <c r="BL62" s="296">
        <v>609</v>
      </c>
      <c r="BM62" s="296">
        <v>624</v>
      </c>
      <c r="BN62" s="296">
        <v>652</v>
      </c>
      <c r="BO62" s="296">
        <v>651</v>
      </c>
      <c r="BP62" s="296">
        <v>686</v>
      </c>
      <c r="BQ62" s="296">
        <v>715</v>
      </c>
      <c r="BR62" s="296">
        <v>687</v>
      </c>
      <c r="BS62" s="296">
        <v>690</v>
      </c>
    </row>
    <row r="63" spans="1:71" x14ac:dyDescent="0.25">
      <c r="A63" t="s">
        <v>60</v>
      </c>
      <c r="B63" s="296">
        <v>209</v>
      </c>
      <c r="C63" s="296">
        <v>202</v>
      </c>
      <c r="D63" s="296">
        <v>195</v>
      </c>
      <c r="E63" s="296">
        <v>165</v>
      </c>
      <c r="F63" s="296">
        <v>180</v>
      </c>
      <c r="G63" s="296">
        <v>183</v>
      </c>
      <c r="H63" s="296">
        <v>184</v>
      </c>
      <c r="I63" s="296">
        <v>191</v>
      </c>
      <c r="J63" s="296">
        <v>183</v>
      </c>
      <c r="K63" s="296">
        <v>208</v>
      </c>
      <c r="L63" s="296">
        <v>223</v>
      </c>
      <c r="M63" s="296">
        <v>239</v>
      </c>
      <c r="N63" s="296">
        <v>231</v>
      </c>
      <c r="O63" s="296">
        <v>219</v>
      </c>
      <c r="P63" s="296">
        <v>201</v>
      </c>
      <c r="Q63" s="296">
        <v>184</v>
      </c>
      <c r="R63" s="296">
        <v>172</v>
      </c>
      <c r="S63" s="296">
        <v>170</v>
      </c>
      <c r="T63" s="296">
        <v>169</v>
      </c>
      <c r="U63" s="296">
        <v>178</v>
      </c>
      <c r="V63" s="296">
        <v>178</v>
      </c>
      <c r="W63" s="296">
        <v>164</v>
      </c>
      <c r="X63" s="296">
        <v>169</v>
      </c>
      <c r="Y63" s="296">
        <v>162</v>
      </c>
      <c r="Z63" s="296">
        <v>185</v>
      </c>
      <c r="AA63" s="296">
        <v>197</v>
      </c>
      <c r="AB63" s="296">
        <v>221</v>
      </c>
      <c r="AC63" s="296">
        <v>226</v>
      </c>
      <c r="AD63" s="296">
        <v>222</v>
      </c>
      <c r="AE63" s="296">
        <v>230</v>
      </c>
      <c r="AF63" s="296">
        <v>236</v>
      </c>
      <c r="AG63" s="296">
        <v>234</v>
      </c>
      <c r="AH63" s="296">
        <v>230</v>
      </c>
      <c r="AI63" s="296">
        <v>213</v>
      </c>
      <c r="AJ63" s="296">
        <v>187</v>
      </c>
      <c r="AK63" s="296">
        <v>217</v>
      </c>
      <c r="AL63" s="296">
        <v>242</v>
      </c>
      <c r="AM63" s="296">
        <v>241</v>
      </c>
      <c r="AN63" s="296">
        <v>233</v>
      </c>
      <c r="AO63" s="296">
        <v>204</v>
      </c>
      <c r="AP63" s="296">
        <v>174</v>
      </c>
      <c r="AQ63" s="296">
        <v>179</v>
      </c>
      <c r="AR63" s="296">
        <v>171</v>
      </c>
      <c r="AS63" s="296">
        <v>175</v>
      </c>
      <c r="AT63" s="296">
        <v>181</v>
      </c>
      <c r="AU63" s="296">
        <v>166</v>
      </c>
      <c r="AV63" s="296">
        <v>159</v>
      </c>
      <c r="AW63" s="296">
        <v>139</v>
      </c>
      <c r="AX63" s="296">
        <v>128</v>
      </c>
      <c r="AY63" s="296">
        <v>139</v>
      </c>
      <c r="AZ63" s="296">
        <v>142</v>
      </c>
      <c r="BA63" s="296">
        <v>150</v>
      </c>
      <c r="BB63" s="296">
        <v>157</v>
      </c>
      <c r="BC63" s="296">
        <v>150</v>
      </c>
      <c r="BD63" s="296">
        <v>152</v>
      </c>
      <c r="BE63" s="296">
        <v>139</v>
      </c>
      <c r="BF63" s="296">
        <v>135</v>
      </c>
      <c r="BG63" s="296">
        <v>145</v>
      </c>
      <c r="BH63" s="296">
        <v>134</v>
      </c>
      <c r="BI63" s="296">
        <v>153</v>
      </c>
      <c r="BJ63" s="296">
        <v>163</v>
      </c>
      <c r="BK63" s="296">
        <v>151</v>
      </c>
      <c r="BL63" s="296">
        <v>157</v>
      </c>
      <c r="BM63" s="296">
        <v>151</v>
      </c>
      <c r="BN63" s="296">
        <v>139</v>
      </c>
      <c r="BO63" s="296">
        <v>136</v>
      </c>
      <c r="BP63" s="296">
        <v>123</v>
      </c>
      <c r="BQ63" s="296">
        <v>127</v>
      </c>
      <c r="BR63" s="296">
        <v>130</v>
      </c>
      <c r="BS63" s="296">
        <v>121</v>
      </c>
    </row>
    <row r="64" spans="1:71" x14ac:dyDescent="0.25">
      <c r="A64" t="s">
        <v>61</v>
      </c>
      <c r="B64" s="296">
        <v>258</v>
      </c>
      <c r="C64" s="296">
        <v>283</v>
      </c>
      <c r="D64" s="296">
        <v>277</v>
      </c>
      <c r="E64" s="296">
        <v>272</v>
      </c>
      <c r="F64" s="296">
        <v>250</v>
      </c>
      <c r="G64" s="296">
        <v>243</v>
      </c>
      <c r="H64" s="296">
        <v>265</v>
      </c>
      <c r="I64" s="296">
        <v>284</v>
      </c>
      <c r="J64" s="296">
        <v>285</v>
      </c>
      <c r="K64" s="296">
        <v>283</v>
      </c>
      <c r="L64" s="296">
        <v>283</v>
      </c>
      <c r="M64" s="296">
        <v>270</v>
      </c>
      <c r="N64" s="296">
        <v>261</v>
      </c>
      <c r="O64" s="296">
        <v>255</v>
      </c>
      <c r="P64" s="296">
        <v>250</v>
      </c>
      <c r="Q64" s="296">
        <v>235</v>
      </c>
      <c r="R64" s="296">
        <v>210</v>
      </c>
      <c r="S64" s="296">
        <v>220</v>
      </c>
      <c r="T64" s="296">
        <v>239</v>
      </c>
      <c r="U64" s="296">
        <v>264</v>
      </c>
      <c r="V64" s="296">
        <v>285</v>
      </c>
      <c r="W64" s="296">
        <v>269</v>
      </c>
      <c r="X64" s="296">
        <v>268</v>
      </c>
      <c r="Y64" s="296">
        <v>276</v>
      </c>
      <c r="Z64" s="296">
        <v>285</v>
      </c>
      <c r="AA64" s="296">
        <v>282</v>
      </c>
      <c r="AB64" s="296">
        <v>269</v>
      </c>
      <c r="AC64" s="296">
        <v>258</v>
      </c>
      <c r="AD64" s="296">
        <v>287</v>
      </c>
      <c r="AE64" s="296">
        <v>286</v>
      </c>
      <c r="AF64" s="296">
        <v>280</v>
      </c>
      <c r="AG64" s="296">
        <v>261</v>
      </c>
      <c r="AH64" s="296">
        <v>234</v>
      </c>
      <c r="AI64" s="296">
        <v>230</v>
      </c>
      <c r="AJ64" s="296">
        <v>232</v>
      </c>
      <c r="AK64" s="296">
        <v>247</v>
      </c>
      <c r="AL64" s="296">
        <v>249</v>
      </c>
      <c r="AM64" s="296">
        <v>276</v>
      </c>
      <c r="AN64" s="296">
        <v>298</v>
      </c>
      <c r="AO64" s="296">
        <v>306</v>
      </c>
      <c r="AP64" s="296">
        <v>331</v>
      </c>
      <c r="AQ64" s="296">
        <v>354</v>
      </c>
      <c r="AR64" s="296">
        <v>379</v>
      </c>
      <c r="AS64" s="296">
        <v>405</v>
      </c>
      <c r="AT64" s="296">
        <v>389</v>
      </c>
      <c r="AU64" s="296">
        <v>358</v>
      </c>
      <c r="AV64" s="296">
        <v>323</v>
      </c>
      <c r="AW64" s="296">
        <v>303</v>
      </c>
      <c r="AX64" s="296">
        <v>312</v>
      </c>
      <c r="AY64" s="296">
        <v>315</v>
      </c>
      <c r="AZ64" s="296">
        <v>285</v>
      </c>
      <c r="BA64" s="296">
        <v>258</v>
      </c>
      <c r="BB64" s="296">
        <v>251</v>
      </c>
      <c r="BC64" s="296">
        <v>244</v>
      </c>
      <c r="BD64" s="296">
        <v>241</v>
      </c>
      <c r="BE64" s="296">
        <v>235</v>
      </c>
      <c r="BF64" s="296">
        <v>212</v>
      </c>
      <c r="BG64" s="296">
        <v>202</v>
      </c>
      <c r="BH64" s="296">
        <v>193</v>
      </c>
      <c r="BI64" s="296">
        <v>202</v>
      </c>
      <c r="BJ64" s="296">
        <v>197</v>
      </c>
      <c r="BK64" s="296">
        <v>203</v>
      </c>
      <c r="BL64" s="296">
        <v>225</v>
      </c>
      <c r="BM64" s="296">
        <v>234</v>
      </c>
      <c r="BN64" s="296">
        <v>275</v>
      </c>
      <c r="BO64" s="296">
        <v>282</v>
      </c>
      <c r="BP64" s="296">
        <v>291</v>
      </c>
      <c r="BQ64" s="296">
        <v>295</v>
      </c>
      <c r="BR64" s="296">
        <v>250</v>
      </c>
      <c r="BS64" s="296">
        <v>244</v>
      </c>
    </row>
    <row r="65" spans="1:71" x14ac:dyDescent="0.25">
      <c r="A65" t="s">
        <v>62</v>
      </c>
      <c r="B65" s="296">
        <v>3</v>
      </c>
      <c r="C65" s="296">
        <v>2</v>
      </c>
      <c r="D65" s="296">
        <v>2</v>
      </c>
      <c r="E65" s="296">
        <v>2</v>
      </c>
      <c r="F65" s="296">
        <v>2</v>
      </c>
      <c r="G65" s="296">
        <v>2</v>
      </c>
      <c r="H65" s="296">
        <v>2</v>
      </c>
      <c r="I65" s="296">
        <v>1</v>
      </c>
      <c r="J65" s="296">
        <v>2</v>
      </c>
      <c r="K65" s="296">
        <v>1</v>
      </c>
      <c r="L65" s="296">
        <v>1</v>
      </c>
      <c r="M65" s="296">
        <v>3</v>
      </c>
      <c r="N65" s="296">
        <v>2</v>
      </c>
      <c r="O65" s="296">
        <v>2</v>
      </c>
      <c r="P65" s="296">
        <v>3</v>
      </c>
      <c r="Q65" s="296">
        <v>1</v>
      </c>
      <c r="R65" s="296">
        <v>2</v>
      </c>
      <c r="S65" s="296">
        <v>2</v>
      </c>
      <c r="T65" s="296">
        <v>1</v>
      </c>
      <c r="U65" s="296">
        <v>1</v>
      </c>
      <c r="V65" s="296" t="s">
        <v>18</v>
      </c>
      <c r="W65" s="296" t="s">
        <v>18</v>
      </c>
      <c r="X65" s="296" t="s">
        <v>18</v>
      </c>
      <c r="Y65" s="296" t="s">
        <v>18</v>
      </c>
      <c r="Z65" s="296">
        <v>6</v>
      </c>
      <c r="AA65" s="296">
        <v>7</v>
      </c>
      <c r="AB65" s="296">
        <v>8</v>
      </c>
      <c r="AC65" s="296">
        <v>9</v>
      </c>
      <c r="AD65" s="296">
        <v>5</v>
      </c>
      <c r="AE65" s="296">
        <v>6</v>
      </c>
      <c r="AF65" s="296">
        <v>9</v>
      </c>
      <c r="AG65" s="296">
        <v>9</v>
      </c>
      <c r="AH65" s="296">
        <v>7</v>
      </c>
      <c r="AI65" s="296">
        <v>5</v>
      </c>
      <c r="AJ65" s="296">
        <v>3</v>
      </c>
      <c r="AK65" s="296">
        <v>3</v>
      </c>
      <c r="AL65" s="296">
        <v>4</v>
      </c>
      <c r="AM65" s="296">
        <v>5</v>
      </c>
      <c r="AN65" s="296">
        <v>6</v>
      </c>
      <c r="AO65" s="296">
        <v>8</v>
      </c>
      <c r="AP65" s="296">
        <v>13</v>
      </c>
      <c r="AQ65" s="296">
        <v>13</v>
      </c>
      <c r="AR65" s="296">
        <v>10</v>
      </c>
      <c r="AS65" s="296">
        <v>7</v>
      </c>
      <c r="AT65" s="296">
        <v>3</v>
      </c>
      <c r="AU65" s="296">
        <v>2</v>
      </c>
      <c r="AV65" s="296">
        <v>4</v>
      </c>
      <c r="AW65" s="296">
        <v>6</v>
      </c>
      <c r="AX65" s="296">
        <v>5</v>
      </c>
      <c r="AY65" s="296">
        <v>5</v>
      </c>
      <c r="AZ65" s="296">
        <v>5</v>
      </c>
      <c r="BA65" s="296">
        <v>4</v>
      </c>
      <c r="BB65" s="296">
        <v>4</v>
      </c>
      <c r="BC65" s="296">
        <v>5</v>
      </c>
      <c r="BD65" s="296">
        <v>3</v>
      </c>
      <c r="BE65" s="296">
        <v>3</v>
      </c>
      <c r="BF65" s="296">
        <v>3</v>
      </c>
      <c r="BG65" s="296">
        <v>2</v>
      </c>
      <c r="BH65" s="296">
        <v>3</v>
      </c>
      <c r="BI65" s="296">
        <v>2</v>
      </c>
      <c r="BJ65" s="296">
        <v>1</v>
      </c>
      <c r="BK65" s="296">
        <v>1</v>
      </c>
      <c r="BL65" s="296" t="s">
        <v>18</v>
      </c>
      <c r="BM65" s="296" t="s">
        <v>18</v>
      </c>
      <c r="BN65" s="296" t="s">
        <v>18</v>
      </c>
      <c r="BO65" s="296" t="s">
        <v>18</v>
      </c>
      <c r="BP65" s="296" t="s">
        <v>18</v>
      </c>
      <c r="BQ65" s="296" t="s">
        <v>18</v>
      </c>
      <c r="BR65" s="296" t="s">
        <v>18</v>
      </c>
      <c r="BS65" s="296" t="s">
        <v>18</v>
      </c>
    </row>
    <row r="66" spans="1:71" x14ac:dyDescent="0.25">
      <c r="A66" t="s">
        <v>63</v>
      </c>
      <c r="B66" s="296">
        <v>74</v>
      </c>
      <c r="C66" s="296">
        <v>59</v>
      </c>
      <c r="D66" s="296">
        <v>60</v>
      </c>
      <c r="E66" s="296">
        <v>64</v>
      </c>
      <c r="F66" s="296">
        <v>58</v>
      </c>
      <c r="G66" s="296">
        <v>66</v>
      </c>
      <c r="H66" s="296">
        <v>69</v>
      </c>
      <c r="I66" s="296">
        <v>72</v>
      </c>
      <c r="J66" s="296">
        <v>71</v>
      </c>
      <c r="K66" s="296">
        <v>75</v>
      </c>
      <c r="L66" s="296">
        <v>90</v>
      </c>
      <c r="M66" s="296">
        <v>90</v>
      </c>
      <c r="N66" s="296">
        <v>88</v>
      </c>
      <c r="O66" s="296">
        <v>93</v>
      </c>
      <c r="P66" s="296">
        <v>82</v>
      </c>
      <c r="Q66" s="296">
        <v>89</v>
      </c>
      <c r="R66" s="296">
        <v>93</v>
      </c>
      <c r="S66" s="296">
        <v>85</v>
      </c>
      <c r="T66" s="296">
        <v>83</v>
      </c>
      <c r="U66" s="296">
        <v>76</v>
      </c>
      <c r="V66" s="296">
        <v>89</v>
      </c>
      <c r="W66" s="296">
        <v>98</v>
      </c>
      <c r="X66" s="296">
        <v>101</v>
      </c>
      <c r="Y66" s="296">
        <v>103</v>
      </c>
      <c r="Z66" s="296">
        <v>90</v>
      </c>
      <c r="AA66" s="296">
        <v>77</v>
      </c>
      <c r="AB66" s="296">
        <v>74</v>
      </c>
      <c r="AC66" s="296">
        <v>71</v>
      </c>
      <c r="AD66" s="296">
        <v>83</v>
      </c>
      <c r="AE66" s="296">
        <v>90</v>
      </c>
      <c r="AF66" s="296">
        <v>85</v>
      </c>
      <c r="AG66" s="296">
        <v>76</v>
      </c>
      <c r="AH66" s="296">
        <v>75</v>
      </c>
      <c r="AI66" s="296">
        <v>71</v>
      </c>
      <c r="AJ66" s="296">
        <v>71</v>
      </c>
      <c r="AK66" s="296">
        <v>76</v>
      </c>
      <c r="AL66" s="296">
        <v>80</v>
      </c>
      <c r="AM66" s="296">
        <v>77</v>
      </c>
      <c r="AN66" s="296">
        <v>75</v>
      </c>
      <c r="AO66" s="296">
        <v>71</v>
      </c>
      <c r="AP66" s="296">
        <v>75</v>
      </c>
      <c r="AQ66" s="296">
        <v>80</v>
      </c>
      <c r="AR66" s="296">
        <v>88</v>
      </c>
      <c r="AS66" s="296">
        <v>103</v>
      </c>
      <c r="AT66" s="296">
        <v>97</v>
      </c>
      <c r="AU66" s="296">
        <v>96</v>
      </c>
      <c r="AV66" s="296">
        <v>91</v>
      </c>
      <c r="AW66" s="296">
        <v>74</v>
      </c>
      <c r="AX66" s="296">
        <v>81</v>
      </c>
      <c r="AY66" s="296">
        <v>80</v>
      </c>
      <c r="AZ66" s="296">
        <v>79</v>
      </c>
      <c r="BA66" s="296">
        <v>73</v>
      </c>
      <c r="BB66" s="296">
        <v>72</v>
      </c>
      <c r="BC66" s="296">
        <v>65</v>
      </c>
      <c r="BD66" s="296">
        <v>63</v>
      </c>
      <c r="BE66" s="296">
        <v>71</v>
      </c>
      <c r="BF66" s="296">
        <v>63</v>
      </c>
      <c r="BG66" s="296">
        <v>70</v>
      </c>
      <c r="BH66" s="296">
        <v>71</v>
      </c>
      <c r="BI66" s="296">
        <v>72</v>
      </c>
      <c r="BJ66" s="296">
        <v>61</v>
      </c>
      <c r="BK66" s="296">
        <v>58</v>
      </c>
      <c r="BL66" s="296">
        <v>55</v>
      </c>
      <c r="BM66" s="296">
        <v>50</v>
      </c>
      <c r="BN66" s="296">
        <v>49</v>
      </c>
      <c r="BO66" s="296">
        <v>58</v>
      </c>
      <c r="BP66" s="296">
        <v>57</v>
      </c>
      <c r="BQ66" s="296">
        <v>50</v>
      </c>
      <c r="BR66" s="296">
        <v>68</v>
      </c>
      <c r="BS66" s="296">
        <v>63</v>
      </c>
    </row>
    <row r="67" spans="1:71" x14ac:dyDescent="0.25">
      <c r="A67" t="s">
        <v>64</v>
      </c>
      <c r="B67" s="296">
        <v>155</v>
      </c>
      <c r="C67" s="296">
        <v>159</v>
      </c>
      <c r="D67" s="296">
        <v>178</v>
      </c>
      <c r="E67" s="296">
        <v>158</v>
      </c>
      <c r="F67" s="296">
        <v>150</v>
      </c>
      <c r="G67" s="296">
        <v>150</v>
      </c>
      <c r="H67" s="296">
        <v>129</v>
      </c>
      <c r="I67" s="296">
        <v>136</v>
      </c>
      <c r="J67" s="296">
        <v>158</v>
      </c>
      <c r="K67" s="296">
        <v>151</v>
      </c>
      <c r="L67" s="296">
        <v>158</v>
      </c>
      <c r="M67" s="296">
        <v>149</v>
      </c>
      <c r="N67" s="296">
        <v>135</v>
      </c>
      <c r="O67" s="296">
        <v>164</v>
      </c>
      <c r="P67" s="296">
        <v>169</v>
      </c>
      <c r="Q67" s="296">
        <v>160</v>
      </c>
      <c r="R67" s="296">
        <v>165</v>
      </c>
      <c r="S67" s="296">
        <v>182</v>
      </c>
      <c r="T67" s="296">
        <v>181</v>
      </c>
      <c r="U67" s="296">
        <v>187</v>
      </c>
      <c r="V67" s="296">
        <v>174</v>
      </c>
      <c r="W67" s="296">
        <v>162</v>
      </c>
      <c r="X67" s="296">
        <v>187</v>
      </c>
      <c r="Y67" s="296">
        <v>205</v>
      </c>
      <c r="Z67" s="296">
        <v>222</v>
      </c>
      <c r="AA67" s="296">
        <v>217</v>
      </c>
      <c r="AB67" s="296">
        <v>235</v>
      </c>
      <c r="AC67" s="296">
        <v>238</v>
      </c>
      <c r="AD67" s="296">
        <v>252</v>
      </c>
      <c r="AE67" s="296">
        <v>246</v>
      </c>
      <c r="AF67" s="296">
        <v>230</v>
      </c>
      <c r="AG67" s="296">
        <v>243</v>
      </c>
      <c r="AH67" s="296">
        <v>249</v>
      </c>
      <c r="AI67" s="296">
        <v>255</v>
      </c>
      <c r="AJ67" s="296">
        <v>270</v>
      </c>
      <c r="AK67" s="296">
        <v>248</v>
      </c>
      <c r="AL67" s="296">
        <v>226</v>
      </c>
      <c r="AM67" s="296">
        <v>223</v>
      </c>
      <c r="AN67" s="296">
        <v>206</v>
      </c>
      <c r="AO67" s="296">
        <v>209</v>
      </c>
      <c r="AP67" s="296">
        <v>214</v>
      </c>
      <c r="AQ67" s="296">
        <v>201</v>
      </c>
      <c r="AR67" s="296">
        <v>210</v>
      </c>
      <c r="AS67" s="296">
        <v>242</v>
      </c>
      <c r="AT67" s="296">
        <v>237</v>
      </c>
      <c r="AU67" s="296">
        <v>230</v>
      </c>
      <c r="AV67" s="296">
        <v>222</v>
      </c>
      <c r="AW67" s="296">
        <v>182</v>
      </c>
      <c r="AX67" s="296">
        <v>190</v>
      </c>
      <c r="AY67" s="296">
        <v>203</v>
      </c>
      <c r="AZ67" s="296">
        <v>209</v>
      </c>
      <c r="BA67" s="296">
        <v>210</v>
      </c>
      <c r="BB67" s="296">
        <v>210</v>
      </c>
      <c r="BC67" s="296">
        <v>207</v>
      </c>
      <c r="BD67" s="296">
        <v>200</v>
      </c>
      <c r="BE67" s="296">
        <v>202</v>
      </c>
      <c r="BF67" s="296">
        <v>186</v>
      </c>
      <c r="BG67" s="296">
        <v>188</v>
      </c>
      <c r="BH67" s="296">
        <v>189</v>
      </c>
      <c r="BI67" s="296">
        <v>184</v>
      </c>
      <c r="BJ67" s="296">
        <v>207</v>
      </c>
      <c r="BK67" s="296">
        <v>191</v>
      </c>
      <c r="BL67" s="296">
        <v>189</v>
      </c>
      <c r="BM67" s="296">
        <v>195</v>
      </c>
      <c r="BN67" s="296">
        <v>189</v>
      </c>
      <c r="BO67" s="296">
        <v>196</v>
      </c>
      <c r="BP67" s="296">
        <v>192</v>
      </c>
      <c r="BQ67" s="296">
        <v>199</v>
      </c>
      <c r="BR67" s="296">
        <v>197</v>
      </c>
      <c r="BS67" s="296">
        <v>202</v>
      </c>
    </row>
    <row r="68" spans="1:71" x14ac:dyDescent="0.25">
      <c r="A68" t="s">
        <v>65</v>
      </c>
      <c r="B68" s="296">
        <v>128</v>
      </c>
      <c r="C68" s="296">
        <v>110</v>
      </c>
      <c r="D68" s="296">
        <v>116</v>
      </c>
      <c r="E68" s="296">
        <v>114</v>
      </c>
      <c r="F68" s="296">
        <v>130</v>
      </c>
      <c r="G68" s="296">
        <v>148</v>
      </c>
      <c r="H68" s="296">
        <v>137</v>
      </c>
      <c r="I68" s="296">
        <v>140</v>
      </c>
      <c r="J68" s="296">
        <v>139</v>
      </c>
      <c r="K68" s="296">
        <v>128</v>
      </c>
      <c r="L68" s="296">
        <v>132</v>
      </c>
      <c r="M68" s="296">
        <v>139</v>
      </c>
      <c r="N68" s="296">
        <v>131</v>
      </c>
      <c r="O68" s="296">
        <v>154</v>
      </c>
      <c r="P68" s="296">
        <v>158</v>
      </c>
      <c r="Q68" s="296">
        <v>157</v>
      </c>
      <c r="R68" s="296">
        <v>187</v>
      </c>
      <c r="S68" s="296">
        <v>183</v>
      </c>
      <c r="T68" s="296">
        <v>190</v>
      </c>
      <c r="U68" s="296">
        <v>215</v>
      </c>
      <c r="V68" s="296">
        <v>211</v>
      </c>
      <c r="W68" s="296">
        <v>203</v>
      </c>
      <c r="X68" s="296">
        <v>212</v>
      </c>
      <c r="Y68" s="296">
        <v>202</v>
      </c>
      <c r="Z68" s="296">
        <v>174</v>
      </c>
      <c r="AA68" s="296">
        <v>181</v>
      </c>
      <c r="AB68" s="296">
        <v>165</v>
      </c>
      <c r="AC68" s="296">
        <v>170</v>
      </c>
      <c r="AD68" s="296">
        <v>193</v>
      </c>
      <c r="AE68" s="296">
        <v>184</v>
      </c>
      <c r="AF68" s="296">
        <v>186</v>
      </c>
      <c r="AG68" s="296">
        <v>182</v>
      </c>
      <c r="AH68" s="296">
        <v>183</v>
      </c>
      <c r="AI68" s="296">
        <v>198</v>
      </c>
      <c r="AJ68" s="296">
        <v>200</v>
      </c>
      <c r="AK68" s="296">
        <v>216</v>
      </c>
      <c r="AL68" s="296">
        <v>219</v>
      </c>
      <c r="AM68" s="296">
        <v>220</v>
      </c>
      <c r="AN68" s="296">
        <v>229</v>
      </c>
      <c r="AO68" s="296">
        <v>228</v>
      </c>
      <c r="AP68" s="296">
        <v>240</v>
      </c>
      <c r="AQ68" s="296">
        <v>237</v>
      </c>
      <c r="AR68" s="296">
        <v>234</v>
      </c>
      <c r="AS68" s="296">
        <v>227</v>
      </c>
      <c r="AT68" s="296">
        <v>218</v>
      </c>
      <c r="AU68" s="296">
        <v>213</v>
      </c>
      <c r="AV68" s="296">
        <v>215</v>
      </c>
      <c r="AW68" s="296">
        <v>202</v>
      </c>
      <c r="AX68" s="296">
        <v>186</v>
      </c>
      <c r="AY68" s="296">
        <v>212</v>
      </c>
      <c r="AZ68" s="296">
        <v>226</v>
      </c>
      <c r="BA68" s="296">
        <v>246</v>
      </c>
      <c r="BB68" s="296">
        <v>268</v>
      </c>
      <c r="BC68" s="296">
        <v>265</v>
      </c>
      <c r="BD68" s="296">
        <v>264</v>
      </c>
      <c r="BE68" s="296">
        <v>252</v>
      </c>
      <c r="BF68" s="296">
        <v>241</v>
      </c>
      <c r="BG68" s="296">
        <v>228</v>
      </c>
      <c r="BH68" s="296">
        <v>221</v>
      </c>
      <c r="BI68" s="296">
        <v>225</v>
      </c>
      <c r="BJ68" s="296">
        <v>218</v>
      </c>
      <c r="BK68" s="296">
        <v>225</v>
      </c>
      <c r="BL68" s="296">
        <v>203</v>
      </c>
      <c r="BM68" s="296">
        <v>204</v>
      </c>
      <c r="BN68" s="296">
        <v>213</v>
      </c>
      <c r="BO68" s="296">
        <v>210</v>
      </c>
      <c r="BP68" s="296">
        <v>223</v>
      </c>
      <c r="BQ68" s="296">
        <v>227</v>
      </c>
      <c r="BR68" s="296">
        <v>221</v>
      </c>
      <c r="BS68" s="296">
        <v>209</v>
      </c>
    </row>
    <row r="69" spans="1:71" x14ac:dyDescent="0.25">
      <c r="A69" t="s">
        <v>66</v>
      </c>
      <c r="B69" s="296">
        <v>245</v>
      </c>
      <c r="C69" s="296">
        <v>266</v>
      </c>
      <c r="D69" s="296">
        <v>281</v>
      </c>
      <c r="E69" s="296">
        <v>276</v>
      </c>
      <c r="F69" s="296">
        <v>270</v>
      </c>
      <c r="G69" s="296">
        <v>260</v>
      </c>
      <c r="H69" s="296">
        <v>264</v>
      </c>
      <c r="I69" s="296">
        <v>310</v>
      </c>
      <c r="J69" s="296">
        <v>318</v>
      </c>
      <c r="K69" s="296">
        <v>329</v>
      </c>
      <c r="L69" s="296">
        <v>383</v>
      </c>
      <c r="M69" s="296">
        <v>345</v>
      </c>
      <c r="N69" s="296">
        <v>364</v>
      </c>
      <c r="O69" s="296">
        <v>385</v>
      </c>
      <c r="P69" s="296">
        <v>366</v>
      </c>
      <c r="Q69" s="296">
        <v>381</v>
      </c>
      <c r="R69" s="296">
        <v>371</v>
      </c>
      <c r="S69" s="296">
        <v>346</v>
      </c>
      <c r="T69" s="296">
        <v>348</v>
      </c>
      <c r="U69" s="296">
        <v>363</v>
      </c>
      <c r="V69" s="296">
        <v>391</v>
      </c>
      <c r="W69" s="296">
        <v>393</v>
      </c>
      <c r="X69" s="296">
        <v>362</v>
      </c>
      <c r="Y69" s="296">
        <v>356</v>
      </c>
      <c r="Z69" s="296">
        <v>316</v>
      </c>
      <c r="AA69" s="296">
        <v>338</v>
      </c>
      <c r="AB69" s="296">
        <v>351</v>
      </c>
      <c r="AC69" s="296">
        <v>387</v>
      </c>
      <c r="AD69" s="296">
        <v>396</v>
      </c>
      <c r="AE69" s="296">
        <v>358</v>
      </c>
      <c r="AF69" s="296">
        <v>349</v>
      </c>
      <c r="AG69" s="296">
        <v>306</v>
      </c>
      <c r="AH69" s="296">
        <v>285</v>
      </c>
      <c r="AI69" s="296">
        <v>266</v>
      </c>
      <c r="AJ69" s="296">
        <v>233</v>
      </c>
      <c r="AK69" s="296">
        <v>209</v>
      </c>
      <c r="AL69" s="296">
        <v>213</v>
      </c>
      <c r="AM69" s="296">
        <v>231</v>
      </c>
      <c r="AN69" s="296">
        <v>253</v>
      </c>
      <c r="AO69" s="296">
        <v>274</v>
      </c>
      <c r="AP69" s="296">
        <v>284</v>
      </c>
      <c r="AQ69" s="296">
        <v>264</v>
      </c>
      <c r="AR69" s="296">
        <v>256</v>
      </c>
      <c r="AS69" s="296">
        <v>258</v>
      </c>
      <c r="AT69" s="296">
        <v>288</v>
      </c>
      <c r="AU69" s="296">
        <v>307</v>
      </c>
      <c r="AV69" s="296">
        <v>331</v>
      </c>
      <c r="AW69" s="296">
        <v>321</v>
      </c>
      <c r="AX69" s="296">
        <v>292</v>
      </c>
      <c r="AY69" s="296">
        <v>304</v>
      </c>
      <c r="AZ69" s="296">
        <v>298</v>
      </c>
      <c r="BA69" s="296">
        <v>296</v>
      </c>
      <c r="BB69" s="296">
        <v>290</v>
      </c>
      <c r="BC69" s="296">
        <v>276</v>
      </c>
      <c r="BD69" s="296">
        <v>269</v>
      </c>
      <c r="BE69" s="296">
        <v>299</v>
      </c>
      <c r="BF69" s="296">
        <v>330</v>
      </c>
      <c r="BG69" s="296">
        <v>328</v>
      </c>
      <c r="BH69" s="296">
        <v>316</v>
      </c>
      <c r="BI69" s="296">
        <v>279</v>
      </c>
      <c r="BJ69" s="296">
        <v>286</v>
      </c>
      <c r="BK69" s="296">
        <v>307</v>
      </c>
      <c r="BL69" s="296">
        <v>350</v>
      </c>
      <c r="BM69" s="296">
        <v>384</v>
      </c>
      <c r="BN69" s="296">
        <v>371</v>
      </c>
      <c r="BO69" s="296">
        <v>369</v>
      </c>
      <c r="BP69" s="296">
        <v>337</v>
      </c>
      <c r="BQ69" s="296">
        <v>325</v>
      </c>
      <c r="BR69" s="296">
        <v>313</v>
      </c>
      <c r="BS69" s="296">
        <v>298</v>
      </c>
    </row>
    <row r="70" spans="1:71" x14ac:dyDescent="0.25">
      <c r="A70" t="s">
        <v>67</v>
      </c>
      <c r="B70" s="296">
        <v>129</v>
      </c>
      <c r="C70" s="296">
        <v>120</v>
      </c>
      <c r="D70" s="296">
        <v>130</v>
      </c>
      <c r="E70" s="296">
        <v>120</v>
      </c>
      <c r="F70" s="296">
        <v>112</v>
      </c>
      <c r="G70" s="296">
        <v>116</v>
      </c>
      <c r="H70" s="296">
        <v>117</v>
      </c>
      <c r="I70" s="296">
        <v>110</v>
      </c>
      <c r="J70" s="296">
        <v>125</v>
      </c>
      <c r="K70" s="296">
        <v>125</v>
      </c>
      <c r="L70" s="296">
        <v>126</v>
      </c>
      <c r="M70" s="296">
        <v>131</v>
      </c>
      <c r="N70" s="296">
        <v>111</v>
      </c>
      <c r="O70" s="296">
        <v>116</v>
      </c>
      <c r="P70" s="296">
        <v>124</v>
      </c>
      <c r="Q70" s="296">
        <v>127</v>
      </c>
      <c r="R70" s="296">
        <v>128</v>
      </c>
      <c r="S70" s="296">
        <v>134</v>
      </c>
      <c r="T70" s="296">
        <v>114</v>
      </c>
      <c r="U70" s="296">
        <v>112</v>
      </c>
      <c r="V70" s="296">
        <v>106</v>
      </c>
      <c r="W70" s="296">
        <v>96</v>
      </c>
      <c r="X70" s="296">
        <v>86</v>
      </c>
      <c r="Y70" s="296">
        <v>90</v>
      </c>
      <c r="Z70" s="296">
        <v>84</v>
      </c>
      <c r="AA70" s="296">
        <v>82</v>
      </c>
      <c r="AB70" s="296">
        <v>105</v>
      </c>
      <c r="AC70" s="296">
        <v>104</v>
      </c>
      <c r="AD70" s="296">
        <v>110</v>
      </c>
      <c r="AE70" s="296">
        <v>123</v>
      </c>
      <c r="AF70" s="296">
        <v>100</v>
      </c>
      <c r="AG70" s="296">
        <v>104</v>
      </c>
      <c r="AH70" s="296">
        <v>103</v>
      </c>
      <c r="AI70" s="296">
        <v>94</v>
      </c>
      <c r="AJ70" s="296">
        <v>109</v>
      </c>
      <c r="AK70" s="296">
        <v>94</v>
      </c>
      <c r="AL70" s="296">
        <v>101</v>
      </c>
      <c r="AM70" s="296">
        <v>107</v>
      </c>
      <c r="AN70" s="296">
        <v>101</v>
      </c>
      <c r="AO70" s="296">
        <v>101</v>
      </c>
      <c r="AP70" s="296">
        <v>114</v>
      </c>
      <c r="AQ70" s="296">
        <v>112</v>
      </c>
      <c r="AR70" s="296">
        <v>99</v>
      </c>
      <c r="AS70" s="296">
        <v>99</v>
      </c>
      <c r="AT70" s="296">
        <v>68</v>
      </c>
      <c r="AU70" s="296">
        <v>70</v>
      </c>
      <c r="AV70" s="296">
        <v>83</v>
      </c>
      <c r="AW70" s="296">
        <v>95</v>
      </c>
      <c r="AX70" s="296">
        <v>106</v>
      </c>
      <c r="AY70" s="296">
        <v>104</v>
      </c>
      <c r="AZ70" s="296">
        <v>91</v>
      </c>
      <c r="BA70" s="296">
        <v>89</v>
      </c>
      <c r="BB70" s="296">
        <v>81</v>
      </c>
      <c r="BC70" s="296">
        <v>77</v>
      </c>
      <c r="BD70" s="296">
        <v>78</v>
      </c>
      <c r="BE70" s="296">
        <v>70</v>
      </c>
      <c r="BF70" s="296">
        <v>83</v>
      </c>
      <c r="BG70" s="296">
        <v>79</v>
      </c>
      <c r="BH70" s="296">
        <v>90</v>
      </c>
      <c r="BI70" s="296">
        <v>92</v>
      </c>
      <c r="BJ70" s="296">
        <v>83</v>
      </c>
      <c r="BK70" s="296">
        <v>84</v>
      </c>
      <c r="BL70" s="296">
        <v>76</v>
      </c>
      <c r="BM70" s="296">
        <v>74</v>
      </c>
      <c r="BN70" s="296">
        <v>74</v>
      </c>
      <c r="BO70" s="296">
        <v>81</v>
      </c>
      <c r="BP70" s="296">
        <v>84</v>
      </c>
      <c r="BQ70" s="296">
        <v>77</v>
      </c>
      <c r="BR70" s="296">
        <v>79</v>
      </c>
      <c r="BS70" s="296">
        <v>72</v>
      </c>
    </row>
    <row r="71" spans="1:71" x14ac:dyDescent="0.25">
      <c r="A71" t="s">
        <v>68</v>
      </c>
      <c r="B71" s="296">
        <v>83</v>
      </c>
      <c r="C71" s="296">
        <v>86</v>
      </c>
      <c r="D71" s="296">
        <v>84</v>
      </c>
      <c r="E71" s="296">
        <v>75</v>
      </c>
      <c r="F71" s="296">
        <v>73</v>
      </c>
      <c r="G71" s="296">
        <v>65</v>
      </c>
      <c r="H71" s="296">
        <v>54</v>
      </c>
      <c r="I71" s="296">
        <v>78</v>
      </c>
      <c r="J71" s="296">
        <v>92</v>
      </c>
      <c r="K71" s="296">
        <v>100</v>
      </c>
      <c r="L71" s="296">
        <v>110</v>
      </c>
      <c r="M71" s="296">
        <v>119</v>
      </c>
      <c r="N71" s="296">
        <v>120</v>
      </c>
      <c r="O71" s="296">
        <v>124</v>
      </c>
      <c r="P71" s="296">
        <v>121</v>
      </c>
      <c r="Q71" s="296">
        <v>107</v>
      </c>
      <c r="R71" s="296">
        <v>107</v>
      </c>
      <c r="S71" s="296">
        <v>104</v>
      </c>
      <c r="T71" s="296">
        <v>101</v>
      </c>
      <c r="U71" s="296">
        <v>98</v>
      </c>
      <c r="V71" s="296">
        <v>97</v>
      </c>
      <c r="W71" s="296">
        <v>113</v>
      </c>
      <c r="X71" s="296">
        <v>119</v>
      </c>
      <c r="Y71" s="296">
        <v>116</v>
      </c>
      <c r="Z71" s="296">
        <v>129</v>
      </c>
      <c r="AA71" s="296">
        <v>110</v>
      </c>
      <c r="AB71" s="296">
        <v>109</v>
      </c>
      <c r="AC71" s="296">
        <v>114</v>
      </c>
      <c r="AD71" s="296">
        <v>109</v>
      </c>
      <c r="AE71" s="296">
        <v>121</v>
      </c>
      <c r="AF71" s="296">
        <v>119</v>
      </c>
      <c r="AG71" s="296">
        <v>115</v>
      </c>
      <c r="AH71" s="296">
        <v>108</v>
      </c>
      <c r="AI71" s="296">
        <v>99</v>
      </c>
      <c r="AJ71" s="296">
        <v>114</v>
      </c>
      <c r="AK71" s="296">
        <v>128</v>
      </c>
      <c r="AL71" s="296">
        <v>132</v>
      </c>
      <c r="AM71" s="296">
        <v>136</v>
      </c>
      <c r="AN71" s="296">
        <v>129</v>
      </c>
      <c r="AO71" s="296">
        <v>126</v>
      </c>
      <c r="AP71" s="296">
        <v>118</v>
      </c>
      <c r="AQ71" s="296">
        <v>112</v>
      </c>
      <c r="AR71" s="296">
        <v>119</v>
      </c>
      <c r="AS71" s="296">
        <v>118</v>
      </c>
      <c r="AT71" s="296">
        <v>127</v>
      </c>
      <c r="AU71" s="296">
        <v>133</v>
      </c>
      <c r="AV71" s="296">
        <v>143</v>
      </c>
      <c r="AW71" s="296">
        <v>142</v>
      </c>
      <c r="AX71" s="296">
        <v>144</v>
      </c>
      <c r="AY71" s="296">
        <v>148</v>
      </c>
      <c r="AZ71" s="296">
        <v>138</v>
      </c>
      <c r="BA71" s="296">
        <v>149</v>
      </c>
      <c r="BB71" s="296">
        <v>160</v>
      </c>
      <c r="BC71" s="296">
        <v>166</v>
      </c>
      <c r="BD71" s="296">
        <v>168</v>
      </c>
      <c r="BE71" s="296">
        <v>154</v>
      </c>
      <c r="BF71" s="296">
        <v>147</v>
      </c>
      <c r="BG71" s="296">
        <v>121</v>
      </c>
      <c r="BH71" s="296">
        <v>121</v>
      </c>
      <c r="BI71" s="296">
        <v>112</v>
      </c>
      <c r="BJ71" s="296">
        <v>109</v>
      </c>
      <c r="BK71" s="296">
        <v>112</v>
      </c>
      <c r="BL71" s="296">
        <v>105</v>
      </c>
      <c r="BM71" s="296">
        <v>129</v>
      </c>
      <c r="BN71" s="296">
        <v>132</v>
      </c>
      <c r="BO71" s="296">
        <v>126</v>
      </c>
      <c r="BP71" s="296">
        <v>135</v>
      </c>
      <c r="BQ71" s="296">
        <v>132</v>
      </c>
      <c r="BR71" s="296">
        <v>131</v>
      </c>
      <c r="BS71" s="296">
        <v>138</v>
      </c>
    </row>
    <row r="72" spans="1:71" x14ac:dyDescent="0.25">
      <c r="A72" t="s">
        <v>69</v>
      </c>
      <c r="B72" s="296">
        <v>8</v>
      </c>
      <c r="C72" s="296">
        <v>13</v>
      </c>
      <c r="D72" s="296">
        <v>11</v>
      </c>
      <c r="E72" s="296">
        <v>14</v>
      </c>
      <c r="F72" s="296">
        <v>14</v>
      </c>
      <c r="G72" s="296">
        <v>10</v>
      </c>
      <c r="H72" s="296">
        <v>13</v>
      </c>
      <c r="I72" s="296">
        <v>16</v>
      </c>
      <c r="J72" s="296">
        <v>17</v>
      </c>
      <c r="K72" s="296">
        <v>33</v>
      </c>
      <c r="L72" s="296">
        <v>39</v>
      </c>
      <c r="M72" s="296">
        <v>38</v>
      </c>
      <c r="N72" s="296">
        <v>45</v>
      </c>
      <c r="O72" s="296">
        <v>37</v>
      </c>
      <c r="P72" s="296">
        <v>35</v>
      </c>
      <c r="Q72" s="296">
        <v>35</v>
      </c>
      <c r="R72" s="296">
        <v>37</v>
      </c>
      <c r="S72" s="296">
        <v>40</v>
      </c>
      <c r="T72" s="296">
        <v>40</v>
      </c>
      <c r="U72" s="296">
        <v>40</v>
      </c>
      <c r="V72" s="296">
        <v>36</v>
      </c>
      <c r="W72" s="296">
        <v>35</v>
      </c>
      <c r="X72" s="296">
        <v>27</v>
      </c>
      <c r="Y72" s="296">
        <v>25</v>
      </c>
      <c r="Z72" s="296">
        <v>23</v>
      </c>
      <c r="AA72" s="296">
        <v>14</v>
      </c>
      <c r="AB72" s="296">
        <v>24</v>
      </c>
      <c r="AC72" s="296">
        <v>26</v>
      </c>
      <c r="AD72" s="296">
        <v>24</v>
      </c>
      <c r="AE72" s="296">
        <v>30</v>
      </c>
      <c r="AF72" s="296">
        <v>23</v>
      </c>
      <c r="AG72" s="296">
        <v>27</v>
      </c>
      <c r="AH72" s="296">
        <v>27</v>
      </c>
      <c r="AI72" s="296">
        <v>23</v>
      </c>
      <c r="AJ72" s="296">
        <v>21</v>
      </c>
      <c r="AK72" s="296">
        <v>19</v>
      </c>
      <c r="AL72" s="296">
        <v>19</v>
      </c>
      <c r="AM72" s="296">
        <v>17</v>
      </c>
      <c r="AN72" s="296">
        <v>16</v>
      </c>
      <c r="AO72" s="296">
        <v>15</v>
      </c>
      <c r="AP72" s="296">
        <v>19</v>
      </c>
      <c r="AQ72" s="296">
        <v>26</v>
      </c>
      <c r="AR72" s="296">
        <v>29</v>
      </c>
      <c r="AS72" s="296">
        <v>27</v>
      </c>
      <c r="AT72" s="296">
        <v>26</v>
      </c>
      <c r="AU72" s="296">
        <v>18</v>
      </c>
      <c r="AV72" s="296">
        <v>24</v>
      </c>
      <c r="AW72" s="296">
        <v>32</v>
      </c>
      <c r="AX72" s="296">
        <v>33</v>
      </c>
      <c r="AY72" s="296">
        <v>37</v>
      </c>
      <c r="AZ72" s="296">
        <v>34</v>
      </c>
      <c r="BA72" s="296">
        <v>25</v>
      </c>
      <c r="BB72" s="296">
        <v>27</v>
      </c>
      <c r="BC72" s="296">
        <v>24</v>
      </c>
      <c r="BD72" s="296">
        <v>22</v>
      </c>
      <c r="BE72" s="296">
        <v>25</v>
      </c>
      <c r="BF72" s="296">
        <v>32</v>
      </c>
      <c r="BG72" s="296">
        <v>43</v>
      </c>
      <c r="BH72" s="296">
        <v>42</v>
      </c>
      <c r="BI72" s="296">
        <v>44</v>
      </c>
      <c r="BJ72" s="296">
        <v>41</v>
      </c>
      <c r="BK72" s="296">
        <v>36</v>
      </c>
      <c r="BL72" s="296">
        <v>34</v>
      </c>
      <c r="BM72" s="296">
        <v>24</v>
      </c>
      <c r="BN72" s="296">
        <v>29</v>
      </c>
      <c r="BO72" s="296">
        <v>30</v>
      </c>
      <c r="BP72" s="296">
        <v>32</v>
      </c>
      <c r="BQ72" s="296">
        <v>39</v>
      </c>
      <c r="BR72" s="296">
        <v>25</v>
      </c>
      <c r="BS72" s="296">
        <v>28</v>
      </c>
    </row>
    <row r="73" spans="1:71" x14ac:dyDescent="0.25">
      <c r="A73" t="s">
        <v>70</v>
      </c>
      <c r="B73" s="296">
        <v>618</v>
      </c>
      <c r="C73" s="296">
        <v>574</v>
      </c>
      <c r="D73" s="296">
        <v>570</v>
      </c>
      <c r="E73" s="296">
        <v>605</v>
      </c>
      <c r="F73" s="296">
        <v>571</v>
      </c>
      <c r="G73" s="296">
        <v>618</v>
      </c>
      <c r="H73" s="296">
        <v>697</v>
      </c>
      <c r="I73" s="296">
        <v>725</v>
      </c>
      <c r="J73" s="296">
        <v>778</v>
      </c>
      <c r="K73" s="296">
        <v>798</v>
      </c>
      <c r="L73" s="296">
        <v>745</v>
      </c>
      <c r="M73" s="296">
        <v>696</v>
      </c>
      <c r="N73" s="296">
        <v>673</v>
      </c>
      <c r="O73" s="296">
        <v>659</v>
      </c>
      <c r="P73" s="296">
        <v>668</v>
      </c>
      <c r="Q73" s="296">
        <v>679</v>
      </c>
      <c r="R73" s="296">
        <v>664</v>
      </c>
      <c r="S73" s="296">
        <v>636</v>
      </c>
      <c r="T73" s="296">
        <v>649</v>
      </c>
      <c r="U73" s="296">
        <v>623</v>
      </c>
      <c r="V73" s="296">
        <v>644</v>
      </c>
      <c r="W73" s="296">
        <v>635</v>
      </c>
      <c r="X73" s="296">
        <v>621</v>
      </c>
      <c r="Y73" s="296">
        <v>606</v>
      </c>
      <c r="Z73" s="296">
        <v>553</v>
      </c>
      <c r="AA73" s="296">
        <v>534</v>
      </c>
      <c r="AB73" s="296">
        <v>533</v>
      </c>
      <c r="AC73" s="296">
        <v>600</v>
      </c>
      <c r="AD73" s="296">
        <v>632</v>
      </c>
      <c r="AE73" s="296">
        <v>626</v>
      </c>
      <c r="AF73" s="296">
        <v>585</v>
      </c>
      <c r="AG73" s="296">
        <v>563</v>
      </c>
      <c r="AH73" s="296">
        <v>536</v>
      </c>
      <c r="AI73" s="296">
        <v>556</v>
      </c>
      <c r="AJ73" s="296">
        <v>569</v>
      </c>
      <c r="AK73" s="296">
        <v>531</v>
      </c>
      <c r="AL73" s="296">
        <v>553</v>
      </c>
      <c r="AM73" s="296">
        <v>531</v>
      </c>
      <c r="AN73" s="296">
        <v>512</v>
      </c>
      <c r="AO73" s="296">
        <v>482</v>
      </c>
      <c r="AP73" s="296">
        <v>433</v>
      </c>
      <c r="AQ73" s="296">
        <v>425</v>
      </c>
      <c r="AR73" s="296">
        <v>410</v>
      </c>
      <c r="AS73" s="296">
        <v>469</v>
      </c>
      <c r="AT73" s="296">
        <v>495</v>
      </c>
      <c r="AU73" s="296">
        <v>529</v>
      </c>
      <c r="AV73" s="296">
        <v>522</v>
      </c>
      <c r="AW73" s="296">
        <v>464</v>
      </c>
      <c r="AX73" s="296">
        <v>432</v>
      </c>
      <c r="AY73" s="296">
        <v>378</v>
      </c>
      <c r="AZ73" s="296">
        <v>409</v>
      </c>
      <c r="BA73" s="296">
        <v>394</v>
      </c>
      <c r="BB73" s="296">
        <v>410</v>
      </c>
      <c r="BC73" s="296">
        <v>445</v>
      </c>
      <c r="BD73" s="296">
        <v>402</v>
      </c>
      <c r="BE73" s="296">
        <v>449</v>
      </c>
      <c r="BF73" s="296">
        <v>445</v>
      </c>
      <c r="BG73" s="296">
        <v>426</v>
      </c>
      <c r="BH73" s="296">
        <v>451</v>
      </c>
      <c r="BI73" s="296">
        <v>447</v>
      </c>
      <c r="BJ73" s="296">
        <v>479</v>
      </c>
      <c r="BK73" s="296">
        <v>501</v>
      </c>
      <c r="BL73" s="296">
        <v>525</v>
      </c>
      <c r="BM73" s="296">
        <v>554</v>
      </c>
      <c r="BN73" s="296">
        <v>563</v>
      </c>
      <c r="BO73" s="296">
        <v>584</v>
      </c>
      <c r="BP73" s="296">
        <v>617</v>
      </c>
      <c r="BQ73" s="296">
        <v>617</v>
      </c>
      <c r="BR73" s="296">
        <v>635</v>
      </c>
      <c r="BS73" s="296">
        <v>634</v>
      </c>
    </row>
    <row r="74" spans="1:71" x14ac:dyDescent="0.25">
      <c r="A74" t="s">
        <v>71</v>
      </c>
      <c r="B74" s="296">
        <v>31</v>
      </c>
      <c r="C74" s="296">
        <v>42</v>
      </c>
      <c r="D74" s="296">
        <v>46</v>
      </c>
      <c r="E74" s="296">
        <v>44</v>
      </c>
      <c r="F74" s="296">
        <v>48</v>
      </c>
      <c r="G74" s="296">
        <v>40</v>
      </c>
      <c r="H74" s="296">
        <v>48</v>
      </c>
      <c r="I74" s="296">
        <v>59</v>
      </c>
      <c r="J74" s="296">
        <v>66</v>
      </c>
      <c r="K74" s="296">
        <v>67</v>
      </c>
      <c r="L74" s="296">
        <v>73</v>
      </c>
      <c r="M74" s="296">
        <v>62</v>
      </c>
      <c r="N74" s="296">
        <v>58</v>
      </c>
      <c r="O74" s="296">
        <v>78</v>
      </c>
      <c r="P74" s="296">
        <v>64</v>
      </c>
      <c r="Q74" s="296">
        <v>74</v>
      </c>
      <c r="R74" s="296">
        <v>85</v>
      </c>
      <c r="S74" s="296">
        <v>74</v>
      </c>
      <c r="T74" s="296">
        <v>93</v>
      </c>
      <c r="U74" s="296">
        <v>106</v>
      </c>
      <c r="V74" s="296">
        <v>99</v>
      </c>
      <c r="W74" s="296">
        <v>96</v>
      </c>
      <c r="X74" s="296">
        <v>104</v>
      </c>
      <c r="Y74" s="296">
        <v>92</v>
      </c>
      <c r="Z74" s="296">
        <v>92</v>
      </c>
      <c r="AA74" s="296">
        <v>93</v>
      </c>
      <c r="AB74" s="296">
        <v>86</v>
      </c>
      <c r="AC74" s="296">
        <v>82</v>
      </c>
      <c r="AD74" s="296">
        <v>81</v>
      </c>
      <c r="AE74" s="296">
        <v>75</v>
      </c>
      <c r="AF74" s="296">
        <v>76</v>
      </c>
      <c r="AG74" s="296">
        <v>84</v>
      </c>
      <c r="AH74" s="296">
        <v>88</v>
      </c>
      <c r="AI74" s="296">
        <v>88</v>
      </c>
      <c r="AJ74" s="296">
        <v>74</v>
      </c>
      <c r="AK74" s="296">
        <v>70</v>
      </c>
      <c r="AL74" s="296">
        <v>58</v>
      </c>
      <c r="AM74" s="296">
        <v>58</v>
      </c>
      <c r="AN74" s="296">
        <v>59</v>
      </c>
      <c r="AO74" s="296">
        <v>55</v>
      </c>
      <c r="AP74" s="296">
        <v>54</v>
      </c>
      <c r="AQ74" s="296">
        <v>50</v>
      </c>
      <c r="AR74" s="296">
        <v>49</v>
      </c>
      <c r="AS74" s="296">
        <v>67</v>
      </c>
      <c r="AT74" s="296">
        <v>67</v>
      </c>
      <c r="AU74" s="296">
        <v>81</v>
      </c>
      <c r="AV74" s="296">
        <v>82</v>
      </c>
      <c r="AW74" s="296">
        <v>73</v>
      </c>
      <c r="AX74" s="296">
        <v>89</v>
      </c>
      <c r="AY74" s="296">
        <v>78</v>
      </c>
      <c r="AZ74" s="296">
        <v>74</v>
      </c>
      <c r="BA74" s="296">
        <v>66</v>
      </c>
      <c r="BB74" s="296">
        <v>61</v>
      </c>
      <c r="BC74" s="296">
        <v>68</v>
      </c>
      <c r="BD74" s="296">
        <v>82</v>
      </c>
      <c r="BE74" s="296">
        <v>82</v>
      </c>
      <c r="BF74" s="296">
        <v>104</v>
      </c>
      <c r="BG74" s="296">
        <v>89</v>
      </c>
      <c r="BH74" s="296">
        <v>69</v>
      </c>
      <c r="BI74" s="296">
        <v>65</v>
      </c>
      <c r="BJ74" s="296">
        <v>39</v>
      </c>
      <c r="BK74" s="296">
        <v>52</v>
      </c>
      <c r="BL74" s="296">
        <v>48</v>
      </c>
      <c r="BM74" s="296">
        <v>68</v>
      </c>
      <c r="BN74" s="296">
        <v>79</v>
      </c>
      <c r="BO74" s="296">
        <v>71</v>
      </c>
      <c r="BP74" s="296">
        <v>83</v>
      </c>
      <c r="BQ74" s="296">
        <v>70</v>
      </c>
      <c r="BR74" s="296">
        <v>60</v>
      </c>
      <c r="BS74" s="296">
        <v>51</v>
      </c>
    </row>
    <row r="75" spans="1:71" x14ac:dyDescent="0.25">
      <c r="A75" t="s">
        <v>72</v>
      </c>
      <c r="B75" s="296">
        <v>270</v>
      </c>
      <c r="C75" s="296">
        <v>263</v>
      </c>
      <c r="D75" s="296">
        <v>289</v>
      </c>
      <c r="E75" s="296">
        <v>276</v>
      </c>
      <c r="F75" s="296">
        <v>253</v>
      </c>
      <c r="G75" s="296">
        <v>277</v>
      </c>
      <c r="H75" s="296">
        <v>260</v>
      </c>
      <c r="I75" s="296">
        <v>283</v>
      </c>
      <c r="J75" s="296">
        <v>300</v>
      </c>
      <c r="K75" s="296">
        <v>292</v>
      </c>
      <c r="L75" s="296">
        <v>298</v>
      </c>
      <c r="M75" s="296">
        <v>310</v>
      </c>
      <c r="N75" s="296">
        <v>317</v>
      </c>
      <c r="O75" s="296">
        <v>324</v>
      </c>
      <c r="P75" s="296">
        <v>337</v>
      </c>
      <c r="Q75" s="296">
        <v>336</v>
      </c>
      <c r="R75" s="296">
        <v>331</v>
      </c>
      <c r="S75" s="296">
        <v>339</v>
      </c>
      <c r="T75" s="296">
        <v>326</v>
      </c>
      <c r="U75" s="296">
        <v>326</v>
      </c>
      <c r="V75" s="296">
        <v>324</v>
      </c>
      <c r="W75" s="296">
        <v>306</v>
      </c>
      <c r="X75" s="296">
        <v>289</v>
      </c>
      <c r="Y75" s="296">
        <v>272</v>
      </c>
      <c r="Z75" s="296">
        <v>269</v>
      </c>
      <c r="AA75" s="296">
        <v>262</v>
      </c>
      <c r="AB75" s="296">
        <v>276</v>
      </c>
      <c r="AC75" s="296">
        <v>285</v>
      </c>
      <c r="AD75" s="296">
        <v>287</v>
      </c>
      <c r="AE75" s="296">
        <v>296</v>
      </c>
      <c r="AF75" s="296">
        <v>308</v>
      </c>
      <c r="AG75" s="296">
        <v>311</v>
      </c>
      <c r="AH75" s="296">
        <v>331</v>
      </c>
      <c r="AI75" s="296">
        <v>369</v>
      </c>
      <c r="AJ75" s="296">
        <v>368</v>
      </c>
      <c r="AK75" s="296">
        <v>374</v>
      </c>
      <c r="AL75" s="296">
        <v>362</v>
      </c>
      <c r="AM75" s="296">
        <v>338</v>
      </c>
      <c r="AN75" s="296">
        <v>335</v>
      </c>
      <c r="AO75" s="296">
        <v>332</v>
      </c>
      <c r="AP75" s="296">
        <v>350</v>
      </c>
      <c r="AQ75" s="296">
        <v>357</v>
      </c>
      <c r="AR75" s="296">
        <v>375</v>
      </c>
      <c r="AS75" s="296">
        <v>380</v>
      </c>
      <c r="AT75" s="296">
        <v>387</v>
      </c>
      <c r="AU75" s="296">
        <v>395</v>
      </c>
      <c r="AV75" s="296">
        <v>366</v>
      </c>
      <c r="AW75" s="296">
        <v>347</v>
      </c>
      <c r="AX75" s="296">
        <v>340</v>
      </c>
      <c r="AY75" s="296">
        <v>319</v>
      </c>
      <c r="AZ75" s="296">
        <v>336</v>
      </c>
      <c r="BA75" s="296">
        <v>362</v>
      </c>
      <c r="BB75" s="296">
        <v>370</v>
      </c>
      <c r="BC75" s="296">
        <v>385</v>
      </c>
      <c r="BD75" s="296">
        <v>401</v>
      </c>
      <c r="BE75" s="296">
        <v>424</v>
      </c>
      <c r="BF75" s="296">
        <v>450</v>
      </c>
      <c r="BG75" s="296">
        <v>478</v>
      </c>
      <c r="BH75" s="296">
        <v>506</v>
      </c>
      <c r="BI75" s="296">
        <v>525</v>
      </c>
      <c r="BJ75" s="296">
        <v>489</v>
      </c>
      <c r="BK75" s="296">
        <v>480</v>
      </c>
      <c r="BL75" s="296">
        <v>486</v>
      </c>
      <c r="BM75" s="296">
        <v>479</v>
      </c>
      <c r="BN75" s="296">
        <v>516</v>
      </c>
      <c r="BO75" s="296">
        <v>525</v>
      </c>
      <c r="BP75" s="296">
        <v>545</v>
      </c>
      <c r="BQ75" s="296">
        <v>544</v>
      </c>
      <c r="BR75" s="296">
        <v>532</v>
      </c>
      <c r="BS75" s="296">
        <v>519</v>
      </c>
    </row>
    <row r="76" spans="1:71" x14ac:dyDescent="0.25">
      <c r="A76" t="s">
        <v>73</v>
      </c>
      <c r="B76" s="296">
        <v>176</v>
      </c>
      <c r="C76" s="296">
        <v>156</v>
      </c>
      <c r="D76" s="296">
        <v>135</v>
      </c>
      <c r="E76" s="296">
        <v>137</v>
      </c>
      <c r="F76" s="296">
        <v>160</v>
      </c>
      <c r="G76" s="296">
        <v>192</v>
      </c>
      <c r="H76" s="296">
        <v>195</v>
      </c>
      <c r="I76" s="296">
        <v>195</v>
      </c>
      <c r="J76" s="296">
        <v>191</v>
      </c>
      <c r="K76" s="296">
        <v>176</v>
      </c>
      <c r="L76" s="296">
        <v>187</v>
      </c>
      <c r="M76" s="296">
        <v>185</v>
      </c>
      <c r="N76" s="296">
        <v>180</v>
      </c>
      <c r="O76" s="296">
        <v>173</v>
      </c>
      <c r="P76" s="296">
        <v>171</v>
      </c>
      <c r="Q76" s="296">
        <v>164</v>
      </c>
      <c r="R76" s="296">
        <v>167</v>
      </c>
      <c r="S76" s="296">
        <v>183</v>
      </c>
      <c r="T76" s="296">
        <v>187</v>
      </c>
      <c r="U76" s="296">
        <v>189</v>
      </c>
      <c r="V76" s="296">
        <v>205</v>
      </c>
      <c r="W76" s="296">
        <v>199</v>
      </c>
      <c r="X76" s="296">
        <v>207</v>
      </c>
      <c r="Y76" s="296">
        <v>225</v>
      </c>
      <c r="Z76" s="296">
        <v>207</v>
      </c>
      <c r="AA76" s="296">
        <v>231</v>
      </c>
      <c r="AB76" s="296">
        <v>235</v>
      </c>
      <c r="AC76" s="296">
        <v>231</v>
      </c>
      <c r="AD76" s="296">
        <v>222</v>
      </c>
      <c r="AE76" s="296">
        <v>184</v>
      </c>
      <c r="AF76" s="296">
        <v>179</v>
      </c>
      <c r="AG76" s="296">
        <v>205</v>
      </c>
      <c r="AH76" s="296">
        <v>209</v>
      </c>
      <c r="AI76" s="296">
        <v>229</v>
      </c>
      <c r="AJ76" s="296">
        <v>244</v>
      </c>
      <c r="AK76" s="296">
        <v>211</v>
      </c>
      <c r="AL76" s="296">
        <v>211</v>
      </c>
      <c r="AM76" s="296">
        <v>186</v>
      </c>
      <c r="AN76" s="296">
        <v>176</v>
      </c>
      <c r="AO76" s="296">
        <v>176</v>
      </c>
      <c r="AP76" s="296">
        <v>159</v>
      </c>
      <c r="AQ76" s="296">
        <v>176</v>
      </c>
      <c r="AR76" s="296">
        <v>160</v>
      </c>
      <c r="AS76" s="296">
        <v>162</v>
      </c>
      <c r="AT76" s="296">
        <v>183</v>
      </c>
      <c r="AU76" s="296">
        <v>159</v>
      </c>
      <c r="AV76" s="296">
        <v>149</v>
      </c>
      <c r="AW76" s="296">
        <v>136</v>
      </c>
      <c r="AX76" s="296">
        <v>94</v>
      </c>
      <c r="AY76" s="296">
        <v>96</v>
      </c>
      <c r="AZ76" s="296">
        <v>107</v>
      </c>
      <c r="BA76" s="296">
        <v>114</v>
      </c>
      <c r="BB76" s="296">
        <v>152</v>
      </c>
      <c r="BC76" s="296">
        <v>154</v>
      </c>
      <c r="BD76" s="296">
        <v>141</v>
      </c>
      <c r="BE76" s="296">
        <v>131</v>
      </c>
      <c r="BF76" s="296">
        <v>106</v>
      </c>
      <c r="BG76" s="296">
        <v>111</v>
      </c>
      <c r="BH76" s="296">
        <v>119</v>
      </c>
      <c r="BI76" s="296">
        <v>123</v>
      </c>
      <c r="BJ76" s="296">
        <v>140</v>
      </c>
      <c r="BK76" s="296">
        <v>125</v>
      </c>
      <c r="BL76" s="296">
        <v>105</v>
      </c>
      <c r="BM76" s="296">
        <v>101</v>
      </c>
      <c r="BN76" s="296">
        <v>104</v>
      </c>
      <c r="BO76" s="296">
        <v>136</v>
      </c>
      <c r="BP76" s="296">
        <v>150</v>
      </c>
      <c r="BQ76" s="296">
        <v>144</v>
      </c>
      <c r="BR76" s="296">
        <v>140</v>
      </c>
      <c r="BS76" s="296">
        <v>131</v>
      </c>
    </row>
    <row r="77" spans="1:71" x14ac:dyDescent="0.25">
      <c r="A77" t="s">
        <v>74</v>
      </c>
      <c r="B77" s="296">
        <v>116</v>
      </c>
      <c r="C77" s="296">
        <v>105</v>
      </c>
      <c r="D77" s="296">
        <v>99</v>
      </c>
      <c r="E77" s="296">
        <v>101</v>
      </c>
      <c r="F77" s="296">
        <v>122</v>
      </c>
      <c r="G77" s="296">
        <v>144</v>
      </c>
      <c r="H77" s="296">
        <v>167</v>
      </c>
      <c r="I77" s="296">
        <v>200</v>
      </c>
      <c r="J77" s="296">
        <v>197</v>
      </c>
      <c r="K77" s="296">
        <v>203</v>
      </c>
      <c r="L77" s="296">
        <v>204</v>
      </c>
      <c r="M77" s="296">
        <v>178</v>
      </c>
      <c r="N77" s="296">
        <v>170</v>
      </c>
      <c r="O77" s="296">
        <v>169</v>
      </c>
      <c r="P77" s="296">
        <v>158</v>
      </c>
      <c r="Q77" s="296">
        <v>156</v>
      </c>
      <c r="R77" s="296">
        <v>163</v>
      </c>
      <c r="S77" s="296">
        <v>143</v>
      </c>
      <c r="T77" s="296">
        <v>159</v>
      </c>
      <c r="U77" s="296">
        <v>149</v>
      </c>
      <c r="V77" s="296">
        <v>154</v>
      </c>
      <c r="W77" s="296">
        <v>162</v>
      </c>
      <c r="X77" s="296">
        <v>149</v>
      </c>
      <c r="Y77" s="296">
        <v>163</v>
      </c>
      <c r="Z77" s="296">
        <v>137</v>
      </c>
      <c r="AA77" s="296">
        <v>129</v>
      </c>
      <c r="AB77" s="296">
        <v>105</v>
      </c>
      <c r="AC77" s="296">
        <v>99</v>
      </c>
      <c r="AD77" s="296">
        <v>113</v>
      </c>
      <c r="AE77" s="296">
        <v>113</v>
      </c>
      <c r="AF77" s="296">
        <v>126</v>
      </c>
      <c r="AG77" s="296">
        <v>125</v>
      </c>
      <c r="AH77" s="296">
        <v>122</v>
      </c>
      <c r="AI77" s="296">
        <v>127</v>
      </c>
      <c r="AJ77" s="296">
        <v>126</v>
      </c>
      <c r="AK77" s="296">
        <v>130</v>
      </c>
      <c r="AL77" s="296">
        <v>118</v>
      </c>
      <c r="AM77" s="296">
        <v>105</v>
      </c>
      <c r="AN77" s="296">
        <v>118</v>
      </c>
      <c r="AO77" s="296">
        <v>117</v>
      </c>
      <c r="AP77" s="296">
        <v>115</v>
      </c>
      <c r="AQ77" s="296">
        <v>121</v>
      </c>
      <c r="AR77" s="296">
        <v>100</v>
      </c>
      <c r="AS77" s="296">
        <v>93</v>
      </c>
      <c r="AT77" s="296">
        <v>89</v>
      </c>
      <c r="AU77" s="296">
        <v>77</v>
      </c>
      <c r="AV77" s="296">
        <v>77</v>
      </c>
      <c r="AW77" s="296">
        <v>78</v>
      </c>
      <c r="AX77" s="296">
        <v>80</v>
      </c>
      <c r="AY77" s="296">
        <v>82</v>
      </c>
      <c r="AZ77" s="296">
        <v>76</v>
      </c>
      <c r="BA77" s="296">
        <v>84</v>
      </c>
      <c r="BB77" s="296">
        <v>90</v>
      </c>
      <c r="BC77" s="296">
        <v>82</v>
      </c>
      <c r="BD77" s="296">
        <v>77</v>
      </c>
      <c r="BE77" s="296">
        <v>66</v>
      </c>
      <c r="BF77" s="296">
        <v>57</v>
      </c>
      <c r="BG77" s="296">
        <v>59</v>
      </c>
      <c r="BH77" s="296">
        <v>74</v>
      </c>
      <c r="BI77" s="296">
        <v>70</v>
      </c>
      <c r="BJ77" s="296">
        <v>81</v>
      </c>
      <c r="BK77" s="296">
        <v>77</v>
      </c>
      <c r="BL77" s="296">
        <v>63</v>
      </c>
      <c r="BM77" s="296">
        <v>61</v>
      </c>
      <c r="BN77" s="296">
        <v>74</v>
      </c>
      <c r="BO77" s="296">
        <v>92</v>
      </c>
      <c r="BP77" s="296">
        <v>94</v>
      </c>
      <c r="BQ77" s="296">
        <v>113</v>
      </c>
      <c r="BR77" s="296">
        <v>116</v>
      </c>
      <c r="BS77" s="296">
        <v>107</v>
      </c>
    </row>
    <row r="78" spans="1:71" x14ac:dyDescent="0.25">
      <c r="A78" t="s">
        <v>182</v>
      </c>
      <c r="B78" s="296">
        <v>462</v>
      </c>
      <c r="C78" s="296">
        <v>171</v>
      </c>
      <c r="D78" s="296">
        <v>113</v>
      </c>
      <c r="E78" s="296">
        <v>105</v>
      </c>
      <c r="F78" s="296">
        <v>102</v>
      </c>
      <c r="G78" s="296">
        <v>99</v>
      </c>
      <c r="H78" s="296">
        <v>112</v>
      </c>
      <c r="I78" s="296">
        <v>103</v>
      </c>
      <c r="J78" s="296">
        <v>101</v>
      </c>
      <c r="K78" s="296">
        <v>97</v>
      </c>
      <c r="L78" s="296">
        <v>77</v>
      </c>
      <c r="M78" s="296">
        <v>84</v>
      </c>
      <c r="N78" s="296">
        <v>82</v>
      </c>
      <c r="O78" s="296">
        <v>88</v>
      </c>
      <c r="P78" s="296">
        <v>108</v>
      </c>
      <c r="Q78" s="296">
        <v>141</v>
      </c>
      <c r="R78" s="296">
        <v>160</v>
      </c>
      <c r="S78" s="296">
        <v>163</v>
      </c>
      <c r="T78" s="296">
        <v>170</v>
      </c>
      <c r="U78" s="296">
        <v>163</v>
      </c>
      <c r="V78" s="296">
        <v>166</v>
      </c>
      <c r="W78" s="296">
        <v>192</v>
      </c>
      <c r="X78" s="296">
        <v>200</v>
      </c>
      <c r="Y78" s="296">
        <v>201</v>
      </c>
      <c r="Z78" s="296">
        <v>191</v>
      </c>
      <c r="AA78" s="296">
        <v>174</v>
      </c>
      <c r="AB78" s="296">
        <v>151</v>
      </c>
      <c r="AC78" s="296">
        <v>167</v>
      </c>
      <c r="AD78" s="296">
        <v>172</v>
      </c>
      <c r="AE78" s="296">
        <v>167</v>
      </c>
      <c r="AF78" s="296">
        <v>174</v>
      </c>
      <c r="AG78" s="296">
        <v>149</v>
      </c>
      <c r="AH78" s="296">
        <v>163</v>
      </c>
      <c r="AI78" s="296">
        <v>166</v>
      </c>
      <c r="AJ78" s="296">
        <v>166</v>
      </c>
      <c r="AK78" s="296">
        <v>180</v>
      </c>
      <c r="AL78" s="296">
        <v>161</v>
      </c>
      <c r="AM78" s="296">
        <v>181</v>
      </c>
      <c r="AN78" s="296">
        <v>215</v>
      </c>
      <c r="AO78" s="296">
        <v>225</v>
      </c>
      <c r="AP78" s="296">
        <v>239</v>
      </c>
      <c r="AQ78" s="296">
        <v>224</v>
      </c>
      <c r="AR78" s="296">
        <v>202</v>
      </c>
      <c r="AS78" s="296">
        <v>195</v>
      </c>
      <c r="AT78" s="296">
        <v>202</v>
      </c>
      <c r="AU78" s="296">
        <v>212</v>
      </c>
      <c r="AV78" s="296">
        <v>219</v>
      </c>
      <c r="AW78" s="296">
        <v>227</v>
      </c>
      <c r="AX78" s="296">
        <v>220</v>
      </c>
      <c r="AY78" s="296">
        <v>211</v>
      </c>
      <c r="AZ78" s="296">
        <v>184</v>
      </c>
      <c r="BA78" s="296">
        <v>167</v>
      </c>
      <c r="BB78" s="296">
        <v>160</v>
      </c>
      <c r="BC78" s="296">
        <v>158</v>
      </c>
      <c r="BD78" s="296">
        <v>182</v>
      </c>
      <c r="BE78" s="296">
        <v>182</v>
      </c>
      <c r="BF78" s="296">
        <v>201</v>
      </c>
      <c r="BG78" s="296">
        <v>180</v>
      </c>
      <c r="BH78" s="296">
        <v>171</v>
      </c>
      <c r="BI78" s="296">
        <v>156</v>
      </c>
      <c r="BJ78" s="296">
        <v>136</v>
      </c>
      <c r="BK78" s="296">
        <v>159</v>
      </c>
      <c r="BL78" s="296">
        <v>142</v>
      </c>
      <c r="BM78" s="296">
        <v>140</v>
      </c>
      <c r="BN78" s="296">
        <v>138</v>
      </c>
      <c r="BO78" s="296">
        <v>144</v>
      </c>
      <c r="BP78" s="296">
        <v>176</v>
      </c>
      <c r="BQ78" s="296">
        <v>203</v>
      </c>
      <c r="BR78" s="296">
        <v>202</v>
      </c>
      <c r="BS78" s="296">
        <v>211</v>
      </c>
    </row>
    <row r="80" spans="1:71" x14ac:dyDescent="0.25">
      <c r="A80" t="s">
        <v>2004</v>
      </c>
    </row>
    <row r="82" spans="1:1" x14ac:dyDescent="0.25">
      <c r="A82" t="s">
        <v>2009</v>
      </c>
    </row>
    <row r="103" spans="1:1" ht="387.5" x14ac:dyDescent="0.25">
      <c r="A103" s="637" t="s">
        <v>1384</v>
      </c>
    </row>
    <row r="105" spans="1:1" x14ac:dyDescent="0.25">
      <c r="A105" s="636">
        <v>42610.587916666664</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Z105"/>
  <sheetViews>
    <sheetView topLeftCell="BH1" zoomScale="75" zoomScaleNormal="75" workbookViewId="0">
      <selection activeCell="Q112" sqref="Q112:Q126"/>
    </sheetView>
  </sheetViews>
  <sheetFormatPr defaultRowHeight="12.5" x14ac:dyDescent="0.25"/>
  <cols>
    <col min="1" max="1" width="14" bestFit="1" customWidth="1"/>
    <col min="2" max="2" width="16.54296875" style="638" bestFit="1" customWidth="1"/>
    <col min="3" max="3" width="17.26953125" style="638" bestFit="1" customWidth="1"/>
    <col min="4" max="4" width="15.90625" style="638" bestFit="1" customWidth="1"/>
    <col min="5" max="5" width="17" style="638" bestFit="1" customWidth="1"/>
    <col min="6" max="6" width="16.54296875" style="638" bestFit="1" customWidth="1"/>
    <col min="7" max="7" width="17.26953125" style="638" bestFit="1" customWidth="1"/>
    <col min="8" max="8" width="15.90625" style="638" bestFit="1" customWidth="1"/>
    <col min="9" max="9" width="17" style="638" bestFit="1" customWidth="1"/>
    <col min="10" max="10" width="16.54296875" style="638" bestFit="1" customWidth="1"/>
    <col min="11" max="11" width="17.26953125" style="638" bestFit="1" customWidth="1"/>
    <col min="12" max="12" width="15.90625" style="638" bestFit="1" customWidth="1"/>
    <col min="13" max="13" width="17" style="638" bestFit="1" customWidth="1"/>
    <col min="14" max="14" width="16.54296875" style="638" bestFit="1" customWidth="1"/>
    <col min="15" max="15" width="17.26953125" style="638" bestFit="1" customWidth="1"/>
    <col min="16" max="16" width="15.90625" style="638" bestFit="1" customWidth="1"/>
    <col min="17" max="17" width="17" style="638" bestFit="1" customWidth="1"/>
    <col min="18" max="18" width="16.54296875" style="638" bestFit="1" customWidth="1"/>
    <col min="19" max="19" width="17.26953125" style="638" bestFit="1" customWidth="1"/>
    <col min="20" max="20" width="15.90625" style="638" bestFit="1" customWidth="1"/>
    <col min="21" max="21" width="17" style="638" bestFit="1" customWidth="1"/>
    <col min="22" max="22" width="16.54296875" style="638" bestFit="1" customWidth="1"/>
    <col min="23" max="23" width="17.26953125" style="638" bestFit="1" customWidth="1"/>
    <col min="24" max="24" width="15.90625" style="638" bestFit="1" customWidth="1"/>
    <col min="25" max="25" width="17" style="638" bestFit="1" customWidth="1"/>
    <col min="26" max="26" width="16.54296875" style="638" bestFit="1" customWidth="1"/>
    <col min="27" max="27" width="17.26953125" style="638" bestFit="1" customWidth="1"/>
    <col min="28" max="28" width="15.90625" style="638" bestFit="1" customWidth="1"/>
    <col min="29" max="29" width="17" style="638" bestFit="1" customWidth="1"/>
    <col min="30" max="30" width="16.54296875" style="638" bestFit="1" customWidth="1"/>
    <col min="31" max="31" width="17.26953125" style="638" bestFit="1" customWidth="1"/>
    <col min="32" max="32" width="15.90625" style="638" bestFit="1" customWidth="1"/>
    <col min="33" max="33" width="17" style="638" bestFit="1" customWidth="1"/>
    <col min="34" max="34" width="16.54296875" style="638" bestFit="1" customWidth="1"/>
    <col min="35" max="35" width="17.26953125" style="638" bestFit="1" customWidth="1"/>
    <col min="36" max="36" width="15.90625" style="638" bestFit="1" customWidth="1"/>
    <col min="37" max="37" width="17" style="638" bestFit="1" customWidth="1"/>
    <col min="38" max="38" width="16.54296875" style="638" bestFit="1" customWidth="1"/>
    <col min="39" max="39" width="17.26953125" style="638" bestFit="1" customWidth="1"/>
    <col min="40" max="40" width="15.90625" style="638" bestFit="1" customWidth="1"/>
    <col min="41" max="41" width="17" style="638" bestFit="1" customWidth="1"/>
    <col min="42" max="42" width="16.54296875" style="638" bestFit="1" customWidth="1"/>
    <col min="43" max="43" width="17.26953125" style="638" bestFit="1" customWidth="1"/>
    <col min="44" max="44" width="15.90625" style="638" bestFit="1" customWidth="1"/>
    <col min="45" max="45" width="17" style="638" bestFit="1" customWidth="1"/>
    <col min="46" max="46" width="16.54296875" style="638" bestFit="1" customWidth="1"/>
    <col min="47" max="47" width="17.26953125" style="638" bestFit="1" customWidth="1"/>
    <col min="48" max="48" width="15.90625" style="638" bestFit="1" customWidth="1"/>
    <col min="49" max="49" width="17" style="638" bestFit="1" customWidth="1"/>
    <col min="50" max="50" width="16.54296875" style="638" bestFit="1" customWidth="1"/>
    <col min="51" max="51" width="17.26953125" style="638" bestFit="1" customWidth="1"/>
    <col min="52" max="52" width="15.90625" style="638" bestFit="1" customWidth="1"/>
    <col min="53" max="53" width="17" style="638" bestFit="1" customWidth="1"/>
    <col min="54" max="54" width="16.54296875" style="638" bestFit="1" customWidth="1"/>
    <col min="55" max="55" width="17.26953125" style="638" bestFit="1" customWidth="1"/>
    <col min="56" max="56" width="15.90625" style="638" bestFit="1" customWidth="1"/>
    <col min="57" max="57" width="17" style="638" bestFit="1" customWidth="1"/>
    <col min="58" max="58" width="16.54296875" style="638" bestFit="1" customWidth="1"/>
    <col min="59" max="59" width="17.26953125" style="638" bestFit="1" customWidth="1"/>
    <col min="60" max="60" width="15.90625" style="638" bestFit="1" customWidth="1"/>
    <col min="61" max="61" width="17" style="638" bestFit="1" customWidth="1"/>
    <col min="62" max="62" width="16.54296875" style="638" bestFit="1" customWidth="1"/>
    <col min="63" max="63" width="17.26953125" style="638" bestFit="1" customWidth="1"/>
    <col min="64" max="64" width="15.90625" style="638" bestFit="1" customWidth="1"/>
    <col min="65" max="65" width="17" style="638" bestFit="1" customWidth="1"/>
    <col min="66" max="66" width="16.54296875" style="638" bestFit="1" customWidth="1"/>
    <col min="67" max="67" width="17.26953125" style="638" bestFit="1" customWidth="1"/>
    <col min="68" max="78" width="8.7265625" style="638"/>
  </cols>
  <sheetData>
    <row r="1" spans="1:66" s="640" customFormat="1" x14ac:dyDescent="0.25">
      <c r="A1" s="640" t="str">
        <f>IF(ISBLANK(A23),"N.A",IF(ISNUMBER(A23),A23,IF(RIGHT(UPPER(TRIM(A23)),6)="MONTHS",UPPER(TRIM(A23)),DATEVALUE(LEFT(A23,FIND("-",A23)-1)))))</f>
        <v>N.A</v>
      </c>
      <c r="B1" s="640">
        <f>IF(ISBLANK(B23),"N.A",IF(ISNUMBER(B23),B23,IF(RIGHT(UPPER(TRIM(B23)),6)="MONTHS",UPPER(TRIM(B23)),DATEVALUE(LEFT(B23,FIND("-",B23)-1)))))</f>
        <v>35796</v>
      </c>
      <c r="C1" s="640">
        <f t="shared" ref="C1:BN1" si="0">IF(ISBLANK(C23),"N.A",IF(ISNUMBER(C23),C23,IF(RIGHT(UPPER(TRIM(C23)),6)="MONTHS",UPPER(TRIM(C23)),DATEVALUE(LEFT(C23,FIND("-",C23)-1)))))</f>
        <v>35886</v>
      </c>
      <c r="D1" s="640">
        <f t="shared" si="0"/>
        <v>35977</v>
      </c>
      <c r="E1" s="640">
        <f t="shared" si="0"/>
        <v>36069</v>
      </c>
      <c r="F1" s="640">
        <f t="shared" si="0"/>
        <v>36161</v>
      </c>
      <c r="G1" s="640">
        <f t="shared" si="0"/>
        <v>36251</v>
      </c>
      <c r="H1" s="640">
        <f t="shared" si="0"/>
        <v>36342</v>
      </c>
      <c r="I1" s="640">
        <f t="shared" si="0"/>
        <v>36434</v>
      </c>
      <c r="J1" s="640">
        <f t="shared" si="0"/>
        <v>36526</v>
      </c>
      <c r="K1" s="640">
        <f t="shared" si="0"/>
        <v>36617</v>
      </c>
      <c r="L1" s="640">
        <f t="shared" si="0"/>
        <v>36708</v>
      </c>
      <c r="M1" s="640">
        <f t="shared" si="0"/>
        <v>36800</v>
      </c>
      <c r="N1" s="640">
        <f t="shared" si="0"/>
        <v>36892</v>
      </c>
      <c r="O1" s="640">
        <f t="shared" si="0"/>
        <v>36982</v>
      </c>
      <c r="P1" s="640">
        <f t="shared" si="0"/>
        <v>37073</v>
      </c>
      <c r="Q1" s="640">
        <f t="shared" si="0"/>
        <v>37165</v>
      </c>
      <c r="R1" s="640">
        <f t="shared" si="0"/>
        <v>37257</v>
      </c>
      <c r="S1" s="640">
        <f t="shared" si="0"/>
        <v>37347</v>
      </c>
      <c r="T1" s="640">
        <f t="shared" si="0"/>
        <v>37438</v>
      </c>
      <c r="U1" s="640">
        <f t="shared" si="0"/>
        <v>37530</v>
      </c>
      <c r="V1" s="640">
        <f t="shared" si="0"/>
        <v>37622</v>
      </c>
      <c r="W1" s="640">
        <f t="shared" si="0"/>
        <v>37712</v>
      </c>
      <c r="X1" s="640">
        <f t="shared" si="0"/>
        <v>37803</v>
      </c>
      <c r="Y1" s="640">
        <f t="shared" si="0"/>
        <v>37895</v>
      </c>
      <c r="Z1" s="640">
        <f t="shared" si="0"/>
        <v>37987</v>
      </c>
      <c r="AA1" s="640">
        <f t="shared" si="0"/>
        <v>38078</v>
      </c>
      <c r="AB1" s="640">
        <f t="shared" si="0"/>
        <v>38169</v>
      </c>
      <c r="AC1" s="640">
        <f t="shared" si="0"/>
        <v>38261</v>
      </c>
      <c r="AD1" s="640">
        <f t="shared" si="0"/>
        <v>38353</v>
      </c>
      <c r="AE1" s="640">
        <f t="shared" si="0"/>
        <v>38443</v>
      </c>
      <c r="AF1" s="640">
        <f t="shared" si="0"/>
        <v>38534</v>
      </c>
      <c r="AG1" s="640">
        <f t="shared" si="0"/>
        <v>38626</v>
      </c>
      <c r="AH1" s="640">
        <f t="shared" si="0"/>
        <v>38718</v>
      </c>
      <c r="AI1" s="640">
        <f t="shared" si="0"/>
        <v>38808</v>
      </c>
      <c r="AJ1" s="640">
        <f t="shared" si="0"/>
        <v>38899</v>
      </c>
      <c r="AK1" s="640">
        <f t="shared" si="0"/>
        <v>38991</v>
      </c>
      <c r="AL1" s="640">
        <f t="shared" si="0"/>
        <v>39083</v>
      </c>
      <c r="AM1" s="640">
        <f t="shared" si="0"/>
        <v>39173</v>
      </c>
      <c r="AN1" s="640">
        <f t="shared" si="0"/>
        <v>39264</v>
      </c>
      <c r="AO1" s="640">
        <f t="shared" si="0"/>
        <v>39356</v>
      </c>
      <c r="AP1" s="640">
        <f t="shared" si="0"/>
        <v>39448</v>
      </c>
      <c r="AQ1" s="640">
        <f t="shared" si="0"/>
        <v>39539</v>
      </c>
      <c r="AR1" s="640">
        <f t="shared" si="0"/>
        <v>39630</v>
      </c>
      <c r="AS1" s="640">
        <f t="shared" si="0"/>
        <v>39722</v>
      </c>
      <c r="AT1" s="640">
        <f t="shared" si="0"/>
        <v>39814</v>
      </c>
      <c r="AU1" s="640">
        <f t="shared" si="0"/>
        <v>39904</v>
      </c>
      <c r="AV1" s="640">
        <f t="shared" si="0"/>
        <v>39995</v>
      </c>
      <c r="AW1" s="640">
        <f t="shared" si="0"/>
        <v>40087</v>
      </c>
      <c r="AX1" s="640">
        <f t="shared" si="0"/>
        <v>40179</v>
      </c>
      <c r="AY1" s="640">
        <f t="shared" si="0"/>
        <v>40269</v>
      </c>
      <c r="AZ1" s="640">
        <f t="shared" si="0"/>
        <v>40360</v>
      </c>
      <c r="BA1" s="640">
        <f t="shared" si="0"/>
        <v>40452</v>
      </c>
      <c r="BB1" s="640">
        <f t="shared" si="0"/>
        <v>40544</v>
      </c>
      <c r="BC1" s="640">
        <f t="shared" si="0"/>
        <v>40634</v>
      </c>
      <c r="BD1" s="640">
        <f t="shared" si="0"/>
        <v>40725</v>
      </c>
      <c r="BE1" s="640">
        <f t="shared" si="0"/>
        <v>40817</v>
      </c>
      <c r="BF1" s="640">
        <f t="shared" si="0"/>
        <v>40909</v>
      </c>
      <c r="BG1" s="640">
        <f t="shared" si="0"/>
        <v>41000</v>
      </c>
      <c r="BH1" s="640">
        <f t="shared" si="0"/>
        <v>41091</v>
      </c>
      <c r="BI1" s="640">
        <f t="shared" si="0"/>
        <v>41183</v>
      </c>
      <c r="BJ1" s="640">
        <f t="shared" si="0"/>
        <v>41275</v>
      </c>
      <c r="BK1" s="640">
        <f t="shared" si="0"/>
        <v>41365</v>
      </c>
      <c r="BL1" s="640">
        <f t="shared" si="0"/>
        <v>41456</v>
      </c>
      <c r="BM1" s="640">
        <f t="shared" si="0"/>
        <v>41548</v>
      </c>
      <c r="BN1" s="640">
        <f t="shared" si="0"/>
        <v>41640</v>
      </c>
    </row>
    <row r="2" spans="1:66" s="640" customFormat="1" x14ac:dyDescent="0.25">
      <c r="A2" s="640" t="str">
        <f>IF(ISBLANK(A23),"N.A.",IF(ISNUMBER(A23),A23,IF(RIGHT(UPPER(TRIM(A23)),6)="MONTHS",UPPER(TRIM(A23)),DATEVALUE(A3&amp;"/"&amp;IF(OR(A3=4,A3=6,A3=9,A3=11),30,IF(A3=2,28,31))&amp;"/"&amp;YEAR(RIGHT(A23,LEN(A23)-FIND("-",A23)))))))</f>
        <v>N.A.</v>
      </c>
      <c r="B2" s="640">
        <f>IF(ISBLANK(B23),"N.A.",IF(ISNUMBER(B23),B23,IF(RIGHT(UPPER(TRIM(B23)),6)="MONTHS",UPPER(TRIM(B23)),DATEVALUE(B3&amp;"/"&amp;IF(OR(B3=4,B3=6,B3=9,B3=11),30,IF(B3=2,28,31))&amp;"/"&amp;YEAR(RIGHT(B23,LEN(B23)-FIND("-",B23)))))))</f>
        <v>36160</v>
      </c>
      <c r="C2" s="640">
        <f t="shared" ref="C2:BN2" si="1">IF(ISBLANK(C23),"N.A.",IF(ISNUMBER(C23),C23,IF(RIGHT(UPPER(TRIM(C23)),6)="MONTHS",UPPER(TRIM(C23)),DATEVALUE(C3&amp;"/"&amp;IF(OR(C3=4,C3=6,C3=9,C3=11),30,IF(C3=2,28,31))&amp;"/"&amp;YEAR(RIGHT(C23,LEN(C23)-FIND("-",C23)))))))</f>
        <v>36250</v>
      </c>
      <c r="D2" s="640">
        <f t="shared" si="1"/>
        <v>36341</v>
      </c>
      <c r="E2" s="640">
        <f t="shared" si="1"/>
        <v>36433</v>
      </c>
      <c r="F2" s="640">
        <f t="shared" si="1"/>
        <v>36525</v>
      </c>
      <c r="G2" s="640">
        <f t="shared" si="1"/>
        <v>36616</v>
      </c>
      <c r="H2" s="640">
        <f t="shared" si="1"/>
        <v>36707</v>
      </c>
      <c r="I2" s="640">
        <f t="shared" si="1"/>
        <v>36799</v>
      </c>
      <c r="J2" s="640">
        <f t="shared" si="1"/>
        <v>36891</v>
      </c>
      <c r="K2" s="640">
        <f t="shared" si="1"/>
        <v>36981</v>
      </c>
      <c r="L2" s="640">
        <f t="shared" si="1"/>
        <v>37072</v>
      </c>
      <c r="M2" s="640">
        <f t="shared" si="1"/>
        <v>37164</v>
      </c>
      <c r="N2" s="640">
        <f t="shared" si="1"/>
        <v>37256</v>
      </c>
      <c r="O2" s="640">
        <f t="shared" si="1"/>
        <v>37346</v>
      </c>
      <c r="P2" s="640">
        <f t="shared" si="1"/>
        <v>37437</v>
      </c>
      <c r="Q2" s="640">
        <f t="shared" si="1"/>
        <v>37529</v>
      </c>
      <c r="R2" s="640">
        <f t="shared" si="1"/>
        <v>37621</v>
      </c>
      <c r="S2" s="640">
        <f t="shared" si="1"/>
        <v>37711</v>
      </c>
      <c r="T2" s="640">
        <f t="shared" si="1"/>
        <v>37802</v>
      </c>
      <c r="U2" s="640">
        <f t="shared" si="1"/>
        <v>37894</v>
      </c>
      <c r="V2" s="640">
        <f t="shared" si="1"/>
        <v>37986</v>
      </c>
      <c r="W2" s="640">
        <f t="shared" si="1"/>
        <v>38077</v>
      </c>
      <c r="X2" s="640">
        <f t="shared" si="1"/>
        <v>38168</v>
      </c>
      <c r="Y2" s="640">
        <f t="shared" si="1"/>
        <v>38260</v>
      </c>
      <c r="Z2" s="640">
        <f t="shared" si="1"/>
        <v>38352</v>
      </c>
      <c r="AA2" s="640">
        <f t="shared" si="1"/>
        <v>38442</v>
      </c>
      <c r="AB2" s="640">
        <f t="shared" si="1"/>
        <v>38533</v>
      </c>
      <c r="AC2" s="640">
        <f t="shared" si="1"/>
        <v>38625</v>
      </c>
      <c r="AD2" s="640">
        <f t="shared" si="1"/>
        <v>38717</v>
      </c>
      <c r="AE2" s="640">
        <f t="shared" si="1"/>
        <v>38807</v>
      </c>
      <c r="AF2" s="640">
        <f t="shared" si="1"/>
        <v>38898</v>
      </c>
      <c r="AG2" s="640">
        <f t="shared" si="1"/>
        <v>38990</v>
      </c>
      <c r="AH2" s="640">
        <f t="shared" si="1"/>
        <v>39082</v>
      </c>
      <c r="AI2" s="640">
        <f t="shared" si="1"/>
        <v>39172</v>
      </c>
      <c r="AJ2" s="640">
        <f t="shared" si="1"/>
        <v>39263</v>
      </c>
      <c r="AK2" s="640">
        <f t="shared" si="1"/>
        <v>39355</v>
      </c>
      <c r="AL2" s="640">
        <f t="shared" si="1"/>
        <v>39447</v>
      </c>
      <c r="AM2" s="640">
        <f t="shared" si="1"/>
        <v>39538</v>
      </c>
      <c r="AN2" s="640">
        <f t="shared" si="1"/>
        <v>39629</v>
      </c>
      <c r="AO2" s="640">
        <f t="shared" si="1"/>
        <v>39721</v>
      </c>
      <c r="AP2" s="640">
        <f t="shared" si="1"/>
        <v>39813</v>
      </c>
      <c r="AQ2" s="640">
        <f t="shared" si="1"/>
        <v>39903</v>
      </c>
      <c r="AR2" s="640">
        <f t="shared" si="1"/>
        <v>39994</v>
      </c>
      <c r="AS2" s="640">
        <f t="shared" si="1"/>
        <v>40086</v>
      </c>
      <c r="AT2" s="640">
        <f t="shared" si="1"/>
        <v>40178</v>
      </c>
      <c r="AU2" s="640">
        <f t="shared" si="1"/>
        <v>40268</v>
      </c>
      <c r="AV2" s="640">
        <f t="shared" si="1"/>
        <v>40359</v>
      </c>
      <c r="AW2" s="640">
        <f t="shared" si="1"/>
        <v>40451</v>
      </c>
      <c r="AX2" s="640">
        <f t="shared" si="1"/>
        <v>40543</v>
      </c>
      <c r="AY2" s="640">
        <f t="shared" si="1"/>
        <v>40633</v>
      </c>
      <c r="AZ2" s="640">
        <f t="shared" si="1"/>
        <v>40724</v>
      </c>
      <c r="BA2" s="640">
        <f t="shared" si="1"/>
        <v>40816</v>
      </c>
      <c r="BB2" s="640">
        <f t="shared" si="1"/>
        <v>40908</v>
      </c>
      <c r="BC2" s="640">
        <f t="shared" si="1"/>
        <v>40999</v>
      </c>
      <c r="BD2" s="640">
        <f t="shared" si="1"/>
        <v>41090</v>
      </c>
      <c r="BE2" s="640">
        <f t="shared" si="1"/>
        <v>41182</v>
      </c>
      <c r="BF2" s="640">
        <f t="shared" si="1"/>
        <v>41274</v>
      </c>
      <c r="BG2" s="640">
        <f t="shared" si="1"/>
        <v>41364</v>
      </c>
      <c r="BH2" s="640">
        <f t="shared" si="1"/>
        <v>41455</v>
      </c>
      <c r="BI2" s="640">
        <f t="shared" si="1"/>
        <v>41547</v>
      </c>
      <c r="BJ2" s="640">
        <f t="shared" si="1"/>
        <v>41639</v>
      </c>
      <c r="BK2" s="640">
        <f t="shared" si="1"/>
        <v>41729</v>
      </c>
      <c r="BL2" s="640">
        <f t="shared" si="1"/>
        <v>41820</v>
      </c>
      <c r="BM2" s="640">
        <f t="shared" si="1"/>
        <v>41912</v>
      </c>
      <c r="BN2" s="640">
        <f t="shared" si="1"/>
        <v>42004</v>
      </c>
    </row>
    <row r="3" spans="1:66" x14ac:dyDescent="0.25">
      <c r="A3" t="str">
        <f>IF(OR(ISBLANK(A23),ISNUMBER(A23),RIGHT(UPPER(TRIM(A23)),6)="MONTHS"),"N.A.",MONTH(RIGHT(A23,LEN(A23)-FIND("-",A23))))</f>
        <v>N.A.</v>
      </c>
      <c r="B3">
        <f>IF(OR(ISBLANK(B23),ISNUMBER(B23),RIGHT(UPPER(TRIM(B23)),6)="MONTHS"),"N.A.",MONTH(RIGHT(B23,LEN(B23)-FIND("-",B23))))</f>
        <v>12</v>
      </c>
      <c r="C3">
        <f t="shared" ref="C3:BN3" si="2">IF(OR(ISBLANK(C23),ISNUMBER(C23),RIGHT(UPPER(TRIM(C23)),6)="MONTHS"),"N.A.",MONTH(RIGHT(C23,LEN(C23)-FIND("-",C23))))</f>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 t="shared" si="2"/>
        <v>12</v>
      </c>
    </row>
    <row r="4" spans="1:66" x14ac:dyDescent="0.25">
      <c r="A4" t="s">
        <v>1792</v>
      </c>
      <c r="BN4" s="638">
        <f>COLUMN()</f>
        <v>66</v>
      </c>
    </row>
    <row r="6" spans="1:66" x14ac:dyDescent="0.25">
      <c r="A6" t="s">
        <v>1793</v>
      </c>
    </row>
    <row r="8" spans="1:66" x14ac:dyDescent="0.25">
      <c r="A8" t="s">
        <v>1851</v>
      </c>
    </row>
    <row r="10" spans="1:66" x14ac:dyDescent="0.25">
      <c r="A10" t="s">
        <v>2010</v>
      </c>
    </row>
    <row r="12" spans="1:66" x14ac:dyDescent="0.25">
      <c r="A12" t="s">
        <v>1852</v>
      </c>
    </row>
    <row r="14" spans="1:66" x14ac:dyDescent="0.25">
      <c r="A14" t="s">
        <v>1853</v>
      </c>
    </row>
    <row r="16" spans="1:66" x14ac:dyDescent="0.25">
      <c r="A16" t="s">
        <v>1854</v>
      </c>
    </row>
    <row r="18" spans="1:67" x14ac:dyDescent="0.25">
      <c r="A18" t="s">
        <v>1855</v>
      </c>
    </row>
    <row r="19" spans="1:67" x14ac:dyDescent="0.25">
      <c r="A19" t="s">
        <v>1801</v>
      </c>
    </row>
    <row r="20" spans="1:67" x14ac:dyDescent="0.25">
      <c r="A20" t="s">
        <v>1856</v>
      </c>
    </row>
    <row r="22" spans="1:67" x14ac:dyDescent="0.25">
      <c r="B22" s="638" t="s">
        <v>75</v>
      </c>
    </row>
    <row r="23" spans="1:67" x14ac:dyDescent="0.25">
      <c r="B23" s="638" t="s">
        <v>1802</v>
      </c>
      <c r="C23" s="638" t="s">
        <v>1803</v>
      </c>
      <c r="D23" s="638" t="s">
        <v>1804</v>
      </c>
      <c r="E23" s="638" t="s">
        <v>1805</v>
      </c>
      <c r="F23" s="638" t="s">
        <v>1806</v>
      </c>
      <c r="G23" s="638" t="s">
        <v>1807</v>
      </c>
      <c r="H23" s="638" t="s">
        <v>1808</v>
      </c>
      <c r="I23" s="638" t="s">
        <v>1809</v>
      </c>
      <c r="J23" s="638" t="s">
        <v>1810</v>
      </c>
      <c r="K23" s="638" t="s">
        <v>1811</v>
      </c>
      <c r="L23" s="638" t="s">
        <v>1812</v>
      </c>
      <c r="M23" s="638" t="s">
        <v>1813</v>
      </c>
      <c r="N23" s="638" t="s">
        <v>1814</v>
      </c>
      <c r="O23" s="638" t="s">
        <v>1815</v>
      </c>
      <c r="P23" s="638" t="s">
        <v>294</v>
      </c>
      <c r="Q23" s="638" t="s">
        <v>295</v>
      </c>
      <c r="R23" s="638" t="s">
        <v>296</v>
      </c>
      <c r="S23" s="638" t="s">
        <v>297</v>
      </c>
      <c r="T23" s="638" t="s">
        <v>532</v>
      </c>
      <c r="U23" s="638" t="s">
        <v>533</v>
      </c>
      <c r="V23" s="638" t="s">
        <v>534</v>
      </c>
      <c r="W23" s="638" t="s">
        <v>535</v>
      </c>
      <c r="X23" s="638" t="s">
        <v>536</v>
      </c>
      <c r="Y23" s="638" t="s">
        <v>537</v>
      </c>
      <c r="Z23" s="638" t="s">
        <v>538</v>
      </c>
      <c r="AA23" s="638" t="s">
        <v>539</v>
      </c>
      <c r="AB23" s="638" t="s">
        <v>540</v>
      </c>
      <c r="AC23" s="638" t="s">
        <v>541</v>
      </c>
      <c r="AD23" s="638" t="s">
        <v>542</v>
      </c>
      <c r="AE23" s="638" t="s">
        <v>543</v>
      </c>
      <c r="AF23" s="638" t="s">
        <v>544</v>
      </c>
      <c r="AG23" s="638" t="s">
        <v>545</v>
      </c>
      <c r="AH23" s="638" t="s">
        <v>546</v>
      </c>
      <c r="AI23" s="638" t="s">
        <v>397</v>
      </c>
      <c r="AJ23" s="638" t="s">
        <v>1816</v>
      </c>
      <c r="AK23" s="638" t="s">
        <v>1817</v>
      </c>
      <c r="AL23" s="638" t="s">
        <v>1818</v>
      </c>
      <c r="AM23" s="638" t="s">
        <v>1819</v>
      </c>
      <c r="AN23" s="638" t="s">
        <v>1820</v>
      </c>
      <c r="AO23" s="638" t="s">
        <v>1821</v>
      </c>
      <c r="AP23" s="638" t="s">
        <v>1822</v>
      </c>
      <c r="AQ23" s="638" t="s">
        <v>1823</v>
      </c>
      <c r="AR23" s="638" t="s">
        <v>1824</v>
      </c>
      <c r="AS23" s="638" t="s">
        <v>1825</v>
      </c>
      <c r="AT23" s="638" t="s">
        <v>1826</v>
      </c>
      <c r="AU23" s="638" t="s">
        <v>1827</v>
      </c>
      <c r="AV23" s="638" t="s">
        <v>1828</v>
      </c>
      <c r="AW23" s="638" t="s">
        <v>1829</v>
      </c>
      <c r="AX23" s="638" t="s">
        <v>1830</v>
      </c>
      <c r="AY23" s="638" t="s">
        <v>1831</v>
      </c>
      <c r="AZ23" s="638" t="s">
        <v>1832</v>
      </c>
      <c r="BA23" s="638" t="s">
        <v>1833</v>
      </c>
      <c r="BB23" s="638" t="s">
        <v>1834</v>
      </c>
      <c r="BC23" s="638" t="s">
        <v>1835</v>
      </c>
      <c r="BD23" s="638" t="s">
        <v>1836</v>
      </c>
      <c r="BE23" s="638" t="s">
        <v>1837</v>
      </c>
      <c r="BF23" s="638" t="s">
        <v>1838</v>
      </c>
      <c r="BG23" s="638" t="s">
        <v>1839</v>
      </c>
      <c r="BH23" s="638" t="s">
        <v>1840</v>
      </c>
      <c r="BI23" s="638" t="s">
        <v>1841</v>
      </c>
      <c r="BJ23" s="638" t="s">
        <v>1842</v>
      </c>
      <c r="BK23" s="638" t="s">
        <v>1843</v>
      </c>
      <c r="BL23" s="638" t="s">
        <v>1844</v>
      </c>
      <c r="BM23" s="638" t="s">
        <v>1845</v>
      </c>
      <c r="BN23" s="638" t="s">
        <v>1846</v>
      </c>
      <c r="BO23" s="638" t="s">
        <v>1847</v>
      </c>
    </row>
    <row r="24" spans="1:67" x14ac:dyDescent="0.25">
      <c r="B24" s="638" t="s">
        <v>1857</v>
      </c>
      <c r="C24" s="638" t="s">
        <v>1857</v>
      </c>
      <c r="D24" s="638" t="s">
        <v>1857</v>
      </c>
      <c r="E24" s="638" t="s">
        <v>1857</v>
      </c>
      <c r="F24" s="638" t="s">
        <v>1857</v>
      </c>
      <c r="G24" s="638" t="s">
        <v>1857</v>
      </c>
      <c r="H24" s="638" t="s">
        <v>1857</v>
      </c>
      <c r="I24" s="638" t="s">
        <v>1857</v>
      </c>
      <c r="J24" s="638" t="s">
        <v>1857</v>
      </c>
      <c r="K24" s="638" t="s">
        <v>1857</v>
      </c>
      <c r="L24" s="638" t="s">
        <v>1857</v>
      </c>
      <c r="M24" s="638" t="s">
        <v>1857</v>
      </c>
      <c r="N24" s="638" t="s">
        <v>1857</v>
      </c>
      <c r="O24" s="638" t="s">
        <v>1857</v>
      </c>
      <c r="P24" s="638" t="s">
        <v>1857</v>
      </c>
      <c r="Q24" s="638" t="s">
        <v>1857</v>
      </c>
      <c r="R24" s="638" t="s">
        <v>1857</v>
      </c>
      <c r="S24" s="638" t="s">
        <v>1857</v>
      </c>
      <c r="T24" s="638" t="s">
        <v>1857</v>
      </c>
      <c r="U24" s="638" t="s">
        <v>1857</v>
      </c>
      <c r="V24" s="638" t="s">
        <v>1857</v>
      </c>
      <c r="W24" s="638" t="s">
        <v>1857</v>
      </c>
      <c r="X24" s="638" t="s">
        <v>1857</v>
      </c>
      <c r="Y24" s="638" t="s">
        <v>1857</v>
      </c>
      <c r="Z24" s="638" t="s">
        <v>1857</v>
      </c>
      <c r="AA24" s="638" t="s">
        <v>1857</v>
      </c>
      <c r="AB24" s="638" t="s">
        <v>1857</v>
      </c>
      <c r="AC24" s="638" t="s">
        <v>1857</v>
      </c>
      <c r="AD24" s="638" t="s">
        <v>1857</v>
      </c>
      <c r="AE24" s="638" t="s">
        <v>1857</v>
      </c>
      <c r="AF24" s="638" t="s">
        <v>1857</v>
      </c>
      <c r="AG24" s="638" t="s">
        <v>1857</v>
      </c>
      <c r="AH24" s="638" t="s">
        <v>1857</v>
      </c>
      <c r="AI24" s="638" t="s">
        <v>1857</v>
      </c>
      <c r="AJ24" s="638" t="s">
        <v>1857</v>
      </c>
      <c r="AK24" s="638" t="s">
        <v>1857</v>
      </c>
      <c r="AL24" s="638" t="s">
        <v>1857</v>
      </c>
      <c r="AM24" s="638" t="s">
        <v>1857</v>
      </c>
      <c r="AN24" s="638" t="s">
        <v>1857</v>
      </c>
      <c r="AO24" s="638" t="s">
        <v>1857</v>
      </c>
      <c r="AP24" s="638" t="s">
        <v>1857</v>
      </c>
      <c r="AQ24" s="638" t="s">
        <v>1857</v>
      </c>
      <c r="AR24" s="638" t="s">
        <v>1857</v>
      </c>
      <c r="AS24" s="638" t="s">
        <v>1857</v>
      </c>
      <c r="AT24" s="638" t="s">
        <v>1857</v>
      </c>
      <c r="AU24" s="638" t="s">
        <v>1857</v>
      </c>
      <c r="AV24" s="638" t="s">
        <v>1857</v>
      </c>
      <c r="AW24" s="638" t="s">
        <v>1857</v>
      </c>
      <c r="AX24" s="638" t="s">
        <v>1857</v>
      </c>
      <c r="AY24" s="638" t="s">
        <v>1857</v>
      </c>
      <c r="AZ24" s="638" t="s">
        <v>1857</v>
      </c>
      <c r="BA24" s="638" t="s">
        <v>1857</v>
      </c>
      <c r="BB24" s="638" t="s">
        <v>1857</v>
      </c>
      <c r="BC24" s="638" t="s">
        <v>1857</v>
      </c>
      <c r="BD24" s="638" t="s">
        <v>1857</v>
      </c>
      <c r="BE24" s="638" t="s">
        <v>1857</v>
      </c>
      <c r="BF24" s="638" t="s">
        <v>1857</v>
      </c>
      <c r="BG24" s="638" t="s">
        <v>1857</v>
      </c>
      <c r="BH24" s="638" t="s">
        <v>1857</v>
      </c>
      <c r="BI24" s="638" t="s">
        <v>1857</v>
      </c>
      <c r="BJ24" s="638" t="s">
        <v>1857</v>
      </c>
      <c r="BK24" s="638" t="s">
        <v>1857</v>
      </c>
      <c r="BL24" s="638" t="s">
        <v>1857</v>
      </c>
      <c r="BM24" s="638" t="s">
        <v>1857</v>
      </c>
      <c r="BN24" s="638" t="s">
        <v>1857</v>
      </c>
      <c r="BO24" s="638" t="s">
        <v>1857</v>
      </c>
    </row>
    <row r="25" spans="1:67" x14ac:dyDescent="0.25">
      <c r="A25" t="s">
        <v>484</v>
      </c>
    </row>
    <row r="26" spans="1:67" x14ac:dyDescent="0.25">
      <c r="A26" t="s">
        <v>485</v>
      </c>
      <c r="B26" s="638">
        <v>28.8</v>
      </c>
      <c r="C26" s="638">
        <v>30</v>
      </c>
      <c r="D26" s="638">
        <v>30.7</v>
      </c>
      <c r="E26" s="638">
        <v>31.7</v>
      </c>
      <c r="F26" s="638">
        <v>32.6</v>
      </c>
      <c r="G26" s="638">
        <v>33.200000000000003</v>
      </c>
      <c r="H26" s="638">
        <v>33.9</v>
      </c>
      <c r="I26" s="638">
        <v>34</v>
      </c>
      <c r="J26" s="638">
        <v>33.6</v>
      </c>
      <c r="K26" s="638">
        <v>33.700000000000003</v>
      </c>
      <c r="L26" s="638">
        <v>33.799999999999997</v>
      </c>
      <c r="M26" s="638">
        <v>34.1</v>
      </c>
      <c r="N26" s="638">
        <v>34.5</v>
      </c>
      <c r="O26" s="638">
        <v>34.9</v>
      </c>
      <c r="P26" s="638">
        <v>35.299999999999997</v>
      </c>
      <c r="Q26" s="638">
        <v>35.5</v>
      </c>
      <c r="R26" s="638">
        <v>35.5</v>
      </c>
      <c r="S26" s="638">
        <v>35.6</v>
      </c>
      <c r="T26" s="638">
        <v>35.4</v>
      </c>
      <c r="U26" s="638">
        <v>35.299999999999997</v>
      </c>
      <c r="V26" s="638">
        <v>35.6</v>
      </c>
      <c r="W26" s="638">
        <v>35.9</v>
      </c>
      <c r="X26" s="638">
        <v>36.299999999999997</v>
      </c>
      <c r="Y26" s="638">
        <v>36.299999999999997</v>
      </c>
      <c r="Z26" s="638">
        <v>36.6</v>
      </c>
      <c r="AA26" s="638">
        <v>36.799999999999997</v>
      </c>
      <c r="AB26" s="638">
        <v>37.200000000000003</v>
      </c>
      <c r="AC26" s="638">
        <v>37</v>
      </c>
      <c r="AD26" s="638">
        <v>37.6</v>
      </c>
      <c r="AE26" s="638">
        <v>37.700000000000003</v>
      </c>
      <c r="AF26" s="638">
        <v>38.5</v>
      </c>
      <c r="AG26" s="638">
        <v>39.1</v>
      </c>
      <c r="AH26" s="638">
        <v>39.5</v>
      </c>
      <c r="AI26" s="638">
        <v>40.200000000000003</v>
      </c>
      <c r="AJ26" s="638">
        <v>40.200000000000003</v>
      </c>
      <c r="AK26" s="638">
        <v>41.4</v>
      </c>
      <c r="AL26" s="638">
        <v>41.8</v>
      </c>
      <c r="AM26" s="638">
        <v>42.2</v>
      </c>
      <c r="AN26" s="638">
        <v>42.5</v>
      </c>
      <c r="AO26" s="638">
        <v>42</v>
      </c>
      <c r="AP26" s="638">
        <v>42</v>
      </c>
      <c r="AQ26" s="638">
        <v>41.8</v>
      </c>
      <c r="AR26" s="638">
        <v>42.3</v>
      </c>
      <c r="AS26" s="638">
        <v>42.9</v>
      </c>
      <c r="AT26" s="638">
        <v>43.2</v>
      </c>
      <c r="AU26" s="638">
        <v>42.9</v>
      </c>
      <c r="AV26" s="638">
        <v>42.3</v>
      </c>
      <c r="AW26" s="638">
        <v>41.4</v>
      </c>
      <c r="AX26" s="638">
        <v>40.799999999999997</v>
      </c>
      <c r="AY26" s="638">
        <v>40.9</v>
      </c>
      <c r="AZ26" s="638">
        <v>41</v>
      </c>
      <c r="BA26" s="638">
        <v>41.3</v>
      </c>
      <c r="BB26" s="638">
        <v>40.4</v>
      </c>
      <c r="BC26" s="638">
        <v>39.4</v>
      </c>
      <c r="BD26" s="638">
        <v>38.5</v>
      </c>
      <c r="BE26" s="638">
        <v>37.6</v>
      </c>
      <c r="BF26" s="638">
        <v>37.4</v>
      </c>
      <c r="BG26" s="638">
        <v>37.200000000000003</v>
      </c>
      <c r="BH26" s="638">
        <v>36.6</v>
      </c>
      <c r="BI26" s="638">
        <v>36.6</v>
      </c>
      <c r="BJ26" s="638">
        <v>36.200000000000003</v>
      </c>
      <c r="BK26" s="638">
        <v>36</v>
      </c>
      <c r="BL26" s="638">
        <v>36.6</v>
      </c>
      <c r="BM26" s="638">
        <v>36.4</v>
      </c>
      <c r="BN26" s="638">
        <v>36.4</v>
      </c>
      <c r="BO26" s="638">
        <v>36</v>
      </c>
    </row>
    <row r="27" spans="1:67" x14ac:dyDescent="0.25">
      <c r="A27" t="s">
        <v>486</v>
      </c>
      <c r="B27" s="638">
        <v>26.4</v>
      </c>
      <c r="C27" s="638">
        <v>27.4</v>
      </c>
      <c r="D27" s="638">
        <v>30</v>
      </c>
      <c r="E27" s="638">
        <v>28.6</v>
      </c>
      <c r="F27" s="638">
        <v>31.1</v>
      </c>
      <c r="G27" s="638">
        <v>32.5</v>
      </c>
      <c r="H27" s="638">
        <v>33.1</v>
      </c>
      <c r="I27" s="638">
        <v>35.9</v>
      </c>
      <c r="J27" s="638">
        <v>36</v>
      </c>
      <c r="K27" s="638">
        <v>36.700000000000003</v>
      </c>
      <c r="L27" s="638">
        <v>39.5</v>
      </c>
      <c r="M27" s="638">
        <v>39.4</v>
      </c>
      <c r="N27" s="638">
        <v>38.799999999999997</v>
      </c>
      <c r="O27" s="638">
        <v>40.200000000000003</v>
      </c>
      <c r="P27" s="638">
        <v>38.4</v>
      </c>
      <c r="Q27" s="638">
        <v>37.6</v>
      </c>
      <c r="R27" s="638">
        <v>41</v>
      </c>
      <c r="S27" s="638">
        <v>37.4</v>
      </c>
      <c r="T27" s="638">
        <v>39.4</v>
      </c>
      <c r="U27" s="638">
        <v>39.5</v>
      </c>
      <c r="V27" s="638">
        <v>39.4</v>
      </c>
      <c r="W27" s="638">
        <v>39.9</v>
      </c>
      <c r="X27" s="638">
        <v>39.299999999999997</v>
      </c>
      <c r="Y27" s="638">
        <v>40.799999999999997</v>
      </c>
      <c r="Z27" s="638">
        <v>40.1</v>
      </c>
      <c r="AA27" s="638">
        <v>42.1</v>
      </c>
      <c r="AB27" s="638">
        <v>42.9</v>
      </c>
      <c r="AC27" s="638">
        <v>41.1</v>
      </c>
      <c r="AD27" s="638">
        <v>41</v>
      </c>
      <c r="AE27" s="638">
        <v>37.6</v>
      </c>
      <c r="AF27" s="638">
        <v>37.1</v>
      </c>
      <c r="AG27" s="638">
        <v>36.1</v>
      </c>
      <c r="AH27" s="638">
        <v>34.9</v>
      </c>
      <c r="AI27" s="638">
        <v>38.799999999999997</v>
      </c>
      <c r="AJ27" s="638">
        <v>39.9</v>
      </c>
      <c r="AK27" s="638">
        <v>42</v>
      </c>
      <c r="AL27" s="638">
        <v>44.3</v>
      </c>
      <c r="AM27" s="638">
        <v>42.4</v>
      </c>
      <c r="AN27" s="638">
        <v>39.9</v>
      </c>
      <c r="AO27" s="638">
        <v>39.9</v>
      </c>
      <c r="AP27" s="638">
        <v>36.5</v>
      </c>
      <c r="AQ27" s="638">
        <v>35.4</v>
      </c>
      <c r="AR27" s="638">
        <v>36.4</v>
      </c>
      <c r="AS27" s="638">
        <v>32.799999999999997</v>
      </c>
      <c r="AT27" s="638">
        <v>32.299999999999997</v>
      </c>
      <c r="AU27" s="638">
        <v>29.5</v>
      </c>
      <c r="AV27" s="638">
        <v>30.2</v>
      </c>
      <c r="AW27" s="638">
        <v>32.1</v>
      </c>
      <c r="AX27" s="638">
        <v>32.700000000000003</v>
      </c>
      <c r="AY27" s="638">
        <v>34</v>
      </c>
      <c r="AZ27" s="638">
        <v>35.799999999999997</v>
      </c>
      <c r="BA27" s="638">
        <v>36.799999999999997</v>
      </c>
      <c r="BB27" s="638">
        <v>36</v>
      </c>
      <c r="BC27" s="638">
        <v>34.9</v>
      </c>
      <c r="BD27" s="638">
        <v>33.1</v>
      </c>
      <c r="BE27" s="638">
        <v>31.9</v>
      </c>
      <c r="BF27" s="638">
        <v>33.5</v>
      </c>
      <c r="BG27" s="638">
        <v>36.700000000000003</v>
      </c>
      <c r="BH27" s="638">
        <v>35.1</v>
      </c>
      <c r="BI27" s="638">
        <v>34</v>
      </c>
      <c r="BJ27" s="638">
        <v>33.700000000000003</v>
      </c>
      <c r="BK27" s="638">
        <v>34.5</v>
      </c>
      <c r="BL27" s="638">
        <v>35.9</v>
      </c>
      <c r="BM27" s="638">
        <v>34.6</v>
      </c>
      <c r="BN27" s="638">
        <v>34</v>
      </c>
      <c r="BO27" s="638">
        <v>31.6</v>
      </c>
    </row>
    <row r="28" spans="1:67" x14ac:dyDescent="0.25">
      <c r="A28" t="s">
        <v>487</v>
      </c>
      <c r="B28" s="638" t="s">
        <v>18</v>
      </c>
      <c r="C28" s="638" t="s">
        <v>18</v>
      </c>
      <c r="D28" s="638">
        <v>100</v>
      </c>
      <c r="E28" s="638">
        <v>100</v>
      </c>
      <c r="F28" s="638">
        <v>100</v>
      </c>
      <c r="G28" s="638">
        <v>100</v>
      </c>
      <c r="H28" s="638">
        <v>100</v>
      </c>
      <c r="I28" s="638" t="s">
        <v>18</v>
      </c>
      <c r="J28" s="638" t="s">
        <v>18</v>
      </c>
      <c r="K28" s="638">
        <v>100</v>
      </c>
      <c r="L28" s="638">
        <v>50</v>
      </c>
      <c r="M28" s="638">
        <v>50</v>
      </c>
      <c r="N28" s="638">
        <v>50</v>
      </c>
      <c r="O28" s="638" t="s">
        <v>18</v>
      </c>
      <c r="P28" s="638" t="s">
        <v>18</v>
      </c>
      <c r="Q28" s="638" t="s">
        <v>18</v>
      </c>
      <c r="R28" s="638" t="s">
        <v>18</v>
      </c>
      <c r="S28" s="638" t="s">
        <v>18</v>
      </c>
      <c r="T28" s="638" t="s">
        <v>18</v>
      </c>
      <c r="U28" s="638" t="s">
        <v>18</v>
      </c>
      <c r="V28" s="638">
        <v>66.7</v>
      </c>
      <c r="W28" s="638">
        <v>66.7</v>
      </c>
      <c r="X28" s="638">
        <v>66.7</v>
      </c>
      <c r="Y28" s="638">
        <v>50</v>
      </c>
      <c r="Z28" s="638" t="s">
        <v>18</v>
      </c>
      <c r="AA28" s="638" t="s">
        <v>18</v>
      </c>
      <c r="AB28" s="638" t="s">
        <v>18</v>
      </c>
      <c r="AC28" s="638">
        <v>100</v>
      </c>
      <c r="AD28" s="638">
        <v>100</v>
      </c>
      <c r="AE28" s="638">
        <v>100</v>
      </c>
      <c r="AF28" s="638">
        <v>100</v>
      </c>
      <c r="AG28" s="638">
        <v>100</v>
      </c>
      <c r="AH28" s="638">
        <v>100</v>
      </c>
      <c r="AI28" s="638">
        <v>100</v>
      </c>
      <c r="AJ28" s="638" t="s">
        <v>18</v>
      </c>
      <c r="AK28" s="638" t="s">
        <v>18</v>
      </c>
      <c r="AL28" s="638" t="s">
        <v>18</v>
      </c>
      <c r="AM28" s="638" t="s">
        <v>18</v>
      </c>
      <c r="AN28" s="638" t="s">
        <v>18</v>
      </c>
      <c r="AO28" s="638" t="s">
        <v>18</v>
      </c>
      <c r="AP28" s="638" t="s">
        <v>18</v>
      </c>
      <c r="AQ28" s="638" t="s">
        <v>18</v>
      </c>
      <c r="AR28" s="638" t="s">
        <v>18</v>
      </c>
      <c r="AS28" s="638" t="s">
        <v>18</v>
      </c>
      <c r="AT28" s="638" t="s">
        <v>18</v>
      </c>
      <c r="AU28" s="638" t="s">
        <v>18</v>
      </c>
      <c r="AV28" s="638" t="s">
        <v>18</v>
      </c>
      <c r="AW28" s="638" t="s">
        <v>18</v>
      </c>
      <c r="AX28" s="638" t="s">
        <v>18</v>
      </c>
      <c r="AY28" s="638" t="s">
        <v>18</v>
      </c>
      <c r="AZ28" s="638" t="s">
        <v>18</v>
      </c>
      <c r="BA28" s="638" t="s">
        <v>18</v>
      </c>
      <c r="BB28" s="638" t="s">
        <v>18</v>
      </c>
      <c r="BC28" s="638" t="s">
        <v>18</v>
      </c>
      <c r="BD28" s="638" t="s">
        <v>18</v>
      </c>
      <c r="BE28" s="638" t="s">
        <v>18</v>
      </c>
      <c r="BF28" s="638" t="s">
        <v>18</v>
      </c>
      <c r="BG28" s="638">
        <v>100</v>
      </c>
      <c r="BH28" s="638">
        <v>100</v>
      </c>
      <c r="BI28" s="638">
        <v>100</v>
      </c>
      <c r="BJ28" s="638">
        <v>100</v>
      </c>
      <c r="BK28" s="638" t="s">
        <v>18</v>
      </c>
      <c r="BL28" s="638" t="s">
        <v>18</v>
      </c>
      <c r="BM28" s="638" t="s">
        <v>18</v>
      </c>
      <c r="BN28" s="638" t="s">
        <v>18</v>
      </c>
      <c r="BO28" s="638" t="s">
        <v>18</v>
      </c>
    </row>
    <row r="29" spans="1:67" x14ac:dyDescent="0.25">
      <c r="A29" t="s">
        <v>19</v>
      </c>
      <c r="B29" s="638">
        <v>37.5</v>
      </c>
      <c r="C29" s="638">
        <v>57.1</v>
      </c>
      <c r="D29" s="638">
        <v>70.599999999999994</v>
      </c>
      <c r="E29" s="638">
        <v>47.6</v>
      </c>
      <c r="F29" s="638">
        <v>59.3</v>
      </c>
      <c r="G29" s="638">
        <v>60</v>
      </c>
      <c r="H29" s="638">
        <v>57.9</v>
      </c>
      <c r="I29" s="638">
        <v>73.7</v>
      </c>
      <c r="J29" s="638">
        <v>72.2</v>
      </c>
      <c r="K29" s="638">
        <v>52.4</v>
      </c>
      <c r="L29" s="638">
        <v>38.5</v>
      </c>
      <c r="M29" s="638">
        <v>42.3</v>
      </c>
      <c r="N29" s="638">
        <v>41.7</v>
      </c>
      <c r="O29" s="638">
        <v>60.9</v>
      </c>
      <c r="P29" s="638">
        <v>81</v>
      </c>
      <c r="Q29" s="638">
        <v>87.5</v>
      </c>
      <c r="R29" s="638">
        <v>81.3</v>
      </c>
      <c r="S29" s="638">
        <v>75</v>
      </c>
      <c r="T29" s="638">
        <v>72.7</v>
      </c>
      <c r="U29" s="638">
        <v>63.6</v>
      </c>
      <c r="V29" s="638">
        <v>43.8</v>
      </c>
      <c r="W29" s="638">
        <v>65.2</v>
      </c>
      <c r="X29" s="638">
        <v>47.8</v>
      </c>
      <c r="Y29" s="638">
        <v>56</v>
      </c>
      <c r="Z29" s="638">
        <v>65</v>
      </c>
      <c r="AA29" s="638">
        <v>55.6</v>
      </c>
      <c r="AB29" s="638">
        <v>71.400000000000006</v>
      </c>
      <c r="AC29" s="638">
        <v>57.1</v>
      </c>
      <c r="AD29" s="638">
        <v>52.2</v>
      </c>
      <c r="AE29" s="638">
        <v>44.4</v>
      </c>
      <c r="AF29" s="638">
        <v>18.2</v>
      </c>
      <c r="AG29" s="638">
        <v>27.3</v>
      </c>
      <c r="AH29" s="638">
        <v>50</v>
      </c>
      <c r="AI29" s="638">
        <v>47.8</v>
      </c>
      <c r="AJ29" s="638">
        <v>50</v>
      </c>
      <c r="AK29" s="638">
        <v>50</v>
      </c>
      <c r="AL29" s="638">
        <v>58.3</v>
      </c>
      <c r="AM29" s="638">
        <v>62.5</v>
      </c>
      <c r="AN29" s="638">
        <v>71.400000000000006</v>
      </c>
      <c r="AO29" s="638">
        <v>77.3</v>
      </c>
      <c r="AP29" s="638">
        <v>61.3</v>
      </c>
      <c r="AQ29" s="638">
        <v>63.3</v>
      </c>
      <c r="AR29" s="638">
        <v>54.8</v>
      </c>
      <c r="AS29" s="638">
        <v>41.9</v>
      </c>
      <c r="AT29" s="638">
        <v>28</v>
      </c>
      <c r="AU29" s="638">
        <v>26.9</v>
      </c>
      <c r="AV29" s="638">
        <v>37</v>
      </c>
      <c r="AW29" s="638">
        <v>39.1</v>
      </c>
      <c r="AX29" s="638">
        <v>36.4</v>
      </c>
      <c r="AY29" s="638">
        <v>48.1</v>
      </c>
      <c r="AZ29" s="638">
        <v>41.9</v>
      </c>
      <c r="BA29" s="638">
        <v>45.2</v>
      </c>
      <c r="BB29" s="638">
        <v>51.9</v>
      </c>
      <c r="BC29" s="638">
        <v>28</v>
      </c>
      <c r="BD29" s="638">
        <v>27.8</v>
      </c>
      <c r="BE29" s="638">
        <v>14.3</v>
      </c>
      <c r="BF29" s="638">
        <v>16</v>
      </c>
      <c r="BG29" s="638">
        <v>27.6</v>
      </c>
      <c r="BH29" s="638">
        <v>39.5</v>
      </c>
      <c r="BI29" s="638">
        <v>51.3</v>
      </c>
      <c r="BJ29" s="638">
        <v>58.3</v>
      </c>
      <c r="BK29" s="638">
        <v>61.5</v>
      </c>
      <c r="BL29" s="638">
        <v>52.9</v>
      </c>
      <c r="BM29" s="638">
        <v>41.3</v>
      </c>
      <c r="BN29" s="638">
        <v>36.4</v>
      </c>
      <c r="BO29" s="638">
        <v>28.6</v>
      </c>
    </row>
    <row r="30" spans="1:67" x14ac:dyDescent="0.25">
      <c r="A30" t="s">
        <v>20</v>
      </c>
      <c r="B30" s="638">
        <v>43.9</v>
      </c>
      <c r="C30" s="638">
        <v>41.4</v>
      </c>
      <c r="D30" s="638">
        <v>43.4</v>
      </c>
      <c r="E30" s="638">
        <v>40.6</v>
      </c>
      <c r="F30" s="638">
        <v>41.2</v>
      </c>
      <c r="G30" s="638">
        <v>39.200000000000003</v>
      </c>
      <c r="H30" s="638">
        <v>36.6</v>
      </c>
      <c r="I30" s="638">
        <v>42.3</v>
      </c>
      <c r="J30" s="638">
        <v>44.9</v>
      </c>
      <c r="K30" s="638">
        <v>42.1</v>
      </c>
      <c r="L30" s="638">
        <v>41.4</v>
      </c>
      <c r="M30" s="638">
        <v>40.200000000000003</v>
      </c>
      <c r="N30" s="638">
        <v>37</v>
      </c>
      <c r="O30" s="638">
        <v>37.700000000000003</v>
      </c>
      <c r="P30" s="638">
        <v>40.1</v>
      </c>
      <c r="Q30" s="638">
        <v>38.6</v>
      </c>
      <c r="R30" s="638">
        <v>38.6</v>
      </c>
      <c r="S30" s="638">
        <v>42.1</v>
      </c>
      <c r="T30" s="638">
        <v>37.799999999999997</v>
      </c>
      <c r="U30" s="638">
        <v>33.700000000000003</v>
      </c>
      <c r="V30" s="638">
        <v>38.5</v>
      </c>
      <c r="W30" s="638">
        <v>36.1</v>
      </c>
      <c r="X30" s="638">
        <v>36.299999999999997</v>
      </c>
      <c r="Y30" s="638">
        <v>40</v>
      </c>
      <c r="Z30" s="638">
        <v>39</v>
      </c>
      <c r="AA30" s="638">
        <v>42.8</v>
      </c>
      <c r="AB30" s="638">
        <v>46.2</v>
      </c>
      <c r="AC30" s="638">
        <v>46.2</v>
      </c>
      <c r="AD30" s="638">
        <v>49.3</v>
      </c>
      <c r="AE30" s="638">
        <v>47</v>
      </c>
      <c r="AF30" s="638">
        <v>48</v>
      </c>
      <c r="AG30" s="638">
        <v>48.2</v>
      </c>
      <c r="AH30" s="638">
        <v>43.4</v>
      </c>
      <c r="AI30" s="638">
        <v>44.1</v>
      </c>
      <c r="AJ30" s="638">
        <v>42.6</v>
      </c>
      <c r="AK30" s="638">
        <v>44.5</v>
      </c>
      <c r="AL30" s="638">
        <v>44.7</v>
      </c>
      <c r="AM30" s="638">
        <v>42.9</v>
      </c>
      <c r="AN30" s="638">
        <v>41.9</v>
      </c>
      <c r="AO30" s="638">
        <v>40.4</v>
      </c>
      <c r="AP30" s="638">
        <v>40.200000000000003</v>
      </c>
      <c r="AQ30" s="638">
        <v>42.2</v>
      </c>
      <c r="AR30" s="638">
        <v>43.8</v>
      </c>
      <c r="AS30" s="638">
        <v>45.8</v>
      </c>
      <c r="AT30" s="638">
        <v>45.3</v>
      </c>
      <c r="AU30" s="638">
        <v>42.7</v>
      </c>
      <c r="AV30" s="638">
        <v>42.8</v>
      </c>
      <c r="AW30" s="638">
        <v>44.6</v>
      </c>
      <c r="AX30" s="638">
        <v>46.2</v>
      </c>
      <c r="AY30" s="638">
        <v>52.2</v>
      </c>
      <c r="AZ30" s="638">
        <v>55.6</v>
      </c>
      <c r="BA30" s="638">
        <v>53.5</v>
      </c>
      <c r="BB30" s="638">
        <v>52.6</v>
      </c>
      <c r="BC30" s="638">
        <v>46.9</v>
      </c>
      <c r="BD30" s="638">
        <v>46.5</v>
      </c>
      <c r="BE30" s="638">
        <v>46.9</v>
      </c>
      <c r="BF30" s="638">
        <v>44.9</v>
      </c>
      <c r="BG30" s="638">
        <v>46.1</v>
      </c>
      <c r="BH30" s="638">
        <v>46.3</v>
      </c>
      <c r="BI30" s="638">
        <v>41</v>
      </c>
      <c r="BJ30" s="638">
        <v>33.9</v>
      </c>
      <c r="BK30" s="638">
        <v>35.4</v>
      </c>
      <c r="BL30" s="638">
        <v>34.1</v>
      </c>
      <c r="BM30" s="638">
        <v>32.1</v>
      </c>
      <c r="BN30" s="638">
        <v>36.1</v>
      </c>
      <c r="BO30" s="638">
        <v>32.299999999999997</v>
      </c>
    </row>
    <row r="31" spans="1:67" x14ac:dyDescent="0.25">
      <c r="A31" t="s">
        <v>21</v>
      </c>
      <c r="B31" s="638">
        <v>27.7</v>
      </c>
      <c r="C31" s="638">
        <v>39.700000000000003</v>
      </c>
      <c r="D31" s="638">
        <v>51.8</v>
      </c>
      <c r="E31" s="638">
        <v>49.1</v>
      </c>
      <c r="F31" s="638">
        <v>50</v>
      </c>
      <c r="G31" s="638">
        <v>54.3</v>
      </c>
      <c r="H31" s="638">
        <v>45.5</v>
      </c>
      <c r="I31" s="638">
        <v>38.6</v>
      </c>
      <c r="J31" s="638">
        <v>31</v>
      </c>
      <c r="K31" s="638">
        <v>26</v>
      </c>
      <c r="L31" s="638">
        <v>25.4</v>
      </c>
      <c r="M31" s="638">
        <v>30.4</v>
      </c>
      <c r="N31" s="638">
        <v>32.200000000000003</v>
      </c>
      <c r="O31" s="638">
        <v>30.4</v>
      </c>
      <c r="P31" s="638">
        <v>34.9</v>
      </c>
      <c r="Q31" s="638">
        <v>32.200000000000003</v>
      </c>
      <c r="R31" s="638">
        <v>35.799999999999997</v>
      </c>
      <c r="S31" s="638">
        <v>36.5</v>
      </c>
      <c r="T31" s="638">
        <v>45.1</v>
      </c>
      <c r="U31" s="638">
        <v>39</v>
      </c>
      <c r="V31" s="638">
        <v>50</v>
      </c>
      <c r="W31" s="638">
        <v>61.3</v>
      </c>
      <c r="X31" s="638">
        <v>64.400000000000006</v>
      </c>
      <c r="Y31" s="638">
        <v>65</v>
      </c>
      <c r="Z31" s="638">
        <v>57.1</v>
      </c>
      <c r="AA31" s="638">
        <v>46.7</v>
      </c>
      <c r="AB31" s="638">
        <v>42</v>
      </c>
      <c r="AC31" s="638">
        <v>37.200000000000003</v>
      </c>
      <c r="AD31" s="638">
        <v>38.299999999999997</v>
      </c>
      <c r="AE31" s="638">
        <v>37.700000000000003</v>
      </c>
      <c r="AF31" s="638">
        <v>50</v>
      </c>
      <c r="AG31" s="638">
        <v>52.5</v>
      </c>
      <c r="AH31" s="638">
        <v>44.2</v>
      </c>
      <c r="AI31" s="638">
        <v>53.1</v>
      </c>
      <c r="AJ31" s="638">
        <v>34.1</v>
      </c>
      <c r="AK31" s="638">
        <v>47.5</v>
      </c>
      <c r="AL31" s="638">
        <v>59</v>
      </c>
      <c r="AM31" s="638">
        <v>51.4</v>
      </c>
      <c r="AN31" s="638">
        <v>59.5</v>
      </c>
      <c r="AO31" s="638">
        <v>51.3</v>
      </c>
      <c r="AP31" s="638">
        <v>48.7</v>
      </c>
      <c r="AQ31" s="638">
        <v>47.9</v>
      </c>
      <c r="AR31" s="638">
        <v>47.9</v>
      </c>
      <c r="AS31" s="638">
        <v>53.1</v>
      </c>
      <c r="AT31" s="638">
        <v>45.5</v>
      </c>
      <c r="AU31" s="638">
        <v>53.1</v>
      </c>
      <c r="AV31" s="638">
        <v>51.8</v>
      </c>
      <c r="AW31" s="638">
        <v>43.3</v>
      </c>
      <c r="AX31" s="638">
        <v>45.3</v>
      </c>
      <c r="AY31" s="638">
        <v>43.6</v>
      </c>
      <c r="AZ31" s="638">
        <v>48.9</v>
      </c>
      <c r="BA31" s="638">
        <v>45</v>
      </c>
      <c r="BB31" s="638">
        <v>48</v>
      </c>
      <c r="BC31" s="638">
        <v>49.1</v>
      </c>
      <c r="BD31" s="638">
        <v>49.2</v>
      </c>
      <c r="BE31" s="638">
        <v>54.1</v>
      </c>
      <c r="BF31" s="638">
        <v>48.3</v>
      </c>
      <c r="BG31" s="638">
        <v>49.3</v>
      </c>
      <c r="BH31" s="638">
        <v>40.799999999999997</v>
      </c>
      <c r="BI31" s="638">
        <v>41.9</v>
      </c>
      <c r="BJ31" s="638">
        <v>40.799999999999997</v>
      </c>
      <c r="BK31" s="638">
        <v>39.5</v>
      </c>
      <c r="BL31" s="638">
        <v>45</v>
      </c>
      <c r="BM31" s="638">
        <v>46.7</v>
      </c>
      <c r="BN31" s="638">
        <v>50.5</v>
      </c>
      <c r="BO31" s="638">
        <v>51.2</v>
      </c>
    </row>
    <row r="32" spans="1:67" x14ac:dyDescent="0.25">
      <c r="A32" t="s">
        <v>22</v>
      </c>
      <c r="B32" s="638">
        <v>42.9</v>
      </c>
      <c r="C32" s="638" t="s">
        <v>18</v>
      </c>
      <c r="D32" s="638" t="s">
        <v>18</v>
      </c>
      <c r="E32" s="638" t="s">
        <v>18</v>
      </c>
      <c r="F32" s="638">
        <v>50</v>
      </c>
      <c r="G32" s="638">
        <v>25</v>
      </c>
      <c r="H32" s="638">
        <v>20</v>
      </c>
      <c r="I32" s="638">
        <v>58.3</v>
      </c>
      <c r="J32" s="638">
        <v>50</v>
      </c>
      <c r="K32" s="638">
        <v>35.299999999999997</v>
      </c>
      <c r="L32" s="638">
        <v>60.9</v>
      </c>
      <c r="M32" s="638">
        <v>40.9</v>
      </c>
      <c r="N32" s="638">
        <v>53.8</v>
      </c>
      <c r="O32" s="638">
        <v>70.8</v>
      </c>
      <c r="P32" s="638">
        <v>63.2</v>
      </c>
      <c r="Q32" s="638">
        <v>63.6</v>
      </c>
      <c r="R32" s="638">
        <v>50</v>
      </c>
      <c r="S32" s="638">
        <v>52.4</v>
      </c>
      <c r="T32" s="638">
        <v>52</v>
      </c>
      <c r="U32" s="638">
        <v>68.2</v>
      </c>
      <c r="V32" s="638">
        <v>69.599999999999994</v>
      </c>
      <c r="W32" s="638">
        <v>60.9</v>
      </c>
      <c r="X32" s="638">
        <v>57.1</v>
      </c>
      <c r="Y32" s="638">
        <v>37.5</v>
      </c>
      <c r="Z32" s="638">
        <v>30</v>
      </c>
      <c r="AA32" s="638">
        <v>33.299999999999997</v>
      </c>
      <c r="AB32" s="638">
        <v>35.700000000000003</v>
      </c>
      <c r="AC32" s="638">
        <v>40.4</v>
      </c>
      <c r="AD32" s="638">
        <v>44.4</v>
      </c>
      <c r="AE32" s="638">
        <v>50</v>
      </c>
      <c r="AF32" s="638">
        <v>60</v>
      </c>
      <c r="AG32" s="638">
        <v>57.1</v>
      </c>
      <c r="AH32" s="638">
        <v>70.3</v>
      </c>
      <c r="AI32" s="638">
        <v>71.099999999999994</v>
      </c>
      <c r="AJ32" s="638">
        <v>69.2</v>
      </c>
      <c r="AK32" s="638">
        <v>55.6</v>
      </c>
      <c r="AL32" s="638">
        <v>43.5</v>
      </c>
      <c r="AM32" s="638">
        <v>39.1</v>
      </c>
      <c r="AN32" s="638">
        <v>46.7</v>
      </c>
      <c r="AO32" s="638">
        <v>58.3</v>
      </c>
      <c r="AP32" s="638">
        <v>33.299999999999997</v>
      </c>
      <c r="AQ32" s="638">
        <v>30</v>
      </c>
      <c r="AR32" s="638">
        <v>23.5</v>
      </c>
      <c r="AS32" s="638">
        <v>31.3</v>
      </c>
      <c r="AT32" s="638">
        <v>42.1</v>
      </c>
      <c r="AU32" s="638">
        <v>52.9</v>
      </c>
      <c r="AV32" s="638">
        <v>81.8</v>
      </c>
      <c r="AW32" s="638">
        <v>66.7</v>
      </c>
      <c r="AX32" s="638">
        <v>60</v>
      </c>
      <c r="AY32" s="638">
        <v>61.1</v>
      </c>
      <c r="AZ32" s="638">
        <v>52.6</v>
      </c>
      <c r="BA32" s="638">
        <v>61.1</v>
      </c>
      <c r="BB32" s="638">
        <v>68.8</v>
      </c>
      <c r="BC32" s="638">
        <v>64.3</v>
      </c>
      <c r="BD32" s="638">
        <v>50</v>
      </c>
      <c r="BE32" s="638">
        <v>33.299999999999997</v>
      </c>
      <c r="BF32" s="638">
        <v>31.6</v>
      </c>
      <c r="BG32" s="638">
        <v>32</v>
      </c>
      <c r="BH32" s="638">
        <v>38.5</v>
      </c>
      <c r="BI32" s="638">
        <v>38.1</v>
      </c>
      <c r="BJ32" s="638">
        <v>47.7</v>
      </c>
      <c r="BK32" s="638">
        <v>51.4</v>
      </c>
      <c r="BL32" s="638">
        <v>65</v>
      </c>
      <c r="BM32" s="638">
        <v>86.7</v>
      </c>
      <c r="BN32" s="638">
        <v>63.6</v>
      </c>
      <c r="BO32" s="638">
        <v>72.7</v>
      </c>
    </row>
    <row r="33" spans="1:67" x14ac:dyDescent="0.25">
      <c r="A33" t="s">
        <v>23</v>
      </c>
      <c r="B33" s="638">
        <v>31.5</v>
      </c>
      <c r="C33" s="638">
        <v>36.9</v>
      </c>
      <c r="D33" s="638">
        <v>36</v>
      </c>
      <c r="E33" s="638">
        <v>40.1</v>
      </c>
      <c r="F33" s="638">
        <v>41.7</v>
      </c>
      <c r="G33" s="638">
        <v>38.299999999999997</v>
      </c>
      <c r="H33" s="638">
        <v>41.3</v>
      </c>
      <c r="I33" s="638">
        <v>41.5</v>
      </c>
      <c r="J33" s="638">
        <v>43</v>
      </c>
      <c r="K33" s="638">
        <v>42.5</v>
      </c>
      <c r="L33" s="638">
        <v>40.1</v>
      </c>
      <c r="M33" s="638">
        <v>37</v>
      </c>
      <c r="N33" s="638">
        <v>34.6</v>
      </c>
      <c r="O33" s="638">
        <v>35.6</v>
      </c>
      <c r="P33" s="638">
        <v>37.4</v>
      </c>
      <c r="Q33" s="638">
        <v>37.299999999999997</v>
      </c>
      <c r="R33" s="638">
        <v>40.1</v>
      </c>
      <c r="S33" s="638">
        <v>42.3</v>
      </c>
      <c r="T33" s="638">
        <v>41.6</v>
      </c>
      <c r="U33" s="638">
        <v>44.3</v>
      </c>
      <c r="V33" s="638">
        <v>43.8</v>
      </c>
      <c r="W33" s="638">
        <v>46.3</v>
      </c>
      <c r="X33" s="638">
        <v>45.5</v>
      </c>
      <c r="Y33" s="638">
        <v>45.5</v>
      </c>
      <c r="Z33" s="638">
        <v>43.5</v>
      </c>
      <c r="AA33" s="638">
        <v>39.5</v>
      </c>
      <c r="AB33" s="638">
        <v>38.299999999999997</v>
      </c>
      <c r="AC33" s="638">
        <v>35.9</v>
      </c>
      <c r="AD33" s="638">
        <v>39.1</v>
      </c>
      <c r="AE33" s="638">
        <v>37.700000000000003</v>
      </c>
      <c r="AF33" s="638">
        <v>40.299999999999997</v>
      </c>
      <c r="AG33" s="638">
        <v>45.3</v>
      </c>
      <c r="AH33" s="638">
        <v>43.8</v>
      </c>
      <c r="AI33" s="638">
        <v>48.4</v>
      </c>
      <c r="AJ33" s="638">
        <v>49.1</v>
      </c>
      <c r="AK33" s="638">
        <v>45.1</v>
      </c>
      <c r="AL33" s="638">
        <v>44.5</v>
      </c>
      <c r="AM33" s="638">
        <v>42</v>
      </c>
      <c r="AN33" s="638">
        <v>40.700000000000003</v>
      </c>
      <c r="AO33" s="638">
        <v>41.1</v>
      </c>
      <c r="AP33" s="638">
        <v>41.9</v>
      </c>
      <c r="AQ33" s="638">
        <v>43.1</v>
      </c>
      <c r="AR33" s="638">
        <v>44.8</v>
      </c>
      <c r="AS33" s="638">
        <v>48.5</v>
      </c>
      <c r="AT33" s="638">
        <v>48.4</v>
      </c>
      <c r="AU33" s="638">
        <v>46.3</v>
      </c>
      <c r="AV33" s="638">
        <v>40.700000000000003</v>
      </c>
      <c r="AW33" s="638">
        <v>38.200000000000003</v>
      </c>
      <c r="AX33" s="638">
        <v>38.299999999999997</v>
      </c>
      <c r="AY33" s="638">
        <v>39.6</v>
      </c>
      <c r="AZ33" s="638">
        <v>45.1</v>
      </c>
      <c r="BA33" s="638">
        <v>45.7</v>
      </c>
      <c r="BB33" s="638">
        <v>41.4</v>
      </c>
      <c r="BC33" s="638">
        <v>41</v>
      </c>
      <c r="BD33" s="638">
        <v>35.6</v>
      </c>
      <c r="BE33" s="638">
        <v>33.5</v>
      </c>
      <c r="BF33" s="638">
        <v>34.799999999999997</v>
      </c>
      <c r="BG33" s="638">
        <v>32.299999999999997</v>
      </c>
      <c r="BH33" s="638">
        <v>32.299999999999997</v>
      </c>
      <c r="BI33" s="638">
        <v>29.4</v>
      </c>
      <c r="BJ33" s="638">
        <v>28.3</v>
      </c>
      <c r="BK33" s="638">
        <v>30.7</v>
      </c>
      <c r="BL33" s="638">
        <v>31.8</v>
      </c>
      <c r="BM33" s="638">
        <v>34.299999999999997</v>
      </c>
      <c r="BN33" s="638">
        <v>35.4</v>
      </c>
      <c r="BO33" s="638">
        <v>33.1</v>
      </c>
    </row>
    <row r="34" spans="1:67" x14ac:dyDescent="0.25">
      <c r="A34" t="s">
        <v>24</v>
      </c>
      <c r="B34" s="638">
        <v>51.5</v>
      </c>
      <c r="C34" s="638">
        <v>46.3</v>
      </c>
      <c r="D34" s="638">
        <v>32.5</v>
      </c>
      <c r="E34" s="638">
        <v>14.9</v>
      </c>
      <c r="F34" s="638">
        <v>10</v>
      </c>
      <c r="G34" s="638">
        <v>21.1</v>
      </c>
      <c r="H34" s="638">
        <v>33.299999999999997</v>
      </c>
      <c r="I34" s="638">
        <v>37.5</v>
      </c>
      <c r="J34" s="638">
        <v>47.8</v>
      </c>
      <c r="K34" s="638">
        <v>50</v>
      </c>
      <c r="L34" s="638">
        <v>41.2</v>
      </c>
      <c r="M34" s="638">
        <v>45.9</v>
      </c>
      <c r="N34" s="638">
        <v>36.4</v>
      </c>
      <c r="O34" s="638">
        <v>29.9</v>
      </c>
      <c r="P34" s="638">
        <v>31.3</v>
      </c>
      <c r="Q34" s="638">
        <v>22.4</v>
      </c>
      <c r="R34" s="638">
        <v>34</v>
      </c>
      <c r="S34" s="638">
        <v>40.9</v>
      </c>
      <c r="T34" s="638">
        <v>46.6</v>
      </c>
      <c r="U34" s="638">
        <v>58.8</v>
      </c>
      <c r="V34" s="638">
        <v>54.2</v>
      </c>
      <c r="W34" s="638">
        <v>55.6</v>
      </c>
      <c r="X34" s="638">
        <v>56.5</v>
      </c>
      <c r="Y34" s="638">
        <v>51.1</v>
      </c>
      <c r="Z34" s="638">
        <v>57.6</v>
      </c>
      <c r="AA34" s="638">
        <v>50</v>
      </c>
      <c r="AB34" s="638">
        <v>45.8</v>
      </c>
      <c r="AC34" s="638">
        <v>54.9</v>
      </c>
      <c r="AD34" s="638">
        <v>47.7</v>
      </c>
      <c r="AE34" s="638">
        <v>53.8</v>
      </c>
      <c r="AF34" s="638">
        <v>53.5</v>
      </c>
      <c r="AG34" s="638">
        <v>46.3</v>
      </c>
      <c r="AH34" s="638">
        <v>47.1</v>
      </c>
      <c r="AI34" s="638">
        <v>40</v>
      </c>
      <c r="AJ34" s="638">
        <v>35.6</v>
      </c>
      <c r="AK34" s="638">
        <v>20.399999999999999</v>
      </c>
      <c r="AL34" s="638">
        <v>15</v>
      </c>
      <c r="AM34" s="638">
        <v>35</v>
      </c>
      <c r="AN34" s="638">
        <v>42.9</v>
      </c>
      <c r="AO34" s="638">
        <v>52.5</v>
      </c>
      <c r="AP34" s="638">
        <v>59.3</v>
      </c>
      <c r="AQ34" s="638">
        <v>55.8</v>
      </c>
      <c r="AR34" s="638">
        <v>49.1</v>
      </c>
      <c r="AS34" s="638">
        <v>39.6</v>
      </c>
      <c r="AT34" s="638">
        <v>34.5</v>
      </c>
      <c r="AU34" s="638">
        <v>33.299999999999997</v>
      </c>
      <c r="AV34" s="638">
        <v>36.200000000000003</v>
      </c>
      <c r="AW34" s="638">
        <v>35</v>
      </c>
      <c r="AX34" s="638">
        <v>32.700000000000003</v>
      </c>
      <c r="AY34" s="638">
        <v>38.1</v>
      </c>
      <c r="AZ34" s="638">
        <v>40</v>
      </c>
      <c r="BA34" s="638">
        <v>45.5</v>
      </c>
      <c r="BB34" s="638">
        <v>47.7</v>
      </c>
      <c r="BC34" s="638">
        <v>50</v>
      </c>
      <c r="BD34" s="638">
        <v>45.5</v>
      </c>
      <c r="BE34" s="638">
        <v>47.2</v>
      </c>
      <c r="BF34" s="638">
        <v>44.8</v>
      </c>
      <c r="BG34" s="638">
        <v>45.9</v>
      </c>
      <c r="BH34" s="638">
        <v>46.9</v>
      </c>
      <c r="BI34" s="638">
        <v>46.6</v>
      </c>
      <c r="BJ34" s="638">
        <v>46.2</v>
      </c>
      <c r="BK34" s="638">
        <v>43.5</v>
      </c>
      <c r="BL34" s="638">
        <v>42</v>
      </c>
      <c r="BM34" s="638">
        <v>50</v>
      </c>
      <c r="BN34" s="638">
        <v>48.4</v>
      </c>
      <c r="BO34" s="638">
        <v>46.8</v>
      </c>
    </row>
    <row r="35" spans="1:67" x14ac:dyDescent="0.25">
      <c r="A35" t="s">
        <v>25</v>
      </c>
      <c r="B35" s="638">
        <v>40.9</v>
      </c>
      <c r="C35" s="638">
        <v>37.9</v>
      </c>
      <c r="D35" s="638">
        <v>38.200000000000003</v>
      </c>
      <c r="E35" s="638">
        <v>41.3</v>
      </c>
      <c r="F35" s="638">
        <v>50.6</v>
      </c>
      <c r="G35" s="638">
        <v>59.3</v>
      </c>
      <c r="H35" s="638">
        <v>53.6</v>
      </c>
      <c r="I35" s="638">
        <v>44</v>
      </c>
      <c r="J35" s="638">
        <v>43.1</v>
      </c>
      <c r="K35" s="638">
        <v>38.6</v>
      </c>
      <c r="L35" s="638">
        <v>43.7</v>
      </c>
      <c r="M35" s="638">
        <v>49</v>
      </c>
      <c r="N35" s="638">
        <v>47.4</v>
      </c>
      <c r="O35" s="638">
        <v>44.3</v>
      </c>
      <c r="P35" s="638">
        <v>45.5</v>
      </c>
      <c r="Q35" s="638">
        <v>47.8</v>
      </c>
      <c r="R35" s="638">
        <v>50.8</v>
      </c>
      <c r="S35" s="638">
        <v>53.1</v>
      </c>
      <c r="T35" s="638">
        <v>50</v>
      </c>
      <c r="U35" s="638">
        <v>53.3</v>
      </c>
      <c r="V35" s="638">
        <v>45.9</v>
      </c>
      <c r="W35" s="638">
        <v>50.5</v>
      </c>
      <c r="X35" s="638">
        <v>47.1</v>
      </c>
      <c r="Y35" s="638">
        <v>46.7</v>
      </c>
      <c r="Z35" s="638">
        <v>48.4</v>
      </c>
      <c r="AA35" s="638">
        <v>43.8</v>
      </c>
      <c r="AB35" s="638">
        <v>48.7</v>
      </c>
      <c r="AC35" s="638">
        <v>52</v>
      </c>
      <c r="AD35" s="638">
        <v>58</v>
      </c>
      <c r="AE35" s="638">
        <v>56.7</v>
      </c>
      <c r="AF35" s="638">
        <v>55</v>
      </c>
      <c r="AG35" s="638">
        <v>48.7</v>
      </c>
      <c r="AH35" s="638">
        <v>44.5</v>
      </c>
      <c r="AI35" s="638">
        <v>45.6</v>
      </c>
      <c r="AJ35" s="638">
        <v>44.5</v>
      </c>
      <c r="AK35" s="638">
        <v>53.4</v>
      </c>
      <c r="AL35" s="638">
        <v>48.8</v>
      </c>
      <c r="AM35" s="638">
        <v>47.1</v>
      </c>
      <c r="AN35" s="638">
        <v>45.9</v>
      </c>
      <c r="AO35" s="638">
        <v>42.7</v>
      </c>
      <c r="AP35" s="638">
        <v>50.2</v>
      </c>
      <c r="AQ35" s="638">
        <v>48.6</v>
      </c>
      <c r="AR35" s="638">
        <v>49.5</v>
      </c>
      <c r="AS35" s="638">
        <v>52.8</v>
      </c>
      <c r="AT35" s="638">
        <v>50.6</v>
      </c>
      <c r="AU35" s="638">
        <v>51.1</v>
      </c>
      <c r="AV35" s="638">
        <v>54.3</v>
      </c>
      <c r="AW35" s="638">
        <v>46.8</v>
      </c>
      <c r="AX35" s="638">
        <v>46.4</v>
      </c>
      <c r="AY35" s="638">
        <v>47.9</v>
      </c>
      <c r="AZ35" s="638">
        <v>43.3</v>
      </c>
      <c r="BA35" s="638">
        <v>47.5</v>
      </c>
      <c r="BB35" s="638">
        <v>44.6</v>
      </c>
      <c r="BC35" s="638">
        <v>44.4</v>
      </c>
      <c r="BD35" s="638">
        <v>38.799999999999997</v>
      </c>
      <c r="BE35" s="638">
        <v>33.1</v>
      </c>
      <c r="BF35" s="638">
        <v>37.4</v>
      </c>
      <c r="BG35" s="638">
        <v>35.5</v>
      </c>
      <c r="BH35" s="638">
        <v>38.700000000000003</v>
      </c>
      <c r="BI35" s="638">
        <v>39.5</v>
      </c>
      <c r="BJ35" s="638">
        <v>31.3</v>
      </c>
      <c r="BK35" s="638">
        <v>28.8</v>
      </c>
      <c r="BL35" s="638">
        <v>31.3</v>
      </c>
      <c r="BM35" s="638">
        <v>35.4</v>
      </c>
      <c r="BN35" s="638">
        <v>44.7</v>
      </c>
      <c r="BO35" s="638">
        <v>46.1</v>
      </c>
    </row>
    <row r="36" spans="1:67" x14ac:dyDescent="0.25">
      <c r="A36" t="s">
        <v>26</v>
      </c>
      <c r="B36" s="638">
        <v>27.5</v>
      </c>
      <c r="C36" s="638">
        <v>26.3</v>
      </c>
      <c r="D36" s="638">
        <v>27.6</v>
      </c>
      <c r="E36" s="638">
        <v>28.6</v>
      </c>
      <c r="F36" s="638">
        <v>25.9</v>
      </c>
      <c r="G36" s="638">
        <v>24.8</v>
      </c>
      <c r="H36" s="638">
        <v>22.3</v>
      </c>
      <c r="I36" s="638">
        <v>18.3</v>
      </c>
      <c r="J36" s="638">
        <v>19.3</v>
      </c>
      <c r="K36" s="638">
        <v>20.5</v>
      </c>
      <c r="L36" s="638">
        <v>19.899999999999999</v>
      </c>
      <c r="M36" s="638">
        <v>20.5</v>
      </c>
      <c r="N36" s="638">
        <v>18.2</v>
      </c>
      <c r="O36" s="638">
        <v>18</v>
      </c>
      <c r="P36" s="638">
        <v>18.899999999999999</v>
      </c>
      <c r="Q36" s="638">
        <v>19.100000000000001</v>
      </c>
      <c r="R36" s="638">
        <v>19.2</v>
      </c>
      <c r="S36" s="638">
        <v>18.7</v>
      </c>
      <c r="T36" s="638">
        <v>19.2</v>
      </c>
      <c r="U36" s="638">
        <v>17.399999999999999</v>
      </c>
      <c r="V36" s="638">
        <v>17.8</v>
      </c>
      <c r="W36" s="638">
        <v>16.399999999999999</v>
      </c>
      <c r="X36" s="638">
        <v>15.3</v>
      </c>
      <c r="Y36" s="638">
        <v>15.2</v>
      </c>
      <c r="Z36" s="638">
        <v>14.3</v>
      </c>
      <c r="AA36" s="638">
        <v>13.6</v>
      </c>
      <c r="AB36" s="638">
        <v>13</v>
      </c>
      <c r="AC36" s="638">
        <v>14</v>
      </c>
      <c r="AD36" s="638">
        <v>13.5</v>
      </c>
      <c r="AE36" s="638">
        <v>13.4</v>
      </c>
      <c r="AF36" s="638">
        <v>13.1</v>
      </c>
      <c r="AG36" s="638">
        <v>11.9</v>
      </c>
      <c r="AH36" s="638">
        <v>13.7</v>
      </c>
      <c r="AI36" s="638">
        <v>14.7</v>
      </c>
      <c r="AJ36" s="638">
        <v>14.2</v>
      </c>
      <c r="AK36" s="638">
        <v>14.4</v>
      </c>
      <c r="AL36" s="638">
        <v>13.7</v>
      </c>
      <c r="AM36" s="638">
        <v>12.8</v>
      </c>
      <c r="AN36" s="638">
        <v>13.6</v>
      </c>
      <c r="AO36" s="638">
        <v>15.1</v>
      </c>
      <c r="AP36" s="638">
        <v>17</v>
      </c>
      <c r="AQ36" s="638">
        <v>17.2</v>
      </c>
      <c r="AR36" s="638">
        <v>19.899999999999999</v>
      </c>
      <c r="AS36" s="638">
        <v>19.5</v>
      </c>
      <c r="AT36" s="638">
        <v>18.100000000000001</v>
      </c>
      <c r="AU36" s="638">
        <v>18.3</v>
      </c>
      <c r="AV36" s="638">
        <v>17.600000000000001</v>
      </c>
      <c r="AW36" s="638">
        <v>17.600000000000001</v>
      </c>
      <c r="AX36" s="638">
        <v>18.399999999999999</v>
      </c>
      <c r="AY36" s="638">
        <v>19.8</v>
      </c>
      <c r="AZ36" s="638">
        <v>20.3</v>
      </c>
      <c r="BA36" s="638">
        <v>22</v>
      </c>
      <c r="BB36" s="638">
        <v>21.6</v>
      </c>
      <c r="BC36" s="638">
        <v>24.7</v>
      </c>
      <c r="BD36" s="638">
        <v>27.4</v>
      </c>
      <c r="BE36" s="638">
        <v>29.9</v>
      </c>
      <c r="BF36" s="638">
        <v>32</v>
      </c>
      <c r="BG36" s="638">
        <v>31.1</v>
      </c>
      <c r="BH36" s="638">
        <v>28.1</v>
      </c>
      <c r="BI36" s="638">
        <v>25.8</v>
      </c>
      <c r="BJ36" s="638">
        <v>24.9</v>
      </c>
      <c r="BK36" s="638">
        <v>26.2</v>
      </c>
      <c r="BL36" s="638">
        <v>28.8</v>
      </c>
      <c r="BM36" s="638">
        <v>29.5</v>
      </c>
      <c r="BN36" s="638">
        <v>29.3</v>
      </c>
      <c r="BO36" s="638">
        <v>28.5</v>
      </c>
    </row>
    <row r="37" spans="1:67" x14ac:dyDescent="0.25">
      <c r="A37" t="s">
        <v>27</v>
      </c>
      <c r="B37" s="638">
        <v>39.5</v>
      </c>
      <c r="C37" s="638">
        <v>27.3</v>
      </c>
      <c r="D37" s="638">
        <v>36</v>
      </c>
      <c r="E37" s="638">
        <v>50</v>
      </c>
      <c r="F37" s="638">
        <v>43.5</v>
      </c>
      <c r="G37" s="638">
        <v>50</v>
      </c>
      <c r="H37" s="638">
        <v>50</v>
      </c>
      <c r="I37" s="638">
        <v>58.1</v>
      </c>
      <c r="J37" s="638">
        <v>59.4</v>
      </c>
      <c r="K37" s="638">
        <v>53.3</v>
      </c>
      <c r="L37" s="638">
        <v>38.200000000000003</v>
      </c>
      <c r="M37" s="638">
        <v>26.7</v>
      </c>
      <c r="N37" s="638">
        <v>32.4</v>
      </c>
      <c r="O37" s="638">
        <v>41.2</v>
      </c>
      <c r="P37" s="638">
        <v>55.6</v>
      </c>
      <c r="Q37" s="638">
        <v>58.6</v>
      </c>
      <c r="R37" s="638">
        <v>44.8</v>
      </c>
      <c r="S37" s="638">
        <v>38.5</v>
      </c>
      <c r="T37" s="638">
        <v>40</v>
      </c>
      <c r="U37" s="638">
        <v>32.799999999999997</v>
      </c>
      <c r="V37" s="638">
        <v>37.299999999999997</v>
      </c>
      <c r="W37" s="638">
        <v>42.3</v>
      </c>
      <c r="X37" s="638">
        <v>44.1</v>
      </c>
      <c r="Y37" s="638">
        <v>52.2</v>
      </c>
      <c r="Z37" s="638">
        <v>61.5</v>
      </c>
      <c r="AA37" s="638">
        <v>54.5</v>
      </c>
      <c r="AB37" s="638">
        <v>52.4</v>
      </c>
      <c r="AC37" s="638">
        <v>46.3</v>
      </c>
      <c r="AD37" s="638">
        <v>29.8</v>
      </c>
      <c r="AE37" s="638">
        <v>25.6</v>
      </c>
      <c r="AF37" s="638">
        <v>27.8</v>
      </c>
      <c r="AG37" s="638">
        <v>31.8</v>
      </c>
      <c r="AH37" s="638">
        <v>39.6</v>
      </c>
      <c r="AI37" s="638">
        <v>38.5</v>
      </c>
      <c r="AJ37" s="638">
        <v>42.9</v>
      </c>
      <c r="AK37" s="638">
        <v>42.9</v>
      </c>
      <c r="AL37" s="638">
        <v>31.1</v>
      </c>
      <c r="AM37" s="638">
        <v>47.1</v>
      </c>
      <c r="AN37" s="638">
        <v>35.5</v>
      </c>
      <c r="AO37" s="638">
        <v>40.9</v>
      </c>
      <c r="AP37" s="638">
        <v>50</v>
      </c>
      <c r="AQ37" s="638">
        <v>37</v>
      </c>
      <c r="AR37" s="638">
        <v>47.4</v>
      </c>
      <c r="AS37" s="638">
        <v>42.6</v>
      </c>
      <c r="AT37" s="638">
        <v>53.6</v>
      </c>
      <c r="AU37" s="638">
        <v>69.2</v>
      </c>
      <c r="AV37" s="638">
        <v>59.5</v>
      </c>
      <c r="AW37" s="638">
        <v>58.1</v>
      </c>
      <c r="AX37" s="638">
        <v>50</v>
      </c>
      <c r="AY37" s="638">
        <v>44.2</v>
      </c>
      <c r="AZ37" s="638">
        <v>53.3</v>
      </c>
      <c r="BA37" s="638">
        <v>53.1</v>
      </c>
      <c r="BB37" s="638">
        <v>55</v>
      </c>
      <c r="BC37" s="638">
        <v>46.5</v>
      </c>
      <c r="BD37" s="638">
        <v>41.3</v>
      </c>
      <c r="BE37" s="638">
        <v>36</v>
      </c>
      <c r="BF37" s="638">
        <v>31.1</v>
      </c>
      <c r="BG37" s="638">
        <v>20</v>
      </c>
      <c r="BH37" s="638">
        <v>27.5</v>
      </c>
      <c r="BI37" s="638">
        <v>56.9</v>
      </c>
      <c r="BJ37" s="638">
        <v>57.9</v>
      </c>
      <c r="BK37" s="638">
        <v>60</v>
      </c>
      <c r="BL37" s="638">
        <v>55.7</v>
      </c>
      <c r="BM37" s="638">
        <v>47.5</v>
      </c>
      <c r="BN37" s="638">
        <v>44.2</v>
      </c>
      <c r="BO37" s="638">
        <v>42.4</v>
      </c>
    </row>
    <row r="38" spans="1:67" x14ac:dyDescent="0.25">
      <c r="A38" t="s">
        <v>28</v>
      </c>
      <c r="B38" s="638">
        <v>52.2</v>
      </c>
      <c r="C38" s="638">
        <v>55.6</v>
      </c>
      <c r="D38" s="638">
        <v>57.9</v>
      </c>
      <c r="E38" s="638">
        <v>57.4</v>
      </c>
      <c r="F38" s="638">
        <v>57.7</v>
      </c>
      <c r="G38" s="638">
        <v>52.5</v>
      </c>
      <c r="H38" s="638">
        <v>52.9</v>
      </c>
      <c r="I38" s="638">
        <v>48.3</v>
      </c>
      <c r="J38" s="638">
        <v>46.2</v>
      </c>
      <c r="K38" s="638">
        <v>47.6</v>
      </c>
      <c r="L38" s="638">
        <v>44.2</v>
      </c>
      <c r="M38" s="638">
        <v>41.7</v>
      </c>
      <c r="N38" s="638">
        <v>47</v>
      </c>
      <c r="O38" s="638">
        <v>53.7</v>
      </c>
      <c r="P38" s="638">
        <v>58.4</v>
      </c>
      <c r="Q38" s="638">
        <v>64.099999999999994</v>
      </c>
      <c r="R38" s="638">
        <v>52.7</v>
      </c>
      <c r="S38" s="638">
        <v>48.2</v>
      </c>
      <c r="T38" s="638">
        <v>48.6</v>
      </c>
      <c r="U38" s="638">
        <v>45</v>
      </c>
      <c r="V38" s="638">
        <v>46.5</v>
      </c>
      <c r="W38" s="638">
        <v>42.7</v>
      </c>
      <c r="X38" s="638">
        <v>43.2</v>
      </c>
      <c r="Y38" s="638">
        <v>41.2</v>
      </c>
      <c r="Z38" s="638">
        <v>26.2</v>
      </c>
      <c r="AA38" s="638">
        <v>32.200000000000003</v>
      </c>
      <c r="AB38" s="638">
        <v>29.7</v>
      </c>
      <c r="AC38" s="638">
        <v>24.5</v>
      </c>
      <c r="AD38" s="638">
        <v>25.6</v>
      </c>
      <c r="AE38" s="638">
        <v>29.1</v>
      </c>
      <c r="AF38" s="638">
        <v>24.2</v>
      </c>
      <c r="AG38" s="638">
        <v>35.299999999999997</v>
      </c>
      <c r="AH38" s="638">
        <v>37.9</v>
      </c>
      <c r="AI38" s="638">
        <v>35.799999999999997</v>
      </c>
      <c r="AJ38" s="638">
        <v>42.5</v>
      </c>
      <c r="AK38" s="638">
        <v>34.200000000000003</v>
      </c>
      <c r="AL38" s="638">
        <v>33.799999999999997</v>
      </c>
      <c r="AM38" s="638">
        <v>36.6</v>
      </c>
      <c r="AN38" s="638">
        <v>37.4</v>
      </c>
      <c r="AO38" s="638">
        <v>45.5</v>
      </c>
      <c r="AP38" s="638">
        <v>46.2</v>
      </c>
      <c r="AQ38" s="638">
        <v>35.299999999999997</v>
      </c>
      <c r="AR38" s="638">
        <v>35.6</v>
      </c>
      <c r="AS38" s="638">
        <v>28.9</v>
      </c>
      <c r="AT38" s="638">
        <v>32.5</v>
      </c>
      <c r="AU38" s="638">
        <v>39.700000000000003</v>
      </c>
      <c r="AV38" s="638">
        <v>39</v>
      </c>
      <c r="AW38" s="638">
        <v>35.5</v>
      </c>
      <c r="AX38" s="638">
        <v>30.9</v>
      </c>
      <c r="AY38" s="638">
        <v>28.4</v>
      </c>
      <c r="AZ38" s="638">
        <v>27.6</v>
      </c>
      <c r="BA38" s="638">
        <v>36.4</v>
      </c>
      <c r="BB38" s="638">
        <v>40.6</v>
      </c>
      <c r="BC38" s="638">
        <v>52.1</v>
      </c>
      <c r="BD38" s="638">
        <v>53.7</v>
      </c>
      <c r="BE38" s="638">
        <v>43.3</v>
      </c>
      <c r="BF38" s="638">
        <v>39.799999999999997</v>
      </c>
      <c r="BG38" s="638">
        <v>36.299999999999997</v>
      </c>
      <c r="BH38" s="638">
        <v>31.5</v>
      </c>
      <c r="BI38" s="638">
        <v>32.6</v>
      </c>
      <c r="BJ38" s="638">
        <v>24</v>
      </c>
      <c r="BK38" s="638">
        <v>26.6</v>
      </c>
      <c r="BL38" s="638">
        <v>24.4</v>
      </c>
      <c r="BM38" s="638">
        <v>29.3</v>
      </c>
      <c r="BN38" s="638">
        <v>33.799999999999997</v>
      </c>
      <c r="BO38" s="638">
        <v>28.6</v>
      </c>
    </row>
    <row r="39" spans="1:67" x14ac:dyDescent="0.25">
      <c r="A39" t="s">
        <v>29</v>
      </c>
      <c r="B39" s="638">
        <v>48.5</v>
      </c>
      <c r="C39" s="638">
        <v>44.9</v>
      </c>
      <c r="D39" s="638">
        <v>49.2</v>
      </c>
      <c r="E39" s="638">
        <v>43.6</v>
      </c>
      <c r="F39" s="638">
        <v>40.200000000000003</v>
      </c>
      <c r="G39" s="638">
        <v>41</v>
      </c>
      <c r="H39" s="638">
        <v>38.1</v>
      </c>
      <c r="I39" s="638">
        <v>37.700000000000003</v>
      </c>
      <c r="J39" s="638">
        <v>32.700000000000003</v>
      </c>
      <c r="K39" s="638">
        <v>33.5</v>
      </c>
      <c r="L39" s="638">
        <v>30.8</v>
      </c>
      <c r="M39" s="638">
        <v>32.1</v>
      </c>
      <c r="N39" s="638">
        <v>41.3</v>
      </c>
      <c r="O39" s="638">
        <v>40.6</v>
      </c>
      <c r="P39" s="638">
        <v>45.2</v>
      </c>
      <c r="Q39" s="638">
        <v>42.2</v>
      </c>
      <c r="R39" s="638">
        <v>35.200000000000003</v>
      </c>
      <c r="S39" s="638">
        <v>45</v>
      </c>
      <c r="T39" s="638">
        <v>44.9</v>
      </c>
      <c r="U39" s="638">
        <v>46.7</v>
      </c>
      <c r="V39" s="638">
        <v>52.4</v>
      </c>
      <c r="W39" s="638">
        <v>47.6</v>
      </c>
      <c r="X39" s="638">
        <v>49.3</v>
      </c>
      <c r="Y39" s="638">
        <v>54</v>
      </c>
      <c r="Z39" s="638">
        <v>47.2</v>
      </c>
      <c r="AA39" s="638">
        <v>46.3</v>
      </c>
      <c r="AB39" s="638">
        <v>42.1</v>
      </c>
      <c r="AC39" s="638">
        <v>40.799999999999997</v>
      </c>
      <c r="AD39" s="638">
        <v>51.4</v>
      </c>
      <c r="AE39" s="638">
        <v>50.9</v>
      </c>
      <c r="AF39" s="638">
        <v>57.1</v>
      </c>
      <c r="AG39" s="638">
        <v>55.8</v>
      </c>
      <c r="AH39" s="638">
        <v>53.9</v>
      </c>
      <c r="AI39" s="638">
        <v>59.8</v>
      </c>
      <c r="AJ39" s="638">
        <v>56.4</v>
      </c>
      <c r="AK39" s="638">
        <v>58</v>
      </c>
      <c r="AL39" s="638">
        <v>60.1</v>
      </c>
      <c r="AM39" s="638">
        <v>51.7</v>
      </c>
      <c r="AN39" s="638">
        <v>49.2</v>
      </c>
      <c r="AO39" s="638">
        <v>48.9</v>
      </c>
      <c r="AP39" s="638">
        <v>44</v>
      </c>
      <c r="AQ39" s="638">
        <v>44.2</v>
      </c>
      <c r="AR39" s="638">
        <v>62</v>
      </c>
      <c r="AS39" s="638">
        <v>64.599999999999994</v>
      </c>
      <c r="AT39" s="638">
        <v>62.8</v>
      </c>
      <c r="AU39" s="638">
        <v>65</v>
      </c>
      <c r="AV39" s="638">
        <v>48.2</v>
      </c>
      <c r="AW39" s="638">
        <v>51.1</v>
      </c>
      <c r="AX39" s="638">
        <v>53.2</v>
      </c>
      <c r="AY39" s="638">
        <v>41.3</v>
      </c>
      <c r="AZ39" s="638">
        <v>52.5</v>
      </c>
      <c r="BA39" s="638">
        <v>40.799999999999997</v>
      </c>
      <c r="BB39" s="638">
        <v>39.299999999999997</v>
      </c>
      <c r="BC39" s="638">
        <v>43.7</v>
      </c>
      <c r="BD39" s="638">
        <v>40.299999999999997</v>
      </c>
      <c r="BE39" s="638">
        <v>43.8</v>
      </c>
      <c r="BF39" s="638">
        <v>41.1</v>
      </c>
      <c r="BG39" s="638">
        <v>44</v>
      </c>
      <c r="BH39" s="638">
        <v>40.4</v>
      </c>
      <c r="BI39" s="638">
        <v>30.4</v>
      </c>
      <c r="BJ39" s="638">
        <v>33.1</v>
      </c>
      <c r="BK39" s="638">
        <v>31.4</v>
      </c>
      <c r="BL39" s="638">
        <v>32.1</v>
      </c>
      <c r="BM39" s="638">
        <v>35.200000000000003</v>
      </c>
      <c r="BN39" s="638">
        <v>43.9</v>
      </c>
      <c r="BO39" s="638">
        <v>49.3</v>
      </c>
    </row>
    <row r="40" spans="1:67" x14ac:dyDescent="0.25">
      <c r="A40" t="s">
        <v>30</v>
      </c>
      <c r="B40" s="638">
        <v>52.9</v>
      </c>
      <c r="C40" s="638">
        <v>50</v>
      </c>
      <c r="D40" s="638">
        <v>66.7</v>
      </c>
      <c r="E40" s="638">
        <v>33.299999999999997</v>
      </c>
      <c r="F40" s="638">
        <v>66.7</v>
      </c>
      <c r="G40" s="638">
        <v>66.7</v>
      </c>
      <c r="H40" s="638">
        <v>50</v>
      </c>
      <c r="I40" s="638">
        <v>50</v>
      </c>
      <c r="J40" s="638">
        <v>20</v>
      </c>
      <c r="K40" s="638">
        <v>30</v>
      </c>
      <c r="L40" s="638">
        <v>33.299999999999997</v>
      </c>
      <c r="M40" s="638">
        <v>28.6</v>
      </c>
      <c r="N40" s="638">
        <v>54.5</v>
      </c>
      <c r="O40" s="638">
        <v>57.1</v>
      </c>
      <c r="P40" s="638">
        <v>66.7</v>
      </c>
      <c r="Q40" s="638">
        <v>65</v>
      </c>
      <c r="R40" s="638">
        <v>66.7</v>
      </c>
      <c r="S40" s="638">
        <v>60</v>
      </c>
      <c r="T40" s="638">
        <v>46.2</v>
      </c>
      <c r="U40" s="638">
        <v>64.7</v>
      </c>
      <c r="V40" s="638">
        <v>80</v>
      </c>
      <c r="W40" s="638">
        <v>90</v>
      </c>
      <c r="X40" s="638">
        <v>100</v>
      </c>
      <c r="Y40" s="638">
        <v>100</v>
      </c>
      <c r="Z40" s="638">
        <v>100</v>
      </c>
      <c r="AA40" s="638">
        <v>100</v>
      </c>
      <c r="AB40" s="638">
        <v>100</v>
      </c>
      <c r="AC40" s="638">
        <v>63.6</v>
      </c>
      <c r="AD40" s="638">
        <v>50</v>
      </c>
      <c r="AE40" s="638">
        <v>54.5</v>
      </c>
      <c r="AF40" s="638">
        <v>45.5</v>
      </c>
      <c r="AG40" s="638">
        <v>50</v>
      </c>
      <c r="AH40" s="638">
        <v>40</v>
      </c>
      <c r="AI40" s="638" t="s">
        <v>18</v>
      </c>
      <c r="AJ40" s="638" t="s">
        <v>18</v>
      </c>
      <c r="AK40" s="638" t="s">
        <v>18</v>
      </c>
      <c r="AL40" s="638" t="s">
        <v>18</v>
      </c>
      <c r="AM40" s="638" t="s">
        <v>18</v>
      </c>
      <c r="AN40" s="638" t="s">
        <v>18</v>
      </c>
      <c r="AO40" s="638">
        <v>25</v>
      </c>
      <c r="AP40" s="638">
        <v>33.299999999999997</v>
      </c>
      <c r="AQ40" s="638">
        <v>16.7</v>
      </c>
      <c r="AR40" s="638">
        <v>16.7</v>
      </c>
      <c r="AS40" s="638" t="s">
        <v>18</v>
      </c>
      <c r="AT40" s="638" t="s">
        <v>18</v>
      </c>
      <c r="AU40" s="638" t="s">
        <v>18</v>
      </c>
      <c r="AV40" s="638" t="s">
        <v>18</v>
      </c>
      <c r="AW40" s="638">
        <v>16.7</v>
      </c>
      <c r="AX40" s="638">
        <v>16.7</v>
      </c>
      <c r="AY40" s="638">
        <v>25</v>
      </c>
      <c r="AZ40" s="638">
        <v>22.2</v>
      </c>
      <c r="BA40" s="638">
        <v>27.3</v>
      </c>
      <c r="BB40" s="638">
        <v>42.9</v>
      </c>
      <c r="BC40" s="638">
        <v>50</v>
      </c>
      <c r="BD40" s="638">
        <v>45.5</v>
      </c>
      <c r="BE40" s="638">
        <v>37.5</v>
      </c>
      <c r="BF40" s="638">
        <v>44.4</v>
      </c>
      <c r="BG40" s="638">
        <v>66.7</v>
      </c>
      <c r="BH40" s="638">
        <v>100</v>
      </c>
      <c r="BI40" s="638">
        <v>100</v>
      </c>
      <c r="BJ40" s="638">
        <v>50</v>
      </c>
      <c r="BK40" s="638">
        <v>20</v>
      </c>
      <c r="BL40" s="638">
        <v>25</v>
      </c>
      <c r="BM40" s="638">
        <v>30</v>
      </c>
      <c r="BN40" s="638">
        <v>33.299999999999997</v>
      </c>
      <c r="BO40" s="638">
        <v>23.1</v>
      </c>
    </row>
    <row r="41" spans="1:67" x14ac:dyDescent="0.25">
      <c r="A41" t="s">
        <v>31</v>
      </c>
      <c r="B41" s="638">
        <v>33.299999999999997</v>
      </c>
      <c r="C41" s="638">
        <v>36.700000000000003</v>
      </c>
      <c r="D41" s="638">
        <v>40</v>
      </c>
      <c r="E41" s="638">
        <v>40.799999999999997</v>
      </c>
      <c r="F41" s="638">
        <v>42.7</v>
      </c>
      <c r="G41" s="638">
        <v>39.799999999999997</v>
      </c>
      <c r="H41" s="638">
        <v>37.6</v>
      </c>
      <c r="I41" s="638">
        <v>36.5</v>
      </c>
      <c r="J41" s="638">
        <v>35.799999999999997</v>
      </c>
      <c r="K41" s="638">
        <v>36</v>
      </c>
      <c r="L41" s="638">
        <v>33.299999999999997</v>
      </c>
      <c r="M41" s="638">
        <v>33.1</v>
      </c>
      <c r="N41" s="638">
        <v>33.1</v>
      </c>
      <c r="O41" s="638">
        <v>31.4</v>
      </c>
      <c r="P41" s="638">
        <v>32.200000000000003</v>
      </c>
      <c r="Q41" s="638">
        <v>31.9</v>
      </c>
      <c r="R41" s="638">
        <v>30.4</v>
      </c>
      <c r="S41" s="638">
        <v>30.9</v>
      </c>
      <c r="T41" s="638">
        <v>29.1</v>
      </c>
      <c r="U41" s="638">
        <v>29</v>
      </c>
      <c r="V41" s="638">
        <v>29.9</v>
      </c>
      <c r="W41" s="638">
        <v>30.1</v>
      </c>
      <c r="X41" s="638">
        <v>31.5</v>
      </c>
      <c r="Y41" s="638">
        <v>30.8</v>
      </c>
      <c r="Z41" s="638">
        <v>32.1</v>
      </c>
      <c r="AA41" s="638">
        <v>32.4</v>
      </c>
      <c r="AB41" s="638">
        <v>32.9</v>
      </c>
      <c r="AC41" s="638">
        <v>34.799999999999997</v>
      </c>
      <c r="AD41" s="638">
        <v>33.700000000000003</v>
      </c>
      <c r="AE41" s="638">
        <v>33.6</v>
      </c>
      <c r="AF41" s="638">
        <v>36.700000000000003</v>
      </c>
      <c r="AG41" s="638">
        <v>36.200000000000003</v>
      </c>
      <c r="AH41" s="638">
        <v>36.799999999999997</v>
      </c>
      <c r="AI41" s="638">
        <v>38.299999999999997</v>
      </c>
      <c r="AJ41" s="638">
        <v>39</v>
      </c>
      <c r="AK41" s="638">
        <v>43.8</v>
      </c>
      <c r="AL41" s="638">
        <v>47.1</v>
      </c>
      <c r="AM41" s="638">
        <v>47.7</v>
      </c>
      <c r="AN41" s="638">
        <v>46.4</v>
      </c>
      <c r="AO41" s="638">
        <v>43.7</v>
      </c>
      <c r="AP41" s="638">
        <v>43</v>
      </c>
      <c r="AQ41" s="638">
        <v>42.2</v>
      </c>
      <c r="AR41" s="638">
        <v>43.3</v>
      </c>
      <c r="AS41" s="638">
        <v>45.6</v>
      </c>
      <c r="AT41" s="638">
        <v>42.8</v>
      </c>
      <c r="AU41" s="638">
        <v>46.1</v>
      </c>
      <c r="AV41" s="638">
        <v>46.5</v>
      </c>
      <c r="AW41" s="638">
        <v>45.9</v>
      </c>
      <c r="AX41" s="638">
        <v>49.3</v>
      </c>
      <c r="AY41" s="638">
        <v>47.3</v>
      </c>
      <c r="AZ41" s="638">
        <v>47</v>
      </c>
      <c r="BA41" s="638">
        <v>42.8</v>
      </c>
      <c r="BB41" s="638">
        <v>42.9</v>
      </c>
      <c r="BC41" s="638">
        <v>40.799999999999997</v>
      </c>
      <c r="BD41" s="638">
        <v>38.799999999999997</v>
      </c>
      <c r="BE41" s="638">
        <v>37.9</v>
      </c>
      <c r="BF41" s="638">
        <v>32</v>
      </c>
      <c r="BG41" s="638">
        <v>31.8</v>
      </c>
      <c r="BH41" s="638">
        <v>35.5</v>
      </c>
      <c r="BI41" s="638">
        <v>37.200000000000003</v>
      </c>
      <c r="BJ41" s="638">
        <v>39.9</v>
      </c>
      <c r="BK41" s="638">
        <v>37.700000000000003</v>
      </c>
      <c r="BL41" s="638">
        <v>36.700000000000003</v>
      </c>
      <c r="BM41" s="638">
        <v>39.9</v>
      </c>
      <c r="BN41" s="638">
        <v>40.5</v>
      </c>
      <c r="BO41" s="638">
        <v>43.1</v>
      </c>
    </row>
    <row r="42" spans="1:67" x14ac:dyDescent="0.25">
      <c r="A42" t="s">
        <v>32</v>
      </c>
      <c r="B42" s="638">
        <v>42.3</v>
      </c>
      <c r="C42" s="638">
        <v>36.700000000000003</v>
      </c>
      <c r="D42" s="638">
        <v>37.700000000000003</v>
      </c>
      <c r="E42" s="638">
        <v>41</v>
      </c>
      <c r="F42" s="638">
        <v>37.700000000000003</v>
      </c>
      <c r="G42" s="638">
        <v>41.9</v>
      </c>
      <c r="H42" s="638">
        <v>40.4</v>
      </c>
      <c r="I42" s="638">
        <v>41.5</v>
      </c>
      <c r="J42" s="638">
        <v>44.2</v>
      </c>
      <c r="K42" s="638">
        <v>50.5</v>
      </c>
      <c r="L42" s="638">
        <v>58.3</v>
      </c>
      <c r="M42" s="638">
        <v>55.8</v>
      </c>
      <c r="N42" s="638">
        <v>56.3</v>
      </c>
      <c r="O42" s="638">
        <v>55.2</v>
      </c>
      <c r="P42" s="638">
        <v>52.8</v>
      </c>
      <c r="Q42" s="638">
        <v>53.7</v>
      </c>
      <c r="R42" s="638">
        <v>49.6</v>
      </c>
      <c r="S42" s="638">
        <v>48.5</v>
      </c>
      <c r="T42" s="638">
        <v>49.3</v>
      </c>
      <c r="U42" s="638">
        <v>49</v>
      </c>
      <c r="V42" s="638">
        <v>56.2</v>
      </c>
      <c r="W42" s="638">
        <v>62.6</v>
      </c>
      <c r="X42" s="638">
        <v>60.6</v>
      </c>
      <c r="Y42" s="638">
        <v>57.3</v>
      </c>
      <c r="Z42" s="638">
        <v>56.4</v>
      </c>
      <c r="AA42" s="638">
        <v>47.2</v>
      </c>
      <c r="AB42" s="638">
        <v>41.1</v>
      </c>
      <c r="AC42" s="638">
        <v>36.700000000000003</v>
      </c>
      <c r="AD42" s="638">
        <v>28.9</v>
      </c>
      <c r="AE42" s="638">
        <v>32.299999999999997</v>
      </c>
      <c r="AF42" s="638">
        <v>32.5</v>
      </c>
      <c r="AG42" s="638">
        <v>35.9</v>
      </c>
      <c r="AH42" s="638">
        <v>39.799999999999997</v>
      </c>
      <c r="AI42" s="638">
        <v>42.1</v>
      </c>
      <c r="AJ42" s="638">
        <v>49.4</v>
      </c>
      <c r="AK42" s="638">
        <v>48.5</v>
      </c>
      <c r="AL42" s="638">
        <v>48.7</v>
      </c>
      <c r="AM42" s="638">
        <v>48.3</v>
      </c>
      <c r="AN42" s="638">
        <v>46.8</v>
      </c>
      <c r="AO42" s="638">
        <v>43.4</v>
      </c>
      <c r="AP42" s="638">
        <v>45.9</v>
      </c>
      <c r="AQ42" s="638">
        <v>45.2</v>
      </c>
      <c r="AR42" s="638">
        <v>41.3</v>
      </c>
      <c r="AS42" s="638">
        <v>51.9</v>
      </c>
      <c r="AT42" s="638">
        <v>46</v>
      </c>
      <c r="AU42" s="638">
        <v>44.7</v>
      </c>
      <c r="AV42" s="638">
        <v>47.5</v>
      </c>
      <c r="AW42" s="638">
        <v>39.299999999999997</v>
      </c>
      <c r="AX42" s="638">
        <v>43.6</v>
      </c>
      <c r="AY42" s="638">
        <v>42</v>
      </c>
      <c r="AZ42" s="638">
        <v>36.5</v>
      </c>
      <c r="BA42" s="638">
        <v>33.5</v>
      </c>
      <c r="BB42" s="638">
        <v>34.700000000000003</v>
      </c>
      <c r="BC42" s="638">
        <v>34.200000000000003</v>
      </c>
      <c r="BD42" s="638">
        <v>33.799999999999997</v>
      </c>
      <c r="BE42" s="638">
        <v>35.6</v>
      </c>
      <c r="BF42" s="638">
        <v>33.700000000000003</v>
      </c>
      <c r="BG42" s="638">
        <v>31.6</v>
      </c>
      <c r="BH42" s="638">
        <v>33.700000000000003</v>
      </c>
      <c r="BI42" s="638">
        <v>33.200000000000003</v>
      </c>
      <c r="BJ42" s="638">
        <v>36.6</v>
      </c>
      <c r="BK42" s="638">
        <v>42.1</v>
      </c>
      <c r="BL42" s="638">
        <v>44.8</v>
      </c>
      <c r="BM42" s="638">
        <v>43.1</v>
      </c>
      <c r="BN42" s="638">
        <v>43.2</v>
      </c>
      <c r="BO42" s="638">
        <v>39.6</v>
      </c>
    </row>
    <row r="43" spans="1:67" x14ac:dyDescent="0.25">
      <c r="A43" t="s">
        <v>33</v>
      </c>
      <c r="B43" s="638">
        <v>43.8</v>
      </c>
      <c r="C43" s="638">
        <v>37.700000000000003</v>
      </c>
      <c r="D43" s="638">
        <v>44.8</v>
      </c>
      <c r="E43" s="638">
        <v>48</v>
      </c>
      <c r="F43" s="638">
        <v>47.6</v>
      </c>
      <c r="G43" s="638">
        <v>52.5</v>
      </c>
      <c r="H43" s="638">
        <v>54.8</v>
      </c>
      <c r="I43" s="638">
        <v>57.7</v>
      </c>
      <c r="J43" s="638">
        <v>61.4</v>
      </c>
      <c r="K43" s="638">
        <v>61.5</v>
      </c>
      <c r="L43" s="638">
        <v>62.5</v>
      </c>
      <c r="M43" s="638">
        <v>58.6</v>
      </c>
      <c r="N43" s="638">
        <v>56.7</v>
      </c>
      <c r="O43" s="638">
        <v>53.1</v>
      </c>
      <c r="P43" s="638">
        <v>54.6</v>
      </c>
      <c r="Q43" s="638">
        <v>55.5</v>
      </c>
      <c r="R43" s="638">
        <v>53.4</v>
      </c>
      <c r="S43" s="638">
        <v>47.1</v>
      </c>
      <c r="T43" s="638">
        <v>36</v>
      </c>
      <c r="U43" s="638">
        <v>30.2</v>
      </c>
      <c r="V43" s="638">
        <v>33</v>
      </c>
      <c r="W43" s="638">
        <v>38.700000000000003</v>
      </c>
      <c r="X43" s="638">
        <v>47.6</v>
      </c>
      <c r="Y43" s="638">
        <v>42.6</v>
      </c>
      <c r="Z43" s="638">
        <v>42.5</v>
      </c>
      <c r="AA43" s="638">
        <v>44.4</v>
      </c>
      <c r="AB43" s="638">
        <v>36.200000000000003</v>
      </c>
      <c r="AC43" s="638">
        <v>37.799999999999997</v>
      </c>
      <c r="AD43" s="638">
        <v>33.799999999999997</v>
      </c>
      <c r="AE43" s="638">
        <v>25.6</v>
      </c>
      <c r="AF43" s="638">
        <v>35.799999999999997</v>
      </c>
      <c r="AG43" s="638">
        <v>38.299999999999997</v>
      </c>
      <c r="AH43" s="638">
        <v>38.1</v>
      </c>
      <c r="AI43" s="638">
        <v>44.6</v>
      </c>
      <c r="AJ43" s="638">
        <v>31.1</v>
      </c>
      <c r="AK43" s="638">
        <v>27.7</v>
      </c>
      <c r="AL43" s="638">
        <v>25</v>
      </c>
      <c r="AM43" s="638">
        <v>28.1</v>
      </c>
      <c r="AN43" s="638">
        <v>32.1</v>
      </c>
      <c r="AO43" s="638">
        <v>35.299999999999997</v>
      </c>
      <c r="AP43" s="638">
        <v>39.5</v>
      </c>
      <c r="AQ43" s="638">
        <v>34</v>
      </c>
      <c r="AR43" s="638">
        <v>30.2</v>
      </c>
      <c r="AS43" s="638">
        <v>28.3</v>
      </c>
      <c r="AT43" s="638">
        <v>20.8</v>
      </c>
      <c r="AU43" s="638">
        <v>25</v>
      </c>
      <c r="AV43" s="638">
        <v>30</v>
      </c>
      <c r="AW43" s="638">
        <v>30.2</v>
      </c>
      <c r="AX43" s="638">
        <v>34.700000000000003</v>
      </c>
      <c r="AY43" s="638">
        <v>27</v>
      </c>
      <c r="AZ43" s="638">
        <v>24.1</v>
      </c>
      <c r="BA43" s="638">
        <v>24.6</v>
      </c>
      <c r="BB43" s="638">
        <v>23.1</v>
      </c>
      <c r="BC43" s="638">
        <v>19.5</v>
      </c>
      <c r="BD43" s="638">
        <v>17.5</v>
      </c>
      <c r="BE43" s="638">
        <v>19.399999999999999</v>
      </c>
      <c r="BF43" s="638">
        <v>11.6</v>
      </c>
      <c r="BG43" s="638">
        <v>17</v>
      </c>
      <c r="BH43" s="638">
        <v>20.7</v>
      </c>
      <c r="BI43" s="638">
        <v>26.1</v>
      </c>
      <c r="BJ43" s="638">
        <v>25.7</v>
      </c>
      <c r="BK43" s="638">
        <v>32.299999999999997</v>
      </c>
      <c r="BL43" s="638">
        <v>28.3</v>
      </c>
      <c r="BM43" s="638">
        <v>20.8</v>
      </c>
      <c r="BN43" s="638">
        <v>24.4</v>
      </c>
      <c r="BO43" s="638">
        <v>20.8</v>
      </c>
    </row>
    <row r="44" spans="1:67" x14ac:dyDescent="0.25">
      <c r="A44" t="s">
        <v>34</v>
      </c>
      <c r="B44" s="638">
        <v>40.5</v>
      </c>
      <c r="C44" s="638">
        <v>47.2</v>
      </c>
      <c r="D44" s="638">
        <v>53.2</v>
      </c>
      <c r="E44" s="638">
        <v>56.1</v>
      </c>
      <c r="F44" s="638">
        <v>57.1</v>
      </c>
      <c r="G44" s="638">
        <v>48.9</v>
      </c>
      <c r="H44" s="638">
        <v>48.6</v>
      </c>
      <c r="I44" s="638">
        <v>42.6</v>
      </c>
      <c r="J44" s="638">
        <v>45.1</v>
      </c>
      <c r="K44" s="638">
        <v>58.3</v>
      </c>
      <c r="L44" s="638">
        <v>57.5</v>
      </c>
      <c r="M44" s="638">
        <v>60.3</v>
      </c>
      <c r="N44" s="638">
        <v>59.5</v>
      </c>
      <c r="O44" s="638">
        <v>53.7</v>
      </c>
      <c r="P44" s="638">
        <v>62.1</v>
      </c>
      <c r="Q44" s="638">
        <v>73.8</v>
      </c>
      <c r="R44" s="638">
        <v>84.5</v>
      </c>
      <c r="S44" s="638">
        <v>79.7</v>
      </c>
      <c r="T44" s="638">
        <v>70.7</v>
      </c>
      <c r="U44" s="638">
        <v>63</v>
      </c>
      <c r="V44" s="638">
        <v>60.2</v>
      </c>
      <c r="W44" s="638">
        <v>55.7</v>
      </c>
      <c r="X44" s="638">
        <v>56.7</v>
      </c>
      <c r="Y44" s="638">
        <v>55.9</v>
      </c>
      <c r="Z44" s="638">
        <v>42.3</v>
      </c>
      <c r="AA44" s="638">
        <v>42.3</v>
      </c>
      <c r="AB44" s="638">
        <v>46.9</v>
      </c>
      <c r="AC44" s="638">
        <v>47.2</v>
      </c>
      <c r="AD44" s="638">
        <v>48.1</v>
      </c>
      <c r="AE44" s="638">
        <v>48.8</v>
      </c>
      <c r="AF44" s="638">
        <v>36.1</v>
      </c>
      <c r="AG44" s="638">
        <v>38.200000000000003</v>
      </c>
      <c r="AH44" s="638">
        <v>54.3</v>
      </c>
      <c r="AI44" s="638">
        <v>47.1</v>
      </c>
      <c r="AJ44" s="638">
        <v>44.7</v>
      </c>
      <c r="AK44" s="638">
        <v>54.2</v>
      </c>
      <c r="AL44" s="638">
        <v>52.3</v>
      </c>
      <c r="AM44" s="638">
        <v>63</v>
      </c>
      <c r="AN44" s="638">
        <v>63.3</v>
      </c>
      <c r="AO44" s="638">
        <v>69.2</v>
      </c>
      <c r="AP44" s="638">
        <v>65.099999999999994</v>
      </c>
      <c r="AQ44" s="638">
        <v>64.400000000000006</v>
      </c>
      <c r="AR44" s="638">
        <v>71.099999999999994</v>
      </c>
      <c r="AS44" s="638">
        <v>64.099999999999994</v>
      </c>
      <c r="AT44" s="638">
        <v>68.599999999999994</v>
      </c>
      <c r="AU44" s="638">
        <v>64.099999999999994</v>
      </c>
      <c r="AV44" s="638">
        <v>59.4</v>
      </c>
      <c r="AW44" s="638">
        <v>51.4</v>
      </c>
      <c r="AX44" s="638">
        <v>54.3</v>
      </c>
      <c r="AY44" s="638">
        <v>48.1</v>
      </c>
      <c r="AZ44" s="638">
        <v>37.9</v>
      </c>
      <c r="BA44" s="638">
        <v>26.3</v>
      </c>
      <c r="BB44" s="638">
        <v>34.799999999999997</v>
      </c>
      <c r="BC44" s="638">
        <v>40.6</v>
      </c>
      <c r="BD44" s="638">
        <v>53.8</v>
      </c>
      <c r="BE44" s="638">
        <v>63.8</v>
      </c>
      <c r="BF44" s="638">
        <v>68.099999999999994</v>
      </c>
      <c r="BG44" s="638">
        <v>68.2</v>
      </c>
      <c r="BH44" s="638">
        <v>55.3</v>
      </c>
      <c r="BI44" s="638">
        <v>61.9</v>
      </c>
      <c r="BJ44" s="638">
        <v>52.1</v>
      </c>
      <c r="BK44" s="638">
        <v>56.9</v>
      </c>
      <c r="BL44" s="638">
        <v>55.6</v>
      </c>
      <c r="BM44" s="638">
        <v>46.2</v>
      </c>
      <c r="BN44" s="638">
        <v>45.7</v>
      </c>
      <c r="BO44" s="638">
        <v>41.3</v>
      </c>
    </row>
    <row r="45" spans="1:67" x14ac:dyDescent="0.25">
      <c r="A45" t="s">
        <v>35</v>
      </c>
      <c r="B45" s="638">
        <v>19.5</v>
      </c>
      <c r="C45" s="638">
        <v>20.399999999999999</v>
      </c>
      <c r="D45" s="638">
        <v>21.1</v>
      </c>
      <c r="E45" s="638">
        <v>22.3</v>
      </c>
      <c r="F45" s="638">
        <v>23.4</v>
      </c>
      <c r="G45" s="638">
        <v>24.3</v>
      </c>
      <c r="H45" s="638">
        <v>24.8</v>
      </c>
      <c r="I45" s="638">
        <v>24.6</v>
      </c>
      <c r="J45" s="638">
        <v>24.1</v>
      </c>
      <c r="K45" s="638">
        <v>23.8</v>
      </c>
      <c r="L45" s="638">
        <v>24</v>
      </c>
      <c r="M45" s="638">
        <v>24</v>
      </c>
      <c r="N45" s="638">
        <v>24.1</v>
      </c>
      <c r="O45" s="638">
        <v>24.4</v>
      </c>
      <c r="P45" s="638">
        <v>24.7</v>
      </c>
      <c r="Q45" s="638">
        <v>25.3</v>
      </c>
      <c r="R45" s="638">
        <v>25.6</v>
      </c>
      <c r="S45" s="638">
        <v>25.8</v>
      </c>
      <c r="T45" s="638">
        <v>26</v>
      </c>
      <c r="U45" s="638">
        <v>26.8</v>
      </c>
      <c r="V45" s="638">
        <v>26.7</v>
      </c>
      <c r="W45" s="638">
        <v>28.3</v>
      </c>
      <c r="X45" s="638">
        <v>29.2</v>
      </c>
      <c r="Y45" s="638">
        <v>30</v>
      </c>
      <c r="Z45" s="638">
        <v>32.200000000000003</v>
      </c>
      <c r="AA45" s="638">
        <v>33.700000000000003</v>
      </c>
      <c r="AB45" s="638">
        <v>35.299999999999997</v>
      </c>
      <c r="AC45" s="638">
        <v>34.799999999999997</v>
      </c>
      <c r="AD45" s="638">
        <v>35.4</v>
      </c>
      <c r="AE45" s="638">
        <v>34.9</v>
      </c>
      <c r="AF45" s="638">
        <v>34.799999999999997</v>
      </c>
      <c r="AG45" s="638">
        <v>36.5</v>
      </c>
      <c r="AH45" s="638">
        <v>37.299999999999997</v>
      </c>
      <c r="AI45" s="638">
        <v>38.9</v>
      </c>
      <c r="AJ45" s="638">
        <v>39.9</v>
      </c>
      <c r="AK45" s="638">
        <v>41.3</v>
      </c>
      <c r="AL45" s="638">
        <v>42.5</v>
      </c>
      <c r="AM45" s="638">
        <v>43.8</v>
      </c>
      <c r="AN45" s="638">
        <v>45</v>
      </c>
      <c r="AO45" s="638">
        <v>44.9</v>
      </c>
      <c r="AP45" s="638">
        <v>45.3</v>
      </c>
      <c r="AQ45" s="638">
        <v>45.5</v>
      </c>
      <c r="AR45" s="638">
        <v>45.1</v>
      </c>
      <c r="AS45" s="638">
        <v>46</v>
      </c>
      <c r="AT45" s="638">
        <v>46.7</v>
      </c>
      <c r="AU45" s="638">
        <v>45.7</v>
      </c>
      <c r="AV45" s="638">
        <v>45.1</v>
      </c>
      <c r="AW45" s="638">
        <v>43.8</v>
      </c>
      <c r="AX45" s="638">
        <v>42.7</v>
      </c>
      <c r="AY45" s="638">
        <v>43.3</v>
      </c>
      <c r="AZ45" s="638">
        <v>43.3</v>
      </c>
      <c r="BA45" s="638">
        <v>43.5</v>
      </c>
      <c r="BB45" s="638">
        <v>42.4</v>
      </c>
      <c r="BC45" s="638">
        <v>40.5</v>
      </c>
      <c r="BD45" s="638">
        <v>38.9</v>
      </c>
      <c r="BE45" s="638">
        <v>37.5</v>
      </c>
      <c r="BF45" s="638">
        <v>37.1</v>
      </c>
      <c r="BG45" s="638">
        <v>37.1</v>
      </c>
      <c r="BH45" s="638">
        <v>36.299999999999997</v>
      </c>
      <c r="BI45" s="638">
        <v>36.299999999999997</v>
      </c>
      <c r="BJ45" s="638">
        <v>36.200000000000003</v>
      </c>
      <c r="BK45" s="638">
        <v>35.799999999999997</v>
      </c>
      <c r="BL45" s="638">
        <v>36.9</v>
      </c>
      <c r="BM45" s="638">
        <v>35.9</v>
      </c>
      <c r="BN45" s="638">
        <v>34.4</v>
      </c>
      <c r="BO45" s="638">
        <v>34.1</v>
      </c>
    </row>
    <row r="46" spans="1:67" x14ac:dyDescent="0.25">
      <c r="A46" t="s">
        <v>36</v>
      </c>
      <c r="B46" s="638">
        <v>28.9</v>
      </c>
      <c r="C46" s="638">
        <v>32.1</v>
      </c>
      <c r="D46" s="638">
        <v>38.200000000000003</v>
      </c>
      <c r="E46" s="638">
        <v>46.2</v>
      </c>
      <c r="F46" s="638">
        <v>49.2</v>
      </c>
      <c r="G46" s="638">
        <v>43.4</v>
      </c>
      <c r="H46" s="638">
        <v>45.2</v>
      </c>
      <c r="I46" s="638">
        <v>41.8</v>
      </c>
      <c r="J46" s="638">
        <v>39</v>
      </c>
      <c r="K46" s="638">
        <v>42.3</v>
      </c>
      <c r="L46" s="638">
        <v>34.9</v>
      </c>
      <c r="M46" s="638">
        <v>37.5</v>
      </c>
      <c r="N46" s="638">
        <v>38.799999999999997</v>
      </c>
      <c r="O46" s="638">
        <v>41.1</v>
      </c>
      <c r="P46" s="638">
        <v>40.5</v>
      </c>
      <c r="Q46" s="638">
        <v>38.700000000000003</v>
      </c>
      <c r="R46" s="638">
        <v>35.200000000000003</v>
      </c>
      <c r="S46" s="638">
        <v>37.9</v>
      </c>
      <c r="T46" s="638">
        <v>45.1</v>
      </c>
      <c r="U46" s="638">
        <v>44.5</v>
      </c>
      <c r="V46" s="638">
        <v>46.3</v>
      </c>
      <c r="W46" s="638">
        <v>40</v>
      </c>
      <c r="X46" s="638">
        <v>32.5</v>
      </c>
      <c r="Y46" s="638">
        <v>35.9</v>
      </c>
      <c r="Z46" s="638">
        <v>36.200000000000003</v>
      </c>
      <c r="AA46" s="638">
        <v>38.200000000000003</v>
      </c>
      <c r="AB46" s="638">
        <v>40.200000000000003</v>
      </c>
      <c r="AC46" s="638">
        <v>42.2</v>
      </c>
      <c r="AD46" s="638">
        <v>43.5</v>
      </c>
      <c r="AE46" s="638">
        <v>44.7</v>
      </c>
      <c r="AF46" s="638">
        <v>44.5</v>
      </c>
      <c r="AG46" s="638">
        <v>42</v>
      </c>
      <c r="AH46" s="638">
        <v>44.6</v>
      </c>
      <c r="AI46" s="638">
        <v>43.6</v>
      </c>
      <c r="AJ46" s="638">
        <v>43.8</v>
      </c>
      <c r="AK46" s="638">
        <v>45.2</v>
      </c>
      <c r="AL46" s="638">
        <v>42.5</v>
      </c>
      <c r="AM46" s="638">
        <v>48.8</v>
      </c>
      <c r="AN46" s="638">
        <v>53.3</v>
      </c>
      <c r="AO46" s="638">
        <v>56.3</v>
      </c>
      <c r="AP46" s="638">
        <v>62.1</v>
      </c>
      <c r="AQ46" s="638">
        <v>56.2</v>
      </c>
      <c r="AR46" s="638">
        <v>50.8</v>
      </c>
      <c r="AS46" s="638">
        <v>54.2</v>
      </c>
      <c r="AT46" s="638">
        <v>50.4</v>
      </c>
      <c r="AU46" s="638">
        <v>58.1</v>
      </c>
      <c r="AV46" s="638">
        <v>56.3</v>
      </c>
      <c r="AW46" s="638">
        <v>51.2</v>
      </c>
      <c r="AX46" s="638">
        <v>46.6</v>
      </c>
      <c r="AY46" s="638">
        <v>41.9</v>
      </c>
      <c r="AZ46" s="638">
        <v>40.4</v>
      </c>
      <c r="BA46" s="638">
        <v>46.8</v>
      </c>
      <c r="BB46" s="638">
        <v>49</v>
      </c>
      <c r="BC46" s="638">
        <v>53.3</v>
      </c>
      <c r="BD46" s="638">
        <v>57.8</v>
      </c>
      <c r="BE46" s="638">
        <v>51.7</v>
      </c>
      <c r="BF46" s="638">
        <v>55.7</v>
      </c>
      <c r="BG46" s="638">
        <v>53.2</v>
      </c>
      <c r="BH46" s="638">
        <v>51.5</v>
      </c>
      <c r="BI46" s="638">
        <v>49.6</v>
      </c>
      <c r="BJ46" s="638">
        <v>44.8</v>
      </c>
      <c r="BK46" s="638">
        <v>42.8</v>
      </c>
      <c r="BL46" s="638">
        <v>43.1</v>
      </c>
      <c r="BM46" s="638">
        <v>48.8</v>
      </c>
      <c r="BN46" s="638">
        <v>50</v>
      </c>
      <c r="BO46" s="638">
        <v>59.2</v>
      </c>
    </row>
    <row r="47" spans="1:67" x14ac:dyDescent="0.25">
      <c r="A47" t="s">
        <v>37</v>
      </c>
      <c r="B47" s="638">
        <v>39.1</v>
      </c>
      <c r="C47" s="638">
        <v>43.6</v>
      </c>
      <c r="D47" s="638">
        <v>42.4</v>
      </c>
      <c r="E47" s="638">
        <v>45.3</v>
      </c>
      <c r="F47" s="638">
        <v>48.5</v>
      </c>
      <c r="G47" s="638">
        <v>47.1</v>
      </c>
      <c r="H47" s="638">
        <v>45.2</v>
      </c>
      <c r="I47" s="638">
        <v>36.5</v>
      </c>
      <c r="J47" s="638">
        <v>33.799999999999997</v>
      </c>
      <c r="K47" s="638">
        <v>39.5</v>
      </c>
      <c r="L47" s="638">
        <v>37.200000000000003</v>
      </c>
      <c r="M47" s="638">
        <v>52.9</v>
      </c>
      <c r="N47" s="638">
        <v>48</v>
      </c>
      <c r="O47" s="638">
        <v>48.7</v>
      </c>
      <c r="P47" s="638">
        <v>53.2</v>
      </c>
      <c r="Q47" s="638">
        <v>45.5</v>
      </c>
      <c r="R47" s="638">
        <v>61</v>
      </c>
      <c r="S47" s="638">
        <v>54</v>
      </c>
      <c r="T47" s="638">
        <v>41.7</v>
      </c>
      <c r="U47" s="638">
        <v>43.5</v>
      </c>
      <c r="V47" s="638">
        <v>38</v>
      </c>
      <c r="W47" s="638">
        <v>48.8</v>
      </c>
      <c r="X47" s="638">
        <v>57.4</v>
      </c>
      <c r="Y47" s="638">
        <v>47.9</v>
      </c>
      <c r="Z47" s="638">
        <v>53.8</v>
      </c>
      <c r="AA47" s="638">
        <v>53.7</v>
      </c>
      <c r="AB47" s="638">
        <v>53.1</v>
      </c>
      <c r="AC47" s="638">
        <v>63.6</v>
      </c>
      <c r="AD47" s="638">
        <v>64.400000000000006</v>
      </c>
      <c r="AE47" s="638">
        <v>53.2</v>
      </c>
      <c r="AF47" s="638">
        <v>52.8</v>
      </c>
      <c r="AG47" s="638">
        <v>51.6</v>
      </c>
      <c r="AH47" s="638">
        <v>47.1</v>
      </c>
      <c r="AI47" s="638">
        <v>46.9</v>
      </c>
      <c r="AJ47" s="638">
        <v>46.4</v>
      </c>
      <c r="AK47" s="638">
        <v>40.6</v>
      </c>
      <c r="AL47" s="638">
        <v>35.700000000000003</v>
      </c>
      <c r="AM47" s="638">
        <v>46.4</v>
      </c>
      <c r="AN47" s="638">
        <v>45.8</v>
      </c>
      <c r="AO47" s="638">
        <v>50</v>
      </c>
      <c r="AP47" s="638">
        <v>55.2</v>
      </c>
      <c r="AQ47" s="638">
        <v>59.6</v>
      </c>
      <c r="AR47" s="638">
        <v>66</v>
      </c>
      <c r="AS47" s="638">
        <v>68.599999999999994</v>
      </c>
      <c r="AT47" s="638">
        <v>68</v>
      </c>
      <c r="AU47" s="638">
        <v>62.2</v>
      </c>
      <c r="AV47" s="638">
        <v>53.7</v>
      </c>
      <c r="AW47" s="638">
        <v>45.5</v>
      </c>
      <c r="AX47" s="638">
        <v>48.8</v>
      </c>
      <c r="AY47" s="638">
        <v>38</v>
      </c>
      <c r="AZ47" s="638">
        <v>36.200000000000003</v>
      </c>
      <c r="BA47" s="638">
        <v>36.6</v>
      </c>
      <c r="BB47" s="638">
        <v>30.6</v>
      </c>
      <c r="BC47" s="638">
        <v>35.299999999999997</v>
      </c>
      <c r="BD47" s="638">
        <v>36.6</v>
      </c>
      <c r="BE47" s="638">
        <v>42.2</v>
      </c>
      <c r="BF47" s="638">
        <v>42.9</v>
      </c>
      <c r="BG47" s="638">
        <v>52</v>
      </c>
      <c r="BH47" s="638">
        <v>50.9</v>
      </c>
      <c r="BI47" s="638">
        <v>45.3</v>
      </c>
      <c r="BJ47" s="638">
        <v>46.7</v>
      </c>
      <c r="BK47" s="638">
        <v>44.6</v>
      </c>
      <c r="BL47" s="638">
        <v>45.5</v>
      </c>
      <c r="BM47" s="638">
        <v>35.700000000000003</v>
      </c>
      <c r="BN47" s="638">
        <v>29.6</v>
      </c>
      <c r="BO47" s="638">
        <v>34.6</v>
      </c>
    </row>
    <row r="48" spans="1:67" x14ac:dyDescent="0.25">
      <c r="A48" t="s">
        <v>38</v>
      </c>
      <c r="B48" s="638">
        <v>70.8</v>
      </c>
      <c r="C48" s="638">
        <v>65.2</v>
      </c>
      <c r="D48" s="638">
        <v>42.9</v>
      </c>
      <c r="E48" s="638">
        <v>60</v>
      </c>
      <c r="F48" s="638">
        <v>70</v>
      </c>
      <c r="G48" s="638">
        <v>75</v>
      </c>
      <c r="H48" s="638">
        <v>88.9</v>
      </c>
      <c r="I48" s="638">
        <v>70.599999999999994</v>
      </c>
      <c r="J48" s="638">
        <v>52.6</v>
      </c>
      <c r="K48" s="638">
        <v>40.9</v>
      </c>
      <c r="L48" s="638">
        <v>37.5</v>
      </c>
      <c r="M48" s="638">
        <v>32</v>
      </c>
      <c r="N48" s="638">
        <v>42.3</v>
      </c>
      <c r="O48" s="638">
        <v>39.299999999999997</v>
      </c>
      <c r="P48" s="638">
        <v>34.299999999999997</v>
      </c>
      <c r="Q48" s="638">
        <v>32.4</v>
      </c>
      <c r="R48" s="638">
        <v>26.2</v>
      </c>
      <c r="S48" s="638">
        <v>30.6</v>
      </c>
      <c r="T48" s="638">
        <v>34.4</v>
      </c>
      <c r="U48" s="638">
        <v>36</v>
      </c>
      <c r="V48" s="638">
        <v>52.9</v>
      </c>
      <c r="W48" s="638">
        <v>37.5</v>
      </c>
      <c r="X48" s="638">
        <v>34.6</v>
      </c>
      <c r="Y48" s="638">
        <v>33.299999999999997</v>
      </c>
      <c r="Z48" s="638">
        <v>31.6</v>
      </c>
      <c r="AA48" s="638">
        <v>50</v>
      </c>
      <c r="AB48" s="638">
        <v>56</v>
      </c>
      <c r="AC48" s="638">
        <v>57.7</v>
      </c>
      <c r="AD48" s="638">
        <v>80</v>
      </c>
      <c r="AE48" s="638">
        <v>50</v>
      </c>
      <c r="AF48" s="638">
        <v>38.5</v>
      </c>
      <c r="AG48" s="638">
        <v>28.6</v>
      </c>
      <c r="AH48" s="638">
        <v>13</v>
      </c>
      <c r="AI48" s="638">
        <v>27.3</v>
      </c>
      <c r="AJ48" s="638">
        <v>34.799999999999997</v>
      </c>
      <c r="AK48" s="638">
        <v>38.1</v>
      </c>
      <c r="AL48" s="638">
        <v>45</v>
      </c>
      <c r="AM48" s="638">
        <v>28.6</v>
      </c>
      <c r="AN48" s="638">
        <v>47.4</v>
      </c>
      <c r="AO48" s="638">
        <v>50</v>
      </c>
      <c r="AP48" s="638">
        <v>56.3</v>
      </c>
      <c r="AQ48" s="638">
        <v>60</v>
      </c>
      <c r="AR48" s="638">
        <v>25</v>
      </c>
      <c r="AS48" s="638">
        <v>45.5</v>
      </c>
      <c r="AT48" s="638">
        <v>40</v>
      </c>
      <c r="AU48" s="638">
        <v>60</v>
      </c>
      <c r="AV48" s="638">
        <v>66.7</v>
      </c>
      <c r="AW48" s="638">
        <v>62.5</v>
      </c>
      <c r="AX48" s="638">
        <v>51.9</v>
      </c>
      <c r="AY48" s="638">
        <v>34.6</v>
      </c>
      <c r="AZ48" s="638">
        <v>32.1</v>
      </c>
      <c r="BA48" s="638">
        <v>55.3</v>
      </c>
      <c r="BB48" s="638">
        <v>57.6</v>
      </c>
      <c r="BC48" s="638">
        <v>57.6</v>
      </c>
      <c r="BD48" s="638">
        <v>63</v>
      </c>
      <c r="BE48" s="638">
        <v>52.9</v>
      </c>
      <c r="BF48" s="638">
        <v>42.9</v>
      </c>
      <c r="BG48" s="638">
        <v>52.4</v>
      </c>
      <c r="BH48" s="638">
        <v>56.5</v>
      </c>
      <c r="BI48" s="638">
        <v>35</v>
      </c>
      <c r="BJ48" s="638">
        <v>66.7</v>
      </c>
      <c r="BK48" s="638">
        <v>72.7</v>
      </c>
      <c r="BL48" s="638">
        <v>63.6</v>
      </c>
      <c r="BM48" s="638">
        <v>70</v>
      </c>
      <c r="BN48" s="638">
        <v>50</v>
      </c>
      <c r="BO48" s="638">
        <v>50</v>
      </c>
    </row>
    <row r="49" spans="1:67" x14ac:dyDescent="0.25">
      <c r="A49" t="s">
        <v>39</v>
      </c>
      <c r="B49" s="638">
        <v>36.700000000000003</v>
      </c>
      <c r="C49" s="638">
        <v>38.299999999999997</v>
      </c>
      <c r="D49" s="638">
        <v>39.700000000000003</v>
      </c>
      <c r="E49" s="638">
        <v>39.700000000000003</v>
      </c>
      <c r="F49" s="638">
        <v>42.5</v>
      </c>
      <c r="G49" s="638">
        <v>41</v>
      </c>
      <c r="H49" s="638">
        <v>43.1</v>
      </c>
      <c r="I49" s="638">
        <v>42.1</v>
      </c>
      <c r="J49" s="638">
        <v>33.299999999999997</v>
      </c>
      <c r="K49" s="638">
        <v>34.1</v>
      </c>
      <c r="L49" s="638">
        <v>32.299999999999997</v>
      </c>
      <c r="M49" s="638">
        <v>37.6</v>
      </c>
      <c r="N49" s="638">
        <v>39.200000000000003</v>
      </c>
      <c r="O49" s="638">
        <v>39.9</v>
      </c>
      <c r="P49" s="638">
        <v>42.2</v>
      </c>
      <c r="Q49" s="638">
        <v>39.200000000000003</v>
      </c>
      <c r="R49" s="638">
        <v>36.799999999999997</v>
      </c>
      <c r="S49" s="638">
        <v>36.6</v>
      </c>
      <c r="T49" s="638">
        <v>34</v>
      </c>
      <c r="U49" s="638">
        <v>43.5</v>
      </c>
      <c r="V49" s="638">
        <v>45.8</v>
      </c>
      <c r="W49" s="638">
        <v>48.3</v>
      </c>
      <c r="X49" s="638">
        <v>50.6</v>
      </c>
      <c r="Y49" s="638">
        <v>46.3</v>
      </c>
      <c r="Z49" s="638">
        <v>44.1</v>
      </c>
      <c r="AA49" s="638">
        <v>44.8</v>
      </c>
      <c r="AB49" s="638">
        <v>41</v>
      </c>
      <c r="AC49" s="638">
        <v>40.4</v>
      </c>
      <c r="AD49" s="638">
        <v>51.1</v>
      </c>
      <c r="AE49" s="638">
        <v>39.700000000000003</v>
      </c>
      <c r="AF49" s="638">
        <v>36.6</v>
      </c>
      <c r="AG49" s="638">
        <v>38.299999999999997</v>
      </c>
      <c r="AH49" s="638">
        <v>30</v>
      </c>
      <c r="AI49" s="638">
        <v>47.9</v>
      </c>
      <c r="AJ49" s="638">
        <v>51.7</v>
      </c>
      <c r="AK49" s="638">
        <v>53.4</v>
      </c>
      <c r="AL49" s="638">
        <v>57.4</v>
      </c>
      <c r="AM49" s="638">
        <v>48.2</v>
      </c>
      <c r="AN49" s="638">
        <v>50.4</v>
      </c>
      <c r="AO49" s="638">
        <v>45.7</v>
      </c>
      <c r="AP49" s="638">
        <v>47</v>
      </c>
      <c r="AQ49" s="638">
        <v>42.2</v>
      </c>
      <c r="AR49" s="638">
        <v>43.1</v>
      </c>
      <c r="AS49" s="638">
        <v>47.6</v>
      </c>
      <c r="AT49" s="638">
        <v>44.2</v>
      </c>
      <c r="AU49" s="638">
        <v>44.8</v>
      </c>
      <c r="AV49" s="638">
        <v>48.1</v>
      </c>
      <c r="AW49" s="638">
        <v>40.9</v>
      </c>
      <c r="AX49" s="638">
        <v>41.2</v>
      </c>
      <c r="AY49" s="638">
        <v>43.1</v>
      </c>
      <c r="AZ49" s="638">
        <v>42.5</v>
      </c>
      <c r="BA49" s="638">
        <v>46.7</v>
      </c>
      <c r="BB49" s="638">
        <v>47.2</v>
      </c>
      <c r="BC49" s="638">
        <v>43.9</v>
      </c>
      <c r="BD49" s="638">
        <v>40.299999999999997</v>
      </c>
      <c r="BE49" s="638">
        <v>41.2</v>
      </c>
      <c r="BF49" s="638">
        <v>43</v>
      </c>
      <c r="BG49" s="638">
        <v>35.9</v>
      </c>
      <c r="BH49" s="638">
        <v>37.5</v>
      </c>
      <c r="BI49" s="638">
        <v>37.299999999999997</v>
      </c>
      <c r="BJ49" s="638">
        <v>36.1</v>
      </c>
      <c r="BK49" s="638">
        <v>38.1</v>
      </c>
      <c r="BL49" s="638">
        <v>35.700000000000003</v>
      </c>
      <c r="BM49" s="638">
        <v>34.799999999999997</v>
      </c>
      <c r="BN49" s="638">
        <v>37.1</v>
      </c>
      <c r="BO49" s="638">
        <v>38.700000000000003</v>
      </c>
    </row>
    <row r="50" spans="1:67" x14ac:dyDescent="0.25">
      <c r="A50" t="s">
        <v>40</v>
      </c>
      <c r="B50" s="638">
        <v>49.7</v>
      </c>
      <c r="C50" s="638">
        <v>50.9</v>
      </c>
      <c r="D50" s="638">
        <v>45.9</v>
      </c>
      <c r="E50" s="638">
        <v>40.5</v>
      </c>
      <c r="F50" s="638">
        <v>39.9</v>
      </c>
      <c r="G50" s="638">
        <v>36.1</v>
      </c>
      <c r="H50" s="638">
        <v>42.2</v>
      </c>
      <c r="I50" s="638">
        <v>41.2</v>
      </c>
      <c r="J50" s="638">
        <v>44.7</v>
      </c>
      <c r="K50" s="638">
        <v>49</v>
      </c>
      <c r="L50" s="638">
        <v>42.7</v>
      </c>
      <c r="M50" s="638">
        <v>44.6</v>
      </c>
      <c r="N50" s="638">
        <v>41.2</v>
      </c>
      <c r="O50" s="638">
        <v>33</v>
      </c>
      <c r="P50" s="638">
        <v>35.799999999999997</v>
      </c>
      <c r="Q50" s="638">
        <v>35.4</v>
      </c>
      <c r="R50" s="638">
        <v>35.5</v>
      </c>
      <c r="S50" s="638">
        <v>45.1</v>
      </c>
      <c r="T50" s="638">
        <v>44.9</v>
      </c>
      <c r="U50" s="638">
        <v>43.7</v>
      </c>
      <c r="V50" s="638">
        <v>43.6</v>
      </c>
      <c r="W50" s="638">
        <v>42.7</v>
      </c>
      <c r="X50" s="638">
        <v>46.9</v>
      </c>
      <c r="Y50" s="638">
        <v>49</v>
      </c>
      <c r="Z50" s="638">
        <v>43.5</v>
      </c>
      <c r="AA50" s="638">
        <v>45.6</v>
      </c>
      <c r="AB50" s="638">
        <v>42.3</v>
      </c>
      <c r="AC50" s="638">
        <v>44</v>
      </c>
      <c r="AD50" s="638">
        <v>50.4</v>
      </c>
      <c r="AE50" s="638">
        <v>51.9</v>
      </c>
      <c r="AF50" s="638">
        <v>53.9</v>
      </c>
      <c r="AG50" s="638">
        <v>57.5</v>
      </c>
      <c r="AH50" s="638">
        <v>56.9</v>
      </c>
      <c r="AI50" s="638">
        <v>55.8</v>
      </c>
      <c r="AJ50" s="638">
        <v>55.5</v>
      </c>
      <c r="AK50" s="638">
        <v>48.1</v>
      </c>
      <c r="AL50" s="638">
        <v>48.4</v>
      </c>
      <c r="AM50" s="638">
        <v>50.2</v>
      </c>
      <c r="AN50" s="638">
        <v>44.4</v>
      </c>
      <c r="AO50" s="638">
        <v>47</v>
      </c>
      <c r="AP50" s="638">
        <v>49</v>
      </c>
      <c r="AQ50" s="638">
        <v>47.4</v>
      </c>
      <c r="AR50" s="638">
        <v>49.3</v>
      </c>
      <c r="AS50" s="638">
        <v>49.6</v>
      </c>
      <c r="AT50" s="638">
        <v>51.6</v>
      </c>
      <c r="AU50" s="638">
        <v>50.2</v>
      </c>
      <c r="AV50" s="638">
        <v>53.8</v>
      </c>
      <c r="AW50" s="638">
        <v>51.4</v>
      </c>
      <c r="AX50" s="638">
        <v>47.1</v>
      </c>
      <c r="AY50" s="638">
        <v>45</v>
      </c>
      <c r="AZ50" s="638">
        <v>46.1</v>
      </c>
      <c r="BA50" s="638">
        <v>51.3</v>
      </c>
      <c r="BB50" s="638">
        <v>49.8</v>
      </c>
      <c r="BC50" s="638">
        <v>51.3</v>
      </c>
      <c r="BD50" s="638">
        <v>48.7</v>
      </c>
      <c r="BE50" s="638">
        <v>43.6</v>
      </c>
      <c r="BF50" s="638">
        <v>45.8</v>
      </c>
      <c r="BG50" s="638">
        <v>47.7</v>
      </c>
      <c r="BH50" s="638">
        <v>44.5</v>
      </c>
      <c r="BI50" s="638">
        <v>48.1</v>
      </c>
      <c r="BJ50" s="638">
        <v>47.5</v>
      </c>
      <c r="BK50" s="638">
        <v>44.7</v>
      </c>
      <c r="BL50" s="638">
        <v>45.5</v>
      </c>
      <c r="BM50" s="638">
        <v>48.5</v>
      </c>
      <c r="BN50" s="638">
        <v>46.4</v>
      </c>
      <c r="BO50" s="638">
        <v>47.2</v>
      </c>
    </row>
    <row r="51" spans="1:67" x14ac:dyDescent="0.25">
      <c r="A51" t="s">
        <v>41</v>
      </c>
      <c r="B51" s="638">
        <v>36.799999999999997</v>
      </c>
      <c r="C51" s="638">
        <v>60.9</v>
      </c>
      <c r="D51" s="638">
        <v>60.9</v>
      </c>
      <c r="E51" s="638">
        <v>64.5</v>
      </c>
      <c r="F51" s="638">
        <v>62.1</v>
      </c>
      <c r="G51" s="638">
        <v>45.5</v>
      </c>
      <c r="H51" s="638">
        <v>50</v>
      </c>
      <c r="I51" s="638">
        <v>38.5</v>
      </c>
      <c r="J51" s="638">
        <v>53.3</v>
      </c>
      <c r="K51" s="638">
        <v>78.599999999999994</v>
      </c>
      <c r="L51" s="638">
        <v>72.2</v>
      </c>
      <c r="M51" s="638">
        <v>60.7</v>
      </c>
      <c r="N51" s="638">
        <v>61.5</v>
      </c>
      <c r="O51" s="638">
        <v>42.3</v>
      </c>
      <c r="P51" s="638">
        <v>35</v>
      </c>
      <c r="Q51" s="638">
        <v>36.4</v>
      </c>
      <c r="R51" s="638">
        <v>16.7</v>
      </c>
      <c r="S51" s="638">
        <v>100</v>
      </c>
      <c r="T51" s="638">
        <v>62.5</v>
      </c>
      <c r="U51" s="638">
        <v>57.1</v>
      </c>
      <c r="V51" s="638">
        <v>50</v>
      </c>
      <c r="W51" s="638">
        <v>40</v>
      </c>
      <c r="X51" s="638">
        <v>41.7</v>
      </c>
      <c r="Y51" s="638">
        <v>38.5</v>
      </c>
      <c r="Z51" s="638">
        <v>38.5</v>
      </c>
      <c r="AA51" s="638">
        <v>36.4</v>
      </c>
      <c r="AB51" s="638">
        <v>50</v>
      </c>
      <c r="AC51" s="638">
        <v>75</v>
      </c>
      <c r="AD51" s="638">
        <v>90.9</v>
      </c>
      <c r="AE51" s="638">
        <v>92.9</v>
      </c>
      <c r="AF51" s="638">
        <v>93.3</v>
      </c>
      <c r="AG51" s="638">
        <v>91.7</v>
      </c>
      <c r="AH51" s="638">
        <v>100</v>
      </c>
      <c r="AI51" s="638">
        <v>94.4</v>
      </c>
      <c r="AJ51" s="638">
        <v>100</v>
      </c>
      <c r="AK51" s="638">
        <v>100</v>
      </c>
      <c r="AL51" s="638">
        <v>100</v>
      </c>
      <c r="AM51" s="638">
        <v>66.7</v>
      </c>
      <c r="AN51" s="638">
        <v>80</v>
      </c>
      <c r="AO51" s="638">
        <v>71.400000000000006</v>
      </c>
      <c r="AP51" s="638">
        <v>57.1</v>
      </c>
      <c r="AQ51" s="638">
        <v>42.9</v>
      </c>
      <c r="AR51" s="638">
        <v>50</v>
      </c>
      <c r="AS51" s="638">
        <v>37.5</v>
      </c>
      <c r="AT51" s="638">
        <v>28.6</v>
      </c>
      <c r="AU51" s="638">
        <v>45.5</v>
      </c>
      <c r="AV51" s="638">
        <v>42.9</v>
      </c>
      <c r="AW51" s="638">
        <v>50</v>
      </c>
      <c r="AX51" s="638">
        <v>77.8</v>
      </c>
      <c r="AY51" s="638">
        <v>100</v>
      </c>
      <c r="AZ51" s="638">
        <v>100</v>
      </c>
      <c r="BA51" s="638">
        <v>100</v>
      </c>
      <c r="BB51" s="638">
        <v>50</v>
      </c>
      <c r="BC51" s="638">
        <v>20</v>
      </c>
      <c r="BD51" s="638" t="s">
        <v>18</v>
      </c>
      <c r="BE51" s="638">
        <v>25</v>
      </c>
      <c r="BF51" s="638">
        <v>28.6</v>
      </c>
      <c r="BG51" s="638">
        <v>60</v>
      </c>
      <c r="BH51" s="638">
        <v>50</v>
      </c>
      <c r="BI51" s="638">
        <v>33.299999999999997</v>
      </c>
      <c r="BJ51" s="638">
        <v>52.9</v>
      </c>
      <c r="BK51" s="638">
        <v>44.4</v>
      </c>
      <c r="BL51" s="638">
        <v>53.8</v>
      </c>
      <c r="BM51" s="638">
        <v>60</v>
      </c>
      <c r="BN51" s="638">
        <v>42.9</v>
      </c>
      <c r="BO51" s="638">
        <v>71.400000000000006</v>
      </c>
    </row>
    <row r="52" spans="1:67" x14ac:dyDescent="0.25">
      <c r="A52" t="s">
        <v>42</v>
      </c>
      <c r="B52" s="638">
        <v>50</v>
      </c>
      <c r="C52" s="638">
        <v>75</v>
      </c>
      <c r="D52" s="638">
        <v>66.7</v>
      </c>
      <c r="E52" s="638">
        <v>100</v>
      </c>
      <c r="F52" s="638">
        <v>100</v>
      </c>
      <c r="G52" s="638" t="s">
        <v>18</v>
      </c>
      <c r="H52" s="638" t="s">
        <v>18</v>
      </c>
      <c r="I52" s="638" t="s">
        <v>18</v>
      </c>
      <c r="J52" s="638">
        <v>14.3</v>
      </c>
      <c r="K52" s="638">
        <v>33.299999999999997</v>
      </c>
      <c r="L52" s="638">
        <v>33.299999999999997</v>
      </c>
      <c r="M52" s="638">
        <v>50</v>
      </c>
      <c r="N52" s="638" t="s">
        <v>18</v>
      </c>
      <c r="O52" s="638" t="s">
        <v>18</v>
      </c>
      <c r="P52" s="638" t="s">
        <v>18</v>
      </c>
      <c r="Q52" s="638" t="s">
        <v>18</v>
      </c>
      <c r="R52" s="638" t="s">
        <v>18</v>
      </c>
      <c r="S52" s="638" t="s">
        <v>18</v>
      </c>
      <c r="T52" s="638" t="s">
        <v>18</v>
      </c>
      <c r="U52" s="638">
        <v>100</v>
      </c>
      <c r="V52" s="638">
        <v>100</v>
      </c>
      <c r="W52" s="638">
        <v>75</v>
      </c>
      <c r="X52" s="638">
        <v>60</v>
      </c>
      <c r="Y52" s="638" t="s">
        <v>18</v>
      </c>
      <c r="Z52" s="638">
        <v>50</v>
      </c>
      <c r="AA52" s="638">
        <v>66.7</v>
      </c>
      <c r="AB52" s="638">
        <v>83.3</v>
      </c>
      <c r="AC52" s="638">
        <v>83.3</v>
      </c>
      <c r="AD52" s="638">
        <v>50</v>
      </c>
      <c r="AE52" s="638">
        <v>33.299999999999997</v>
      </c>
      <c r="AF52" s="638">
        <v>33.299999999999997</v>
      </c>
      <c r="AG52" s="638">
        <v>33.299999999999997</v>
      </c>
      <c r="AH52" s="638">
        <v>33.299999999999997</v>
      </c>
      <c r="AI52" s="638">
        <v>33.299999999999997</v>
      </c>
      <c r="AJ52" s="638">
        <v>50</v>
      </c>
      <c r="AK52" s="638">
        <v>33.299999999999997</v>
      </c>
      <c r="AL52" s="638">
        <v>33.299999999999997</v>
      </c>
      <c r="AM52" s="638">
        <v>50</v>
      </c>
      <c r="AN52" s="638">
        <v>40</v>
      </c>
      <c r="AO52" s="638">
        <v>50</v>
      </c>
      <c r="AP52" s="638">
        <v>50</v>
      </c>
      <c r="AQ52" s="638" t="s">
        <v>18</v>
      </c>
      <c r="AR52" s="638" t="s">
        <v>18</v>
      </c>
      <c r="AS52" s="638" t="s">
        <v>18</v>
      </c>
      <c r="AT52" s="638" t="s">
        <v>18</v>
      </c>
      <c r="AU52" s="638">
        <v>66.7</v>
      </c>
      <c r="AV52" s="638">
        <v>66.7</v>
      </c>
      <c r="AW52" s="638">
        <v>66.7</v>
      </c>
      <c r="AX52" s="638">
        <v>100</v>
      </c>
      <c r="AY52" s="638" t="s">
        <v>18</v>
      </c>
      <c r="AZ52" s="638" t="s">
        <v>18</v>
      </c>
      <c r="BA52" s="638" t="s">
        <v>18</v>
      </c>
      <c r="BB52" s="638" t="s">
        <v>18</v>
      </c>
      <c r="BC52" s="638" t="s">
        <v>18</v>
      </c>
      <c r="BD52" s="638" t="s">
        <v>18</v>
      </c>
      <c r="BE52" s="638" t="s">
        <v>18</v>
      </c>
      <c r="BF52" s="638">
        <v>100</v>
      </c>
      <c r="BG52" s="638">
        <v>100</v>
      </c>
      <c r="BH52" s="638">
        <v>100</v>
      </c>
      <c r="BI52" s="638">
        <v>100</v>
      </c>
      <c r="BJ52" s="638" t="s">
        <v>18</v>
      </c>
      <c r="BK52" s="638" t="s">
        <v>18</v>
      </c>
      <c r="BL52" s="638" t="s">
        <v>18</v>
      </c>
      <c r="BM52" s="638" t="s">
        <v>18</v>
      </c>
      <c r="BN52" s="638">
        <v>50</v>
      </c>
      <c r="BO52" s="638">
        <v>20</v>
      </c>
    </row>
    <row r="53" spans="1:67" x14ac:dyDescent="0.25">
      <c r="A53" t="s">
        <v>43</v>
      </c>
      <c r="B53" s="638">
        <v>24.4</v>
      </c>
      <c r="C53" s="638">
        <v>27.1</v>
      </c>
      <c r="D53" s="638">
        <v>27.8</v>
      </c>
      <c r="E53" s="638">
        <v>31</v>
      </c>
      <c r="F53" s="638">
        <v>35.299999999999997</v>
      </c>
      <c r="G53" s="638">
        <v>37.6</v>
      </c>
      <c r="H53" s="638">
        <v>41.6</v>
      </c>
      <c r="I53" s="638">
        <v>45.5</v>
      </c>
      <c r="J53" s="638">
        <v>44.1</v>
      </c>
      <c r="K53" s="638">
        <v>42.5</v>
      </c>
      <c r="L53" s="638">
        <v>44.4</v>
      </c>
      <c r="M53" s="638">
        <v>42.9</v>
      </c>
      <c r="N53" s="638">
        <v>42.9</v>
      </c>
      <c r="O53" s="638">
        <v>42.1</v>
      </c>
      <c r="P53" s="638">
        <v>39</v>
      </c>
      <c r="Q53" s="638">
        <v>39.700000000000003</v>
      </c>
      <c r="R53" s="638">
        <v>34.6</v>
      </c>
      <c r="S53" s="638">
        <v>37</v>
      </c>
      <c r="T53" s="638">
        <v>32.299999999999997</v>
      </c>
      <c r="U53" s="638">
        <v>24.6</v>
      </c>
      <c r="V53" s="638">
        <v>28.7</v>
      </c>
      <c r="W53" s="638">
        <v>25.1</v>
      </c>
      <c r="X53" s="638">
        <v>29.8</v>
      </c>
      <c r="Y53" s="638">
        <v>33.299999999999997</v>
      </c>
      <c r="Z53" s="638">
        <v>32.6</v>
      </c>
      <c r="AA53" s="638">
        <v>34.9</v>
      </c>
      <c r="AB53" s="638">
        <v>31.6</v>
      </c>
      <c r="AC53" s="638">
        <v>30.7</v>
      </c>
      <c r="AD53" s="638">
        <v>28.3</v>
      </c>
      <c r="AE53" s="638">
        <v>28.2</v>
      </c>
      <c r="AF53" s="638">
        <v>33.799999999999997</v>
      </c>
      <c r="AG53" s="638">
        <v>33.700000000000003</v>
      </c>
      <c r="AH53" s="638">
        <v>40.299999999999997</v>
      </c>
      <c r="AI53" s="638">
        <v>36.4</v>
      </c>
      <c r="AJ53" s="638">
        <v>31.3</v>
      </c>
      <c r="AK53" s="638">
        <v>29.4</v>
      </c>
      <c r="AL53" s="638">
        <v>29.1</v>
      </c>
      <c r="AM53" s="638">
        <v>33.299999999999997</v>
      </c>
      <c r="AN53" s="638">
        <v>32.9</v>
      </c>
      <c r="AO53" s="638">
        <v>35.299999999999997</v>
      </c>
      <c r="AP53" s="638">
        <v>32.1</v>
      </c>
      <c r="AQ53" s="638">
        <v>24.4</v>
      </c>
      <c r="AR53" s="638">
        <v>25.8</v>
      </c>
      <c r="AS53" s="638">
        <v>16.3</v>
      </c>
      <c r="AT53" s="638">
        <v>16.5</v>
      </c>
      <c r="AU53" s="638">
        <v>13.7</v>
      </c>
      <c r="AV53" s="638">
        <v>9.6</v>
      </c>
      <c r="AW53" s="638">
        <v>17.5</v>
      </c>
      <c r="AX53" s="638">
        <v>20</v>
      </c>
      <c r="AY53" s="638">
        <v>24.7</v>
      </c>
      <c r="AZ53" s="638">
        <v>25.8</v>
      </c>
      <c r="BA53" s="638">
        <v>21.3</v>
      </c>
      <c r="BB53" s="638">
        <v>19.100000000000001</v>
      </c>
      <c r="BC53" s="638">
        <v>12.7</v>
      </c>
      <c r="BD53" s="638">
        <v>15.5</v>
      </c>
      <c r="BE53" s="638">
        <v>16.399999999999999</v>
      </c>
      <c r="BF53" s="638">
        <v>13.8</v>
      </c>
      <c r="BG53" s="638">
        <v>15.8</v>
      </c>
      <c r="BH53" s="638">
        <v>13.1</v>
      </c>
      <c r="BI53" s="638">
        <v>13.2</v>
      </c>
      <c r="BJ53" s="638">
        <v>15.3</v>
      </c>
      <c r="BK53" s="638">
        <v>16.899999999999999</v>
      </c>
      <c r="BL53" s="638">
        <v>12.7</v>
      </c>
      <c r="BM53" s="638">
        <v>9.8000000000000007</v>
      </c>
      <c r="BN53" s="638">
        <v>9.8000000000000007</v>
      </c>
      <c r="BO53" s="638">
        <v>8.4</v>
      </c>
    </row>
    <row r="54" spans="1:67" x14ac:dyDescent="0.25">
      <c r="A54" t="s">
        <v>44</v>
      </c>
      <c r="B54" s="638">
        <v>31</v>
      </c>
      <c r="C54" s="638">
        <v>40</v>
      </c>
      <c r="D54" s="638">
        <v>22.6</v>
      </c>
      <c r="E54" s="638">
        <v>30.6</v>
      </c>
      <c r="F54" s="638">
        <v>34.299999999999997</v>
      </c>
      <c r="G54" s="638">
        <v>31</v>
      </c>
      <c r="H54" s="638">
        <v>28.6</v>
      </c>
      <c r="I54" s="638">
        <v>32.1</v>
      </c>
      <c r="J54" s="638">
        <v>25.9</v>
      </c>
      <c r="K54" s="638">
        <v>25</v>
      </c>
      <c r="L54" s="638">
        <v>29.3</v>
      </c>
      <c r="M54" s="638">
        <v>32.6</v>
      </c>
      <c r="N54" s="638">
        <v>30.6</v>
      </c>
      <c r="O54" s="638">
        <v>34</v>
      </c>
      <c r="P54" s="638">
        <v>40.4</v>
      </c>
      <c r="Q54" s="638">
        <v>44.7</v>
      </c>
      <c r="R54" s="638">
        <v>44.2</v>
      </c>
      <c r="S54" s="638">
        <v>37.200000000000003</v>
      </c>
      <c r="T54" s="638">
        <v>30</v>
      </c>
      <c r="U54" s="638">
        <v>16.3</v>
      </c>
      <c r="V54" s="638">
        <v>14.7</v>
      </c>
      <c r="W54" s="638">
        <v>21.1</v>
      </c>
      <c r="X54" s="638">
        <v>31.1</v>
      </c>
      <c r="Y54" s="638">
        <v>33.299999999999997</v>
      </c>
      <c r="Z54" s="638">
        <v>40.4</v>
      </c>
      <c r="AA54" s="638">
        <v>35.1</v>
      </c>
      <c r="AB54" s="638">
        <v>35.200000000000003</v>
      </c>
      <c r="AC54" s="638">
        <v>42</v>
      </c>
      <c r="AD54" s="638">
        <v>35.4</v>
      </c>
      <c r="AE54" s="638">
        <v>45.3</v>
      </c>
      <c r="AF54" s="638">
        <v>48.1</v>
      </c>
      <c r="AG54" s="638">
        <v>44.7</v>
      </c>
      <c r="AH54" s="638">
        <v>53.5</v>
      </c>
      <c r="AI54" s="638">
        <v>44.9</v>
      </c>
      <c r="AJ54" s="638">
        <v>46.5</v>
      </c>
      <c r="AK54" s="638">
        <v>40.5</v>
      </c>
      <c r="AL54" s="638">
        <v>30</v>
      </c>
      <c r="AM54" s="638">
        <v>32.1</v>
      </c>
      <c r="AN54" s="638">
        <v>27.8</v>
      </c>
      <c r="AO54" s="638">
        <v>33.299999999999997</v>
      </c>
      <c r="AP54" s="638">
        <v>38.700000000000003</v>
      </c>
      <c r="AQ54" s="638">
        <v>38.299999999999997</v>
      </c>
      <c r="AR54" s="638">
        <v>43.9</v>
      </c>
      <c r="AS54" s="638">
        <v>45.6</v>
      </c>
      <c r="AT54" s="638">
        <v>45.9</v>
      </c>
      <c r="AU54" s="638">
        <v>46.4</v>
      </c>
      <c r="AV54" s="638">
        <v>38.700000000000003</v>
      </c>
      <c r="AW54" s="638">
        <v>36.1</v>
      </c>
      <c r="AX54" s="638">
        <v>35.4</v>
      </c>
      <c r="AY54" s="638">
        <v>34.9</v>
      </c>
      <c r="AZ54" s="638">
        <v>35.700000000000003</v>
      </c>
      <c r="BA54" s="638">
        <v>37.799999999999997</v>
      </c>
      <c r="BB54" s="638">
        <v>40.299999999999997</v>
      </c>
      <c r="BC54" s="638">
        <v>47.5</v>
      </c>
      <c r="BD54" s="638">
        <v>46.8</v>
      </c>
      <c r="BE54" s="638">
        <v>41</v>
      </c>
      <c r="BF54" s="638">
        <v>33.9</v>
      </c>
      <c r="BG54" s="638">
        <v>24.6</v>
      </c>
      <c r="BH54" s="638">
        <v>26.7</v>
      </c>
      <c r="BI54" s="638">
        <v>24.2</v>
      </c>
      <c r="BJ54" s="638">
        <v>17.100000000000001</v>
      </c>
      <c r="BK54" s="638">
        <v>14.9</v>
      </c>
      <c r="BL54" s="638">
        <v>22.6</v>
      </c>
      <c r="BM54" s="638">
        <v>26</v>
      </c>
      <c r="BN54" s="638">
        <v>38.700000000000003</v>
      </c>
      <c r="BO54" s="638">
        <v>43.6</v>
      </c>
    </row>
    <row r="55" spans="1:67" x14ac:dyDescent="0.25">
      <c r="A55" t="s">
        <v>45</v>
      </c>
      <c r="B55" s="638">
        <v>43.8</v>
      </c>
      <c r="C55" s="638">
        <v>38.1</v>
      </c>
      <c r="D55" s="638">
        <v>48.5</v>
      </c>
      <c r="E55" s="638">
        <v>54.5</v>
      </c>
      <c r="F55" s="638">
        <v>56</v>
      </c>
      <c r="G55" s="638">
        <v>56.5</v>
      </c>
      <c r="H55" s="638">
        <v>50</v>
      </c>
      <c r="I55" s="638">
        <v>53.1</v>
      </c>
      <c r="J55" s="638">
        <v>53.3</v>
      </c>
      <c r="K55" s="638">
        <v>62.9</v>
      </c>
      <c r="L55" s="638">
        <v>62.2</v>
      </c>
      <c r="M55" s="638">
        <v>63.2</v>
      </c>
      <c r="N55" s="638">
        <v>55.3</v>
      </c>
      <c r="O55" s="638">
        <v>42.4</v>
      </c>
      <c r="P55" s="638">
        <v>56.5</v>
      </c>
      <c r="Q55" s="638">
        <v>46.2</v>
      </c>
      <c r="R55" s="638">
        <v>55</v>
      </c>
      <c r="S55" s="638">
        <v>55.8</v>
      </c>
      <c r="T55" s="638">
        <v>50</v>
      </c>
      <c r="U55" s="638">
        <v>47.7</v>
      </c>
      <c r="V55" s="638">
        <v>50</v>
      </c>
      <c r="W55" s="638">
        <v>59</v>
      </c>
      <c r="X55" s="638">
        <v>47.9</v>
      </c>
      <c r="Y55" s="638">
        <v>55</v>
      </c>
      <c r="Z55" s="638">
        <v>55</v>
      </c>
      <c r="AA55" s="638">
        <v>47.4</v>
      </c>
      <c r="AB55" s="638">
        <v>57.6</v>
      </c>
      <c r="AC55" s="638">
        <v>56.8</v>
      </c>
      <c r="AD55" s="638">
        <v>50</v>
      </c>
      <c r="AE55" s="638">
        <v>51.2</v>
      </c>
      <c r="AF55" s="638">
        <v>47.8</v>
      </c>
      <c r="AG55" s="638">
        <v>57.1</v>
      </c>
      <c r="AH55" s="638">
        <v>58.8</v>
      </c>
      <c r="AI55" s="638">
        <v>58.5</v>
      </c>
      <c r="AJ55" s="638">
        <v>59.6</v>
      </c>
      <c r="AK55" s="638">
        <v>57.9</v>
      </c>
      <c r="AL55" s="638">
        <v>71.8</v>
      </c>
      <c r="AM55" s="638">
        <v>61.8</v>
      </c>
      <c r="AN55" s="638">
        <v>64.5</v>
      </c>
      <c r="AO55" s="638">
        <v>44.8</v>
      </c>
      <c r="AP55" s="638">
        <v>32.1</v>
      </c>
      <c r="AQ55" s="638">
        <v>28.6</v>
      </c>
      <c r="AR55" s="638">
        <v>42.5</v>
      </c>
      <c r="AS55" s="638">
        <v>38.5</v>
      </c>
      <c r="AT55" s="638">
        <v>39.5</v>
      </c>
      <c r="AU55" s="638">
        <v>46.5</v>
      </c>
      <c r="AV55" s="638">
        <v>37</v>
      </c>
      <c r="AW55" s="638">
        <v>41.1</v>
      </c>
      <c r="AX55" s="638">
        <v>37.9</v>
      </c>
      <c r="AY55" s="638">
        <v>36.799999999999997</v>
      </c>
      <c r="AZ55" s="638">
        <v>32.799999999999997</v>
      </c>
      <c r="BA55" s="638">
        <v>35</v>
      </c>
      <c r="BB55" s="638">
        <v>37.700000000000003</v>
      </c>
      <c r="BC55" s="638">
        <v>30.2</v>
      </c>
      <c r="BD55" s="638">
        <v>33.799999999999997</v>
      </c>
      <c r="BE55" s="638">
        <v>34.9</v>
      </c>
      <c r="BF55" s="638">
        <v>31.3</v>
      </c>
      <c r="BG55" s="638">
        <v>43.8</v>
      </c>
      <c r="BH55" s="638">
        <v>38.6</v>
      </c>
      <c r="BI55" s="638">
        <v>28.6</v>
      </c>
      <c r="BJ55" s="638">
        <v>20.8</v>
      </c>
      <c r="BK55" s="638">
        <v>19.600000000000001</v>
      </c>
      <c r="BL55" s="638">
        <v>24.5</v>
      </c>
      <c r="BM55" s="638">
        <v>32.6</v>
      </c>
      <c r="BN55" s="638">
        <v>47.4</v>
      </c>
      <c r="BO55" s="638">
        <v>43.3</v>
      </c>
    </row>
    <row r="56" spans="1:67" x14ac:dyDescent="0.25">
      <c r="A56" t="s">
        <v>46</v>
      </c>
      <c r="B56" s="638">
        <v>24.2</v>
      </c>
      <c r="C56" s="638">
        <v>28.1</v>
      </c>
      <c r="D56" s="638">
        <v>28.6</v>
      </c>
      <c r="E56" s="638">
        <v>32.700000000000003</v>
      </c>
      <c r="F56" s="638">
        <v>34.6</v>
      </c>
      <c r="G56" s="638">
        <v>32.1</v>
      </c>
      <c r="H56" s="638">
        <v>33.700000000000003</v>
      </c>
      <c r="I56" s="638">
        <v>31.4</v>
      </c>
      <c r="J56" s="638">
        <v>29.1</v>
      </c>
      <c r="K56" s="638">
        <v>29.4</v>
      </c>
      <c r="L56" s="638">
        <v>29.5</v>
      </c>
      <c r="M56" s="638">
        <v>31.1</v>
      </c>
      <c r="N56" s="638">
        <v>34.9</v>
      </c>
      <c r="O56" s="638">
        <v>37</v>
      </c>
      <c r="P56" s="638">
        <v>37.5</v>
      </c>
      <c r="Q56" s="638">
        <v>38.6</v>
      </c>
      <c r="R56" s="638">
        <v>38.299999999999997</v>
      </c>
      <c r="S56" s="638">
        <v>38</v>
      </c>
      <c r="T56" s="638">
        <v>38.4</v>
      </c>
      <c r="U56" s="638">
        <v>37</v>
      </c>
      <c r="V56" s="638">
        <v>36.1</v>
      </c>
      <c r="W56" s="638">
        <v>36.4</v>
      </c>
      <c r="X56" s="638">
        <v>35.700000000000003</v>
      </c>
      <c r="Y56" s="638">
        <v>38.200000000000003</v>
      </c>
      <c r="Z56" s="638">
        <v>37.6</v>
      </c>
      <c r="AA56" s="638">
        <v>36.1</v>
      </c>
      <c r="AB56" s="638">
        <v>36.6</v>
      </c>
      <c r="AC56" s="638">
        <v>34.700000000000003</v>
      </c>
      <c r="AD56" s="638">
        <v>37.799999999999997</v>
      </c>
      <c r="AE56" s="638">
        <v>39.200000000000003</v>
      </c>
      <c r="AF56" s="638">
        <v>39.200000000000003</v>
      </c>
      <c r="AG56" s="638">
        <v>38</v>
      </c>
      <c r="AH56" s="638">
        <v>36.9</v>
      </c>
      <c r="AI56" s="638">
        <v>37.9</v>
      </c>
      <c r="AJ56" s="638">
        <v>36.299999999999997</v>
      </c>
      <c r="AK56" s="638">
        <v>38.200000000000003</v>
      </c>
      <c r="AL56" s="638">
        <v>38.200000000000003</v>
      </c>
      <c r="AM56" s="638">
        <v>36.5</v>
      </c>
      <c r="AN56" s="638">
        <v>36</v>
      </c>
      <c r="AO56" s="638">
        <v>34.700000000000003</v>
      </c>
      <c r="AP56" s="638">
        <v>34.9</v>
      </c>
      <c r="AQ56" s="638">
        <v>36.4</v>
      </c>
      <c r="AR56" s="638">
        <v>40.5</v>
      </c>
      <c r="AS56" s="638">
        <v>42.4</v>
      </c>
      <c r="AT56" s="638">
        <v>42.8</v>
      </c>
      <c r="AU56" s="638">
        <v>43.2</v>
      </c>
      <c r="AV56" s="638">
        <v>42.3</v>
      </c>
      <c r="AW56" s="638">
        <v>40.799999999999997</v>
      </c>
      <c r="AX56" s="638">
        <v>40.299999999999997</v>
      </c>
      <c r="AY56" s="638">
        <v>37.1</v>
      </c>
      <c r="AZ56" s="638">
        <v>34</v>
      </c>
      <c r="BA56" s="638">
        <v>34.200000000000003</v>
      </c>
      <c r="BB56" s="638">
        <v>32.4</v>
      </c>
      <c r="BC56" s="638">
        <v>32.5</v>
      </c>
      <c r="BD56" s="638">
        <v>32.700000000000003</v>
      </c>
      <c r="BE56" s="638">
        <v>31.2</v>
      </c>
      <c r="BF56" s="638">
        <v>31.5</v>
      </c>
      <c r="BG56" s="638">
        <v>28</v>
      </c>
      <c r="BH56" s="638">
        <v>26.3</v>
      </c>
      <c r="BI56" s="638">
        <v>25.5</v>
      </c>
      <c r="BJ56" s="638">
        <v>26.2</v>
      </c>
      <c r="BK56" s="638">
        <v>28.7</v>
      </c>
      <c r="BL56" s="638">
        <v>30.1</v>
      </c>
      <c r="BM56" s="638">
        <v>31.8</v>
      </c>
      <c r="BN56" s="638">
        <v>33.1</v>
      </c>
      <c r="BO56" s="638">
        <v>32.4</v>
      </c>
    </row>
    <row r="57" spans="1:67" x14ac:dyDescent="0.25">
      <c r="A57" t="s">
        <v>47</v>
      </c>
      <c r="B57" s="638">
        <v>57.9</v>
      </c>
      <c r="C57" s="638">
        <v>60.6</v>
      </c>
      <c r="D57" s="638">
        <v>58.1</v>
      </c>
      <c r="E57" s="638">
        <v>52.7</v>
      </c>
      <c r="F57" s="638">
        <v>52.9</v>
      </c>
      <c r="G57" s="638">
        <v>48.5</v>
      </c>
      <c r="H57" s="638">
        <v>46.6</v>
      </c>
      <c r="I57" s="638">
        <v>47.4</v>
      </c>
      <c r="J57" s="638">
        <v>43.7</v>
      </c>
      <c r="K57" s="638">
        <v>48.7</v>
      </c>
      <c r="L57" s="638">
        <v>46.4</v>
      </c>
      <c r="M57" s="638">
        <v>48.9</v>
      </c>
      <c r="N57" s="638">
        <v>54.4</v>
      </c>
      <c r="O57" s="638">
        <v>52.5</v>
      </c>
      <c r="P57" s="638">
        <v>56.2</v>
      </c>
      <c r="Q57" s="638">
        <v>57.7</v>
      </c>
      <c r="R57" s="638">
        <v>58.6</v>
      </c>
      <c r="S57" s="638">
        <v>59.5</v>
      </c>
      <c r="T57" s="638">
        <v>60.1</v>
      </c>
      <c r="U57" s="638">
        <v>58.6</v>
      </c>
      <c r="V57" s="638">
        <v>57.7</v>
      </c>
      <c r="W57" s="638">
        <v>58.4</v>
      </c>
      <c r="X57" s="638">
        <v>58.6</v>
      </c>
      <c r="Y57" s="638">
        <v>58.8</v>
      </c>
      <c r="Z57" s="638">
        <v>56.3</v>
      </c>
      <c r="AA57" s="638">
        <v>54.1</v>
      </c>
      <c r="AB57" s="638">
        <v>53.7</v>
      </c>
      <c r="AC57" s="638">
        <v>54.7</v>
      </c>
      <c r="AD57" s="638">
        <v>52.4</v>
      </c>
      <c r="AE57" s="638">
        <v>55.6</v>
      </c>
      <c r="AF57" s="638">
        <v>54</v>
      </c>
      <c r="AG57" s="638">
        <v>55.8</v>
      </c>
      <c r="AH57" s="638">
        <v>55.1</v>
      </c>
      <c r="AI57" s="638">
        <v>52.6</v>
      </c>
      <c r="AJ57" s="638">
        <v>55.9</v>
      </c>
      <c r="AK57" s="638">
        <v>53.4</v>
      </c>
      <c r="AL57" s="638">
        <v>56.4</v>
      </c>
      <c r="AM57" s="638">
        <v>55.8</v>
      </c>
      <c r="AN57" s="638">
        <v>50.3</v>
      </c>
      <c r="AO57" s="638">
        <v>49.5</v>
      </c>
      <c r="AP57" s="638">
        <v>48.2</v>
      </c>
      <c r="AQ57" s="638">
        <v>47.7</v>
      </c>
      <c r="AR57" s="638">
        <v>48.6</v>
      </c>
      <c r="AS57" s="638">
        <v>45.1</v>
      </c>
      <c r="AT57" s="638">
        <v>46.8</v>
      </c>
      <c r="AU57" s="638">
        <v>49.1</v>
      </c>
      <c r="AV57" s="638">
        <v>51.7</v>
      </c>
      <c r="AW57" s="638">
        <v>51</v>
      </c>
      <c r="AX57" s="638">
        <v>49.7</v>
      </c>
      <c r="AY57" s="638">
        <v>45</v>
      </c>
      <c r="AZ57" s="638">
        <v>44.5</v>
      </c>
      <c r="BA57" s="638">
        <v>45.8</v>
      </c>
      <c r="BB57" s="638">
        <v>50</v>
      </c>
      <c r="BC57" s="638">
        <v>56.7</v>
      </c>
      <c r="BD57" s="638">
        <v>57.3</v>
      </c>
      <c r="BE57" s="638">
        <v>53.9</v>
      </c>
      <c r="BF57" s="638">
        <v>48.5</v>
      </c>
      <c r="BG57" s="638">
        <v>48.1</v>
      </c>
      <c r="BH57" s="638">
        <v>50.6</v>
      </c>
      <c r="BI57" s="638">
        <v>55.7</v>
      </c>
      <c r="BJ57" s="638">
        <v>55.8</v>
      </c>
      <c r="BK57" s="638">
        <v>56.7</v>
      </c>
      <c r="BL57" s="638">
        <v>59</v>
      </c>
      <c r="BM57" s="638">
        <v>59.8</v>
      </c>
      <c r="BN57" s="638">
        <v>59.6</v>
      </c>
      <c r="BO57" s="638">
        <v>56.8</v>
      </c>
    </row>
    <row r="58" spans="1:67" x14ac:dyDescent="0.25">
      <c r="A58" t="s">
        <v>48</v>
      </c>
      <c r="B58" s="638">
        <v>50</v>
      </c>
      <c r="C58" s="638">
        <v>75</v>
      </c>
      <c r="D58" s="638">
        <v>25</v>
      </c>
      <c r="E58" s="638">
        <v>55.6</v>
      </c>
      <c r="F58" s="638">
        <v>63.6</v>
      </c>
      <c r="G58" s="638">
        <v>68.8</v>
      </c>
      <c r="H58" s="638">
        <v>57.9</v>
      </c>
      <c r="I58" s="638">
        <v>46.2</v>
      </c>
      <c r="J58" s="638">
        <v>35.5</v>
      </c>
      <c r="K58" s="638">
        <v>33.299999999999997</v>
      </c>
      <c r="L58" s="638">
        <v>40</v>
      </c>
      <c r="M58" s="638">
        <v>48.4</v>
      </c>
      <c r="N58" s="638">
        <v>68.599999999999994</v>
      </c>
      <c r="O58" s="638">
        <v>75</v>
      </c>
      <c r="P58" s="638">
        <v>68.8</v>
      </c>
      <c r="Q58" s="638">
        <v>77.400000000000006</v>
      </c>
      <c r="R58" s="638">
        <v>72.900000000000006</v>
      </c>
      <c r="S58" s="638">
        <v>55.8</v>
      </c>
      <c r="T58" s="638">
        <v>59.2</v>
      </c>
      <c r="U58" s="638">
        <v>54.2</v>
      </c>
      <c r="V58" s="638">
        <v>48.1</v>
      </c>
      <c r="W58" s="638">
        <v>60.5</v>
      </c>
      <c r="X58" s="638">
        <v>63.9</v>
      </c>
      <c r="Y58" s="638">
        <v>65.400000000000006</v>
      </c>
      <c r="Z58" s="638">
        <v>80.8</v>
      </c>
      <c r="AA58" s="638">
        <v>72.400000000000006</v>
      </c>
      <c r="AB58" s="638">
        <v>68</v>
      </c>
      <c r="AC58" s="638">
        <v>70.599999999999994</v>
      </c>
      <c r="AD58" s="638">
        <v>67.7</v>
      </c>
      <c r="AE58" s="638">
        <v>67.599999999999994</v>
      </c>
      <c r="AF58" s="638">
        <v>50</v>
      </c>
      <c r="AG58" s="638">
        <v>46.2</v>
      </c>
      <c r="AH58" s="638">
        <v>37.1</v>
      </c>
      <c r="AI58" s="638">
        <v>37.9</v>
      </c>
      <c r="AJ58" s="638">
        <v>43.4</v>
      </c>
      <c r="AK58" s="638">
        <v>48.1</v>
      </c>
      <c r="AL58" s="638">
        <v>60.5</v>
      </c>
      <c r="AM58" s="638">
        <v>61.9</v>
      </c>
      <c r="AN58" s="638">
        <v>77.099999999999994</v>
      </c>
      <c r="AO58" s="638">
        <v>63.6</v>
      </c>
      <c r="AP58" s="638">
        <v>60</v>
      </c>
      <c r="AQ58" s="638">
        <v>55.3</v>
      </c>
      <c r="AR58" s="638">
        <v>44.7</v>
      </c>
      <c r="AS58" s="638">
        <v>40.5</v>
      </c>
      <c r="AT58" s="638">
        <v>36.4</v>
      </c>
      <c r="AU58" s="638">
        <v>39.5</v>
      </c>
      <c r="AV58" s="638">
        <v>43.6</v>
      </c>
      <c r="AW58" s="638">
        <v>55.9</v>
      </c>
      <c r="AX58" s="638">
        <v>52.9</v>
      </c>
      <c r="AY58" s="638">
        <v>55.2</v>
      </c>
      <c r="AZ58" s="638">
        <v>60.7</v>
      </c>
      <c r="BA58" s="638">
        <v>63.2</v>
      </c>
      <c r="BB58" s="638">
        <v>55.3</v>
      </c>
      <c r="BC58" s="638">
        <v>50</v>
      </c>
      <c r="BD58" s="638">
        <v>43.9</v>
      </c>
      <c r="BE58" s="638">
        <v>30.4</v>
      </c>
      <c r="BF58" s="638">
        <v>47.6</v>
      </c>
      <c r="BG58" s="638">
        <v>51.9</v>
      </c>
      <c r="BH58" s="638">
        <v>62.5</v>
      </c>
      <c r="BI58" s="638">
        <v>55.6</v>
      </c>
      <c r="BJ58" s="638">
        <v>53.8</v>
      </c>
      <c r="BK58" s="638">
        <v>54.2</v>
      </c>
      <c r="BL58" s="638">
        <v>40</v>
      </c>
      <c r="BM58" s="638">
        <v>50</v>
      </c>
      <c r="BN58" s="638">
        <v>42.9</v>
      </c>
      <c r="BO58" s="638">
        <v>57.6</v>
      </c>
    </row>
    <row r="59" spans="1:67" x14ac:dyDescent="0.25">
      <c r="A59" t="s">
        <v>49</v>
      </c>
      <c r="B59" s="638">
        <v>39</v>
      </c>
      <c r="C59" s="638">
        <v>40.299999999999997</v>
      </c>
      <c r="D59" s="638">
        <v>40.200000000000003</v>
      </c>
      <c r="E59" s="638">
        <v>40.700000000000003</v>
      </c>
      <c r="F59" s="638">
        <v>39.6</v>
      </c>
      <c r="G59" s="638">
        <v>42.2</v>
      </c>
      <c r="H59" s="638">
        <v>43</v>
      </c>
      <c r="I59" s="638">
        <v>42.2</v>
      </c>
      <c r="J59" s="638">
        <v>41.2</v>
      </c>
      <c r="K59" s="638">
        <v>39</v>
      </c>
      <c r="L59" s="638">
        <v>38</v>
      </c>
      <c r="M59" s="638">
        <v>40.200000000000003</v>
      </c>
      <c r="N59" s="638">
        <v>41.5</v>
      </c>
      <c r="O59" s="638">
        <v>43.6</v>
      </c>
      <c r="P59" s="638">
        <v>44.5</v>
      </c>
      <c r="Q59" s="638">
        <v>44</v>
      </c>
      <c r="R59" s="638">
        <v>44</v>
      </c>
      <c r="S59" s="638">
        <v>44.8</v>
      </c>
      <c r="T59" s="638">
        <v>43.9</v>
      </c>
      <c r="U59" s="638">
        <v>44.4</v>
      </c>
      <c r="V59" s="638">
        <v>43.9</v>
      </c>
      <c r="W59" s="638">
        <v>43.6</v>
      </c>
      <c r="X59" s="638">
        <v>44.5</v>
      </c>
      <c r="Y59" s="638">
        <v>43.5</v>
      </c>
      <c r="Z59" s="638">
        <v>43.8</v>
      </c>
      <c r="AA59" s="638">
        <v>42.9</v>
      </c>
      <c r="AB59" s="638">
        <v>43.1</v>
      </c>
      <c r="AC59" s="638">
        <v>43.1</v>
      </c>
      <c r="AD59" s="638">
        <v>42.7</v>
      </c>
      <c r="AE59" s="638">
        <v>43.8</v>
      </c>
      <c r="AF59" s="638">
        <v>44.8</v>
      </c>
      <c r="AG59" s="638">
        <v>45.2</v>
      </c>
      <c r="AH59" s="638">
        <v>46.4</v>
      </c>
      <c r="AI59" s="638">
        <v>46.8</v>
      </c>
      <c r="AJ59" s="638">
        <v>47.2</v>
      </c>
      <c r="AK59" s="638">
        <v>49.5</v>
      </c>
      <c r="AL59" s="638">
        <v>50</v>
      </c>
      <c r="AM59" s="638">
        <v>50.8</v>
      </c>
      <c r="AN59" s="638">
        <v>51</v>
      </c>
      <c r="AO59" s="638">
        <v>48.2</v>
      </c>
      <c r="AP59" s="638">
        <v>46.6</v>
      </c>
      <c r="AQ59" s="638">
        <v>44.5</v>
      </c>
      <c r="AR59" s="638">
        <v>45.1</v>
      </c>
      <c r="AS59" s="638">
        <v>46.6</v>
      </c>
      <c r="AT59" s="638">
        <v>47.8</v>
      </c>
      <c r="AU59" s="638">
        <v>45.9</v>
      </c>
      <c r="AV59" s="638">
        <v>44.4</v>
      </c>
      <c r="AW59" s="638">
        <v>42.5</v>
      </c>
      <c r="AX59" s="638">
        <v>40.4</v>
      </c>
      <c r="AY59" s="638">
        <v>42.8</v>
      </c>
      <c r="AZ59" s="638">
        <v>42.5</v>
      </c>
      <c r="BA59" s="638">
        <v>42.7</v>
      </c>
      <c r="BB59" s="638">
        <v>43.4</v>
      </c>
      <c r="BC59" s="638">
        <v>41.2</v>
      </c>
      <c r="BD59" s="638">
        <v>41.8</v>
      </c>
      <c r="BE59" s="638">
        <v>42.6</v>
      </c>
      <c r="BF59" s="638">
        <v>42.7</v>
      </c>
      <c r="BG59" s="638">
        <v>42.6</v>
      </c>
      <c r="BH59" s="638">
        <v>43.3</v>
      </c>
      <c r="BI59" s="638">
        <v>42.6</v>
      </c>
      <c r="BJ59" s="638">
        <v>41.8</v>
      </c>
      <c r="BK59" s="638">
        <v>41.6</v>
      </c>
      <c r="BL59" s="638">
        <v>40.200000000000003</v>
      </c>
      <c r="BM59" s="638">
        <v>40.299999999999997</v>
      </c>
      <c r="BN59" s="638">
        <v>40.9</v>
      </c>
      <c r="BO59" s="638">
        <v>42.2</v>
      </c>
    </row>
    <row r="60" spans="1:67" x14ac:dyDescent="0.25">
      <c r="A60" t="s">
        <v>50</v>
      </c>
      <c r="B60" s="638">
        <v>21.3</v>
      </c>
      <c r="C60" s="638">
        <v>24.4</v>
      </c>
      <c r="D60" s="638">
        <v>27.1</v>
      </c>
      <c r="E60" s="638">
        <v>29.5</v>
      </c>
      <c r="F60" s="638">
        <v>34.200000000000003</v>
      </c>
      <c r="G60" s="638">
        <v>36.799999999999997</v>
      </c>
      <c r="H60" s="638">
        <v>38.299999999999997</v>
      </c>
      <c r="I60" s="638">
        <v>41.6</v>
      </c>
      <c r="J60" s="638">
        <v>42.1</v>
      </c>
      <c r="K60" s="638">
        <v>43.5</v>
      </c>
      <c r="L60" s="638">
        <v>47.2</v>
      </c>
      <c r="M60" s="638">
        <v>49.2</v>
      </c>
      <c r="N60" s="638">
        <v>50.4</v>
      </c>
      <c r="O60" s="638">
        <v>50.9</v>
      </c>
      <c r="P60" s="638">
        <v>52.2</v>
      </c>
      <c r="Q60" s="638">
        <v>52.3</v>
      </c>
      <c r="R60" s="638">
        <v>51.1</v>
      </c>
      <c r="S60" s="638">
        <v>52.4</v>
      </c>
      <c r="T60" s="638">
        <v>49.3</v>
      </c>
      <c r="U60" s="638">
        <v>47.9</v>
      </c>
      <c r="V60" s="638">
        <v>49.3</v>
      </c>
      <c r="W60" s="638">
        <v>49.1</v>
      </c>
      <c r="X60" s="638">
        <v>50.1</v>
      </c>
      <c r="Y60" s="638">
        <v>50.8</v>
      </c>
      <c r="Z60" s="638">
        <v>49.5</v>
      </c>
      <c r="AA60" s="638">
        <v>47.8</v>
      </c>
      <c r="AB60" s="638">
        <v>48.4</v>
      </c>
      <c r="AC60" s="638">
        <v>46.1</v>
      </c>
      <c r="AD60" s="638">
        <v>46</v>
      </c>
      <c r="AE60" s="638">
        <v>47.8</v>
      </c>
      <c r="AF60" s="638">
        <v>48.4</v>
      </c>
      <c r="AG60" s="638">
        <v>48.1</v>
      </c>
      <c r="AH60" s="638">
        <v>49.2</v>
      </c>
      <c r="AI60" s="638">
        <v>46.5</v>
      </c>
      <c r="AJ60" s="638">
        <v>45.5</v>
      </c>
      <c r="AK60" s="638">
        <v>47.2</v>
      </c>
      <c r="AL60" s="638">
        <v>45.3</v>
      </c>
      <c r="AM60" s="638">
        <v>45.6</v>
      </c>
      <c r="AN60" s="638">
        <v>45.9</v>
      </c>
      <c r="AO60" s="638">
        <v>44.5</v>
      </c>
      <c r="AP60" s="638">
        <v>44.4</v>
      </c>
      <c r="AQ60" s="638">
        <v>45</v>
      </c>
      <c r="AR60" s="638">
        <v>44.4</v>
      </c>
      <c r="AS60" s="638">
        <v>45.4</v>
      </c>
      <c r="AT60" s="638">
        <v>47.3</v>
      </c>
      <c r="AU60" s="638">
        <v>46</v>
      </c>
      <c r="AV60" s="638">
        <v>45</v>
      </c>
      <c r="AW60" s="638">
        <v>45.1</v>
      </c>
      <c r="AX60" s="638">
        <v>42.5</v>
      </c>
      <c r="AY60" s="638">
        <v>44.9</v>
      </c>
      <c r="AZ60" s="638">
        <v>47.1</v>
      </c>
      <c r="BA60" s="638">
        <v>49.2</v>
      </c>
      <c r="BB60" s="638">
        <v>48.8</v>
      </c>
      <c r="BC60" s="638">
        <v>48</v>
      </c>
      <c r="BD60" s="638">
        <v>48.7</v>
      </c>
      <c r="BE60" s="638">
        <v>49</v>
      </c>
      <c r="BF60" s="638">
        <v>51.1</v>
      </c>
      <c r="BG60" s="638">
        <v>52.1</v>
      </c>
      <c r="BH60" s="638">
        <v>49.8</v>
      </c>
      <c r="BI60" s="638">
        <v>49.4</v>
      </c>
      <c r="BJ60" s="638">
        <v>49.3</v>
      </c>
      <c r="BK60" s="638">
        <v>48</v>
      </c>
      <c r="BL60" s="638">
        <v>47.9</v>
      </c>
      <c r="BM60" s="638">
        <v>48.3</v>
      </c>
      <c r="BN60" s="638">
        <v>46.8</v>
      </c>
      <c r="BO60" s="638">
        <v>46.6</v>
      </c>
    </row>
    <row r="61" spans="1:67" x14ac:dyDescent="0.25">
      <c r="A61" t="s">
        <v>51</v>
      </c>
      <c r="B61" s="638">
        <v>63.6</v>
      </c>
      <c r="C61" s="638">
        <v>61.9</v>
      </c>
      <c r="D61" s="638">
        <v>27.8</v>
      </c>
      <c r="E61" s="638">
        <v>26.3</v>
      </c>
      <c r="F61" s="638">
        <v>28.6</v>
      </c>
      <c r="G61" s="638">
        <v>30.8</v>
      </c>
      <c r="H61" s="638">
        <v>40.700000000000003</v>
      </c>
      <c r="I61" s="638">
        <v>39.299999999999997</v>
      </c>
      <c r="J61" s="638">
        <v>45.8</v>
      </c>
      <c r="K61" s="638">
        <v>37.5</v>
      </c>
      <c r="L61" s="638">
        <v>25</v>
      </c>
      <c r="M61" s="638">
        <v>20</v>
      </c>
      <c r="N61" s="638">
        <v>17.5</v>
      </c>
      <c r="O61" s="638">
        <v>29.7</v>
      </c>
      <c r="P61" s="638">
        <v>50</v>
      </c>
      <c r="Q61" s="638">
        <v>52.2</v>
      </c>
      <c r="R61" s="638">
        <v>53.3</v>
      </c>
      <c r="S61" s="638">
        <v>44.6</v>
      </c>
      <c r="T61" s="638">
        <v>34.700000000000003</v>
      </c>
      <c r="U61" s="638">
        <v>41</v>
      </c>
      <c r="V61" s="638">
        <v>45.6</v>
      </c>
      <c r="W61" s="638">
        <v>54.1</v>
      </c>
      <c r="X61" s="638">
        <v>64</v>
      </c>
      <c r="Y61" s="638">
        <v>63.9</v>
      </c>
      <c r="Z61" s="638">
        <v>44.7</v>
      </c>
      <c r="AA61" s="638">
        <v>51.2</v>
      </c>
      <c r="AB61" s="638">
        <v>47.1</v>
      </c>
      <c r="AC61" s="638">
        <v>43.3</v>
      </c>
      <c r="AD61" s="638">
        <v>45.5</v>
      </c>
      <c r="AE61" s="638">
        <v>40.4</v>
      </c>
      <c r="AF61" s="638">
        <v>42.4</v>
      </c>
      <c r="AG61" s="638">
        <v>28.9</v>
      </c>
      <c r="AH61" s="638">
        <v>30.8</v>
      </c>
      <c r="AI61" s="638">
        <v>26.8</v>
      </c>
      <c r="AJ61" s="638">
        <v>25.6</v>
      </c>
      <c r="AK61" s="638">
        <v>25</v>
      </c>
      <c r="AL61" s="638">
        <v>31.3</v>
      </c>
      <c r="AM61" s="638">
        <v>37.700000000000003</v>
      </c>
      <c r="AN61" s="638">
        <v>35.1</v>
      </c>
      <c r="AO61" s="638">
        <v>50</v>
      </c>
      <c r="AP61" s="638">
        <v>56.3</v>
      </c>
      <c r="AQ61" s="638">
        <v>54.4</v>
      </c>
      <c r="AR61" s="638">
        <v>50</v>
      </c>
      <c r="AS61" s="638">
        <v>51.6</v>
      </c>
      <c r="AT61" s="638">
        <v>39.5</v>
      </c>
      <c r="AU61" s="638">
        <v>38.700000000000003</v>
      </c>
      <c r="AV61" s="638">
        <v>50</v>
      </c>
      <c r="AW61" s="638">
        <v>50</v>
      </c>
      <c r="AX61" s="638">
        <v>46.8</v>
      </c>
      <c r="AY61" s="638">
        <v>52.7</v>
      </c>
      <c r="AZ61" s="638">
        <v>38.6</v>
      </c>
      <c r="BA61" s="638">
        <v>36.6</v>
      </c>
      <c r="BB61" s="638">
        <v>36.799999999999997</v>
      </c>
      <c r="BC61" s="638">
        <v>34.1</v>
      </c>
      <c r="BD61" s="638">
        <v>39</v>
      </c>
      <c r="BE61" s="638">
        <v>36.4</v>
      </c>
      <c r="BF61" s="638">
        <v>42.3</v>
      </c>
      <c r="BG61" s="638">
        <v>44.6</v>
      </c>
      <c r="BH61" s="638">
        <v>53.5</v>
      </c>
      <c r="BI61" s="638">
        <v>55.6</v>
      </c>
      <c r="BJ61" s="638">
        <v>57.1</v>
      </c>
      <c r="BK61" s="638">
        <v>37.5</v>
      </c>
      <c r="BL61" s="638">
        <v>37.299999999999997</v>
      </c>
      <c r="BM61" s="638">
        <v>38.299999999999997</v>
      </c>
      <c r="BN61" s="638">
        <v>28.9</v>
      </c>
      <c r="BO61" s="638">
        <v>44.8</v>
      </c>
    </row>
    <row r="62" spans="1:67" x14ac:dyDescent="0.25">
      <c r="A62" t="s">
        <v>52</v>
      </c>
      <c r="B62" s="638">
        <v>40.1</v>
      </c>
      <c r="C62" s="638">
        <v>38.799999999999997</v>
      </c>
      <c r="D62" s="638">
        <v>38.4</v>
      </c>
      <c r="E62" s="638">
        <v>37.200000000000003</v>
      </c>
      <c r="F62" s="638">
        <v>37.200000000000003</v>
      </c>
      <c r="G62" s="638">
        <v>37.799999999999997</v>
      </c>
      <c r="H62" s="638">
        <v>39.799999999999997</v>
      </c>
      <c r="I62" s="638">
        <v>39.9</v>
      </c>
      <c r="J62" s="638">
        <v>39.5</v>
      </c>
      <c r="K62" s="638">
        <v>39.5</v>
      </c>
      <c r="L62" s="638">
        <v>38</v>
      </c>
      <c r="M62" s="638">
        <v>38.700000000000003</v>
      </c>
      <c r="N62" s="638">
        <v>38.4</v>
      </c>
      <c r="O62" s="638">
        <v>39.299999999999997</v>
      </c>
      <c r="P62" s="638">
        <v>39.1</v>
      </c>
      <c r="Q62" s="638">
        <v>37.5</v>
      </c>
      <c r="R62" s="638">
        <v>36.5</v>
      </c>
      <c r="S62" s="638">
        <v>35.700000000000003</v>
      </c>
      <c r="T62" s="638">
        <v>35.4</v>
      </c>
      <c r="U62" s="638">
        <v>35.700000000000003</v>
      </c>
      <c r="V62" s="638">
        <v>36.9</v>
      </c>
      <c r="W62" s="638">
        <v>36.5</v>
      </c>
      <c r="X62" s="638">
        <v>35.5</v>
      </c>
      <c r="Y62" s="638">
        <v>33.5</v>
      </c>
      <c r="Z62" s="638">
        <v>33.4</v>
      </c>
      <c r="AA62" s="638">
        <v>32.6</v>
      </c>
      <c r="AB62" s="638">
        <v>32.1</v>
      </c>
      <c r="AC62" s="638">
        <v>33.5</v>
      </c>
      <c r="AD62" s="638">
        <v>34.6</v>
      </c>
      <c r="AE62" s="638">
        <v>36.200000000000003</v>
      </c>
      <c r="AF62" s="638">
        <v>38.200000000000003</v>
      </c>
      <c r="AG62" s="638">
        <v>39.200000000000003</v>
      </c>
      <c r="AH62" s="638">
        <v>39.9</v>
      </c>
      <c r="AI62" s="638">
        <v>39.299999999999997</v>
      </c>
      <c r="AJ62" s="638">
        <v>39.1</v>
      </c>
      <c r="AK62" s="638">
        <v>39.4</v>
      </c>
      <c r="AL62" s="638">
        <v>38.700000000000003</v>
      </c>
      <c r="AM62" s="638">
        <v>39.5</v>
      </c>
      <c r="AN62" s="638">
        <v>39.1</v>
      </c>
      <c r="AO62" s="638">
        <v>38.799999999999997</v>
      </c>
      <c r="AP62" s="638">
        <v>38.5</v>
      </c>
      <c r="AQ62" s="638">
        <v>36.700000000000003</v>
      </c>
      <c r="AR62" s="638">
        <v>37.299999999999997</v>
      </c>
      <c r="AS62" s="638">
        <v>37.1</v>
      </c>
      <c r="AT62" s="638">
        <v>38.299999999999997</v>
      </c>
      <c r="AU62" s="638">
        <v>39.9</v>
      </c>
      <c r="AV62" s="638">
        <v>37.5</v>
      </c>
      <c r="AW62" s="638">
        <v>36.1</v>
      </c>
      <c r="AX62" s="638">
        <v>34.700000000000003</v>
      </c>
      <c r="AY62" s="638">
        <v>33.6</v>
      </c>
      <c r="AZ62" s="638">
        <v>35.799999999999997</v>
      </c>
      <c r="BA62" s="638">
        <v>36.799999999999997</v>
      </c>
      <c r="BB62" s="638">
        <v>35.6</v>
      </c>
      <c r="BC62" s="638">
        <v>35.200000000000003</v>
      </c>
      <c r="BD62" s="638">
        <v>32.9</v>
      </c>
      <c r="BE62" s="638">
        <v>31.4</v>
      </c>
      <c r="BF62" s="638">
        <v>31</v>
      </c>
      <c r="BG62" s="638">
        <v>29.8</v>
      </c>
      <c r="BH62" s="638">
        <v>29.8</v>
      </c>
      <c r="BI62" s="638">
        <v>29.7</v>
      </c>
      <c r="BJ62" s="638">
        <v>29.2</v>
      </c>
      <c r="BK62" s="638">
        <v>30</v>
      </c>
      <c r="BL62" s="638">
        <v>29.7</v>
      </c>
      <c r="BM62" s="638">
        <v>29.3</v>
      </c>
      <c r="BN62" s="638">
        <v>30.7</v>
      </c>
      <c r="BO62" s="638">
        <v>28.3</v>
      </c>
    </row>
    <row r="63" spans="1:67" x14ac:dyDescent="0.25">
      <c r="A63" t="s">
        <v>53</v>
      </c>
      <c r="B63" s="638">
        <v>34.6</v>
      </c>
      <c r="C63" s="638">
        <v>31.5</v>
      </c>
      <c r="D63" s="638">
        <v>32</v>
      </c>
      <c r="E63" s="638">
        <v>31</v>
      </c>
      <c r="F63" s="638">
        <v>31</v>
      </c>
      <c r="G63" s="638">
        <v>32.299999999999997</v>
      </c>
      <c r="H63" s="638">
        <v>30.2</v>
      </c>
      <c r="I63" s="638">
        <v>30.6</v>
      </c>
      <c r="J63" s="638">
        <v>30.8</v>
      </c>
      <c r="K63" s="638">
        <v>29.5</v>
      </c>
      <c r="L63" s="638">
        <v>29.6</v>
      </c>
      <c r="M63" s="638">
        <v>29.4</v>
      </c>
      <c r="N63" s="638">
        <v>30.6</v>
      </c>
      <c r="O63" s="638">
        <v>32.1</v>
      </c>
      <c r="P63" s="638">
        <v>32.799999999999997</v>
      </c>
      <c r="Q63" s="638">
        <v>33.9</v>
      </c>
      <c r="R63" s="638">
        <v>33.1</v>
      </c>
      <c r="S63" s="638">
        <v>33.299999999999997</v>
      </c>
      <c r="T63" s="638">
        <v>33</v>
      </c>
      <c r="U63" s="638">
        <v>31.2</v>
      </c>
      <c r="V63" s="638">
        <v>31.4</v>
      </c>
      <c r="W63" s="638">
        <v>31.6</v>
      </c>
      <c r="X63" s="638">
        <v>31.7</v>
      </c>
      <c r="Y63" s="638">
        <v>31.7</v>
      </c>
      <c r="Z63" s="638">
        <v>30.8</v>
      </c>
      <c r="AA63" s="638">
        <v>29.6</v>
      </c>
      <c r="AB63" s="638">
        <v>30.1</v>
      </c>
      <c r="AC63" s="638">
        <v>31.4</v>
      </c>
      <c r="AD63" s="638">
        <v>32.700000000000003</v>
      </c>
      <c r="AE63" s="638">
        <v>32.700000000000003</v>
      </c>
      <c r="AF63" s="638">
        <v>33</v>
      </c>
      <c r="AG63" s="638">
        <v>32.1</v>
      </c>
      <c r="AH63" s="638">
        <v>32</v>
      </c>
      <c r="AI63" s="638">
        <v>31.6</v>
      </c>
      <c r="AJ63" s="638">
        <v>31.3</v>
      </c>
      <c r="AK63" s="638">
        <v>33.4</v>
      </c>
      <c r="AL63" s="638">
        <v>33.299999999999997</v>
      </c>
      <c r="AM63" s="638">
        <v>34.799999999999997</v>
      </c>
      <c r="AN63" s="638">
        <v>35.6</v>
      </c>
      <c r="AO63" s="638">
        <v>35.200000000000003</v>
      </c>
      <c r="AP63" s="638">
        <v>35.4</v>
      </c>
      <c r="AQ63" s="638">
        <v>36.200000000000003</v>
      </c>
      <c r="AR63" s="638">
        <v>36.6</v>
      </c>
      <c r="AS63" s="638">
        <v>35.799999999999997</v>
      </c>
      <c r="AT63" s="638">
        <v>36.799999999999997</v>
      </c>
      <c r="AU63" s="638">
        <v>37.1</v>
      </c>
      <c r="AV63" s="638">
        <v>37.9</v>
      </c>
      <c r="AW63" s="638">
        <v>40.4</v>
      </c>
      <c r="AX63" s="638">
        <v>39.6</v>
      </c>
      <c r="AY63" s="638">
        <v>39.200000000000003</v>
      </c>
      <c r="AZ63" s="638">
        <v>40.1</v>
      </c>
      <c r="BA63" s="638">
        <v>37.799999999999997</v>
      </c>
      <c r="BB63" s="638">
        <v>38.799999999999997</v>
      </c>
      <c r="BC63" s="638">
        <v>38.799999999999997</v>
      </c>
      <c r="BD63" s="638">
        <v>38.6</v>
      </c>
      <c r="BE63" s="638">
        <v>39.799999999999997</v>
      </c>
      <c r="BF63" s="638">
        <v>39.299999999999997</v>
      </c>
      <c r="BG63" s="638">
        <v>39.200000000000003</v>
      </c>
      <c r="BH63" s="638">
        <v>38.200000000000003</v>
      </c>
      <c r="BI63" s="638">
        <v>37.799999999999997</v>
      </c>
      <c r="BJ63" s="638">
        <v>36.6</v>
      </c>
      <c r="BK63" s="638">
        <v>37.299999999999997</v>
      </c>
      <c r="BL63" s="638">
        <v>38</v>
      </c>
      <c r="BM63" s="638">
        <v>37.9</v>
      </c>
      <c r="BN63" s="638">
        <v>37.799999999999997</v>
      </c>
      <c r="BO63" s="638">
        <v>37.6</v>
      </c>
    </row>
    <row r="64" spans="1:67" x14ac:dyDescent="0.25">
      <c r="A64" t="s">
        <v>54</v>
      </c>
      <c r="B64" s="638">
        <v>27.5</v>
      </c>
      <c r="C64" s="638">
        <v>28.4</v>
      </c>
      <c r="D64" s="638">
        <v>31.1</v>
      </c>
      <c r="E64" s="638">
        <v>30.1</v>
      </c>
      <c r="F64" s="638">
        <v>32.700000000000003</v>
      </c>
      <c r="G64" s="638">
        <v>32.799999999999997</v>
      </c>
      <c r="H64" s="638">
        <v>32.6</v>
      </c>
      <c r="I64" s="638">
        <v>33.9</v>
      </c>
      <c r="J64" s="638">
        <v>30.5</v>
      </c>
      <c r="K64" s="638">
        <v>31.7</v>
      </c>
      <c r="L64" s="638">
        <v>35.1</v>
      </c>
      <c r="M64" s="638">
        <v>33.6</v>
      </c>
      <c r="N64" s="638">
        <v>32.700000000000003</v>
      </c>
      <c r="O64" s="638">
        <v>32.799999999999997</v>
      </c>
      <c r="P64" s="638">
        <v>30.2</v>
      </c>
      <c r="Q64" s="638">
        <v>30.7</v>
      </c>
      <c r="R64" s="638">
        <v>32.6</v>
      </c>
      <c r="S64" s="638">
        <v>30.9</v>
      </c>
      <c r="T64" s="638">
        <v>31.9</v>
      </c>
      <c r="U64" s="638">
        <v>32.6</v>
      </c>
      <c r="V64" s="638">
        <v>33.200000000000003</v>
      </c>
      <c r="W64" s="638">
        <v>32</v>
      </c>
      <c r="X64" s="638">
        <v>33</v>
      </c>
      <c r="Y64" s="638">
        <v>31.7</v>
      </c>
      <c r="Z64" s="638">
        <v>30.9</v>
      </c>
      <c r="AA64" s="638">
        <v>36</v>
      </c>
      <c r="AB64" s="638">
        <v>34.9</v>
      </c>
      <c r="AC64" s="638">
        <v>35.6</v>
      </c>
      <c r="AD64" s="638">
        <v>35.799999999999997</v>
      </c>
      <c r="AE64" s="638">
        <v>32.6</v>
      </c>
      <c r="AF64" s="638">
        <v>37.4</v>
      </c>
      <c r="AG64" s="638">
        <v>34.9</v>
      </c>
      <c r="AH64" s="638">
        <v>36.200000000000003</v>
      </c>
      <c r="AI64" s="638">
        <v>39.1</v>
      </c>
      <c r="AJ64" s="638">
        <v>35.9</v>
      </c>
      <c r="AK64" s="638">
        <v>36.4</v>
      </c>
      <c r="AL64" s="638">
        <v>35.6</v>
      </c>
      <c r="AM64" s="638">
        <v>34.200000000000003</v>
      </c>
      <c r="AN64" s="638">
        <v>35.9</v>
      </c>
      <c r="AO64" s="638">
        <v>37.700000000000003</v>
      </c>
      <c r="AP64" s="638">
        <v>38.700000000000003</v>
      </c>
      <c r="AQ64" s="638">
        <v>38</v>
      </c>
      <c r="AR64" s="638">
        <v>40.9</v>
      </c>
      <c r="AS64" s="638">
        <v>37.6</v>
      </c>
      <c r="AT64" s="638">
        <v>33.799999999999997</v>
      </c>
      <c r="AU64" s="638">
        <v>35.5</v>
      </c>
      <c r="AV64" s="638">
        <v>37.6</v>
      </c>
      <c r="AW64" s="638">
        <v>39</v>
      </c>
      <c r="AX64" s="638">
        <v>39.200000000000003</v>
      </c>
      <c r="AY64" s="638">
        <v>37.4</v>
      </c>
      <c r="AZ64" s="638">
        <v>33</v>
      </c>
      <c r="BA64" s="638">
        <v>37.4</v>
      </c>
      <c r="BB64" s="638">
        <v>38.4</v>
      </c>
      <c r="BC64" s="638">
        <v>38.1</v>
      </c>
      <c r="BD64" s="638">
        <v>36.1</v>
      </c>
      <c r="BE64" s="638">
        <v>31</v>
      </c>
      <c r="BF64" s="638">
        <v>29.7</v>
      </c>
      <c r="BG64" s="638">
        <v>30.8</v>
      </c>
      <c r="BH64" s="638">
        <v>31.8</v>
      </c>
      <c r="BI64" s="638">
        <v>36.1</v>
      </c>
      <c r="BJ64" s="638">
        <v>36.6</v>
      </c>
      <c r="BK64" s="638">
        <v>32.6</v>
      </c>
      <c r="BL64" s="638">
        <v>33.9</v>
      </c>
      <c r="BM64" s="638">
        <v>32.200000000000003</v>
      </c>
      <c r="BN64" s="638">
        <v>33.799999999999997</v>
      </c>
      <c r="BO64" s="638">
        <v>35.799999999999997</v>
      </c>
    </row>
    <row r="65" spans="1:67" x14ac:dyDescent="0.25">
      <c r="A65" t="s">
        <v>55</v>
      </c>
      <c r="B65" s="638">
        <v>32.299999999999997</v>
      </c>
      <c r="C65" s="638">
        <v>29.8</v>
      </c>
      <c r="D65" s="638">
        <v>28.6</v>
      </c>
      <c r="E65" s="638">
        <v>31.2</v>
      </c>
      <c r="F65" s="638">
        <v>32.799999999999997</v>
      </c>
      <c r="G65" s="638">
        <v>33.299999999999997</v>
      </c>
      <c r="H65" s="638">
        <v>36.5</v>
      </c>
      <c r="I65" s="638">
        <v>34.700000000000003</v>
      </c>
      <c r="J65" s="638">
        <v>35.9</v>
      </c>
      <c r="K65" s="638">
        <v>38.799999999999997</v>
      </c>
      <c r="L65" s="638">
        <v>38.4</v>
      </c>
      <c r="M65" s="638">
        <v>36.799999999999997</v>
      </c>
      <c r="N65" s="638">
        <v>34.700000000000003</v>
      </c>
      <c r="O65" s="638">
        <v>34.5</v>
      </c>
      <c r="P65" s="638">
        <v>35.1</v>
      </c>
      <c r="Q65" s="638">
        <v>35.5</v>
      </c>
      <c r="R65" s="638">
        <v>35</v>
      </c>
      <c r="S65" s="638">
        <v>33</v>
      </c>
      <c r="T65" s="638">
        <v>32.200000000000003</v>
      </c>
      <c r="U65" s="638">
        <v>30.9</v>
      </c>
      <c r="V65" s="638">
        <v>35.700000000000003</v>
      </c>
      <c r="W65" s="638">
        <v>36.799999999999997</v>
      </c>
      <c r="X65" s="638">
        <v>36.700000000000003</v>
      </c>
      <c r="Y65" s="638">
        <v>37.200000000000003</v>
      </c>
      <c r="Z65" s="638">
        <v>34.9</v>
      </c>
      <c r="AA65" s="638">
        <v>35.6</v>
      </c>
      <c r="AB65" s="638">
        <v>35.5</v>
      </c>
      <c r="AC65" s="638">
        <v>35.299999999999997</v>
      </c>
      <c r="AD65" s="638">
        <v>35.1</v>
      </c>
      <c r="AE65" s="638">
        <v>38.6</v>
      </c>
      <c r="AF65" s="638">
        <v>37.1</v>
      </c>
      <c r="AG65" s="638">
        <v>35.700000000000003</v>
      </c>
      <c r="AH65" s="638">
        <v>34.700000000000003</v>
      </c>
      <c r="AI65" s="638">
        <v>29.3</v>
      </c>
      <c r="AJ65" s="638">
        <v>30.6</v>
      </c>
      <c r="AK65" s="638">
        <v>34.700000000000003</v>
      </c>
      <c r="AL65" s="638">
        <v>35</v>
      </c>
      <c r="AM65" s="638">
        <v>34.5</v>
      </c>
      <c r="AN65" s="638">
        <v>33</v>
      </c>
      <c r="AO65" s="638">
        <v>30.8</v>
      </c>
      <c r="AP65" s="638">
        <v>29.6</v>
      </c>
      <c r="AQ65" s="638">
        <v>29</v>
      </c>
      <c r="AR65" s="638">
        <v>30.6</v>
      </c>
      <c r="AS65" s="638">
        <v>30.2</v>
      </c>
      <c r="AT65" s="638">
        <v>29.2</v>
      </c>
      <c r="AU65" s="638">
        <v>28.8</v>
      </c>
      <c r="AV65" s="638">
        <v>29.5</v>
      </c>
      <c r="AW65" s="638">
        <v>34.299999999999997</v>
      </c>
      <c r="AX65" s="638">
        <v>37.1</v>
      </c>
      <c r="AY65" s="638">
        <v>36</v>
      </c>
      <c r="AZ65" s="638">
        <v>34.9</v>
      </c>
      <c r="BA65" s="638">
        <v>30.9</v>
      </c>
      <c r="BB65" s="638">
        <v>26.7</v>
      </c>
      <c r="BC65" s="638">
        <v>26.8</v>
      </c>
      <c r="BD65" s="638">
        <v>23.8</v>
      </c>
      <c r="BE65" s="638">
        <v>17.8</v>
      </c>
      <c r="BF65" s="638">
        <v>17.100000000000001</v>
      </c>
      <c r="BG65" s="638">
        <v>16.399999999999999</v>
      </c>
      <c r="BH65" s="638">
        <v>16.399999999999999</v>
      </c>
      <c r="BI65" s="638">
        <v>17.8</v>
      </c>
      <c r="BJ65" s="638">
        <v>17.8</v>
      </c>
      <c r="BK65" s="638">
        <v>16.2</v>
      </c>
      <c r="BL65" s="638">
        <v>18.2</v>
      </c>
      <c r="BM65" s="638">
        <v>19.7</v>
      </c>
      <c r="BN65" s="638">
        <v>21.4</v>
      </c>
      <c r="BO65" s="638">
        <v>22.9</v>
      </c>
    </row>
    <row r="66" spans="1:67" x14ac:dyDescent="0.25">
      <c r="A66" t="s">
        <v>56</v>
      </c>
      <c r="B66" s="638">
        <v>30.2</v>
      </c>
      <c r="C66" s="638">
        <v>40.700000000000003</v>
      </c>
      <c r="D66" s="638">
        <v>34.1</v>
      </c>
      <c r="E66" s="638">
        <v>35.200000000000003</v>
      </c>
      <c r="F66" s="638">
        <v>31.8</v>
      </c>
      <c r="G66" s="638">
        <v>30.2</v>
      </c>
      <c r="H66" s="638">
        <v>32.5</v>
      </c>
      <c r="I66" s="638">
        <v>37</v>
      </c>
      <c r="J66" s="638">
        <v>34.700000000000003</v>
      </c>
      <c r="K66" s="638">
        <v>35.700000000000003</v>
      </c>
      <c r="L66" s="638">
        <v>38.9</v>
      </c>
      <c r="M66" s="638">
        <v>36.799999999999997</v>
      </c>
      <c r="N66" s="638">
        <v>38.299999999999997</v>
      </c>
      <c r="O66" s="638">
        <v>39.200000000000003</v>
      </c>
      <c r="P66" s="638">
        <v>35.9</v>
      </c>
      <c r="Q66" s="638">
        <v>37.6</v>
      </c>
      <c r="R66" s="638">
        <v>43.4</v>
      </c>
      <c r="S66" s="638">
        <v>43.6</v>
      </c>
      <c r="T66" s="638">
        <v>46.9</v>
      </c>
      <c r="U66" s="638">
        <v>48.1</v>
      </c>
      <c r="V66" s="638">
        <v>45.3</v>
      </c>
      <c r="W66" s="638">
        <v>49.7</v>
      </c>
      <c r="X66" s="638">
        <v>49.7</v>
      </c>
      <c r="Y66" s="638">
        <v>47.4</v>
      </c>
      <c r="Z66" s="638">
        <v>46.5</v>
      </c>
      <c r="AA66" s="638">
        <v>44</v>
      </c>
      <c r="AB66" s="638">
        <v>42</v>
      </c>
      <c r="AC66" s="638">
        <v>42.7</v>
      </c>
      <c r="AD66" s="638">
        <v>39.799999999999997</v>
      </c>
      <c r="AE66" s="638">
        <v>37.700000000000003</v>
      </c>
      <c r="AF66" s="638">
        <v>34.6</v>
      </c>
      <c r="AG66" s="638">
        <v>36.6</v>
      </c>
      <c r="AH66" s="638">
        <v>37.299999999999997</v>
      </c>
      <c r="AI66" s="638">
        <v>34.6</v>
      </c>
      <c r="AJ66" s="638">
        <v>37.4</v>
      </c>
      <c r="AK66" s="638">
        <v>33.9</v>
      </c>
      <c r="AL66" s="638">
        <v>36.1</v>
      </c>
      <c r="AM66" s="638">
        <v>42</v>
      </c>
      <c r="AN66" s="638">
        <v>50.5</v>
      </c>
      <c r="AO66" s="638">
        <v>54.9</v>
      </c>
      <c r="AP66" s="638">
        <v>50.8</v>
      </c>
      <c r="AQ66" s="638">
        <v>48</v>
      </c>
      <c r="AR66" s="638">
        <v>47</v>
      </c>
      <c r="AS66" s="638">
        <v>42.9</v>
      </c>
      <c r="AT66" s="638">
        <v>41.2</v>
      </c>
      <c r="AU66" s="638">
        <v>41.6</v>
      </c>
      <c r="AV66" s="638">
        <v>44.3</v>
      </c>
      <c r="AW66" s="638">
        <v>39.200000000000003</v>
      </c>
      <c r="AX66" s="638">
        <v>42.6</v>
      </c>
      <c r="AY66" s="638">
        <v>36</v>
      </c>
      <c r="AZ66" s="638">
        <v>30.4</v>
      </c>
      <c r="BA66" s="638">
        <v>34.700000000000003</v>
      </c>
      <c r="BB66" s="638">
        <v>32.5</v>
      </c>
      <c r="BC66" s="638">
        <v>36.1</v>
      </c>
      <c r="BD66" s="638">
        <v>37.9</v>
      </c>
      <c r="BE66" s="638">
        <v>39.1</v>
      </c>
      <c r="BF66" s="638">
        <v>41.4</v>
      </c>
      <c r="BG66" s="638">
        <v>47.4</v>
      </c>
      <c r="BH66" s="638">
        <v>43.5</v>
      </c>
      <c r="BI66" s="638">
        <v>40.1</v>
      </c>
      <c r="BJ66" s="638">
        <v>37.4</v>
      </c>
      <c r="BK66" s="638">
        <v>31.8</v>
      </c>
      <c r="BL66" s="638">
        <v>33.9</v>
      </c>
      <c r="BM66" s="638">
        <v>33.1</v>
      </c>
      <c r="BN66" s="638">
        <v>36.5</v>
      </c>
      <c r="BO66" s="638">
        <v>37.6</v>
      </c>
    </row>
    <row r="67" spans="1:67" x14ac:dyDescent="0.25">
      <c r="A67" t="s">
        <v>57</v>
      </c>
      <c r="B67" s="638">
        <v>48.1</v>
      </c>
      <c r="C67" s="638">
        <v>53.2</v>
      </c>
      <c r="D67" s="638">
        <v>53.2</v>
      </c>
      <c r="E67" s="638">
        <v>52.6</v>
      </c>
      <c r="F67" s="638">
        <v>48.2</v>
      </c>
      <c r="G67" s="638">
        <v>49.4</v>
      </c>
      <c r="H67" s="638">
        <v>49.5</v>
      </c>
      <c r="I67" s="638">
        <v>56.6</v>
      </c>
      <c r="J67" s="638">
        <v>55.2</v>
      </c>
      <c r="K67" s="638">
        <v>57.1</v>
      </c>
      <c r="L67" s="638">
        <v>58.5</v>
      </c>
      <c r="M67" s="638">
        <v>53.4</v>
      </c>
      <c r="N67" s="638">
        <v>55.8</v>
      </c>
      <c r="O67" s="638">
        <v>50.9</v>
      </c>
      <c r="P67" s="638">
        <v>49.2</v>
      </c>
      <c r="Q67" s="638">
        <v>45.2</v>
      </c>
      <c r="R67" s="638">
        <v>41.2</v>
      </c>
      <c r="S67" s="638">
        <v>40.5</v>
      </c>
      <c r="T67" s="638">
        <v>42.5</v>
      </c>
      <c r="U67" s="638">
        <v>48</v>
      </c>
      <c r="V67" s="638">
        <v>47.7</v>
      </c>
      <c r="W67" s="638">
        <v>49.8</v>
      </c>
      <c r="X67" s="638">
        <v>44.5</v>
      </c>
      <c r="Y67" s="638">
        <v>42.5</v>
      </c>
      <c r="Z67" s="638">
        <v>39.200000000000003</v>
      </c>
      <c r="AA67" s="638">
        <v>35.9</v>
      </c>
      <c r="AB67" s="638">
        <v>35.799999999999997</v>
      </c>
      <c r="AC67" s="638">
        <v>32.799999999999997</v>
      </c>
      <c r="AD67" s="638">
        <v>38.5</v>
      </c>
      <c r="AE67" s="638">
        <v>39.4</v>
      </c>
      <c r="AF67" s="638">
        <v>42.9</v>
      </c>
      <c r="AG67" s="638">
        <v>44.9</v>
      </c>
      <c r="AH67" s="638">
        <v>45.3</v>
      </c>
      <c r="AI67" s="638">
        <v>43.9</v>
      </c>
      <c r="AJ67" s="638">
        <v>47.2</v>
      </c>
      <c r="AK67" s="638">
        <v>47.4</v>
      </c>
      <c r="AL67" s="638">
        <v>46.5</v>
      </c>
      <c r="AM67" s="638">
        <v>46.4</v>
      </c>
      <c r="AN67" s="638">
        <v>47.8</v>
      </c>
      <c r="AO67" s="638">
        <v>50.8</v>
      </c>
      <c r="AP67" s="638">
        <v>48.8</v>
      </c>
      <c r="AQ67" s="638">
        <v>48.8</v>
      </c>
      <c r="AR67" s="638">
        <v>45.5</v>
      </c>
      <c r="AS67" s="638">
        <v>40.200000000000003</v>
      </c>
      <c r="AT67" s="638">
        <v>32.1</v>
      </c>
      <c r="AU67" s="638">
        <v>26.5</v>
      </c>
      <c r="AV67" s="638">
        <v>30.4</v>
      </c>
      <c r="AW67" s="638">
        <v>36.1</v>
      </c>
      <c r="AX67" s="638">
        <v>33.6</v>
      </c>
      <c r="AY67" s="638">
        <v>43.8</v>
      </c>
      <c r="AZ67" s="638">
        <v>43.8</v>
      </c>
      <c r="BA67" s="638">
        <v>46</v>
      </c>
      <c r="BB67" s="638">
        <v>46.6</v>
      </c>
      <c r="BC67" s="638">
        <v>44.8</v>
      </c>
      <c r="BD67" s="638">
        <v>41.5</v>
      </c>
      <c r="BE67" s="638">
        <v>39.299999999999997</v>
      </c>
      <c r="BF67" s="638">
        <v>42.6</v>
      </c>
      <c r="BG67" s="638">
        <v>42.6</v>
      </c>
      <c r="BH67" s="638">
        <v>42.9</v>
      </c>
      <c r="BI67" s="638">
        <v>46.7</v>
      </c>
      <c r="BJ67" s="638">
        <v>47.2</v>
      </c>
      <c r="BK67" s="638">
        <v>44.7</v>
      </c>
      <c r="BL67" s="638">
        <v>50</v>
      </c>
      <c r="BM67" s="638">
        <v>51.2</v>
      </c>
      <c r="BN67" s="638">
        <v>47.9</v>
      </c>
      <c r="BO67" s="638">
        <v>53.2</v>
      </c>
    </row>
    <row r="68" spans="1:67" x14ac:dyDescent="0.25">
      <c r="A68" t="s">
        <v>58</v>
      </c>
      <c r="B68" s="638">
        <v>37.6</v>
      </c>
      <c r="C68" s="638">
        <v>39</v>
      </c>
      <c r="D68" s="638">
        <v>37.299999999999997</v>
      </c>
      <c r="E68" s="638">
        <v>41.5</v>
      </c>
      <c r="F68" s="638">
        <v>40.799999999999997</v>
      </c>
      <c r="G68" s="638">
        <v>36.6</v>
      </c>
      <c r="H68" s="638">
        <v>33.1</v>
      </c>
      <c r="I68" s="638">
        <v>28.2</v>
      </c>
      <c r="J68" s="638">
        <v>29.4</v>
      </c>
      <c r="K68" s="638">
        <v>30.7</v>
      </c>
      <c r="L68" s="638">
        <v>29.1</v>
      </c>
      <c r="M68" s="638">
        <v>34.299999999999997</v>
      </c>
      <c r="N68" s="638">
        <v>36.6</v>
      </c>
      <c r="O68" s="638">
        <v>40.700000000000003</v>
      </c>
      <c r="P68" s="638">
        <v>47.7</v>
      </c>
      <c r="Q68" s="638">
        <v>39.700000000000003</v>
      </c>
      <c r="R68" s="638">
        <v>38.9</v>
      </c>
      <c r="S68" s="638">
        <v>39.299999999999997</v>
      </c>
      <c r="T68" s="638">
        <v>30.6</v>
      </c>
      <c r="U68" s="638">
        <v>27.6</v>
      </c>
      <c r="V68" s="638">
        <v>22.8</v>
      </c>
      <c r="W68" s="638">
        <v>21.3</v>
      </c>
      <c r="X68" s="638">
        <v>25.7</v>
      </c>
      <c r="Y68" s="638">
        <v>25</v>
      </c>
      <c r="Z68" s="638">
        <v>27.1</v>
      </c>
      <c r="AA68" s="638">
        <v>25.8</v>
      </c>
      <c r="AB68" s="638">
        <v>28.4</v>
      </c>
      <c r="AC68" s="638">
        <v>26</v>
      </c>
      <c r="AD68" s="638">
        <v>23.7</v>
      </c>
      <c r="AE68" s="638">
        <v>22.4</v>
      </c>
      <c r="AF68" s="638">
        <v>21.5</v>
      </c>
      <c r="AG68" s="638">
        <v>19.7</v>
      </c>
      <c r="AH68" s="638">
        <v>20.3</v>
      </c>
      <c r="AI68" s="638">
        <v>23.1</v>
      </c>
      <c r="AJ68" s="638">
        <v>22.2</v>
      </c>
      <c r="AK68" s="638">
        <v>24.7</v>
      </c>
      <c r="AL68" s="638">
        <v>26.9</v>
      </c>
      <c r="AM68" s="638">
        <v>26.5</v>
      </c>
      <c r="AN68" s="638">
        <v>24.5</v>
      </c>
      <c r="AO68" s="638">
        <v>24.5</v>
      </c>
      <c r="AP68" s="638">
        <v>23.8</v>
      </c>
      <c r="AQ68" s="638">
        <v>23.9</v>
      </c>
      <c r="AR68" s="638">
        <v>25</v>
      </c>
      <c r="AS68" s="638">
        <v>26.2</v>
      </c>
      <c r="AT68" s="638">
        <v>26.6</v>
      </c>
      <c r="AU68" s="638">
        <v>25.2</v>
      </c>
      <c r="AV68" s="638">
        <v>28.3</v>
      </c>
      <c r="AW68" s="638">
        <v>28.2</v>
      </c>
      <c r="AX68" s="638">
        <v>30.3</v>
      </c>
      <c r="AY68" s="638">
        <v>30.1</v>
      </c>
      <c r="AZ68" s="638">
        <v>27.6</v>
      </c>
      <c r="BA68" s="638">
        <v>27.9</v>
      </c>
      <c r="BB68" s="638">
        <v>23.6</v>
      </c>
      <c r="BC68" s="638">
        <v>26</v>
      </c>
      <c r="BD68" s="638">
        <v>30.1</v>
      </c>
      <c r="BE68" s="638">
        <v>31.8</v>
      </c>
      <c r="BF68" s="638">
        <v>33.1</v>
      </c>
      <c r="BG68" s="638">
        <v>31.7</v>
      </c>
      <c r="BH68" s="638">
        <v>28.2</v>
      </c>
      <c r="BI68" s="638">
        <v>29</v>
      </c>
      <c r="BJ68" s="638">
        <v>28.8</v>
      </c>
      <c r="BK68" s="638">
        <v>32</v>
      </c>
      <c r="BL68" s="638">
        <v>32.700000000000003</v>
      </c>
      <c r="BM68" s="638">
        <v>27.9</v>
      </c>
      <c r="BN68" s="638">
        <v>27.2</v>
      </c>
      <c r="BO68" s="638">
        <v>26.1</v>
      </c>
    </row>
    <row r="69" spans="1:67" x14ac:dyDescent="0.25">
      <c r="A69" t="s">
        <v>59</v>
      </c>
      <c r="B69" s="638">
        <v>44.7</v>
      </c>
      <c r="C69" s="638">
        <v>44.8</v>
      </c>
      <c r="D69" s="638">
        <v>43.3</v>
      </c>
      <c r="E69" s="638">
        <v>44.2</v>
      </c>
      <c r="F69" s="638">
        <v>42.1</v>
      </c>
      <c r="G69" s="638">
        <v>45.3</v>
      </c>
      <c r="H69" s="638">
        <v>48.1</v>
      </c>
      <c r="I69" s="638">
        <v>47.9</v>
      </c>
      <c r="J69" s="638">
        <v>47.5</v>
      </c>
      <c r="K69" s="638">
        <v>46.8</v>
      </c>
      <c r="L69" s="638">
        <v>46.5</v>
      </c>
      <c r="M69" s="638">
        <v>44.3</v>
      </c>
      <c r="N69" s="638">
        <v>43.1</v>
      </c>
      <c r="O69" s="638">
        <v>42.7</v>
      </c>
      <c r="P69" s="638">
        <v>42.2</v>
      </c>
      <c r="Q69" s="638">
        <v>45</v>
      </c>
      <c r="R69" s="638">
        <v>46.7</v>
      </c>
      <c r="S69" s="638">
        <v>47.2</v>
      </c>
      <c r="T69" s="638">
        <v>47.2</v>
      </c>
      <c r="U69" s="638">
        <v>46.3</v>
      </c>
      <c r="V69" s="638">
        <v>43.8</v>
      </c>
      <c r="W69" s="638">
        <v>42.3</v>
      </c>
      <c r="X69" s="638">
        <v>41.2</v>
      </c>
      <c r="Y69" s="638">
        <v>37.6</v>
      </c>
      <c r="Z69" s="638">
        <v>37.5</v>
      </c>
      <c r="AA69" s="638">
        <v>39.6</v>
      </c>
      <c r="AB69" s="638">
        <v>37.6</v>
      </c>
      <c r="AC69" s="638">
        <v>39.1</v>
      </c>
      <c r="AD69" s="638">
        <v>41.1</v>
      </c>
      <c r="AE69" s="638">
        <v>40</v>
      </c>
      <c r="AF69" s="638">
        <v>43.3</v>
      </c>
      <c r="AG69" s="638">
        <v>43.8</v>
      </c>
      <c r="AH69" s="638">
        <v>40.799999999999997</v>
      </c>
      <c r="AI69" s="638">
        <v>43.5</v>
      </c>
      <c r="AJ69" s="638">
        <v>43.1</v>
      </c>
      <c r="AK69" s="638">
        <v>43.4</v>
      </c>
      <c r="AL69" s="638">
        <v>46.4</v>
      </c>
      <c r="AM69" s="638">
        <v>45.9</v>
      </c>
      <c r="AN69" s="638">
        <v>48.4</v>
      </c>
      <c r="AO69" s="638">
        <v>50.4</v>
      </c>
      <c r="AP69" s="638">
        <v>49.7</v>
      </c>
      <c r="AQ69" s="638">
        <v>51.5</v>
      </c>
      <c r="AR69" s="638">
        <v>51.8</v>
      </c>
      <c r="AS69" s="638">
        <v>51.9</v>
      </c>
      <c r="AT69" s="638">
        <v>53.3</v>
      </c>
      <c r="AU69" s="638">
        <v>53.8</v>
      </c>
      <c r="AV69" s="638">
        <v>54.8</v>
      </c>
      <c r="AW69" s="638">
        <v>53.3</v>
      </c>
      <c r="AX69" s="638">
        <v>52.1</v>
      </c>
      <c r="AY69" s="638">
        <v>51.7</v>
      </c>
      <c r="AZ69" s="638">
        <v>48.3</v>
      </c>
      <c r="BA69" s="638">
        <v>48.6</v>
      </c>
      <c r="BB69" s="638">
        <v>46.8</v>
      </c>
      <c r="BC69" s="638">
        <v>46.5</v>
      </c>
      <c r="BD69" s="638">
        <v>42.2</v>
      </c>
      <c r="BE69" s="638">
        <v>40.200000000000003</v>
      </c>
      <c r="BF69" s="638">
        <v>38.9</v>
      </c>
      <c r="BG69" s="638">
        <v>38.200000000000003</v>
      </c>
      <c r="BH69" s="638">
        <v>40</v>
      </c>
      <c r="BI69" s="638">
        <v>41</v>
      </c>
      <c r="BJ69" s="638">
        <v>41</v>
      </c>
      <c r="BK69" s="638">
        <v>41.6</v>
      </c>
      <c r="BL69" s="638">
        <v>42</v>
      </c>
      <c r="BM69" s="638">
        <v>40.299999999999997</v>
      </c>
      <c r="BN69" s="638">
        <v>39.9</v>
      </c>
      <c r="BO69" s="638">
        <v>36.1</v>
      </c>
    </row>
    <row r="70" spans="1:67" x14ac:dyDescent="0.25">
      <c r="A70" t="s">
        <v>60</v>
      </c>
      <c r="B70" s="638">
        <v>37.700000000000003</v>
      </c>
      <c r="C70" s="638">
        <v>39.299999999999997</v>
      </c>
      <c r="D70" s="638">
        <v>34.299999999999997</v>
      </c>
      <c r="E70" s="638">
        <v>36.5</v>
      </c>
      <c r="F70" s="638">
        <v>37.6</v>
      </c>
      <c r="G70" s="638">
        <v>40.700000000000003</v>
      </c>
      <c r="H70" s="638">
        <v>49.1</v>
      </c>
      <c r="I70" s="638">
        <v>48.8</v>
      </c>
      <c r="J70" s="638">
        <v>51.6</v>
      </c>
      <c r="K70" s="638">
        <v>56.2</v>
      </c>
      <c r="L70" s="638">
        <v>55.4</v>
      </c>
      <c r="M70" s="638">
        <v>60</v>
      </c>
      <c r="N70" s="638">
        <v>56.2</v>
      </c>
      <c r="O70" s="638">
        <v>46.9</v>
      </c>
      <c r="P70" s="638">
        <v>50</v>
      </c>
      <c r="Q70" s="638">
        <v>44.2</v>
      </c>
      <c r="R70" s="638">
        <v>50.3</v>
      </c>
      <c r="S70" s="638">
        <v>56.2</v>
      </c>
      <c r="T70" s="638">
        <v>50.3</v>
      </c>
      <c r="U70" s="638">
        <v>51.8</v>
      </c>
      <c r="V70" s="638">
        <v>48.1</v>
      </c>
      <c r="W70" s="638">
        <v>44</v>
      </c>
      <c r="X70" s="638">
        <v>44.4</v>
      </c>
      <c r="Y70" s="638">
        <v>44.8</v>
      </c>
      <c r="Z70" s="638">
        <v>43</v>
      </c>
      <c r="AA70" s="638">
        <v>47.5</v>
      </c>
      <c r="AB70" s="638">
        <v>49.8</v>
      </c>
      <c r="AC70" s="638">
        <v>47.6</v>
      </c>
      <c r="AD70" s="638">
        <v>52.8</v>
      </c>
      <c r="AE70" s="638">
        <v>54.5</v>
      </c>
      <c r="AF70" s="638">
        <v>54.4</v>
      </c>
      <c r="AG70" s="638">
        <v>55.5</v>
      </c>
      <c r="AH70" s="638">
        <v>50.3</v>
      </c>
      <c r="AI70" s="638">
        <v>49.7</v>
      </c>
      <c r="AJ70" s="638">
        <v>48.3</v>
      </c>
      <c r="AK70" s="638">
        <v>51</v>
      </c>
      <c r="AL70" s="638">
        <v>59</v>
      </c>
      <c r="AM70" s="638">
        <v>59.6</v>
      </c>
      <c r="AN70" s="638">
        <v>60.2</v>
      </c>
      <c r="AO70" s="638">
        <v>52.1</v>
      </c>
      <c r="AP70" s="638">
        <v>52.1</v>
      </c>
      <c r="AQ70" s="638">
        <v>47.5</v>
      </c>
      <c r="AR70" s="638">
        <v>46.2</v>
      </c>
      <c r="AS70" s="638">
        <v>54.6</v>
      </c>
      <c r="AT70" s="638">
        <v>48.1</v>
      </c>
      <c r="AU70" s="638">
        <v>48.8</v>
      </c>
      <c r="AV70" s="638">
        <v>45.7</v>
      </c>
      <c r="AW70" s="638">
        <v>39.4</v>
      </c>
      <c r="AX70" s="638">
        <v>36.799999999999997</v>
      </c>
      <c r="AY70" s="638">
        <v>38</v>
      </c>
      <c r="AZ70" s="638">
        <v>38.9</v>
      </c>
      <c r="BA70" s="638">
        <v>37.700000000000003</v>
      </c>
      <c r="BB70" s="638">
        <v>38.9</v>
      </c>
      <c r="BC70" s="638">
        <v>33.299999999999997</v>
      </c>
      <c r="BD70" s="638">
        <v>29.3</v>
      </c>
      <c r="BE70" s="638">
        <v>25.5</v>
      </c>
      <c r="BF70" s="638">
        <v>23.6</v>
      </c>
      <c r="BG70" s="638">
        <v>25.2</v>
      </c>
      <c r="BH70" s="638">
        <v>26.5</v>
      </c>
      <c r="BI70" s="638">
        <v>30.8</v>
      </c>
      <c r="BJ70" s="638">
        <v>30.8</v>
      </c>
      <c r="BK70" s="638">
        <v>29</v>
      </c>
      <c r="BL70" s="638">
        <v>31.1</v>
      </c>
      <c r="BM70" s="638">
        <v>35</v>
      </c>
      <c r="BN70" s="638">
        <v>33.5</v>
      </c>
      <c r="BO70" s="638">
        <v>36.5</v>
      </c>
    </row>
    <row r="71" spans="1:67" x14ac:dyDescent="0.25">
      <c r="A71" t="s">
        <v>61</v>
      </c>
      <c r="B71" s="638">
        <v>33.799999999999997</v>
      </c>
      <c r="C71" s="638">
        <v>34.5</v>
      </c>
      <c r="D71" s="638">
        <v>36.299999999999997</v>
      </c>
      <c r="E71" s="638">
        <v>40.6</v>
      </c>
      <c r="F71" s="638">
        <v>41.4</v>
      </c>
      <c r="G71" s="638">
        <v>45</v>
      </c>
      <c r="H71" s="638">
        <v>46.6</v>
      </c>
      <c r="I71" s="638">
        <v>45.7</v>
      </c>
      <c r="J71" s="638">
        <v>42.8</v>
      </c>
      <c r="K71" s="638">
        <v>35.299999999999997</v>
      </c>
      <c r="L71" s="638">
        <v>35.9</v>
      </c>
      <c r="M71" s="638">
        <v>40.1</v>
      </c>
      <c r="N71" s="638">
        <v>36.6</v>
      </c>
      <c r="O71" s="638">
        <v>35.9</v>
      </c>
      <c r="P71" s="638">
        <v>35.5</v>
      </c>
      <c r="Q71" s="638">
        <v>28.1</v>
      </c>
      <c r="R71" s="638">
        <v>32.700000000000003</v>
      </c>
      <c r="S71" s="638">
        <v>30.6</v>
      </c>
      <c r="T71" s="638">
        <v>30.1</v>
      </c>
      <c r="U71" s="638">
        <v>29.5</v>
      </c>
      <c r="V71" s="638">
        <v>30.6</v>
      </c>
      <c r="W71" s="638">
        <v>32</v>
      </c>
      <c r="X71" s="638">
        <v>32.4</v>
      </c>
      <c r="Y71" s="638">
        <v>32.700000000000003</v>
      </c>
      <c r="Z71" s="638">
        <v>30.5</v>
      </c>
      <c r="AA71" s="638">
        <v>30</v>
      </c>
      <c r="AB71" s="638">
        <v>28.1</v>
      </c>
      <c r="AC71" s="638">
        <v>31.3</v>
      </c>
      <c r="AD71" s="638">
        <v>30.6</v>
      </c>
      <c r="AE71" s="638">
        <v>27.3</v>
      </c>
      <c r="AF71" s="638">
        <v>29.8</v>
      </c>
      <c r="AG71" s="638">
        <v>27.3</v>
      </c>
      <c r="AH71" s="638">
        <v>29.1</v>
      </c>
      <c r="AI71" s="638">
        <v>30.1</v>
      </c>
      <c r="AJ71" s="638">
        <v>25</v>
      </c>
      <c r="AK71" s="638">
        <v>24</v>
      </c>
      <c r="AL71" s="638">
        <v>24.1</v>
      </c>
      <c r="AM71" s="638">
        <v>23.5</v>
      </c>
      <c r="AN71" s="638">
        <v>26.8</v>
      </c>
      <c r="AO71" s="638">
        <v>34.200000000000003</v>
      </c>
      <c r="AP71" s="638">
        <v>32.9</v>
      </c>
      <c r="AQ71" s="638">
        <v>34.299999999999997</v>
      </c>
      <c r="AR71" s="638">
        <v>34</v>
      </c>
      <c r="AS71" s="638">
        <v>30.3</v>
      </c>
      <c r="AT71" s="638">
        <v>34.799999999999997</v>
      </c>
      <c r="AU71" s="638">
        <v>37.1</v>
      </c>
      <c r="AV71" s="638">
        <v>37.5</v>
      </c>
      <c r="AW71" s="638">
        <v>40.299999999999997</v>
      </c>
      <c r="AX71" s="638">
        <v>41.2</v>
      </c>
      <c r="AY71" s="638">
        <v>40.5</v>
      </c>
      <c r="AZ71" s="638">
        <v>40.9</v>
      </c>
      <c r="BA71" s="638">
        <v>38.9</v>
      </c>
      <c r="BB71" s="638">
        <v>35.9</v>
      </c>
      <c r="BC71" s="638">
        <v>33.6</v>
      </c>
      <c r="BD71" s="638">
        <v>33.6</v>
      </c>
      <c r="BE71" s="638">
        <v>30.5</v>
      </c>
      <c r="BF71" s="638">
        <v>28.5</v>
      </c>
      <c r="BG71" s="638">
        <v>27.1</v>
      </c>
      <c r="BH71" s="638">
        <v>29.2</v>
      </c>
      <c r="BI71" s="638">
        <v>30.4</v>
      </c>
      <c r="BJ71" s="638">
        <v>32.5</v>
      </c>
      <c r="BK71" s="638">
        <v>29.5</v>
      </c>
      <c r="BL71" s="638">
        <v>27.5</v>
      </c>
      <c r="BM71" s="638">
        <v>27.8</v>
      </c>
      <c r="BN71" s="638">
        <v>26.4</v>
      </c>
      <c r="BO71" s="638">
        <v>30.9</v>
      </c>
    </row>
    <row r="72" spans="1:67" x14ac:dyDescent="0.25">
      <c r="A72" t="s">
        <v>62</v>
      </c>
      <c r="B72" s="638" t="s">
        <v>18</v>
      </c>
      <c r="C72" s="638" t="s">
        <v>18</v>
      </c>
      <c r="D72" s="638" t="s">
        <v>18</v>
      </c>
      <c r="E72" s="638" t="s">
        <v>18</v>
      </c>
      <c r="F72" s="638" t="s">
        <v>18</v>
      </c>
      <c r="G72" s="638" t="s">
        <v>18</v>
      </c>
      <c r="H72" s="638" t="s">
        <v>18</v>
      </c>
      <c r="I72" s="638" t="s">
        <v>18</v>
      </c>
      <c r="J72" s="638" t="s">
        <v>18</v>
      </c>
      <c r="K72" s="638" t="s">
        <v>18</v>
      </c>
      <c r="L72" s="638" t="s">
        <v>18</v>
      </c>
      <c r="M72" s="638">
        <v>100</v>
      </c>
      <c r="N72" s="638">
        <v>100</v>
      </c>
      <c r="O72" s="638">
        <v>100</v>
      </c>
      <c r="P72" s="638">
        <v>100</v>
      </c>
      <c r="Q72" s="638">
        <v>40</v>
      </c>
      <c r="R72" s="638">
        <v>25</v>
      </c>
      <c r="S72" s="638">
        <v>16.7</v>
      </c>
      <c r="T72" s="638">
        <v>12.5</v>
      </c>
      <c r="U72" s="638" t="s">
        <v>18</v>
      </c>
      <c r="V72" s="638" t="s">
        <v>18</v>
      </c>
      <c r="W72" s="638" t="s">
        <v>18</v>
      </c>
      <c r="X72" s="638">
        <v>100</v>
      </c>
      <c r="Y72" s="638">
        <v>33.299999999999997</v>
      </c>
      <c r="Z72" s="638">
        <v>33.299999999999997</v>
      </c>
      <c r="AA72" s="638">
        <v>20</v>
      </c>
      <c r="AB72" s="638">
        <v>33.299999999999997</v>
      </c>
      <c r="AC72" s="638">
        <v>50</v>
      </c>
      <c r="AD72" s="638">
        <v>50</v>
      </c>
      <c r="AE72" s="638">
        <v>100</v>
      </c>
      <c r="AF72" s="638">
        <v>100</v>
      </c>
      <c r="AG72" s="638">
        <v>100</v>
      </c>
      <c r="AH72" s="638">
        <v>100</v>
      </c>
      <c r="AI72" s="638" t="s">
        <v>18</v>
      </c>
      <c r="AJ72" s="638" t="s">
        <v>18</v>
      </c>
      <c r="AK72" s="638">
        <v>20</v>
      </c>
      <c r="AL72" s="638">
        <v>38.5</v>
      </c>
      <c r="AM72" s="638">
        <v>38.5</v>
      </c>
      <c r="AN72" s="638">
        <v>38.5</v>
      </c>
      <c r="AO72" s="638">
        <v>60</v>
      </c>
      <c r="AP72" s="638" t="s">
        <v>18</v>
      </c>
      <c r="AQ72" s="638" t="s">
        <v>18</v>
      </c>
      <c r="AR72" s="638">
        <v>25</v>
      </c>
      <c r="AS72" s="638">
        <v>25</v>
      </c>
      <c r="AT72" s="638">
        <v>25</v>
      </c>
      <c r="AU72" s="638">
        <v>25</v>
      </c>
      <c r="AV72" s="638" t="s">
        <v>18</v>
      </c>
      <c r="AW72" s="638" t="s">
        <v>18</v>
      </c>
      <c r="AX72" s="638" t="s">
        <v>18</v>
      </c>
      <c r="AY72" s="638">
        <v>25</v>
      </c>
      <c r="AZ72" s="638">
        <v>33.299999999999997</v>
      </c>
      <c r="BA72" s="638">
        <v>33.299999999999997</v>
      </c>
      <c r="BB72" s="638">
        <v>33.299999999999997</v>
      </c>
      <c r="BC72" s="638" t="s">
        <v>18</v>
      </c>
      <c r="BD72" s="638" t="s">
        <v>18</v>
      </c>
      <c r="BE72" s="638" t="s">
        <v>18</v>
      </c>
      <c r="BF72" s="638" t="s">
        <v>18</v>
      </c>
      <c r="BG72" s="638" t="s">
        <v>18</v>
      </c>
      <c r="BH72" s="638" t="s">
        <v>18</v>
      </c>
      <c r="BI72" s="638" t="s">
        <v>18</v>
      </c>
      <c r="BJ72" s="638" t="s">
        <v>18</v>
      </c>
      <c r="BK72" s="638" t="s">
        <v>18</v>
      </c>
      <c r="BL72" s="638" t="s">
        <v>18</v>
      </c>
      <c r="BM72" s="638" t="s">
        <v>18</v>
      </c>
      <c r="BN72" s="638" t="s">
        <v>18</v>
      </c>
      <c r="BO72" s="638" t="s">
        <v>18</v>
      </c>
    </row>
    <row r="73" spans="1:67" x14ac:dyDescent="0.25">
      <c r="A73" t="s">
        <v>63</v>
      </c>
      <c r="B73" s="638">
        <v>39.6</v>
      </c>
      <c r="C73" s="638">
        <v>35.4</v>
      </c>
      <c r="D73" s="638">
        <v>32.299999999999997</v>
      </c>
      <c r="E73" s="638">
        <v>26.2</v>
      </c>
      <c r="F73" s="638">
        <v>29.2</v>
      </c>
      <c r="G73" s="638">
        <v>24.1</v>
      </c>
      <c r="H73" s="638">
        <v>33.799999999999997</v>
      </c>
      <c r="I73" s="638">
        <v>30.9</v>
      </c>
      <c r="J73" s="638">
        <v>36.5</v>
      </c>
      <c r="K73" s="638">
        <v>48.5</v>
      </c>
      <c r="L73" s="638">
        <v>51.7</v>
      </c>
      <c r="M73" s="638">
        <v>52.4</v>
      </c>
      <c r="N73" s="638">
        <v>54.2</v>
      </c>
      <c r="O73" s="638">
        <v>48.7</v>
      </c>
      <c r="P73" s="638">
        <v>48</v>
      </c>
      <c r="Q73" s="638">
        <v>54.9</v>
      </c>
      <c r="R73" s="638">
        <v>55.1</v>
      </c>
      <c r="S73" s="638">
        <v>58.5</v>
      </c>
      <c r="T73" s="638">
        <v>62.1</v>
      </c>
      <c r="U73" s="638">
        <v>60.9</v>
      </c>
      <c r="V73" s="638">
        <v>63.5</v>
      </c>
      <c r="W73" s="638">
        <v>60.8</v>
      </c>
      <c r="X73" s="638">
        <v>47.4</v>
      </c>
      <c r="Y73" s="638">
        <v>42.7</v>
      </c>
      <c r="Z73" s="638">
        <v>34.1</v>
      </c>
      <c r="AA73" s="638">
        <v>36</v>
      </c>
      <c r="AB73" s="638">
        <v>41.6</v>
      </c>
      <c r="AC73" s="638">
        <v>46.3</v>
      </c>
      <c r="AD73" s="638">
        <v>56.6</v>
      </c>
      <c r="AE73" s="638">
        <v>54.7</v>
      </c>
      <c r="AF73" s="638">
        <v>55.9</v>
      </c>
      <c r="AG73" s="638">
        <v>49.3</v>
      </c>
      <c r="AH73" s="638">
        <v>40</v>
      </c>
      <c r="AI73" s="638">
        <v>40.4</v>
      </c>
      <c r="AJ73" s="638">
        <v>39.6</v>
      </c>
      <c r="AK73" s="638">
        <v>48.8</v>
      </c>
      <c r="AL73" s="638">
        <v>53.2</v>
      </c>
      <c r="AM73" s="638">
        <v>51.6</v>
      </c>
      <c r="AN73" s="638">
        <v>61.5</v>
      </c>
      <c r="AO73" s="638">
        <v>54.3</v>
      </c>
      <c r="AP73" s="638">
        <v>55.1</v>
      </c>
      <c r="AQ73" s="638">
        <v>57.1</v>
      </c>
      <c r="AR73" s="638">
        <v>49.4</v>
      </c>
      <c r="AS73" s="638">
        <v>51.6</v>
      </c>
      <c r="AT73" s="638">
        <v>45.3</v>
      </c>
      <c r="AU73" s="638">
        <v>39.799999999999997</v>
      </c>
      <c r="AV73" s="638">
        <v>44.3</v>
      </c>
      <c r="AW73" s="638">
        <v>42.6</v>
      </c>
      <c r="AX73" s="638">
        <v>51.8</v>
      </c>
      <c r="AY73" s="638">
        <v>52.2</v>
      </c>
      <c r="AZ73" s="638">
        <v>46.5</v>
      </c>
      <c r="BA73" s="638">
        <v>46.2</v>
      </c>
      <c r="BB73" s="638">
        <v>45.3</v>
      </c>
      <c r="BC73" s="638">
        <v>48.7</v>
      </c>
      <c r="BD73" s="638">
        <v>54.3</v>
      </c>
      <c r="BE73" s="638">
        <v>62.1</v>
      </c>
      <c r="BF73" s="638">
        <v>61.9</v>
      </c>
      <c r="BG73" s="638">
        <v>57.1</v>
      </c>
      <c r="BH73" s="638">
        <v>47.9</v>
      </c>
      <c r="BI73" s="638">
        <v>42.7</v>
      </c>
      <c r="BJ73" s="638">
        <v>34.1</v>
      </c>
      <c r="BK73" s="638">
        <v>29.6</v>
      </c>
      <c r="BL73" s="638">
        <v>30.1</v>
      </c>
      <c r="BM73" s="638">
        <v>32.9</v>
      </c>
      <c r="BN73" s="638">
        <v>36.4</v>
      </c>
      <c r="BO73" s="638">
        <v>40</v>
      </c>
    </row>
    <row r="74" spans="1:67" x14ac:dyDescent="0.25">
      <c r="A74" t="s">
        <v>64</v>
      </c>
      <c r="B74" s="638">
        <v>53.7</v>
      </c>
      <c r="C74" s="638">
        <v>53.7</v>
      </c>
      <c r="D74" s="638">
        <v>47.5</v>
      </c>
      <c r="E74" s="638">
        <v>37.5</v>
      </c>
      <c r="F74" s="638">
        <v>41.8</v>
      </c>
      <c r="G74" s="638">
        <v>31.6</v>
      </c>
      <c r="H74" s="638">
        <v>34.5</v>
      </c>
      <c r="I74" s="638">
        <v>36.4</v>
      </c>
      <c r="J74" s="638">
        <v>32</v>
      </c>
      <c r="K74" s="638">
        <v>31.5</v>
      </c>
      <c r="L74" s="638">
        <v>35.700000000000003</v>
      </c>
      <c r="M74" s="638">
        <v>34.799999999999997</v>
      </c>
      <c r="N74" s="638">
        <v>37.9</v>
      </c>
      <c r="O74" s="638">
        <v>40.1</v>
      </c>
      <c r="P74" s="638">
        <v>35.799999999999997</v>
      </c>
      <c r="Q74" s="638">
        <v>35.9</v>
      </c>
      <c r="R74" s="638">
        <v>29.3</v>
      </c>
      <c r="S74" s="638">
        <v>26</v>
      </c>
      <c r="T74" s="638">
        <v>26.5</v>
      </c>
      <c r="U74" s="638">
        <v>31</v>
      </c>
      <c r="V74" s="638">
        <v>32.4</v>
      </c>
      <c r="W74" s="638">
        <v>32.1</v>
      </c>
      <c r="X74" s="638">
        <v>33.6</v>
      </c>
      <c r="Y74" s="638">
        <v>30</v>
      </c>
      <c r="Z74" s="638">
        <v>32.5</v>
      </c>
      <c r="AA74" s="638">
        <v>36.1</v>
      </c>
      <c r="AB74" s="638">
        <v>38.799999999999997</v>
      </c>
      <c r="AC74" s="638">
        <v>41.8</v>
      </c>
      <c r="AD74" s="638">
        <v>43.4</v>
      </c>
      <c r="AE74" s="638">
        <v>46.1</v>
      </c>
      <c r="AF74" s="638">
        <v>45.4</v>
      </c>
      <c r="AG74" s="638">
        <v>46.9</v>
      </c>
      <c r="AH74" s="638">
        <v>50.6</v>
      </c>
      <c r="AI74" s="638">
        <v>46.7</v>
      </c>
      <c r="AJ74" s="638">
        <v>42.3</v>
      </c>
      <c r="AK74" s="638">
        <v>43</v>
      </c>
      <c r="AL74" s="638">
        <v>39.9</v>
      </c>
      <c r="AM74" s="638">
        <v>40.5</v>
      </c>
      <c r="AN74" s="638">
        <v>46</v>
      </c>
      <c r="AO74" s="638">
        <v>43.5</v>
      </c>
      <c r="AP74" s="638">
        <v>46.2</v>
      </c>
      <c r="AQ74" s="638">
        <v>58.4</v>
      </c>
      <c r="AR74" s="638">
        <v>50.4</v>
      </c>
      <c r="AS74" s="638">
        <v>51.1</v>
      </c>
      <c r="AT74" s="638">
        <v>46.5</v>
      </c>
      <c r="AU74" s="638">
        <v>38.1</v>
      </c>
      <c r="AV74" s="638">
        <v>35.799999999999997</v>
      </c>
      <c r="AW74" s="638">
        <v>38.700000000000003</v>
      </c>
      <c r="AX74" s="638">
        <v>46.8</v>
      </c>
      <c r="AY74" s="638">
        <v>52.5</v>
      </c>
      <c r="AZ74" s="638">
        <v>55.9</v>
      </c>
      <c r="BA74" s="638">
        <v>53.1</v>
      </c>
      <c r="BB74" s="638">
        <v>48.8</v>
      </c>
      <c r="BC74" s="638">
        <v>47.5</v>
      </c>
      <c r="BD74" s="638">
        <v>43.4</v>
      </c>
      <c r="BE74" s="638">
        <v>38.5</v>
      </c>
      <c r="BF74" s="638">
        <v>39.700000000000003</v>
      </c>
      <c r="BG74" s="638">
        <v>38.4</v>
      </c>
      <c r="BH74" s="638">
        <v>36.299999999999997</v>
      </c>
      <c r="BI74" s="638">
        <v>39.200000000000003</v>
      </c>
      <c r="BJ74" s="638">
        <v>30.5</v>
      </c>
      <c r="BK74" s="638">
        <v>28.1</v>
      </c>
      <c r="BL74" s="638">
        <v>27.7</v>
      </c>
      <c r="BM74" s="638">
        <v>29.8</v>
      </c>
      <c r="BN74" s="638">
        <v>33.299999999999997</v>
      </c>
      <c r="BO74" s="638">
        <v>27.8</v>
      </c>
    </row>
    <row r="75" spans="1:67" x14ac:dyDescent="0.25">
      <c r="A75" t="s">
        <v>65</v>
      </c>
      <c r="B75" s="638">
        <v>19.399999999999999</v>
      </c>
      <c r="C75" s="638">
        <v>18</v>
      </c>
      <c r="D75" s="638">
        <v>14.9</v>
      </c>
      <c r="E75" s="638">
        <v>14.7</v>
      </c>
      <c r="F75" s="638">
        <v>15.1</v>
      </c>
      <c r="G75" s="638">
        <v>12.7</v>
      </c>
      <c r="H75" s="638">
        <v>16.399999999999999</v>
      </c>
      <c r="I75" s="638">
        <v>19.100000000000001</v>
      </c>
      <c r="J75" s="638">
        <v>20.100000000000001</v>
      </c>
      <c r="K75" s="638">
        <v>21.4</v>
      </c>
      <c r="L75" s="638">
        <v>20</v>
      </c>
      <c r="M75" s="638">
        <v>16.7</v>
      </c>
      <c r="N75" s="638">
        <v>13.6</v>
      </c>
      <c r="O75" s="638">
        <v>13</v>
      </c>
      <c r="P75" s="638">
        <v>11.7</v>
      </c>
      <c r="Q75" s="638">
        <v>12</v>
      </c>
      <c r="R75" s="638">
        <v>16.3</v>
      </c>
      <c r="S75" s="638">
        <v>22.2</v>
      </c>
      <c r="T75" s="638">
        <v>24.9</v>
      </c>
      <c r="U75" s="638">
        <v>32</v>
      </c>
      <c r="V75" s="638">
        <v>30.9</v>
      </c>
      <c r="W75" s="638">
        <v>26.3</v>
      </c>
      <c r="X75" s="638">
        <v>28.1</v>
      </c>
      <c r="Y75" s="638">
        <v>26.4</v>
      </c>
      <c r="Z75" s="638">
        <v>27.6</v>
      </c>
      <c r="AA75" s="638">
        <v>24.7</v>
      </c>
      <c r="AB75" s="638">
        <v>18.5</v>
      </c>
      <c r="AC75" s="638">
        <v>12.8</v>
      </c>
      <c r="AD75" s="638">
        <v>13.4</v>
      </c>
      <c r="AE75" s="638">
        <v>12.7</v>
      </c>
      <c r="AF75" s="638">
        <v>14.2</v>
      </c>
      <c r="AG75" s="638">
        <v>14.8</v>
      </c>
      <c r="AH75" s="638">
        <v>19</v>
      </c>
      <c r="AI75" s="638">
        <v>22.4</v>
      </c>
      <c r="AJ75" s="638">
        <v>25.4</v>
      </c>
      <c r="AK75" s="638">
        <v>28.6</v>
      </c>
      <c r="AL75" s="638">
        <v>25.8</v>
      </c>
      <c r="AM75" s="638">
        <v>26</v>
      </c>
      <c r="AN75" s="638">
        <v>27.3</v>
      </c>
      <c r="AO75" s="638">
        <v>27.6</v>
      </c>
      <c r="AP75" s="638">
        <v>25.9</v>
      </c>
      <c r="AQ75" s="638">
        <v>28.4</v>
      </c>
      <c r="AR75" s="638">
        <v>28.1</v>
      </c>
      <c r="AS75" s="638">
        <v>30.2</v>
      </c>
      <c r="AT75" s="638">
        <v>28.2</v>
      </c>
      <c r="AU75" s="638">
        <v>30</v>
      </c>
      <c r="AV75" s="638">
        <v>28.8</v>
      </c>
      <c r="AW75" s="638">
        <v>27.9</v>
      </c>
      <c r="AX75" s="638">
        <v>30.8</v>
      </c>
      <c r="AY75" s="638">
        <v>33.5</v>
      </c>
      <c r="AZ75" s="638">
        <v>38.299999999999997</v>
      </c>
      <c r="BA75" s="638">
        <v>34.1</v>
      </c>
      <c r="BB75" s="638">
        <v>37.299999999999997</v>
      </c>
      <c r="BC75" s="638">
        <v>35.5</v>
      </c>
      <c r="BD75" s="638">
        <v>30.9</v>
      </c>
      <c r="BE75" s="638">
        <v>33.700000000000003</v>
      </c>
      <c r="BF75" s="638">
        <v>34.700000000000003</v>
      </c>
      <c r="BG75" s="638">
        <v>32.799999999999997</v>
      </c>
      <c r="BH75" s="638">
        <v>36.5</v>
      </c>
      <c r="BI75" s="638">
        <v>40.9</v>
      </c>
      <c r="BJ75" s="638">
        <v>35.799999999999997</v>
      </c>
      <c r="BK75" s="638">
        <v>35.299999999999997</v>
      </c>
      <c r="BL75" s="638">
        <v>33.299999999999997</v>
      </c>
      <c r="BM75" s="638">
        <v>31</v>
      </c>
      <c r="BN75" s="638">
        <v>33.299999999999997</v>
      </c>
      <c r="BO75" s="638">
        <v>37.6</v>
      </c>
    </row>
    <row r="76" spans="1:67" x14ac:dyDescent="0.25">
      <c r="A76" t="s">
        <v>66</v>
      </c>
      <c r="B76" s="638">
        <v>18.100000000000001</v>
      </c>
      <c r="C76" s="638">
        <v>19.600000000000001</v>
      </c>
      <c r="D76" s="638">
        <v>22.2</v>
      </c>
      <c r="E76" s="638">
        <v>24.3</v>
      </c>
      <c r="F76" s="638">
        <v>31.2</v>
      </c>
      <c r="G76" s="638">
        <v>33.799999999999997</v>
      </c>
      <c r="H76" s="638">
        <v>31.6</v>
      </c>
      <c r="I76" s="638">
        <v>35.4</v>
      </c>
      <c r="J76" s="638">
        <v>36.700000000000003</v>
      </c>
      <c r="K76" s="638">
        <v>33.799999999999997</v>
      </c>
      <c r="L76" s="638">
        <v>36.700000000000003</v>
      </c>
      <c r="M76" s="638">
        <v>30.5</v>
      </c>
      <c r="N76" s="638">
        <v>25.4</v>
      </c>
      <c r="O76" s="638">
        <v>27.6</v>
      </c>
      <c r="P76" s="638">
        <v>25.2</v>
      </c>
      <c r="Q76" s="638">
        <v>25.7</v>
      </c>
      <c r="R76" s="638">
        <v>29.4</v>
      </c>
      <c r="S76" s="638">
        <v>30.1</v>
      </c>
      <c r="T76" s="638">
        <v>31.2</v>
      </c>
      <c r="U76" s="638">
        <v>33.5</v>
      </c>
      <c r="V76" s="638">
        <v>33.5</v>
      </c>
      <c r="W76" s="638">
        <v>30.4</v>
      </c>
      <c r="X76" s="638">
        <v>32.9</v>
      </c>
      <c r="Y76" s="638">
        <v>31.9</v>
      </c>
      <c r="Z76" s="638">
        <v>32.1</v>
      </c>
      <c r="AA76" s="638">
        <v>33.799999999999997</v>
      </c>
      <c r="AB76" s="638">
        <v>35.700000000000003</v>
      </c>
      <c r="AC76" s="638">
        <v>37.4</v>
      </c>
      <c r="AD76" s="638">
        <v>39.200000000000003</v>
      </c>
      <c r="AE76" s="638">
        <v>43.1</v>
      </c>
      <c r="AF76" s="638">
        <v>40.4</v>
      </c>
      <c r="AG76" s="638">
        <v>35.4</v>
      </c>
      <c r="AH76" s="638">
        <v>34.1</v>
      </c>
      <c r="AI76" s="638">
        <v>29.5</v>
      </c>
      <c r="AJ76" s="638">
        <v>32</v>
      </c>
      <c r="AK76" s="638">
        <v>36</v>
      </c>
      <c r="AL76" s="638">
        <v>37.200000000000003</v>
      </c>
      <c r="AM76" s="638">
        <v>34.799999999999997</v>
      </c>
      <c r="AN76" s="638">
        <v>32.299999999999997</v>
      </c>
      <c r="AO76" s="638">
        <v>31.3</v>
      </c>
      <c r="AP76" s="638">
        <v>29.7</v>
      </c>
      <c r="AQ76" s="638">
        <v>32.5</v>
      </c>
      <c r="AR76" s="638">
        <v>35.299999999999997</v>
      </c>
      <c r="AS76" s="638">
        <v>32.299999999999997</v>
      </c>
      <c r="AT76" s="638">
        <v>35.6</v>
      </c>
      <c r="AU76" s="638">
        <v>37</v>
      </c>
      <c r="AV76" s="638">
        <v>32</v>
      </c>
      <c r="AW76" s="638">
        <v>33</v>
      </c>
      <c r="AX76" s="638">
        <v>30.2</v>
      </c>
      <c r="AY76" s="638">
        <v>25.8</v>
      </c>
      <c r="AZ76" s="638">
        <v>25.3</v>
      </c>
      <c r="BA76" s="638">
        <v>22.9</v>
      </c>
      <c r="BB76" s="638">
        <v>19.2</v>
      </c>
      <c r="BC76" s="638">
        <v>22.9</v>
      </c>
      <c r="BD76" s="638">
        <v>28.4</v>
      </c>
      <c r="BE76" s="638">
        <v>25.1</v>
      </c>
      <c r="BF76" s="638">
        <v>30.8</v>
      </c>
      <c r="BG76" s="638">
        <v>30</v>
      </c>
      <c r="BH76" s="638">
        <v>28.3</v>
      </c>
      <c r="BI76" s="638">
        <v>30.2</v>
      </c>
      <c r="BJ76" s="638">
        <v>25.9</v>
      </c>
      <c r="BK76" s="638">
        <v>26.9</v>
      </c>
      <c r="BL76" s="638">
        <v>26</v>
      </c>
      <c r="BM76" s="638">
        <v>25.5</v>
      </c>
      <c r="BN76" s="638">
        <v>27.7</v>
      </c>
      <c r="BO76" s="638">
        <v>26.4</v>
      </c>
    </row>
    <row r="77" spans="1:67" x14ac:dyDescent="0.25">
      <c r="A77" t="s">
        <v>67</v>
      </c>
      <c r="B77" s="638">
        <v>47.5</v>
      </c>
      <c r="C77" s="638">
        <v>47.8</v>
      </c>
      <c r="D77" s="638">
        <v>39.799999999999997</v>
      </c>
      <c r="E77" s="638">
        <v>44</v>
      </c>
      <c r="F77" s="638">
        <v>46.2</v>
      </c>
      <c r="G77" s="638">
        <v>47.5</v>
      </c>
      <c r="H77" s="638">
        <v>47.7</v>
      </c>
      <c r="I77" s="638">
        <v>41.8</v>
      </c>
      <c r="J77" s="638">
        <v>41.8</v>
      </c>
      <c r="K77" s="638">
        <v>36.4</v>
      </c>
      <c r="L77" s="638">
        <v>37</v>
      </c>
      <c r="M77" s="638">
        <v>38.1</v>
      </c>
      <c r="N77" s="638">
        <v>38.5</v>
      </c>
      <c r="O77" s="638">
        <v>40.6</v>
      </c>
      <c r="P77" s="638">
        <v>49.5</v>
      </c>
      <c r="Q77" s="638">
        <v>40.700000000000003</v>
      </c>
      <c r="R77" s="638">
        <v>39.799999999999997</v>
      </c>
      <c r="S77" s="638">
        <v>43.4</v>
      </c>
      <c r="T77" s="638">
        <v>36.5</v>
      </c>
      <c r="U77" s="638">
        <v>40.700000000000003</v>
      </c>
      <c r="V77" s="638">
        <v>37</v>
      </c>
      <c r="W77" s="638">
        <v>29.5</v>
      </c>
      <c r="X77" s="638">
        <v>31.3</v>
      </c>
      <c r="Y77" s="638">
        <v>35.799999999999997</v>
      </c>
      <c r="Z77" s="638">
        <v>34.6</v>
      </c>
      <c r="AA77" s="638">
        <v>44.9</v>
      </c>
      <c r="AB77" s="638">
        <v>47.7</v>
      </c>
      <c r="AC77" s="638">
        <v>41.1</v>
      </c>
      <c r="AD77" s="638">
        <v>44.6</v>
      </c>
      <c r="AE77" s="638">
        <v>42</v>
      </c>
      <c r="AF77" s="638">
        <v>28.6</v>
      </c>
      <c r="AG77" s="638">
        <v>38.6</v>
      </c>
      <c r="AH77" s="638">
        <v>43.9</v>
      </c>
      <c r="AI77" s="638">
        <v>45.1</v>
      </c>
      <c r="AJ77" s="638">
        <v>54</v>
      </c>
      <c r="AK77" s="638">
        <v>54.5</v>
      </c>
      <c r="AL77" s="638">
        <v>58.2</v>
      </c>
      <c r="AM77" s="638">
        <v>64.400000000000006</v>
      </c>
      <c r="AN77" s="638">
        <v>62.8</v>
      </c>
      <c r="AO77" s="638">
        <v>69</v>
      </c>
      <c r="AP77" s="638">
        <v>70.400000000000006</v>
      </c>
      <c r="AQ77" s="638">
        <v>61.2</v>
      </c>
      <c r="AR77" s="638">
        <v>51.1</v>
      </c>
      <c r="AS77" s="638">
        <v>45.5</v>
      </c>
      <c r="AT77" s="638">
        <v>34.5</v>
      </c>
      <c r="AU77" s="638">
        <v>40.5</v>
      </c>
      <c r="AV77" s="638">
        <v>42.2</v>
      </c>
      <c r="AW77" s="638">
        <v>43</v>
      </c>
      <c r="AX77" s="638">
        <v>45.4</v>
      </c>
      <c r="AY77" s="638">
        <v>40</v>
      </c>
      <c r="AZ77" s="638">
        <v>37.200000000000003</v>
      </c>
      <c r="BA77" s="638">
        <v>37.5</v>
      </c>
      <c r="BB77" s="638">
        <v>35.4</v>
      </c>
      <c r="BC77" s="638">
        <v>38.700000000000003</v>
      </c>
      <c r="BD77" s="638">
        <v>40.6</v>
      </c>
      <c r="BE77" s="638">
        <v>40.700000000000003</v>
      </c>
      <c r="BF77" s="638">
        <v>37</v>
      </c>
      <c r="BG77" s="638">
        <v>44.9</v>
      </c>
      <c r="BH77" s="638">
        <v>37.799999999999997</v>
      </c>
      <c r="BI77" s="638">
        <v>36.5</v>
      </c>
      <c r="BJ77" s="638">
        <v>38.299999999999997</v>
      </c>
      <c r="BK77" s="638">
        <v>32.4</v>
      </c>
      <c r="BL77" s="638">
        <v>39.6</v>
      </c>
      <c r="BM77" s="638">
        <v>31.6</v>
      </c>
      <c r="BN77" s="638">
        <v>38.200000000000003</v>
      </c>
      <c r="BO77" s="638">
        <v>38.799999999999997</v>
      </c>
    </row>
    <row r="78" spans="1:67" x14ac:dyDescent="0.25">
      <c r="A78" t="s">
        <v>68</v>
      </c>
      <c r="B78" s="638">
        <v>44</v>
      </c>
      <c r="C78" s="638">
        <v>48.5</v>
      </c>
      <c r="D78" s="638">
        <v>50.7</v>
      </c>
      <c r="E78" s="638">
        <v>50.8</v>
      </c>
      <c r="F78" s="638">
        <v>50</v>
      </c>
      <c r="G78" s="638">
        <v>46</v>
      </c>
      <c r="H78" s="638">
        <v>43.9</v>
      </c>
      <c r="I78" s="638">
        <v>50</v>
      </c>
      <c r="J78" s="638">
        <v>37.5</v>
      </c>
      <c r="K78" s="638">
        <v>34.9</v>
      </c>
      <c r="L78" s="638">
        <v>40.4</v>
      </c>
      <c r="M78" s="638">
        <v>48.8</v>
      </c>
      <c r="N78" s="638">
        <v>60.7</v>
      </c>
      <c r="O78" s="638">
        <v>61.4</v>
      </c>
      <c r="P78" s="638">
        <v>58.9</v>
      </c>
      <c r="Q78" s="638">
        <v>50.5</v>
      </c>
      <c r="R78" s="638">
        <v>41.8</v>
      </c>
      <c r="S78" s="638">
        <v>46.9</v>
      </c>
      <c r="T78" s="638">
        <v>50.5</v>
      </c>
      <c r="U78" s="638">
        <v>47.5</v>
      </c>
      <c r="V78" s="638">
        <v>51</v>
      </c>
      <c r="W78" s="638">
        <v>47.5</v>
      </c>
      <c r="X78" s="638">
        <v>44.2</v>
      </c>
      <c r="Y78" s="638">
        <v>45.9</v>
      </c>
      <c r="Z78" s="638">
        <v>43.6</v>
      </c>
      <c r="AA78" s="638">
        <v>41.1</v>
      </c>
      <c r="AB78" s="638">
        <v>47.5</v>
      </c>
      <c r="AC78" s="638">
        <v>41.9</v>
      </c>
      <c r="AD78" s="638">
        <v>41.5</v>
      </c>
      <c r="AE78" s="638">
        <v>41.4</v>
      </c>
      <c r="AF78" s="638">
        <v>36.6</v>
      </c>
      <c r="AG78" s="638">
        <v>41.1</v>
      </c>
      <c r="AH78" s="638">
        <v>44.9</v>
      </c>
      <c r="AI78" s="638">
        <v>49.1</v>
      </c>
      <c r="AJ78" s="638">
        <v>52.9</v>
      </c>
      <c r="AK78" s="638">
        <v>53.9</v>
      </c>
      <c r="AL78" s="638">
        <v>56.8</v>
      </c>
      <c r="AM78" s="638">
        <v>61.4</v>
      </c>
      <c r="AN78" s="638">
        <v>62.4</v>
      </c>
      <c r="AO78" s="638">
        <v>59.4</v>
      </c>
      <c r="AP78" s="638">
        <v>51.9</v>
      </c>
      <c r="AQ78" s="638">
        <v>46.7</v>
      </c>
      <c r="AR78" s="638">
        <v>50.8</v>
      </c>
      <c r="AS78" s="638">
        <v>56.2</v>
      </c>
      <c r="AT78" s="638">
        <v>59.3</v>
      </c>
      <c r="AU78" s="638">
        <v>57.6</v>
      </c>
      <c r="AV78" s="638">
        <v>58.8</v>
      </c>
      <c r="AW78" s="638">
        <v>54.7</v>
      </c>
      <c r="AX78" s="638">
        <v>60.1</v>
      </c>
      <c r="AY78" s="638">
        <v>65.400000000000006</v>
      </c>
      <c r="AZ78" s="638">
        <v>67.400000000000006</v>
      </c>
      <c r="BA78" s="638">
        <v>68.099999999999994</v>
      </c>
      <c r="BB78" s="638">
        <v>66.400000000000006</v>
      </c>
      <c r="BC78" s="638">
        <v>66.7</v>
      </c>
      <c r="BD78" s="638">
        <v>63.6</v>
      </c>
      <c r="BE78" s="638">
        <v>57.2</v>
      </c>
      <c r="BF78" s="638">
        <v>49.6</v>
      </c>
      <c r="BG78" s="638">
        <v>47.5</v>
      </c>
      <c r="BH78" s="638">
        <v>41.7</v>
      </c>
      <c r="BI78" s="638">
        <v>39.4</v>
      </c>
      <c r="BJ78" s="638">
        <v>44.6</v>
      </c>
      <c r="BK78" s="638">
        <v>44.9</v>
      </c>
      <c r="BL78" s="638">
        <v>42.8</v>
      </c>
      <c r="BM78" s="638">
        <v>42.2</v>
      </c>
      <c r="BN78" s="638">
        <v>37.799999999999997</v>
      </c>
      <c r="BO78" s="638">
        <v>33.299999999999997</v>
      </c>
    </row>
    <row r="79" spans="1:67" x14ac:dyDescent="0.25">
      <c r="A79" t="s">
        <v>69</v>
      </c>
      <c r="B79" s="638">
        <v>57.1</v>
      </c>
      <c r="C79" s="638">
        <v>50</v>
      </c>
      <c r="D79" s="638">
        <v>37.5</v>
      </c>
      <c r="E79" s="638">
        <v>25</v>
      </c>
      <c r="F79" s="638">
        <v>25</v>
      </c>
      <c r="G79" s="638">
        <v>15.4</v>
      </c>
      <c r="H79" s="638">
        <v>28.6</v>
      </c>
      <c r="I79" s="638">
        <v>37.5</v>
      </c>
      <c r="J79" s="638">
        <v>53.8</v>
      </c>
      <c r="K79" s="638">
        <v>60</v>
      </c>
      <c r="L79" s="638">
        <v>67.5</v>
      </c>
      <c r="M79" s="638">
        <v>77.099999999999994</v>
      </c>
      <c r="N79" s="638">
        <v>68.400000000000006</v>
      </c>
      <c r="O79" s="638">
        <v>61.1</v>
      </c>
      <c r="P79" s="638">
        <v>53.3</v>
      </c>
      <c r="Q79" s="638">
        <v>63.6</v>
      </c>
      <c r="R79" s="638">
        <v>75</v>
      </c>
      <c r="S79" s="638">
        <v>77.5</v>
      </c>
      <c r="T79" s="638">
        <v>75.599999999999994</v>
      </c>
      <c r="U79" s="638">
        <v>76.5</v>
      </c>
      <c r="V79" s="638">
        <v>70.400000000000006</v>
      </c>
      <c r="W79" s="638">
        <v>45</v>
      </c>
      <c r="X79" s="638">
        <v>30</v>
      </c>
      <c r="Y79" s="638">
        <v>27.6</v>
      </c>
      <c r="Z79" s="638">
        <v>28.6</v>
      </c>
      <c r="AA79" s="638">
        <v>20</v>
      </c>
      <c r="AB79" s="638">
        <v>31.6</v>
      </c>
      <c r="AC79" s="638">
        <v>35.700000000000003</v>
      </c>
      <c r="AD79" s="638">
        <v>50</v>
      </c>
      <c r="AE79" s="638">
        <v>53.3</v>
      </c>
      <c r="AF79" s="638">
        <v>44.1</v>
      </c>
      <c r="AG79" s="638">
        <v>37.5</v>
      </c>
      <c r="AH79" s="638">
        <v>30</v>
      </c>
      <c r="AI79" s="638">
        <v>28</v>
      </c>
      <c r="AJ79" s="638">
        <v>30.4</v>
      </c>
      <c r="AK79" s="638">
        <v>38.9</v>
      </c>
      <c r="AL79" s="638">
        <v>42.9</v>
      </c>
      <c r="AM79" s="638">
        <v>40</v>
      </c>
      <c r="AN79" s="638">
        <v>38.5</v>
      </c>
      <c r="AO79" s="638">
        <v>46.7</v>
      </c>
      <c r="AP79" s="638">
        <v>57.9</v>
      </c>
      <c r="AQ79" s="638">
        <v>63.6</v>
      </c>
      <c r="AR79" s="638">
        <v>55</v>
      </c>
      <c r="AS79" s="638">
        <v>41.7</v>
      </c>
      <c r="AT79" s="638">
        <v>56.5</v>
      </c>
      <c r="AU79" s="638">
        <v>60</v>
      </c>
      <c r="AV79" s="638">
        <v>63.6</v>
      </c>
      <c r="AW79" s="638">
        <v>65.900000000000006</v>
      </c>
      <c r="AX79" s="638">
        <v>47.6</v>
      </c>
      <c r="AY79" s="638">
        <v>52.2</v>
      </c>
      <c r="AZ79" s="638">
        <v>46.4</v>
      </c>
      <c r="BA79" s="638">
        <v>44.1</v>
      </c>
      <c r="BB79" s="638">
        <v>35.9</v>
      </c>
      <c r="BC79" s="638">
        <v>26.8</v>
      </c>
      <c r="BD79" s="638">
        <v>38.299999999999997</v>
      </c>
      <c r="BE79" s="638">
        <v>43.5</v>
      </c>
      <c r="BF79" s="638">
        <v>41.7</v>
      </c>
      <c r="BG79" s="638">
        <v>53.3</v>
      </c>
      <c r="BH79" s="638">
        <v>46.3</v>
      </c>
      <c r="BI79" s="638">
        <v>47.8</v>
      </c>
      <c r="BJ79" s="638">
        <v>45.5</v>
      </c>
      <c r="BK79" s="638">
        <v>39.6</v>
      </c>
      <c r="BL79" s="638">
        <v>36.700000000000003</v>
      </c>
      <c r="BM79" s="638">
        <v>32.1</v>
      </c>
      <c r="BN79" s="638">
        <v>32.1</v>
      </c>
      <c r="BO79" s="638">
        <v>25.6</v>
      </c>
    </row>
    <row r="80" spans="1:67" x14ac:dyDescent="0.25">
      <c r="A80" t="s">
        <v>70</v>
      </c>
      <c r="B80" s="638">
        <v>34.4</v>
      </c>
      <c r="C80" s="638">
        <v>33.9</v>
      </c>
      <c r="D80" s="638">
        <v>35.1</v>
      </c>
      <c r="E80" s="638">
        <v>36.6</v>
      </c>
      <c r="F80" s="638">
        <v>36.9</v>
      </c>
      <c r="G80" s="638">
        <v>36.700000000000003</v>
      </c>
      <c r="H80" s="638">
        <v>36.799999999999997</v>
      </c>
      <c r="I80" s="638">
        <v>38.700000000000003</v>
      </c>
      <c r="J80" s="638">
        <v>36.4</v>
      </c>
      <c r="K80" s="638">
        <v>37.1</v>
      </c>
      <c r="L80" s="638">
        <v>35</v>
      </c>
      <c r="M80" s="638">
        <v>31.5</v>
      </c>
      <c r="N80" s="638">
        <v>34.200000000000003</v>
      </c>
      <c r="O80" s="638">
        <v>33.5</v>
      </c>
      <c r="P80" s="638">
        <v>35.200000000000003</v>
      </c>
      <c r="Q80" s="638">
        <v>36.299999999999997</v>
      </c>
      <c r="R80" s="638">
        <v>36.5</v>
      </c>
      <c r="S80" s="638">
        <v>35.6</v>
      </c>
      <c r="T80" s="638">
        <v>37.5</v>
      </c>
      <c r="U80" s="638">
        <v>39</v>
      </c>
      <c r="V80" s="638">
        <v>40.200000000000003</v>
      </c>
      <c r="W80" s="638">
        <v>42.1</v>
      </c>
      <c r="X80" s="638">
        <v>38.6</v>
      </c>
      <c r="Y80" s="638">
        <v>37.299999999999997</v>
      </c>
      <c r="Z80" s="638">
        <v>38</v>
      </c>
      <c r="AA80" s="638">
        <v>38.4</v>
      </c>
      <c r="AB80" s="638">
        <v>39.799999999999997</v>
      </c>
      <c r="AC80" s="638">
        <v>39.4</v>
      </c>
      <c r="AD80" s="638">
        <v>37.799999999999997</v>
      </c>
      <c r="AE80" s="638">
        <v>39</v>
      </c>
      <c r="AF80" s="638">
        <v>43.1</v>
      </c>
      <c r="AG80" s="638">
        <v>44.6</v>
      </c>
      <c r="AH80" s="638">
        <v>47.9</v>
      </c>
      <c r="AI80" s="638">
        <v>44.4</v>
      </c>
      <c r="AJ80" s="638">
        <v>37.6</v>
      </c>
      <c r="AK80" s="638">
        <v>35.299999999999997</v>
      </c>
      <c r="AL80" s="638">
        <v>28.9</v>
      </c>
      <c r="AM80" s="638">
        <v>30.8</v>
      </c>
      <c r="AN80" s="638">
        <v>32.200000000000003</v>
      </c>
      <c r="AO80" s="638">
        <v>33.200000000000003</v>
      </c>
      <c r="AP80" s="638">
        <v>34.299999999999997</v>
      </c>
      <c r="AQ80" s="638">
        <v>38.200000000000003</v>
      </c>
      <c r="AR80" s="638">
        <v>41</v>
      </c>
      <c r="AS80" s="638">
        <v>43.1</v>
      </c>
      <c r="AT80" s="638">
        <v>45.4</v>
      </c>
      <c r="AU80" s="638">
        <v>43.6</v>
      </c>
      <c r="AV80" s="638">
        <v>41.5</v>
      </c>
      <c r="AW80" s="638">
        <v>39</v>
      </c>
      <c r="AX80" s="638">
        <v>37.6</v>
      </c>
      <c r="AY80" s="638">
        <v>37.5</v>
      </c>
      <c r="AZ80" s="638">
        <v>36</v>
      </c>
      <c r="BA80" s="638">
        <v>37.700000000000003</v>
      </c>
      <c r="BB80" s="638">
        <v>39</v>
      </c>
      <c r="BC80" s="638">
        <v>35.200000000000003</v>
      </c>
      <c r="BD80" s="638">
        <v>40.799999999999997</v>
      </c>
      <c r="BE80" s="638">
        <v>40.4</v>
      </c>
      <c r="BF80" s="638">
        <v>39.6</v>
      </c>
      <c r="BG80" s="638">
        <v>43</v>
      </c>
      <c r="BH80" s="638">
        <v>37.700000000000003</v>
      </c>
      <c r="BI80" s="638">
        <v>38.9</v>
      </c>
      <c r="BJ80" s="638">
        <v>37.5</v>
      </c>
      <c r="BK80" s="638">
        <v>36.9</v>
      </c>
      <c r="BL80" s="638">
        <v>38.200000000000003</v>
      </c>
      <c r="BM80" s="638">
        <v>37.799999999999997</v>
      </c>
      <c r="BN80" s="638">
        <v>40.5</v>
      </c>
      <c r="BO80" s="638">
        <v>40.299999999999997</v>
      </c>
    </row>
    <row r="81" spans="1:67" x14ac:dyDescent="0.25">
      <c r="A81" t="s">
        <v>71</v>
      </c>
      <c r="B81" s="638">
        <v>28.6</v>
      </c>
      <c r="C81" s="638">
        <v>43.5</v>
      </c>
      <c r="D81" s="638">
        <v>45.2</v>
      </c>
      <c r="E81" s="638">
        <v>51.9</v>
      </c>
      <c r="F81" s="638">
        <v>53.6</v>
      </c>
      <c r="G81" s="638">
        <v>50.9</v>
      </c>
      <c r="H81" s="638">
        <v>53.4</v>
      </c>
      <c r="I81" s="638">
        <v>55.6</v>
      </c>
      <c r="J81" s="638">
        <v>50</v>
      </c>
      <c r="K81" s="638">
        <v>38.799999999999997</v>
      </c>
      <c r="L81" s="638">
        <v>37.9</v>
      </c>
      <c r="M81" s="638">
        <v>38.200000000000003</v>
      </c>
      <c r="N81" s="638">
        <v>43.1</v>
      </c>
      <c r="O81" s="638">
        <v>55.4</v>
      </c>
      <c r="P81" s="638">
        <v>58</v>
      </c>
      <c r="Q81" s="638">
        <v>63.5</v>
      </c>
      <c r="R81" s="638">
        <v>59.3</v>
      </c>
      <c r="S81" s="638">
        <v>54.3</v>
      </c>
      <c r="T81" s="638">
        <v>52.3</v>
      </c>
      <c r="U81" s="638">
        <v>47.6</v>
      </c>
      <c r="V81" s="638">
        <v>46.7</v>
      </c>
      <c r="W81" s="638">
        <v>44.1</v>
      </c>
      <c r="X81" s="638">
        <v>47.4</v>
      </c>
      <c r="Y81" s="638">
        <v>44.1</v>
      </c>
      <c r="Z81" s="638">
        <v>40.299999999999997</v>
      </c>
      <c r="AA81" s="638">
        <v>34.200000000000003</v>
      </c>
      <c r="AB81" s="638">
        <v>30.8</v>
      </c>
      <c r="AC81" s="638">
        <v>33.299999999999997</v>
      </c>
      <c r="AD81" s="638">
        <v>33.299999999999997</v>
      </c>
      <c r="AE81" s="638">
        <v>36</v>
      </c>
      <c r="AF81" s="638">
        <v>48.2</v>
      </c>
      <c r="AG81" s="638">
        <v>53.2</v>
      </c>
      <c r="AH81" s="638">
        <v>53.5</v>
      </c>
      <c r="AI81" s="638">
        <v>57.1</v>
      </c>
      <c r="AJ81" s="638">
        <v>45.7</v>
      </c>
      <c r="AK81" s="638">
        <v>33.299999999999997</v>
      </c>
      <c r="AL81" s="638">
        <v>40.700000000000003</v>
      </c>
      <c r="AM81" s="638">
        <v>36.799999999999997</v>
      </c>
      <c r="AN81" s="638">
        <v>37.5</v>
      </c>
      <c r="AO81" s="638">
        <v>38.5</v>
      </c>
      <c r="AP81" s="638">
        <v>37</v>
      </c>
      <c r="AQ81" s="638">
        <v>40</v>
      </c>
      <c r="AR81" s="638">
        <v>39.6</v>
      </c>
      <c r="AS81" s="638">
        <v>50.7</v>
      </c>
      <c r="AT81" s="638">
        <v>46.8</v>
      </c>
      <c r="AU81" s="638">
        <v>49.4</v>
      </c>
      <c r="AV81" s="638">
        <v>56.4</v>
      </c>
      <c r="AW81" s="638">
        <v>46.8</v>
      </c>
      <c r="AX81" s="638">
        <v>48.5</v>
      </c>
      <c r="AY81" s="638">
        <v>38.799999999999997</v>
      </c>
      <c r="AZ81" s="638">
        <v>37.700000000000003</v>
      </c>
      <c r="BA81" s="638">
        <v>46.5</v>
      </c>
      <c r="BB81" s="638">
        <v>42</v>
      </c>
      <c r="BC81" s="638">
        <v>46.3</v>
      </c>
      <c r="BD81" s="638">
        <v>43</v>
      </c>
      <c r="BE81" s="638">
        <v>43.7</v>
      </c>
      <c r="BF81" s="638">
        <v>44.1</v>
      </c>
      <c r="BG81" s="638">
        <v>38.5</v>
      </c>
      <c r="BH81" s="638">
        <v>31.8</v>
      </c>
      <c r="BI81" s="638">
        <v>23.1</v>
      </c>
      <c r="BJ81" s="638">
        <v>33.299999999999997</v>
      </c>
      <c r="BK81" s="638">
        <v>43.8</v>
      </c>
      <c r="BL81" s="638">
        <v>47.1</v>
      </c>
      <c r="BM81" s="638">
        <v>51.9</v>
      </c>
      <c r="BN81" s="638">
        <v>52.2</v>
      </c>
      <c r="BO81" s="638">
        <v>42.5</v>
      </c>
    </row>
    <row r="82" spans="1:67" x14ac:dyDescent="0.25">
      <c r="A82" t="s">
        <v>72</v>
      </c>
      <c r="B82" s="638">
        <v>30.9</v>
      </c>
      <c r="C82" s="638">
        <v>30.9</v>
      </c>
      <c r="D82" s="638">
        <v>30.4</v>
      </c>
      <c r="E82" s="638">
        <v>29.5</v>
      </c>
      <c r="F82" s="638">
        <v>29.3</v>
      </c>
      <c r="G82" s="638">
        <v>26.4</v>
      </c>
      <c r="H82" s="638">
        <v>26.2</v>
      </c>
      <c r="I82" s="638">
        <v>25.7</v>
      </c>
      <c r="J82" s="638">
        <v>27.1</v>
      </c>
      <c r="K82" s="638">
        <v>31.2</v>
      </c>
      <c r="L82" s="638">
        <v>31.5</v>
      </c>
      <c r="M82" s="638">
        <v>33</v>
      </c>
      <c r="N82" s="638">
        <v>34.799999999999997</v>
      </c>
      <c r="O82" s="638">
        <v>37.1</v>
      </c>
      <c r="P82" s="638">
        <v>39.799999999999997</v>
      </c>
      <c r="Q82" s="638">
        <v>43.3</v>
      </c>
      <c r="R82" s="638">
        <v>44.5</v>
      </c>
      <c r="S82" s="638">
        <v>40.5</v>
      </c>
      <c r="T82" s="638">
        <v>39.299999999999997</v>
      </c>
      <c r="U82" s="638">
        <v>35.799999999999997</v>
      </c>
      <c r="V82" s="638">
        <v>34</v>
      </c>
      <c r="W82" s="638">
        <v>33.299999999999997</v>
      </c>
      <c r="X82" s="638">
        <v>34.9</v>
      </c>
      <c r="Y82" s="638">
        <v>36.799999999999997</v>
      </c>
      <c r="Z82" s="638">
        <v>41.8</v>
      </c>
      <c r="AA82" s="638">
        <v>41.6</v>
      </c>
      <c r="AB82" s="638">
        <v>40.299999999999997</v>
      </c>
      <c r="AC82" s="638">
        <v>38.6</v>
      </c>
      <c r="AD82" s="638">
        <v>37.4</v>
      </c>
      <c r="AE82" s="638">
        <v>42.6</v>
      </c>
      <c r="AF82" s="638">
        <v>45</v>
      </c>
      <c r="AG82" s="638">
        <v>47.4</v>
      </c>
      <c r="AH82" s="638">
        <v>44.7</v>
      </c>
      <c r="AI82" s="638">
        <v>44.5</v>
      </c>
      <c r="AJ82" s="638">
        <v>41.4</v>
      </c>
      <c r="AK82" s="638">
        <v>44</v>
      </c>
      <c r="AL82" s="638">
        <v>44.6</v>
      </c>
      <c r="AM82" s="638">
        <v>42.3</v>
      </c>
      <c r="AN82" s="638">
        <v>46.7</v>
      </c>
      <c r="AO82" s="638">
        <v>42.3</v>
      </c>
      <c r="AP82" s="638">
        <v>38.799999999999997</v>
      </c>
      <c r="AQ82" s="638">
        <v>40.799999999999997</v>
      </c>
      <c r="AR82" s="638">
        <v>42</v>
      </c>
      <c r="AS82" s="638">
        <v>43.2</v>
      </c>
      <c r="AT82" s="638">
        <v>50.8</v>
      </c>
      <c r="AU82" s="638">
        <v>46.5</v>
      </c>
      <c r="AV82" s="638">
        <v>44</v>
      </c>
      <c r="AW82" s="638">
        <v>41.8</v>
      </c>
      <c r="AX82" s="638">
        <v>42.9</v>
      </c>
      <c r="AY82" s="638">
        <v>43</v>
      </c>
      <c r="AZ82" s="638">
        <v>43.4</v>
      </c>
      <c r="BA82" s="638">
        <v>44.1</v>
      </c>
      <c r="BB82" s="638">
        <v>42.7</v>
      </c>
      <c r="BC82" s="638">
        <v>43</v>
      </c>
      <c r="BD82" s="638">
        <v>45.4</v>
      </c>
      <c r="BE82" s="638">
        <v>49.6</v>
      </c>
      <c r="BF82" s="638">
        <v>47.2</v>
      </c>
      <c r="BG82" s="638">
        <v>49.1</v>
      </c>
      <c r="BH82" s="638">
        <v>50.5</v>
      </c>
      <c r="BI82" s="638">
        <v>49.2</v>
      </c>
      <c r="BJ82" s="638">
        <v>48.3</v>
      </c>
      <c r="BK82" s="638">
        <v>45.7</v>
      </c>
      <c r="BL82" s="638">
        <v>43.5</v>
      </c>
      <c r="BM82" s="638">
        <v>44.3</v>
      </c>
      <c r="BN82" s="638">
        <v>44</v>
      </c>
      <c r="BO82" s="638">
        <v>46.4</v>
      </c>
    </row>
    <row r="83" spans="1:67" x14ac:dyDescent="0.25">
      <c r="A83" t="s">
        <v>73</v>
      </c>
      <c r="B83" s="638">
        <v>31.5</v>
      </c>
      <c r="C83" s="638">
        <v>32</v>
      </c>
      <c r="D83" s="638">
        <v>33.5</v>
      </c>
      <c r="E83" s="638">
        <v>34</v>
      </c>
      <c r="F83" s="638">
        <v>42.2</v>
      </c>
      <c r="G83" s="638">
        <v>42.3</v>
      </c>
      <c r="H83" s="638">
        <v>38.299999999999997</v>
      </c>
      <c r="I83" s="638">
        <v>35</v>
      </c>
      <c r="J83" s="638">
        <v>28.1</v>
      </c>
      <c r="K83" s="638">
        <v>30.7</v>
      </c>
      <c r="L83" s="638">
        <v>34.299999999999997</v>
      </c>
      <c r="M83" s="638">
        <v>34.9</v>
      </c>
      <c r="N83" s="638">
        <v>32.6</v>
      </c>
      <c r="O83" s="638">
        <v>29.4</v>
      </c>
      <c r="P83" s="638">
        <v>23.8</v>
      </c>
      <c r="Q83" s="638">
        <v>33.299999999999997</v>
      </c>
      <c r="R83" s="638">
        <v>33.5</v>
      </c>
      <c r="S83" s="638">
        <v>31.3</v>
      </c>
      <c r="T83" s="638">
        <v>34.700000000000003</v>
      </c>
      <c r="U83" s="638">
        <v>30.7</v>
      </c>
      <c r="V83" s="638">
        <v>28.7</v>
      </c>
      <c r="W83" s="638">
        <v>27.8</v>
      </c>
      <c r="X83" s="638">
        <v>28.9</v>
      </c>
      <c r="Y83" s="638">
        <v>28.8</v>
      </c>
      <c r="Z83" s="638">
        <v>30</v>
      </c>
      <c r="AA83" s="638">
        <v>28.9</v>
      </c>
      <c r="AB83" s="638">
        <v>24.2</v>
      </c>
      <c r="AC83" s="638">
        <v>23.8</v>
      </c>
      <c r="AD83" s="638">
        <v>23.5</v>
      </c>
      <c r="AE83" s="638">
        <v>25</v>
      </c>
      <c r="AF83" s="638">
        <v>32</v>
      </c>
      <c r="AG83" s="638">
        <v>39.200000000000003</v>
      </c>
      <c r="AH83" s="638">
        <v>40.200000000000003</v>
      </c>
      <c r="AI83" s="638">
        <v>41.7</v>
      </c>
      <c r="AJ83" s="638">
        <v>37.1</v>
      </c>
      <c r="AK83" s="638">
        <v>31.7</v>
      </c>
      <c r="AL83" s="638">
        <v>32.1</v>
      </c>
      <c r="AM83" s="638">
        <v>40.1</v>
      </c>
      <c r="AN83" s="638">
        <v>37.4</v>
      </c>
      <c r="AO83" s="638">
        <v>36.5</v>
      </c>
      <c r="AP83" s="638">
        <v>34.799999999999997</v>
      </c>
      <c r="AQ83" s="638">
        <v>29.3</v>
      </c>
      <c r="AR83" s="638">
        <v>35.9</v>
      </c>
      <c r="AS83" s="638">
        <v>31</v>
      </c>
      <c r="AT83" s="638">
        <v>28.9</v>
      </c>
      <c r="AU83" s="638">
        <v>26.9</v>
      </c>
      <c r="AV83" s="638">
        <v>29</v>
      </c>
      <c r="AW83" s="638">
        <v>30.4</v>
      </c>
      <c r="AX83" s="638">
        <v>32.200000000000003</v>
      </c>
      <c r="AY83" s="638">
        <v>36.4</v>
      </c>
      <c r="AZ83" s="638">
        <v>40.700000000000003</v>
      </c>
      <c r="BA83" s="638">
        <v>45.7</v>
      </c>
      <c r="BB83" s="638">
        <v>47.7</v>
      </c>
      <c r="BC83" s="638">
        <v>43</v>
      </c>
      <c r="BD83" s="638">
        <v>36.6</v>
      </c>
      <c r="BE83" s="638">
        <v>36.5</v>
      </c>
      <c r="BF83" s="638">
        <v>34.299999999999997</v>
      </c>
      <c r="BG83" s="638">
        <v>42.6</v>
      </c>
      <c r="BH83" s="638">
        <v>46</v>
      </c>
      <c r="BI83" s="638">
        <v>42.3</v>
      </c>
      <c r="BJ83" s="638">
        <v>45</v>
      </c>
      <c r="BK83" s="638">
        <v>35.799999999999997</v>
      </c>
      <c r="BL83" s="638">
        <v>36</v>
      </c>
      <c r="BM83" s="638">
        <v>36.4</v>
      </c>
      <c r="BN83" s="638">
        <v>32.799999999999997</v>
      </c>
      <c r="BO83" s="638">
        <v>34.299999999999997</v>
      </c>
    </row>
    <row r="84" spans="1:67" x14ac:dyDescent="0.25">
      <c r="A84" t="s">
        <v>74</v>
      </c>
      <c r="B84" s="638">
        <v>18.7</v>
      </c>
      <c r="C84" s="638">
        <v>22.5</v>
      </c>
      <c r="D84" s="638">
        <v>22.7</v>
      </c>
      <c r="E84" s="638">
        <v>24.9</v>
      </c>
      <c r="F84" s="638">
        <v>27.7</v>
      </c>
      <c r="G84" s="638">
        <v>26.6</v>
      </c>
      <c r="H84" s="638">
        <v>33.1</v>
      </c>
      <c r="I84" s="638">
        <v>30.7</v>
      </c>
      <c r="J84" s="638">
        <v>36.799999999999997</v>
      </c>
      <c r="K84" s="638">
        <v>26.2</v>
      </c>
      <c r="L84" s="638">
        <v>21.4</v>
      </c>
      <c r="M84" s="638">
        <v>24.2</v>
      </c>
      <c r="N84" s="638">
        <v>24.8</v>
      </c>
      <c r="O84" s="638">
        <v>32.6</v>
      </c>
      <c r="P84" s="638">
        <v>37.9</v>
      </c>
      <c r="Q84" s="638">
        <v>32.299999999999997</v>
      </c>
      <c r="R84" s="638">
        <v>31.4</v>
      </c>
      <c r="S84" s="638">
        <v>25</v>
      </c>
      <c r="T84" s="638">
        <v>29.9</v>
      </c>
      <c r="U84" s="638">
        <v>43.8</v>
      </c>
      <c r="V84" s="638">
        <v>39.799999999999997</v>
      </c>
      <c r="W84" s="638">
        <v>45.2</v>
      </c>
      <c r="X84" s="638">
        <v>45.2</v>
      </c>
      <c r="Y84" s="638">
        <v>37.6</v>
      </c>
      <c r="Z84" s="638">
        <v>43.7</v>
      </c>
      <c r="AA84" s="638">
        <v>38.5</v>
      </c>
      <c r="AB84" s="638">
        <v>37.799999999999997</v>
      </c>
      <c r="AC84" s="638">
        <v>40</v>
      </c>
      <c r="AD84" s="638">
        <v>33.700000000000003</v>
      </c>
      <c r="AE84" s="638">
        <v>36.799999999999997</v>
      </c>
      <c r="AF84" s="638">
        <v>33</v>
      </c>
      <c r="AG84" s="638">
        <v>36.1</v>
      </c>
      <c r="AH84" s="638">
        <v>44.6</v>
      </c>
      <c r="AI84" s="638">
        <v>48.9</v>
      </c>
      <c r="AJ84" s="638">
        <v>58.7</v>
      </c>
      <c r="AK84" s="638">
        <v>62.9</v>
      </c>
      <c r="AL84" s="638">
        <v>57.5</v>
      </c>
      <c r="AM84" s="638">
        <v>52.7</v>
      </c>
      <c r="AN84" s="638">
        <v>67.2</v>
      </c>
      <c r="AO84" s="638">
        <v>56.8</v>
      </c>
      <c r="AP84" s="638">
        <v>57.6</v>
      </c>
      <c r="AQ84" s="638">
        <v>63.9</v>
      </c>
      <c r="AR84" s="638">
        <v>48.8</v>
      </c>
      <c r="AS84" s="638">
        <v>59.4</v>
      </c>
      <c r="AT84" s="638">
        <v>65.900000000000006</v>
      </c>
      <c r="AU84" s="638">
        <v>45.6</v>
      </c>
      <c r="AV84" s="638">
        <v>48.1</v>
      </c>
      <c r="AW84" s="638">
        <v>47.8</v>
      </c>
      <c r="AX84" s="638">
        <v>47.1</v>
      </c>
      <c r="AY84" s="638">
        <v>52.1</v>
      </c>
      <c r="AZ84" s="638">
        <v>42.2</v>
      </c>
      <c r="BA84" s="638">
        <v>46.6</v>
      </c>
      <c r="BB84" s="638">
        <v>43.9</v>
      </c>
      <c r="BC84" s="638">
        <v>41.1</v>
      </c>
      <c r="BD84" s="638">
        <v>40.6</v>
      </c>
      <c r="BE84" s="638">
        <v>37.700000000000003</v>
      </c>
      <c r="BF84" s="638">
        <v>45.5</v>
      </c>
      <c r="BG84" s="638">
        <v>44.8</v>
      </c>
      <c r="BH84" s="638">
        <v>39.200000000000003</v>
      </c>
      <c r="BI84" s="638">
        <v>28.3</v>
      </c>
      <c r="BJ84" s="638">
        <v>25</v>
      </c>
      <c r="BK84" s="638">
        <v>17.899999999999999</v>
      </c>
      <c r="BL84" s="638">
        <v>24.4</v>
      </c>
      <c r="BM84" s="638">
        <v>23.8</v>
      </c>
      <c r="BN84" s="638">
        <v>34.299999999999997</v>
      </c>
      <c r="BO84" s="638">
        <v>46.6</v>
      </c>
    </row>
    <row r="85" spans="1:67" x14ac:dyDescent="0.25">
      <c r="A85" t="s">
        <v>182</v>
      </c>
      <c r="B85" s="638">
        <v>18.2</v>
      </c>
      <c r="C85" s="638">
        <v>19</v>
      </c>
      <c r="D85" s="638">
        <v>21.1</v>
      </c>
      <c r="E85" s="638">
        <v>31.6</v>
      </c>
      <c r="F85" s="638">
        <v>40</v>
      </c>
      <c r="G85" s="638">
        <v>42.9</v>
      </c>
      <c r="H85" s="638">
        <v>38.5</v>
      </c>
      <c r="I85" s="638">
        <v>34.299999999999997</v>
      </c>
      <c r="J85" s="638">
        <v>24.2</v>
      </c>
      <c r="K85" s="638">
        <v>10</v>
      </c>
      <c r="L85" s="638">
        <v>10</v>
      </c>
      <c r="M85" s="638">
        <v>11.5</v>
      </c>
      <c r="N85" s="638">
        <v>12</v>
      </c>
      <c r="O85" s="638">
        <v>23.8</v>
      </c>
      <c r="P85" s="638">
        <v>25</v>
      </c>
      <c r="Q85" s="638">
        <v>20.8</v>
      </c>
      <c r="R85" s="638">
        <v>15.8</v>
      </c>
      <c r="S85" s="638">
        <v>5</v>
      </c>
      <c r="T85" s="638">
        <v>4.2</v>
      </c>
      <c r="U85" s="638">
        <v>4.8</v>
      </c>
      <c r="V85" s="638">
        <v>14.3</v>
      </c>
      <c r="W85" s="638">
        <v>12.5</v>
      </c>
      <c r="X85" s="638">
        <v>20</v>
      </c>
      <c r="Y85" s="638">
        <v>25</v>
      </c>
      <c r="Z85" s="638">
        <v>18.2</v>
      </c>
      <c r="AA85" s="638">
        <v>23.3</v>
      </c>
      <c r="AB85" s="638">
        <v>22.2</v>
      </c>
      <c r="AC85" s="638">
        <v>11.4</v>
      </c>
      <c r="AD85" s="638">
        <v>9.1</v>
      </c>
      <c r="AE85" s="638" t="s">
        <v>18</v>
      </c>
      <c r="AF85" s="638">
        <v>7.4</v>
      </c>
      <c r="AG85" s="638">
        <v>9.5</v>
      </c>
      <c r="AH85" s="638">
        <v>13.8</v>
      </c>
      <c r="AI85" s="638">
        <v>15.2</v>
      </c>
      <c r="AJ85" s="638">
        <v>8.6</v>
      </c>
      <c r="AK85" s="638">
        <v>9.1</v>
      </c>
      <c r="AL85" s="638">
        <v>3.6</v>
      </c>
      <c r="AM85" s="638">
        <v>3.8</v>
      </c>
      <c r="AN85" s="638">
        <v>12</v>
      </c>
      <c r="AO85" s="638">
        <v>13</v>
      </c>
      <c r="AP85" s="638">
        <v>17.600000000000001</v>
      </c>
      <c r="AQ85" s="638">
        <v>13.3</v>
      </c>
      <c r="AR85" s="638" t="s">
        <v>18</v>
      </c>
      <c r="AS85" s="638" t="s">
        <v>18</v>
      </c>
      <c r="AT85" s="638" t="s">
        <v>18</v>
      </c>
      <c r="AU85" s="638" t="s">
        <v>18</v>
      </c>
      <c r="AV85" s="638" t="s">
        <v>18</v>
      </c>
      <c r="AW85" s="638" t="s">
        <v>18</v>
      </c>
      <c r="AX85" s="638" t="s">
        <v>18</v>
      </c>
      <c r="AY85" s="638" t="s">
        <v>18</v>
      </c>
      <c r="AZ85" s="638">
        <v>9.1</v>
      </c>
      <c r="BA85" s="638">
        <v>7.1</v>
      </c>
      <c r="BB85" s="638">
        <v>4.5</v>
      </c>
      <c r="BC85" s="638">
        <v>5</v>
      </c>
      <c r="BD85" s="638" t="s">
        <v>18</v>
      </c>
      <c r="BE85" s="638" t="s">
        <v>18</v>
      </c>
      <c r="BF85" s="638" t="s">
        <v>18</v>
      </c>
      <c r="BG85" s="638" t="s">
        <v>18</v>
      </c>
      <c r="BH85" s="638">
        <v>13.3</v>
      </c>
      <c r="BI85" s="638">
        <v>13.3</v>
      </c>
      <c r="BJ85" s="638">
        <v>16.7</v>
      </c>
      <c r="BK85" s="638">
        <v>25</v>
      </c>
      <c r="BL85" s="638" t="s">
        <v>18</v>
      </c>
      <c r="BM85" s="638" t="s">
        <v>18</v>
      </c>
      <c r="BN85" s="638">
        <v>50</v>
      </c>
      <c r="BO85" s="638">
        <v>50</v>
      </c>
    </row>
    <row r="87" spans="1:67" x14ac:dyDescent="0.25">
      <c r="A87" t="s">
        <v>2004</v>
      </c>
    </row>
    <row r="89" spans="1:67" x14ac:dyDescent="0.25">
      <c r="A89" t="s">
        <v>2011</v>
      </c>
    </row>
    <row r="103" spans="1:1" x14ac:dyDescent="0.25">
      <c r="A103" t="s">
        <v>1919</v>
      </c>
    </row>
    <row r="105" spans="1:1" x14ac:dyDescent="0.25">
      <c r="A105" s="636">
        <v>42610.588148148148</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638" bestFit="1" customWidth="1"/>
    <col min="3" max="3" width="17.26953125" style="638" bestFit="1" customWidth="1"/>
    <col min="4" max="4" width="15.90625" style="638" bestFit="1" customWidth="1"/>
    <col min="5" max="5" width="17" style="638" bestFit="1" customWidth="1"/>
    <col min="6" max="6" width="16.54296875" style="638" bestFit="1" customWidth="1"/>
    <col min="7" max="7" width="17.26953125" style="638" bestFit="1" customWidth="1"/>
    <col min="8" max="8" width="15.90625" style="638" bestFit="1" customWidth="1"/>
    <col min="9" max="9" width="17" style="638" bestFit="1" customWidth="1"/>
    <col min="10" max="10" width="16.54296875" style="638" bestFit="1" customWidth="1"/>
    <col min="11" max="11" width="17.26953125" style="638" bestFit="1" customWidth="1"/>
    <col min="12" max="12" width="15.90625" style="638" bestFit="1" customWidth="1"/>
    <col min="13" max="13" width="17" style="638" bestFit="1" customWidth="1"/>
    <col min="14" max="14" width="16.54296875" style="638" bestFit="1" customWidth="1"/>
    <col min="15" max="15" width="17.26953125" style="638" bestFit="1" customWidth="1"/>
    <col min="16" max="16" width="15.90625" style="638" bestFit="1" customWidth="1"/>
    <col min="17" max="17" width="17" style="638" bestFit="1" customWidth="1"/>
    <col min="18" max="18" width="16.54296875" style="638" bestFit="1" customWidth="1"/>
    <col min="19" max="19" width="17.26953125" style="638" bestFit="1" customWidth="1"/>
    <col min="20" max="20" width="15.90625" style="638" bestFit="1" customWidth="1"/>
    <col min="21" max="21" width="17" style="638" bestFit="1" customWidth="1"/>
    <col min="22" max="22" width="16.54296875" style="638" bestFit="1" customWidth="1"/>
    <col min="23" max="23" width="17.26953125" style="638" bestFit="1" customWidth="1"/>
    <col min="24" max="24" width="15.90625" style="638" bestFit="1" customWidth="1"/>
    <col min="25" max="25" width="17" style="638" bestFit="1" customWidth="1"/>
    <col min="26" max="26" width="16.54296875" style="638" bestFit="1" customWidth="1"/>
    <col min="27" max="27" width="17.26953125" style="638" bestFit="1" customWidth="1"/>
    <col min="28" max="28" width="15.90625" style="638" bestFit="1" customWidth="1"/>
    <col min="29" max="29" width="17" style="638" bestFit="1" customWidth="1"/>
    <col min="30" max="30" width="16.54296875" style="638" bestFit="1" customWidth="1"/>
    <col min="31" max="31" width="17.26953125" style="638" bestFit="1" customWidth="1"/>
    <col min="32" max="32" width="15.90625" style="638" bestFit="1" customWidth="1"/>
    <col min="33" max="33" width="17" style="638" bestFit="1" customWidth="1"/>
    <col min="34" max="34" width="16.54296875" style="638" bestFit="1" customWidth="1"/>
    <col min="35" max="35" width="17.26953125" style="638" bestFit="1" customWidth="1"/>
    <col min="36" max="36" width="15.90625" style="638" bestFit="1" customWidth="1"/>
    <col min="37" max="37" width="17" style="638" bestFit="1" customWidth="1"/>
    <col min="38" max="38" width="16.54296875" style="638" bestFit="1" customWidth="1"/>
    <col min="39" max="39" width="17.26953125" style="638" bestFit="1" customWidth="1"/>
    <col min="40" max="40" width="15.90625" style="638" bestFit="1" customWidth="1"/>
    <col min="41" max="41" width="17" style="638" bestFit="1" customWidth="1"/>
    <col min="42" max="42" width="16.54296875" style="638" bestFit="1" customWidth="1"/>
    <col min="43" max="43" width="17.26953125" style="638" bestFit="1" customWidth="1"/>
    <col min="44" max="44" width="15.90625" style="638" bestFit="1" customWidth="1"/>
    <col min="45" max="45" width="17" style="638" bestFit="1" customWidth="1"/>
    <col min="46" max="46" width="16.54296875" style="638" bestFit="1" customWidth="1"/>
    <col min="47" max="47" width="17.26953125" style="638" bestFit="1" customWidth="1"/>
    <col min="48" max="48" width="15.90625" style="638" bestFit="1" customWidth="1"/>
    <col min="49" max="49" width="17" style="638" bestFit="1" customWidth="1"/>
    <col min="50" max="50" width="16.54296875" style="638" bestFit="1" customWidth="1"/>
    <col min="51" max="51" width="17.26953125" style="638" bestFit="1" customWidth="1"/>
    <col min="52" max="52" width="15.90625" style="638" bestFit="1" customWidth="1"/>
    <col min="53" max="53" width="17" style="638" bestFit="1" customWidth="1"/>
    <col min="54" max="54" width="16.54296875" style="638" bestFit="1" customWidth="1"/>
    <col min="55" max="55" width="17.26953125" style="638" bestFit="1" customWidth="1"/>
    <col min="56" max="56" width="15.90625" style="638" bestFit="1" customWidth="1"/>
    <col min="57" max="57" width="17" style="638" bestFit="1" customWidth="1"/>
    <col min="58" max="58" width="16.54296875" style="638" bestFit="1" customWidth="1"/>
    <col min="59" max="59" width="17.26953125" style="638" bestFit="1" customWidth="1"/>
    <col min="60" max="60" width="15.90625" style="638" bestFit="1" customWidth="1"/>
    <col min="61" max="61" width="17" style="638" bestFit="1" customWidth="1"/>
    <col min="62" max="62" width="16.54296875" style="638" bestFit="1" customWidth="1"/>
    <col min="63" max="63" width="17.26953125" style="638" bestFit="1" customWidth="1"/>
    <col min="64" max="78" width="8.7265625" style="638"/>
  </cols>
  <sheetData>
    <row r="1" spans="1:62" s="640" customFormat="1" x14ac:dyDescent="0.25">
      <c r="A1" s="640" t="str">
        <f>IF(ISBLANK(A23),"N.A",IF(ISNUMBER(A23),A23,IF(RIGHT(UPPER(TRIM(A23)),6)="MONTHS",UPPER(TRIM(A23)),DATEVALUE(LEFT(A23,FIND("-",A23)-1)))))</f>
        <v>N.A</v>
      </c>
      <c r="B1" s="640">
        <f t="shared" ref="B1:BJ1" si="0">IF(ISBLANK(B23),"N.A",IF(ISNUMBER(B23),B23,IF(RIGHT(UPPER(TRIM(B23)),6)="MONTHS",UPPER(TRIM(B23)),DATEVALUE(LEFT(B23,FIND("-",B23)-1)))))</f>
        <v>35796</v>
      </c>
      <c r="C1" s="640">
        <f t="shared" si="0"/>
        <v>35886</v>
      </c>
      <c r="D1" s="640">
        <f t="shared" si="0"/>
        <v>35977</v>
      </c>
      <c r="E1" s="640">
        <f t="shared" si="0"/>
        <v>36069</v>
      </c>
      <c r="F1" s="640">
        <f t="shared" si="0"/>
        <v>36161</v>
      </c>
      <c r="G1" s="640">
        <f t="shared" si="0"/>
        <v>36251</v>
      </c>
      <c r="H1" s="640">
        <f t="shared" si="0"/>
        <v>36342</v>
      </c>
      <c r="I1" s="640">
        <f t="shared" si="0"/>
        <v>36434</v>
      </c>
      <c r="J1" s="640">
        <f t="shared" si="0"/>
        <v>36526</v>
      </c>
      <c r="K1" s="640">
        <f t="shared" si="0"/>
        <v>36617</v>
      </c>
      <c r="L1" s="640">
        <f t="shared" si="0"/>
        <v>36708</v>
      </c>
      <c r="M1" s="640">
        <f t="shared" si="0"/>
        <v>36800</v>
      </c>
      <c r="N1" s="640">
        <f t="shared" si="0"/>
        <v>36892</v>
      </c>
      <c r="O1" s="640">
        <f t="shared" si="0"/>
        <v>36982</v>
      </c>
      <c r="P1" s="640">
        <f t="shared" si="0"/>
        <v>37073</v>
      </c>
      <c r="Q1" s="640">
        <f t="shared" si="0"/>
        <v>37165</v>
      </c>
      <c r="R1" s="640">
        <f t="shared" si="0"/>
        <v>37257</v>
      </c>
      <c r="S1" s="640">
        <f t="shared" si="0"/>
        <v>37347</v>
      </c>
      <c r="T1" s="640">
        <f t="shared" si="0"/>
        <v>37438</v>
      </c>
      <c r="U1" s="640">
        <f t="shared" si="0"/>
        <v>37530</v>
      </c>
      <c r="V1" s="640">
        <f t="shared" si="0"/>
        <v>37622</v>
      </c>
      <c r="W1" s="640">
        <f t="shared" si="0"/>
        <v>37712</v>
      </c>
      <c r="X1" s="640">
        <f t="shared" si="0"/>
        <v>37803</v>
      </c>
      <c r="Y1" s="640">
        <f t="shared" si="0"/>
        <v>37895</v>
      </c>
      <c r="Z1" s="640">
        <f t="shared" si="0"/>
        <v>37987</v>
      </c>
      <c r="AA1" s="640">
        <f t="shared" si="0"/>
        <v>38078</v>
      </c>
      <c r="AB1" s="640">
        <f t="shared" si="0"/>
        <v>38169</v>
      </c>
      <c r="AC1" s="640">
        <f t="shared" si="0"/>
        <v>38261</v>
      </c>
      <c r="AD1" s="640">
        <f t="shared" si="0"/>
        <v>38353</v>
      </c>
      <c r="AE1" s="640">
        <f t="shared" si="0"/>
        <v>38443</v>
      </c>
      <c r="AF1" s="640">
        <f t="shared" si="0"/>
        <v>38534</v>
      </c>
      <c r="AG1" s="640">
        <f t="shared" si="0"/>
        <v>38626</v>
      </c>
      <c r="AH1" s="640">
        <f t="shared" si="0"/>
        <v>38718</v>
      </c>
      <c r="AI1" s="640">
        <f t="shared" si="0"/>
        <v>38808</v>
      </c>
      <c r="AJ1" s="640">
        <f t="shared" si="0"/>
        <v>38899</v>
      </c>
      <c r="AK1" s="640">
        <f t="shared" si="0"/>
        <v>38991</v>
      </c>
      <c r="AL1" s="640">
        <f t="shared" si="0"/>
        <v>39083</v>
      </c>
      <c r="AM1" s="640">
        <f t="shared" si="0"/>
        <v>39173</v>
      </c>
      <c r="AN1" s="640">
        <f t="shared" si="0"/>
        <v>39264</v>
      </c>
      <c r="AO1" s="640">
        <f t="shared" si="0"/>
        <v>39356</v>
      </c>
      <c r="AP1" s="640">
        <f t="shared" si="0"/>
        <v>39448</v>
      </c>
      <c r="AQ1" s="640">
        <f t="shared" si="0"/>
        <v>39539</v>
      </c>
      <c r="AR1" s="640">
        <f t="shared" si="0"/>
        <v>39630</v>
      </c>
      <c r="AS1" s="640">
        <f t="shared" si="0"/>
        <v>39722</v>
      </c>
      <c r="AT1" s="640">
        <f t="shared" si="0"/>
        <v>39814</v>
      </c>
      <c r="AU1" s="640">
        <f t="shared" si="0"/>
        <v>39904</v>
      </c>
      <c r="AV1" s="640">
        <f t="shared" si="0"/>
        <v>39995</v>
      </c>
      <c r="AW1" s="640">
        <f t="shared" si="0"/>
        <v>40087</v>
      </c>
      <c r="AX1" s="640">
        <f t="shared" si="0"/>
        <v>40179</v>
      </c>
      <c r="AY1" s="640">
        <f t="shared" si="0"/>
        <v>40269</v>
      </c>
      <c r="AZ1" s="640">
        <f t="shared" si="0"/>
        <v>40360</v>
      </c>
      <c r="BA1" s="640">
        <f t="shared" si="0"/>
        <v>40452</v>
      </c>
      <c r="BB1" s="640">
        <f t="shared" si="0"/>
        <v>40544</v>
      </c>
      <c r="BC1" s="640">
        <f t="shared" si="0"/>
        <v>40634</v>
      </c>
      <c r="BD1" s="640">
        <f t="shared" si="0"/>
        <v>40725</v>
      </c>
      <c r="BE1" s="640">
        <f t="shared" si="0"/>
        <v>40817</v>
      </c>
      <c r="BF1" s="640">
        <f t="shared" si="0"/>
        <v>40909</v>
      </c>
      <c r="BG1" s="640">
        <f t="shared" si="0"/>
        <v>41000</v>
      </c>
      <c r="BH1" s="640">
        <f t="shared" si="0"/>
        <v>41091</v>
      </c>
      <c r="BI1" s="640">
        <f t="shared" si="0"/>
        <v>41183</v>
      </c>
      <c r="BJ1" s="640">
        <f t="shared" si="0"/>
        <v>41275</v>
      </c>
    </row>
    <row r="2" spans="1:62" s="640" customFormat="1" x14ac:dyDescent="0.25">
      <c r="A2" s="640" t="str">
        <f>IF(ISBLANK(A23),"N.A.",IF(ISNUMBER(A23),A23,IF(RIGHT(UPPER(TRIM(A23)),6)="MONTHS",UPPER(TRIM(A23)),DATEVALUE(A3&amp;"/"&amp;IF(OR(A3=4,A3=6,A3=9,A3=11),30,IF(A3=2,28,31))&amp;"/"&amp;YEAR(RIGHT(A23,LEN(A23)-FIND("-",A23)))))))</f>
        <v>N.A.</v>
      </c>
      <c r="B2" s="640">
        <f t="shared" ref="B2:BJ2" si="1">IF(ISBLANK(B23),"N.A.",IF(ISNUMBER(B23),B23,IF(RIGHT(UPPER(TRIM(B23)),6)="MONTHS",UPPER(TRIM(B23)),DATEVALUE(B3&amp;"/"&amp;IF(OR(B3=4,B3=6,B3=9,B3=11),30,IF(B3=2,28,31))&amp;"/"&amp;YEAR(RIGHT(B23,LEN(B23)-FIND("-",B23)))))))</f>
        <v>36160</v>
      </c>
      <c r="C2" s="640">
        <f t="shared" si="1"/>
        <v>36250</v>
      </c>
      <c r="D2" s="640">
        <f t="shared" si="1"/>
        <v>36341</v>
      </c>
      <c r="E2" s="640">
        <f t="shared" si="1"/>
        <v>36433</v>
      </c>
      <c r="F2" s="640">
        <f t="shared" si="1"/>
        <v>36525</v>
      </c>
      <c r="G2" s="640">
        <f t="shared" si="1"/>
        <v>36616</v>
      </c>
      <c r="H2" s="640">
        <f t="shared" si="1"/>
        <v>36707</v>
      </c>
      <c r="I2" s="640">
        <f t="shared" si="1"/>
        <v>36799</v>
      </c>
      <c r="J2" s="640">
        <f t="shared" si="1"/>
        <v>36891</v>
      </c>
      <c r="K2" s="640">
        <f t="shared" si="1"/>
        <v>36981</v>
      </c>
      <c r="L2" s="640">
        <f t="shared" si="1"/>
        <v>37072</v>
      </c>
      <c r="M2" s="640">
        <f t="shared" si="1"/>
        <v>37164</v>
      </c>
      <c r="N2" s="640">
        <f t="shared" si="1"/>
        <v>37256</v>
      </c>
      <c r="O2" s="640">
        <f t="shared" si="1"/>
        <v>37346</v>
      </c>
      <c r="P2" s="640">
        <f t="shared" si="1"/>
        <v>37437</v>
      </c>
      <c r="Q2" s="640">
        <f t="shared" si="1"/>
        <v>37529</v>
      </c>
      <c r="R2" s="640">
        <f t="shared" si="1"/>
        <v>37621</v>
      </c>
      <c r="S2" s="640">
        <f t="shared" si="1"/>
        <v>37711</v>
      </c>
      <c r="T2" s="640">
        <f t="shared" si="1"/>
        <v>37802</v>
      </c>
      <c r="U2" s="640">
        <f t="shared" si="1"/>
        <v>37894</v>
      </c>
      <c r="V2" s="640">
        <f t="shared" si="1"/>
        <v>37986</v>
      </c>
      <c r="W2" s="640">
        <f t="shared" si="1"/>
        <v>38077</v>
      </c>
      <c r="X2" s="640">
        <f t="shared" si="1"/>
        <v>38168</v>
      </c>
      <c r="Y2" s="640">
        <f t="shared" si="1"/>
        <v>38260</v>
      </c>
      <c r="Z2" s="640">
        <f t="shared" si="1"/>
        <v>38352</v>
      </c>
      <c r="AA2" s="640">
        <f t="shared" si="1"/>
        <v>38442</v>
      </c>
      <c r="AB2" s="640">
        <f t="shared" si="1"/>
        <v>38533</v>
      </c>
      <c r="AC2" s="640">
        <f t="shared" si="1"/>
        <v>38625</v>
      </c>
      <c r="AD2" s="640">
        <f t="shared" si="1"/>
        <v>38717</v>
      </c>
      <c r="AE2" s="640">
        <f t="shared" si="1"/>
        <v>38807</v>
      </c>
      <c r="AF2" s="640">
        <f t="shared" si="1"/>
        <v>38898</v>
      </c>
      <c r="AG2" s="640">
        <f t="shared" si="1"/>
        <v>38990</v>
      </c>
      <c r="AH2" s="640">
        <f t="shared" si="1"/>
        <v>39082</v>
      </c>
      <c r="AI2" s="640">
        <f t="shared" si="1"/>
        <v>39172</v>
      </c>
      <c r="AJ2" s="640">
        <f t="shared" si="1"/>
        <v>39263</v>
      </c>
      <c r="AK2" s="640">
        <f t="shared" si="1"/>
        <v>39355</v>
      </c>
      <c r="AL2" s="640">
        <f t="shared" si="1"/>
        <v>39447</v>
      </c>
      <c r="AM2" s="640">
        <f t="shared" si="1"/>
        <v>39538</v>
      </c>
      <c r="AN2" s="640">
        <f t="shared" si="1"/>
        <v>39629</v>
      </c>
      <c r="AO2" s="640">
        <f t="shared" si="1"/>
        <v>39721</v>
      </c>
      <c r="AP2" s="640">
        <f t="shared" si="1"/>
        <v>39813</v>
      </c>
      <c r="AQ2" s="640">
        <f t="shared" si="1"/>
        <v>39903</v>
      </c>
      <c r="AR2" s="640">
        <f t="shared" si="1"/>
        <v>39994</v>
      </c>
      <c r="AS2" s="640">
        <f t="shared" si="1"/>
        <v>40086</v>
      </c>
      <c r="AT2" s="640">
        <f t="shared" si="1"/>
        <v>40178</v>
      </c>
      <c r="AU2" s="640">
        <f t="shared" si="1"/>
        <v>40268</v>
      </c>
      <c r="AV2" s="640">
        <f t="shared" si="1"/>
        <v>40359</v>
      </c>
      <c r="AW2" s="640">
        <f t="shared" si="1"/>
        <v>40451</v>
      </c>
      <c r="AX2" s="640">
        <f t="shared" si="1"/>
        <v>40543</v>
      </c>
      <c r="AY2" s="640">
        <f t="shared" si="1"/>
        <v>40633</v>
      </c>
      <c r="AZ2" s="640">
        <f t="shared" si="1"/>
        <v>40724</v>
      </c>
      <c r="BA2" s="640">
        <f t="shared" si="1"/>
        <v>40816</v>
      </c>
      <c r="BB2" s="640">
        <f t="shared" si="1"/>
        <v>40908</v>
      </c>
      <c r="BC2" s="640">
        <f t="shared" si="1"/>
        <v>40999</v>
      </c>
      <c r="BD2" s="640">
        <f t="shared" si="1"/>
        <v>41090</v>
      </c>
      <c r="BE2" s="640">
        <f t="shared" si="1"/>
        <v>41182</v>
      </c>
      <c r="BF2" s="640">
        <f t="shared" si="1"/>
        <v>41274</v>
      </c>
      <c r="BG2" s="640">
        <f t="shared" si="1"/>
        <v>41364</v>
      </c>
      <c r="BH2" s="640">
        <f t="shared" si="1"/>
        <v>41455</v>
      </c>
      <c r="BI2" s="640">
        <f t="shared" si="1"/>
        <v>41547</v>
      </c>
      <c r="BJ2" s="640">
        <f t="shared" si="1"/>
        <v>41639</v>
      </c>
    </row>
    <row r="3" spans="1:62" x14ac:dyDescent="0.25">
      <c r="A3" t="str">
        <f>IF(OR(ISBLANK(A23),ISNUMBER(A23),RIGHT(UPPER(TRIM(A23)),6)="MONTHS"),"N.A.",MONTH(RIGHT(A23,LEN(A23)-FIND("-",A23))))</f>
        <v>N.A.</v>
      </c>
      <c r="B3">
        <f t="shared" ref="B3:BJ3" si="2">IF(OR(ISBLANK(B23),ISNUMBER(B23),RIGHT(UPPER(TRIM(B23)),6)="MONTHS"),"N.A.",MONTH(RIGHT(B23,LEN(B23)-FIND("-",B23))))</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row>
    <row r="4" spans="1:62" x14ac:dyDescent="0.25">
      <c r="A4" t="s">
        <v>1792</v>
      </c>
    </row>
    <row r="6" spans="1:62" x14ac:dyDescent="0.25">
      <c r="A6" t="s">
        <v>1793</v>
      </c>
    </row>
    <row r="8" spans="1:62" x14ac:dyDescent="0.25">
      <c r="A8" t="s">
        <v>1851</v>
      </c>
    </row>
    <row r="10" spans="1:62" x14ac:dyDescent="0.25">
      <c r="A10" t="s">
        <v>2010</v>
      </c>
    </row>
    <row r="12" spans="1:62" x14ac:dyDescent="0.25">
      <c r="A12" t="s">
        <v>1852</v>
      </c>
    </row>
    <row r="14" spans="1:62" x14ac:dyDescent="0.25">
      <c r="A14" t="s">
        <v>1858</v>
      </c>
    </row>
    <row r="16" spans="1:62" x14ac:dyDescent="0.25">
      <c r="A16" t="s">
        <v>1854</v>
      </c>
    </row>
    <row r="18" spans="1:63" x14ac:dyDescent="0.25">
      <c r="A18" t="s">
        <v>1855</v>
      </c>
    </row>
    <row r="19" spans="1:63" x14ac:dyDescent="0.25">
      <c r="A19" t="s">
        <v>1801</v>
      </c>
    </row>
    <row r="20" spans="1:63" x14ac:dyDescent="0.25">
      <c r="A20" t="s">
        <v>1859</v>
      </c>
    </row>
    <row r="22" spans="1:63" x14ac:dyDescent="0.25">
      <c r="B22" s="638" t="s">
        <v>75</v>
      </c>
    </row>
    <row r="23" spans="1:63" x14ac:dyDescent="0.25">
      <c r="B23" s="638" t="s">
        <v>1802</v>
      </c>
      <c r="C23" s="638" t="s">
        <v>1803</v>
      </c>
      <c r="D23" s="638" t="s">
        <v>1804</v>
      </c>
      <c r="E23" s="638" t="s">
        <v>1805</v>
      </c>
      <c r="F23" s="638" t="s">
        <v>1806</v>
      </c>
      <c r="G23" s="638" t="s">
        <v>1807</v>
      </c>
      <c r="H23" s="638" t="s">
        <v>1808</v>
      </c>
      <c r="I23" s="638" t="s">
        <v>1809</v>
      </c>
      <c r="J23" s="638" t="s">
        <v>1810</v>
      </c>
      <c r="K23" s="638" t="s">
        <v>1811</v>
      </c>
      <c r="L23" s="638" t="s">
        <v>1812</v>
      </c>
      <c r="M23" s="638" t="s">
        <v>1813</v>
      </c>
      <c r="N23" s="638" t="s">
        <v>1814</v>
      </c>
      <c r="O23" s="638" t="s">
        <v>1815</v>
      </c>
      <c r="P23" s="638" t="s">
        <v>294</v>
      </c>
      <c r="Q23" s="638" t="s">
        <v>295</v>
      </c>
      <c r="R23" s="638" t="s">
        <v>296</v>
      </c>
      <c r="S23" s="638" t="s">
        <v>297</v>
      </c>
      <c r="T23" s="638" t="s">
        <v>532</v>
      </c>
      <c r="U23" s="638" t="s">
        <v>533</v>
      </c>
      <c r="V23" s="638" t="s">
        <v>534</v>
      </c>
      <c r="W23" s="638" t="s">
        <v>535</v>
      </c>
      <c r="X23" s="638" t="s">
        <v>536</v>
      </c>
      <c r="Y23" s="638" t="s">
        <v>537</v>
      </c>
      <c r="Z23" s="638" t="s">
        <v>538</v>
      </c>
      <c r="AA23" s="638" t="s">
        <v>539</v>
      </c>
      <c r="AB23" s="638" t="s">
        <v>540</v>
      </c>
      <c r="AC23" s="638" t="s">
        <v>541</v>
      </c>
      <c r="AD23" s="638" t="s">
        <v>542</v>
      </c>
      <c r="AE23" s="638" t="s">
        <v>543</v>
      </c>
      <c r="AF23" s="638" t="s">
        <v>544</v>
      </c>
      <c r="AG23" s="638" t="s">
        <v>545</v>
      </c>
      <c r="AH23" s="638" t="s">
        <v>546</v>
      </c>
      <c r="AI23" s="638" t="s">
        <v>397</v>
      </c>
      <c r="AJ23" s="638" t="s">
        <v>1816</v>
      </c>
      <c r="AK23" s="638" t="s">
        <v>1817</v>
      </c>
      <c r="AL23" s="638" t="s">
        <v>1818</v>
      </c>
      <c r="AM23" s="638" t="s">
        <v>1819</v>
      </c>
      <c r="AN23" s="638" t="s">
        <v>1820</v>
      </c>
      <c r="AO23" s="638" t="s">
        <v>1821</v>
      </c>
      <c r="AP23" s="638" t="s">
        <v>1822</v>
      </c>
      <c r="AQ23" s="638" t="s">
        <v>1823</v>
      </c>
      <c r="AR23" s="638" t="s">
        <v>1824</v>
      </c>
      <c r="AS23" s="638" t="s">
        <v>1825</v>
      </c>
      <c r="AT23" s="638" t="s">
        <v>1826</v>
      </c>
      <c r="AU23" s="638" t="s">
        <v>1827</v>
      </c>
      <c r="AV23" s="638" t="s">
        <v>1828</v>
      </c>
      <c r="AW23" s="638" t="s">
        <v>1829</v>
      </c>
      <c r="AX23" s="638" t="s">
        <v>1830</v>
      </c>
      <c r="AY23" s="638" t="s">
        <v>1831</v>
      </c>
      <c r="AZ23" s="638" t="s">
        <v>1832</v>
      </c>
      <c r="BA23" s="638" t="s">
        <v>1833</v>
      </c>
      <c r="BB23" s="638" t="s">
        <v>1834</v>
      </c>
      <c r="BC23" s="638" t="s">
        <v>1835</v>
      </c>
      <c r="BD23" s="638" t="s">
        <v>1836</v>
      </c>
      <c r="BE23" s="638" t="s">
        <v>1837</v>
      </c>
      <c r="BF23" s="638" t="s">
        <v>1838</v>
      </c>
      <c r="BG23" s="638" t="s">
        <v>1839</v>
      </c>
      <c r="BH23" s="638" t="s">
        <v>1840</v>
      </c>
      <c r="BI23" s="638" t="s">
        <v>1841</v>
      </c>
      <c r="BJ23" s="638" t="s">
        <v>1842</v>
      </c>
      <c r="BK23" s="638" t="s">
        <v>1843</v>
      </c>
    </row>
    <row r="24" spans="1:63" x14ac:dyDescent="0.25">
      <c r="B24" s="638" t="s">
        <v>1857</v>
      </c>
      <c r="C24" s="638" t="s">
        <v>1857</v>
      </c>
      <c r="D24" s="638" t="s">
        <v>1857</v>
      </c>
      <c r="E24" s="638" t="s">
        <v>1857</v>
      </c>
      <c r="F24" s="638" t="s">
        <v>1857</v>
      </c>
      <c r="G24" s="638" t="s">
        <v>1857</v>
      </c>
      <c r="H24" s="638" t="s">
        <v>1857</v>
      </c>
      <c r="I24" s="638" t="s">
        <v>1857</v>
      </c>
      <c r="J24" s="638" t="s">
        <v>1857</v>
      </c>
      <c r="K24" s="638" t="s">
        <v>1857</v>
      </c>
      <c r="L24" s="638" t="s">
        <v>1857</v>
      </c>
      <c r="M24" s="638" t="s">
        <v>1857</v>
      </c>
      <c r="N24" s="638" t="s">
        <v>1857</v>
      </c>
      <c r="O24" s="638" t="s">
        <v>1857</v>
      </c>
      <c r="P24" s="638" t="s">
        <v>1857</v>
      </c>
      <c r="Q24" s="638" t="s">
        <v>1857</v>
      </c>
      <c r="R24" s="638" t="s">
        <v>1857</v>
      </c>
      <c r="S24" s="638" t="s">
        <v>1857</v>
      </c>
      <c r="T24" s="638" t="s">
        <v>1857</v>
      </c>
      <c r="U24" s="638" t="s">
        <v>1857</v>
      </c>
      <c r="V24" s="638" t="s">
        <v>1857</v>
      </c>
      <c r="W24" s="638" t="s">
        <v>1857</v>
      </c>
      <c r="X24" s="638" t="s">
        <v>1857</v>
      </c>
      <c r="Y24" s="638" t="s">
        <v>1857</v>
      </c>
      <c r="Z24" s="638" t="s">
        <v>1857</v>
      </c>
      <c r="AA24" s="638" t="s">
        <v>1857</v>
      </c>
      <c r="AB24" s="638" t="s">
        <v>1857</v>
      </c>
      <c r="AC24" s="638" t="s">
        <v>1857</v>
      </c>
      <c r="AD24" s="638" t="s">
        <v>1857</v>
      </c>
      <c r="AE24" s="638" t="s">
        <v>1857</v>
      </c>
      <c r="AF24" s="638" t="s">
        <v>1857</v>
      </c>
      <c r="AG24" s="638" t="s">
        <v>1857</v>
      </c>
      <c r="AH24" s="638" t="s">
        <v>1857</v>
      </c>
      <c r="AI24" s="638" t="s">
        <v>1857</v>
      </c>
      <c r="AJ24" s="638" t="s">
        <v>1857</v>
      </c>
      <c r="AK24" s="638" t="s">
        <v>1857</v>
      </c>
      <c r="AL24" s="638" t="s">
        <v>1857</v>
      </c>
      <c r="AM24" s="638" t="s">
        <v>1857</v>
      </c>
      <c r="AN24" s="638" t="s">
        <v>1857</v>
      </c>
      <c r="AO24" s="638" t="s">
        <v>1857</v>
      </c>
      <c r="AP24" s="638" t="s">
        <v>1857</v>
      </c>
      <c r="AQ24" s="638" t="s">
        <v>1857</v>
      </c>
      <c r="AR24" s="638" t="s">
        <v>1857</v>
      </c>
      <c r="AS24" s="638" t="s">
        <v>1857</v>
      </c>
      <c r="AT24" s="638" t="s">
        <v>1857</v>
      </c>
      <c r="AU24" s="638" t="s">
        <v>1857</v>
      </c>
      <c r="AV24" s="638" t="s">
        <v>1857</v>
      </c>
      <c r="AW24" s="638" t="s">
        <v>1857</v>
      </c>
      <c r="AX24" s="638" t="s">
        <v>1857</v>
      </c>
      <c r="AY24" s="638" t="s">
        <v>1857</v>
      </c>
      <c r="AZ24" s="638" t="s">
        <v>1857</v>
      </c>
      <c r="BA24" s="638" t="s">
        <v>1857</v>
      </c>
      <c r="BB24" s="638" t="s">
        <v>1857</v>
      </c>
      <c r="BC24" s="638" t="s">
        <v>1857</v>
      </c>
      <c r="BD24" s="638" t="s">
        <v>1857</v>
      </c>
      <c r="BE24" s="638" t="s">
        <v>1857</v>
      </c>
      <c r="BF24" s="638" t="s">
        <v>1857</v>
      </c>
      <c r="BG24" s="638" t="s">
        <v>1857</v>
      </c>
      <c r="BH24" s="638" t="s">
        <v>1857</v>
      </c>
      <c r="BI24" s="638" t="s">
        <v>1857</v>
      </c>
      <c r="BJ24" s="638" t="s">
        <v>1857</v>
      </c>
      <c r="BK24" s="638" t="s">
        <v>1857</v>
      </c>
    </row>
    <row r="25" spans="1:63" x14ac:dyDescent="0.25">
      <c r="A25" t="s">
        <v>484</v>
      </c>
    </row>
    <row r="26" spans="1:63" x14ac:dyDescent="0.25">
      <c r="A26" t="s">
        <v>485</v>
      </c>
      <c r="B26" s="638">
        <v>4.5</v>
      </c>
      <c r="C26" s="638">
        <v>4.0999999999999996</v>
      </c>
      <c r="D26" s="638">
        <v>4.0999999999999996</v>
      </c>
      <c r="E26" s="638">
        <v>4.2</v>
      </c>
      <c r="F26" s="638">
        <v>4.4000000000000004</v>
      </c>
      <c r="G26" s="638">
        <v>4.5999999999999996</v>
      </c>
      <c r="H26" s="638">
        <v>4.7</v>
      </c>
      <c r="I26" s="638">
        <v>4.9000000000000004</v>
      </c>
      <c r="J26" s="638">
        <v>5.2</v>
      </c>
      <c r="K26" s="638">
        <v>5.4</v>
      </c>
      <c r="L26" s="638">
        <v>5.6</v>
      </c>
      <c r="M26" s="638">
        <v>5.8</v>
      </c>
      <c r="N26" s="638">
        <v>5.9</v>
      </c>
      <c r="O26" s="638">
        <v>6</v>
      </c>
      <c r="P26" s="638">
        <v>6.3</v>
      </c>
      <c r="Q26" s="638">
        <v>6.4</v>
      </c>
      <c r="R26" s="638">
        <v>6.6</v>
      </c>
      <c r="S26" s="638">
        <v>6.8</v>
      </c>
      <c r="T26" s="638">
        <v>6.9</v>
      </c>
      <c r="U26" s="638">
        <v>7</v>
      </c>
      <c r="V26" s="638">
        <v>7.2</v>
      </c>
      <c r="W26" s="638">
        <v>7.2</v>
      </c>
      <c r="X26" s="638">
        <v>7.2</v>
      </c>
      <c r="Y26" s="638">
        <v>7.3</v>
      </c>
      <c r="Z26" s="638">
        <v>7.5</v>
      </c>
      <c r="AA26" s="638">
        <v>7.6</v>
      </c>
      <c r="AB26" s="638">
        <v>7.6</v>
      </c>
      <c r="AC26" s="638">
        <v>7.7</v>
      </c>
      <c r="AD26" s="638">
        <v>7.7</v>
      </c>
      <c r="AE26" s="638">
        <v>7.7</v>
      </c>
      <c r="AF26" s="638">
        <v>7.8</v>
      </c>
      <c r="AG26" s="638">
        <v>7.7</v>
      </c>
      <c r="AH26" s="638">
        <v>7.5</v>
      </c>
      <c r="AI26" s="638">
        <v>7.4</v>
      </c>
      <c r="AJ26" s="638">
        <v>7</v>
      </c>
      <c r="AK26" s="638">
        <v>7</v>
      </c>
      <c r="AL26" s="638">
        <v>6.9</v>
      </c>
      <c r="AM26" s="638">
        <v>6.9</v>
      </c>
      <c r="AN26" s="638">
        <v>7.2</v>
      </c>
      <c r="AO26" s="638">
        <v>7.2</v>
      </c>
      <c r="AP26" s="638">
        <v>7.4</v>
      </c>
      <c r="AQ26" s="638">
        <v>7.4</v>
      </c>
      <c r="AR26" s="638">
        <v>7.4</v>
      </c>
      <c r="AS26" s="638">
        <v>7.2</v>
      </c>
      <c r="AT26" s="638">
        <v>7.1</v>
      </c>
      <c r="AU26" s="638">
        <v>7.2</v>
      </c>
      <c r="AV26" s="638">
        <v>7.4</v>
      </c>
      <c r="AW26" s="638">
        <v>7.9</v>
      </c>
      <c r="AX26" s="638">
        <v>7.9</v>
      </c>
      <c r="AY26" s="638">
        <v>7.8</v>
      </c>
      <c r="AZ26" s="638">
        <v>7.5</v>
      </c>
      <c r="BA26" s="638">
        <v>7.6</v>
      </c>
      <c r="BB26" s="638">
        <v>7.7</v>
      </c>
      <c r="BC26" s="638">
        <v>8</v>
      </c>
      <c r="BD26" s="638">
        <v>8.1999999999999993</v>
      </c>
      <c r="BE26" s="638">
        <v>8.1</v>
      </c>
      <c r="BF26" s="638">
        <v>8.1</v>
      </c>
      <c r="BG26" s="638">
        <v>8</v>
      </c>
      <c r="BH26" s="638">
        <v>8.1999999999999993</v>
      </c>
      <c r="BI26" s="638">
        <v>8.1999999999999993</v>
      </c>
      <c r="BJ26" s="638">
        <v>8.3000000000000007</v>
      </c>
      <c r="BK26" s="638">
        <v>8.1</v>
      </c>
    </row>
    <row r="27" spans="1:63" x14ac:dyDescent="0.25">
      <c r="A27" t="s">
        <v>486</v>
      </c>
      <c r="B27" s="638">
        <v>1.1000000000000001</v>
      </c>
      <c r="C27" s="638">
        <v>1.9</v>
      </c>
      <c r="D27" s="638">
        <v>2.1</v>
      </c>
      <c r="E27" s="638">
        <v>1.9</v>
      </c>
      <c r="F27" s="638">
        <v>2.4</v>
      </c>
      <c r="G27" s="638">
        <v>2.1</v>
      </c>
      <c r="H27" s="638">
        <v>2.2999999999999998</v>
      </c>
      <c r="I27" s="638">
        <v>2.7</v>
      </c>
      <c r="J27" s="638">
        <v>2.8</v>
      </c>
      <c r="K27" s="638">
        <v>2.5</v>
      </c>
      <c r="L27" s="638">
        <v>3</v>
      </c>
      <c r="M27" s="638">
        <v>3</v>
      </c>
      <c r="N27" s="638">
        <v>3.2</v>
      </c>
      <c r="O27" s="638">
        <v>4.8</v>
      </c>
      <c r="P27" s="638">
        <v>4.7</v>
      </c>
      <c r="Q27" s="638">
        <v>7</v>
      </c>
      <c r="R27" s="638">
        <v>7</v>
      </c>
      <c r="S27" s="638">
        <v>6.4</v>
      </c>
      <c r="T27" s="638">
        <v>6.3</v>
      </c>
      <c r="U27" s="638">
        <v>5.6</v>
      </c>
      <c r="V27" s="638">
        <v>5.2</v>
      </c>
      <c r="W27" s="638">
        <v>6.6</v>
      </c>
      <c r="X27" s="638">
        <v>6.6</v>
      </c>
      <c r="Y27" s="638">
        <v>5.9</v>
      </c>
      <c r="Z27" s="638">
        <v>6.7</v>
      </c>
      <c r="AA27" s="638">
        <v>5.4</v>
      </c>
      <c r="AB27" s="638">
        <v>5.9</v>
      </c>
      <c r="AC27" s="638">
        <v>6.5</v>
      </c>
      <c r="AD27" s="638">
        <v>6.7</v>
      </c>
      <c r="AE27" s="638">
        <v>6.9</v>
      </c>
      <c r="AF27" s="638">
        <v>7</v>
      </c>
      <c r="AG27" s="638">
        <v>8</v>
      </c>
      <c r="AH27" s="638">
        <v>8</v>
      </c>
      <c r="AI27" s="638">
        <v>9</v>
      </c>
      <c r="AJ27" s="638">
        <v>9.1999999999999993</v>
      </c>
      <c r="AK27" s="638">
        <v>8.8000000000000007</v>
      </c>
      <c r="AL27" s="638">
        <v>9</v>
      </c>
      <c r="AM27" s="638">
        <v>8.8000000000000007</v>
      </c>
      <c r="AN27" s="638">
        <v>9</v>
      </c>
      <c r="AO27" s="638">
        <v>8.6999999999999993</v>
      </c>
      <c r="AP27" s="638">
        <v>8.3000000000000007</v>
      </c>
      <c r="AQ27" s="638">
        <v>8.6999999999999993</v>
      </c>
      <c r="AR27" s="638">
        <v>7.8</v>
      </c>
      <c r="AS27" s="638">
        <v>7.6</v>
      </c>
      <c r="AT27" s="638">
        <v>7.9</v>
      </c>
      <c r="AU27" s="638">
        <v>7.3</v>
      </c>
      <c r="AV27" s="638">
        <v>7</v>
      </c>
      <c r="AW27" s="638">
        <v>6.8</v>
      </c>
      <c r="AX27" s="638">
        <v>6.5</v>
      </c>
      <c r="AY27" s="638">
        <v>7.1</v>
      </c>
      <c r="AZ27" s="638">
        <v>7.1</v>
      </c>
      <c r="BA27" s="638">
        <v>7.4</v>
      </c>
      <c r="BB27" s="638">
        <v>7.6</v>
      </c>
      <c r="BC27" s="638">
        <v>6.7</v>
      </c>
      <c r="BD27" s="638">
        <v>6</v>
      </c>
      <c r="BE27" s="638">
        <v>5.9</v>
      </c>
      <c r="BF27" s="638">
        <v>5.5</v>
      </c>
      <c r="BG27" s="638">
        <v>5.0999999999999996</v>
      </c>
      <c r="BH27" s="638">
        <v>5.4</v>
      </c>
      <c r="BI27" s="638">
        <v>5.2</v>
      </c>
      <c r="BJ27" s="638">
        <v>3.8</v>
      </c>
      <c r="BK27" s="638">
        <v>4.0999999999999996</v>
      </c>
    </row>
    <row r="28" spans="1:63" x14ac:dyDescent="0.25">
      <c r="A28" t="s">
        <v>487</v>
      </c>
      <c r="B28" s="638" t="s">
        <v>18</v>
      </c>
      <c r="C28" s="638" t="s">
        <v>18</v>
      </c>
      <c r="D28" s="638">
        <v>100</v>
      </c>
      <c r="E28" s="638">
        <v>50</v>
      </c>
      <c r="F28" s="638">
        <v>50</v>
      </c>
      <c r="G28" s="638">
        <v>50</v>
      </c>
      <c r="H28" s="638" t="s">
        <v>18</v>
      </c>
      <c r="I28" s="638" t="s">
        <v>18</v>
      </c>
      <c r="J28" s="638" t="s">
        <v>18</v>
      </c>
      <c r="K28" s="638" t="s">
        <v>18</v>
      </c>
      <c r="L28" s="638" t="s">
        <v>18</v>
      </c>
      <c r="M28" s="638" t="s">
        <v>18</v>
      </c>
      <c r="N28" s="638" t="s">
        <v>18</v>
      </c>
      <c r="O28" s="638" t="s">
        <v>18</v>
      </c>
      <c r="P28" s="638" t="s">
        <v>18</v>
      </c>
      <c r="Q28" s="638" t="s">
        <v>18</v>
      </c>
      <c r="R28" s="638" t="s">
        <v>18</v>
      </c>
      <c r="S28" s="638" t="s">
        <v>18</v>
      </c>
      <c r="T28" s="638" t="s">
        <v>18</v>
      </c>
      <c r="U28" s="638" t="s">
        <v>18</v>
      </c>
      <c r="V28" s="638" t="s">
        <v>18</v>
      </c>
      <c r="W28" s="638" t="s">
        <v>18</v>
      </c>
      <c r="X28" s="638" t="s">
        <v>18</v>
      </c>
      <c r="Y28" s="638" t="s">
        <v>18</v>
      </c>
      <c r="Z28" s="638" t="s">
        <v>18</v>
      </c>
      <c r="AA28" s="638" t="s">
        <v>18</v>
      </c>
      <c r="AB28" s="638" t="s">
        <v>18</v>
      </c>
      <c r="AC28" s="638" t="s">
        <v>18</v>
      </c>
      <c r="AD28" s="638" t="s">
        <v>18</v>
      </c>
      <c r="AE28" s="638" t="s">
        <v>18</v>
      </c>
      <c r="AF28" s="638" t="s">
        <v>18</v>
      </c>
      <c r="AG28" s="638" t="s">
        <v>18</v>
      </c>
      <c r="AH28" s="638" t="s">
        <v>18</v>
      </c>
      <c r="AI28" s="638" t="s">
        <v>18</v>
      </c>
      <c r="AJ28" s="638" t="s">
        <v>18</v>
      </c>
      <c r="AK28" s="638" t="s">
        <v>18</v>
      </c>
      <c r="AL28" s="638" t="s">
        <v>18</v>
      </c>
      <c r="AM28" s="638" t="s">
        <v>18</v>
      </c>
      <c r="AN28" s="638" t="s">
        <v>18</v>
      </c>
      <c r="AO28" s="638" t="s">
        <v>18</v>
      </c>
      <c r="AP28" s="638" t="s">
        <v>18</v>
      </c>
      <c r="AQ28" s="638" t="s">
        <v>18</v>
      </c>
      <c r="AR28" s="638" t="s">
        <v>18</v>
      </c>
      <c r="AS28" s="638" t="s">
        <v>18</v>
      </c>
      <c r="AT28" s="638" t="s">
        <v>18</v>
      </c>
      <c r="AU28" s="638" t="s">
        <v>18</v>
      </c>
      <c r="AV28" s="638" t="s">
        <v>18</v>
      </c>
      <c r="AW28" s="638" t="s">
        <v>18</v>
      </c>
      <c r="AX28" s="638" t="s">
        <v>18</v>
      </c>
      <c r="AY28" s="638" t="s">
        <v>18</v>
      </c>
      <c r="AZ28" s="638" t="s">
        <v>18</v>
      </c>
      <c r="BA28" s="638" t="s">
        <v>18</v>
      </c>
      <c r="BB28" s="638" t="s">
        <v>18</v>
      </c>
      <c r="BC28" s="638" t="s">
        <v>18</v>
      </c>
      <c r="BD28" s="638" t="s">
        <v>18</v>
      </c>
      <c r="BE28" s="638" t="s">
        <v>18</v>
      </c>
      <c r="BF28" s="638" t="s">
        <v>18</v>
      </c>
      <c r="BG28" s="638" t="s">
        <v>18</v>
      </c>
      <c r="BH28" s="638" t="s">
        <v>18</v>
      </c>
      <c r="BI28" s="638" t="s">
        <v>18</v>
      </c>
      <c r="BJ28" s="638" t="s">
        <v>18</v>
      </c>
      <c r="BK28" s="638" t="s">
        <v>18</v>
      </c>
    </row>
    <row r="29" spans="1:63" x14ac:dyDescent="0.25">
      <c r="A29" t="s">
        <v>19</v>
      </c>
      <c r="B29" s="638" t="s">
        <v>18</v>
      </c>
      <c r="C29" s="638" t="s">
        <v>18</v>
      </c>
      <c r="D29" s="638" t="s">
        <v>18</v>
      </c>
      <c r="E29" s="638" t="s">
        <v>18</v>
      </c>
      <c r="F29" s="638" t="s">
        <v>18</v>
      </c>
      <c r="G29" s="638">
        <v>4</v>
      </c>
      <c r="H29" s="638">
        <v>5.3</v>
      </c>
      <c r="I29" s="638">
        <v>5.3</v>
      </c>
      <c r="J29" s="638">
        <v>5.6</v>
      </c>
      <c r="K29" s="638" t="s">
        <v>18</v>
      </c>
      <c r="L29" s="638" t="s">
        <v>18</v>
      </c>
      <c r="M29" s="638" t="s">
        <v>18</v>
      </c>
      <c r="N29" s="638" t="s">
        <v>18</v>
      </c>
      <c r="O29" s="638" t="s">
        <v>18</v>
      </c>
      <c r="P29" s="638" t="s">
        <v>18</v>
      </c>
      <c r="Q29" s="638" t="s">
        <v>18</v>
      </c>
      <c r="R29" s="638" t="s">
        <v>18</v>
      </c>
      <c r="S29" s="638" t="s">
        <v>18</v>
      </c>
      <c r="T29" s="638" t="s">
        <v>18</v>
      </c>
      <c r="U29" s="638" t="s">
        <v>18</v>
      </c>
      <c r="V29" s="638" t="s">
        <v>18</v>
      </c>
      <c r="W29" s="638" t="s">
        <v>18</v>
      </c>
      <c r="X29" s="638" t="s">
        <v>18</v>
      </c>
      <c r="Y29" s="638" t="s">
        <v>18</v>
      </c>
      <c r="Z29" s="638" t="s">
        <v>18</v>
      </c>
      <c r="AA29" s="638">
        <v>5.6</v>
      </c>
      <c r="AB29" s="638">
        <v>14.3</v>
      </c>
      <c r="AC29" s="638">
        <v>14.3</v>
      </c>
      <c r="AD29" s="638">
        <v>17.399999999999999</v>
      </c>
      <c r="AE29" s="638">
        <v>16.7</v>
      </c>
      <c r="AF29" s="638">
        <v>18.2</v>
      </c>
      <c r="AG29" s="638">
        <v>18.2</v>
      </c>
      <c r="AH29" s="638">
        <v>11.1</v>
      </c>
      <c r="AI29" s="638">
        <v>13</v>
      </c>
      <c r="AJ29" s="638">
        <v>14.3</v>
      </c>
      <c r="AK29" s="638">
        <v>13.3</v>
      </c>
      <c r="AL29" s="638">
        <v>12.5</v>
      </c>
      <c r="AM29" s="638">
        <v>8.3000000000000007</v>
      </c>
      <c r="AN29" s="638">
        <v>9.5</v>
      </c>
      <c r="AO29" s="638">
        <v>9.1</v>
      </c>
      <c r="AP29" s="638">
        <v>9.6999999999999993</v>
      </c>
      <c r="AQ29" s="638">
        <v>13.3</v>
      </c>
      <c r="AR29" s="638">
        <v>9.6999999999999993</v>
      </c>
      <c r="AS29" s="638">
        <v>9.6999999999999993</v>
      </c>
      <c r="AT29" s="638">
        <v>12</v>
      </c>
      <c r="AU29" s="638">
        <v>11.5</v>
      </c>
      <c r="AV29" s="638">
        <v>7.4</v>
      </c>
      <c r="AW29" s="638">
        <v>13</v>
      </c>
      <c r="AX29" s="638">
        <v>18.2</v>
      </c>
      <c r="AY29" s="638">
        <v>11.1</v>
      </c>
      <c r="AZ29" s="638">
        <v>9.6999999999999993</v>
      </c>
      <c r="BA29" s="638">
        <v>12.9</v>
      </c>
      <c r="BB29" s="638">
        <v>7.4</v>
      </c>
      <c r="BC29" s="638">
        <v>20</v>
      </c>
      <c r="BD29" s="638">
        <v>27.8</v>
      </c>
      <c r="BE29" s="638">
        <v>23.8</v>
      </c>
      <c r="BF29" s="638">
        <v>32</v>
      </c>
      <c r="BG29" s="638">
        <v>20.7</v>
      </c>
      <c r="BH29" s="638">
        <v>15.8</v>
      </c>
      <c r="BI29" s="638">
        <v>15.4</v>
      </c>
      <c r="BJ29" s="638">
        <v>11.1</v>
      </c>
      <c r="BK29" s="638">
        <v>7.7</v>
      </c>
    </row>
    <row r="30" spans="1:63" x14ac:dyDescent="0.25">
      <c r="A30" t="s">
        <v>20</v>
      </c>
      <c r="B30" s="638">
        <v>6.5</v>
      </c>
      <c r="C30" s="638">
        <v>7.2</v>
      </c>
      <c r="D30" s="638">
        <v>5.7</v>
      </c>
      <c r="E30" s="638">
        <v>5</v>
      </c>
      <c r="F30" s="638">
        <v>5.6</v>
      </c>
      <c r="G30" s="638">
        <v>5.6</v>
      </c>
      <c r="H30" s="638">
        <v>6.5</v>
      </c>
      <c r="I30" s="638">
        <v>7.1</v>
      </c>
      <c r="J30" s="638">
        <v>7.6</v>
      </c>
      <c r="K30" s="638">
        <v>7</v>
      </c>
      <c r="L30" s="638">
        <v>5.7</v>
      </c>
      <c r="M30" s="638">
        <v>4.5999999999999996</v>
      </c>
      <c r="N30" s="638">
        <v>3.6</v>
      </c>
      <c r="O30" s="638">
        <v>5.9</v>
      </c>
      <c r="P30" s="638">
        <v>7.3</v>
      </c>
      <c r="Q30" s="638">
        <v>6.4</v>
      </c>
      <c r="R30" s="638">
        <v>7.8</v>
      </c>
      <c r="S30" s="638">
        <v>6.3</v>
      </c>
      <c r="T30" s="638">
        <v>8.4</v>
      </c>
      <c r="U30" s="638">
        <v>9.9</v>
      </c>
      <c r="V30" s="638">
        <v>8</v>
      </c>
      <c r="W30" s="638">
        <v>6.8</v>
      </c>
      <c r="X30" s="638">
        <v>5.7</v>
      </c>
      <c r="Y30" s="638">
        <v>4.5</v>
      </c>
      <c r="Z30" s="638">
        <v>5.4</v>
      </c>
      <c r="AA30" s="638">
        <v>7.2</v>
      </c>
      <c r="AB30" s="638">
        <v>8.4</v>
      </c>
      <c r="AC30" s="638">
        <v>9.5</v>
      </c>
      <c r="AD30" s="638">
        <v>9.4</v>
      </c>
      <c r="AE30" s="638">
        <v>7.5</v>
      </c>
      <c r="AF30" s="638">
        <v>5.8</v>
      </c>
      <c r="AG30" s="638">
        <v>6.4</v>
      </c>
      <c r="AH30" s="638">
        <v>6.1</v>
      </c>
      <c r="AI30" s="638">
        <v>6</v>
      </c>
      <c r="AJ30" s="638">
        <v>5.0999999999999996</v>
      </c>
      <c r="AK30" s="638">
        <v>5.2</v>
      </c>
      <c r="AL30" s="638">
        <v>5.2</v>
      </c>
      <c r="AM30" s="638">
        <v>5.0999999999999996</v>
      </c>
      <c r="AN30" s="638">
        <v>3.9</v>
      </c>
      <c r="AO30" s="638">
        <v>2.5</v>
      </c>
      <c r="AP30" s="638">
        <v>2.1</v>
      </c>
      <c r="AQ30" s="638">
        <v>3.2</v>
      </c>
      <c r="AR30" s="638">
        <v>4.4000000000000004</v>
      </c>
      <c r="AS30" s="638">
        <v>5.3</v>
      </c>
      <c r="AT30" s="638">
        <v>5.7</v>
      </c>
      <c r="AU30" s="638">
        <v>4.9000000000000004</v>
      </c>
      <c r="AV30" s="638">
        <v>5.8</v>
      </c>
      <c r="AW30" s="638">
        <v>7</v>
      </c>
      <c r="AX30" s="638">
        <v>7.9</v>
      </c>
      <c r="AY30" s="638">
        <v>8.6999999999999993</v>
      </c>
      <c r="AZ30" s="638">
        <v>7.3</v>
      </c>
      <c r="BA30" s="638">
        <v>5</v>
      </c>
      <c r="BB30" s="638">
        <v>4.7</v>
      </c>
      <c r="BC30" s="638">
        <v>6.2</v>
      </c>
      <c r="BD30" s="638">
        <v>7</v>
      </c>
      <c r="BE30" s="638">
        <v>8</v>
      </c>
      <c r="BF30" s="638">
        <v>8.1999999999999993</v>
      </c>
      <c r="BG30" s="638">
        <v>6.2</v>
      </c>
      <c r="BH30" s="638">
        <v>6</v>
      </c>
      <c r="BI30" s="638">
        <v>8.8000000000000007</v>
      </c>
      <c r="BJ30" s="638">
        <v>8.3000000000000007</v>
      </c>
      <c r="BK30" s="638">
        <v>7.1</v>
      </c>
    </row>
    <row r="31" spans="1:63" x14ac:dyDescent="0.25">
      <c r="A31" t="s">
        <v>21</v>
      </c>
      <c r="B31" s="638">
        <v>4.3</v>
      </c>
      <c r="C31" s="638">
        <v>3.4</v>
      </c>
      <c r="D31" s="638">
        <v>1.8</v>
      </c>
      <c r="E31" s="638" t="s">
        <v>18</v>
      </c>
      <c r="F31" s="638" t="s">
        <v>18</v>
      </c>
      <c r="G31" s="638" t="s">
        <v>18</v>
      </c>
      <c r="H31" s="638">
        <v>3</v>
      </c>
      <c r="I31" s="638">
        <v>4.5</v>
      </c>
      <c r="J31" s="638">
        <v>6.9</v>
      </c>
      <c r="K31" s="638">
        <v>6.5</v>
      </c>
      <c r="L31" s="638">
        <v>7</v>
      </c>
      <c r="M31" s="638">
        <v>5.8</v>
      </c>
      <c r="N31" s="638">
        <v>5.0999999999999996</v>
      </c>
      <c r="O31" s="638">
        <v>7.1</v>
      </c>
      <c r="P31" s="638">
        <v>6.3</v>
      </c>
      <c r="Q31" s="638">
        <v>6.8</v>
      </c>
      <c r="R31" s="638">
        <v>6</v>
      </c>
      <c r="S31" s="638">
        <v>3.2</v>
      </c>
      <c r="T31" s="638">
        <v>1.4</v>
      </c>
      <c r="U31" s="638">
        <v>1.3</v>
      </c>
      <c r="V31" s="638">
        <v>1.3</v>
      </c>
      <c r="W31" s="638" t="s">
        <v>18</v>
      </c>
      <c r="X31" s="638" t="s">
        <v>18</v>
      </c>
      <c r="Y31" s="638" t="s">
        <v>18</v>
      </c>
      <c r="Z31" s="638" t="s">
        <v>18</v>
      </c>
      <c r="AA31" s="638">
        <v>4.4000000000000004</v>
      </c>
      <c r="AB31" s="638">
        <v>4</v>
      </c>
      <c r="AC31" s="638">
        <v>7</v>
      </c>
      <c r="AD31" s="638">
        <v>10.6</v>
      </c>
      <c r="AE31" s="638">
        <v>9.4</v>
      </c>
      <c r="AF31" s="638">
        <v>8.3000000000000007</v>
      </c>
      <c r="AG31" s="638">
        <v>6.6</v>
      </c>
      <c r="AH31" s="638">
        <v>5.8</v>
      </c>
      <c r="AI31" s="638">
        <v>8.1999999999999993</v>
      </c>
      <c r="AJ31" s="638">
        <v>14.6</v>
      </c>
      <c r="AK31" s="638">
        <v>20</v>
      </c>
      <c r="AL31" s="638">
        <v>20.5</v>
      </c>
      <c r="AM31" s="638">
        <v>14.3</v>
      </c>
      <c r="AN31" s="638">
        <v>8.1</v>
      </c>
      <c r="AO31" s="638">
        <v>7.7</v>
      </c>
      <c r="AP31" s="638">
        <v>5.0999999999999996</v>
      </c>
      <c r="AQ31" s="638">
        <v>6.3</v>
      </c>
      <c r="AR31" s="638">
        <v>6.3</v>
      </c>
      <c r="AS31" s="638">
        <v>2</v>
      </c>
      <c r="AT31" s="638">
        <v>3.6</v>
      </c>
      <c r="AU31" s="638">
        <v>4.0999999999999996</v>
      </c>
      <c r="AV31" s="638">
        <v>8.9</v>
      </c>
      <c r="AW31" s="638">
        <v>13.3</v>
      </c>
      <c r="AX31" s="638">
        <v>13.2</v>
      </c>
      <c r="AY31" s="638">
        <v>14.5</v>
      </c>
      <c r="AZ31" s="638">
        <v>13.3</v>
      </c>
      <c r="BA31" s="638">
        <v>12.5</v>
      </c>
      <c r="BB31" s="638">
        <v>14</v>
      </c>
      <c r="BC31" s="638">
        <v>9.1</v>
      </c>
      <c r="BD31" s="638">
        <v>7.9</v>
      </c>
      <c r="BE31" s="638">
        <v>6.6</v>
      </c>
      <c r="BF31" s="638">
        <v>3.3</v>
      </c>
      <c r="BG31" s="638">
        <v>4.2</v>
      </c>
      <c r="BH31" s="638">
        <v>6.6</v>
      </c>
      <c r="BI31" s="638">
        <v>3.8</v>
      </c>
      <c r="BJ31" s="638">
        <v>4.2</v>
      </c>
      <c r="BK31" s="638">
        <v>3.1</v>
      </c>
    </row>
    <row r="32" spans="1:63" x14ac:dyDescent="0.25">
      <c r="A32" t="s">
        <v>22</v>
      </c>
      <c r="B32" s="638" t="s">
        <v>18</v>
      </c>
      <c r="C32" s="638" t="s">
        <v>18</v>
      </c>
      <c r="D32" s="638" t="s">
        <v>18</v>
      </c>
      <c r="E32" s="638" t="s">
        <v>18</v>
      </c>
      <c r="F32" s="638" t="s">
        <v>18</v>
      </c>
      <c r="G32" s="638" t="s">
        <v>18</v>
      </c>
      <c r="H32" s="638" t="s">
        <v>18</v>
      </c>
      <c r="I32" s="638">
        <v>8.3000000000000007</v>
      </c>
      <c r="J32" s="638">
        <v>8.3000000000000007</v>
      </c>
      <c r="K32" s="638">
        <v>5.9</v>
      </c>
      <c r="L32" s="638">
        <v>4.3</v>
      </c>
      <c r="M32" s="638" t="s">
        <v>18</v>
      </c>
      <c r="N32" s="638" t="s">
        <v>18</v>
      </c>
      <c r="O32" s="638">
        <v>4.2</v>
      </c>
      <c r="P32" s="638">
        <v>5.3</v>
      </c>
      <c r="Q32" s="638">
        <v>4.5</v>
      </c>
      <c r="R32" s="638">
        <v>5.6</v>
      </c>
      <c r="S32" s="638">
        <v>4.8</v>
      </c>
      <c r="T32" s="638">
        <v>4</v>
      </c>
      <c r="U32" s="638">
        <v>4.5</v>
      </c>
      <c r="V32" s="638">
        <v>4.3</v>
      </c>
      <c r="W32" s="638" t="s">
        <v>18</v>
      </c>
      <c r="X32" s="638" t="s">
        <v>18</v>
      </c>
      <c r="Y32" s="638" t="s">
        <v>18</v>
      </c>
      <c r="Z32" s="638" t="s">
        <v>18</v>
      </c>
      <c r="AA32" s="638">
        <v>6.7</v>
      </c>
      <c r="AB32" s="638">
        <v>4.8</v>
      </c>
      <c r="AC32" s="638">
        <v>4.3</v>
      </c>
      <c r="AD32" s="638">
        <v>11.1</v>
      </c>
      <c r="AE32" s="638">
        <v>10</v>
      </c>
      <c r="AF32" s="638">
        <v>15</v>
      </c>
      <c r="AG32" s="638">
        <v>14.3</v>
      </c>
      <c r="AH32" s="638">
        <v>5.4</v>
      </c>
      <c r="AI32" s="638">
        <v>5.3</v>
      </c>
      <c r="AJ32" s="638">
        <v>5.0999999999999996</v>
      </c>
      <c r="AK32" s="638">
        <v>5.6</v>
      </c>
      <c r="AL32" s="638">
        <v>4.3</v>
      </c>
      <c r="AM32" s="638">
        <v>4.3</v>
      </c>
      <c r="AN32" s="638">
        <v>6.7</v>
      </c>
      <c r="AO32" s="638">
        <v>8.3000000000000007</v>
      </c>
      <c r="AP32" s="638" t="s">
        <v>18</v>
      </c>
      <c r="AQ32" s="638">
        <v>10</v>
      </c>
      <c r="AR32" s="638">
        <v>5.9</v>
      </c>
      <c r="AS32" s="638">
        <v>6.3</v>
      </c>
      <c r="AT32" s="638">
        <v>5.3</v>
      </c>
      <c r="AU32" s="638" t="s">
        <v>18</v>
      </c>
      <c r="AV32" s="638" t="s">
        <v>18</v>
      </c>
      <c r="AW32" s="638" t="s">
        <v>18</v>
      </c>
      <c r="AX32" s="638">
        <v>6.7</v>
      </c>
      <c r="AY32" s="638">
        <v>5.6</v>
      </c>
      <c r="AZ32" s="638">
        <v>5.3</v>
      </c>
      <c r="BA32" s="638">
        <v>11.1</v>
      </c>
      <c r="BB32" s="638">
        <v>12.5</v>
      </c>
      <c r="BC32" s="638">
        <v>14.3</v>
      </c>
      <c r="BD32" s="638">
        <v>12.5</v>
      </c>
      <c r="BE32" s="638">
        <v>6.7</v>
      </c>
      <c r="BF32" s="638" t="s">
        <v>18</v>
      </c>
      <c r="BG32" s="638" t="s">
        <v>18</v>
      </c>
      <c r="BH32" s="638" t="s">
        <v>18</v>
      </c>
      <c r="BI32" s="638">
        <v>4.8</v>
      </c>
      <c r="BJ32" s="638">
        <v>4.5</v>
      </c>
      <c r="BK32" s="638">
        <v>5.7</v>
      </c>
    </row>
    <row r="33" spans="1:63" x14ac:dyDescent="0.25">
      <c r="A33" t="s">
        <v>23</v>
      </c>
      <c r="B33" s="638">
        <v>4.2</v>
      </c>
      <c r="C33" s="638">
        <v>3.4</v>
      </c>
      <c r="D33" s="638">
        <v>4.3</v>
      </c>
      <c r="E33" s="638">
        <v>4.2</v>
      </c>
      <c r="F33" s="638">
        <v>5.2</v>
      </c>
      <c r="G33" s="638">
        <v>5.3</v>
      </c>
      <c r="H33" s="638">
        <v>5.2</v>
      </c>
      <c r="I33" s="638">
        <v>6.3</v>
      </c>
      <c r="J33" s="638">
        <v>6</v>
      </c>
      <c r="K33" s="638">
        <v>7.1</v>
      </c>
      <c r="L33" s="638">
        <v>6.7</v>
      </c>
      <c r="M33" s="638">
        <v>6.7</v>
      </c>
      <c r="N33" s="638">
        <v>6.9</v>
      </c>
      <c r="O33" s="638">
        <v>7.1</v>
      </c>
      <c r="P33" s="638">
        <v>8.6999999999999993</v>
      </c>
      <c r="Q33" s="638">
        <v>10.199999999999999</v>
      </c>
      <c r="R33" s="638">
        <v>10.4</v>
      </c>
      <c r="S33" s="638">
        <v>10.1</v>
      </c>
      <c r="T33" s="638">
        <v>10.1</v>
      </c>
      <c r="U33" s="638">
        <v>8.6999999999999993</v>
      </c>
      <c r="V33" s="638">
        <v>9.1</v>
      </c>
      <c r="W33" s="638">
        <v>8.9</v>
      </c>
      <c r="X33" s="638">
        <v>10.3</v>
      </c>
      <c r="Y33" s="638">
        <v>11.6</v>
      </c>
      <c r="Z33" s="638">
        <v>11.3</v>
      </c>
      <c r="AA33" s="638">
        <v>11.7</v>
      </c>
      <c r="AB33" s="638">
        <v>9.1999999999999993</v>
      </c>
      <c r="AC33" s="638">
        <v>8.3000000000000007</v>
      </c>
      <c r="AD33" s="638">
        <v>8.3000000000000007</v>
      </c>
      <c r="AE33" s="638">
        <v>8.3000000000000007</v>
      </c>
      <c r="AF33" s="638">
        <v>8.5</v>
      </c>
      <c r="AG33" s="638">
        <v>8.6</v>
      </c>
      <c r="AH33" s="638">
        <v>8.3000000000000007</v>
      </c>
      <c r="AI33" s="638">
        <v>8.6999999999999993</v>
      </c>
      <c r="AJ33" s="638">
        <v>9.1999999999999993</v>
      </c>
      <c r="AK33" s="638">
        <v>9.6999999999999993</v>
      </c>
      <c r="AL33" s="638">
        <v>9.6</v>
      </c>
      <c r="AM33" s="638">
        <v>8.8000000000000007</v>
      </c>
      <c r="AN33" s="638">
        <v>7.8</v>
      </c>
      <c r="AO33" s="638">
        <v>7.4</v>
      </c>
      <c r="AP33" s="638">
        <v>8.6</v>
      </c>
      <c r="AQ33" s="638">
        <v>10.1</v>
      </c>
      <c r="AR33" s="638">
        <v>11</v>
      </c>
      <c r="AS33" s="638">
        <v>11.5</v>
      </c>
      <c r="AT33" s="638">
        <v>11.3</v>
      </c>
      <c r="AU33" s="638">
        <v>12</v>
      </c>
      <c r="AV33" s="638">
        <v>14.4</v>
      </c>
      <c r="AW33" s="638">
        <v>12.5</v>
      </c>
      <c r="AX33" s="638">
        <v>11.5</v>
      </c>
      <c r="AY33" s="638">
        <v>10.6</v>
      </c>
      <c r="AZ33" s="638">
        <v>9.3000000000000007</v>
      </c>
      <c r="BA33" s="638">
        <v>9.3000000000000007</v>
      </c>
      <c r="BB33" s="638">
        <v>9.1999999999999993</v>
      </c>
      <c r="BC33" s="638">
        <v>9.1999999999999993</v>
      </c>
      <c r="BD33" s="638">
        <v>8.1</v>
      </c>
      <c r="BE33" s="638">
        <v>8.1</v>
      </c>
      <c r="BF33" s="638">
        <v>7.8</v>
      </c>
      <c r="BG33" s="638">
        <v>8.5</v>
      </c>
      <c r="BH33" s="638">
        <v>10</v>
      </c>
      <c r="BI33" s="638">
        <v>13.5</v>
      </c>
      <c r="BJ33" s="638">
        <v>13.6</v>
      </c>
      <c r="BK33" s="638">
        <v>11.9</v>
      </c>
    </row>
    <row r="34" spans="1:63" x14ac:dyDescent="0.25">
      <c r="A34" t="s">
        <v>24</v>
      </c>
      <c r="B34" s="638">
        <v>6.1</v>
      </c>
      <c r="C34" s="638">
        <v>4.9000000000000004</v>
      </c>
      <c r="D34" s="638">
        <v>5</v>
      </c>
      <c r="E34" s="638">
        <v>6.4</v>
      </c>
      <c r="F34" s="638">
        <v>8</v>
      </c>
      <c r="G34" s="638">
        <v>12.3</v>
      </c>
      <c r="H34" s="638">
        <v>13</v>
      </c>
      <c r="I34" s="638">
        <v>9.4</v>
      </c>
      <c r="J34" s="638">
        <v>9</v>
      </c>
      <c r="K34" s="638">
        <v>3.3</v>
      </c>
      <c r="L34" s="638">
        <v>7.4</v>
      </c>
      <c r="M34" s="638">
        <v>8.1999999999999993</v>
      </c>
      <c r="N34" s="638">
        <v>9.1</v>
      </c>
      <c r="O34" s="638">
        <v>7.5</v>
      </c>
      <c r="P34" s="638">
        <v>4.2</v>
      </c>
      <c r="Q34" s="638">
        <v>4.0999999999999996</v>
      </c>
      <c r="R34" s="638">
        <v>2.1</v>
      </c>
      <c r="S34" s="638">
        <v>2.2999999999999998</v>
      </c>
      <c r="T34" s="638">
        <v>1.7</v>
      </c>
      <c r="U34" s="638">
        <v>1.5</v>
      </c>
      <c r="V34" s="638" t="s">
        <v>18</v>
      </c>
      <c r="W34" s="638">
        <v>3.7</v>
      </c>
      <c r="X34" s="638">
        <v>4.3</v>
      </c>
      <c r="Y34" s="638">
        <v>10.6</v>
      </c>
      <c r="Z34" s="638">
        <v>10.199999999999999</v>
      </c>
      <c r="AA34" s="638">
        <v>18.2</v>
      </c>
      <c r="AB34" s="638">
        <v>23.6</v>
      </c>
      <c r="AC34" s="638">
        <v>21.1</v>
      </c>
      <c r="AD34" s="638">
        <v>24.6</v>
      </c>
      <c r="AE34" s="638">
        <v>21.5</v>
      </c>
      <c r="AF34" s="638">
        <v>14.1</v>
      </c>
      <c r="AG34" s="638">
        <v>17.899999999999999</v>
      </c>
      <c r="AH34" s="638">
        <v>20.6</v>
      </c>
      <c r="AI34" s="638">
        <v>20</v>
      </c>
      <c r="AJ34" s="638">
        <v>23.7</v>
      </c>
      <c r="AK34" s="638">
        <v>20.399999999999999</v>
      </c>
      <c r="AL34" s="638">
        <v>12.5</v>
      </c>
      <c r="AM34" s="638">
        <v>10</v>
      </c>
      <c r="AN34" s="638">
        <v>10.199999999999999</v>
      </c>
      <c r="AO34" s="638">
        <v>11.5</v>
      </c>
      <c r="AP34" s="638">
        <v>11.9</v>
      </c>
      <c r="AQ34" s="638">
        <v>13.5</v>
      </c>
      <c r="AR34" s="638">
        <v>9.1</v>
      </c>
      <c r="AS34" s="638">
        <v>5.7</v>
      </c>
      <c r="AT34" s="638">
        <v>6.9</v>
      </c>
      <c r="AU34" s="638">
        <v>6.1</v>
      </c>
      <c r="AV34" s="638">
        <v>6.9</v>
      </c>
      <c r="AW34" s="638">
        <v>11.7</v>
      </c>
      <c r="AX34" s="638">
        <v>8.1999999999999993</v>
      </c>
      <c r="AY34" s="638">
        <v>7.1</v>
      </c>
      <c r="AZ34" s="638">
        <v>8.9</v>
      </c>
      <c r="BA34" s="638">
        <v>9.1</v>
      </c>
      <c r="BB34" s="638">
        <v>9.1</v>
      </c>
      <c r="BC34" s="638">
        <v>9.5</v>
      </c>
      <c r="BD34" s="638">
        <v>21.2</v>
      </c>
      <c r="BE34" s="638">
        <v>38.9</v>
      </c>
      <c r="BF34" s="638">
        <v>44.8</v>
      </c>
      <c r="BG34" s="638">
        <v>44.3</v>
      </c>
      <c r="BH34" s="638">
        <v>40.6</v>
      </c>
      <c r="BI34" s="638">
        <v>32.799999999999997</v>
      </c>
      <c r="BJ34" s="638">
        <v>20.5</v>
      </c>
      <c r="BK34" s="638">
        <v>26.1</v>
      </c>
    </row>
    <row r="35" spans="1:63" x14ac:dyDescent="0.25">
      <c r="A35" t="s">
        <v>25</v>
      </c>
      <c r="B35" s="638">
        <v>4.5</v>
      </c>
      <c r="C35" s="638">
        <v>3.4</v>
      </c>
      <c r="D35" s="638">
        <v>3.9</v>
      </c>
      <c r="E35" s="638">
        <v>8.8000000000000007</v>
      </c>
      <c r="F35" s="638">
        <v>7.2</v>
      </c>
      <c r="G35" s="638">
        <v>7</v>
      </c>
      <c r="H35" s="638">
        <v>8.3000000000000007</v>
      </c>
      <c r="I35" s="638">
        <v>2.7</v>
      </c>
      <c r="J35" s="638">
        <v>5.6</v>
      </c>
      <c r="K35" s="638">
        <v>5.7</v>
      </c>
      <c r="L35" s="638">
        <v>6.9</v>
      </c>
      <c r="M35" s="638">
        <v>11.5</v>
      </c>
      <c r="N35" s="638">
        <v>13.4</v>
      </c>
      <c r="O35" s="638">
        <v>16.5</v>
      </c>
      <c r="P35" s="638">
        <v>16.7</v>
      </c>
      <c r="Q35" s="638">
        <v>15.9</v>
      </c>
      <c r="R35" s="638">
        <v>13.1</v>
      </c>
      <c r="S35" s="638">
        <v>12.5</v>
      </c>
      <c r="T35" s="638">
        <v>9.4</v>
      </c>
      <c r="U35" s="638">
        <v>8.3000000000000007</v>
      </c>
      <c r="V35" s="638">
        <v>6.8</v>
      </c>
      <c r="W35" s="638">
        <v>10.3</v>
      </c>
      <c r="X35" s="638">
        <v>12.6</v>
      </c>
      <c r="Y35" s="638">
        <v>10.9</v>
      </c>
      <c r="Z35" s="638">
        <v>12.9</v>
      </c>
      <c r="AA35" s="638">
        <v>12.4</v>
      </c>
      <c r="AB35" s="638">
        <v>12.5</v>
      </c>
      <c r="AC35" s="638">
        <v>12.5</v>
      </c>
      <c r="AD35" s="638">
        <v>11.3</v>
      </c>
      <c r="AE35" s="638">
        <v>11.5</v>
      </c>
      <c r="AF35" s="638">
        <v>10.5</v>
      </c>
      <c r="AG35" s="638">
        <v>8</v>
      </c>
      <c r="AH35" s="638">
        <v>7.7</v>
      </c>
      <c r="AI35" s="638">
        <v>7.5</v>
      </c>
      <c r="AJ35" s="638">
        <v>7.7</v>
      </c>
      <c r="AK35" s="638">
        <v>8.1</v>
      </c>
      <c r="AL35" s="638">
        <v>6.9</v>
      </c>
      <c r="AM35" s="638">
        <v>7</v>
      </c>
      <c r="AN35" s="638">
        <v>5.7</v>
      </c>
      <c r="AO35" s="638">
        <v>5.2</v>
      </c>
      <c r="AP35" s="638">
        <v>3.3</v>
      </c>
      <c r="AQ35" s="638">
        <v>2.8</v>
      </c>
      <c r="AR35" s="638">
        <v>2</v>
      </c>
      <c r="AS35" s="638">
        <v>2.2000000000000002</v>
      </c>
      <c r="AT35" s="638">
        <v>4.4000000000000004</v>
      </c>
      <c r="AU35" s="638">
        <v>5</v>
      </c>
      <c r="AV35" s="638">
        <v>4.3</v>
      </c>
      <c r="AW35" s="638">
        <v>4.4000000000000004</v>
      </c>
      <c r="AX35" s="638">
        <v>3.3</v>
      </c>
      <c r="AY35" s="638">
        <v>2.4</v>
      </c>
      <c r="AZ35" s="638">
        <v>3</v>
      </c>
      <c r="BA35" s="638">
        <v>2.1</v>
      </c>
      <c r="BB35" s="638">
        <v>2.2999999999999998</v>
      </c>
      <c r="BC35" s="638">
        <v>3.2</v>
      </c>
      <c r="BD35" s="638">
        <v>3</v>
      </c>
      <c r="BE35" s="638">
        <v>3.6</v>
      </c>
      <c r="BF35" s="638">
        <v>5.9</v>
      </c>
      <c r="BG35" s="638">
        <v>8</v>
      </c>
      <c r="BH35" s="638">
        <v>8.8000000000000007</v>
      </c>
      <c r="BI35" s="638">
        <v>11</v>
      </c>
      <c r="BJ35" s="638">
        <v>8.4</v>
      </c>
      <c r="BK35" s="638">
        <v>6.9</v>
      </c>
    </row>
    <row r="36" spans="1:63" x14ac:dyDescent="0.25">
      <c r="A36" t="s">
        <v>26</v>
      </c>
      <c r="B36" s="638">
        <v>3.4</v>
      </c>
      <c r="C36" s="638">
        <v>4.2</v>
      </c>
      <c r="D36" s="638">
        <v>5.0999999999999996</v>
      </c>
      <c r="E36" s="638">
        <v>4.5999999999999996</v>
      </c>
      <c r="F36" s="638">
        <v>4.5999999999999996</v>
      </c>
      <c r="G36" s="638">
        <v>5</v>
      </c>
      <c r="H36" s="638">
        <v>5.9</v>
      </c>
      <c r="I36" s="638">
        <v>6.4</v>
      </c>
      <c r="J36" s="638">
        <v>8.5</v>
      </c>
      <c r="K36" s="638">
        <v>8.4</v>
      </c>
      <c r="L36" s="638">
        <v>7.1</v>
      </c>
      <c r="M36" s="638">
        <v>6.7</v>
      </c>
      <c r="N36" s="638">
        <v>5.7</v>
      </c>
      <c r="O36" s="638">
        <v>7.5</v>
      </c>
      <c r="P36" s="638">
        <v>10.3</v>
      </c>
      <c r="Q36" s="638">
        <v>11.4</v>
      </c>
      <c r="R36" s="638">
        <v>12.1</v>
      </c>
      <c r="S36" s="638">
        <v>10.6</v>
      </c>
      <c r="T36" s="638">
        <v>9.1999999999999993</v>
      </c>
      <c r="U36" s="638">
        <v>8</v>
      </c>
      <c r="V36" s="638">
        <v>8.9</v>
      </c>
      <c r="W36" s="638">
        <v>9.6999999999999993</v>
      </c>
      <c r="X36" s="638">
        <v>10.7</v>
      </c>
      <c r="Y36" s="638">
        <v>10.8</v>
      </c>
      <c r="Z36" s="638">
        <v>9.8000000000000007</v>
      </c>
      <c r="AA36" s="638">
        <v>9.9</v>
      </c>
      <c r="AB36" s="638">
        <v>8.3000000000000007</v>
      </c>
      <c r="AC36" s="638">
        <v>9.1999999999999993</v>
      </c>
      <c r="AD36" s="638">
        <v>9.6</v>
      </c>
      <c r="AE36" s="638">
        <v>9</v>
      </c>
      <c r="AF36" s="638">
        <v>10.5</v>
      </c>
      <c r="AG36" s="638">
        <v>9.9</v>
      </c>
      <c r="AH36" s="638">
        <v>8.5</v>
      </c>
      <c r="AI36" s="638">
        <v>9</v>
      </c>
      <c r="AJ36" s="638">
        <v>6.9</v>
      </c>
      <c r="AK36" s="638">
        <v>6.9</v>
      </c>
      <c r="AL36" s="638">
        <v>7.1</v>
      </c>
      <c r="AM36" s="638">
        <v>7.1</v>
      </c>
      <c r="AN36" s="638">
        <v>7.5</v>
      </c>
      <c r="AO36" s="638">
        <v>7.9</v>
      </c>
      <c r="AP36" s="638">
        <v>8.8000000000000007</v>
      </c>
      <c r="AQ36" s="638">
        <v>9.8000000000000007</v>
      </c>
      <c r="AR36" s="638">
        <v>10.4</v>
      </c>
      <c r="AS36" s="638">
        <v>11.4</v>
      </c>
      <c r="AT36" s="638">
        <v>9.4</v>
      </c>
      <c r="AU36" s="638">
        <v>9.1999999999999993</v>
      </c>
      <c r="AV36" s="638">
        <v>9.6</v>
      </c>
      <c r="AW36" s="638">
        <v>9.1</v>
      </c>
      <c r="AX36" s="638">
        <v>10.1</v>
      </c>
      <c r="AY36" s="638">
        <v>9.1</v>
      </c>
      <c r="AZ36" s="638">
        <v>9.6999999999999993</v>
      </c>
      <c r="BA36" s="638">
        <v>10.199999999999999</v>
      </c>
      <c r="BB36" s="638">
        <v>12.1</v>
      </c>
      <c r="BC36" s="638">
        <v>11.8</v>
      </c>
      <c r="BD36" s="638">
        <v>12</v>
      </c>
      <c r="BE36" s="638">
        <v>12.4</v>
      </c>
      <c r="BF36" s="638">
        <v>13</v>
      </c>
      <c r="BG36" s="638">
        <v>13.4</v>
      </c>
      <c r="BH36" s="638">
        <v>13.8</v>
      </c>
      <c r="BI36" s="638">
        <v>13</v>
      </c>
      <c r="BJ36" s="638">
        <v>11.4</v>
      </c>
      <c r="BK36" s="638">
        <v>12.8</v>
      </c>
    </row>
    <row r="37" spans="1:63" x14ac:dyDescent="0.25">
      <c r="A37" t="s">
        <v>27</v>
      </c>
      <c r="B37" s="638">
        <v>7</v>
      </c>
      <c r="C37" s="638">
        <v>13.6</v>
      </c>
      <c r="D37" s="638">
        <v>12</v>
      </c>
      <c r="E37" s="638" t="s">
        <v>18</v>
      </c>
      <c r="F37" s="638" t="s">
        <v>18</v>
      </c>
      <c r="G37" s="638">
        <v>4.2</v>
      </c>
      <c r="H37" s="638">
        <v>7.7</v>
      </c>
      <c r="I37" s="638">
        <v>6.5</v>
      </c>
      <c r="J37" s="638">
        <v>9.4</v>
      </c>
      <c r="K37" s="638">
        <v>6.7</v>
      </c>
      <c r="L37" s="638">
        <v>5.9</v>
      </c>
      <c r="M37" s="638">
        <v>10</v>
      </c>
      <c r="N37" s="638">
        <v>8.8000000000000007</v>
      </c>
      <c r="O37" s="638">
        <v>8.8000000000000007</v>
      </c>
      <c r="P37" s="638">
        <v>11.1</v>
      </c>
      <c r="Q37" s="638">
        <v>10.3</v>
      </c>
      <c r="R37" s="638">
        <v>6.9</v>
      </c>
      <c r="S37" s="638">
        <v>7.7</v>
      </c>
      <c r="T37" s="638">
        <v>5.5</v>
      </c>
      <c r="U37" s="638">
        <v>4.5</v>
      </c>
      <c r="V37" s="638">
        <v>6.7</v>
      </c>
      <c r="W37" s="638">
        <v>7</v>
      </c>
      <c r="X37" s="638">
        <v>8.8000000000000007</v>
      </c>
      <c r="Y37" s="638">
        <v>7.5</v>
      </c>
      <c r="Z37" s="638">
        <v>4.5999999999999996</v>
      </c>
      <c r="AA37" s="638">
        <v>3</v>
      </c>
      <c r="AB37" s="638" t="s">
        <v>18</v>
      </c>
      <c r="AC37" s="638">
        <v>9.3000000000000007</v>
      </c>
      <c r="AD37" s="638">
        <v>10.6</v>
      </c>
      <c r="AE37" s="638">
        <v>14</v>
      </c>
      <c r="AF37" s="638">
        <v>19.399999999999999</v>
      </c>
      <c r="AG37" s="638">
        <v>9.1</v>
      </c>
      <c r="AH37" s="638">
        <v>14.6</v>
      </c>
      <c r="AI37" s="638">
        <v>13.5</v>
      </c>
      <c r="AJ37" s="638">
        <v>12.5</v>
      </c>
      <c r="AK37" s="638">
        <v>14.3</v>
      </c>
      <c r="AL37" s="638">
        <v>6.7</v>
      </c>
      <c r="AM37" s="638">
        <v>2.9</v>
      </c>
      <c r="AN37" s="638">
        <v>3.2</v>
      </c>
      <c r="AO37" s="638">
        <v>6.8</v>
      </c>
      <c r="AP37" s="638">
        <v>8.6999999999999993</v>
      </c>
      <c r="AQ37" s="638">
        <v>11.1</v>
      </c>
      <c r="AR37" s="638">
        <v>10.5</v>
      </c>
      <c r="AS37" s="638">
        <v>8.5</v>
      </c>
      <c r="AT37" s="638">
        <v>5.4</v>
      </c>
      <c r="AU37" s="638">
        <v>1.5</v>
      </c>
      <c r="AV37" s="638">
        <v>4.0999999999999996</v>
      </c>
      <c r="AW37" s="638">
        <v>9.5</v>
      </c>
      <c r="AX37" s="638">
        <v>12.1</v>
      </c>
      <c r="AY37" s="638">
        <v>18.600000000000001</v>
      </c>
      <c r="AZ37" s="638">
        <v>23.3</v>
      </c>
      <c r="BA37" s="638">
        <v>15.6</v>
      </c>
      <c r="BB37" s="638">
        <v>15</v>
      </c>
      <c r="BC37" s="638">
        <v>16.3</v>
      </c>
      <c r="BD37" s="638">
        <v>15.2</v>
      </c>
      <c r="BE37" s="638">
        <v>14</v>
      </c>
      <c r="BF37" s="638">
        <v>15.6</v>
      </c>
      <c r="BG37" s="638">
        <v>15</v>
      </c>
      <c r="BH37" s="638">
        <v>12.5</v>
      </c>
      <c r="BI37" s="638">
        <v>13.7</v>
      </c>
      <c r="BJ37" s="638">
        <v>10.5</v>
      </c>
      <c r="BK37" s="638">
        <v>11.4</v>
      </c>
    </row>
    <row r="38" spans="1:63" x14ac:dyDescent="0.25">
      <c r="A38" t="s">
        <v>28</v>
      </c>
      <c r="B38" s="638">
        <v>1.7</v>
      </c>
      <c r="C38" s="638">
        <v>1.6</v>
      </c>
      <c r="D38" s="638">
        <v>1.6</v>
      </c>
      <c r="E38" s="638">
        <v>1.6</v>
      </c>
      <c r="F38" s="638">
        <v>1.8</v>
      </c>
      <c r="G38" s="638">
        <v>1.7</v>
      </c>
      <c r="H38" s="638">
        <v>3.4</v>
      </c>
      <c r="I38" s="638">
        <v>5.0999999999999996</v>
      </c>
      <c r="J38" s="638">
        <v>8.4</v>
      </c>
      <c r="K38" s="638">
        <v>10.5</v>
      </c>
      <c r="L38" s="638">
        <v>8.8000000000000007</v>
      </c>
      <c r="M38" s="638">
        <v>10.4</v>
      </c>
      <c r="N38" s="638">
        <v>7</v>
      </c>
      <c r="O38" s="638">
        <v>6.3</v>
      </c>
      <c r="P38" s="638">
        <v>6.7</v>
      </c>
      <c r="Q38" s="638">
        <v>2.6</v>
      </c>
      <c r="R38" s="638">
        <v>6.5</v>
      </c>
      <c r="S38" s="638">
        <v>7.3</v>
      </c>
      <c r="T38" s="638">
        <v>8.1</v>
      </c>
      <c r="U38" s="638">
        <v>8.1</v>
      </c>
      <c r="V38" s="638">
        <v>7.1</v>
      </c>
      <c r="W38" s="638">
        <v>5.6</v>
      </c>
      <c r="X38" s="638">
        <v>5.4</v>
      </c>
      <c r="Y38" s="638">
        <v>5.9</v>
      </c>
      <c r="Z38" s="638">
        <v>3.3</v>
      </c>
      <c r="AA38" s="638">
        <v>6.8</v>
      </c>
      <c r="AB38" s="638">
        <v>4.0999999999999996</v>
      </c>
      <c r="AC38" s="638">
        <v>5.5</v>
      </c>
      <c r="AD38" s="638">
        <v>5.8</v>
      </c>
      <c r="AE38" s="638">
        <v>6.3</v>
      </c>
      <c r="AF38" s="638">
        <v>7.3</v>
      </c>
      <c r="AG38" s="638">
        <v>5.9</v>
      </c>
      <c r="AH38" s="638">
        <v>6.8</v>
      </c>
      <c r="AI38" s="638">
        <v>4.9000000000000004</v>
      </c>
      <c r="AJ38" s="638">
        <v>3.8</v>
      </c>
      <c r="AK38" s="638">
        <v>2.6</v>
      </c>
      <c r="AL38" s="638">
        <v>5.9</v>
      </c>
      <c r="AM38" s="638">
        <v>4.3</v>
      </c>
      <c r="AN38" s="638">
        <v>7.7</v>
      </c>
      <c r="AO38" s="638">
        <v>10.4</v>
      </c>
      <c r="AP38" s="638">
        <v>12.8</v>
      </c>
      <c r="AQ38" s="638">
        <v>19.100000000000001</v>
      </c>
      <c r="AR38" s="638">
        <v>17.8</v>
      </c>
      <c r="AS38" s="638">
        <v>15.7</v>
      </c>
      <c r="AT38" s="638">
        <v>11.3</v>
      </c>
      <c r="AU38" s="638">
        <v>7.9</v>
      </c>
      <c r="AV38" s="638">
        <v>8.5</v>
      </c>
      <c r="AW38" s="638">
        <v>18.399999999999999</v>
      </c>
      <c r="AX38" s="638">
        <v>19.100000000000001</v>
      </c>
      <c r="AY38" s="638">
        <v>17.2</v>
      </c>
      <c r="AZ38" s="638">
        <v>14.9</v>
      </c>
      <c r="BA38" s="638">
        <v>10.6</v>
      </c>
      <c r="BB38" s="638">
        <v>8.6</v>
      </c>
      <c r="BC38" s="638">
        <v>9.1</v>
      </c>
      <c r="BD38" s="638">
        <v>8.3000000000000007</v>
      </c>
      <c r="BE38" s="638">
        <v>10</v>
      </c>
      <c r="BF38" s="638">
        <v>11.3</v>
      </c>
      <c r="BG38" s="638">
        <v>11.9</v>
      </c>
      <c r="BH38" s="638">
        <v>17.3</v>
      </c>
      <c r="BI38" s="638">
        <v>14.1</v>
      </c>
      <c r="BJ38" s="638">
        <v>15.5</v>
      </c>
      <c r="BK38" s="638">
        <v>13.7</v>
      </c>
    </row>
    <row r="39" spans="1:63" x14ac:dyDescent="0.25">
      <c r="A39" t="s">
        <v>29</v>
      </c>
      <c r="B39" s="638">
        <v>1.2</v>
      </c>
      <c r="C39" s="638">
        <v>2.2000000000000002</v>
      </c>
      <c r="D39" s="638">
        <v>2.1</v>
      </c>
      <c r="E39" s="638">
        <v>1.8</v>
      </c>
      <c r="F39" s="638">
        <v>2.4</v>
      </c>
      <c r="G39" s="638">
        <v>1.1000000000000001</v>
      </c>
      <c r="H39" s="638">
        <v>1.1000000000000001</v>
      </c>
      <c r="I39" s="638">
        <v>1.4</v>
      </c>
      <c r="J39" s="638">
        <v>0.5</v>
      </c>
      <c r="K39" s="638">
        <v>0.9</v>
      </c>
      <c r="L39" s="638">
        <v>0.8</v>
      </c>
      <c r="M39" s="638">
        <v>0.9</v>
      </c>
      <c r="N39" s="638">
        <v>1.7</v>
      </c>
      <c r="O39" s="638">
        <v>1.4</v>
      </c>
      <c r="P39" s="638">
        <v>1.8</v>
      </c>
      <c r="Q39" s="638">
        <v>1.6</v>
      </c>
      <c r="R39" s="638">
        <v>1.7</v>
      </c>
      <c r="S39" s="638">
        <v>1.4</v>
      </c>
      <c r="T39" s="638">
        <v>1.4</v>
      </c>
      <c r="U39" s="638">
        <v>2.5</v>
      </c>
      <c r="V39" s="638">
        <v>2.2000000000000002</v>
      </c>
      <c r="W39" s="638">
        <v>2</v>
      </c>
      <c r="X39" s="638">
        <v>2.8</v>
      </c>
      <c r="Y39" s="638">
        <v>6.6</v>
      </c>
      <c r="Z39" s="638">
        <v>4.9000000000000004</v>
      </c>
      <c r="AA39" s="638">
        <v>4.5</v>
      </c>
      <c r="AB39" s="638">
        <v>6</v>
      </c>
      <c r="AC39" s="638">
        <v>4</v>
      </c>
      <c r="AD39" s="638">
        <v>2.1</v>
      </c>
      <c r="AE39" s="638">
        <v>1.8</v>
      </c>
      <c r="AF39" s="638">
        <v>1.6</v>
      </c>
      <c r="AG39" s="638">
        <v>0.4</v>
      </c>
      <c r="AH39" s="638">
        <v>1.6</v>
      </c>
      <c r="AI39" s="638">
        <v>1.7</v>
      </c>
      <c r="AJ39" s="638">
        <v>2.6</v>
      </c>
      <c r="AK39" s="638">
        <v>3</v>
      </c>
      <c r="AL39" s="638">
        <v>3.2</v>
      </c>
      <c r="AM39" s="638">
        <v>7</v>
      </c>
      <c r="AN39" s="638">
        <v>6.1</v>
      </c>
      <c r="AO39" s="638">
        <v>7.3</v>
      </c>
      <c r="AP39" s="638">
        <v>8.1999999999999993</v>
      </c>
      <c r="AQ39" s="638">
        <v>3.7</v>
      </c>
      <c r="AR39" s="638">
        <v>4.4000000000000004</v>
      </c>
      <c r="AS39" s="638">
        <v>3.9</v>
      </c>
      <c r="AT39" s="638">
        <v>2.7</v>
      </c>
      <c r="AU39" s="638">
        <v>4.2</v>
      </c>
      <c r="AV39" s="638">
        <v>2.4</v>
      </c>
      <c r="AW39" s="638">
        <v>6.7</v>
      </c>
      <c r="AX39" s="638">
        <v>5.2</v>
      </c>
      <c r="AY39" s="638">
        <v>7.5</v>
      </c>
      <c r="AZ39" s="638">
        <v>7.9</v>
      </c>
      <c r="BA39" s="638">
        <v>6.7</v>
      </c>
      <c r="BB39" s="638">
        <v>10.7</v>
      </c>
      <c r="BC39" s="638">
        <v>8.9</v>
      </c>
      <c r="BD39" s="638">
        <v>4.4000000000000004</v>
      </c>
      <c r="BE39" s="638">
        <v>3.9</v>
      </c>
      <c r="BF39" s="638">
        <v>3.7</v>
      </c>
      <c r="BG39" s="638">
        <v>5.2</v>
      </c>
      <c r="BH39" s="638">
        <v>6.8</v>
      </c>
      <c r="BI39" s="638">
        <v>8</v>
      </c>
      <c r="BJ39" s="638">
        <v>4.0999999999999996</v>
      </c>
      <c r="BK39" s="638">
        <v>1.7</v>
      </c>
    </row>
    <row r="40" spans="1:63" x14ac:dyDescent="0.25">
      <c r="A40" t="s">
        <v>30</v>
      </c>
      <c r="B40" s="638" t="s">
        <v>18</v>
      </c>
      <c r="C40" s="638" t="s">
        <v>18</v>
      </c>
      <c r="D40" s="638" t="s">
        <v>18</v>
      </c>
      <c r="E40" s="638" t="s">
        <v>18</v>
      </c>
      <c r="F40" s="638" t="s">
        <v>18</v>
      </c>
      <c r="G40" s="638" t="s">
        <v>18</v>
      </c>
      <c r="H40" s="638" t="s">
        <v>18</v>
      </c>
      <c r="I40" s="638" t="s">
        <v>18</v>
      </c>
      <c r="J40" s="638" t="s">
        <v>18</v>
      </c>
      <c r="K40" s="638" t="s">
        <v>18</v>
      </c>
      <c r="L40" s="638" t="s">
        <v>18</v>
      </c>
      <c r="M40" s="638" t="s">
        <v>18</v>
      </c>
      <c r="N40" s="638" t="s">
        <v>18</v>
      </c>
      <c r="O40" s="638" t="s">
        <v>18</v>
      </c>
      <c r="P40" s="638" t="s">
        <v>18</v>
      </c>
      <c r="Q40" s="638" t="s">
        <v>18</v>
      </c>
      <c r="R40" s="638" t="s">
        <v>18</v>
      </c>
      <c r="S40" s="638" t="s">
        <v>18</v>
      </c>
      <c r="T40" s="638" t="s">
        <v>18</v>
      </c>
      <c r="U40" s="638" t="s">
        <v>18</v>
      </c>
      <c r="V40" s="638" t="s">
        <v>18</v>
      </c>
      <c r="W40" s="638" t="s">
        <v>18</v>
      </c>
      <c r="X40" s="638" t="s">
        <v>18</v>
      </c>
      <c r="Y40" s="638" t="s">
        <v>18</v>
      </c>
      <c r="Z40" s="638" t="s">
        <v>18</v>
      </c>
      <c r="AA40" s="638" t="s">
        <v>18</v>
      </c>
      <c r="AB40" s="638" t="s">
        <v>18</v>
      </c>
      <c r="AC40" s="638" t="s">
        <v>18</v>
      </c>
      <c r="AD40" s="638" t="s">
        <v>18</v>
      </c>
      <c r="AE40" s="638" t="s">
        <v>18</v>
      </c>
      <c r="AF40" s="638" t="s">
        <v>18</v>
      </c>
      <c r="AG40" s="638" t="s">
        <v>18</v>
      </c>
      <c r="AH40" s="638" t="s">
        <v>18</v>
      </c>
      <c r="AI40" s="638" t="s">
        <v>18</v>
      </c>
      <c r="AJ40" s="638" t="s">
        <v>18</v>
      </c>
      <c r="AK40" s="638" t="s">
        <v>18</v>
      </c>
      <c r="AL40" s="638" t="s">
        <v>18</v>
      </c>
      <c r="AM40" s="638" t="s">
        <v>18</v>
      </c>
      <c r="AN40" s="638" t="s">
        <v>18</v>
      </c>
      <c r="AO40" s="638" t="s">
        <v>18</v>
      </c>
      <c r="AP40" s="638" t="s">
        <v>18</v>
      </c>
      <c r="AQ40" s="638" t="s">
        <v>18</v>
      </c>
      <c r="AR40" s="638" t="s">
        <v>18</v>
      </c>
      <c r="AS40" s="638" t="s">
        <v>18</v>
      </c>
      <c r="AT40" s="638" t="s">
        <v>18</v>
      </c>
      <c r="AU40" s="638" t="s">
        <v>18</v>
      </c>
      <c r="AV40" s="638" t="s">
        <v>18</v>
      </c>
      <c r="AW40" s="638" t="s">
        <v>18</v>
      </c>
      <c r="AX40" s="638" t="s">
        <v>18</v>
      </c>
      <c r="AY40" s="638" t="s">
        <v>18</v>
      </c>
      <c r="AZ40" s="638" t="s">
        <v>18</v>
      </c>
      <c r="BA40" s="638" t="s">
        <v>18</v>
      </c>
      <c r="BB40" s="638" t="s">
        <v>18</v>
      </c>
      <c r="BC40" s="638">
        <v>10</v>
      </c>
      <c r="BD40" s="638">
        <v>18.2</v>
      </c>
      <c r="BE40" s="638">
        <v>25</v>
      </c>
      <c r="BF40" s="638">
        <v>33.299999999999997</v>
      </c>
      <c r="BG40" s="638">
        <v>22.2</v>
      </c>
      <c r="BH40" s="638">
        <v>14.3</v>
      </c>
      <c r="BI40" s="638">
        <v>14.3</v>
      </c>
      <c r="BJ40" s="638" t="s">
        <v>18</v>
      </c>
      <c r="BK40" s="638">
        <v>20</v>
      </c>
    </row>
    <row r="41" spans="1:63" x14ac:dyDescent="0.25">
      <c r="A41" t="s">
        <v>31</v>
      </c>
      <c r="B41" s="638">
        <v>4</v>
      </c>
      <c r="C41" s="638">
        <v>4</v>
      </c>
      <c r="D41" s="638">
        <v>4.4000000000000004</v>
      </c>
      <c r="E41" s="638">
        <v>4.7</v>
      </c>
      <c r="F41" s="638">
        <v>6.2</v>
      </c>
      <c r="G41" s="638">
        <v>6.2</v>
      </c>
      <c r="H41" s="638">
        <v>6.2</v>
      </c>
      <c r="I41" s="638">
        <v>6</v>
      </c>
      <c r="J41" s="638">
        <v>5.6</v>
      </c>
      <c r="K41" s="638">
        <v>5.9</v>
      </c>
      <c r="L41" s="638">
        <v>6.2</v>
      </c>
      <c r="M41" s="638">
        <v>7.6</v>
      </c>
      <c r="N41" s="638">
        <v>7.6</v>
      </c>
      <c r="O41" s="638">
        <v>7.9</v>
      </c>
      <c r="P41" s="638">
        <v>8.6</v>
      </c>
      <c r="Q41" s="638">
        <v>8.4</v>
      </c>
      <c r="R41" s="638">
        <v>9.6</v>
      </c>
      <c r="S41" s="638">
        <v>10.199999999999999</v>
      </c>
      <c r="T41" s="638">
        <v>10.1</v>
      </c>
      <c r="U41" s="638">
        <v>11.2</v>
      </c>
      <c r="V41" s="638">
        <v>11.3</v>
      </c>
      <c r="W41" s="638">
        <v>11.8</v>
      </c>
      <c r="X41" s="638">
        <v>13.4</v>
      </c>
      <c r="Y41" s="638">
        <v>13.5</v>
      </c>
      <c r="Z41" s="638">
        <v>13.7</v>
      </c>
      <c r="AA41" s="638">
        <v>13.2</v>
      </c>
      <c r="AB41" s="638">
        <v>13.8</v>
      </c>
      <c r="AC41" s="638">
        <v>14.6</v>
      </c>
      <c r="AD41" s="638">
        <v>14.6</v>
      </c>
      <c r="AE41" s="638">
        <v>15.8</v>
      </c>
      <c r="AF41" s="638">
        <v>15.6</v>
      </c>
      <c r="AG41" s="638">
        <v>15.5</v>
      </c>
      <c r="AH41" s="638">
        <v>14.4</v>
      </c>
      <c r="AI41" s="638">
        <v>13.6</v>
      </c>
      <c r="AJ41" s="638">
        <v>11.3</v>
      </c>
      <c r="AK41" s="638">
        <v>10.5</v>
      </c>
      <c r="AL41" s="638">
        <v>9.9</v>
      </c>
      <c r="AM41" s="638">
        <v>9.4</v>
      </c>
      <c r="AN41" s="638">
        <v>11.5</v>
      </c>
      <c r="AO41" s="638">
        <v>13.5</v>
      </c>
      <c r="AP41" s="638">
        <v>15.5</v>
      </c>
      <c r="AQ41" s="638">
        <v>15.5</v>
      </c>
      <c r="AR41" s="638">
        <v>16.5</v>
      </c>
      <c r="AS41" s="638">
        <v>14.2</v>
      </c>
      <c r="AT41" s="638">
        <v>14.6</v>
      </c>
      <c r="AU41" s="638">
        <v>15.9</v>
      </c>
      <c r="AV41" s="638">
        <v>16.100000000000001</v>
      </c>
      <c r="AW41" s="638">
        <v>17.100000000000001</v>
      </c>
      <c r="AX41" s="638">
        <v>16.2</v>
      </c>
      <c r="AY41" s="638">
        <v>15.8</v>
      </c>
      <c r="AZ41" s="638">
        <v>14.6</v>
      </c>
      <c r="BA41" s="638">
        <v>14</v>
      </c>
      <c r="BB41" s="638">
        <v>13.3</v>
      </c>
      <c r="BC41" s="638">
        <v>13.6</v>
      </c>
      <c r="BD41" s="638">
        <v>13.5</v>
      </c>
      <c r="BE41" s="638">
        <v>16.3</v>
      </c>
      <c r="BF41" s="638">
        <v>18.100000000000001</v>
      </c>
      <c r="BG41" s="638">
        <v>18.2</v>
      </c>
      <c r="BH41" s="638">
        <v>16.100000000000001</v>
      </c>
      <c r="BI41" s="638">
        <v>13.9</v>
      </c>
      <c r="BJ41" s="638">
        <v>16.2</v>
      </c>
      <c r="BK41" s="638">
        <v>16.2</v>
      </c>
    </row>
    <row r="42" spans="1:63" x14ac:dyDescent="0.25">
      <c r="A42" t="s">
        <v>32</v>
      </c>
      <c r="B42" s="638">
        <v>1</v>
      </c>
      <c r="C42" s="638" t="s">
        <v>18</v>
      </c>
      <c r="D42" s="638" t="s">
        <v>18</v>
      </c>
      <c r="E42" s="638" t="s">
        <v>18</v>
      </c>
      <c r="F42" s="638">
        <v>1.9</v>
      </c>
      <c r="G42" s="638">
        <v>2</v>
      </c>
      <c r="H42" s="638">
        <v>2.2999999999999998</v>
      </c>
      <c r="I42" s="638">
        <v>3.7</v>
      </c>
      <c r="J42" s="638">
        <v>3.7</v>
      </c>
      <c r="K42" s="638">
        <v>4.4000000000000004</v>
      </c>
      <c r="L42" s="638">
        <v>3.7</v>
      </c>
      <c r="M42" s="638">
        <v>3.1</v>
      </c>
      <c r="N42" s="638">
        <v>3.6</v>
      </c>
      <c r="O42" s="638">
        <v>3.8</v>
      </c>
      <c r="P42" s="638">
        <v>5.7</v>
      </c>
      <c r="Q42" s="638">
        <v>8.6999999999999993</v>
      </c>
      <c r="R42" s="638">
        <v>8.6</v>
      </c>
      <c r="S42" s="638">
        <v>8.3000000000000007</v>
      </c>
      <c r="T42" s="638">
        <v>7.2</v>
      </c>
      <c r="U42" s="638">
        <v>6.1</v>
      </c>
      <c r="V42" s="638">
        <v>6.5</v>
      </c>
      <c r="W42" s="638">
        <v>7.8</v>
      </c>
      <c r="X42" s="638">
        <v>7.7</v>
      </c>
      <c r="Y42" s="638">
        <v>7.3</v>
      </c>
      <c r="Z42" s="638">
        <v>6.6</v>
      </c>
      <c r="AA42" s="638">
        <v>6.5</v>
      </c>
      <c r="AB42" s="638">
        <v>6.1</v>
      </c>
      <c r="AC42" s="638">
        <v>4.5</v>
      </c>
      <c r="AD42" s="638">
        <v>5</v>
      </c>
      <c r="AE42" s="638">
        <v>4.4000000000000004</v>
      </c>
      <c r="AF42" s="638">
        <v>4.5</v>
      </c>
      <c r="AG42" s="638">
        <v>3.5</v>
      </c>
      <c r="AH42" s="638">
        <v>2.1</v>
      </c>
      <c r="AI42" s="638">
        <v>2.6</v>
      </c>
      <c r="AJ42" s="638">
        <v>5.6</v>
      </c>
      <c r="AK42" s="638">
        <v>6.4</v>
      </c>
      <c r="AL42" s="638">
        <v>6.7</v>
      </c>
      <c r="AM42" s="638">
        <v>5.8</v>
      </c>
      <c r="AN42" s="638">
        <v>5</v>
      </c>
      <c r="AO42" s="638">
        <v>6.6</v>
      </c>
      <c r="AP42" s="638">
        <v>8.1</v>
      </c>
      <c r="AQ42" s="638">
        <v>8.9</v>
      </c>
      <c r="AR42" s="638">
        <v>9.6</v>
      </c>
      <c r="AS42" s="638">
        <v>8.3000000000000007</v>
      </c>
      <c r="AT42" s="638">
        <v>6.3</v>
      </c>
      <c r="AU42" s="638">
        <v>8</v>
      </c>
      <c r="AV42" s="638">
        <v>7.9</v>
      </c>
      <c r="AW42" s="638">
        <v>12</v>
      </c>
      <c r="AX42" s="638">
        <v>14.1</v>
      </c>
      <c r="AY42" s="638">
        <v>13.1</v>
      </c>
      <c r="AZ42" s="638">
        <v>11.2</v>
      </c>
      <c r="BA42" s="638">
        <v>15.5</v>
      </c>
      <c r="BB42" s="638">
        <v>19.7</v>
      </c>
      <c r="BC42" s="638">
        <v>21.3</v>
      </c>
      <c r="BD42" s="638">
        <v>20.2</v>
      </c>
      <c r="BE42" s="638">
        <v>14</v>
      </c>
      <c r="BF42" s="638">
        <v>11.7</v>
      </c>
      <c r="BG42" s="638">
        <v>10.199999999999999</v>
      </c>
      <c r="BH42" s="638">
        <v>10.6</v>
      </c>
      <c r="BI42" s="638">
        <v>12</v>
      </c>
      <c r="BJ42" s="638">
        <v>15.5</v>
      </c>
      <c r="BK42" s="638">
        <v>16.7</v>
      </c>
    </row>
    <row r="43" spans="1:63" x14ac:dyDescent="0.25">
      <c r="A43" t="s">
        <v>33</v>
      </c>
      <c r="B43" s="638">
        <v>1.6</v>
      </c>
      <c r="C43" s="638" t="s">
        <v>18</v>
      </c>
      <c r="D43" s="638" t="s">
        <v>18</v>
      </c>
      <c r="E43" s="638" t="s">
        <v>18</v>
      </c>
      <c r="F43" s="638" t="s">
        <v>18</v>
      </c>
      <c r="G43" s="638" t="s">
        <v>18</v>
      </c>
      <c r="H43" s="638" t="s">
        <v>18</v>
      </c>
      <c r="I43" s="638" t="s">
        <v>18</v>
      </c>
      <c r="J43" s="638">
        <v>6</v>
      </c>
      <c r="K43" s="638">
        <v>6.6</v>
      </c>
      <c r="L43" s="638">
        <v>5</v>
      </c>
      <c r="M43" s="638">
        <v>5</v>
      </c>
      <c r="N43" s="638">
        <v>1.4</v>
      </c>
      <c r="O43" s="638">
        <v>0.7</v>
      </c>
      <c r="P43" s="638">
        <v>5</v>
      </c>
      <c r="Q43" s="638">
        <v>5.5</v>
      </c>
      <c r="R43" s="638">
        <v>4.9000000000000004</v>
      </c>
      <c r="S43" s="638">
        <v>8.1999999999999993</v>
      </c>
      <c r="T43" s="638">
        <v>5.6</v>
      </c>
      <c r="U43" s="638">
        <v>10.5</v>
      </c>
      <c r="V43" s="638">
        <v>9.1</v>
      </c>
      <c r="W43" s="638">
        <v>8.9</v>
      </c>
      <c r="X43" s="638">
        <v>8.4</v>
      </c>
      <c r="Y43" s="638">
        <v>7.1</v>
      </c>
      <c r="Z43" s="638">
        <v>9.8000000000000007</v>
      </c>
      <c r="AA43" s="638">
        <v>10.5</v>
      </c>
      <c r="AB43" s="638">
        <v>11.7</v>
      </c>
      <c r="AC43" s="638">
        <v>12.2</v>
      </c>
      <c r="AD43" s="638">
        <v>9.5</v>
      </c>
      <c r="AE43" s="638">
        <v>5.8</v>
      </c>
      <c r="AF43" s="638">
        <v>7.4</v>
      </c>
      <c r="AG43" s="638">
        <v>4.9000000000000004</v>
      </c>
      <c r="AH43" s="638">
        <v>7.1</v>
      </c>
      <c r="AI43" s="638">
        <v>12.3</v>
      </c>
      <c r="AJ43" s="638">
        <v>9.5</v>
      </c>
      <c r="AK43" s="638">
        <v>10.8</v>
      </c>
      <c r="AL43" s="638">
        <v>6.3</v>
      </c>
      <c r="AM43" s="638">
        <v>1.6</v>
      </c>
      <c r="AN43" s="638">
        <v>1.8</v>
      </c>
      <c r="AO43" s="638">
        <v>2</v>
      </c>
      <c r="AP43" s="638">
        <v>2.2999999999999998</v>
      </c>
      <c r="AQ43" s="638">
        <v>2.1</v>
      </c>
      <c r="AR43" s="638">
        <v>3.8</v>
      </c>
      <c r="AS43" s="638">
        <v>1.9</v>
      </c>
      <c r="AT43" s="638">
        <v>2.1</v>
      </c>
      <c r="AU43" s="638">
        <v>4.5</v>
      </c>
      <c r="AV43" s="638">
        <v>12.5</v>
      </c>
      <c r="AW43" s="638">
        <v>16.3</v>
      </c>
      <c r="AX43" s="638">
        <v>14.3</v>
      </c>
      <c r="AY43" s="638">
        <v>14.3</v>
      </c>
      <c r="AZ43" s="638">
        <v>10.3</v>
      </c>
      <c r="BA43" s="638">
        <v>10.5</v>
      </c>
      <c r="BB43" s="638">
        <v>15.4</v>
      </c>
      <c r="BC43" s="638">
        <v>14.6</v>
      </c>
      <c r="BD43" s="638">
        <v>15</v>
      </c>
      <c r="BE43" s="638">
        <v>16.7</v>
      </c>
      <c r="BF43" s="638">
        <v>9.3000000000000007</v>
      </c>
      <c r="BG43" s="638">
        <v>9.4</v>
      </c>
      <c r="BH43" s="638">
        <v>8.6</v>
      </c>
      <c r="BI43" s="638">
        <v>7.2</v>
      </c>
      <c r="BJ43" s="638">
        <v>11.4</v>
      </c>
      <c r="BK43" s="638">
        <v>14.5</v>
      </c>
    </row>
    <row r="44" spans="1:63" x14ac:dyDescent="0.25">
      <c r="A44" t="s">
        <v>34</v>
      </c>
      <c r="B44" s="638">
        <v>2.7</v>
      </c>
      <c r="C44" s="638">
        <v>2.8</v>
      </c>
      <c r="D44" s="638">
        <v>2.1</v>
      </c>
      <c r="E44" s="638">
        <v>2.4</v>
      </c>
      <c r="F44" s="638">
        <v>2.4</v>
      </c>
      <c r="G44" s="638" t="s">
        <v>18</v>
      </c>
      <c r="H44" s="638" t="s">
        <v>18</v>
      </c>
      <c r="I44" s="638" t="s">
        <v>18</v>
      </c>
      <c r="J44" s="638" t="s">
        <v>18</v>
      </c>
      <c r="K44" s="638">
        <v>1.7</v>
      </c>
      <c r="L44" s="638">
        <v>2.7</v>
      </c>
      <c r="M44" s="638">
        <v>2.7</v>
      </c>
      <c r="N44" s="638">
        <v>5.0999999999999996</v>
      </c>
      <c r="O44" s="638">
        <v>6</v>
      </c>
      <c r="P44" s="638">
        <v>7.6</v>
      </c>
      <c r="Q44" s="638">
        <v>3.3</v>
      </c>
      <c r="R44" s="638">
        <v>2.8</v>
      </c>
      <c r="S44" s="638">
        <v>2.7</v>
      </c>
      <c r="T44" s="638">
        <v>1.3</v>
      </c>
      <c r="U44" s="638">
        <v>3.7</v>
      </c>
      <c r="V44" s="638">
        <v>3.6</v>
      </c>
      <c r="W44" s="638">
        <v>3.8</v>
      </c>
      <c r="X44" s="638">
        <v>3.3</v>
      </c>
      <c r="Y44" s="638">
        <v>1.7</v>
      </c>
      <c r="Z44" s="638">
        <v>1.9</v>
      </c>
      <c r="AA44" s="638">
        <v>1.9</v>
      </c>
      <c r="AB44" s="638">
        <v>1.6</v>
      </c>
      <c r="AC44" s="638">
        <v>1.9</v>
      </c>
      <c r="AD44" s="638">
        <v>1.9</v>
      </c>
      <c r="AE44" s="638">
        <v>4.7</v>
      </c>
      <c r="AF44" s="638">
        <v>5.6</v>
      </c>
      <c r="AG44" s="638">
        <v>2.9</v>
      </c>
      <c r="AH44" s="638">
        <v>2.9</v>
      </c>
      <c r="AI44" s="638">
        <v>3.9</v>
      </c>
      <c r="AJ44" s="638">
        <v>6.4</v>
      </c>
      <c r="AK44" s="638">
        <v>6.3</v>
      </c>
      <c r="AL44" s="638">
        <v>11.4</v>
      </c>
      <c r="AM44" s="638">
        <v>11.1</v>
      </c>
      <c r="AN44" s="638">
        <v>10</v>
      </c>
      <c r="AO44" s="638">
        <v>7.7</v>
      </c>
      <c r="AP44" s="638">
        <v>4.7</v>
      </c>
      <c r="AQ44" s="638">
        <v>4.4000000000000004</v>
      </c>
      <c r="AR44" s="638">
        <v>2.2000000000000002</v>
      </c>
      <c r="AS44" s="638">
        <v>2.6</v>
      </c>
      <c r="AT44" s="638" t="s">
        <v>18</v>
      </c>
      <c r="AU44" s="638" t="s">
        <v>18</v>
      </c>
      <c r="AV44" s="638" t="s">
        <v>18</v>
      </c>
      <c r="AW44" s="638">
        <v>11.4</v>
      </c>
      <c r="AX44" s="638">
        <v>11.4</v>
      </c>
      <c r="AY44" s="638">
        <v>18.5</v>
      </c>
      <c r="AZ44" s="638">
        <v>31</v>
      </c>
      <c r="BA44" s="638">
        <v>31.6</v>
      </c>
      <c r="BB44" s="638">
        <v>26.1</v>
      </c>
      <c r="BC44" s="638">
        <v>12.5</v>
      </c>
      <c r="BD44" s="638">
        <v>2.6</v>
      </c>
      <c r="BE44" s="638">
        <v>6.4</v>
      </c>
      <c r="BF44" s="638">
        <v>10.6</v>
      </c>
      <c r="BG44" s="638">
        <v>11.4</v>
      </c>
      <c r="BH44" s="638">
        <v>13.2</v>
      </c>
      <c r="BI44" s="638">
        <v>9.5</v>
      </c>
      <c r="BJ44" s="638">
        <v>10.4</v>
      </c>
      <c r="BK44" s="638">
        <v>13.7</v>
      </c>
    </row>
    <row r="45" spans="1:63" x14ac:dyDescent="0.25">
      <c r="A45" t="s">
        <v>35</v>
      </c>
      <c r="B45" s="638">
        <v>3.7</v>
      </c>
      <c r="C45" s="638">
        <v>2</v>
      </c>
      <c r="D45" s="638">
        <v>1.5</v>
      </c>
      <c r="E45" s="638">
        <v>1.6</v>
      </c>
      <c r="F45" s="638">
        <v>1.6</v>
      </c>
      <c r="G45" s="638">
        <v>1.8</v>
      </c>
      <c r="H45" s="638">
        <v>2.1</v>
      </c>
      <c r="I45" s="638">
        <v>2.2999999999999998</v>
      </c>
      <c r="J45" s="638">
        <v>2.6</v>
      </c>
      <c r="K45" s="638">
        <v>2.9</v>
      </c>
      <c r="L45" s="638">
        <v>3.2</v>
      </c>
      <c r="M45" s="638">
        <v>3.2</v>
      </c>
      <c r="N45" s="638">
        <v>3.2</v>
      </c>
      <c r="O45" s="638">
        <v>3</v>
      </c>
      <c r="P45" s="638">
        <v>2.8</v>
      </c>
      <c r="Q45" s="638">
        <v>2.8</v>
      </c>
      <c r="R45" s="638">
        <v>3.1</v>
      </c>
      <c r="S45" s="638">
        <v>3.6</v>
      </c>
      <c r="T45" s="638">
        <v>4.0999999999999996</v>
      </c>
      <c r="U45" s="638">
        <v>4.5</v>
      </c>
      <c r="V45" s="638">
        <v>4.5999999999999996</v>
      </c>
      <c r="W45" s="638">
        <v>4.3</v>
      </c>
      <c r="X45" s="638">
        <v>4.2</v>
      </c>
      <c r="Y45" s="638">
        <v>4.5999999999999996</v>
      </c>
      <c r="Z45" s="638">
        <v>4.9000000000000004</v>
      </c>
      <c r="AA45" s="638">
        <v>5.5</v>
      </c>
      <c r="AB45" s="638">
        <v>5.6</v>
      </c>
      <c r="AC45" s="638">
        <v>5.6</v>
      </c>
      <c r="AD45" s="638">
        <v>5.6</v>
      </c>
      <c r="AE45" s="638">
        <v>5.3</v>
      </c>
      <c r="AF45" s="638">
        <v>5.5</v>
      </c>
      <c r="AG45" s="638">
        <v>5.4</v>
      </c>
      <c r="AH45" s="638">
        <v>5.3</v>
      </c>
      <c r="AI45" s="638">
        <v>5.2</v>
      </c>
      <c r="AJ45" s="638">
        <v>4.9000000000000004</v>
      </c>
      <c r="AK45" s="638">
        <v>5</v>
      </c>
      <c r="AL45" s="638">
        <v>5</v>
      </c>
      <c r="AM45" s="638">
        <v>5</v>
      </c>
      <c r="AN45" s="638">
        <v>5.0999999999999996</v>
      </c>
      <c r="AO45" s="638">
        <v>5</v>
      </c>
      <c r="AP45" s="638">
        <v>4.9000000000000004</v>
      </c>
      <c r="AQ45" s="638">
        <v>4.7</v>
      </c>
      <c r="AR45" s="638">
        <v>4.5999999999999996</v>
      </c>
      <c r="AS45" s="638">
        <v>4.2</v>
      </c>
      <c r="AT45" s="638">
        <v>3.9</v>
      </c>
      <c r="AU45" s="638">
        <v>3.9</v>
      </c>
      <c r="AV45" s="638">
        <v>3.8</v>
      </c>
      <c r="AW45" s="638">
        <v>4</v>
      </c>
      <c r="AX45" s="638">
        <v>4.2</v>
      </c>
      <c r="AY45" s="638">
        <v>4.2</v>
      </c>
      <c r="AZ45" s="638">
        <v>4</v>
      </c>
      <c r="BA45" s="638">
        <v>4</v>
      </c>
      <c r="BB45" s="638">
        <v>4</v>
      </c>
      <c r="BC45" s="638">
        <v>4</v>
      </c>
      <c r="BD45" s="638">
        <v>4.2</v>
      </c>
      <c r="BE45" s="638">
        <v>4.0999999999999996</v>
      </c>
      <c r="BF45" s="638">
        <v>3.8</v>
      </c>
      <c r="BG45" s="638">
        <v>3.3</v>
      </c>
      <c r="BH45" s="638">
        <v>3.2</v>
      </c>
      <c r="BI45" s="638">
        <v>2.9</v>
      </c>
      <c r="BJ45" s="638">
        <v>3</v>
      </c>
      <c r="BK45" s="638">
        <v>3</v>
      </c>
    </row>
    <row r="46" spans="1:63" x14ac:dyDescent="0.25">
      <c r="A46" t="s">
        <v>36</v>
      </c>
      <c r="B46" s="638">
        <v>19.600000000000001</v>
      </c>
      <c r="C46" s="638">
        <v>18.5</v>
      </c>
      <c r="D46" s="638">
        <v>12.4</v>
      </c>
      <c r="E46" s="638">
        <v>5.5</v>
      </c>
      <c r="F46" s="638">
        <v>3.8</v>
      </c>
      <c r="G46" s="638">
        <v>3.8</v>
      </c>
      <c r="H46" s="638">
        <v>3</v>
      </c>
      <c r="I46" s="638">
        <v>3.8</v>
      </c>
      <c r="J46" s="638">
        <v>5.2</v>
      </c>
      <c r="K46" s="638">
        <v>5.4</v>
      </c>
      <c r="L46" s="638">
        <v>5.5</v>
      </c>
      <c r="M46" s="638">
        <v>7.8</v>
      </c>
      <c r="N46" s="638">
        <v>8.3000000000000007</v>
      </c>
      <c r="O46" s="638">
        <v>9.8000000000000007</v>
      </c>
      <c r="P46" s="638">
        <v>8.4</v>
      </c>
      <c r="Q46" s="638">
        <v>10.9</v>
      </c>
      <c r="R46" s="638">
        <v>10.9</v>
      </c>
      <c r="S46" s="638">
        <v>11</v>
      </c>
      <c r="T46" s="638">
        <v>13.4</v>
      </c>
      <c r="U46" s="638">
        <v>11.7</v>
      </c>
      <c r="V46" s="638">
        <v>12.1</v>
      </c>
      <c r="W46" s="638">
        <v>8.8000000000000007</v>
      </c>
      <c r="X46" s="638">
        <v>5.7</v>
      </c>
      <c r="Y46" s="638">
        <v>3.9</v>
      </c>
      <c r="Z46" s="638">
        <v>3.3</v>
      </c>
      <c r="AA46" s="638">
        <v>5.3</v>
      </c>
      <c r="AB46" s="638">
        <v>7.7</v>
      </c>
      <c r="AC46" s="638">
        <v>9.9</v>
      </c>
      <c r="AD46" s="638">
        <v>12.4</v>
      </c>
      <c r="AE46" s="638">
        <v>9.5</v>
      </c>
      <c r="AF46" s="638">
        <v>9.9</v>
      </c>
      <c r="AG46" s="638">
        <v>10</v>
      </c>
      <c r="AH46" s="638">
        <v>7.6</v>
      </c>
      <c r="AI46" s="638">
        <v>7.4</v>
      </c>
      <c r="AJ46" s="638">
        <v>6.5</v>
      </c>
      <c r="AK46" s="638">
        <v>5.2</v>
      </c>
      <c r="AL46" s="638">
        <v>4.7</v>
      </c>
      <c r="AM46" s="638">
        <v>5.4</v>
      </c>
      <c r="AN46" s="638">
        <v>4.4000000000000004</v>
      </c>
      <c r="AO46" s="638">
        <v>4.2</v>
      </c>
      <c r="AP46" s="638">
        <v>3.4</v>
      </c>
      <c r="AQ46" s="638">
        <v>2.9</v>
      </c>
      <c r="AR46" s="638">
        <v>2.4</v>
      </c>
      <c r="AS46" s="638">
        <v>0.8</v>
      </c>
      <c r="AT46" s="638">
        <v>1.5</v>
      </c>
      <c r="AU46" s="638">
        <v>0.8</v>
      </c>
      <c r="AV46" s="638">
        <v>1.5</v>
      </c>
      <c r="AW46" s="638">
        <v>1.6</v>
      </c>
      <c r="AX46" s="638">
        <v>3.8</v>
      </c>
      <c r="AY46" s="638">
        <v>4.3</v>
      </c>
      <c r="AZ46" s="638">
        <v>4.8</v>
      </c>
      <c r="BA46" s="638">
        <v>8.5</v>
      </c>
      <c r="BB46" s="638">
        <v>4.2</v>
      </c>
      <c r="BC46" s="638">
        <v>4.2</v>
      </c>
      <c r="BD46" s="638">
        <v>3.7</v>
      </c>
      <c r="BE46" s="638">
        <v>2.8</v>
      </c>
      <c r="BF46" s="638">
        <v>2.6</v>
      </c>
      <c r="BG46" s="638">
        <v>2.7</v>
      </c>
      <c r="BH46" s="638">
        <v>3.5</v>
      </c>
      <c r="BI46" s="638">
        <v>2.5</v>
      </c>
      <c r="BJ46" s="638">
        <v>4.5</v>
      </c>
      <c r="BK46" s="638">
        <v>5.0999999999999996</v>
      </c>
    </row>
    <row r="47" spans="1:63" x14ac:dyDescent="0.25">
      <c r="A47" t="s">
        <v>37</v>
      </c>
      <c r="B47" s="638">
        <v>13.8</v>
      </c>
      <c r="C47" s="638">
        <v>9</v>
      </c>
      <c r="D47" s="638">
        <v>4.7</v>
      </c>
      <c r="E47" s="638">
        <v>12</v>
      </c>
      <c r="F47" s="638">
        <v>8.8000000000000007</v>
      </c>
      <c r="G47" s="638">
        <v>8.6</v>
      </c>
      <c r="H47" s="638">
        <v>3.2</v>
      </c>
      <c r="I47" s="638">
        <v>8.1</v>
      </c>
      <c r="J47" s="638">
        <v>9.5</v>
      </c>
      <c r="K47" s="638">
        <v>12.3</v>
      </c>
      <c r="L47" s="638">
        <v>11.5</v>
      </c>
      <c r="M47" s="638">
        <v>10.3</v>
      </c>
      <c r="N47" s="638">
        <v>8</v>
      </c>
      <c r="O47" s="638">
        <v>6.6</v>
      </c>
      <c r="P47" s="638">
        <v>6.3</v>
      </c>
      <c r="Q47" s="638">
        <v>4.5</v>
      </c>
      <c r="R47" s="638">
        <v>5.0999999999999996</v>
      </c>
      <c r="S47" s="638">
        <v>4</v>
      </c>
      <c r="T47" s="638">
        <v>5</v>
      </c>
      <c r="U47" s="638">
        <v>3.2</v>
      </c>
      <c r="V47" s="638">
        <v>7</v>
      </c>
      <c r="W47" s="638">
        <v>7.5</v>
      </c>
      <c r="X47" s="638">
        <v>8.1999999999999993</v>
      </c>
      <c r="Y47" s="638">
        <v>12.7</v>
      </c>
      <c r="Z47" s="638">
        <v>11.5</v>
      </c>
      <c r="AA47" s="638">
        <v>9.8000000000000007</v>
      </c>
      <c r="AB47" s="638">
        <v>6.1</v>
      </c>
      <c r="AC47" s="638" t="s">
        <v>18</v>
      </c>
      <c r="AD47" s="638" t="s">
        <v>18</v>
      </c>
      <c r="AE47" s="638">
        <v>6.4</v>
      </c>
      <c r="AF47" s="638">
        <v>13.9</v>
      </c>
      <c r="AG47" s="638">
        <v>19.399999999999999</v>
      </c>
      <c r="AH47" s="638">
        <v>17.600000000000001</v>
      </c>
      <c r="AI47" s="638">
        <v>12.5</v>
      </c>
      <c r="AJ47" s="638">
        <v>14.3</v>
      </c>
      <c r="AK47" s="638">
        <v>18.8</v>
      </c>
      <c r="AL47" s="638">
        <v>21.4</v>
      </c>
      <c r="AM47" s="638">
        <v>21.4</v>
      </c>
      <c r="AN47" s="638">
        <v>20.8</v>
      </c>
      <c r="AO47" s="638">
        <v>13.6</v>
      </c>
      <c r="AP47" s="638">
        <v>10.3</v>
      </c>
      <c r="AQ47" s="638">
        <v>6.4</v>
      </c>
      <c r="AR47" s="638">
        <v>8</v>
      </c>
      <c r="AS47" s="638">
        <v>9.8000000000000007</v>
      </c>
      <c r="AT47" s="638">
        <v>14</v>
      </c>
      <c r="AU47" s="638">
        <v>21.6</v>
      </c>
      <c r="AV47" s="638">
        <v>14.6</v>
      </c>
      <c r="AW47" s="638">
        <v>12.1</v>
      </c>
      <c r="AX47" s="638">
        <v>9.8000000000000007</v>
      </c>
      <c r="AY47" s="638">
        <v>4</v>
      </c>
      <c r="AZ47" s="638">
        <v>6.4</v>
      </c>
      <c r="BA47" s="638">
        <v>7.3</v>
      </c>
      <c r="BB47" s="638">
        <v>8.3000000000000007</v>
      </c>
      <c r="BC47" s="638">
        <v>26.5</v>
      </c>
      <c r="BD47" s="638">
        <v>24.4</v>
      </c>
      <c r="BE47" s="638">
        <v>22.2</v>
      </c>
      <c r="BF47" s="638">
        <v>16.3</v>
      </c>
      <c r="BG47" s="638">
        <v>12</v>
      </c>
      <c r="BH47" s="638">
        <v>14.5</v>
      </c>
      <c r="BI47" s="638">
        <v>18.8</v>
      </c>
      <c r="BJ47" s="638">
        <v>21.7</v>
      </c>
      <c r="BK47" s="638">
        <v>16.100000000000001</v>
      </c>
    </row>
    <row r="48" spans="1:63" x14ac:dyDescent="0.25">
      <c r="A48" t="s">
        <v>38</v>
      </c>
      <c r="B48" s="638">
        <v>4.2</v>
      </c>
      <c r="C48" s="638">
        <v>4.3</v>
      </c>
      <c r="D48" s="638">
        <v>4.8</v>
      </c>
      <c r="E48" s="638" t="s">
        <v>18</v>
      </c>
      <c r="F48" s="638" t="s">
        <v>18</v>
      </c>
      <c r="G48" s="638">
        <v>5</v>
      </c>
      <c r="H48" s="638">
        <v>5.6</v>
      </c>
      <c r="I48" s="638">
        <v>5.9</v>
      </c>
      <c r="J48" s="638">
        <v>5.3</v>
      </c>
      <c r="K48" s="638" t="s">
        <v>18</v>
      </c>
      <c r="L48" s="638" t="s">
        <v>18</v>
      </c>
      <c r="M48" s="638">
        <v>12</v>
      </c>
      <c r="N48" s="638">
        <v>11.5</v>
      </c>
      <c r="O48" s="638">
        <v>21.4</v>
      </c>
      <c r="P48" s="638">
        <v>28.6</v>
      </c>
      <c r="Q48" s="638">
        <v>21.6</v>
      </c>
      <c r="R48" s="638">
        <v>19</v>
      </c>
      <c r="S48" s="638">
        <v>13.9</v>
      </c>
      <c r="T48" s="638">
        <v>3.1</v>
      </c>
      <c r="U48" s="638" t="s">
        <v>18</v>
      </c>
      <c r="V48" s="638">
        <v>11.8</v>
      </c>
      <c r="W48" s="638">
        <v>12.5</v>
      </c>
      <c r="X48" s="638">
        <v>11.5</v>
      </c>
      <c r="Y48" s="638">
        <v>16.7</v>
      </c>
      <c r="Z48" s="638">
        <v>7.9</v>
      </c>
      <c r="AA48" s="638">
        <v>6.3</v>
      </c>
      <c r="AB48" s="638">
        <v>8</v>
      </c>
      <c r="AC48" s="638">
        <v>7.7</v>
      </c>
      <c r="AD48" s="638">
        <v>5</v>
      </c>
      <c r="AE48" s="638">
        <v>8.3000000000000007</v>
      </c>
      <c r="AF48" s="638">
        <v>7.7</v>
      </c>
      <c r="AG48" s="638">
        <v>3.6</v>
      </c>
      <c r="AH48" s="638">
        <v>4.3</v>
      </c>
      <c r="AI48" s="638" t="s">
        <v>18</v>
      </c>
      <c r="AJ48" s="638" t="s">
        <v>18</v>
      </c>
      <c r="AK48" s="638" t="s">
        <v>18</v>
      </c>
      <c r="AL48" s="638" t="s">
        <v>18</v>
      </c>
      <c r="AM48" s="638" t="s">
        <v>18</v>
      </c>
      <c r="AN48" s="638">
        <v>10.5</v>
      </c>
      <c r="AO48" s="638">
        <v>11.1</v>
      </c>
      <c r="AP48" s="638">
        <v>12.5</v>
      </c>
      <c r="AQ48" s="638">
        <v>13.3</v>
      </c>
      <c r="AR48" s="638" t="s">
        <v>18</v>
      </c>
      <c r="AS48" s="638" t="s">
        <v>18</v>
      </c>
      <c r="AT48" s="638" t="s">
        <v>18</v>
      </c>
      <c r="AU48" s="638" t="s">
        <v>18</v>
      </c>
      <c r="AV48" s="638" t="s">
        <v>18</v>
      </c>
      <c r="AW48" s="638" t="s">
        <v>18</v>
      </c>
      <c r="AX48" s="638" t="s">
        <v>18</v>
      </c>
      <c r="AY48" s="638">
        <v>7.7</v>
      </c>
      <c r="AZ48" s="638">
        <v>7.1</v>
      </c>
      <c r="BA48" s="638" t="s">
        <v>18</v>
      </c>
      <c r="BB48" s="638" t="s">
        <v>18</v>
      </c>
      <c r="BC48" s="638" t="s">
        <v>18</v>
      </c>
      <c r="BD48" s="638" t="s">
        <v>18</v>
      </c>
      <c r="BE48" s="638" t="s">
        <v>18</v>
      </c>
      <c r="BF48" s="638" t="s">
        <v>18</v>
      </c>
      <c r="BG48" s="638" t="s">
        <v>18</v>
      </c>
      <c r="BH48" s="638" t="s">
        <v>18</v>
      </c>
      <c r="BI48" s="638" t="s">
        <v>18</v>
      </c>
      <c r="BJ48" s="638" t="s">
        <v>18</v>
      </c>
      <c r="BK48" s="638" t="s">
        <v>18</v>
      </c>
    </row>
    <row r="49" spans="1:63" x14ac:dyDescent="0.25">
      <c r="A49" t="s">
        <v>39</v>
      </c>
      <c r="B49" s="638">
        <v>4.4000000000000004</v>
      </c>
      <c r="C49" s="638">
        <v>4.3</v>
      </c>
      <c r="D49" s="638">
        <v>3.4</v>
      </c>
      <c r="E49" s="638">
        <v>3.8</v>
      </c>
      <c r="F49" s="638">
        <v>3.1</v>
      </c>
      <c r="G49" s="638">
        <v>3.1</v>
      </c>
      <c r="H49" s="638">
        <v>2.6</v>
      </c>
      <c r="I49" s="638">
        <v>2.4</v>
      </c>
      <c r="J49" s="638">
        <v>2.2999999999999998</v>
      </c>
      <c r="K49" s="638">
        <v>5.4</v>
      </c>
      <c r="L49" s="638">
        <v>4.8</v>
      </c>
      <c r="M49" s="638">
        <v>5</v>
      </c>
      <c r="N49" s="638">
        <v>7.7</v>
      </c>
      <c r="O49" s="638">
        <v>6.3</v>
      </c>
      <c r="P49" s="638">
        <v>6.8</v>
      </c>
      <c r="Q49" s="638">
        <v>5.6</v>
      </c>
      <c r="R49" s="638">
        <v>4.2</v>
      </c>
      <c r="S49" s="638">
        <v>7.7</v>
      </c>
      <c r="T49" s="638">
        <v>9.6999999999999993</v>
      </c>
      <c r="U49" s="638">
        <v>10.4</v>
      </c>
      <c r="V49" s="638">
        <v>10.3</v>
      </c>
      <c r="W49" s="638">
        <v>7.3</v>
      </c>
      <c r="X49" s="638">
        <v>5.6</v>
      </c>
      <c r="Y49" s="638">
        <v>5.0999999999999996</v>
      </c>
      <c r="Z49" s="638">
        <v>7.3</v>
      </c>
      <c r="AA49" s="638">
        <v>6.7</v>
      </c>
      <c r="AB49" s="638">
        <v>6.9</v>
      </c>
      <c r="AC49" s="638">
        <v>8.1</v>
      </c>
      <c r="AD49" s="638">
        <v>5.7</v>
      </c>
      <c r="AE49" s="638">
        <v>9.5</v>
      </c>
      <c r="AF49" s="638">
        <v>9.1999999999999993</v>
      </c>
      <c r="AG49" s="638">
        <v>9.9</v>
      </c>
      <c r="AH49" s="638">
        <v>7.9</v>
      </c>
      <c r="AI49" s="638">
        <v>5.4</v>
      </c>
      <c r="AJ49" s="638">
        <v>4.5999999999999996</v>
      </c>
      <c r="AK49" s="638">
        <v>3.1</v>
      </c>
      <c r="AL49" s="638">
        <v>3.7</v>
      </c>
      <c r="AM49" s="638">
        <v>3.5</v>
      </c>
      <c r="AN49" s="638">
        <v>4.9000000000000004</v>
      </c>
      <c r="AO49" s="638">
        <v>5.5</v>
      </c>
      <c r="AP49" s="638">
        <v>4.7</v>
      </c>
      <c r="AQ49" s="638">
        <v>5.4</v>
      </c>
      <c r="AR49" s="638">
        <v>4.9000000000000004</v>
      </c>
      <c r="AS49" s="638">
        <v>3.2</v>
      </c>
      <c r="AT49" s="638">
        <v>2.9</v>
      </c>
      <c r="AU49" s="638">
        <v>3.4</v>
      </c>
      <c r="AV49" s="638">
        <v>3.7</v>
      </c>
      <c r="AW49" s="638">
        <v>3.8</v>
      </c>
      <c r="AX49" s="638">
        <v>4.0999999999999996</v>
      </c>
      <c r="AY49" s="638">
        <v>3.3</v>
      </c>
      <c r="AZ49" s="638">
        <v>5</v>
      </c>
      <c r="BA49" s="638">
        <v>12.3</v>
      </c>
      <c r="BB49" s="638">
        <v>14.2</v>
      </c>
      <c r="BC49" s="638">
        <v>13.2</v>
      </c>
      <c r="BD49" s="638">
        <v>12.4</v>
      </c>
      <c r="BE49" s="638">
        <v>7.4</v>
      </c>
      <c r="BF49" s="638">
        <v>6.3</v>
      </c>
      <c r="BG49" s="638">
        <v>8.3000000000000007</v>
      </c>
      <c r="BH49" s="638">
        <v>8.1</v>
      </c>
      <c r="BI49" s="638">
        <v>9.5</v>
      </c>
      <c r="BJ49" s="638">
        <v>12.9</v>
      </c>
      <c r="BK49" s="638">
        <v>12.9</v>
      </c>
    </row>
    <row r="50" spans="1:63" x14ac:dyDescent="0.25">
      <c r="A50" t="s">
        <v>40</v>
      </c>
      <c r="B50" s="638">
        <v>4.8</v>
      </c>
      <c r="C50" s="638">
        <v>4.8</v>
      </c>
      <c r="D50" s="638">
        <v>4.9000000000000004</v>
      </c>
      <c r="E50" s="638">
        <v>3.6</v>
      </c>
      <c r="F50" s="638">
        <v>4.2</v>
      </c>
      <c r="G50" s="638">
        <v>2.9</v>
      </c>
      <c r="H50" s="638">
        <v>3.8</v>
      </c>
      <c r="I50" s="638">
        <v>5.3</v>
      </c>
      <c r="J50" s="638">
        <v>6.3</v>
      </c>
      <c r="K50" s="638">
        <v>7.2</v>
      </c>
      <c r="L50" s="638">
        <v>10.1</v>
      </c>
      <c r="M50" s="638">
        <v>8.9</v>
      </c>
      <c r="N50" s="638">
        <v>9.1999999999999993</v>
      </c>
      <c r="O50" s="638">
        <v>8.6999999999999993</v>
      </c>
      <c r="P50" s="638">
        <v>4.9000000000000004</v>
      </c>
      <c r="Q50" s="638">
        <v>4.2</v>
      </c>
      <c r="R50" s="638">
        <v>2.2999999999999998</v>
      </c>
      <c r="S50" s="638">
        <v>2</v>
      </c>
      <c r="T50" s="638">
        <v>2</v>
      </c>
      <c r="U50" s="638">
        <v>2.9</v>
      </c>
      <c r="V50" s="638">
        <v>3.5</v>
      </c>
      <c r="W50" s="638">
        <v>5</v>
      </c>
      <c r="X50" s="638">
        <v>8</v>
      </c>
      <c r="Y50" s="638">
        <v>7.7</v>
      </c>
      <c r="Z50" s="638">
        <v>6.8</v>
      </c>
      <c r="AA50" s="638">
        <v>7.3</v>
      </c>
      <c r="AB50" s="638">
        <v>6</v>
      </c>
      <c r="AC50" s="638">
        <v>4.9000000000000004</v>
      </c>
      <c r="AD50" s="638">
        <v>6.5</v>
      </c>
      <c r="AE50" s="638">
        <v>5.7</v>
      </c>
      <c r="AF50" s="638">
        <v>5.0999999999999996</v>
      </c>
      <c r="AG50" s="638">
        <v>6.5</v>
      </c>
      <c r="AH50" s="638">
        <v>5</v>
      </c>
      <c r="AI50" s="638">
        <v>5</v>
      </c>
      <c r="AJ50" s="638">
        <v>5.5</v>
      </c>
      <c r="AK50" s="638">
        <v>5</v>
      </c>
      <c r="AL50" s="638">
        <v>4.5</v>
      </c>
      <c r="AM50" s="638">
        <v>3.9</v>
      </c>
      <c r="AN50" s="638">
        <v>3.7</v>
      </c>
      <c r="AO50" s="638">
        <v>3.4</v>
      </c>
      <c r="AP50" s="638">
        <v>3.9</v>
      </c>
      <c r="AQ50" s="638">
        <v>5</v>
      </c>
      <c r="AR50" s="638">
        <v>5.6</v>
      </c>
      <c r="AS50" s="638">
        <v>5.7</v>
      </c>
      <c r="AT50" s="638">
        <v>5.8</v>
      </c>
      <c r="AU50" s="638">
        <v>6.4</v>
      </c>
      <c r="AV50" s="638">
        <v>5.8</v>
      </c>
      <c r="AW50" s="638">
        <v>7.4</v>
      </c>
      <c r="AX50" s="638">
        <v>10</v>
      </c>
      <c r="AY50" s="638">
        <v>12.5</v>
      </c>
      <c r="AZ50" s="638">
        <v>13.9</v>
      </c>
      <c r="BA50" s="638">
        <v>14.2</v>
      </c>
      <c r="BB50" s="638">
        <v>11.4</v>
      </c>
      <c r="BC50" s="638">
        <v>8.4</v>
      </c>
      <c r="BD50" s="638">
        <v>9.4</v>
      </c>
      <c r="BE50" s="638">
        <v>10.199999999999999</v>
      </c>
      <c r="BF50" s="638">
        <v>10.3</v>
      </c>
      <c r="BG50" s="638">
        <v>11.9</v>
      </c>
      <c r="BH50" s="638">
        <v>12.4</v>
      </c>
      <c r="BI50" s="638">
        <v>11.6</v>
      </c>
      <c r="BJ50" s="638">
        <v>11.8</v>
      </c>
      <c r="BK50" s="638">
        <v>10</v>
      </c>
    </row>
    <row r="51" spans="1:63" x14ac:dyDescent="0.25">
      <c r="A51" t="s">
        <v>41</v>
      </c>
      <c r="B51" s="638">
        <v>5.3</v>
      </c>
      <c r="C51" s="638" t="s">
        <v>18</v>
      </c>
      <c r="D51" s="638" t="s">
        <v>18</v>
      </c>
      <c r="E51" s="638" t="s">
        <v>18</v>
      </c>
      <c r="F51" s="638" t="s">
        <v>18</v>
      </c>
      <c r="G51" s="638" t="s">
        <v>18</v>
      </c>
      <c r="H51" s="638" t="s">
        <v>18</v>
      </c>
      <c r="I51" s="638" t="s">
        <v>18</v>
      </c>
      <c r="J51" s="638" t="s">
        <v>18</v>
      </c>
      <c r="K51" s="638" t="s">
        <v>18</v>
      </c>
      <c r="L51" s="638">
        <v>5.6</v>
      </c>
      <c r="M51" s="638">
        <v>3.6</v>
      </c>
      <c r="N51" s="638">
        <v>3.8</v>
      </c>
      <c r="O51" s="638">
        <v>3.8</v>
      </c>
      <c r="P51" s="638" t="s">
        <v>18</v>
      </c>
      <c r="Q51" s="638" t="s">
        <v>18</v>
      </c>
      <c r="R51" s="638" t="s">
        <v>18</v>
      </c>
      <c r="S51" s="638" t="s">
        <v>18</v>
      </c>
      <c r="T51" s="638" t="s">
        <v>18</v>
      </c>
      <c r="U51" s="638" t="s">
        <v>18</v>
      </c>
      <c r="V51" s="638" t="s">
        <v>18</v>
      </c>
      <c r="W51" s="638" t="s">
        <v>18</v>
      </c>
      <c r="X51" s="638" t="s">
        <v>18</v>
      </c>
      <c r="Y51" s="638" t="s">
        <v>18</v>
      </c>
      <c r="Z51" s="638">
        <v>7.7</v>
      </c>
      <c r="AA51" s="638">
        <v>9.1</v>
      </c>
      <c r="AB51" s="638">
        <v>16.7</v>
      </c>
      <c r="AC51" s="638">
        <v>12.5</v>
      </c>
      <c r="AD51" s="638" t="s">
        <v>18</v>
      </c>
      <c r="AE51" s="638" t="s">
        <v>18</v>
      </c>
      <c r="AF51" s="638">
        <v>6.7</v>
      </c>
      <c r="AG51" s="638">
        <v>8.3000000000000007</v>
      </c>
      <c r="AH51" s="638">
        <v>11.1</v>
      </c>
      <c r="AI51" s="638">
        <v>5.6</v>
      </c>
      <c r="AJ51" s="638" t="s">
        <v>18</v>
      </c>
      <c r="AK51" s="638" t="s">
        <v>18</v>
      </c>
      <c r="AL51" s="638" t="s">
        <v>18</v>
      </c>
      <c r="AM51" s="638" t="s">
        <v>18</v>
      </c>
      <c r="AN51" s="638" t="s">
        <v>18</v>
      </c>
      <c r="AO51" s="638">
        <v>14.3</v>
      </c>
      <c r="AP51" s="638">
        <v>14.3</v>
      </c>
      <c r="AQ51" s="638">
        <v>14.3</v>
      </c>
      <c r="AR51" s="638">
        <v>10</v>
      </c>
      <c r="AS51" s="638" t="s">
        <v>18</v>
      </c>
      <c r="AT51" s="638" t="s">
        <v>18</v>
      </c>
      <c r="AU51" s="638" t="s">
        <v>18</v>
      </c>
      <c r="AV51" s="638" t="s">
        <v>18</v>
      </c>
      <c r="AW51" s="638" t="s">
        <v>18</v>
      </c>
      <c r="AX51" s="638" t="s">
        <v>18</v>
      </c>
      <c r="AY51" s="638" t="s">
        <v>18</v>
      </c>
      <c r="AZ51" s="638" t="s">
        <v>18</v>
      </c>
      <c r="BA51" s="638" t="s">
        <v>18</v>
      </c>
      <c r="BB51" s="638" t="s">
        <v>18</v>
      </c>
      <c r="BC51" s="638" t="s">
        <v>18</v>
      </c>
      <c r="BD51" s="638" t="s">
        <v>18</v>
      </c>
      <c r="BE51" s="638" t="s">
        <v>18</v>
      </c>
      <c r="BF51" s="638" t="s">
        <v>18</v>
      </c>
      <c r="BG51" s="638" t="s">
        <v>18</v>
      </c>
      <c r="BH51" s="638" t="s">
        <v>18</v>
      </c>
      <c r="BI51" s="638" t="s">
        <v>18</v>
      </c>
      <c r="BJ51" s="638" t="s">
        <v>18</v>
      </c>
      <c r="BK51" s="638">
        <v>5.6</v>
      </c>
    </row>
    <row r="52" spans="1:63" x14ac:dyDescent="0.25">
      <c r="A52" t="s">
        <v>42</v>
      </c>
      <c r="B52" s="638" t="s">
        <v>18</v>
      </c>
      <c r="C52" s="638" t="s">
        <v>18</v>
      </c>
      <c r="D52" s="638" t="s">
        <v>18</v>
      </c>
      <c r="E52" s="638" t="s">
        <v>18</v>
      </c>
      <c r="F52" s="638" t="s">
        <v>18</v>
      </c>
      <c r="G52" s="638" t="s">
        <v>18</v>
      </c>
      <c r="H52" s="638" t="s">
        <v>18</v>
      </c>
      <c r="I52" s="638">
        <v>20</v>
      </c>
      <c r="J52" s="638">
        <v>14.3</v>
      </c>
      <c r="K52" s="638">
        <v>33.299999999999997</v>
      </c>
      <c r="L52" s="638">
        <v>33.299999999999997</v>
      </c>
      <c r="M52" s="638" t="s">
        <v>18</v>
      </c>
      <c r="N52" s="638" t="s">
        <v>18</v>
      </c>
      <c r="O52" s="638" t="s">
        <v>18</v>
      </c>
      <c r="P52" s="638" t="s">
        <v>18</v>
      </c>
      <c r="Q52" s="638" t="s">
        <v>18</v>
      </c>
      <c r="R52" s="638" t="s">
        <v>18</v>
      </c>
      <c r="S52" s="638" t="s">
        <v>18</v>
      </c>
      <c r="T52" s="638" t="s">
        <v>18</v>
      </c>
      <c r="U52" s="638" t="s">
        <v>18</v>
      </c>
      <c r="V52" s="638" t="s">
        <v>18</v>
      </c>
      <c r="W52" s="638" t="s">
        <v>18</v>
      </c>
      <c r="X52" s="638" t="s">
        <v>18</v>
      </c>
      <c r="Y52" s="638" t="s">
        <v>18</v>
      </c>
      <c r="Z52" s="638" t="s">
        <v>18</v>
      </c>
      <c r="AA52" s="638" t="s">
        <v>18</v>
      </c>
      <c r="AB52" s="638" t="s">
        <v>18</v>
      </c>
      <c r="AC52" s="638" t="s">
        <v>18</v>
      </c>
      <c r="AD52" s="638" t="s">
        <v>18</v>
      </c>
      <c r="AE52" s="638" t="s">
        <v>18</v>
      </c>
      <c r="AF52" s="638" t="s">
        <v>18</v>
      </c>
      <c r="AG52" s="638" t="s">
        <v>18</v>
      </c>
      <c r="AH52" s="638" t="s">
        <v>18</v>
      </c>
      <c r="AI52" s="638" t="s">
        <v>18</v>
      </c>
      <c r="AJ52" s="638">
        <v>50</v>
      </c>
      <c r="AK52" s="638">
        <v>33.299999999999997</v>
      </c>
      <c r="AL52" s="638">
        <v>33.299999999999997</v>
      </c>
      <c r="AM52" s="638">
        <v>16.7</v>
      </c>
      <c r="AN52" s="638" t="s">
        <v>18</v>
      </c>
      <c r="AO52" s="638" t="s">
        <v>18</v>
      </c>
      <c r="AP52" s="638" t="s">
        <v>18</v>
      </c>
      <c r="AQ52" s="638" t="s">
        <v>18</v>
      </c>
      <c r="AR52" s="638" t="s">
        <v>18</v>
      </c>
      <c r="AS52" s="638" t="s">
        <v>18</v>
      </c>
      <c r="AT52" s="638" t="s">
        <v>18</v>
      </c>
      <c r="AU52" s="638" t="s">
        <v>18</v>
      </c>
      <c r="AV52" s="638" t="s">
        <v>18</v>
      </c>
      <c r="AW52" s="638" t="s">
        <v>18</v>
      </c>
      <c r="AX52" s="638" t="s">
        <v>18</v>
      </c>
      <c r="AY52" s="638" t="s">
        <v>18</v>
      </c>
      <c r="AZ52" s="638" t="s">
        <v>18</v>
      </c>
      <c r="BA52" s="638" t="s">
        <v>18</v>
      </c>
      <c r="BB52" s="638" t="s">
        <v>18</v>
      </c>
      <c r="BC52" s="638" t="s">
        <v>18</v>
      </c>
      <c r="BD52" s="638" t="s">
        <v>18</v>
      </c>
      <c r="BE52" s="638" t="s">
        <v>18</v>
      </c>
      <c r="BF52" s="638" t="s">
        <v>18</v>
      </c>
      <c r="BG52" s="638" t="s">
        <v>18</v>
      </c>
      <c r="BH52" s="638" t="s">
        <v>18</v>
      </c>
      <c r="BI52" s="638" t="s">
        <v>18</v>
      </c>
      <c r="BJ52" s="638" t="s">
        <v>18</v>
      </c>
      <c r="BK52" s="638" t="s">
        <v>18</v>
      </c>
    </row>
    <row r="53" spans="1:63" x14ac:dyDescent="0.25">
      <c r="A53" t="s">
        <v>43</v>
      </c>
      <c r="B53" s="638">
        <v>15.5</v>
      </c>
      <c r="C53" s="638">
        <v>16.5</v>
      </c>
      <c r="D53" s="638">
        <v>16.5</v>
      </c>
      <c r="E53" s="638">
        <v>18.100000000000001</v>
      </c>
      <c r="F53" s="638">
        <v>18.2</v>
      </c>
      <c r="G53" s="638">
        <v>21.8</v>
      </c>
      <c r="H53" s="638">
        <v>22.4</v>
      </c>
      <c r="I53" s="638">
        <v>19.8</v>
      </c>
      <c r="J53" s="638">
        <v>19.100000000000001</v>
      </c>
      <c r="K53" s="638">
        <v>13.7</v>
      </c>
      <c r="L53" s="638">
        <v>17.899999999999999</v>
      </c>
      <c r="M53" s="638">
        <v>17.7</v>
      </c>
      <c r="N53" s="638">
        <v>15.4</v>
      </c>
      <c r="O53" s="638">
        <v>14</v>
      </c>
      <c r="P53" s="638">
        <v>8.6999999999999993</v>
      </c>
      <c r="Q53" s="638">
        <v>12.1</v>
      </c>
      <c r="R53" s="638">
        <v>14</v>
      </c>
      <c r="S53" s="638">
        <v>15.9</v>
      </c>
      <c r="T53" s="638">
        <v>21.3</v>
      </c>
      <c r="U53" s="638">
        <v>18.8</v>
      </c>
      <c r="V53" s="638">
        <v>17.7</v>
      </c>
      <c r="W53" s="638">
        <v>14.4</v>
      </c>
      <c r="X53" s="638">
        <v>10.6</v>
      </c>
      <c r="Y53" s="638">
        <v>10.199999999999999</v>
      </c>
      <c r="Z53" s="638">
        <v>7</v>
      </c>
      <c r="AA53" s="638">
        <v>8.6999999999999993</v>
      </c>
      <c r="AB53" s="638">
        <v>7</v>
      </c>
      <c r="AC53" s="638">
        <v>9</v>
      </c>
      <c r="AD53" s="638">
        <v>9.1999999999999993</v>
      </c>
      <c r="AE53" s="638">
        <v>10</v>
      </c>
      <c r="AF53" s="638">
        <v>11.3</v>
      </c>
      <c r="AG53" s="638">
        <v>10.1</v>
      </c>
      <c r="AH53" s="638">
        <v>14.5</v>
      </c>
      <c r="AI53" s="638">
        <v>13.8</v>
      </c>
      <c r="AJ53" s="638">
        <v>14.3</v>
      </c>
      <c r="AK53" s="638">
        <v>14.3</v>
      </c>
      <c r="AL53" s="638">
        <v>11.1</v>
      </c>
      <c r="AM53" s="638">
        <v>12</v>
      </c>
      <c r="AN53" s="638">
        <v>13.3</v>
      </c>
      <c r="AO53" s="638">
        <v>11.2</v>
      </c>
      <c r="AP53" s="638">
        <v>14.7</v>
      </c>
      <c r="AQ53" s="638">
        <v>10.9</v>
      </c>
      <c r="AR53" s="638">
        <v>11.3</v>
      </c>
      <c r="AS53" s="638">
        <v>14.8</v>
      </c>
      <c r="AT53" s="638">
        <v>11.8</v>
      </c>
      <c r="AU53" s="638">
        <v>12.7</v>
      </c>
      <c r="AV53" s="638">
        <v>13.5</v>
      </c>
      <c r="AW53" s="638">
        <v>16.3</v>
      </c>
      <c r="AX53" s="638">
        <v>16.3</v>
      </c>
      <c r="AY53" s="638">
        <v>15.1</v>
      </c>
      <c r="AZ53" s="638">
        <v>14.6</v>
      </c>
      <c r="BA53" s="638">
        <v>12.4</v>
      </c>
      <c r="BB53" s="638">
        <v>13.5</v>
      </c>
      <c r="BC53" s="638">
        <v>14.7</v>
      </c>
      <c r="BD53" s="638">
        <v>16.3</v>
      </c>
      <c r="BE53" s="638">
        <v>16.399999999999999</v>
      </c>
      <c r="BF53" s="638">
        <v>15.6</v>
      </c>
      <c r="BG53" s="638">
        <v>16.5</v>
      </c>
      <c r="BH53" s="638">
        <v>13.1</v>
      </c>
      <c r="BI53" s="638">
        <v>13.8</v>
      </c>
      <c r="BJ53" s="638">
        <v>17.3</v>
      </c>
      <c r="BK53" s="638">
        <v>20.100000000000001</v>
      </c>
    </row>
    <row r="54" spans="1:63" x14ac:dyDescent="0.25">
      <c r="A54" t="s">
        <v>44</v>
      </c>
      <c r="B54" s="638">
        <v>4.8</v>
      </c>
      <c r="C54" s="638">
        <v>2.9</v>
      </c>
      <c r="D54" s="638">
        <v>9.6999999999999993</v>
      </c>
      <c r="E54" s="638">
        <v>11.1</v>
      </c>
      <c r="F54" s="638">
        <v>11.4</v>
      </c>
      <c r="G54" s="638">
        <v>13.8</v>
      </c>
      <c r="H54" s="638">
        <v>7.1</v>
      </c>
      <c r="I54" s="638">
        <v>7.1</v>
      </c>
      <c r="J54" s="638">
        <v>7.4</v>
      </c>
      <c r="K54" s="638">
        <v>6.3</v>
      </c>
      <c r="L54" s="638">
        <v>4.9000000000000004</v>
      </c>
      <c r="M54" s="638">
        <v>2.2000000000000002</v>
      </c>
      <c r="N54" s="638">
        <v>4.0999999999999996</v>
      </c>
      <c r="O54" s="638">
        <v>2</v>
      </c>
      <c r="P54" s="638">
        <v>2.1</v>
      </c>
      <c r="Q54" s="638">
        <v>2.6</v>
      </c>
      <c r="R54" s="638">
        <v>7</v>
      </c>
      <c r="S54" s="638">
        <v>11.6</v>
      </c>
      <c r="T54" s="638">
        <v>17.5</v>
      </c>
      <c r="U54" s="638">
        <v>16.3</v>
      </c>
      <c r="V54" s="638">
        <v>14.7</v>
      </c>
      <c r="W54" s="638">
        <v>18.399999999999999</v>
      </c>
      <c r="X54" s="638">
        <v>13.3</v>
      </c>
      <c r="Y54" s="638">
        <v>16.7</v>
      </c>
      <c r="Z54" s="638">
        <v>12.3</v>
      </c>
      <c r="AA54" s="638">
        <v>5.3</v>
      </c>
      <c r="AB54" s="638">
        <v>7.4</v>
      </c>
      <c r="AC54" s="638">
        <v>6</v>
      </c>
      <c r="AD54" s="638">
        <v>8.3000000000000007</v>
      </c>
      <c r="AE54" s="638">
        <v>17</v>
      </c>
      <c r="AF54" s="638">
        <v>15.4</v>
      </c>
      <c r="AG54" s="638">
        <v>14.9</v>
      </c>
      <c r="AH54" s="638">
        <v>16.3</v>
      </c>
      <c r="AI54" s="638">
        <v>6.1</v>
      </c>
      <c r="AJ54" s="638">
        <v>4.7</v>
      </c>
      <c r="AK54" s="638">
        <v>7.1</v>
      </c>
      <c r="AL54" s="638">
        <v>5</v>
      </c>
      <c r="AM54" s="638">
        <v>7.1</v>
      </c>
      <c r="AN54" s="638">
        <v>8.3000000000000007</v>
      </c>
      <c r="AO54" s="638">
        <v>6.1</v>
      </c>
      <c r="AP54" s="638">
        <v>6.5</v>
      </c>
      <c r="AQ54" s="638">
        <v>4.3</v>
      </c>
      <c r="AR54" s="638">
        <v>3.5</v>
      </c>
      <c r="AS54" s="638">
        <v>5.9</v>
      </c>
      <c r="AT54" s="638">
        <v>8.1</v>
      </c>
      <c r="AU54" s="638">
        <v>11.6</v>
      </c>
      <c r="AV54" s="638">
        <v>9.3000000000000007</v>
      </c>
      <c r="AW54" s="638">
        <v>9.6999999999999993</v>
      </c>
      <c r="AX54" s="638">
        <v>6.1</v>
      </c>
      <c r="AY54" s="638">
        <v>3.6</v>
      </c>
      <c r="AZ54" s="638">
        <v>2.9</v>
      </c>
      <c r="BA54" s="638">
        <v>1.4</v>
      </c>
      <c r="BB54" s="638">
        <v>3</v>
      </c>
      <c r="BC54" s="638">
        <v>4.9000000000000004</v>
      </c>
      <c r="BD54" s="638">
        <v>11.3</v>
      </c>
      <c r="BE54" s="638">
        <v>13.1</v>
      </c>
      <c r="BF54" s="638">
        <v>14.5</v>
      </c>
      <c r="BG54" s="638">
        <v>21.5</v>
      </c>
      <c r="BH54" s="638">
        <v>16.7</v>
      </c>
      <c r="BI54" s="638">
        <v>15.2</v>
      </c>
      <c r="BJ54" s="638">
        <v>17.100000000000001</v>
      </c>
      <c r="BK54" s="638">
        <v>10.4</v>
      </c>
    </row>
    <row r="55" spans="1:63" x14ac:dyDescent="0.25">
      <c r="A55" t="s">
        <v>45</v>
      </c>
      <c r="B55" s="638">
        <v>4.2</v>
      </c>
      <c r="C55" s="638">
        <v>11.9</v>
      </c>
      <c r="D55" s="638">
        <v>9.1</v>
      </c>
      <c r="E55" s="638">
        <v>9.1</v>
      </c>
      <c r="F55" s="638">
        <v>4</v>
      </c>
      <c r="G55" s="638" t="s">
        <v>18</v>
      </c>
      <c r="H55" s="638" t="s">
        <v>18</v>
      </c>
      <c r="I55" s="638" t="s">
        <v>18</v>
      </c>
      <c r="J55" s="638">
        <v>3.3</v>
      </c>
      <c r="K55" s="638">
        <v>5.7</v>
      </c>
      <c r="L55" s="638">
        <v>10.8</v>
      </c>
      <c r="M55" s="638">
        <v>13.2</v>
      </c>
      <c r="N55" s="638">
        <v>15.8</v>
      </c>
      <c r="O55" s="638">
        <v>18.2</v>
      </c>
      <c r="P55" s="638">
        <v>10.9</v>
      </c>
      <c r="Q55" s="638">
        <v>12.8</v>
      </c>
      <c r="R55" s="638">
        <v>15</v>
      </c>
      <c r="S55" s="638">
        <v>13.5</v>
      </c>
      <c r="T55" s="638">
        <v>20.6</v>
      </c>
      <c r="U55" s="638">
        <v>13.6</v>
      </c>
      <c r="V55" s="638">
        <v>7.9</v>
      </c>
      <c r="W55" s="638">
        <v>5.0999999999999996</v>
      </c>
      <c r="X55" s="638">
        <v>4.2</v>
      </c>
      <c r="Y55" s="638">
        <v>5</v>
      </c>
      <c r="Z55" s="638">
        <v>7.5</v>
      </c>
      <c r="AA55" s="638">
        <v>10.5</v>
      </c>
      <c r="AB55" s="638">
        <v>12.1</v>
      </c>
      <c r="AC55" s="638">
        <v>10.8</v>
      </c>
      <c r="AD55" s="638">
        <v>6</v>
      </c>
      <c r="AE55" s="638">
        <v>2.2999999999999998</v>
      </c>
      <c r="AF55" s="638" t="s">
        <v>18</v>
      </c>
      <c r="AG55" s="638">
        <v>1.8</v>
      </c>
      <c r="AH55" s="638">
        <v>2</v>
      </c>
      <c r="AI55" s="638">
        <v>3.8</v>
      </c>
      <c r="AJ55" s="638">
        <v>4.3</v>
      </c>
      <c r="AK55" s="638">
        <v>2.6</v>
      </c>
      <c r="AL55" s="638">
        <v>5.0999999999999996</v>
      </c>
      <c r="AM55" s="638">
        <v>2.9</v>
      </c>
      <c r="AN55" s="638">
        <v>3.2</v>
      </c>
      <c r="AO55" s="638">
        <v>6.9</v>
      </c>
      <c r="AP55" s="638">
        <v>7.1</v>
      </c>
      <c r="AQ55" s="638">
        <v>10.7</v>
      </c>
      <c r="AR55" s="638">
        <v>7.5</v>
      </c>
      <c r="AS55" s="638">
        <v>7.7</v>
      </c>
      <c r="AT55" s="638">
        <v>11.6</v>
      </c>
      <c r="AU55" s="638">
        <v>9.3000000000000007</v>
      </c>
      <c r="AV55" s="638">
        <v>10.9</v>
      </c>
      <c r="AW55" s="638">
        <v>10.7</v>
      </c>
      <c r="AX55" s="638">
        <v>13.8</v>
      </c>
      <c r="AY55" s="638">
        <v>19.100000000000001</v>
      </c>
      <c r="AZ55" s="638">
        <v>19.7</v>
      </c>
      <c r="BA55" s="638">
        <v>18.3</v>
      </c>
      <c r="BB55" s="638">
        <v>14.5</v>
      </c>
      <c r="BC55" s="638">
        <v>14.3</v>
      </c>
      <c r="BD55" s="638">
        <v>12.7</v>
      </c>
      <c r="BE55" s="638">
        <v>12.7</v>
      </c>
      <c r="BF55" s="638">
        <v>8.3000000000000007</v>
      </c>
      <c r="BG55" s="638">
        <v>6.3</v>
      </c>
      <c r="BH55" s="638">
        <v>22.7</v>
      </c>
      <c r="BI55" s="638">
        <v>22.4</v>
      </c>
      <c r="BJ55" s="638">
        <v>24.5</v>
      </c>
      <c r="BK55" s="638">
        <v>25</v>
      </c>
    </row>
    <row r="56" spans="1:63" x14ac:dyDescent="0.25">
      <c r="A56" t="s">
        <v>46</v>
      </c>
      <c r="B56" s="638">
        <v>3.4</v>
      </c>
      <c r="C56" s="638">
        <v>3.4</v>
      </c>
      <c r="D56" s="638">
        <v>3.3</v>
      </c>
      <c r="E56" s="638">
        <v>3.1</v>
      </c>
      <c r="F56" s="638">
        <v>3</v>
      </c>
      <c r="G56" s="638">
        <v>3</v>
      </c>
      <c r="H56" s="638">
        <v>2.9</v>
      </c>
      <c r="I56" s="638">
        <v>3.3</v>
      </c>
      <c r="J56" s="638">
        <v>3.5</v>
      </c>
      <c r="K56" s="638">
        <v>4.2</v>
      </c>
      <c r="L56" s="638">
        <v>5</v>
      </c>
      <c r="M56" s="638">
        <v>5.4</v>
      </c>
      <c r="N56" s="638">
        <v>5.5</v>
      </c>
      <c r="O56" s="638">
        <v>5.5</v>
      </c>
      <c r="P56" s="638">
        <v>5.6</v>
      </c>
      <c r="Q56" s="638">
        <v>6.2</v>
      </c>
      <c r="R56" s="638">
        <v>6.9</v>
      </c>
      <c r="S56" s="638">
        <v>8</v>
      </c>
      <c r="T56" s="638">
        <v>8.8000000000000007</v>
      </c>
      <c r="U56" s="638">
        <v>9</v>
      </c>
      <c r="V56" s="638">
        <v>9.1</v>
      </c>
      <c r="W56" s="638">
        <v>9.1</v>
      </c>
      <c r="X56" s="638">
        <v>9.1</v>
      </c>
      <c r="Y56" s="638">
        <v>9.1</v>
      </c>
      <c r="Z56" s="638">
        <v>8.6</v>
      </c>
      <c r="AA56" s="638">
        <v>8.6999999999999993</v>
      </c>
      <c r="AB56" s="638">
        <v>8.5</v>
      </c>
      <c r="AC56" s="638">
        <v>8.4</v>
      </c>
      <c r="AD56" s="638">
        <v>8.6999999999999993</v>
      </c>
      <c r="AE56" s="638">
        <v>8.4</v>
      </c>
      <c r="AF56" s="638">
        <v>9</v>
      </c>
      <c r="AG56" s="638">
        <v>8.5</v>
      </c>
      <c r="AH56" s="638">
        <v>8.6</v>
      </c>
      <c r="AI56" s="638">
        <v>8</v>
      </c>
      <c r="AJ56" s="638">
        <v>7.9</v>
      </c>
      <c r="AK56" s="638">
        <v>8.5</v>
      </c>
      <c r="AL56" s="638">
        <v>8.3000000000000007</v>
      </c>
      <c r="AM56" s="638">
        <v>10.1</v>
      </c>
      <c r="AN56" s="638">
        <v>9</v>
      </c>
      <c r="AO56" s="638">
        <v>8.6</v>
      </c>
      <c r="AP56" s="638">
        <v>8.4</v>
      </c>
      <c r="AQ56" s="638">
        <v>7.7</v>
      </c>
      <c r="AR56" s="638">
        <v>8.5</v>
      </c>
      <c r="AS56" s="638">
        <v>8.1</v>
      </c>
      <c r="AT56" s="638">
        <v>8.4</v>
      </c>
      <c r="AU56" s="638">
        <v>8.1999999999999993</v>
      </c>
      <c r="AV56" s="638">
        <v>8.4</v>
      </c>
      <c r="AW56" s="638">
        <v>8.6</v>
      </c>
      <c r="AX56" s="638">
        <v>8.5</v>
      </c>
      <c r="AY56" s="638">
        <v>8.1999999999999993</v>
      </c>
      <c r="AZ56" s="638">
        <v>7.9</v>
      </c>
      <c r="BA56" s="638">
        <v>9.1999999999999993</v>
      </c>
      <c r="BB56" s="638">
        <v>9.5</v>
      </c>
      <c r="BC56" s="638">
        <v>9.9</v>
      </c>
      <c r="BD56" s="638">
        <v>10.5</v>
      </c>
      <c r="BE56" s="638">
        <v>10.3</v>
      </c>
      <c r="BF56" s="638">
        <v>11.1</v>
      </c>
      <c r="BG56" s="638">
        <v>12.4</v>
      </c>
      <c r="BH56" s="638">
        <v>13.4</v>
      </c>
      <c r="BI56" s="638">
        <v>12.6</v>
      </c>
      <c r="BJ56" s="638">
        <v>13</v>
      </c>
      <c r="BK56" s="638">
        <v>12.2</v>
      </c>
    </row>
    <row r="57" spans="1:63" x14ac:dyDescent="0.25">
      <c r="A57" t="s">
        <v>47</v>
      </c>
      <c r="B57" s="638">
        <v>1.3</v>
      </c>
      <c r="C57" s="638">
        <v>1.4</v>
      </c>
      <c r="D57" s="638">
        <v>1.9</v>
      </c>
      <c r="E57" s="638">
        <v>2.2999999999999998</v>
      </c>
      <c r="F57" s="638">
        <v>3.2</v>
      </c>
      <c r="G57" s="638">
        <v>5.8</v>
      </c>
      <c r="H57" s="638">
        <v>7.5</v>
      </c>
      <c r="I57" s="638">
        <v>8.6</v>
      </c>
      <c r="J57" s="638">
        <v>13</v>
      </c>
      <c r="K57" s="638">
        <v>10.7</v>
      </c>
      <c r="L57" s="638">
        <v>10</v>
      </c>
      <c r="M57" s="638">
        <v>12.3</v>
      </c>
      <c r="N57" s="638">
        <v>9.1</v>
      </c>
      <c r="O57" s="638">
        <v>9.6999999999999993</v>
      </c>
      <c r="P57" s="638">
        <v>14.2</v>
      </c>
      <c r="Q57" s="638">
        <v>11.4</v>
      </c>
      <c r="R57" s="638">
        <v>11.1</v>
      </c>
      <c r="S57" s="638">
        <v>11.6</v>
      </c>
      <c r="T57" s="638">
        <v>7.9</v>
      </c>
      <c r="U57" s="638">
        <v>9.1999999999999993</v>
      </c>
      <c r="V57" s="638">
        <v>10.7</v>
      </c>
      <c r="W57" s="638">
        <v>10</v>
      </c>
      <c r="X57" s="638">
        <v>9.1999999999999993</v>
      </c>
      <c r="Y57" s="638">
        <v>7.2</v>
      </c>
      <c r="Z57" s="638">
        <v>7.1</v>
      </c>
      <c r="AA57" s="638">
        <v>5.9</v>
      </c>
      <c r="AB57" s="638">
        <v>6.1</v>
      </c>
      <c r="AC57" s="638">
        <v>6.9</v>
      </c>
      <c r="AD57" s="638">
        <v>6.9</v>
      </c>
      <c r="AE57" s="638">
        <v>7.6</v>
      </c>
      <c r="AF57" s="638">
        <v>7.2</v>
      </c>
      <c r="AG57" s="638">
        <v>7</v>
      </c>
      <c r="AH57" s="638">
        <v>7.4</v>
      </c>
      <c r="AI57" s="638">
        <v>9.1</v>
      </c>
      <c r="AJ57" s="638">
        <v>7.8</v>
      </c>
      <c r="AK57" s="638">
        <v>8.6</v>
      </c>
      <c r="AL57" s="638">
        <v>7.8</v>
      </c>
      <c r="AM57" s="638">
        <v>8.6999999999999993</v>
      </c>
      <c r="AN57" s="638">
        <v>11.6</v>
      </c>
      <c r="AO57" s="638">
        <v>10</v>
      </c>
      <c r="AP57" s="638">
        <v>9.6999999999999993</v>
      </c>
      <c r="AQ57" s="638">
        <v>7.2</v>
      </c>
      <c r="AR57" s="638">
        <v>6.1</v>
      </c>
      <c r="AS57" s="638">
        <v>6.7</v>
      </c>
      <c r="AT57" s="638">
        <v>6.9</v>
      </c>
      <c r="AU57" s="638">
        <v>7.4</v>
      </c>
      <c r="AV57" s="638">
        <v>11.4</v>
      </c>
      <c r="AW57" s="638">
        <v>10.199999999999999</v>
      </c>
      <c r="AX57" s="638">
        <v>12.2</v>
      </c>
      <c r="AY57" s="638">
        <v>13.1</v>
      </c>
      <c r="AZ57" s="638">
        <v>9.8000000000000007</v>
      </c>
      <c r="BA57" s="638">
        <v>12.9</v>
      </c>
      <c r="BB57" s="638">
        <v>11</v>
      </c>
      <c r="BC57" s="638">
        <v>8.3000000000000007</v>
      </c>
      <c r="BD57" s="638">
        <v>8.1</v>
      </c>
      <c r="BE57" s="638">
        <v>8.1999999999999993</v>
      </c>
      <c r="BF57" s="638">
        <v>7.9</v>
      </c>
      <c r="BG57" s="638">
        <v>7.7</v>
      </c>
      <c r="BH57" s="638">
        <v>9.1</v>
      </c>
      <c r="BI57" s="638">
        <v>8.9</v>
      </c>
      <c r="BJ57" s="638">
        <v>10.4</v>
      </c>
      <c r="BK57" s="638">
        <v>10.199999999999999</v>
      </c>
    </row>
    <row r="58" spans="1:63" x14ac:dyDescent="0.25">
      <c r="A58" t="s">
        <v>48</v>
      </c>
      <c r="B58" s="638" t="s">
        <v>18</v>
      </c>
      <c r="C58" s="638" t="s">
        <v>18</v>
      </c>
      <c r="D58" s="638" t="s">
        <v>18</v>
      </c>
      <c r="E58" s="638" t="s">
        <v>18</v>
      </c>
      <c r="F58" s="638" t="s">
        <v>18</v>
      </c>
      <c r="G58" s="638" t="s">
        <v>18</v>
      </c>
      <c r="H58" s="638">
        <v>10.5</v>
      </c>
      <c r="I58" s="638">
        <v>19.2</v>
      </c>
      <c r="J58" s="638">
        <v>16.100000000000001</v>
      </c>
      <c r="K58" s="638">
        <v>15.2</v>
      </c>
      <c r="L58" s="638">
        <v>10</v>
      </c>
      <c r="M58" s="638" t="s">
        <v>18</v>
      </c>
      <c r="N58" s="638" t="s">
        <v>18</v>
      </c>
      <c r="O58" s="638">
        <v>2.5</v>
      </c>
      <c r="P58" s="638">
        <v>2.1</v>
      </c>
      <c r="Q58" s="638">
        <v>1.9</v>
      </c>
      <c r="R58" s="638">
        <v>6.3</v>
      </c>
      <c r="S58" s="638">
        <v>15.4</v>
      </c>
      <c r="T58" s="638">
        <v>16.3</v>
      </c>
      <c r="U58" s="638">
        <v>16.7</v>
      </c>
      <c r="V58" s="638">
        <v>17.3</v>
      </c>
      <c r="W58" s="638">
        <v>7.9</v>
      </c>
      <c r="X58" s="638">
        <v>11.1</v>
      </c>
      <c r="Y58" s="638">
        <v>15.4</v>
      </c>
      <c r="Z58" s="638">
        <v>3.8</v>
      </c>
      <c r="AA58" s="638">
        <v>6.9</v>
      </c>
      <c r="AB58" s="638">
        <v>4</v>
      </c>
      <c r="AC58" s="638">
        <v>2.9</v>
      </c>
      <c r="AD58" s="638">
        <v>6.5</v>
      </c>
      <c r="AE58" s="638">
        <v>2.7</v>
      </c>
      <c r="AF58" s="638">
        <v>10</v>
      </c>
      <c r="AG58" s="638">
        <v>9.6</v>
      </c>
      <c r="AH58" s="638">
        <v>8.1</v>
      </c>
      <c r="AI58" s="638">
        <v>8.6</v>
      </c>
      <c r="AJ58" s="638">
        <v>1.9</v>
      </c>
      <c r="AK58" s="638">
        <v>1.9</v>
      </c>
      <c r="AL58" s="638" t="s">
        <v>18</v>
      </c>
      <c r="AM58" s="638" t="s">
        <v>18</v>
      </c>
      <c r="AN58" s="638" t="s">
        <v>18</v>
      </c>
      <c r="AO58" s="638">
        <v>9.1</v>
      </c>
      <c r="AP58" s="638">
        <v>8.6</v>
      </c>
      <c r="AQ58" s="638">
        <v>10.5</v>
      </c>
      <c r="AR58" s="638">
        <v>7.9</v>
      </c>
      <c r="AS58" s="638">
        <v>2.7</v>
      </c>
      <c r="AT58" s="638">
        <v>3</v>
      </c>
      <c r="AU58" s="638">
        <v>2.6</v>
      </c>
      <c r="AV58" s="638">
        <v>2.6</v>
      </c>
      <c r="AW58" s="638" t="s">
        <v>18</v>
      </c>
      <c r="AX58" s="638" t="s">
        <v>18</v>
      </c>
      <c r="AY58" s="638">
        <v>6.9</v>
      </c>
      <c r="AZ58" s="638">
        <v>7.1</v>
      </c>
      <c r="BA58" s="638">
        <v>5.3</v>
      </c>
      <c r="BB58" s="638" t="s">
        <v>18</v>
      </c>
      <c r="BC58" s="638" t="s">
        <v>18</v>
      </c>
      <c r="BD58" s="638" t="s">
        <v>18</v>
      </c>
      <c r="BE58" s="638" t="s">
        <v>18</v>
      </c>
      <c r="BF58" s="638" t="s">
        <v>18</v>
      </c>
      <c r="BG58" s="638">
        <v>3.7</v>
      </c>
      <c r="BH58" s="638">
        <v>4.2</v>
      </c>
      <c r="BI58" s="638">
        <v>3.7</v>
      </c>
      <c r="BJ58" s="638">
        <v>3.8</v>
      </c>
      <c r="BK58" s="638" t="s">
        <v>18</v>
      </c>
    </row>
    <row r="59" spans="1:63" x14ac:dyDescent="0.25">
      <c r="A59" t="s">
        <v>49</v>
      </c>
      <c r="B59" s="638">
        <v>4.9000000000000004</v>
      </c>
      <c r="C59" s="638">
        <v>5.5</v>
      </c>
      <c r="D59" s="638">
        <v>6.5</v>
      </c>
      <c r="E59" s="638">
        <v>6.8</v>
      </c>
      <c r="F59" s="638">
        <v>7</v>
      </c>
      <c r="G59" s="638">
        <v>7.4</v>
      </c>
      <c r="H59" s="638">
        <v>6.7</v>
      </c>
      <c r="I59" s="638">
        <v>6.6</v>
      </c>
      <c r="J59" s="638">
        <v>6.4</v>
      </c>
      <c r="K59" s="638">
        <v>5.5</v>
      </c>
      <c r="L59" s="638">
        <v>6.1</v>
      </c>
      <c r="M59" s="638">
        <v>5.9</v>
      </c>
      <c r="N59" s="638">
        <v>5.8</v>
      </c>
      <c r="O59" s="638">
        <v>6</v>
      </c>
      <c r="P59" s="638">
        <v>6.2</v>
      </c>
      <c r="Q59" s="638">
        <v>6.3</v>
      </c>
      <c r="R59" s="638">
        <v>6.9</v>
      </c>
      <c r="S59" s="638">
        <v>7.4</v>
      </c>
      <c r="T59" s="638">
        <v>7</v>
      </c>
      <c r="U59" s="638">
        <v>7.4</v>
      </c>
      <c r="V59" s="638">
        <v>7.9</v>
      </c>
      <c r="W59" s="638">
        <v>8.1</v>
      </c>
      <c r="X59" s="638">
        <v>8</v>
      </c>
      <c r="Y59" s="638">
        <v>7.8</v>
      </c>
      <c r="Z59" s="638">
        <v>7.5</v>
      </c>
      <c r="AA59" s="638">
        <v>6.7</v>
      </c>
      <c r="AB59" s="638">
        <v>6.2</v>
      </c>
      <c r="AC59" s="638">
        <v>6.1</v>
      </c>
      <c r="AD59" s="638">
        <v>6.7</v>
      </c>
      <c r="AE59" s="638">
        <v>6.7</v>
      </c>
      <c r="AF59" s="638">
        <v>7.4</v>
      </c>
      <c r="AG59" s="638">
        <v>7.5</v>
      </c>
      <c r="AH59" s="638">
        <v>6.8</v>
      </c>
      <c r="AI59" s="638">
        <v>6.3</v>
      </c>
      <c r="AJ59" s="638">
        <v>5.5</v>
      </c>
      <c r="AK59" s="638">
        <v>5.4</v>
      </c>
      <c r="AL59" s="638">
        <v>5.4</v>
      </c>
      <c r="AM59" s="638">
        <v>6</v>
      </c>
      <c r="AN59" s="638">
        <v>7</v>
      </c>
      <c r="AO59" s="638">
        <v>8.1</v>
      </c>
      <c r="AP59" s="638">
        <v>7.9</v>
      </c>
      <c r="AQ59" s="638">
        <v>8.1</v>
      </c>
      <c r="AR59" s="638">
        <v>7.2</v>
      </c>
      <c r="AS59" s="638">
        <v>6.6</v>
      </c>
      <c r="AT59" s="638">
        <v>6.7</v>
      </c>
      <c r="AU59" s="638">
        <v>7.6</v>
      </c>
      <c r="AV59" s="638">
        <v>8.6999999999999993</v>
      </c>
      <c r="AW59" s="638">
        <v>9</v>
      </c>
      <c r="AX59" s="638">
        <v>8.8000000000000007</v>
      </c>
      <c r="AY59" s="638">
        <v>8.1999999999999993</v>
      </c>
      <c r="AZ59" s="638">
        <v>8.1999999999999993</v>
      </c>
      <c r="BA59" s="638">
        <v>8.6999999999999993</v>
      </c>
      <c r="BB59" s="638">
        <v>9</v>
      </c>
      <c r="BC59" s="638">
        <v>10.1</v>
      </c>
      <c r="BD59" s="638">
        <v>10.7</v>
      </c>
      <c r="BE59" s="638">
        <v>10.199999999999999</v>
      </c>
      <c r="BF59" s="638">
        <v>11.1</v>
      </c>
      <c r="BG59" s="638">
        <v>11.1</v>
      </c>
      <c r="BH59" s="638">
        <v>11.4</v>
      </c>
      <c r="BI59" s="638">
        <v>12.2</v>
      </c>
      <c r="BJ59" s="638">
        <v>11.7</v>
      </c>
      <c r="BK59" s="638">
        <v>11.1</v>
      </c>
    </row>
    <row r="60" spans="1:63" x14ac:dyDescent="0.25">
      <c r="A60" t="s">
        <v>50</v>
      </c>
      <c r="B60" s="638">
        <v>6.2</v>
      </c>
      <c r="C60" s="638">
        <v>6.5</v>
      </c>
      <c r="D60" s="638">
        <v>6.6</v>
      </c>
      <c r="E60" s="638">
        <v>7.5</v>
      </c>
      <c r="F60" s="638">
        <v>7.6</v>
      </c>
      <c r="G60" s="638">
        <v>6.8</v>
      </c>
      <c r="H60" s="638">
        <v>7.2</v>
      </c>
      <c r="I60" s="638">
        <v>7.4</v>
      </c>
      <c r="J60" s="638">
        <v>8.1999999999999993</v>
      </c>
      <c r="K60" s="638">
        <v>8.9</v>
      </c>
      <c r="L60" s="638">
        <v>8.3000000000000007</v>
      </c>
      <c r="M60" s="638">
        <v>8.9</v>
      </c>
      <c r="N60" s="638">
        <v>9.1</v>
      </c>
      <c r="O60" s="638">
        <v>9.3000000000000007</v>
      </c>
      <c r="P60" s="638">
        <v>9.5</v>
      </c>
      <c r="Q60" s="638">
        <v>9.5</v>
      </c>
      <c r="R60" s="638">
        <v>9.5</v>
      </c>
      <c r="S60" s="638">
        <v>9.3000000000000007</v>
      </c>
      <c r="T60" s="638">
        <v>8.6999999999999993</v>
      </c>
      <c r="U60" s="638">
        <v>8.1999999999999993</v>
      </c>
      <c r="V60" s="638">
        <v>8.6</v>
      </c>
      <c r="W60" s="638">
        <v>8.8000000000000007</v>
      </c>
      <c r="X60" s="638">
        <v>9.3000000000000007</v>
      </c>
      <c r="Y60" s="638">
        <v>8.8000000000000007</v>
      </c>
      <c r="Z60" s="638">
        <v>9.1</v>
      </c>
      <c r="AA60" s="638">
        <v>9.6</v>
      </c>
      <c r="AB60" s="638">
        <v>9.3000000000000007</v>
      </c>
      <c r="AC60" s="638">
        <v>9.8000000000000007</v>
      </c>
      <c r="AD60" s="638">
        <v>10.4</v>
      </c>
      <c r="AE60" s="638">
        <v>9.5</v>
      </c>
      <c r="AF60" s="638">
        <v>8.6999999999999993</v>
      </c>
      <c r="AG60" s="638">
        <v>8.6</v>
      </c>
      <c r="AH60" s="638">
        <v>7.9</v>
      </c>
      <c r="AI60" s="638">
        <v>8.3000000000000007</v>
      </c>
      <c r="AJ60" s="638">
        <v>9</v>
      </c>
      <c r="AK60" s="638">
        <v>8.8000000000000007</v>
      </c>
      <c r="AL60" s="638">
        <v>8.6999999999999993</v>
      </c>
      <c r="AM60" s="638">
        <v>8.3000000000000007</v>
      </c>
      <c r="AN60" s="638">
        <v>7.7</v>
      </c>
      <c r="AO60" s="638">
        <v>7.5</v>
      </c>
      <c r="AP60" s="638">
        <v>7.1</v>
      </c>
      <c r="AQ60" s="638">
        <v>7.1</v>
      </c>
      <c r="AR60" s="638">
        <v>7.7</v>
      </c>
      <c r="AS60" s="638">
        <v>7.9</v>
      </c>
      <c r="AT60" s="638">
        <v>9.1999999999999993</v>
      </c>
      <c r="AU60" s="638">
        <v>10.4</v>
      </c>
      <c r="AV60" s="638">
        <v>12.9</v>
      </c>
      <c r="AW60" s="638">
        <v>15.1</v>
      </c>
      <c r="AX60" s="638">
        <v>15.8</v>
      </c>
      <c r="AY60" s="638">
        <v>16.5</v>
      </c>
      <c r="AZ60" s="638">
        <v>15</v>
      </c>
      <c r="BA60" s="638">
        <v>14.6</v>
      </c>
      <c r="BB60" s="638">
        <v>15.5</v>
      </c>
      <c r="BC60" s="638">
        <v>15.8</v>
      </c>
      <c r="BD60" s="638">
        <v>15.3</v>
      </c>
      <c r="BE60" s="638">
        <v>15.6</v>
      </c>
      <c r="BF60" s="638">
        <v>15.2</v>
      </c>
      <c r="BG60" s="638">
        <v>14.1</v>
      </c>
      <c r="BH60" s="638">
        <v>14</v>
      </c>
      <c r="BI60" s="638">
        <v>13</v>
      </c>
      <c r="BJ60" s="638">
        <v>11.8</v>
      </c>
      <c r="BK60" s="638">
        <v>11.2</v>
      </c>
    </row>
    <row r="61" spans="1:63" x14ac:dyDescent="0.25">
      <c r="A61" t="s">
        <v>51</v>
      </c>
      <c r="B61" s="638" t="s">
        <v>18</v>
      </c>
      <c r="C61" s="638" t="s">
        <v>18</v>
      </c>
      <c r="D61" s="638" t="s">
        <v>18</v>
      </c>
      <c r="E61" s="638">
        <v>5.3</v>
      </c>
      <c r="F61" s="638">
        <v>14.3</v>
      </c>
      <c r="G61" s="638">
        <v>15.4</v>
      </c>
      <c r="H61" s="638">
        <v>14.8</v>
      </c>
      <c r="I61" s="638">
        <v>10.7</v>
      </c>
      <c r="J61" s="638">
        <v>8.3000000000000007</v>
      </c>
      <c r="K61" s="638" t="s">
        <v>18</v>
      </c>
      <c r="L61" s="638" t="s">
        <v>18</v>
      </c>
      <c r="M61" s="638">
        <v>2.9</v>
      </c>
      <c r="N61" s="638">
        <v>2.5</v>
      </c>
      <c r="O61" s="638">
        <v>2.7</v>
      </c>
      <c r="P61" s="638">
        <v>2.2999999999999998</v>
      </c>
      <c r="Q61" s="638">
        <v>2.2000000000000002</v>
      </c>
      <c r="R61" s="638">
        <v>3.3</v>
      </c>
      <c r="S61" s="638">
        <v>2.7</v>
      </c>
      <c r="T61" s="638">
        <v>5.3</v>
      </c>
      <c r="U61" s="638">
        <v>3.8</v>
      </c>
      <c r="V61" s="638">
        <v>2.9</v>
      </c>
      <c r="W61" s="638">
        <v>3.3</v>
      </c>
      <c r="X61" s="638">
        <v>2</v>
      </c>
      <c r="Y61" s="638">
        <v>5.6</v>
      </c>
      <c r="Z61" s="638">
        <v>6.4</v>
      </c>
      <c r="AA61" s="638">
        <v>11.6</v>
      </c>
      <c r="AB61" s="638">
        <v>11.8</v>
      </c>
      <c r="AC61" s="638">
        <v>9</v>
      </c>
      <c r="AD61" s="638">
        <v>7.3</v>
      </c>
      <c r="AE61" s="638">
        <v>5.3</v>
      </c>
      <c r="AF61" s="638">
        <v>4.5</v>
      </c>
      <c r="AG61" s="638">
        <v>5.3</v>
      </c>
      <c r="AH61" s="638">
        <v>5.0999999999999996</v>
      </c>
      <c r="AI61" s="638">
        <v>4.9000000000000004</v>
      </c>
      <c r="AJ61" s="638">
        <v>5.0999999999999996</v>
      </c>
      <c r="AK61" s="638">
        <v>2.2999999999999998</v>
      </c>
      <c r="AL61" s="638">
        <v>2.1</v>
      </c>
      <c r="AM61" s="638" t="s">
        <v>18</v>
      </c>
      <c r="AN61" s="638">
        <v>1.8</v>
      </c>
      <c r="AO61" s="638">
        <v>4</v>
      </c>
      <c r="AP61" s="638">
        <v>3.1</v>
      </c>
      <c r="AQ61" s="638">
        <v>4.4000000000000004</v>
      </c>
      <c r="AR61" s="638">
        <v>3.1</v>
      </c>
      <c r="AS61" s="638">
        <v>3.2</v>
      </c>
      <c r="AT61" s="638">
        <v>4.7</v>
      </c>
      <c r="AU61" s="638">
        <v>3.2</v>
      </c>
      <c r="AV61" s="638">
        <v>13.9</v>
      </c>
      <c r="AW61" s="638">
        <v>8.3000000000000007</v>
      </c>
      <c r="AX61" s="638">
        <v>10.6</v>
      </c>
      <c r="AY61" s="638">
        <v>9.1</v>
      </c>
      <c r="AZ61" s="638">
        <v>2.9</v>
      </c>
      <c r="BA61" s="638">
        <v>4.2</v>
      </c>
      <c r="BB61" s="638">
        <v>3.4</v>
      </c>
      <c r="BC61" s="638">
        <v>5.9</v>
      </c>
      <c r="BD61" s="638">
        <v>7.8</v>
      </c>
      <c r="BE61" s="638">
        <v>10.6</v>
      </c>
      <c r="BF61" s="638">
        <v>11.5</v>
      </c>
      <c r="BG61" s="638">
        <v>12.5</v>
      </c>
      <c r="BH61" s="638">
        <v>11.6</v>
      </c>
      <c r="BI61" s="638">
        <v>11.1</v>
      </c>
      <c r="BJ61" s="638">
        <v>11.9</v>
      </c>
      <c r="BK61" s="638">
        <v>14.6</v>
      </c>
    </row>
    <row r="62" spans="1:63" x14ac:dyDescent="0.25">
      <c r="A62" t="s">
        <v>52</v>
      </c>
      <c r="B62" s="638">
        <v>3.8</v>
      </c>
      <c r="C62" s="638">
        <v>3.3</v>
      </c>
      <c r="D62" s="638">
        <v>2.9</v>
      </c>
      <c r="E62" s="638">
        <v>2.1</v>
      </c>
      <c r="F62" s="638">
        <v>2.1</v>
      </c>
      <c r="G62" s="638">
        <v>2.8</v>
      </c>
      <c r="H62" s="638">
        <v>2.8</v>
      </c>
      <c r="I62" s="638">
        <v>3.5</v>
      </c>
      <c r="J62" s="638">
        <v>3.5</v>
      </c>
      <c r="K62" s="638">
        <v>3.3</v>
      </c>
      <c r="L62" s="638">
        <v>3.9</v>
      </c>
      <c r="M62" s="638">
        <v>4.2</v>
      </c>
      <c r="N62" s="638">
        <v>4.4000000000000004</v>
      </c>
      <c r="O62" s="638">
        <v>4.2</v>
      </c>
      <c r="P62" s="638">
        <v>4</v>
      </c>
      <c r="Q62" s="638">
        <v>4.5999999999999996</v>
      </c>
      <c r="R62" s="638">
        <v>5.4</v>
      </c>
      <c r="S62" s="638">
        <v>6.4</v>
      </c>
      <c r="T62" s="638">
        <v>7.1</v>
      </c>
      <c r="U62" s="638">
        <v>6.8</v>
      </c>
      <c r="V62" s="638">
        <v>6.7</v>
      </c>
      <c r="W62" s="638">
        <v>6.6</v>
      </c>
      <c r="X62" s="638">
        <v>6.1</v>
      </c>
      <c r="Y62" s="638">
        <v>6</v>
      </c>
      <c r="Z62" s="638">
        <v>6.4</v>
      </c>
      <c r="AA62" s="638">
        <v>6.1</v>
      </c>
      <c r="AB62" s="638">
        <v>6.9</v>
      </c>
      <c r="AC62" s="638">
        <v>7.8</v>
      </c>
      <c r="AD62" s="638">
        <v>7.8</v>
      </c>
      <c r="AE62" s="638">
        <v>8.8000000000000007</v>
      </c>
      <c r="AF62" s="638">
        <v>8.9</v>
      </c>
      <c r="AG62" s="638">
        <v>9.4</v>
      </c>
      <c r="AH62" s="638">
        <v>9.1999999999999993</v>
      </c>
      <c r="AI62" s="638">
        <v>9.3000000000000007</v>
      </c>
      <c r="AJ62" s="638">
        <v>9.1999999999999993</v>
      </c>
      <c r="AK62" s="638">
        <v>9.4</v>
      </c>
      <c r="AL62" s="638">
        <v>8.9</v>
      </c>
      <c r="AM62" s="638">
        <v>8.5</v>
      </c>
      <c r="AN62" s="638">
        <v>8.6</v>
      </c>
      <c r="AO62" s="638">
        <v>8.6999999999999993</v>
      </c>
      <c r="AP62" s="638">
        <v>9.3000000000000007</v>
      </c>
      <c r="AQ62" s="638">
        <v>10.8</v>
      </c>
      <c r="AR62" s="638">
        <v>10.1</v>
      </c>
      <c r="AS62" s="638">
        <v>8.6999999999999993</v>
      </c>
      <c r="AT62" s="638">
        <v>8.5</v>
      </c>
      <c r="AU62" s="638">
        <v>7.3</v>
      </c>
      <c r="AV62" s="638">
        <v>7.6</v>
      </c>
      <c r="AW62" s="638">
        <v>7.9</v>
      </c>
      <c r="AX62" s="638">
        <v>7.5</v>
      </c>
      <c r="AY62" s="638">
        <v>6.8</v>
      </c>
      <c r="AZ62" s="638">
        <v>6.1</v>
      </c>
      <c r="BA62" s="638">
        <v>6.2</v>
      </c>
      <c r="BB62" s="638">
        <v>6</v>
      </c>
      <c r="BC62" s="638">
        <v>5.8</v>
      </c>
      <c r="BD62" s="638">
        <v>7.5</v>
      </c>
      <c r="BE62" s="638">
        <v>7.4</v>
      </c>
      <c r="BF62" s="638">
        <v>8.1</v>
      </c>
      <c r="BG62" s="638">
        <v>8.5</v>
      </c>
      <c r="BH62" s="638">
        <v>8</v>
      </c>
      <c r="BI62" s="638">
        <v>8.1999999999999993</v>
      </c>
      <c r="BJ62" s="638">
        <v>7.9</v>
      </c>
      <c r="BK62" s="638">
        <v>7.6</v>
      </c>
    </row>
    <row r="63" spans="1:63" x14ac:dyDescent="0.25">
      <c r="A63" t="s">
        <v>53</v>
      </c>
      <c r="B63" s="638">
        <v>5.3</v>
      </c>
      <c r="C63" s="638">
        <v>5.5</v>
      </c>
      <c r="D63" s="638">
        <v>5.9</v>
      </c>
      <c r="E63" s="638">
        <v>6</v>
      </c>
      <c r="F63" s="638">
        <v>6.3</v>
      </c>
      <c r="G63" s="638">
        <v>6.4</v>
      </c>
      <c r="H63" s="638">
        <v>5.9</v>
      </c>
      <c r="I63" s="638">
        <v>5.3</v>
      </c>
      <c r="J63" s="638">
        <v>5.3</v>
      </c>
      <c r="K63" s="638">
        <v>5.5</v>
      </c>
      <c r="L63" s="638">
        <v>6.3</v>
      </c>
      <c r="M63" s="638">
        <v>6.2</v>
      </c>
      <c r="N63" s="638">
        <v>6.3</v>
      </c>
      <c r="O63" s="638">
        <v>5.9</v>
      </c>
      <c r="P63" s="638">
        <v>5.6</v>
      </c>
      <c r="Q63" s="638">
        <v>5.9</v>
      </c>
      <c r="R63" s="638">
        <v>5.7</v>
      </c>
      <c r="S63" s="638">
        <v>5.9</v>
      </c>
      <c r="T63" s="638">
        <v>5.3</v>
      </c>
      <c r="U63" s="638">
        <v>5.6</v>
      </c>
      <c r="V63" s="638">
        <v>5.4</v>
      </c>
      <c r="W63" s="638">
        <v>5.2</v>
      </c>
      <c r="X63" s="638">
        <v>5</v>
      </c>
      <c r="Y63" s="638">
        <v>4.5999999999999996</v>
      </c>
      <c r="Z63" s="638">
        <v>5.4</v>
      </c>
      <c r="AA63" s="638">
        <v>5.7</v>
      </c>
      <c r="AB63" s="638">
        <v>5.9</v>
      </c>
      <c r="AC63" s="638">
        <v>6.1</v>
      </c>
      <c r="AD63" s="638">
        <v>5.4</v>
      </c>
      <c r="AE63" s="638">
        <v>5.6</v>
      </c>
      <c r="AF63" s="638">
        <v>5.8</v>
      </c>
      <c r="AG63" s="638">
        <v>5.7</v>
      </c>
      <c r="AH63" s="638">
        <v>5.7</v>
      </c>
      <c r="AI63" s="638">
        <v>5.5</v>
      </c>
      <c r="AJ63" s="638">
        <v>5.4</v>
      </c>
      <c r="AK63" s="638">
        <v>5.5</v>
      </c>
      <c r="AL63" s="638">
        <v>6.3</v>
      </c>
      <c r="AM63" s="638">
        <v>6.6</v>
      </c>
      <c r="AN63" s="638">
        <v>7.2</v>
      </c>
      <c r="AO63" s="638">
        <v>7.5</v>
      </c>
      <c r="AP63" s="638">
        <v>7.4</v>
      </c>
      <c r="AQ63" s="638">
        <v>7.3</v>
      </c>
      <c r="AR63" s="638">
        <v>7.1</v>
      </c>
      <c r="AS63" s="638">
        <v>7.4</v>
      </c>
      <c r="AT63" s="638">
        <v>7.7</v>
      </c>
      <c r="AU63" s="638">
        <v>7.5</v>
      </c>
      <c r="AV63" s="638">
        <v>6.9</v>
      </c>
      <c r="AW63" s="638">
        <v>6.5</v>
      </c>
      <c r="AX63" s="638">
        <v>6.6</v>
      </c>
      <c r="AY63" s="638">
        <v>6.4</v>
      </c>
      <c r="AZ63" s="638">
        <v>6</v>
      </c>
      <c r="BA63" s="638">
        <v>5.8</v>
      </c>
      <c r="BB63" s="638">
        <v>4.5</v>
      </c>
      <c r="BC63" s="638">
        <v>4.5999999999999996</v>
      </c>
      <c r="BD63" s="638">
        <v>4.5</v>
      </c>
      <c r="BE63" s="638">
        <v>4.5</v>
      </c>
      <c r="BF63" s="638">
        <v>4.0999999999999996</v>
      </c>
      <c r="BG63" s="638">
        <v>3.8</v>
      </c>
      <c r="BH63" s="638">
        <v>4.0999999999999996</v>
      </c>
      <c r="BI63" s="638">
        <v>3.6</v>
      </c>
      <c r="BJ63" s="638">
        <v>4.4000000000000004</v>
      </c>
      <c r="BK63" s="638">
        <v>4.2</v>
      </c>
    </row>
    <row r="64" spans="1:63" x14ac:dyDescent="0.25">
      <c r="A64" t="s">
        <v>54</v>
      </c>
      <c r="B64" s="638">
        <v>5.9</v>
      </c>
      <c r="C64" s="638">
        <v>6</v>
      </c>
      <c r="D64" s="638">
        <v>5.8</v>
      </c>
      <c r="E64" s="638">
        <v>5.9</v>
      </c>
      <c r="F64" s="638">
        <v>4.3</v>
      </c>
      <c r="G64" s="638">
        <v>4.9000000000000004</v>
      </c>
      <c r="H64" s="638">
        <v>5.6</v>
      </c>
      <c r="I64" s="638">
        <v>4.4000000000000004</v>
      </c>
      <c r="J64" s="638">
        <v>4.5999999999999996</v>
      </c>
      <c r="K64" s="638">
        <v>4.3</v>
      </c>
      <c r="L64" s="638">
        <v>3.8</v>
      </c>
      <c r="M64" s="638">
        <v>4.9000000000000004</v>
      </c>
      <c r="N64" s="638">
        <v>5.5</v>
      </c>
      <c r="O64" s="638">
        <v>4.5</v>
      </c>
      <c r="P64" s="638">
        <v>4.8</v>
      </c>
      <c r="Q64" s="638">
        <v>4.3</v>
      </c>
      <c r="R64" s="638">
        <v>4.3</v>
      </c>
      <c r="S64" s="638">
        <v>5</v>
      </c>
      <c r="T64" s="638">
        <v>5.5</v>
      </c>
      <c r="U64" s="638">
        <v>5.3</v>
      </c>
      <c r="V64" s="638">
        <v>4.8</v>
      </c>
      <c r="W64" s="638">
        <v>4.0999999999999996</v>
      </c>
      <c r="X64" s="638">
        <v>2.8</v>
      </c>
      <c r="Y64" s="638">
        <v>2.4</v>
      </c>
      <c r="Z64" s="638">
        <v>2.9</v>
      </c>
      <c r="AA64" s="638">
        <v>3.6</v>
      </c>
      <c r="AB64" s="638">
        <v>3</v>
      </c>
      <c r="AC64" s="638">
        <v>4.0999999999999996</v>
      </c>
      <c r="AD64" s="638">
        <v>3.8</v>
      </c>
      <c r="AE64" s="638">
        <v>5.4</v>
      </c>
      <c r="AF64" s="638">
        <v>5.8</v>
      </c>
      <c r="AG64" s="638">
        <v>5.9</v>
      </c>
      <c r="AH64" s="638">
        <v>6.5</v>
      </c>
      <c r="AI64" s="638">
        <v>4.7</v>
      </c>
      <c r="AJ64" s="638">
        <v>5.2</v>
      </c>
      <c r="AK64" s="638">
        <v>5.6</v>
      </c>
      <c r="AL64" s="638">
        <v>6.5</v>
      </c>
      <c r="AM64" s="638">
        <v>9.1</v>
      </c>
      <c r="AN64" s="638">
        <v>8.8000000000000007</v>
      </c>
      <c r="AO64" s="638">
        <v>8</v>
      </c>
      <c r="AP64" s="638">
        <v>7</v>
      </c>
      <c r="AQ64" s="638">
        <v>6.8</v>
      </c>
      <c r="AR64" s="638">
        <v>8.9</v>
      </c>
      <c r="AS64" s="638">
        <v>10</v>
      </c>
      <c r="AT64" s="638">
        <v>10.4</v>
      </c>
      <c r="AU64" s="638">
        <v>9</v>
      </c>
      <c r="AV64" s="638">
        <v>6.4</v>
      </c>
      <c r="AW64" s="638">
        <v>6.1</v>
      </c>
      <c r="AX64" s="638">
        <v>6</v>
      </c>
      <c r="AY64" s="638">
        <v>5.7</v>
      </c>
      <c r="AZ64" s="638">
        <v>5.3</v>
      </c>
      <c r="BA64" s="638">
        <v>4.5999999999999996</v>
      </c>
      <c r="BB64" s="638">
        <v>4.8</v>
      </c>
      <c r="BC64" s="638">
        <v>6.3</v>
      </c>
      <c r="BD64" s="638">
        <v>5.9</v>
      </c>
      <c r="BE64" s="638">
        <v>6.7</v>
      </c>
      <c r="BF64" s="638">
        <v>6.1</v>
      </c>
      <c r="BG64" s="638">
        <v>5.9</v>
      </c>
      <c r="BH64" s="638">
        <v>8.3000000000000007</v>
      </c>
      <c r="BI64" s="638">
        <v>9.8000000000000007</v>
      </c>
      <c r="BJ64" s="638">
        <v>11.1</v>
      </c>
      <c r="BK64" s="638">
        <v>13.4</v>
      </c>
    </row>
    <row r="65" spans="1:63" x14ac:dyDescent="0.25">
      <c r="A65" t="s">
        <v>55</v>
      </c>
      <c r="B65" s="638">
        <v>8.5</v>
      </c>
      <c r="C65" s="638">
        <v>7.7</v>
      </c>
      <c r="D65" s="638">
        <v>7.8</v>
      </c>
      <c r="E65" s="638">
        <v>8.1999999999999993</v>
      </c>
      <c r="F65" s="638">
        <v>8.1999999999999993</v>
      </c>
      <c r="G65" s="638">
        <v>6.5</v>
      </c>
      <c r="H65" s="638">
        <v>7.3</v>
      </c>
      <c r="I65" s="638">
        <v>6.6</v>
      </c>
      <c r="J65" s="638">
        <v>6.1</v>
      </c>
      <c r="K65" s="638">
        <v>6.7</v>
      </c>
      <c r="L65" s="638">
        <v>5.7</v>
      </c>
      <c r="M65" s="638">
        <v>5.7</v>
      </c>
      <c r="N65" s="638">
        <v>6.9</v>
      </c>
      <c r="O65" s="638">
        <v>7.7</v>
      </c>
      <c r="P65" s="638">
        <v>8.1</v>
      </c>
      <c r="Q65" s="638">
        <v>8.6</v>
      </c>
      <c r="R65" s="638">
        <v>6.7</v>
      </c>
      <c r="S65" s="638">
        <v>7.4</v>
      </c>
      <c r="T65" s="638">
        <v>7.2</v>
      </c>
      <c r="U65" s="638">
        <v>7.6</v>
      </c>
      <c r="V65" s="638">
        <v>8.1</v>
      </c>
      <c r="W65" s="638">
        <v>7.7</v>
      </c>
      <c r="X65" s="638">
        <v>8</v>
      </c>
      <c r="Y65" s="638">
        <v>7.7</v>
      </c>
      <c r="Z65" s="638">
        <v>7</v>
      </c>
      <c r="AA65" s="638">
        <v>5.9</v>
      </c>
      <c r="AB65" s="638">
        <v>6.6</v>
      </c>
      <c r="AC65" s="638">
        <v>8.4</v>
      </c>
      <c r="AD65" s="638">
        <v>9.6</v>
      </c>
      <c r="AE65" s="638">
        <v>11.2</v>
      </c>
      <c r="AF65" s="638">
        <v>10.5</v>
      </c>
      <c r="AG65" s="638">
        <v>8.5</v>
      </c>
      <c r="AH65" s="638">
        <v>7.9</v>
      </c>
      <c r="AI65" s="638">
        <v>7.4</v>
      </c>
      <c r="AJ65" s="638">
        <v>8.1999999999999993</v>
      </c>
      <c r="AK65" s="638">
        <v>8.9</v>
      </c>
      <c r="AL65" s="638">
        <v>8.9</v>
      </c>
      <c r="AM65" s="638">
        <v>9.6999999999999993</v>
      </c>
      <c r="AN65" s="638">
        <v>9.3000000000000007</v>
      </c>
      <c r="AO65" s="638">
        <v>9.6999999999999993</v>
      </c>
      <c r="AP65" s="638">
        <v>10.3</v>
      </c>
      <c r="AQ65" s="638">
        <v>8.3000000000000007</v>
      </c>
      <c r="AR65" s="638">
        <v>8.5</v>
      </c>
      <c r="AS65" s="638">
        <v>7.7</v>
      </c>
      <c r="AT65" s="638">
        <v>9.6999999999999993</v>
      </c>
      <c r="AU65" s="638">
        <v>12.5</v>
      </c>
      <c r="AV65" s="638">
        <v>13</v>
      </c>
      <c r="AW65" s="638">
        <v>12.3</v>
      </c>
      <c r="AX65" s="638">
        <v>10.199999999999999</v>
      </c>
      <c r="AY65" s="638">
        <v>9.4</v>
      </c>
      <c r="AZ65" s="638">
        <v>7.6</v>
      </c>
      <c r="BA65" s="638">
        <v>9.1</v>
      </c>
      <c r="BB65" s="638">
        <v>9.1999999999999993</v>
      </c>
      <c r="BC65" s="638">
        <v>8.1</v>
      </c>
      <c r="BD65" s="638">
        <v>9.8000000000000007</v>
      </c>
      <c r="BE65" s="638">
        <v>11</v>
      </c>
      <c r="BF65" s="638">
        <v>11.6</v>
      </c>
      <c r="BG65" s="638">
        <v>12.2</v>
      </c>
      <c r="BH65" s="638">
        <v>11.8</v>
      </c>
      <c r="BI65" s="638">
        <v>11.2</v>
      </c>
      <c r="BJ65" s="638">
        <v>12.5</v>
      </c>
      <c r="BK65" s="638">
        <v>12.5</v>
      </c>
    </row>
    <row r="66" spans="1:63" x14ac:dyDescent="0.25">
      <c r="A66" t="s">
        <v>56</v>
      </c>
      <c r="B66" s="638">
        <v>7.9</v>
      </c>
      <c r="C66" s="638">
        <v>9.1</v>
      </c>
      <c r="D66" s="638">
        <v>9.9</v>
      </c>
      <c r="E66" s="638">
        <v>10.7</v>
      </c>
      <c r="F66" s="638">
        <v>13.1</v>
      </c>
      <c r="G66" s="638">
        <v>14.2</v>
      </c>
      <c r="H66" s="638">
        <v>15.1</v>
      </c>
      <c r="I66" s="638">
        <v>17.8</v>
      </c>
      <c r="J66" s="638">
        <v>17.399999999999999</v>
      </c>
      <c r="K66" s="638">
        <v>17.5</v>
      </c>
      <c r="L66" s="638">
        <v>14</v>
      </c>
      <c r="M66" s="638">
        <v>10.9</v>
      </c>
      <c r="N66" s="638">
        <v>10.199999999999999</v>
      </c>
      <c r="O66" s="638">
        <v>12</v>
      </c>
      <c r="P66" s="638">
        <v>12.6</v>
      </c>
      <c r="Q66" s="638">
        <v>11.5</v>
      </c>
      <c r="R66" s="638">
        <v>11.3</v>
      </c>
      <c r="S66" s="638">
        <v>7.9</v>
      </c>
      <c r="T66" s="638">
        <v>6.7</v>
      </c>
      <c r="U66" s="638">
        <v>5.8</v>
      </c>
      <c r="V66" s="638">
        <v>6.1</v>
      </c>
      <c r="W66" s="638">
        <v>7.2</v>
      </c>
      <c r="X66" s="638">
        <v>7.8</v>
      </c>
      <c r="Y66" s="638">
        <v>7.8</v>
      </c>
      <c r="Z66" s="638">
        <v>8</v>
      </c>
      <c r="AA66" s="638">
        <v>7.7</v>
      </c>
      <c r="AB66" s="638">
        <v>9.8000000000000007</v>
      </c>
      <c r="AC66" s="638">
        <v>10.7</v>
      </c>
      <c r="AD66" s="638">
        <v>10.4</v>
      </c>
      <c r="AE66" s="638">
        <v>11.7</v>
      </c>
      <c r="AF66" s="638">
        <v>9.6</v>
      </c>
      <c r="AG66" s="638">
        <v>8.8000000000000007</v>
      </c>
      <c r="AH66" s="638">
        <v>8.5</v>
      </c>
      <c r="AI66" s="638">
        <v>7.6</v>
      </c>
      <c r="AJ66" s="638">
        <v>7.6</v>
      </c>
      <c r="AK66" s="638">
        <v>8.3000000000000007</v>
      </c>
      <c r="AL66" s="638">
        <v>7.7</v>
      </c>
      <c r="AM66" s="638">
        <v>9.1999999999999993</v>
      </c>
      <c r="AN66" s="638">
        <v>8.6999999999999993</v>
      </c>
      <c r="AO66" s="638">
        <v>9.1999999999999993</v>
      </c>
      <c r="AP66" s="638">
        <v>11</v>
      </c>
      <c r="AQ66" s="638">
        <v>10.7</v>
      </c>
      <c r="AR66" s="638">
        <v>13.5</v>
      </c>
      <c r="AS66" s="638">
        <v>14.8</v>
      </c>
      <c r="AT66" s="638">
        <v>13.1</v>
      </c>
      <c r="AU66" s="638">
        <v>12.1</v>
      </c>
      <c r="AV66" s="638">
        <v>11.4</v>
      </c>
      <c r="AW66" s="638">
        <v>14.4</v>
      </c>
      <c r="AX66" s="638">
        <v>13.9</v>
      </c>
      <c r="AY66" s="638">
        <v>12.3</v>
      </c>
      <c r="AZ66" s="638">
        <v>14.2</v>
      </c>
      <c r="BA66" s="638">
        <v>11.9</v>
      </c>
      <c r="BB66" s="638">
        <v>12</v>
      </c>
      <c r="BC66" s="638">
        <v>16.8</v>
      </c>
      <c r="BD66" s="638">
        <v>15.3</v>
      </c>
      <c r="BE66" s="638">
        <v>17.2</v>
      </c>
      <c r="BF66" s="638">
        <v>16.7</v>
      </c>
      <c r="BG66" s="638">
        <v>15.3</v>
      </c>
      <c r="BH66" s="638">
        <v>17.5</v>
      </c>
      <c r="BI66" s="638">
        <v>17.5</v>
      </c>
      <c r="BJ66" s="638">
        <v>20.399999999999999</v>
      </c>
      <c r="BK66" s="638">
        <v>17.7</v>
      </c>
    </row>
    <row r="67" spans="1:63" x14ac:dyDescent="0.25">
      <c r="A67" t="s">
        <v>57</v>
      </c>
      <c r="B67" s="638">
        <v>10.199999999999999</v>
      </c>
      <c r="C67" s="638">
        <v>9.4</v>
      </c>
      <c r="D67" s="638">
        <v>7.4</v>
      </c>
      <c r="E67" s="638">
        <v>8.1</v>
      </c>
      <c r="F67" s="638">
        <v>13.1</v>
      </c>
      <c r="G67" s="638">
        <v>13.7</v>
      </c>
      <c r="H67" s="638">
        <v>14.2</v>
      </c>
      <c r="I67" s="638">
        <v>11.8</v>
      </c>
      <c r="J67" s="638">
        <v>5.4</v>
      </c>
      <c r="K67" s="638">
        <v>4.7</v>
      </c>
      <c r="L67" s="638">
        <v>4.9000000000000004</v>
      </c>
      <c r="M67" s="638">
        <v>5.7</v>
      </c>
      <c r="N67" s="638">
        <v>9.4</v>
      </c>
      <c r="O67" s="638">
        <v>8.6</v>
      </c>
      <c r="P67" s="638">
        <v>7.9</v>
      </c>
      <c r="Q67" s="638">
        <v>8.5</v>
      </c>
      <c r="R67" s="638">
        <v>7.6</v>
      </c>
      <c r="S67" s="638">
        <v>7.4</v>
      </c>
      <c r="T67" s="638">
        <v>10</v>
      </c>
      <c r="U67" s="638">
        <v>9.6</v>
      </c>
      <c r="V67" s="638">
        <v>7.3</v>
      </c>
      <c r="W67" s="638">
        <v>8.9</v>
      </c>
      <c r="X67" s="638">
        <v>5.7</v>
      </c>
      <c r="Y67" s="638">
        <v>7.2</v>
      </c>
      <c r="Z67" s="638">
        <v>8</v>
      </c>
      <c r="AA67" s="638">
        <v>8.1</v>
      </c>
      <c r="AB67" s="638">
        <v>10.9</v>
      </c>
      <c r="AC67" s="638">
        <v>9.1</v>
      </c>
      <c r="AD67" s="638">
        <v>9.1999999999999993</v>
      </c>
      <c r="AE67" s="638">
        <v>8.4</v>
      </c>
      <c r="AF67" s="638">
        <v>8.8000000000000007</v>
      </c>
      <c r="AG67" s="638">
        <v>10.7</v>
      </c>
      <c r="AH67" s="638">
        <v>11.1</v>
      </c>
      <c r="AI67" s="638">
        <v>12.2</v>
      </c>
      <c r="AJ67" s="638">
        <v>11.3</v>
      </c>
      <c r="AK67" s="638">
        <v>8.1</v>
      </c>
      <c r="AL67" s="638">
        <v>7.8</v>
      </c>
      <c r="AM67" s="638">
        <v>6.6</v>
      </c>
      <c r="AN67" s="638">
        <v>7.2</v>
      </c>
      <c r="AO67" s="638">
        <v>8.6</v>
      </c>
      <c r="AP67" s="638">
        <v>5.8</v>
      </c>
      <c r="AQ67" s="638">
        <v>4.0999999999999996</v>
      </c>
      <c r="AR67" s="638">
        <v>5.0999999999999996</v>
      </c>
      <c r="AS67" s="638">
        <v>5.6</v>
      </c>
      <c r="AT67" s="638">
        <v>6.6</v>
      </c>
      <c r="AU67" s="638">
        <v>6.9</v>
      </c>
      <c r="AV67" s="638">
        <v>5.9</v>
      </c>
      <c r="AW67" s="638">
        <v>8.3000000000000007</v>
      </c>
      <c r="AX67" s="638">
        <v>6.5</v>
      </c>
      <c r="AY67" s="638">
        <v>5.8</v>
      </c>
      <c r="AZ67" s="638">
        <v>4.0999999999999996</v>
      </c>
      <c r="BA67" s="638">
        <v>4.3</v>
      </c>
      <c r="BB67" s="638">
        <v>4.0999999999999996</v>
      </c>
      <c r="BC67" s="638">
        <v>5.5</v>
      </c>
      <c r="BD67" s="638">
        <v>5.5</v>
      </c>
      <c r="BE67" s="638">
        <v>4</v>
      </c>
      <c r="BF67" s="638">
        <v>3.4</v>
      </c>
      <c r="BG67" s="638">
        <v>3</v>
      </c>
      <c r="BH67" s="638">
        <v>2.9</v>
      </c>
      <c r="BI67" s="638">
        <v>2.4</v>
      </c>
      <c r="BJ67" s="638">
        <v>4.9000000000000004</v>
      </c>
      <c r="BK67" s="638">
        <v>5</v>
      </c>
    </row>
    <row r="68" spans="1:63" x14ac:dyDescent="0.25">
      <c r="A68" t="s">
        <v>58</v>
      </c>
      <c r="B68" s="638">
        <v>8.5</v>
      </c>
      <c r="C68" s="638">
        <v>8.8000000000000007</v>
      </c>
      <c r="D68" s="638">
        <v>7.1</v>
      </c>
      <c r="E68" s="638">
        <v>4.8</v>
      </c>
      <c r="F68" s="638">
        <v>7.7</v>
      </c>
      <c r="G68" s="638">
        <v>9.1999999999999993</v>
      </c>
      <c r="H68" s="638">
        <v>10.199999999999999</v>
      </c>
      <c r="I68" s="638">
        <v>11.8</v>
      </c>
      <c r="J68" s="638">
        <v>10.1</v>
      </c>
      <c r="K68" s="638">
        <v>7.9</v>
      </c>
      <c r="L68" s="638">
        <v>11.8</v>
      </c>
      <c r="M68" s="638">
        <v>13</v>
      </c>
      <c r="N68" s="638">
        <v>19.8</v>
      </c>
      <c r="O68" s="638">
        <v>17.600000000000001</v>
      </c>
      <c r="P68" s="638">
        <v>14</v>
      </c>
      <c r="Q68" s="638">
        <v>15.5</v>
      </c>
      <c r="R68" s="638">
        <v>7.9</v>
      </c>
      <c r="S68" s="638">
        <v>7.4</v>
      </c>
      <c r="T68" s="638">
        <v>6.7</v>
      </c>
      <c r="U68" s="638">
        <v>4.8</v>
      </c>
      <c r="V68" s="638">
        <v>8.3000000000000007</v>
      </c>
      <c r="W68" s="638">
        <v>11</v>
      </c>
      <c r="X68" s="638">
        <v>10.8</v>
      </c>
      <c r="Y68" s="638">
        <v>14</v>
      </c>
      <c r="Z68" s="638">
        <v>11.8</v>
      </c>
      <c r="AA68" s="638">
        <v>14.4</v>
      </c>
      <c r="AB68" s="638">
        <v>13.9</v>
      </c>
      <c r="AC68" s="638">
        <v>12.4</v>
      </c>
      <c r="AD68" s="638">
        <v>12.2</v>
      </c>
      <c r="AE68" s="638">
        <v>10.9</v>
      </c>
      <c r="AF68" s="638">
        <v>11.8</v>
      </c>
      <c r="AG68" s="638">
        <v>11.3</v>
      </c>
      <c r="AH68" s="638">
        <v>11</v>
      </c>
      <c r="AI68" s="638">
        <v>12.9</v>
      </c>
      <c r="AJ68" s="638">
        <v>14.3</v>
      </c>
      <c r="AK68" s="638">
        <v>13.5</v>
      </c>
      <c r="AL68" s="638">
        <v>14</v>
      </c>
      <c r="AM68" s="638">
        <v>9.4</v>
      </c>
      <c r="AN68" s="638">
        <v>7.9</v>
      </c>
      <c r="AO68" s="638">
        <v>8.6999999999999993</v>
      </c>
      <c r="AP68" s="638">
        <v>9.1999999999999993</v>
      </c>
      <c r="AQ68" s="638">
        <v>11</v>
      </c>
      <c r="AR68" s="638">
        <v>9.1999999999999993</v>
      </c>
      <c r="AS68" s="638">
        <v>8.8000000000000007</v>
      </c>
      <c r="AT68" s="638">
        <v>9.4</v>
      </c>
      <c r="AU68" s="638">
        <v>7.3</v>
      </c>
      <c r="AV68" s="638">
        <v>10.8</v>
      </c>
      <c r="AW68" s="638">
        <v>12.3</v>
      </c>
      <c r="AX68" s="638">
        <v>9.8000000000000007</v>
      </c>
      <c r="AY68" s="638">
        <v>9.1</v>
      </c>
      <c r="AZ68" s="638">
        <v>8</v>
      </c>
      <c r="BA68" s="638">
        <v>8.4</v>
      </c>
      <c r="BB68" s="638">
        <v>11.4</v>
      </c>
      <c r="BC68" s="638">
        <v>13.2</v>
      </c>
      <c r="BD68" s="638">
        <v>16.5</v>
      </c>
      <c r="BE68" s="638">
        <v>15.5</v>
      </c>
      <c r="BF68" s="638">
        <v>15.7</v>
      </c>
      <c r="BG68" s="638">
        <v>19.3</v>
      </c>
      <c r="BH68" s="638">
        <v>19.7</v>
      </c>
      <c r="BI68" s="638">
        <v>20.6</v>
      </c>
      <c r="BJ68" s="638">
        <v>18.100000000000001</v>
      </c>
      <c r="BK68" s="638">
        <v>14.3</v>
      </c>
    </row>
    <row r="69" spans="1:63" x14ac:dyDescent="0.25">
      <c r="A69" t="s">
        <v>59</v>
      </c>
      <c r="B69" s="638">
        <v>4.9000000000000004</v>
      </c>
      <c r="C69" s="638">
        <v>5.9</v>
      </c>
      <c r="D69" s="638">
        <v>6.5</v>
      </c>
      <c r="E69" s="638">
        <v>6.2</v>
      </c>
      <c r="F69" s="638">
        <v>5.9</v>
      </c>
      <c r="G69" s="638">
        <v>5.4</v>
      </c>
      <c r="H69" s="638">
        <v>6.4</v>
      </c>
      <c r="I69" s="638">
        <v>6.7</v>
      </c>
      <c r="J69" s="638">
        <v>8.1999999999999993</v>
      </c>
      <c r="K69" s="638">
        <v>7.8</v>
      </c>
      <c r="L69" s="638">
        <v>7.3</v>
      </c>
      <c r="M69" s="638">
        <v>8.8000000000000007</v>
      </c>
      <c r="N69" s="638">
        <v>8.6</v>
      </c>
      <c r="O69" s="638">
        <v>8.9</v>
      </c>
      <c r="P69" s="638">
        <v>9.9</v>
      </c>
      <c r="Q69" s="638">
        <v>8.1999999999999993</v>
      </c>
      <c r="R69" s="638">
        <v>7.8</v>
      </c>
      <c r="S69" s="638">
        <v>7.7</v>
      </c>
      <c r="T69" s="638">
        <v>7.8</v>
      </c>
      <c r="U69" s="638">
        <v>8.3000000000000007</v>
      </c>
      <c r="V69" s="638">
        <v>8.1999999999999993</v>
      </c>
      <c r="W69" s="638">
        <v>8.3000000000000007</v>
      </c>
      <c r="X69" s="638">
        <v>7.6</v>
      </c>
      <c r="Y69" s="638">
        <v>8.3000000000000007</v>
      </c>
      <c r="Z69" s="638">
        <v>10.199999999999999</v>
      </c>
      <c r="AA69" s="638">
        <v>9.1999999999999993</v>
      </c>
      <c r="AB69" s="638">
        <v>8.6999999999999993</v>
      </c>
      <c r="AC69" s="638">
        <v>8.4</v>
      </c>
      <c r="AD69" s="638">
        <v>6.9</v>
      </c>
      <c r="AE69" s="638">
        <v>7.6</v>
      </c>
      <c r="AF69" s="638">
        <v>7.2</v>
      </c>
      <c r="AG69" s="638">
        <v>6.4</v>
      </c>
      <c r="AH69" s="638">
        <v>5.6</v>
      </c>
      <c r="AI69" s="638">
        <v>5.3</v>
      </c>
      <c r="AJ69" s="638">
        <v>4.4000000000000004</v>
      </c>
      <c r="AK69" s="638">
        <v>4.7</v>
      </c>
      <c r="AL69" s="638">
        <v>5</v>
      </c>
      <c r="AM69" s="638">
        <v>4.5999999999999996</v>
      </c>
      <c r="AN69" s="638">
        <v>5.5</v>
      </c>
      <c r="AO69" s="638">
        <v>4.7</v>
      </c>
      <c r="AP69" s="638">
        <v>4.2</v>
      </c>
      <c r="AQ69" s="638">
        <v>4.4000000000000004</v>
      </c>
      <c r="AR69" s="638">
        <v>3.4</v>
      </c>
      <c r="AS69" s="638">
        <v>4.4000000000000004</v>
      </c>
      <c r="AT69" s="638">
        <v>4.4000000000000004</v>
      </c>
      <c r="AU69" s="638">
        <v>4</v>
      </c>
      <c r="AV69" s="638">
        <v>5.6</v>
      </c>
      <c r="AW69" s="638">
        <v>5.3</v>
      </c>
      <c r="AX69" s="638">
        <v>4.7</v>
      </c>
      <c r="AY69" s="638">
        <v>4.5</v>
      </c>
      <c r="AZ69" s="638">
        <v>4.2</v>
      </c>
      <c r="BA69" s="638">
        <v>4.8</v>
      </c>
      <c r="BB69" s="638">
        <v>5.2</v>
      </c>
      <c r="BC69" s="638">
        <v>5.0999999999999996</v>
      </c>
      <c r="BD69" s="638">
        <v>6</v>
      </c>
      <c r="BE69" s="638">
        <v>5.9</v>
      </c>
      <c r="BF69" s="638">
        <v>5.9</v>
      </c>
      <c r="BG69" s="638">
        <v>5.7</v>
      </c>
      <c r="BH69" s="638">
        <v>5.3</v>
      </c>
      <c r="BI69" s="638">
        <v>5.0999999999999996</v>
      </c>
      <c r="BJ69" s="638">
        <v>6.1</v>
      </c>
      <c r="BK69" s="638">
        <v>5.9</v>
      </c>
    </row>
    <row r="70" spans="1:63" x14ac:dyDescent="0.25">
      <c r="A70" t="s">
        <v>60</v>
      </c>
      <c r="B70" s="638">
        <v>8.6999999999999993</v>
      </c>
      <c r="C70" s="638">
        <v>11.3</v>
      </c>
      <c r="D70" s="638">
        <v>10.9</v>
      </c>
      <c r="E70" s="638">
        <v>11.2</v>
      </c>
      <c r="F70" s="638">
        <v>12.9</v>
      </c>
      <c r="G70" s="638">
        <v>13.9</v>
      </c>
      <c r="H70" s="638">
        <v>12.4</v>
      </c>
      <c r="I70" s="638">
        <v>15.1</v>
      </c>
      <c r="J70" s="638">
        <v>12.1</v>
      </c>
      <c r="K70" s="638">
        <v>11.9</v>
      </c>
      <c r="L70" s="638">
        <v>9.6999999999999993</v>
      </c>
      <c r="M70" s="638">
        <v>8.1999999999999993</v>
      </c>
      <c r="N70" s="638">
        <v>12.4</v>
      </c>
      <c r="O70" s="638">
        <v>13.7</v>
      </c>
      <c r="P70" s="638">
        <v>12.6</v>
      </c>
      <c r="Q70" s="638">
        <v>13.5</v>
      </c>
      <c r="R70" s="638">
        <v>8.1</v>
      </c>
      <c r="S70" s="638">
        <v>7.3</v>
      </c>
      <c r="T70" s="638">
        <v>8.8000000000000007</v>
      </c>
      <c r="U70" s="638">
        <v>9</v>
      </c>
      <c r="V70" s="638">
        <v>11.7</v>
      </c>
      <c r="W70" s="638">
        <v>14.1</v>
      </c>
      <c r="X70" s="638">
        <v>14.3</v>
      </c>
      <c r="Y70" s="638">
        <v>14.4</v>
      </c>
      <c r="Z70" s="638">
        <v>14.9</v>
      </c>
      <c r="AA70" s="638">
        <v>10.6</v>
      </c>
      <c r="AB70" s="638">
        <v>9.4</v>
      </c>
      <c r="AC70" s="638">
        <v>10</v>
      </c>
      <c r="AD70" s="638">
        <v>6.4</v>
      </c>
      <c r="AE70" s="638">
        <v>8</v>
      </c>
      <c r="AF70" s="638">
        <v>9.8000000000000007</v>
      </c>
      <c r="AG70" s="638">
        <v>8.6</v>
      </c>
      <c r="AH70" s="638">
        <v>12.3</v>
      </c>
      <c r="AI70" s="638">
        <v>10.8</v>
      </c>
      <c r="AJ70" s="638">
        <v>8.5</v>
      </c>
      <c r="AK70" s="638">
        <v>9.6</v>
      </c>
      <c r="AL70" s="638">
        <v>6.1</v>
      </c>
      <c r="AM70" s="638">
        <v>5.9</v>
      </c>
      <c r="AN70" s="638">
        <v>5.4</v>
      </c>
      <c r="AO70" s="638">
        <v>4.2</v>
      </c>
      <c r="AP70" s="638">
        <v>6</v>
      </c>
      <c r="AQ70" s="638">
        <v>7.1</v>
      </c>
      <c r="AR70" s="638">
        <v>12.6</v>
      </c>
      <c r="AS70" s="638">
        <v>12.6</v>
      </c>
      <c r="AT70" s="638">
        <v>13.3</v>
      </c>
      <c r="AU70" s="638">
        <v>14.6</v>
      </c>
      <c r="AV70" s="638">
        <v>9.3000000000000007</v>
      </c>
      <c r="AW70" s="638">
        <v>11.3</v>
      </c>
      <c r="AX70" s="638">
        <v>11.7</v>
      </c>
      <c r="AY70" s="638">
        <v>11.4</v>
      </c>
      <c r="AZ70" s="638">
        <v>16</v>
      </c>
      <c r="BA70" s="638">
        <v>15.6</v>
      </c>
      <c r="BB70" s="638">
        <v>17.7</v>
      </c>
      <c r="BC70" s="638">
        <v>18.600000000000001</v>
      </c>
      <c r="BD70" s="638">
        <v>21</v>
      </c>
      <c r="BE70" s="638">
        <v>23.6</v>
      </c>
      <c r="BF70" s="638">
        <v>22.9</v>
      </c>
      <c r="BG70" s="638">
        <v>26.8</v>
      </c>
      <c r="BH70" s="638">
        <v>20.5</v>
      </c>
      <c r="BI70" s="638">
        <v>20</v>
      </c>
      <c r="BJ70" s="638">
        <v>22.2</v>
      </c>
      <c r="BK70" s="638">
        <v>15.3</v>
      </c>
    </row>
    <row r="71" spans="1:63" x14ac:dyDescent="0.25">
      <c r="A71" t="s">
        <v>61</v>
      </c>
      <c r="B71" s="638">
        <v>12.6</v>
      </c>
      <c r="C71" s="638">
        <v>12.1</v>
      </c>
      <c r="D71" s="638">
        <v>10.9</v>
      </c>
      <c r="E71" s="638">
        <v>10.199999999999999</v>
      </c>
      <c r="F71" s="638">
        <v>10.3</v>
      </c>
      <c r="G71" s="638">
        <v>9.1999999999999993</v>
      </c>
      <c r="H71" s="638">
        <v>10.3</v>
      </c>
      <c r="I71" s="638">
        <v>8.1999999999999993</v>
      </c>
      <c r="J71" s="638">
        <v>7.2</v>
      </c>
      <c r="K71" s="638">
        <v>10.3</v>
      </c>
      <c r="L71" s="638">
        <v>11.7</v>
      </c>
      <c r="M71" s="638">
        <v>11.6</v>
      </c>
      <c r="N71" s="638">
        <v>11</v>
      </c>
      <c r="O71" s="638">
        <v>12.1</v>
      </c>
      <c r="P71" s="638">
        <v>15</v>
      </c>
      <c r="Q71" s="638">
        <v>15.8</v>
      </c>
      <c r="R71" s="638">
        <v>15.6</v>
      </c>
      <c r="S71" s="638">
        <v>14.8</v>
      </c>
      <c r="T71" s="638">
        <v>14.4</v>
      </c>
      <c r="U71" s="638">
        <v>16.600000000000001</v>
      </c>
      <c r="V71" s="638">
        <v>15.1</v>
      </c>
      <c r="W71" s="638">
        <v>17.399999999999999</v>
      </c>
      <c r="X71" s="638">
        <v>15.3</v>
      </c>
      <c r="Y71" s="638">
        <v>13.9</v>
      </c>
      <c r="Z71" s="638">
        <v>20.2</v>
      </c>
      <c r="AA71" s="638">
        <v>19.399999999999999</v>
      </c>
      <c r="AB71" s="638">
        <v>18.5</v>
      </c>
      <c r="AC71" s="638">
        <v>17.2</v>
      </c>
      <c r="AD71" s="638">
        <v>13.3</v>
      </c>
      <c r="AE71" s="638">
        <v>10.3</v>
      </c>
      <c r="AF71" s="638">
        <v>13</v>
      </c>
      <c r="AG71" s="638">
        <v>15.3</v>
      </c>
      <c r="AH71" s="638">
        <v>13.8</v>
      </c>
      <c r="AI71" s="638">
        <v>12.6</v>
      </c>
      <c r="AJ71" s="638">
        <v>11.9</v>
      </c>
      <c r="AK71" s="638">
        <v>10.4</v>
      </c>
      <c r="AL71" s="638">
        <v>14.9</v>
      </c>
      <c r="AM71" s="638">
        <v>15.8</v>
      </c>
      <c r="AN71" s="638">
        <v>15.2</v>
      </c>
      <c r="AO71" s="638">
        <v>11.4</v>
      </c>
      <c r="AP71" s="638">
        <v>9.6</v>
      </c>
      <c r="AQ71" s="638">
        <v>9.8000000000000007</v>
      </c>
      <c r="AR71" s="638">
        <v>9.6999999999999993</v>
      </c>
      <c r="AS71" s="638">
        <v>11.4</v>
      </c>
      <c r="AT71" s="638">
        <v>10.9</v>
      </c>
      <c r="AU71" s="638">
        <v>9.1999999999999993</v>
      </c>
      <c r="AV71" s="638">
        <v>8.8000000000000007</v>
      </c>
      <c r="AW71" s="638">
        <v>9.9</v>
      </c>
      <c r="AX71" s="638">
        <v>8.8000000000000007</v>
      </c>
      <c r="AY71" s="638">
        <v>9.6999999999999993</v>
      </c>
      <c r="AZ71" s="638">
        <v>10.3</v>
      </c>
      <c r="BA71" s="638">
        <v>8</v>
      </c>
      <c r="BB71" s="638">
        <v>6.6</v>
      </c>
      <c r="BC71" s="638">
        <v>9.4</v>
      </c>
      <c r="BD71" s="638">
        <v>9.1</v>
      </c>
      <c r="BE71" s="638">
        <v>8</v>
      </c>
      <c r="BF71" s="638">
        <v>8.6999999999999993</v>
      </c>
      <c r="BG71" s="638">
        <v>8.6</v>
      </c>
      <c r="BH71" s="638">
        <v>9.6999999999999993</v>
      </c>
      <c r="BI71" s="638">
        <v>11.4</v>
      </c>
      <c r="BJ71" s="638">
        <v>14.3</v>
      </c>
      <c r="BK71" s="638">
        <v>15.2</v>
      </c>
    </row>
    <row r="72" spans="1:63" x14ac:dyDescent="0.25">
      <c r="A72" t="s">
        <v>62</v>
      </c>
      <c r="B72" s="638" t="s">
        <v>18</v>
      </c>
      <c r="C72" s="638" t="s">
        <v>18</v>
      </c>
      <c r="D72" s="638" t="s">
        <v>18</v>
      </c>
      <c r="E72" s="638" t="s">
        <v>18</v>
      </c>
      <c r="F72" s="638" t="s">
        <v>18</v>
      </c>
      <c r="G72" s="638" t="s">
        <v>18</v>
      </c>
      <c r="H72" s="638" t="s">
        <v>18</v>
      </c>
      <c r="I72" s="638" t="s">
        <v>18</v>
      </c>
      <c r="J72" s="638" t="s">
        <v>18</v>
      </c>
      <c r="K72" s="638" t="s">
        <v>18</v>
      </c>
      <c r="L72" s="638" t="s">
        <v>18</v>
      </c>
      <c r="M72" s="638" t="s">
        <v>18</v>
      </c>
      <c r="N72" s="638" t="s">
        <v>18</v>
      </c>
      <c r="O72" s="638" t="s">
        <v>18</v>
      </c>
      <c r="P72" s="638" t="s">
        <v>18</v>
      </c>
      <c r="Q72" s="638" t="s">
        <v>18</v>
      </c>
      <c r="R72" s="638" t="s">
        <v>18</v>
      </c>
      <c r="S72" s="638">
        <v>33.299999999999997</v>
      </c>
      <c r="T72" s="638">
        <v>25</v>
      </c>
      <c r="U72" s="638">
        <v>50</v>
      </c>
      <c r="V72" s="638">
        <v>50</v>
      </c>
      <c r="W72" s="638" t="s">
        <v>18</v>
      </c>
      <c r="X72" s="638" t="s">
        <v>18</v>
      </c>
      <c r="Y72" s="638" t="s">
        <v>18</v>
      </c>
      <c r="Z72" s="638" t="s">
        <v>18</v>
      </c>
      <c r="AA72" s="638" t="s">
        <v>18</v>
      </c>
      <c r="AB72" s="638" t="s">
        <v>18</v>
      </c>
      <c r="AC72" s="638" t="s">
        <v>18</v>
      </c>
      <c r="AD72" s="638" t="s">
        <v>18</v>
      </c>
      <c r="AE72" s="638" t="s">
        <v>18</v>
      </c>
      <c r="AF72" s="638" t="s">
        <v>18</v>
      </c>
      <c r="AG72" s="638" t="s">
        <v>18</v>
      </c>
      <c r="AH72" s="638" t="s">
        <v>18</v>
      </c>
      <c r="AI72" s="638" t="s">
        <v>18</v>
      </c>
      <c r="AJ72" s="638" t="s">
        <v>18</v>
      </c>
      <c r="AK72" s="638" t="s">
        <v>18</v>
      </c>
      <c r="AL72" s="638" t="s">
        <v>18</v>
      </c>
      <c r="AM72" s="638" t="s">
        <v>18</v>
      </c>
      <c r="AN72" s="638" t="s">
        <v>18</v>
      </c>
      <c r="AO72" s="638" t="s">
        <v>18</v>
      </c>
      <c r="AP72" s="638" t="s">
        <v>18</v>
      </c>
      <c r="AQ72" s="638" t="s">
        <v>18</v>
      </c>
      <c r="AR72" s="638" t="s">
        <v>18</v>
      </c>
      <c r="AS72" s="638" t="s">
        <v>18</v>
      </c>
      <c r="AT72" s="638" t="s">
        <v>18</v>
      </c>
      <c r="AU72" s="638" t="s">
        <v>18</v>
      </c>
      <c r="AV72" s="638" t="s">
        <v>18</v>
      </c>
      <c r="AW72" s="638">
        <v>100</v>
      </c>
      <c r="AX72" s="638">
        <v>100</v>
      </c>
      <c r="AY72" s="638">
        <v>25</v>
      </c>
      <c r="AZ72" s="638">
        <v>33.299999999999997</v>
      </c>
      <c r="BA72" s="638" t="s">
        <v>18</v>
      </c>
      <c r="BB72" s="638" t="s">
        <v>18</v>
      </c>
      <c r="BC72" s="638" t="s">
        <v>18</v>
      </c>
      <c r="BD72" s="638" t="s">
        <v>18</v>
      </c>
      <c r="BE72" s="638" t="s">
        <v>18</v>
      </c>
      <c r="BF72" s="638" t="s">
        <v>18</v>
      </c>
      <c r="BG72" s="638" t="s">
        <v>18</v>
      </c>
      <c r="BH72" s="638" t="s">
        <v>18</v>
      </c>
      <c r="BI72" s="638" t="s">
        <v>18</v>
      </c>
      <c r="BJ72" s="638" t="s">
        <v>18</v>
      </c>
      <c r="BK72" s="638" t="s">
        <v>18</v>
      </c>
    </row>
    <row r="73" spans="1:63" x14ac:dyDescent="0.25">
      <c r="A73" t="s">
        <v>63</v>
      </c>
      <c r="B73" s="638">
        <v>6.3</v>
      </c>
      <c r="C73" s="638">
        <v>4.5999999999999996</v>
      </c>
      <c r="D73" s="638">
        <v>4.8</v>
      </c>
      <c r="E73" s="638" t="s">
        <v>18</v>
      </c>
      <c r="F73" s="638" t="s">
        <v>18</v>
      </c>
      <c r="G73" s="638" t="s">
        <v>18</v>
      </c>
      <c r="H73" s="638" t="s">
        <v>18</v>
      </c>
      <c r="I73" s="638" t="s">
        <v>18</v>
      </c>
      <c r="J73" s="638" t="s">
        <v>18</v>
      </c>
      <c r="K73" s="638" t="s">
        <v>18</v>
      </c>
      <c r="L73" s="638">
        <v>4.5</v>
      </c>
      <c r="M73" s="638">
        <v>4.9000000000000004</v>
      </c>
      <c r="N73" s="638">
        <v>6</v>
      </c>
      <c r="O73" s="638">
        <v>9</v>
      </c>
      <c r="P73" s="638">
        <v>5.3</v>
      </c>
      <c r="Q73" s="638">
        <v>7</v>
      </c>
      <c r="R73" s="638">
        <v>5.8</v>
      </c>
      <c r="S73" s="638">
        <v>3.8</v>
      </c>
      <c r="T73" s="638">
        <v>5.2</v>
      </c>
      <c r="U73" s="638">
        <v>4.7</v>
      </c>
      <c r="V73" s="638">
        <v>6.3</v>
      </c>
      <c r="W73" s="638">
        <v>5.4</v>
      </c>
      <c r="X73" s="638">
        <v>5.3</v>
      </c>
      <c r="Y73" s="638">
        <v>3.7</v>
      </c>
      <c r="Z73" s="638">
        <v>2.2999999999999998</v>
      </c>
      <c r="AA73" s="638">
        <v>3.4</v>
      </c>
      <c r="AB73" s="638">
        <v>2.2000000000000002</v>
      </c>
      <c r="AC73" s="638">
        <v>2.5</v>
      </c>
      <c r="AD73" s="638">
        <v>3.6</v>
      </c>
      <c r="AE73" s="638">
        <v>5.3</v>
      </c>
      <c r="AF73" s="638">
        <v>4.4000000000000004</v>
      </c>
      <c r="AG73" s="638">
        <v>2.9</v>
      </c>
      <c r="AH73" s="638">
        <v>3.6</v>
      </c>
      <c r="AI73" s="638">
        <v>2.1</v>
      </c>
      <c r="AJ73" s="638">
        <v>4.2</v>
      </c>
      <c r="AK73" s="638">
        <v>7</v>
      </c>
      <c r="AL73" s="638">
        <v>4.3</v>
      </c>
      <c r="AM73" s="638">
        <v>4.8</v>
      </c>
      <c r="AN73" s="638">
        <v>3.1</v>
      </c>
      <c r="AO73" s="638">
        <v>2.5</v>
      </c>
      <c r="AP73" s="638">
        <v>4.5</v>
      </c>
      <c r="AQ73" s="638">
        <v>4.4000000000000004</v>
      </c>
      <c r="AR73" s="638">
        <v>6.2</v>
      </c>
      <c r="AS73" s="638">
        <v>5.5</v>
      </c>
      <c r="AT73" s="638">
        <v>4.7</v>
      </c>
      <c r="AU73" s="638">
        <v>4.8</v>
      </c>
      <c r="AV73" s="638">
        <v>5.7</v>
      </c>
      <c r="AW73" s="638">
        <v>6.6</v>
      </c>
      <c r="AX73" s="638">
        <v>10.7</v>
      </c>
      <c r="AY73" s="638">
        <v>26.1</v>
      </c>
      <c r="AZ73" s="638">
        <v>32.6</v>
      </c>
      <c r="BA73" s="638">
        <v>30.8</v>
      </c>
      <c r="BB73" s="638">
        <v>24</v>
      </c>
      <c r="BC73" s="638">
        <v>20.5</v>
      </c>
      <c r="BD73" s="638">
        <v>17.3</v>
      </c>
      <c r="BE73" s="638">
        <v>16.7</v>
      </c>
      <c r="BF73" s="638">
        <v>23.8</v>
      </c>
      <c r="BG73" s="638">
        <v>21.4</v>
      </c>
      <c r="BH73" s="638">
        <v>19.2</v>
      </c>
      <c r="BI73" s="638">
        <v>22</v>
      </c>
      <c r="BJ73" s="638">
        <v>21.2</v>
      </c>
      <c r="BK73" s="638">
        <v>25.9</v>
      </c>
    </row>
    <row r="74" spans="1:63" x14ac:dyDescent="0.25">
      <c r="A74" t="s">
        <v>64</v>
      </c>
      <c r="B74" s="638">
        <v>3.7</v>
      </c>
      <c r="C74" s="638">
        <v>5.9</v>
      </c>
      <c r="D74" s="638">
        <v>5.8</v>
      </c>
      <c r="E74" s="638">
        <v>5.8</v>
      </c>
      <c r="F74" s="638">
        <v>5.5</v>
      </c>
      <c r="G74" s="638">
        <v>4.2</v>
      </c>
      <c r="H74" s="638">
        <v>6.2</v>
      </c>
      <c r="I74" s="638">
        <v>5.0999999999999996</v>
      </c>
      <c r="J74" s="638">
        <v>3.9</v>
      </c>
      <c r="K74" s="638">
        <v>3.4</v>
      </c>
      <c r="L74" s="638">
        <v>3.5</v>
      </c>
      <c r="M74" s="638">
        <v>3.2</v>
      </c>
      <c r="N74" s="638">
        <v>4.9000000000000004</v>
      </c>
      <c r="O74" s="638">
        <v>4.7</v>
      </c>
      <c r="P74" s="638">
        <v>5.3</v>
      </c>
      <c r="Q74" s="638">
        <v>7.8</v>
      </c>
      <c r="R74" s="638">
        <v>7.3</v>
      </c>
      <c r="S74" s="638">
        <v>8.1999999999999993</v>
      </c>
      <c r="T74" s="638">
        <v>5.6</v>
      </c>
      <c r="U74" s="638">
        <v>5.4</v>
      </c>
      <c r="V74" s="638">
        <v>3.8</v>
      </c>
      <c r="W74" s="638">
        <v>4.7</v>
      </c>
      <c r="X74" s="638">
        <v>5.5</v>
      </c>
      <c r="Y74" s="638">
        <v>4.9000000000000004</v>
      </c>
      <c r="Z74" s="638">
        <v>6.3</v>
      </c>
      <c r="AA74" s="638">
        <v>7.3</v>
      </c>
      <c r="AB74" s="638">
        <v>8.5</v>
      </c>
      <c r="AC74" s="638">
        <v>11.4</v>
      </c>
      <c r="AD74" s="638">
        <v>10.6</v>
      </c>
      <c r="AE74" s="638">
        <v>8.6999999999999993</v>
      </c>
      <c r="AF74" s="638">
        <v>8.1999999999999993</v>
      </c>
      <c r="AG74" s="638">
        <v>5.6</v>
      </c>
      <c r="AH74" s="638">
        <v>5.3</v>
      </c>
      <c r="AI74" s="638">
        <v>5.5</v>
      </c>
      <c r="AJ74" s="638">
        <v>4.5999999999999996</v>
      </c>
      <c r="AK74" s="638">
        <v>4.3</v>
      </c>
      <c r="AL74" s="638">
        <v>5.0999999999999996</v>
      </c>
      <c r="AM74" s="638">
        <v>4.3</v>
      </c>
      <c r="AN74" s="638">
        <v>5.8</v>
      </c>
      <c r="AO74" s="638">
        <v>9.1999999999999993</v>
      </c>
      <c r="AP74" s="638">
        <v>8.5</v>
      </c>
      <c r="AQ74" s="638">
        <v>9.9</v>
      </c>
      <c r="AR74" s="638">
        <v>6.9</v>
      </c>
      <c r="AS74" s="638">
        <v>3</v>
      </c>
      <c r="AT74" s="638">
        <v>3.5</v>
      </c>
      <c r="AU74" s="638">
        <v>5</v>
      </c>
      <c r="AV74" s="638">
        <v>5.6</v>
      </c>
      <c r="AW74" s="638">
        <v>8.6</v>
      </c>
      <c r="AX74" s="638">
        <v>8.6</v>
      </c>
      <c r="AY74" s="638">
        <v>6.6</v>
      </c>
      <c r="AZ74" s="638">
        <v>4.4000000000000004</v>
      </c>
      <c r="BA74" s="638">
        <v>6.1</v>
      </c>
      <c r="BB74" s="638">
        <v>6.9</v>
      </c>
      <c r="BC74" s="638">
        <v>10.9</v>
      </c>
      <c r="BD74" s="638">
        <v>12</v>
      </c>
      <c r="BE74" s="638">
        <v>6.8</v>
      </c>
      <c r="BF74" s="638">
        <v>9.8000000000000007</v>
      </c>
      <c r="BG74" s="638">
        <v>6.9</v>
      </c>
      <c r="BH74" s="638">
        <v>6.5</v>
      </c>
      <c r="BI74" s="638">
        <v>7.4</v>
      </c>
      <c r="BJ74" s="638">
        <v>5.3</v>
      </c>
      <c r="BK74" s="638">
        <v>5.8</v>
      </c>
    </row>
    <row r="75" spans="1:63" x14ac:dyDescent="0.25">
      <c r="A75" t="s">
        <v>65</v>
      </c>
      <c r="B75" s="638">
        <v>4.7</v>
      </c>
      <c r="C75" s="638">
        <v>3.8</v>
      </c>
      <c r="D75" s="638">
        <v>6.6</v>
      </c>
      <c r="E75" s="638">
        <v>8.1</v>
      </c>
      <c r="F75" s="638">
        <v>7.5</v>
      </c>
      <c r="G75" s="638">
        <v>8</v>
      </c>
      <c r="H75" s="638">
        <v>5.7</v>
      </c>
      <c r="I75" s="638">
        <v>5.0999999999999996</v>
      </c>
      <c r="J75" s="638">
        <v>5.7</v>
      </c>
      <c r="K75" s="638">
        <v>6</v>
      </c>
      <c r="L75" s="638">
        <v>7.4</v>
      </c>
      <c r="M75" s="638">
        <v>12.3</v>
      </c>
      <c r="N75" s="638">
        <v>10.199999999999999</v>
      </c>
      <c r="O75" s="638">
        <v>9.5</v>
      </c>
      <c r="P75" s="638">
        <v>10.1</v>
      </c>
      <c r="Q75" s="638">
        <v>6.5</v>
      </c>
      <c r="R75" s="638">
        <v>10.5</v>
      </c>
      <c r="S75" s="638">
        <v>13</v>
      </c>
      <c r="T75" s="638">
        <v>15</v>
      </c>
      <c r="U75" s="638">
        <v>14.9</v>
      </c>
      <c r="V75" s="638">
        <v>16.5</v>
      </c>
      <c r="W75" s="638">
        <v>13.2</v>
      </c>
      <c r="X75" s="638">
        <v>9.6</v>
      </c>
      <c r="Y75" s="638">
        <v>10.7</v>
      </c>
      <c r="Z75" s="638">
        <v>8.9</v>
      </c>
      <c r="AA75" s="638">
        <v>10.5</v>
      </c>
      <c r="AB75" s="638">
        <v>12.4</v>
      </c>
      <c r="AC75" s="638">
        <v>10.3</v>
      </c>
      <c r="AD75" s="638">
        <v>11</v>
      </c>
      <c r="AE75" s="638">
        <v>10.5</v>
      </c>
      <c r="AF75" s="638">
        <v>9</v>
      </c>
      <c r="AG75" s="638">
        <v>12.3</v>
      </c>
      <c r="AH75" s="638">
        <v>13.7</v>
      </c>
      <c r="AI75" s="638">
        <v>18</v>
      </c>
      <c r="AJ75" s="638">
        <v>19.8</v>
      </c>
      <c r="AK75" s="638">
        <v>17.899999999999999</v>
      </c>
      <c r="AL75" s="638">
        <v>13.5</v>
      </c>
      <c r="AM75" s="638">
        <v>7.8</v>
      </c>
      <c r="AN75" s="638">
        <v>7.6</v>
      </c>
      <c r="AO75" s="638">
        <v>7.9</v>
      </c>
      <c r="AP75" s="638">
        <v>7</v>
      </c>
      <c r="AQ75" s="638">
        <v>5.5</v>
      </c>
      <c r="AR75" s="638">
        <v>5.6</v>
      </c>
      <c r="AS75" s="638">
        <v>6.3</v>
      </c>
      <c r="AT75" s="638">
        <v>9.1999999999999993</v>
      </c>
      <c r="AU75" s="638">
        <v>11</v>
      </c>
      <c r="AV75" s="638">
        <v>9.9</v>
      </c>
      <c r="AW75" s="638">
        <v>11.7</v>
      </c>
      <c r="AX75" s="638">
        <v>12.1</v>
      </c>
      <c r="AY75" s="638">
        <v>9.1</v>
      </c>
      <c r="AZ75" s="638">
        <v>11.3</v>
      </c>
      <c r="BA75" s="638">
        <v>13.9</v>
      </c>
      <c r="BB75" s="638">
        <v>10.1</v>
      </c>
      <c r="BC75" s="638">
        <v>14.3</v>
      </c>
      <c r="BD75" s="638">
        <v>12.4</v>
      </c>
      <c r="BE75" s="638">
        <v>9.8000000000000007</v>
      </c>
      <c r="BF75" s="638">
        <v>10.6</v>
      </c>
      <c r="BG75" s="638">
        <v>9.5</v>
      </c>
      <c r="BH75" s="638">
        <v>10.7</v>
      </c>
      <c r="BI75" s="638">
        <v>8.6999999999999993</v>
      </c>
      <c r="BJ75" s="638">
        <v>9.3000000000000007</v>
      </c>
      <c r="BK75" s="638">
        <v>10</v>
      </c>
    </row>
    <row r="76" spans="1:63" x14ac:dyDescent="0.25">
      <c r="A76" t="s">
        <v>66</v>
      </c>
      <c r="B76" s="638">
        <v>10.6</v>
      </c>
      <c r="C76" s="638">
        <v>9.4</v>
      </c>
      <c r="D76" s="638">
        <v>12.1</v>
      </c>
      <c r="E76" s="638">
        <v>12.4</v>
      </c>
      <c r="F76" s="638">
        <v>12.7</v>
      </c>
      <c r="G76" s="638">
        <v>13.1</v>
      </c>
      <c r="H76" s="638">
        <v>10.1</v>
      </c>
      <c r="I76" s="638">
        <v>14.6</v>
      </c>
      <c r="J76" s="638">
        <v>13.6</v>
      </c>
      <c r="K76" s="638">
        <v>15.8</v>
      </c>
      <c r="L76" s="638">
        <v>16.7</v>
      </c>
      <c r="M76" s="638">
        <v>15.4</v>
      </c>
      <c r="N76" s="638">
        <v>17.7</v>
      </c>
      <c r="O76" s="638">
        <v>16.5</v>
      </c>
      <c r="P76" s="638">
        <v>20.7</v>
      </c>
      <c r="Q76" s="638">
        <v>21.3</v>
      </c>
      <c r="R76" s="638">
        <v>22</v>
      </c>
      <c r="S76" s="638">
        <v>23.6</v>
      </c>
      <c r="T76" s="638">
        <v>20.6</v>
      </c>
      <c r="U76" s="638">
        <v>21.9</v>
      </c>
      <c r="V76" s="638">
        <v>22.8</v>
      </c>
      <c r="W76" s="638">
        <v>25</v>
      </c>
      <c r="X76" s="638">
        <v>28</v>
      </c>
      <c r="Y76" s="638">
        <v>27.4</v>
      </c>
      <c r="Z76" s="638">
        <v>26.6</v>
      </c>
      <c r="AA76" s="638">
        <v>24.8</v>
      </c>
      <c r="AB76" s="638">
        <v>22.7</v>
      </c>
      <c r="AC76" s="638">
        <v>24.3</v>
      </c>
      <c r="AD76" s="638">
        <v>24</v>
      </c>
      <c r="AE76" s="638">
        <v>25</v>
      </c>
      <c r="AF76" s="638">
        <v>22.3</v>
      </c>
      <c r="AG76" s="638">
        <v>21.2</v>
      </c>
      <c r="AH76" s="638">
        <v>23.8</v>
      </c>
      <c r="AI76" s="638">
        <v>22.3</v>
      </c>
      <c r="AJ76" s="638">
        <v>21.5</v>
      </c>
      <c r="AK76" s="638">
        <v>20.2</v>
      </c>
      <c r="AL76" s="638">
        <v>15.9</v>
      </c>
      <c r="AM76" s="638">
        <v>15.4</v>
      </c>
      <c r="AN76" s="638">
        <v>18.100000000000001</v>
      </c>
      <c r="AO76" s="638">
        <v>19.5</v>
      </c>
      <c r="AP76" s="638">
        <v>23.7</v>
      </c>
      <c r="AQ76" s="638">
        <v>26.1</v>
      </c>
      <c r="AR76" s="638">
        <v>25.6</v>
      </c>
      <c r="AS76" s="638">
        <v>29.6</v>
      </c>
      <c r="AT76" s="638">
        <v>24.9</v>
      </c>
      <c r="AU76" s="638">
        <v>23</v>
      </c>
      <c r="AV76" s="638">
        <v>24.1</v>
      </c>
      <c r="AW76" s="638">
        <v>21.3</v>
      </c>
      <c r="AX76" s="638">
        <v>21.7</v>
      </c>
      <c r="AY76" s="638">
        <v>20.2</v>
      </c>
      <c r="AZ76" s="638">
        <v>19.5</v>
      </c>
      <c r="BA76" s="638">
        <v>19.100000000000001</v>
      </c>
      <c r="BB76" s="638">
        <v>17.899999999999999</v>
      </c>
      <c r="BC76" s="638">
        <v>22.9</v>
      </c>
      <c r="BD76" s="638">
        <v>21.6</v>
      </c>
      <c r="BE76" s="638">
        <v>24.3</v>
      </c>
      <c r="BF76" s="638">
        <v>23.4</v>
      </c>
      <c r="BG76" s="638">
        <v>19.3</v>
      </c>
      <c r="BH76" s="638">
        <v>19.7</v>
      </c>
      <c r="BI76" s="638">
        <v>19.8</v>
      </c>
      <c r="BJ76" s="638">
        <v>20.5</v>
      </c>
      <c r="BK76" s="638">
        <v>21.7</v>
      </c>
    </row>
    <row r="77" spans="1:63" x14ac:dyDescent="0.25">
      <c r="A77" t="s">
        <v>67</v>
      </c>
      <c r="B77" s="638">
        <v>4.9000000000000004</v>
      </c>
      <c r="C77" s="638">
        <v>5.9</v>
      </c>
      <c r="D77" s="638">
        <v>5.3</v>
      </c>
      <c r="E77" s="638">
        <v>11.9</v>
      </c>
      <c r="F77" s="638">
        <v>12.6</v>
      </c>
      <c r="G77" s="638">
        <v>15.2</v>
      </c>
      <c r="H77" s="638">
        <v>17.399999999999999</v>
      </c>
      <c r="I77" s="638">
        <v>15.3</v>
      </c>
      <c r="J77" s="638">
        <v>16.399999999999999</v>
      </c>
      <c r="K77" s="638">
        <v>15.2</v>
      </c>
      <c r="L77" s="638">
        <v>14.2</v>
      </c>
      <c r="M77" s="638">
        <v>11.1</v>
      </c>
      <c r="N77" s="638">
        <v>10</v>
      </c>
      <c r="O77" s="638">
        <v>12.3</v>
      </c>
      <c r="P77" s="638">
        <v>14.7</v>
      </c>
      <c r="Q77" s="638">
        <v>18.7</v>
      </c>
      <c r="R77" s="638">
        <v>18.399999999999999</v>
      </c>
      <c r="S77" s="638">
        <v>18.899999999999999</v>
      </c>
      <c r="T77" s="638">
        <v>15.4</v>
      </c>
      <c r="U77" s="638">
        <v>11.1</v>
      </c>
      <c r="V77" s="638">
        <v>13</v>
      </c>
      <c r="W77" s="638">
        <v>10.5</v>
      </c>
      <c r="X77" s="638">
        <v>8.8000000000000007</v>
      </c>
      <c r="Y77" s="638">
        <v>7.4</v>
      </c>
      <c r="Z77" s="638">
        <v>13.6</v>
      </c>
      <c r="AA77" s="638">
        <v>14.5</v>
      </c>
      <c r="AB77" s="638">
        <v>18.600000000000001</v>
      </c>
      <c r="AC77" s="638">
        <v>21.9</v>
      </c>
      <c r="AD77" s="638">
        <v>16.899999999999999</v>
      </c>
      <c r="AE77" s="638">
        <v>15.9</v>
      </c>
      <c r="AF77" s="638">
        <v>8.1999999999999993</v>
      </c>
      <c r="AG77" s="638">
        <v>15.7</v>
      </c>
      <c r="AH77" s="638">
        <v>9.1999999999999993</v>
      </c>
      <c r="AI77" s="638">
        <v>8.8000000000000007</v>
      </c>
      <c r="AJ77" s="638">
        <v>8</v>
      </c>
      <c r="AK77" s="638">
        <v>3</v>
      </c>
      <c r="AL77" s="638">
        <v>7.6</v>
      </c>
      <c r="AM77" s="638">
        <v>9.6</v>
      </c>
      <c r="AN77" s="638">
        <v>11.5</v>
      </c>
      <c r="AO77" s="638">
        <v>11.3</v>
      </c>
      <c r="AP77" s="638">
        <v>11.1</v>
      </c>
      <c r="AQ77" s="638">
        <v>9.4</v>
      </c>
      <c r="AR77" s="638">
        <v>8</v>
      </c>
      <c r="AS77" s="638">
        <v>8</v>
      </c>
      <c r="AT77" s="638">
        <v>8.3000000000000007</v>
      </c>
      <c r="AU77" s="638">
        <v>17.899999999999999</v>
      </c>
      <c r="AV77" s="638">
        <v>18.100000000000001</v>
      </c>
      <c r="AW77" s="638">
        <v>20</v>
      </c>
      <c r="AX77" s="638">
        <v>19.600000000000001</v>
      </c>
      <c r="AY77" s="638">
        <v>21</v>
      </c>
      <c r="AZ77" s="638">
        <v>27.7</v>
      </c>
      <c r="BA77" s="638">
        <v>31.3</v>
      </c>
      <c r="BB77" s="638">
        <v>31.6</v>
      </c>
      <c r="BC77" s="638">
        <v>26.7</v>
      </c>
      <c r="BD77" s="638">
        <v>26.1</v>
      </c>
      <c r="BE77" s="638">
        <v>32.200000000000003</v>
      </c>
      <c r="BF77" s="638">
        <v>29.6</v>
      </c>
      <c r="BG77" s="638">
        <v>28.6</v>
      </c>
      <c r="BH77" s="638">
        <v>24.3</v>
      </c>
      <c r="BI77" s="638">
        <v>21.6</v>
      </c>
      <c r="BJ77" s="638">
        <v>19.8</v>
      </c>
      <c r="BK77" s="638">
        <v>22.5</v>
      </c>
    </row>
    <row r="78" spans="1:63" x14ac:dyDescent="0.25">
      <c r="A78" t="s">
        <v>68</v>
      </c>
      <c r="B78" s="638">
        <v>2.7</v>
      </c>
      <c r="C78" s="638">
        <v>4.4000000000000004</v>
      </c>
      <c r="D78" s="638">
        <v>4.5</v>
      </c>
      <c r="E78" s="638">
        <v>9.8000000000000007</v>
      </c>
      <c r="F78" s="638">
        <v>6.8</v>
      </c>
      <c r="G78" s="638">
        <v>7.9</v>
      </c>
      <c r="H78" s="638">
        <v>7.6</v>
      </c>
      <c r="I78" s="638">
        <v>1.4</v>
      </c>
      <c r="J78" s="638">
        <v>1.3</v>
      </c>
      <c r="K78" s="638">
        <v>3.6</v>
      </c>
      <c r="L78" s="638">
        <v>2.9</v>
      </c>
      <c r="M78" s="638">
        <v>2.4</v>
      </c>
      <c r="N78" s="638">
        <v>3.3</v>
      </c>
      <c r="O78" s="638">
        <v>1.6</v>
      </c>
      <c r="P78" s="638">
        <v>4</v>
      </c>
      <c r="Q78" s="638">
        <v>5.6</v>
      </c>
      <c r="R78" s="638">
        <v>6.1</v>
      </c>
      <c r="S78" s="638">
        <v>3.1</v>
      </c>
      <c r="T78" s="638">
        <v>2.2000000000000002</v>
      </c>
      <c r="U78" s="638">
        <v>5.0999999999999996</v>
      </c>
      <c r="V78" s="638">
        <v>5</v>
      </c>
      <c r="W78" s="638">
        <v>8.1</v>
      </c>
      <c r="X78" s="638">
        <v>7.1</v>
      </c>
      <c r="Y78" s="638">
        <v>6.3</v>
      </c>
      <c r="Z78" s="638">
        <v>6</v>
      </c>
      <c r="AA78" s="638">
        <v>4.8</v>
      </c>
      <c r="AB78" s="638">
        <v>7.4</v>
      </c>
      <c r="AC78" s="638">
        <v>6.1</v>
      </c>
      <c r="AD78" s="638">
        <v>8.1999999999999993</v>
      </c>
      <c r="AE78" s="638">
        <v>6.9</v>
      </c>
      <c r="AF78" s="638">
        <v>7.6</v>
      </c>
      <c r="AG78" s="638">
        <v>8.9</v>
      </c>
      <c r="AH78" s="638">
        <v>6.8</v>
      </c>
      <c r="AI78" s="638">
        <v>7.3</v>
      </c>
      <c r="AJ78" s="638">
        <v>6.7</v>
      </c>
      <c r="AK78" s="638">
        <v>8.8000000000000007</v>
      </c>
      <c r="AL78" s="638">
        <v>9.9</v>
      </c>
      <c r="AM78" s="638">
        <v>9.6</v>
      </c>
      <c r="AN78" s="638">
        <v>11.8</v>
      </c>
      <c r="AO78" s="638">
        <v>9.4</v>
      </c>
      <c r="AP78" s="638">
        <v>12.5</v>
      </c>
      <c r="AQ78" s="638">
        <v>10.5</v>
      </c>
      <c r="AR78" s="638">
        <v>6.8</v>
      </c>
      <c r="AS78" s="638">
        <v>10.7</v>
      </c>
      <c r="AT78" s="638">
        <v>10.7</v>
      </c>
      <c r="AU78" s="638">
        <v>10</v>
      </c>
      <c r="AV78" s="638">
        <v>12.9</v>
      </c>
      <c r="AW78" s="638">
        <v>14</v>
      </c>
      <c r="AX78" s="638">
        <v>9.8000000000000007</v>
      </c>
      <c r="AY78" s="638">
        <v>10.8</v>
      </c>
      <c r="AZ78" s="638">
        <v>9.6</v>
      </c>
      <c r="BA78" s="638">
        <v>9.1999999999999993</v>
      </c>
      <c r="BB78" s="638">
        <v>10.7</v>
      </c>
      <c r="BC78" s="638">
        <v>9.5</v>
      </c>
      <c r="BD78" s="638">
        <v>10.1</v>
      </c>
      <c r="BE78" s="638">
        <v>13.8</v>
      </c>
      <c r="BF78" s="638">
        <v>17.3</v>
      </c>
      <c r="BG78" s="638">
        <v>19.2</v>
      </c>
      <c r="BH78" s="638">
        <v>23.5</v>
      </c>
      <c r="BI78" s="638">
        <v>23.6</v>
      </c>
      <c r="BJ78" s="638">
        <v>21.5</v>
      </c>
      <c r="BK78" s="638">
        <v>21</v>
      </c>
    </row>
    <row r="79" spans="1:63" x14ac:dyDescent="0.25">
      <c r="A79" t="s">
        <v>69</v>
      </c>
      <c r="B79" s="638" t="s">
        <v>18</v>
      </c>
      <c r="C79" s="638" t="s">
        <v>18</v>
      </c>
      <c r="D79" s="638" t="s">
        <v>18</v>
      </c>
      <c r="E79" s="638" t="s">
        <v>18</v>
      </c>
      <c r="F79" s="638" t="s">
        <v>18</v>
      </c>
      <c r="G79" s="638">
        <v>7.7</v>
      </c>
      <c r="H79" s="638">
        <v>4.8</v>
      </c>
      <c r="I79" s="638">
        <v>4.2</v>
      </c>
      <c r="J79" s="638">
        <v>7.7</v>
      </c>
      <c r="K79" s="638">
        <v>2.9</v>
      </c>
      <c r="L79" s="638">
        <v>2.5</v>
      </c>
      <c r="M79" s="638">
        <v>2.9</v>
      </c>
      <c r="N79" s="638">
        <v>5.3</v>
      </c>
      <c r="O79" s="638">
        <v>5.6</v>
      </c>
      <c r="P79" s="638">
        <v>10</v>
      </c>
      <c r="Q79" s="638">
        <v>9.1</v>
      </c>
      <c r="R79" s="638">
        <v>5</v>
      </c>
      <c r="S79" s="638">
        <v>5</v>
      </c>
      <c r="T79" s="638">
        <v>2.4</v>
      </c>
      <c r="U79" s="638">
        <v>2.9</v>
      </c>
      <c r="V79" s="638" t="s">
        <v>18</v>
      </c>
      <c r="W79" s="638">
        <v>10</v>
      </c>
      <c r="X79" s="638">
        <v>20</v>
      </c>
      <c r="Y79" s="638">
        <v>20.7</v>
      </c>
      <c r="Z79" s="638">
        <v>21.4</v>
      </c>
      <c r="AA79" s="638">
        <v>16</v>
      </c>
      <c r="AB79" s="638">
        <v>10.5</v>
      </c>
      <c r="AC79" s="638">
        <v>14.3</v>
      </c>
      <c r="AD79" s="638">
        <v>10</v>
      </c>
      <c r="AE79" s="638">
        <v>10</v>
      </c>
      <c r="AF79" s="638">
        <v>11.8</v>
      </c>
      <c r="AG79" s="638">
        <v>6.3</v>
      </c>
      <c r="AH79" s="638">
        <v>10</v>
      </c>
      <c r="AI79" s="638">
        <v>16</v>
      </c>
      <c r="AJ79" s="638">
        <v>13</v>
      </c>
      <c r="AK79" s="638">
        <v>16.7</v>
      </c>
      <c r="AL79" s="638">
        <v>14.3</v>
      </c>
      <c r="AM79" s="638">
        <v>6.7</v>
      </c>
      <c r="AN79" s="638">
        <v>15.4</v>
      </c>
      <c r="AO79" s="638">
        <v>13.3</v>
      </c>
      <c r="AP79" s="638">
        <v>15.8</v>
      </c>
      <c r="AQ79" s="638">
        <v>18.2</v>
      </c>
      <c r="AR79" s="638">
        <v>15</v>
      </c>
      <c r="AS79" s="638">
        <v>16.7</v>
      </c>
      <c r="AT79" s="638">
        <v>15.2</v>
      </c>
      <c r="AU79" s="638">
        <v>18</v>
      </c>
      <c r="AV79" s="638">
        <v>15.9</v>
      </c>
      <c r="AW79" s="638">
        <v>19.5</v>
      </c>
      <c r="AX79" s="638">
        <v>19</v>
      </c>
      <c r="AY79" s="638">
        <v>13</v>
      </c>
      <c r="AZ79" s="638">
        <v>14.3</v>
      </c>
      <c r="BA79" s="638">
        <v>14.7</v>
      </c>
      <c r="BB79" s="638">
        <v>20.5</v>
      </c>
      <c r="BC79" s="638">
        <v>24.4</v>
      </c>
      <c r="BD79" s="638">
        <v>34</v>
      </c>
      <c r="BE79" s="638">
        <v>30.4</v>
      </c>
      <c r="BF79" s="638">
        <v>35.4</v>
      </c>
      <c r="BG79" s="638">
        <v>31.1</v>
      </c>
      <c r="BH79" s="638">
        <v>24.4</v>
      </c>
      <c r="BI79" s="638">
        <v>23.9</v>
      </c>
      <c r="BJ79" s="638">
        <v>15.9</v>
      </c>
      <c r="BK79" s="638">
        <v>24.5</v>
      </c>
    </row>
    <row r="80" spans="1:63" x14ac:dyDescent="0.25">
      <c r="A80" t="s">
        <v>70</v>
      </c>
      <c r="B80" s="638">
        <v>3.2</v>
      </c>
      <c r="C80" s="638">
        <v>3.9</v>
      </c>
      <c r="D80" s="638">
        <v>5.6</v>
      </c>
      <c r="E80" s="638">
        <v>5.5</v>
      </c>
      <c r="F80" s="638">
        <v>5.4</v>
      </c>
      <c r="G80" s="638">
        <v>5.6</v>
      </c>
      <c r="H80" s="638">
        <v>5.3</v>
      </c>
      <c r="I80" s="638">
        <v>6.1</v>
      </c>
      <c r="J80" s="638">
        <v>6.6</v>
      </c>
      <c r="K80" s="638">
        <v>7.2</v>
      </c>
      <c r="L80" s="638">
        <v>7.5</v>
      </c>
      <c r="M80" s="638">
        <v>7.8</v>
      </c>
      <c r="N80" s="638">
        <v>7.6</v>
      </c>
      <c r="O80" s="638">
        <v>8.6999999999999993</v>
      </c>
      <c r="P80" s="638">
        <v>8.9</v>
      </c>
      <c r="Q80" s="638">
        <v>9.8000000000000007</v>
      </c>
      <c r="R80" s="638">
        <v>9.9</v>
      </c>
      <c r="S80" s="638">
        <v>9.1999999999999993</v>
      </c>
      <c r="T80" s="638">
        <v>8.1999999999999993</v>
      </c>
      <c r="U80" s="638">
        <v>7.7</v>
      </c>
      <c r="V80" s="638">
        <v>10.5</v>
      </c>
      <c r="W80" s="638">
        <v>11.4</v>
      </c>
      <c r="X80" s="638">
        <v>12.4</v>
      </c>
      <c r="Y80" s="638">
        <v>13</v>
      </c>
      <c r="Z80" s="638">
        <v>11.9</v>
      </c>
      <c r="AA80" s="638">
        <v>10.8</v>
      </c>
      <c r="AB80" s="638">
        <v>10.6</v>
      </c>
      <c r="AC80" s="638">
        <v>10.8</v>
      </c>
      <c r="AD80" s="638">
        <v>11.9</v>
      </c>
      <c r="AE80" s="638">
        <v>12.8</v>
      </c>
      <c r="AF80" s="638">
        <v>12.6</v>
      </c>
      <c r="AG80" s="638">
        <v>14.3</v>
      </c>
      <c r="AH80" s="638">
        <v>12.6</v>
      </c>
      <c r="AI80" s="638">
        <v>13.6</v>
      </c>
      <c r="AJ80" s="638">
        <v>12.4</v>
      </c>
      <c r="AK80" s="638">
        <v>12.2</v>
      </c>
      <c r="AL80" s="638">
        <v>11.9</v>
      </c>
      <c r="AM80" s="638">
        <v>10.9</v>
      </c>
      <c r="AN80" s="638">
        <v>14.4</v>
      </c>
      <c r="AO80" s="638">
        <v>10.3</v>
      </c>
      <c r="AP80" s="638">
        <v>11.9</v>
      </c>
      <c r="AQ80" s="638">
        <v>11.2</v>
      </c>
      <c r="AR80" s="638">
        <v>9.6</v>
      </c>
      <c r="AS80" s="638">
        <v>11.3</v>
      </c>
      <c r="AT80" s="638">
        <v>9.6</v>
      </c>
      <c r="AU80" s="638">
        <v>9.8000000000000007</v>
      </c>
      <c r="AV80" s="638">
        <v>10.6</v>
      </c>
      <c r="AW80" s="638">
        <v>13.5</v>
      </c>
      <c r="AX80" s="638">
        <v>12.8</v>
      </c>
      <c r="AY80" s="638">
        <v>11.5</v>
      </c>
      <c r="AZ80" s="638">
        <v>11.4</v>
      </c>
      <c r="BA80" s="638">
        <v>11.7</v>
      </c>
      <c r="BB80" s="638">
        <v>12.2</v>
      </c>
      <c r="BC80" s="638">
        <v>12.8</v>
      </c>
      <c r="BD80" s="638">
        <v>12.6</v>
      </c>
      <c r="BE80" s="638">
        <v>11.1</v>
      </c>
      <c r="BF80" s="638">
        <v>11.6</v>
      </c>
      <c r="BG80" s="638">
        <v>13.5</v>
      </c>
      <c r="BH80" s="638">
        <v>16.600000000000001</v>
      </c>
      <c r="BI80" s="638">
        <v>16</v>
      </c>
      <c r="BJ80" s="638">
        <v>13.7</v>
      </c>
      <c r="BK80" s="638">
        <v>12.4</v>
      </c>
    </row>
    <row r="81" spans="1:63" x14ac:dyDescent="0.25">
      <c r="A81" t="s">
        <v>71</v>
      </c>
      <c r="B81" s="638" t="s">
        <v>18</v>
      </c>
      <c r="C81" s="638">
        <v>2.2000000000000002</v>
      </c>
      <c r="D81" s="638">
        <v>2.4</v>
      </c>
      <c r="E81" s="638">
        <v>1.9</v>
      </c>
      <c r="F81" s="638">
        <v>1.8</v>
      </c>
      <c r="G81" s="638" t="s">
        <v>18</v>
      </c>
      <c r="H81" s="638" t="s">
        <v>18</v>
      </c>
      <c r="I81" s="638" t="s">
        <v>18</v>
      </c>
      <c r="J81" s="638" t="s">
        <v>18</v>
      </c>
      <c r="K81" s="638" t="s">
        <v>18</v>
      </c>
      <c r="L81" s="638">
        <v>3.4</v>
      </c>
      <c r="M81" s="638">
        <v>7.4</v>
      </c>
      <c r="N81" s="638">
        <v>8.6</v>
      </c>
      <c r="O81" s="638">
        <v>7.7</v>
      </c>
      <c r="P81" s="638">
        <v>5.8</v>
      </c>
      <c r="Q81" s="638">
        <v>1.4</v>
      </c>
      <c r="R81" s="638">
        <v>1.2</v>
      </c>
      <c r="S81" s="638">
        <v>1.1000000000000001</v>
      </c>
      <c r="T81" s="638">
        <v>1.9</v>
      </c>
      <c r="U81" s="638">
        <v>2.9</v>
      </c>
      <c r="V81" s="638">
        <v>3.7</v>
      </c>
      <c r="W81" s="638">
        <v>7.8</v>
      </c>
      <c r="X81" s="638">
        <v>6.3</v>
      </c>
      <c r="Y81" s="638">
        <v>7.5</v>
      </c>
      <c r="Z81" s="638">
        <v>11.7</v>
      </c>
      <c r="AA81" s="638">
        <v>12.7</v>
      </c>
      <c r="AB81" s="638">
        <v>10.3</v>
      </c>
      <c r="AC81" s="638">
        <v>9.3000000000000007</v>
      </c>
      <c r="AD81" s="638">
        <v>9.5</v>
      </c>
      <c r="AE81" s="638">
        <v>15.1</v>
      </c>
      <c r="AF81" s="638">
        <v>15.7</v>
      </c>
      <c r="AG81" s="638">
        <v>16.899999999999999</v>
      </c>
      <c r="AH81" s="638">
        <v>16.899999999999999</v>
      </c>
      <c r="AI81" s="638">
        <v>12.2</v>
      </c>
      <c r="AJ81" s="638">
        <v>17.100000000000001</v>
      </c>
      <c r="AK81" s="638">
        <v>24.2</v>
      </c>
      <c r="AL81" s="638">
        <v>29.6</v>
      </c>
      <c r="AM81" s="638">
        <v>26.3</v>
      </c>
      <c r="AN81" s="638">
        <v>22.9</v>
      </c>
      <c r="AO81" s="638">
        <v>25</v>
      </c>
      <c r="AP81" s="638">
        <v>22.2</v>
      </c>
      <c r="AQ81" s="638">
        <v>24</v>
      </c>
      <c r="AR81" s="638">
        <v>22.6</v>
      </c>
      <c r="AS81" s="638">
        <v>16.399999999999999</v>
      </c>
      <c r="AT81" s="638">
        <v>15.2</v>
      </c>
      <c r="AU81" s="638">
        <v>13.6</v>
      </c>
      <c r="AV81" s="638">
        <v>11.5</v>
      </c>
      <c r="AW81" s="638">
        <v>14.5</v>
      </c>
      <c r="AX81" s="638">
        <v>19.100000000000001</v>
      </c>
      <c r="AY81" s="638">
        <v>22.5</v>
      </c>
      <c r="AZ81" s="638">
        <v>27.3</v>
      </c>
      <c r="BA81" s="638">
        <v>25.6</v>
      </c>
      <c r="BB81" s="638">
        <v>25.9</v>
      </c>
      <c r="BC81" s="638">
        <v>26.3</v>
      </c>
      <c r="BD81" s="638">
        <v>25.6</v>
      </c>
      <c r="BE81" s="638">
        <v>26.8</v>
      </c>
      <c r="BF81" s="638">
        <v>25.4</v>
      </c>
      <c r="BG81" s="638">
        <v>23.1</v>
      </c>
      <c r="BH81" s="638">
        <v>22.7</v>
      </c>
      <c r="BI81" s="638">
        <v>28.8</v>
      </c>
      <c r="BJ81" s="638">
        <v>24.2</v>
      </c>
      <c r="BK81" s="638">
        <v>19.2</v>
      </c>
    </row>
    <row r="82" spans="1:63" x14ac:dyDescent="0.25">
      <c r="A82" t="s">
        <v>72</v>
      </c>
      <c r="B82" s="638">
        <v>7.8</v>
      </c>
      <c r="C82" s="638">
        <v>6.2</v>
      </c>
      <c r="D82" s="638">
        <v>6.4</v>
      </c>
      <c r="E82" s="638">
        <v>6.7</v>
      </c>
      <c r="F82" s="638">
        <v>6.4</v>
      </c>
      <c r="G82" s="638">
        <v>7</v>
      </c>
      <c r="H82" s="638">
        <v>7.2</v>
      </c>
      <c r="I82" s="638">
        <v>9.6</v>
      </c>
      <c r="J82" s="638">
        <v>9.5</v>
      </c>
      <c r="K82" s="638">
        <v>9.1</v>
      </c>
      <c r="L82" s="638">
        <v>9.5</v>
      </c>
      <c r="M82" s="638">
        <v>6.4</v>
      </c>
      <c r="N82" s="638">
        <v>8.5</v>
      </c>
      <c r="O82" s="638">
        <v>8.9</v>
      </c>
      <c r="P82" s="638">
        <v>11.2</v>
      </c>
      <c r="Q82" s="638">
        <v>13.3</v>
      </c>
      <c r="R82" s="638">
        <v>11.3</v>
      </c>
      <c r="S82" s="638">
        <v>9.5</v>
      </c>
      <c r="T82" s="638">
        <v>7.6</v>
      </c>
      <c r="U82" s="638">
        <v>7.3</v>
      </c>
      <c r="V82" s="638">
        <v>7.6</v>
      </c>
      <c r="W82" s="638">
        <v>8</v>
      </c>
      <c r="X82" s="638">
        <v>7.8</v>
      </c>
      <c r="Y82" s="638">
        <v>6.1</v>
      </c>
      <c r="Z82" s="638">
        <v>4.8</v>
      </c>
      <c r="AA82" s="638">
        <v>7.1</v>
      </c>
      <c r="AB82" s="638">
        <v>8.3000000000000007</v>
      </c>
      <c r="AC82" s="638">
        <v>8.6</v>
      </c>
      <c r="AD82" s="638">
        <v>8.1999999999999993</v>
      </c>
      <c r="AE82" s="638">
        <v>10.3</v>
      </c>
      <c r="AF82" s="638">
        <v>9.6</v>
      </c>
      <c r="AG82" s="638">
        <v>12.7</v>
      </c>
      <c r="AH82" s="638">
        <v>14.2</v>
      </c>
      <c r="AI82" s="638">
        <v>14.2</v>
      </c>
      <c r="AJ82" s="638">
        <v>13.9</v>
      </c>
      <c r="AK82" s="638">
        <v>12.7</v>
      </c>
      <c r="AL82" s="638">
        <v>11.1</v>
      </c>
      <c r="AM82" s="638">
        <v>10.9</v>
      </c>
      <c r="AN82" s="638">
        <v>12.5</v>
      </c>
      <c r="AO82" s="638">
        <v>12.7</v>
      </c>
      <c r="AP82" s="638">
        <v>15.5</v>
      </c>
      <c r="AQ82" s="638">
        <v>15.9</v>
      </c>
      <c r="AR82" s="638">
        <v>15.1</v>
      </c>
      <c r="AS82" s="638">
        <v>14.2</v>
      </c>
      <c r="AT82" s="638">
        <v>11.2</v>
      </c>
      <c r="AU82" s="638">
        <v>11.7</v>
      </c>
      <c r="AV82" s="638">
        <v>12.5</v>
      </c>
      <c r="AW82" s="638">
        <v>11.7</v>
      </c>
      <c r="AX82" s="638">
        <v>11.5</v>
      </c>
      <c r="AY82" s="638">
        <v>10.8</v>
      </c>
      <c r="AZ82" s="638">
        <v>11.5</v>
      </c>
      <c r="BA82" s="638">
        <v>12.9</v>
      </c>
      <c r="BB82" s="638">
        <v>13.9</v>
      </c>
      <c r="BC82" s="638">
        <v>13.5</v>
      </c>
      <c r="BD82" s="638">
        <v>11.4</v>
      </c>
      <c r="BE82" s="638">
        <v>9.1999999999999993</v>
      </c>
      <c r="BF82" s="638">
        <v>8.1</v>
      </c>
      <c r="BG82" s="638">
        <v>8.8000000000000007</v>
      </c>
      <c r="BH82" s="638">
        <v>10.199999999999999</v>
      </c>
      <c r="BI82" s="638">
        <v>10.5</v>
      </c>
      <c r="BJ82" s="638">
        <v>9.8000000000000007</v>
      </c>
      <c r="BK82" s="638">
        <v>10.1</v>
      </c>
    </row>
    <row r="83" spans="1:63" x14ac:dyDescent="0.25">
      <c r="A83" t="s">
        <v>73</v>
      </c>
      <c r="B83" s="638">
        <v>1.2</v>
      </c>
      <c r="C83" s="638">
        <v>1.8</v>
      </c>
      <c r="D83" s="638">
        <v>2.1</v>
      </c>
      <c r="E83" s="638">
        <v>2.5</v>
      </c>
      <c r="F83" s="638">
        <v>2.7</v>
      </c>
      <c r="G83" s="638">
        <v>2</v>
      </c>
      <c r="H83" s="638">
        <v>2.1</v>
      </c>
      <c r="I83" s="638">
        <v>3.4</v>
      </c>
      <c r="J83" s="638">
        <v>3.4</v>
      </c>
      <c r="K83" s="638">
        <v>3.2</v>
      </c>
      <c r="L83" s="638">
        <v>3.9</v>
      </c>
      <c r="M83" s="638">
        <v>3.7</v>
      </c>
      <c r="N83" s="638">
        <v>3.7</v>
      </c>
      <c r="O83" s="638">
        <v>5.6</v>
      </c>
      <c r="P83" s="638">
        <v>5.4</v>
      </c>
      <c r="Q83" s="638">
        <v>4</v>
      </c>
      <c r="R83" s="638">
        <v>4.4000000000000004</v>
      </c>
      <c r="S83" s="638">
        <v>5.3</v>
      </c>
      <c r="T83" s="638">
        <v>7.6</v>
      </c>
      <c r="U83" s="638">
        <v>7.9</v>
      </c>
      <c r="V83" s="638">
        <v>9.1</v>
      </c>
      <c r="W83" s="638">
        <v>8.8000000000000007</v>
      </c>
      <c r="X83" s="638">
        <v>7.5</v>
      </c>
      <c r="Y83" s="638">
        <v>10.3</v>
      </c>
      <c r="Z83" s="638">
        <v>11.7</v>
      </c>
      <c r="AA83" s="638">
        <v>12.6</v>
      </c>
      <c r="AB83" s="638">
        <v>13.5</v>
      </c>
      <c r="AC83" s="638">
        <v>13.9</v>
      </c>
      <c r="AD83" s="638">
        <v>12.7</v>
      </c>
      <c r="AE83" s="638">
        <v>10.8</v>
      </c>
      <c r="AF83" s="638">
        <v>10</v>
      </c>
      <c r="AG83" s="638">
        <v>8.5</v>
      </c>
      <c r="AH83" s="638">
        <v>8.1</v>
      </c>
      <c r="AI83" s="638">
        <v>8.8000000000000007</v>
      </c>
      <c r="AJ83" s="638">
        <v>7.8</v>
      </c>
      <c r="AK83" s="638">
        <v>7.7</v>
      </c>
      <c r="AL83" s="638">
        <v>5.2</v>
      </c>
      <c r="AM83" s="638">
        <v>4.5</v>
      </c>
      <c r="AN83" s="638">
        <v>4.5999999999999996</v>
      </c>
      <c r="AO83" s="638">
        <v>6.3</v>
      </c>
      <c r="AP83" s="638">
        <v>8.1</v>
      </c>
      <c r="AQ83" s="638">
        <v>12</v>
      </c>
      <c r="AR83" s="638">
        <v>14.1</v>
      </c>
      <c r="AS83" s="638">
        <v>18.100000000000001</v>
      </c>
      <c r="AT83" s="638">
        <v>18.2</v>
      </c>
      <c r="AU83" s="638">
        <v>18.5</v>
      </c>
      <c r="AV83" s="638">
        <v>16.8</v>
      </c>
      <c r="AW83" s="638">
        <v>11.6</v>
      </c>
      <c r="AX83" s="638">
        <v>11.9</v>
      </c>
      <c r="AY83" s="638">
        <v>11.9</v>
      </c>
      <c r="AZ83" s="638">
        <v>11</v>
      </c>
      <c r="BA83" s="638">
        <v>11.2</v>
      </c>
      <c r="BB83" s="638">
        <v>12.1</v>
      </c>
      <c r="BC83" s="638">
        <v>7</v>
      </c>
      <c r="BD83" s="638">
        <v>6.1</v>
      </c>
      <c r="BE83" s="638">
        <v>5.0999999999999996</v>
      </c>
      <c r="BF83" s="638">
        <v>5.0999999999999996</v>
      </c>
      <c r="BG83" s="638">
        <v>7.8</v>
      </c>
      <c r="BH83" s="638">
        <v>11.1</v>
      </c>
      <c r="BI83" s="638">
        <v>13.9</v>
      </c>
      <c r="BJ83" s="638">
        <v>11.2</v>
      </c>
      <c r="BK83" s="638">
        <v>11.7</v>
      </c>
    </row>
    <row r="84" spans="1:63" x14ac:dyDescent="0.25">
      <c r="A84" t="s">
        <v>74</v>
      </c>
      <c r="B84" s="638">
        <v>7.5</v>
      </c>
      <c r="C84" s="638">
        <v>5.6</v>
      </c>
      <c r="D84" s="638">
        <v>3.9</v>
      </c>
      <c r="E84" s="638">
        <v>5.0999999999999996</v>
      </c>
      <c r="F84" s="638">
        <v>5.9</v>
      </c>
      <c r="G84" s="638">
        <v>8.1</v>
      </c>
      <c r="H84" s="638">
        <v>9.1999999999999993</v>
      </c>
      <c r="I84" s="638">
        <v>11.1</v>
      </c>
      <c r="J84" s="638">
        <v>11</v>
      </c>
      <c r="K84" s="638">
        <v>12.4</v>
      </c>
      <c r="L84" s="638">
        <v>11</v>
      </c>
      <c r="M84" s="638">
        <v>13.6</v>
      </c>
      <c r="N84" s="638">
        <v>15.9</v>
      </c>
      <c r="O84" s="638">
        <v>16</v>
      </c>
      <c r="P84" s="638">
        <v>19.7</v>
      </c>
      <c r="Q84" s="638">
        <v>13.1</v>
      </c>
      <c r="R84" s="638">
        <v>13.3</v>
      </c>
      <c r="S84" s="638">
        <v>11.5</v>
      </c>
      <c r="T84" s="638">
        <v>12.1</v>
      </c>
      <c r="U84" s="638">
        <v>9.4</v>
      </c>
      <c r="V84" s="638">
        <v>11.5</v>
      </c>
      <c r="W84" s="638">
        <v>12.5</v>
      </c>
      <c r="X84" s="638">
        <v>12.5</v>
      </c>
      <c r="Y84" s="638">
        <v>17.100000000000001</v>
      </c>
      <c r="Z84" s="638">
        <v>15.5</v>
      </c>
      <c r="AA84" s="638">
        <v>12</v>
      </c>
      <c r="AB84" s="638">
        <v>14.4</v>
      </c>
      <c r="AC84" s="638">
        <v>10.5</v>
      </c>
      <c r="AD84" s="638">
        <v>14.4</v>
      </c>
      <c r="AE84" s="638">
        <v>13.2</v>
      </c>
      <c r="AF84" s="638">
        <v>16</v>
      </c>
      <c r="AG84" s="638">
        <v>13.9</v>
      </c>
      <c r="AH84" s="638">
        <v>14.9</v>
      </c>
      <c r="AI84" s="638">
        <v>17.8</v>
      </c>
      <c r="AJ84" s="638">
        <v>9.8000000000000007</v>
      </c>
      <c r="AK84" s="638">
        <v>14.3</v>
      </c>
      <c r="AL84" s="638">
        <v>8.1999999999999993</v>
      </c>
      <c r="AM84" s="638">
        <v>2.7</v>
      </c>
      <c r="AN84" s="638" t="s">
        <v>18</v>
      </c>
      <c r="AO84" s="638">
        <v>1.2</v>
      </c>
      <c r="AP84" s="638">
        <v>2.2000000000000002</v>
      </c>
      <c r="AQ84" s="638">
        <v>2.4</v>
      </c>
      <c r="AR84" s="638">
        <v>2.2999999999999998</v>
      </c>
      <c r="AS84" s="638">
        <v>2.9</v>
      </c>
      <c r="AT84" s="638">
        <v>4.5</v>
      </c>
      <c r="AU84" s="638">
        <v>8.8000000000000007</v>
      </c>
      <c r="AV84" s="638">
        <v>13.5</v>
      </c>
      <c r="AW84" s="638">
        <v>15.2</v>
      </c>
      <c r="AX84" s="638">
        <v>11.8</v>
      </c>
      <c r="AY84" s="638">
        <v>10.4</v>
      </c>
      <c r="AZ84" s="638">
        <v>10.9</v>
      </c>
      <c r="BA84" s="638">
        <v>9.6</v>
      </c>
      <c r="BB84" s="638">
        <v>17.100000000000001</v>
      </c>
      <c r="BC84" s="638">
        <v>19.2</v>
      </c>
      <c r="BD84" s="638">
        <v>15.6</v>
      </c>
      <c r="BE84" s="638">
        <v>16.899999999999999</v>
      </c>
      <c r="BF84" s="638">
        <v>9.1</v>
      </c>
      <c r="BG84" s="638">
        <v>10.4</v>
      </c>
      <c r="BH84" s="638">
        <v>13.7</v>
      </c>
      <c r="BI84" s="638">
        <v>11.1</v>
      </c>
      <c r="BJ84" s="638">
        <v>10.7</v>
      </c>
      <c r="BK84" s="638">
        <v>6.3</v>
      </c>
    </row>
    <row r="85" spans="1:63" x14ac:dyDescent="0.25">
      <c r="A85" t="s">
        <v>182</v>
      </c>
      <c r="B85" s="638">
        <v>27.3</v>
      </c>
      <c r="C85" s="638">
        <v>23.8</v>
      </c>
      <c r="D85" s="638">
        <v>26.3</v>
      </c>
      <c r="E85" s="638">
        <v>10.5</v>
      </c>
      <c r="F85" s="638">
        <v>16</v>
      </c>
      <c r="G85" s="638">
        <v>11.4</v>
      </c>
      <c r="H85" s="638">
        <v>10.3</v>
      </c>
      <c r="I85" s="638">
        <v>8.6</v>
      </c>
      <c r="J85" s="638">
        <v>9.1</v>
      </c>
      <c r="K85" s="638">
        <v>16.7</v>
      </c>
      <c r="L85" s="638">
        <v>20</v>
      </c>
      <c r="M85" s="638">
        <v>23.1</v>
      </c>
      <c r="N85" s="638">
        <v>20</v>
      </c>
      <c r="O85" s="638">
        <v>14.3</v>
      </c>
      <c r="P85" s="638">
        <v>15</v>
      </c>
      <c r="Q85" s="638">
        <v>25</v>
      </c>
      <c r="R85" s="638">
        <v>26.3</v>
      </c>
      <c r="S85" s="638">
        <v>30</v>
      </c>
      <c r="T85" s="638">
        <v>29.2</v>
      </c>
      <c r="U85" s="638">
        <v>19</v>
      </c>
      <c r="V85" s="638">
        <v>23.8</v>
      </c>
      <c r="W85" s="638">
        <v>25</v>
      </c>
      <c r="X85" s="638">
        <v>26.7</v>
      </c>
      <c r="Y85" s="638">
        <v>30</v>
      </c>
      <c r="Z85" s="638">
        <v>27.3</v>
      </c>
      <c r="AA85" s="638">
        <v>23.3</v>
      </c>
      <c r="AB85" s="638">
        <v>25.9</v>
      </c>
      <c r="AC85" s="638">
        <v>25.7</v>
      </c>
      <c r="AD85" s="638">
        <v>21.2</v>
      </c>
      <c r="AE85" s="638">
        <v>20.8</v>
      </c>
      <c r="AF85" s="638">
        <v>22.2</v>
      </c>
      <c r="AG85" s="638">
        <v>19</v>
      </c>
      <c r="AH85" s="638">
        <v>31</v>
      </c>
      <c r="AI85" s="638">
        <v>33.299999999999997</v>
      </c>
      <c r="AJ85" s="638">
        <v>31.4</v>
      </c>
      <c r="AK85" s="638">
        <v>39.4</v>
      </c>
      <c r="AL85" s="638">
        <v>35.700000000000003</v>
      </c>
      <c r="AM85" s="638">
        <v>34.6</v>
      </c>
      <c r="AN85" s="638">
        <v>44</v>
      </c>
      <c r="AO85" s="638">
        <v>39.1</v>
      </c>
      <c r="AP85" s="638">
        <v>41.2</v>
      </c>
      <c r="AQ85" s="638">
        <v>40</v>
      </c>
      <c r="AR85" s="638">
        <v>25</v>
      </c>
      <c r="AS85" s="638">
        <v>9.1</v>
      </c>
      <c r="AT85" s="638">
        <v>18.2</v>
      </c>
      <c r="AU85" s="638">
        <v>18.2</v>
      </c>
      <c r="AV85" s="638">
        <v>12.5</v>
      </c>
      <c r="AW85" s="638">
        <v>25</v>
      </c>
      <c r="AX85" s="638">
        <v>50</v>
      </c>
      <c r="AY85" s="638">
        <v>37.5</v>
      </c>
      <c r="AZ85" s="638">
        <v>36.4</v>
      </c>
      <c r="BA85" s="638">
        <v>42.9</v>
      </c>
      <c r="BB85" s="638">
        <v>31.8</v>
      </c>
      <c r="BC85" s="638">
        <v>40</v>
      </c>
      <c r="BD85" s="638">
        <v>38.9</v>
      </c>
      <c r="BE85" s="638">
        <v>26.3</v>
      </c>
      <c r="BF85" s="638">
        <v>36.4</v>
      </c>
      <c r="BG85" s="638">
        <v>21.4</v>
      </c>
      <c r="BH85" s="638">
        <v>40</v>
      </c>
      <c r="BI85" s="638">
        <v>66.7</v>
      </c>
      <c r="BJ85" s="638">
        <v>58.3</v>
      </c>
      <c r="BK85" s="638">
        <v>87.5</v>
      </c>
    </row>
    <row r="87" spans="1:63" x14ac:dyDescent="0.25">
      <c r="A87" t="s">
        <v>2004</v>
      </c>
    </row>
    <row r="89" spans="1:63" x14ac:dyDescent="0.25">
      <c r="A89" t="s">
        <v>2011</v>
      </c>
    </row>
    <row r="103" spans="1:1" x14ac:dyDescent="0.25">
      <c r="A103" t="s">
        <v>1920</v>
      </c>
    </row>
    <row r="105" spans="1:1" x14ac:dyDescent="0.25">
      <c r="A105" s="636">
        <v>42610.588391203702</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1860</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43352</v>
      </c>
      <c r="C19" s="296">
        <v>43874</v>
      </c>
      <c r="D19" s="296">
        <v>43866</v>
      </c>
      <c r="E19" s="296">
        <v>43643</v>
      </c>
      <c r="F19" s="296">
        <v>43742</v>
      </c>
      <c r="G19" s="296">
        <v>42966</v>
      </c>
      <c r="H19" s="296">
        <v>42323</v>
      </c>
      <c r="I19" s="296">
        <v>42207</v>
      </c>
      <c r="J19" s="296">
        <v>42603</v>
      </c>
      <c r="K19" s="296">
        <v>40321</v>
      </c>
      <c r="L19" s="296">
        <v>37359</v>
      </c>
      <c r="M19" s="296">
        <v>35303</v>
      </c>
      <c r="N19" s="296">
        <v>34198</v>
      </c>
      <c r="O19" s="296">
        <v>32933</v>
      </c>
      <c r="P19" s="296">
        <v>31959</v>
      </c>
      <c r="Q19" s="296">
        <v>31022</v>
      </c>
      <c r="R19" s="296">
        <v>30548</v>
      </c>
      <c r="S19" s="296">
        <v>29563</v>
      </c>
      <c r="T19" s="296">
        <v>28733</v>
      </c>
      <c r="U19" s="296">
        <v>28138</v>
      </c>
      <c r="V19" s="296">
        <v>27928</v>
      </c>
      <c r="W19" s="296">
        <v>27482</v>
      </c>
      <c r="X19" s="296">
        <v>26791</v>
      </c>
      <c r="Y19" s="296">
        <v>26302</v>
      </c>
      <c r="Z19" s="296">
        <v>26100</v>
      </c>
      <c r="AA19" s="296">
        <v>25575</v>
      </c>
      <c r="AB19" s="296">
        <v>25243</v>
      </c>
      <c r="AC19" s="296">
        <v>24816</v>
      </c>
      <c r="AD19" s="296">
        <v>24935</v>
      </c>
      <c r="AE19" s="296">
        <v>24976</v>
      </c>
      <c r="AF19" s="296">
        <v>25015</v>
      </c>
      <c r="AG19" s="296">
        <v>25102</v>
      </c>
      <c r="AH19" s="296">
        <v>25497</v>
      </c>
      <c r="AI19" s="296">
        <v>25515</v>
      </c>
      <c r="AJ19" s="296">
        <v>25454</v>
      </c>
      <c r="AK19" s="296">
        <v>25352</v>
      </c>
      <c r="AL19" s="296">
        <v>25359</v>
      </c>
      <c r="AM19" s="296">
        <v>25342</v>
      </c>
      <c r="AN19" s="296">
        <v>25255</v>
      </c>
      <c r="AO19" s="296">
        <v>24794</v>
      </c>
      <c r="AP19" s="296">
        <v>24353</v>
      </c>
      <c r="AQ19" s="296">
        <v>23204</v>
      </c>
      <c r="AR19" s="296">
        <v>22332</v>
      </c>
      <c r="AS19" s="296">
        <v>21372</v>
      </c>
      <c r="AT19" s="296">
        <v>20762</v>
      </c>
      <c r="AU19" s="296">
        <v>20129</v>
      </c>
      <c r="AV19" s="296">
        <v>19452</v>
      </c>
      <c r="AW19" s="296">
        <v>18898</v>
      </c>
      <c r="AX19" s="296">
        <v>18462</v>
      </c>
      <c r="AY19" s="296">
        <v>17986</v>
      </c>
      <c r="AZ19" s="296">
        <v>17857</v>
      </c>
      <c r="BA19" s="296">
        <v>17957</v>
      </c>
      <c r="BB19" s="296">
        <v>18274</v>
      </c>
      <c r="BC19" s="296">
        <v>18257</v>
      </c>
      <c r="BD19" s="296">
        <v>18411</v>
      </c>
      <c r="BE19" s="296">
        <v>18301</v>
      </c>
      <c r="BF19" s="296">
        <v>18525</v>
      </c>
      <c r="BG19" s="296">
        <v>18628</v>
      </c>
      <c r="BH19" s="296">
        <v>19008</v>
      </c>
      <c r="BI19" s="296">
        <v>19226</v>
      </c>
      <c r="BJ19" s="296">
        <v>19688</v>
      </c>
      <c r="BK19" s="296">
        <v>19675</v>
      </c>
      <c r="BL19" s="296">
        <v>20200</v>
      </c>
      <c r="BM19" s="296">
        <v>20568</v>
      </c>
      <c r="BN19" s="296">
        <v>21206</v>
      </c>
      <c r="BO19" s="296">
        <v>21113</v>
      </c>
      <c r="BP19" s="296">
        <v>21166</v>
      </c>
      <c r="BQ19" s="296">
        <v>21412</v>
      </c>
      <c r="BR19" s="296">
        <v>21521</v>
      </c>
      <c r="BS19" s="296">
        <v>21133</v>
      </c>
      <c r="BT19" s="296">
        <v>21305</v>
      </c>
      <c r="BU19" s="296">
        <v>21531</v>
      </c>
      <c r="BV19" s="296">
        <v>21763</v>
      </c>
      <c r="BW19" s="296">
        <v>21408</v>
      </c>
    </row>
    <row r="20" spans="1:75" x14ac:dyDescent="0.25">
      <c r="A20" t="s">
        <v>486</v>
      </c>
      <c r="B20" s="296">
        <v>1546</v>
      </c>
      <c r="C20" s="296">
        <v>1530</v>
      </c>
      <c r="D20" s="296">
        <v>1519</v>
      </c>
      <c r="E20" s="296">
        <v>1536</v>
      </c>
      <c r="F20" s="296">
        <v>1533</v>
      </c>
      <c r="G20" s="296">
        <v>1519</v>
      </c>
      <c r="H20" s="296">
        <v>1461</v>
      </c>
      <c r="I20" s="296">
        <v>1496</v>
      </c>
      <c r="J20" s="296">
        <v>1520</v>
      </c>
      <c r="K20" s="296">
        <v>1519</v>
      </c>
      <c r="L20" s="296">
        <v>1497</v>
      </c>
      <c r="M20" s="296">
        <v>1493</v>
      </c>
      <c r="N20" s="296">
        <v>1524</v>
      </c>
      <c r="O20" s="296">
        <v>1609</v>
      </c>
      <c r="P20" s="296">
        <v>1604</v>
      </c>
      <c r="Q20" s="296">
        <v>1524</v>
      </c>
      <c r="R20" s="296">
        <v>1488</v>
      </c>
      <c r="S20" s="296">
        <v>1443</v>
      </c>
      <c r="T20" s="296">
        <v>1423</v>
      </c>
      <c r="U20" s="296">
        <v>1363</v>
      </c>
      <c r="V20" s="296">
        <v>1354</v>
      </c>
      <c r="W20" s="296">
        <v>1303</v>
      </c>
      <c r="X20" s="296">
        <v>1257</v>
      </c>
      <c r="Y20" s="296">
        <v>1176</v>
      </c>
      <c r="Z20" s="296">
        <v>1159</v>
      </c>
      <c r="AA20" s="296">
        <v>1098</v>
      </c>
      <c r="AB20" s="296">
        <v>1076</v>
      </c>
      <c r="AC20" s="296">
        <v>1024</v>
      </c>
      <c r="AD20" s="296">
        <v>958</v>
      </c>
      <c r="AE20" s="296">
        <v>933</v>
      </c>
      <c r="AF20" s="296">
        <v>908</v>
      </c>
      <c r="AG20" s="296">
        <v>902</v>
      </c>
      <c r="AH20" s="296">
        <v>907</v>
      </c>
      <c r="AI20" s="296">
        <v>889</v>
      </c>
      <c r="AJ20" s="296">
        <v>860</v>
      </c>
      <c r="AK20" s="296">
        <v>841</v>
      </c>
      <c r="AL20" s="296">
        <v>813</v>
      </c>
      <c r="AM20" s="296">
        <v>809</v>
      </c>
      <c r="AN20" s="296">
        <v>823</v>
      </c>
      <c r="AO20" s="296">
        <v>795</v>
      </c>
      <c r="AP20" s="296">
        <v>825</v>
      </c>
      <c r="AQ20" s="296">
        <v>821</v>
      </c>
      <c r="AR20" s="296">
        <v>810</v>
      </c>
      <c r="AS20" s="296">
        <v>807</v>
      </c>
      <c r="AT20" s="296">
        <v>782</v>
      </c>
      <c r="AU20" s="296">
        <v>757</v>
      </c>
      <c r="AV20" s="296">
        <v>686</v>
      </c>
      <c r="AW20" s="296">
        <v>649</v>
      </c>
      <c r="AX20" s="296">
        <v>660</v>
      </c>
      <c r="AY20" s="296">
        <v>653</v>
      </c>
      <c r="AZ20" s="296">
        <v>647</v>
      </c>
      <c r="BA20" s="296">
        <v>612</v>
      </c>
      <c r="BB20" s="296">
        <v>585</v>
      </c>
      <c r="BC20" s="296">
        <v>569</v>
      </c>
      <c r="BD20" s="296">
        <v>540</v>
      </c>
      <c r="BE20" s="296">
        <v>505</v>
      </c>
      <c r="BF20" s="296">
        <v>510</v>
      </c>
      <c r="BG20" s="296">
        <v>514</v>
      </c>
      <c r="BH20" s="296">
        <v>505</v>
      </c>
      <c r="BI20" s="296">
        <v>476</v>
      </c>
      <c r="BJ20" s="296">
        <v>477</v>
      </c>
      <c r="BK20" s="296">
        <v>475</v>
      </c>
      <c r="BL20" s="296">
        <v>483</v>
      </c>
      <c r="BM20" s="296">
        <v>470</v>
      </c>
      <c r="BN20" s="296">
        <v>500</v>
      </c>
      <c r="BO20" s="296">
        <v>504</v>
      </c>
      <c r="BP20" s="296">
        <v>511</v>
      </c>
      <c r="BQ20" s="296">
        <v>486</v>
      </c>
      <c r="BR20" s="296">
        <v>490</v>
      </c>
      <c r="BS20" s="296">
        <v>487</v>
      </c>
      <c r="BT20" s="296">
        <v>523</v>
      </c>
      <c r="BU20" s="296">
        <v>526</v>
      </c>
      <c r="BV20" s="296">
        <v>514</v>
      </c>
      <c r="BW20" s="296">
        <v>492</v>
      </c>
    </row>
    <row r="21" spans="1:75" x14ac:dyDescent="0.25">
      <c r="A21" t="s">
        <v>487</v>
      </c>
      <c r="B21" s="296">
        <v>4</v>
      </c>
      <c r="C21" s="296">
        <v>3</v>
      </c>
      <c r="D21" s="296">
        <v>3</v>
      </c>
      <c r="E21" s="296">
        <v>3</v>
      </c>
      <c r="F21" s="296">
        <v>3</v>
      </c>
      <c r="G21" s="296">
        <v>3</v>
      </c>
      <c r="H21" s="296">
        <v>3</v>
      </c>
      <c r="I21" s="296">
        <v>3</v>
      </c>
      <c r="J21" s="296">
        <v>3</v>
      </c>
      <c r="K21" s="296">
        <v>3</v>
      </c>
      <c r="L21" s="296">
        <v>3</v>
      </c>
      <c r="M21" s="296">
        <v>3</v>
      </c>
      <c r="N21" s="296">
        <v>4</v>
      </c>
      <c r="O21" s="296">
        <v>5</v>
      </c>
      <c r="P21" s="296">
        <v>1</v>
      </c>
      <c r="Q21" s="296" t="s">
        <v>18</v>
      </c>
      <c r="R21" s="296" t="s">
        <v>18</v>
      </c>
      <c r="S21" s="296" t="s">
        <v>18</v>
      </c>
      <c r="T21" s="296" t="s">
        <v>18</v>
      </c>
      <c r="U21" s="296" t="s">
        <v>18</v>
      </c>
      <c r="V21" s="296" t="s">
        <v>18</v>
      </c>
      <c r="W21" s="296" t="s">
        <v>18</v>
      </c>
      <c r="X21" s="296" t="s">
        <v>18</v>
      </c>
      <c r="Y21" s="296" t="s">
        <v>18</v>
      </c>
      <c r="Z21" s="296" t="s">
        <v>18</v>
      </c>
      <c r="AA21" s="296" t="s">
        <v>18</v>
      </c>
      <c r="AB21" s="296" t="s">
        <v>18</v>
      </c>
      <c r="AC21" s="296">
        <v>1</v>
      </c>
      <c r="AD21" s="296">
        <v>2</v>
      </c>
      <c r="AE21" s="296">
        <v>2</v>
      </c>
      <c r="AF21" s="296">
        <v>2</v>
      </c>
      <c r="AG21" s="296">
        <v>2</v>
      </c>
      <c r="AH21" s="296">
        <v>2</v>
      </c>
      <c r="AI21" s="296">
        <v>1</v>
      </c>
      <c r="AJ21" s="296" t="s">
        <v>18</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t="s">
        <v>18</v>
      </c>
      <c r="C22" s="296" t="s">
        <v>18</v>
      </c>
      <c r="D22" s="296" t="s">
        <v>18</v>
      </c>
      <c r="E22" s="296">
        <v>1</v>
      </c>
      <c r="F22" s="296">
        <v>1</v>
      </c>
      <c r="G22" s="296">
        <v>1</v>
      </c>
      <c r="H22" s="296">
        <v>2</v>
      </c>
      <c r="I22" s="296">
        <v>3</v>
      </c>
      <c r="J22" s="296">
        <v>5</v>
      </c>
      <c r="K22" s="296">
        <v>2</v>
      </c>
      <c r="L22" s="296">
        <v>3</v>
      </c>
      <c r="M22" s="296">
        <v>5</v>
      </c>
      <c r="N22" s="296">
        <v>8</v>
      </c>
      <c r="O22" s="296">
        <v>11</v>
      </c>
      <c r="P22" s="296">
        <v>8</v>
      </c>
      <c r="Q22" s="296">
        <v>7</v>
      </c>
      <c r="R22" s="296">
        <v>7</v>
      </c>
      <c r="S22" s="296">
        <v>5</v>
      </c>
      <c r="T22" s="296">
        <v>8</v>
      </c>
      <c r="U22" s="296">
        <v>3</v>
      </c>
      <c r="V22" s="296">
        <v>4</v>
      </c>
      <c r="W22" s="296">
        <v>2</v>
      </c>
      <c r="X22" s="296">
        <v>2</v>
      </c>
      <c r="Y22" s="296">
        <v>2</v>
      </c>
      <c r="Z22" s="296">
        <v>2</v>
      </c>
      <c r="AA22" s="296">
        <v>3</v>
      </c>
      <c r="AB22" s="296">
        <v>5</v>
      </c>
      <c r="AC22" s="296">
        <v>3</v>
      </c>
      <c r="AD22" s="296">
        <v>1</v>
      </c>
      <c r="AE22" s="296">
        <v>2</v>
      </c>
      <c r="AF22" s="296">
        <v>2</v>
      </c>
      <c r="AG22" s="296">
        <v>3</v>
      </c>
      <c r="AH22" s="296">
        <v>4</v>
      </c>
      <c r="AI22" s="296">
        <v>2</v>
      </c>
      <c r="AJ22" s="296">
        <v>2</v>
      </c>
      <c r="AK22" s="296">
        <v>3</v>
      </c>
      <c r="AL22" s="296">
        <v>4</v>
      </c>
      <c r="AM22" s="296">
        <v>8</v>
      </c>
      <c r="AN22" s="296">
        <v>5</v>
      </c>
      <c r="AO22" s="296">
        <v>6</v>
      </c>
      <c r="AP22" s="296">
        <v>8</v>
      </c>
      <c r="AQ22" s="296">
        <v>5</v>
      </c>
      <c r="AR22" s="296">
        <v>7</v>
      </c>
      <c r="AS22" s="296">
        <v>6</v>
      </c>
      <c r="AT22" s="296">
        <v>8</v>
      </c>
      <c r="AU22" s="296">
        <v>4</v>
      </c>
      <c r="AV22" s="296">
        <v>5</v>
      </c>
      <c r="AW22" s="296">
        <v>9</v>
      </c>
      <c r="AX22" s="296">
        <v>11</v>
      </c>
      <c r="AY22" s="296">
        <v>12</v>
      </c>
      <c r="AZ22" s="296">
        <v>13</v>
      </c>
      <c r="BA22" s="296">
        <v>7</v>
      </c>
      <c r="BB22" s="296">
        <v>5</v>
      </c>
      <c r="BC22" s="296">
        <v>5</v>
      </c>
      <c r="BD22" s="296">
        <v>5</v>
      </c>
      <c r="BE22" s="296">
        <v>8</v>
      </c>
      <c r="BF22" s="296">
        <v>8</v>
      </c>
      <c r="BG22" s="296">
        <v>9</v>
      </c>
      <c r="BH22" s="296">
        <v>11</v>
      </c>
      <c r="BI22" s="296">
        <v>6</v>
      </c>
      <c r="BJ22" s="296">
        <v>9</v>
      </c>
      <c r="BK22" s="296">
        <v>5</v>
      </c>
      <c r="BL22" s="296">
        <v>8</v>
      </c>
      <c r="BM22" s="296">
        <v>9</v>
      </c>
      <c r="BN22" s="296">
        <v>10</v>
      </c>
      <c r="BO22" s="296">
        <v>13</v>
      </c>
      <c r="BP22" s="296">
        <v>13</v>
      </c>
      <c r="BQ22" s="296">
        <v>18</v>
      </c>
      <c r="BR22" s="296">
        <v>19</v>
      </c>
      <c r="BS22" s="296">
        <v>23</v>
      </c>
      <c r="BT22" s="296">
        <v>28</v>
      </c>
      <c r="BU22" s="296">
        <v>24</v>
      </c>
      <c r="BV22" s="296">
        <v>35</v>
      </c>
      <c r="BW22" s="296">
        <v>27</v>
      </c>
    </row>
    <row r="23" spans="1:75" x14ac:dyDescent="0.25">
      <c r="A23" t="s">
        <v>20</v>
      </c>
      <c r="B23" s="296">
        <v>193</v>
      </c>
      <c r="C23" s="296">
        <v>225</v>
      </c>
      <c r="D23" s="296">
        <v>221</v>
      </c>
      <c r="E23" s="296">
        <v>221</v>
      </c>
      <c r="F23" s="296">
        <v>206</v>
      </c>
      <c r="G23" s="296">
        <v>203</v>
      </c>
      <c r="H23" s="296">
        <v>187</v>
      </c>
      <c r="I23" s="296">
        <v>190</v>
      </c>
      <c r="J23" s="296">
        <v>215</v>
      </c>
      <c r="K23" s="296">
        <v>175</v>
      </c>
      <c r="L23" s="296">
        <v>145</v>
      </c>
      <c r="M23" s="296">
        <v>136</v>
      </c>
      <c r="N23" s="296">
        <v>136</v>
      </c>
      <c r="O23" s="296">
        <v>131</v>
      </c>
      <c r="P23" s="296">
        <v>133</v>
      </c>
      <c r="Q23" s="296">
        <v>148</v>
      </c>
      <c r="R23" s="296">
        <v>173</v>
      </c>
      <c r="S23" s="296">
        <v>168</v>
      </c>
      <c r="T23" s="296">
        <v>143</v>
      </c>
      <c r="U23" s="296">
        <v>150</v>
      </c>
      <c r="V23" s="296">
        <v>160</v>
      </c>
      <c r="W23" s="296">
        <v>152</v>
      </c>
      <c r="X23" s="296">
        <v>152</v>
      </c>
      <c r="Y23" s="296">
        <v>167</v>
      </c>
      <c r="Z23" s="296">
        <v>176</v>
      </c>
      <c r="AA23" s="296">
        <v>188</v>
      </c>
      <c r="AB23" s="296">
        <v>199</v>
      </c>
      <c r="AC23" s="296">
        <v>193</v>
      </c>
      <c r="AD23" s="296">
        <v>199</v>
      </c>
      <c r="AE23" s="296">
        <v>191</v>
      </c>
      <c r="AF23" s="296">
        <v>190</v>
      </c>
      <c r="AG23" s="296">
        <v>179</v>
      </c>
      <c r="AH23" s="296">
        <v>162</v>
      </c>
      <c r="AI23" s="296">
        <v>166</v>
      </c>
      <c r="AJ23" s="296">
        <v>163</v>
      </c>
      <c r="AK23" s="296">
        <v>156</v>
      </c>
      <c r="AL23" s="296">
        <v>141</v>
      </c>
      <c r="AM23" s="296">
        <v>144</v>
      </c>
      <c r="AN23" s="296">
        <v>150</v>
      </c>
      <c r="AO23" s="296">
        <v>150</v>
      </c>
      <c r="AP23" s="296">
        <v>151</v>
      </c>
      <c r="AQ23" s="296">
        <v>134</v>
      </c>
      <c r="AR23" s="296">
        <v>120</v>
      </c>
      <c r="AS23" s="296">
        <v>116</v>
      </c>
      <c r="AT23" s="296">
        <v>113</v>
      </c>
      <c r="AU23" s="296">
        <v>129</v>
      </c>
      <c r="AV23" s="296">
        <v>136</v>
      </c>
      <c r="AW23" s="296">
        <v>148</v>
      </c>
      <c r="AX23" s="296">
        <v>147</v>
      </c>
      <c r="AY23" s="296">
        <v>155</v>
      </c>
      <c r="AZ23" s="296">
        <v>148</v>
      </c>
      <c r="BA23" s="296">
        <v>142</v>
      </c>
      <c r="BB23" s="296">
        <v>145</v>
      </c>
      <c r="BC23" s="296">
        <v>129</v>
      </c>
      <c r="BD23" s="296">
        <v>120</v>
      </c>
      <c r="BE23" s="296">
        <v>106</v>
      </c>
      <c r="BF23" s="296">
        <v>103</v>
      </c>
      <c r="BG23" s="296">
        <v>115</v>
      </c>
      <c r="BH23" s="296">
        <v>107</v>
      </c>
      <c r="BI23" s="296">
        <v>104</v>
      </c>
      <c r="BJ23" s="296">
        <v>106</v>
      </c>
      <c r="BK23" s="296">
        <v>109</v>
      </c>
      <c r="BL23" s="296">
        <v>101</v>
      </c>
      <c r="BM23" s="296">
        <v>110</v>
      </c>
      <c r="BN23" s="296">
        <v>123</v>
      </c>
      <c r="BO23" s="296">
        <v>118</v>
      </c>
      <c r="BP23" s="296">
        <v>126</v>
      </c>
      <c r="BQ23" s="296">
        <v>135</v>
      </c>
      <c r="BR23" s="296">
        <v>137</v>
      </c>
      <c r="BS23" s="296">
        <v>149</v>
      </c>
      <c r="BT23" s="296">
        <v>160</v>
      </c>
      <c r="BU23" s="296">
        <v>164</v>
      </c>
      <c r="BV23" s="296">
        <v>147</v>
      </c>
      <c r="BW23" s="296">
        <v>149</v>
      </c>
    </row>
    <row r="24" spans="1:75" x14ac:dyDescent="0.25">
      <c r="A24" t="s">
        <v>21</v>
      </c>
      <c r="B24" s="296">
        <v>26</v>
      </c>
      <c r="C24" s="296">
        <v>23</v>
      </c>
      <c r="D24" s="296">
        <v>18</v>
      </c>
      <c r="E24" s="296">
        <v>17</v>
      </c>
      <c r="F24" s="296">
        <v>18</v>
      </c>
      <c r="G24" s="296">
        <v>27</v>
      </c>
      <c r="H24" s="296">
        <v>32</v>
      </c>
      <c r="I24" s="296">
        <v>39</v>
      </c>
      <c r="J24" s="296">
        <v>29</v>
      </c>
      <c r="K24" s="296">
        <v>25</v>
      </c>
      <c r="L24" s="296">
        <v>15</v>
      </c>
      <c r="M24" s="296">
        <v>23</v>
      </c>
      <c r="N24" s="296">
        <v>26</v>
      </c>
      <c r="O24" s="296">
        <v>32</v>
      </c>
      <c r="P24" s="296">
        <v>34</v>
      </c>
      <c r="Q24" s="296">
        <v>36</v>
      </c>
      <c r="R24" s="296">
        <v>39</v>
      </c>
      <c r="S24" s="296">
        <v>45</v>
      </c>
      <c r="T24" s="296">
        <v>48</v>
      </c>
      <c r="U24" s="296">
        <v>38</v>
      </c>
      <c r="V24" s="296">
        <v>34</v>
      </c>
      <c r="W24" s="296">
        <v>26</v>
      </c>
      <c r="X24" s="296">
        <v>33</v>
      </c>
      <c r="Y24" s="296">
        <v>33</v>
      </c>
      <c r="Z24" s="296">
        <v>27</v>
      </c>
      <c r="AA24" s="296">
        <v>33</v>
      </c>
      <c r="AB24" s="296">
        <v>28</v>
      </c>
      <c r="AC24" s="296">
        <v>28</v>
      </c>
      <c r="AD24" s="296">
        <v>22</v>
      </c>
      <c r="AE24" s="296">
        <v>16</v>
      </c>
      <c r="AF24" s="296">
        <v>17</v>
      </c>
      <c r="AG24" s="296">
        <v>17</v>
      </c>
      <c r="AH24" s="296">
        <v>18</v>
      </c>
      <c r="AI24" s="296">
        <v>21</v>
      </c>
      <c r="AJ24" s="296">
        <v>24</v>
      </c>
      <c r="AK24" s="296">
        <v>23</v>
      </c>
      <c r="AL24" s="296">
        <v>21</v>
      </c>
      <c r="AM24" s="296">
        <v>25</v>
      </c>
      <c r="AN24" s="296">
        <v>31</v>
      </c>
      <c r="AO24" s="296">
        <v>32</v>
      </c>
      <c r="AP24" s="296">
        <v>28</v>
      </c>
      <c r="AQ24" s="296">
        <v>28</v>
      </c>
      <c r="AR24" s="296">
        <v>22</v>
      </c>
      <c r="AS24" s="296">
        <v>28</v>
      </c>
      <c r="AT24" s="296">
        <v>21</v>
      </c>
      <c r="AU24" s="296">
        <v>18</v>
      </c>
      <c r="AV24" s="296">
        <v>17</v>
      </c>
      <c r="AW24" s="296">
        <v>22</v>
      </c>
      <c r="AX24" s="296">
        <v>25</v>
      </c>
      <c r="AY24" s="296">
        <v>23</v>
      </c>
      <c r="AZ24" s="296">
        <v>21</v>
      </c>
      <c r="BA24" s="296">
        <v>23</v>
      </c>
      <c r="BB24" s="296">
        <v>26</v>
      </c>
      <c r="BC24" s="296">
        <v>28</v>
      </c>
      <c r="BD24" s="296">
        <v>22</v>
      </c>
      <c r="BE24" s="296">
        <v>24</v>
      </c>
      <c r="BF24" s="296">
        <v>27</v>
      </c>
      <c r="BG24" s="296">
        <v>29</v>
      </c>
      <c r="BH24" s="296">
        <v>22</v>
      </c>
      <c r="BI24" s="296">
        <v>21</v>
      </c>
      <c r="BJ24" s="296">
        <v>28</v>
      </c>
      <c r="BK24" s="296">
        <v>29</v>
      </c>
      <c r="BL24" s="296">
        <v>30</v>
      </c>
      <c r="BM24" s="296">
        <v>31</v>
      </c>
      <c r="BN24" s="296">
        <v>31</v>
      </c>
      <c r="BO24" s="296">
        <v>41</v>
      </c>
      <c r="BP24" s="296">
        <v>40</v>
      </c>
      <c r="BQ24" s="296">
        <v>43</v>
      </c>
      <c r="BR24" s="296">
        <v>49</v>
      </c>
      <c r="BS24" s="296">
        <v>49</v>
      </c>
      <c r="BT24" s="296">
        <v>40</v>
      </c>
      <c r="BU24" s="296">
        <v>35</v>
      </c>
      <c r="BV24" s="296">
        <v>41</v>
      </c>
      <c r="BW24" s="296">
        <v>39</v>
      </c>
    </row>
    <row r="25" spans="1:75" x14ac:dyDescent="0.25">
      <c r="A25" t="s">
        <v>22</v>
      </c>
      <c r="B25" s="296">
        <v>6</v>
      </c>
      <c r="C25" s="296">
        <v>6</v>
      </c>
      <c r="D25" s="296">
        <v>5</v>
      </c>
      <c r="E25" s="296">
        <v>5</v>
      </c>
      <c r="F25" s="296">
        <v>4</v>
      </c>
      <c r="G25" s="296">
        <v>4</v>
      </c>
      <c r="H25" s="296">
        <v>2</v>
      </c>
      <c r="I25" s="296">
        <v>2</v>
      </c>
      <c r="J25" s="296">
        <v>2</v>
      </c>
      <c r="K25" s="296">
        <v>2</v>
      </c>
      <c r="L25" s="296">
        <v>6</v>
      </c>
      <c r="M25" s="296">
        <v>7</v>
      </c>
      <c r="N25" s="296">
        <v>6</v>
      </c>
      <c r="O25" s="296">
        <v>6</v>
      </c>
      <c r="P25" s="296">
        <v>13</v>
      </c>
      <c r="Q25" s="296">
        <v>13</v>
      </c>
      <c r="R25" s="296">
        <v>16</v>
      </c>
      <c r="S25" s="296">
        <v>13</v>
      </c>
      <c r="T25" s="296">
        <v>13</v>
      </c>
      <c r="U25" s="296">
        <v>9</v>
      </c>
      <c r="V25" s="296">
        <v>10</v>
      </c>
      <c r="W25" s="296">
        <v>8</v>
      </c>
      <c r="X25" s="296">
        <v>9</v>
      </c>
      <c r="Y25" s="296">
        <v>7</v>
      </c>
      <c r="Z25" s="296">
        <v>8</v>
      </c>
      <c r="AA25" s="296">
        <v>9</v>
      </c>
      <c r="AB25" s="296">
        <v>10</v>
      </c>
      <c r="AC25" s="296">
        <v>13</v>
      </c>
      <c r="AD25" s="296">
        <v>13</v>
      </c>
      <c r="AE25" s="296">
        <v>17</v>
      </c>
      <c r="AF25" s="296">
        <v>17</v>
      </c>
      <c r="AG25" s="296">
        <v>18</v>
      </c>
      <c r="AH25" s="296">
        <v>15</v>
      </c>
      <c r="AI25" s="296">
        <v>16</v>
      </c>
      <c r="AJ25" s="296">
        <v>15</v>
      </c>
      <c r="AK25" s="296">
        <v>10</v>
      </c>
      <c r="AL25" s="296">
        <v>12</v>
      </c>
      <c r="AM25" s="296">
        <v>10</v>
      </c>
      <c r="AN25" s="296">
        <v>7</v>
      </c>
      <c r="AO25" s="296">
        <v>6</v>
      </c>
      <c r="AP25" s="296">
        <v>7</v>
      </c>
      <c r="AQ25" s="296">
        <v>7</v>
      </c>
      <c r="AR25" s="296">
        <v>8</v>
      </c>
      <c r="AS25" s="296">
        <v>6</v>
      </c>
      <c r="AT25" s="296">
        <v>5</v>
      </c>
      <c r="AU25" s="296">
        <v>4</v>
      </c>
      <c r="AV25" s="296">
        <v>2</v>
      </c>
      <c r="AW25" s="296">
        <v>2</v>
      </c>
      <c r="AX25" s="296">
        <v>2</v>
      </c>
      <c r="AY25" s="296">
        <v>2</v>
      </c>
      <c r="AZ25" s="296">
        <v>2</v>
      </c>
      <c r="BA25" s="296">
        <v>2</v>
      </c>
      <c r="BB25" s="296">
        <v>6</v>
      </c>
      <c r="BC25" s="296">
        <v>8</v>
      </c>
      <c r="BD25" s="296">
        <v>7</v>
      </c>
      <c r="BE25" s="296">
        <v>8</v>
      </c>
      <c r="BF25" s="296">
        <v>10</v>
      </c>
      <c r="BG25" s="296">
        <v>12</v>
      </c>
      <c r="BH25" s="296">
        <v>7</v>
      </c>
      <c r="BI25" s="296">
        <v>6</v>
      </c>
      <c r="BJ25" s="296">
        <v>8</v>
      </c>
      <c r="BK25" s="296">
        <v>8</v>
      </c>
      <c r="BL25" s="296">
        <v>18</v>
      </c>
      <c r="BM25" s="296">
        <v>11</v>
      </c>
      <c r="BN25" s="296">
        <v>13</v>
      </c>
      <c r="BO25" s="296">
        <v>13</v>
      </c>
      <c r="BP25" s="296">
        <v>9</v>
      </c>
      <c r="BQ25" s="296">
        <v>8</v>
      </c>
      <c r="BR25" s="296">
        <v>10</v>
      </c>
      <c r="BS25" s="296">
        <v>9</v>
      </c>
      <c r="BT25" s="296">
        <v>12</v>
      </c>
      <c r="BU25" s="296">
        <v>5</v>
      </c>
      <c r="BV25" s="296">
        <v>12</v>
      </c>
      <c r="BW25" s="296">
        <v>9</v>
      </c>
    </row>
    <row r="26" spans="1:75" x14ac:dyDescent="0.25">
      <c r="A26" t="s">
        <v>23</v>
      </c>
      <c r="B26" s="296">
        <v>942</v>
      </c>
      <c r="C26" s="296">
        <v>980</v>
      </c>
      <c r="D26" s="296">
        <v>935</v>
      </c>
      <c r="E26" s="296">
        <v>975</v>
      </c>
      <c r="F26" s="296">
        <v>970</v>
      </c>
      <c r="G26" s="296">
        <v>939</v>
      </c>
      <c r="H26" s="296">
        <v>928</v>
      </c>
      <c r="I26" s="296">
        <v>906</v>
      </c>
      <c r="J26" s="296">
        <v>894</v>
      </c>
      <c r="K26" s="296">
        <v>847</v>
      </c>
      <c r="L26" s="296">
        <v>808</v>
      </c>
      <c r="M26" s="296">
        <v>804</v>
      </c>
      <c r="N26" s="296">
        <v>802</v>
      </c>
      <c r="O26" s="296">
        <v>827</v>
      </c>
      <c r="P26" s="296">
        <v>818</v>
      </c>
      <c r="Q26" s="296">
        <v>825</v>
      </c>
      <c r="R26" s="296">
        <v>811</v>
      </c>
      <c r="S26" s="296">
        <v>774</v>
      </c>
      <c r="T26" s="296">
        <v>732</v>
      </c>
      <c r="U26" s="296">
        <v>707</v>
      </c>
      <c r="V26" s="296">
        <v>703</v>
      </c>
      <c r="W26" s="296">
        <v>735</v>
      </c>
      <c r="X26" s="296">
        <v>701</v>
      </c>
      <c r="Y26" s="296">
        <v>677</v>
      </c>
      <c r="Z26" s="296">
        <v>677</v>
      </c>
      <c r="AA26" s="296">
        <v>662</v>
      </c>
      <c r="AB26" s="296">
        <v>647</v>
      </c>
      <c r="AC26" s="296">
        <v>617</v>
      </c>
      <c r="AD26" s="296">
        <v>609</v>
      </c>
      <c r="AE26" s="296">
        <v>617</v>
      </c>
      <c r="AF26" s="296">
        <v>591</v>
      </c>
      <c r="AG26" s="296">
        <v>584</v>
      </c>
      <c r="AH26" s="296">
        <v>574</v>
      </c>
      <c r="AI26" s="296">
        <v>546</v>
      </c>
      <c r="AJ26" s="296">
        <v>552</v>
      </c>
      <c r="AK26" s="296">
        <v>519</v>
      </c>
      <c r="AL26" s="296">
        <v>505</v>
      </c>
      <c r="AM26" s="296">
        <v>495</v>
      </c>
      <c r="AN26" s="296">
        <v>476</v>
      </c>
      <c r="AO26" s="296">
        <v>474</v>
      </c>
      <c r="AP26" s="296">
        <v>497</v>
      </c>
      <c r="AQ26" s="296">
        <v>461</v>
      </c>
      <c r="AR26" s="296">
        <v>431</v>
      </c>
      <c r="AS26" s="296">
        <v>428</v>
      </c>
      <c r="AT26" s="296">
        <v>429</v>
      </c>
      <c r="AU26" s="296">
        <v>410</v>
      </c>
      <c r="AV26" s="296">
        <v>394</v>
      </c>
      <c r="AW26" s="296">
        <v>370</v>
      </c>
      <c r="AX26" s="296">
        <v>305</v>
      </c>
      <c r="AY26" s="296">
        <v>294</v>
      </c>
      <c r="AZ26" s="296">
        <v>280</v>
      </c>
      <c r="BA26" s="296">
        <v>286</v>
      </c>
      <c r="BB26" s="296">
        <v>278</v>
      </c>
      <c r="BC26" s="296">
        <v>287</v>
      </c>
      <c r="BD26" s="296">
        <v>283</v>
      </c>
      <c r="BE26" s="296">
        <v>276</v>
      </c>
      <c r="BF26" s="296">
        <v>303</v>
      </c>
      <c r="BG26" s="296">
        <v>316</v>
      </c>
      <c r="BH26" s="296">
        <v>324</v>
      </c>
      <c r="BI26" s="296">
        <v>328</v>
      </c>
      <c r="BJ26" s="296">
        <v>341</v>
      </c>
      <c r="BK26" s="296">
        <v>357</v>
      </c>
      <c r="BL26" s="296">
        <v>360</v>
      </c>
      <c r="BM26" s="296">
        <v>336</v>
      </c>
      <c r="BN26" s="296">
        <v>322</v>
      </c>
      <c r="BO26" s="296">
        <v>313</v>
      </c>
      <c r="BP26" s="296">
        <v>301</v>
      </c>
      <c r="BQ26" s="296">
        <v>295</v>
      </c>
      <c r="BR26" s="296">
        <v>342</v>
      </c>
      <c r="BS26" s="296">
        <v>316</v>
      </c>
      <c r="BT26" s="296">
        <v>273</v>
      </c>
      <c r="BU26" s="296">
        <v>293</v>
      </c>
      <c r="BV26" s="296">
        <v>328</v>
      </c>
      <c r="BW26" s="296">
        <v>313</v>
      </c>
    </row>
    <row r="27" spans="1:75" x14ac:dyDescent="0.25">
      <c r="A27" t="s">
        <v>24</v>
      </c>
      <c r="B27" s="296">
        <v>21</v>
      </c>
      <c r="C27" s="296">
        <v>22</v>
      </c>
      <c r="D27" s="296">
        <v>22</v>
      </c>
      <c r="E27" s="296">
        <v>20</v>
      </c>
      <c r="F27" s="296">
        <v>20</v>
      </c>
      <c r="G27" s="296">
        <v>20</v>
      </c>
      <c r="H27" s="296">
        <v>23</v>
      </c>
      <c r="I27" s="296">
        <v>27</v>
      </c>
      <c r="J27" s="296">
        <v>32</v>
      </c>
      <c r="K27" s="296">
        <v>33</v>
      </c>
      <c r="L27" s="296">
        <v>38</v>
      </c>
      <c r="M27" s="296">
        <v>40</v>
      </c>
      <c r="N27" s="296">
        <v>35</v>
      </c>
      <c r="O27" s="296">
        <v>34</v>
      </c>
      <c r="P27" s="296">
        <v>47</v>
      </c>
      <c r="Q27" s="296">
        <v>46</v>
      </c>
      <c r="R27" s="296">
        <v>40</v>
      </c>
      <c r="S27" s="296">
        <v>41</v>
      </c>
      <c r="T27" s="296">
        <v>45</v>
      </c>
      <c r="U27" s="296">
        <v>33</v>
      </c>
      <c r="V27" s="296">
        <v>33</v>
      </c>
      <c r="W27" s="296">
        <v>37</v>
      </c>
      <c r="X27" s="296">
        <v>33</v>
      </c>
      <c r="Y27" s="296">
        <v>42</v>
      </c>
      <c r="Z27" s="296">
        <v>41</v>
      </c>
      <c r="AA27" s="296">
        <v>38</v>
      </c>
      <c r="AB27" s="296">
        <v>32</v>
      </c>
      <c r="AC27" s="296">
        <v>33</v>
      </c>
      <c r="AD27" s="296">
        <v>31</v>
      </c>
      <c r="AE27" s="296">
        <v>23</v>
      </c>
      <c r="AF27" s="296">
        <v>22</v>
      </c>
      <c r="AG27" s="296">
        <v>27</v>
      </c>
      <c r="AH27" s="296">
        <v>29</v>
      </c>
      <c r="AI27" s="296">
        <v>21</v>
      </c>
      <c r="AJ27" s="296">
        <v>22</v>
      </c>
      <c r="AK27" s="296">
        <v>29</v>
      </c>
      <c r="AL27" s="296">
        <v>27</v>
      </c>
      <c r="AM27" s="296">
        <v>29</v>
      </c>
      <c r="AN27" s="296">
        <v>25</v>
      </c>
      <c r="AO27" s="296">
        <v>24</v>
      </c>
      <c r="AP27" s="296">
        <v>25</v>
      </c>
      <c r="AQ27" s="296">
        <v>27</v>
      </c>
      <c r="AR27" s="296">
        <v>29</v>
      </c>
      <c r="AS27" s="296">
        <v>33</v>
      </c>
      <c r="AT27" s="296">
        <v>24</v>
      </c>
      <c r="AU27" s="296">
        <v>27</v>
      </c>
      <c r="AV27" s="296">
        <v>32</v>
      </c>
      <c r="AW27" s="296">
        <v>38</v>
      </c>
      <c r="AX27" s="296">
        <v>21</v>
      </c>
      <c r="AY27" s="296">
        <v>34</v>
      </c>
      <c r="AZ27" s="296">
        <v>29</v>
      </c>
      <c r="BA27" s="296">
        <v>29</v>
      </c>
      <c r="BB27" s="296">
        <v>30</v>
      </c>
      <c r="BC27" s="296">
        <v>33</v>
      </c>
      <c r="BD27" s="296">
        <v>37</v>
      </c>
      <c r="BE27" s="296">
        <v>30</v>
      </c>
      <c r="BF27" s="296">
        <v>32</v>
      </c>
      <c r="BG27" s="296">
        <v>35</v>
      </c>
      <c r="BH27" s="296">
        <v>33</v>
      </c>
      <c r="BI27" s="296">
        <v>42</v>
      </c>
      <c r="BJ27" s="296">
        <v>40</v>
      </c>
      <c r="BK27" s="296">
        <v>50</v>
      </c>
      <c r="BL27" s="296">
        <v>50</v>
      </c>
      <c r="BM27" s="296">
        <v>46</v>
      </c>
      <c r="BN27" s="296">
        <v>40</v>
      </c>
      <c r="BO27" s="296">
        <v>36</v>
      </c>
      <c r="BP27" s="296">
        <v>35</v>
      </c>
      <c r="BQ27" s="296">
        <v>53</v>
      </c>
      <c r="BR27" s="296">
        <v>47</v>
      </c>
      <c r="BS27" s="296">
        <v>39</v>
      </c>
      <c r="BT27" s="296">
        <v>39</v>
      </c>
      <c r="BU27" s="296">
        <v>28</v>
      </c>
      <c r="BV27" s="296">
        <v>28</v>
      </c>
      <c r="BW27" s="296">
        <v>36</v>
      </c>
    </row>
    <row r="28" spans="1:75" x14ac:dyDescent="0.25">
      <c r="A28" t="s">
        <v>25</v>
      </c>
      <c r="B28" s="296">
        <v>92</v>
      </c>
      <c r="C28" s="296">
        <v>83</v>
      </c>
      <c r="D28" s="296">
        <v>83</v>
      </c>
      <c r="E28" s="296">
        <v>79</v>
      </c>
      <c r="F28" s="296">
        <v>71</v>
      </c>
      <c r="G28" s="296">
        <v>67</v>
      </c>
      <c r="H28" s="296">
        <v>54</v>
      </c>
      <c r="I28" s="296">
        <v>56</v>
      </c>
      <c r="J28" s="296">
        <v>54</v>
      </c>
      <c r="K28" s="296">
        <v>55</v>
      </c>
      <c r="L28" s="296">
        <v>58</v>
      </c>
      <c r="M28" s="296">
        <v>43</v>
      </c>
      <c r="N28" s="296">
        <v>37</v>
      </c>
      <c r="O28" s="296">
        <v>39</v>
      </c>
      <c r="P28" s="296">
        <v>36</v>
      </c>
      <c r="Q28" s="296">
        <v>32</v>
      </c>
      <c r="R28" s="296">
        <v>33</v>
      </c>
      <c r="S28" s="296">
        <v>28</v>
      </c>
      <c r="T28" s="296">
        <v>28</v>
      </c>
      <c r="U28" s="296">
        <v>28</v>
      </c>
      <c r="V28" s="296">
        <v>26</v>
      </c>
      <c r="W28" s="296">
        <v>31</v>
      </c>
      <c r="X28" s="296">
        <v>32</v>
      </c>
      <c r="Y28" s="296">
        <v>33</v>
      </c>
      <c r="Z28" s="296">
        <v>26</v>
      </c>
      <c r="AA28" s="296">
        <v>29</v>
      </c>
      <c r="AB28" s="296">
        <v>34</v>
      </c>
      <c r="AC28" s="296">
        <v>38</v>
      </c>
      <c r="AD28" s="296">
        <v>46</v>
      </c>
      <c r="AE28" s="296">
        <v>56</v>
      </c>
      <c r="AF28" s="296">
        <v>63</v>
      </c>
      <c r="AG28" s="296">
        <v>60</v>
      </c>
      <c r="AH28" s="296">
        <v>69</v>
      </c>
      <c r="AI28" s="296">
        <v>75</v>
      </c>
      <c r="AJ28" s="296">
        <v>66</v>
      </c>
      <c r="AK28" s="296">
        <v>64</v>
      </c>
      <c r="AL28" s="296">
        <v>74</v>
      </c>
      <c r="AM28" s="296">
        <v>70</v>
      </c>
      <c r="AN28" s="296">
        <v>86</v>
      </c>
      <c r="AO28" s="296">
        <v>85</v>
      </c>
      <c r="AP28" s="296">
        <v>81</v>
      </c>
      <c r="AQ28" s="296">
        <v>84</v>
      </c>
      <c r="AR28" s="296">
        <v>72</v>
      </c>
      <c r="AS28" s="296">
        <v>72</v>
      </c>
      <c r="AT28" s="296">
        <v>64</v>
      </c>
      <c r="AU28" s="296">
        <v>71</v>
      </c>
      <c r="AV28" s="296">
        <v>59</v>
      </c>
      <c r="AW28" s="296">
        <v>65</v>
      </c>
      <c r="AX28" s="296">
        <v>74</v>
      </c>
      <c r="AY28" s="296">
        <v>66</v>
      </c>
      <c r="AZ28" s="296">
        <v>79</v>
      </c>
      <c r="BA28" s="296">
        <v>80</v>
      </c>
      <c r="BB28" s="296">
        <v>75</v>
      </c>
      <c r="BC28" s="296">
        <v>73</v>
      </c>
      <c r="BD28" s="296">
        <v>72</v>
      </c>
      <c r="BE28" s="296">
        <v>80</v>
      </c>
      <c r="BF28" s="296">
        <v>82</v>
      </c>
      <c r="BG28" s="296">
        <v>78</v>
      </c>
      <c r="BH28" s="296">
        <v>87</v>
      </c>
      <c r="BI28" s="296">
        <v>84</v>
      </c>
      <c r="BJ28" s="296">
        <v>112</v>
      </c>
      <c r="BK28" s="296">
        <v>98</v>
      </c>
      <c r="BL28" s="296">
        <v>98</v>
      </c>
      <c r="BM28" s="296">
        <v>100</v>
      </c>
      <c r="BN28" s="296">
        <v>105</v>
      </c>
      <c r="BO28" s="296">
        <v>101</v>
      </c>
      <c r="BP28" s="296">
        <v>86</v>
      </c>
      <c r="BQ28" s="296">
        <v>81</v>
      </c>
      <c r="BR28" s="296">
        <v>94</v>
      </c>
      <c r="BS28" s="296">
        <v>91</v>
      </c>
      <c r="BT28" s="296">
        <v>92</v>
      </c>
      <c r="BU28" s="296">
        <v>90</v>
      </c>
      <c r="BV28" s="296">
        <v>102</v>
      </c>
      <c r="BW28" s="296">
        <v>103</v>
      </c>
    </row>
    <row r="29" spans="1:75" x14ac:dyDescent="0.25">
      <c r="A29" t="s">
        <v>26</v>
      </c>
      <c r="B29" s="296">
        <v>1317</v>
      </c>
      <c r="C29" s="296">
        <v>1286</v>
      </c>
      <c r="D29" s="296">
        <v>1305</v>
      </c>
      <c r="E29" s="296">
        <v>1323</v>
      </c>
      <c r="F29" s="296">
        <v>1266</v>
      </c>
      <c r="G29" s="296">
        <v>1119</v>
      </c>
      <c r="H29" s="296">
        <v>1011</v>
      </c>
      <c r="I29" s="296">
        <v>935</v>
      </c>
      <c r="J29" s="296">
        <v>863</v>
      </c>
      <c r="K29" s="296">
        <v>824</v>
      </c>
      <c r="L29" s="296">
        <v>749</v>
      </c>
      <c r="M29" s="296">
        <v>737</v>
      </c>
      <c r="N29" s="296">
        <v>775</v>
      </c>
      <c r="O29" s="296">
        <v>713</v>
      </c>
      <c r="P29" s="296">
        <v>727</v>
      </c>
      <c r="Q29" s="296">
        <v>714</v>
      </c>
      <c r="R29" s="296">
        <v>715</v>
      </c>
      <c r="S29" s="296">
        <v>709</v>
      </c>
      <c r="T29" s="296">
        <v>661</v>
      </c>
      <c r="U29" s="296">
        <v>626</v>
      </c>
      <c r="V29" s="296">
        <v>623</v>
      </c>
      <c r="W29" s="296">
        <v>591</v>
      </c>
      <c r="X29" s="296">
        <v>588</v>
      </c>
      <c r="Y29" s="296">
        <v>593</v>
      </c>
      <c r="Z29" s="296">
        <v>576</v>
      </c>
      <c r="AA29" s="296">
        <v>524</v>
      </c>
      <c r="AB29" s="296">
        <v>515</v>
      </c>
      <c r="AC29" s="296">
        <v>532</v>
      </c>
      <c r="AD29" s="296">
        <v>540</v>
      </c>
      <c r="AE29" s="296">
        <v>553</v>
      </c>
      <c r="AF29" s="296">
        <v>542</v>
      </c>
      <c r="AG29" s="296">
        <v>550</v>
      </c>
      <c r="AH29" s="296">
        <v>539</v>
      </c>
      <c r="AI29" s="296">
        <v>536</v>
      </c>
      <c r="AJ29" s="296">
        <v>533</v>
      </c>
      <c r="AK29" s="296">
        <v>518</v>
      </c>
      <c r="AL29" s="296">
        <v>489</v>
      </c>
      <c r="AM29" s="296">
        <v>519</v>
      </c>
      <c r="AN29" s="296">
        <v>555</v>
      </c>
      <c r="AO29" s="296">
        <v>552</v>
      </c>
      <c r="AP29" s="296">
        <v>572</v>
      </c>
      <c r="AQ29" s="296">
        <v>599</v>
      </c>
      <c r="AR29" s="296">
        <v>588</v>
      </c>
      <c r="AS29" s="296">
        <v>578</v>
      </c>
      <c r="AT29" s="296">
        <v>566</v>
      </c>
      <c r="AU29" s="296">
        <v>566</v>
      </c>
      <c r="AV29" s="296">
        <v>572</v>
      </c>
      <c r="AW29" s="296">
        <v>543</v>
      </c>
      <c r="AX29" s="296">
        <v>537</v>
      </c>
      <c r="AY29" s="296">
        <v>522</v>
      </c>
      <c r="AZ29" s="296">
        <v>529</v>
      </c>
      <c r="BA29" s="296">
        <v>508</v>
      </c>
      <c r="BB29" s="296">
        <v>539</v>
      </c>
      <c r="BC29" s="296">
        <v>551</v>
      </c>
      <c r="BD29" s="296">
        <v>505</v>
      </c>
      <c r="BE29" s="296">
        <v>466</v>
      </c>
      <c r="BF29" s="296">
        <v>470</v>
      </c>
      <c r="BG29" s="296">
        <v>466</v>
      </c>
      <c r="BH29" s="296">
        <v>501</v>
      </c>
      <c r="BI29" s="296">
        <v>501</v>
      </c>
      <c r="BJ29" s="296">
        <v>469</v>
      </c>
      <c r="BK29" s="296">
        <v>437</v>
      </c>
      <c r="BL29" s="296">
        <v>457</v>
      </c>
      <c r="BM29" s="296">
        <v>487</v>
      </c>
      <c r="BN29" s="296">
        <v>473</v>
      </c>
      <c r="BO29" s="296">
        <v>491</v>
      </c>
      <c r="BP29" s="296">
        <v>496</v>
      </c>
      <c r="BQ29" s="296">
        <v>490</v>
      </c>
      <c r="BR29" s="296">
        <v>505</v>
      </c>
      <c r="BS29" s="296">
        <v>510</v>
      </c>
      <c r="BT29" s="296">
        <v>581</v>
      </c>
      <c r="BU29" s="296">
        <v>549</v>
      </c>
      <c r="BV29" s="296">
        <v>551</v>
      </c>
      <c r="BW29" s="296">
        <v>595</v>
      </c>
    </row>
    <row r="30" spans="1:75" x14ac:dyDescent="0.25">
      <c r="A30" t="s">
        <v>27</v>
      </c>
      <c r="B30" s="296">
        <v>29</v>
      </c>
      <c r="C30" s="296">
        <v>29</v>
      </c>
      <c r="D30" s="296">
        <v>27</v>
      </c>
      <c r="E30" s="296">
        <v>22</v>
      </c>
      <c r="F30" s="296">
        <v>21</v>
      </c>
      <c r="G30" s="296">
        <v>16</v>
      </c>
      <c r="H30" s="296">
        <v>17</v>
      </c>
      <c r="I30" s="296">
        <v>18</v>
      </c>
      <c r="J30" s="296">
        <v>11</v>
      </c>
      <c r="K30" s="296">
        <v>8</v>
      </c>
      <c r="L30" s="296">
        <v>10</v>
      </c>
      <c r="M30" s="296">
        <v>10</v>
      </c>
      <c r="N30" s="296">
        <v>10</v>
      </c>
      <c r="O30" s="296">
        <v>8</v>
      </c>
      <c r="P30" s="296">
        <v>7</v>
      </c>
      <c r="Q30" s="296">
        <v>8</v>
      </c>
      <c r="R30" s="296">
        <v>9</v>
      </c>
      <c r="S30" s="296">
        <v>11</v>
      </c>
      <c r="T30" s="296">
        <v>6</v>
      </c>
      <c r="U30" s="296">
        <v>10</v>
      </c>
      <c r="V30" s="296">
        <v>11</v>
      </c>
      <c r="W30" s="296">
        <v>11</v>
      </c>
      <c r="X30" s="296">
        <v>10</v>
      </c>
      <c r="Y30" s="296">
        <v>10</v>
      </c>
      <c r="Z30" s="296">
        <v>19</v>
      </c>
      <c r="AA30" s="296">
        <v>23</v>
      </c>
      <c r="AB30" s="296">
        <v>15</v>
      </c>
      <c r="AC30" s="296">
        <v>14</v>
      </c>
      <c r="AD30" s="296">
        <v>21</v>
      </c>
      <c r="AE30" s="296">
        <v>26</v>
      </c>
      <c r="AF30" s="296">
        <v>21</v>
      </c>
      <c r="AG30" s="296">
        <v>19</v>
      </c>
      <c r="AH30" s="296">
        <v>16</v>
      </c>
      <c r="AI30" s="296">
        <v>14</v>
      </c>
      <c r="AJ30" s="296">
        <v>24</v>
      </c>
      <c r="AK30" s="296">
        <v>30</v>
      </c>
      <c r="AL30" s="296">
        <v>38</v>
      </c>
      <c r="AM30" s="296">
        <v>30</v>
      </c>
      <c r="AN30" s="296">
        <v>32</v>
      </c>
      <c r="AO30" s="296">
        <v>32</v>
      </c>
      <c r="AP30" s="296">
        <v>31</v>
      </c>
      <c r="AQ30" s="296">
        <v>30</v>
      </c>
      <c r="AR30" s="296">
        <v>31</v>
      </c>
      <c r="AS30" s="296">
        <v>24</v>
      </c>
      <c r="AT30" s="296">
        <v>21</v>
      </c>
      <c r="AU30" s="296">
        <v>19</v>
      </c>
      <c r="AV30" s="296">
        <v>26</v>
      </c>
      <c r="AW30" s="296">
        <v>34</v>
      </c>
      <c r="AX30" s="296">
        <v>38</v>
      </c>
      <c r="AY30" s="296">
        <v>47</v>
      </c>
      <c r="AZ30" s="296">
        <v>52</v>
      </c>
      <c r="BA30" s="296">
        <v>41</v>
      </c>
      <c r="BB30" s="296">
        <v>42</v>
      </c>
      <c r="BC30" s="296">
        <v>44</v>
      </c>
      <c r="BD30" s="296">
        <v>42</v>
      </c>
      <c r="BE30" s="296">
        <v>39</v>
      </c>
      <c r="BF30" s="296">
        <v>38</v>
      </c>
      <c r="BG30" s="296">
        <v>38</v>
      </c>
      <c r="BH30" s="296">
        <v>34</v>
      </c>
      <c r="BI30" s="296">
        <v>34</v>
      </c>
      <c r="BJ30" s="296">
        <v>34</v>
      </c>
      <c r="BK30" s="296">
        <v>31</v>
      </c>
      <c r="BL30" s="296">
        <v>33</v>
      </c>
      <c r="BM30" s="296">
        <v>31</v>
      </c>
      <c r="BN30" s="296">
        <v>34</v>
      </c>
      <c r="BO30" s="296">
        <v>38</v>
      </c>
      <c r="BP30" s="296">
        <v>34</v>
      </c>
      <c r="BQ30" s="296">
        <v>34</v>
      </c>
      <c r="BR30" s="296">
        <v>29</v>
      </c>
      <c r="BS30" s="296">
        <v>27</v>
      </c>
      <c r="BT30" s="296">
        <v>31</v>
      </c>
      <c r="BU30" s="296">
        <v>27</v>
      </c>
      <c r="BV30" s="296">
        <v>28</v>
      </c>
      <c r="BW30" s="296">
        <v>27</v>
      </c>
    </row>
    <row r="31" spans="1:75" x14ac:dyDescent="0.25">
      <c r="A31" t="s">
        <v>28</v>
      </c>
      <c r="B31" s="296">
        <v>42</v>
      </c>
      <c r="C31" s="296">
        <v>41</v>
      </c>
      <c r="D31" s="296">
        <v>41</v>
      </c>
      <c r="E31" s="296">
        <v>42</v>
      </c>
      <c r="F31" s="296">
        <v>39</v>
      </c>
      <c r="G31" s="296">
        <v>47</v>
      </c>
      <c r="H31" s="296">
        <v>38</v>
      </c>
      <c r="I31" s="296">
        <v>40</v>
      </c>
      <c r="J31" s="296">
        <v>42</v>
      </c>
      <c r="K31" s="296">
        <v>46</v>
      </c>
      <c r="L31" s="296">
        <v>42</v>
      </c>
      <c r="M31" s="296">
        <v>41</v>
      </c>
      <c r="N31" s="296">
        <v>39</v>
      </c>
      <c r="O31" s="296">
        <v>39</v>
      </c>
      <c r="P31" s="296">
        <v>47</v>
      </c>
      <c r="Q31" s="296">
        <v>40</v>
      </c>
      <c r="R31" s="296">
        <v>46</v>
      </c>
      <c r="S31" s="296">
        <v>46</v>
      </c>
      <c r="T31" s="296">
        <v>46</v>
      </c>
      <c r="U31" s="296">
        <v>37</v>
      </c>
      <c r="V31" s="296">
        <v>55</v>
      </c>
      <c r="W31" s="296">
        <v>75</v>
      </c>
      <c r="X31" s="296">
        <v>57</v>
      </c>
      <c r="Y31" s="296">
        <v>53</v>
      </c>
      <c r="Z31" s="296">
        <v>58</v>
      </c>
      <c r="AA31" s="296">
        <v>57</v>
      </c>
      <c r="AB31" s="296">
        <v>54</v>
      </c>
      <c r="AC31" s="296">
        <v>60</v>
      </c>
      <c r="AD31" s="296">
        <v>60</v>
      </c>
      <c r="AE31" s="296">
        <v>58</v>
      </c>
      <c r="AF31" s="296">
        <v>68</v>
      </c>
      <c r="AG31" s="296">
        <v>71</v>
      </c>
      <c r="AH31" s="296">
        <v>73</v>
      </c>
      <c r="AI31" s="296">
        <v>84</v>
      </c>
      <c r="AJ31" s="296">
        <v>97</v>
      </c>
      <c r="AK31" s="296">
        <v>95</v>
      </c>
      <c r="AL31" s="296">
        <v>86</v>
      </c>
      <c r="AM31" s="296">
        <v>93</v>
      </c>
      <c r="AN31" s="296">
        <v>87</v>
      </c>
      <c r="AO31" s="296">
        <v>85</v>
      </c>
      <c r="AP31" s="296">
        <v>85</v>
      </c>
      <c r="AQ31" s="296">
        <v>88</v>
      </c>
      <c r="AR31" s="296">
        <v>84</v>
      </c>
      <c r="AS31" s="296">
        <v>64</v>
      </c>
      <c r="AT31" s="296">
        <v>55</v>
      </c>
      <c r="AU31" s="296">
        <v>63</v>
      </c>
      <c r="AV31" s="296">
        <v>78</v>
      </c>
      <c r="AW31" s="296">
        <v>73</v>
      </c>
      <c r="AX31" s="296">
        <v>78</v>
      </c>
      <c r="AY31" s="296">
        <v>73</v>
      </c>
      <c r="AZ31" s="296">
        <v>69</v>
      </c>
      <c r="BA31" s="296">
        <v>79</v>
      </c>
      <c r="BB31" s="296">
        <v>93</v>
      </c>
      <c r="BC31" s="296">
        <v>109</v>
      </c>
      <c r="BD31" s="296">
        <v>125</v>
      </c>
      <c r="BE31" s="296">
        <v>120</v>
      </c>
      <c r="BF31" s="296">
        <v>125</v>
      </c>
      <c r="BG31" s="296">
        <v>122</v>
      </c>
      <c r="BH31" s="296">
        <v>109</v>
      </c>
      <c r="BI31" s="296">
        <v>108</v>
      </c>
      <c r="BJ31" s="296">
        <v>126</v>
      </c>
      <c r="BK31" s="296">
        <v>140</v>
      </c>
      <c r="BL31" s="296">
        <v>139</v>
      </c>
      <c r="BM31" s="296">
        <v>129</v>
      </c>
      <c r="BN31" s="296">
        <v>129</v>
      </c>
      <c r="BO31" s="296">
        <v>142</v>
      </c>
      <c r="BP31" s="296">
        <v>133</v>
      </c>
      <c r="BQ31" s="296">
        <v>152</v>
      </c>
      <c r="BR31" s="296">
        <v>147</v>
      </c>
      <c r="BS31" s="296">
        <v>168</v>
      </c>
      <c r="BT31" s="296">
        <v>185</v>
      </c>
      <c r="BU31" s="296">
        <v>179</v>
      </c>
      <c r="BV31" s="296">
        <v>187</v>
      </c>
      <c r="BW31" s="296">
        <v>184</v>
      </c>
    </row>
    <row r="32" spans="1:75" x14ac:dyDescent="0.25">
      <c r="A32" t="s">
        <v>29</v>
      </c>
      <c r="B32" s="296">
        <v>108</v>
      </c>
      <c r="C32" s="296">
        <v>112</v>
      </c>
      <c r="D32" s="296">
        <v>128</v>
      </c>
      <c r="E32" s="296">
        <v>121</v>
      </c>
      <c r="F32" s="296">
        <v>111</v>
      </c>
      <c r="G32" s="296">
        <v>122</v>
      </c>
      <c r="H32" s="296">
        <v>121</v>
      </c>
      <c r="I32" s="296">
        <v>121</v>
      </c>
      <c r="J32" s="296">
        <v>111</v>
      </c>
      <c r="K32" s="296">
        <v>119</v>
      </c>
      <c r="L32" s="296">
        <v>122</v>
      </c>
      <c r="M32" s="296">
        <v>139</v>
      </c>
      <c r="N32" s="296">
        <v>153</v>
      </c>
      <c r="O32" s="296">
        <v>159</v>
      </c>
      <c r="P32" s="296">
        <v>155</v>
      </c>
      <c r="Q32" s="296">
        <v>136</v>
      </c>
      <c r="R32" s="296">
        <v>136</v>
      </c>
      <c r="S32" s="296">
        <v>144</v>
      </c>
      <c r="T32" s="296">
        <v>128</v>
      </c>
      <c r="U32" s="296">
        <v>131</v>
      </c>
      <c r="V32" s="296">
        <v>125</v>
      </c>
      <c r="W32" s="296">
        <v>124</v>
      </c>
      <c r="X32" s="296">
        <v>115</v>
      </c>
      <c r="Y32" s="296">
        <v>120</v>
      </c>
      <c r="Z32" s="296">
        <v>126</v>
      </c>
      <c r="AA32" s="296">
        <v>123</v>
      </c>
      <c r="AB32" s="296">
        <v>130</v>
      </c>
      <c r="AC32" s="296">
        <v>115</v>
      </c>
      <c r="AD32" s="296">
        <v>110</v>
      </c>
      <c r="AE32" s="296">
        <v>101</v>
      </c>
      <c r="AF32" s="296">
        <v>102</v>
      </c>
      <c r="AG32" s="296">
        <v>85</v>
      </c>
      <c r="AH32" s="296">
        <v>96</v>
      </c>
      <c r="AI32" s="296">
        <v>107</v>
      </c>
      <c r="AJ32" s="296">
        <v>102</v>
      </c>
      <c r="AK32" s="296">
        <v>108</v>
      </c>
      <c r="AL32" s="296">
        <v>146</v>
      </c>
      <c r="AM32" s="296">
        <v>164</v>
      </c>
      <c r="AN32" s="296">
        <v>160</v>
      </c>
      <c r="AO32" s="296">
        <v>171</v>
      </c>
      <c r="AP32" s="296">
        <v>192</v>
      </c>
      <c r="AQ32" s="296">
        <v>173</v>
      </c>
      <c r="AR32" s="296">
        <v>176</v>
      </c>
      <c r="AS32" s="296">
        <v>168</v>
      </c>
      <c r="AT32" s="296">
        <v>155</v>
      </c>
      <c r="AU32" s="296">
        <v>140</v>
      </c>
      <c r="AV32" s="296">
        <v>127</v>
      </c>
      <c r="AW32" s="296">
        <v>121</v>
      </c>
      <c r="AX32" s="296">
        <v>92</v>
      </c>
      <c r="AY32" s="296">
        <v>71</v>
      </c>
      <c r="AZ32" s="296">
        <v>67</v>
      </c>
      <c r="BA32" s="296">
        <v>49</v>
      </c>
      <c r="BB32" s="296">
        <v>50</v>
      </c>
      <c r="BC32" s="296">
        <v>49</v>
      </c>
      <c r="BD32" s="296">
        <v>53</v>
      </c>
      <c r="BE32" s="296">
        <v>62</v>
      </c>
      <c r="BF32" s="296">
        <v>59</v>
      </c>
      <c r="BG32" s="296">
        <v>61</v>
      </c>
      <c r="BH32" s="296">
        <v>65</v>
      </c>
      <c r="BI32" s="296">
        <v>73</v>
      </c>
      <c r="BJ32" s="296">
        <v>76</v>
      </c>
      <c r="BK32" s="296">
        <v>70</v>
      </c>
      <c r="BL32" s="296">
        <v>66</v>
      </c>
      <c r="BM32" s="296">
        <v>65</v>
      </c>
      <c r="BN32" s="296">
        <v>70</v>
      </c>
      <c r="BO32" s="296">
        <v>86</v>
      </c>
      <c r="BP32" s="296">
        <v>87</v>
      </c>
      <c r="BQ32" s="296">
        <v>101</v>
      </c>
      <c r="BR32" s="296">
        <v>129</v>
      </c>
      <c r="BS32" s="296">
        <v>123</v>
      </c>
      <c r="BT32" s="296">
        <v>123</v>
      </c>
      <c r="BU32" s="296">
        <v>115</v>
      </c>
      <c r="BV32" s="296">
        <v>94</v>
      </c>
      <c r="BW32" s="296">
        <v>121</v>
      </c>
    </row>
    <row r="33" spans="1:75" x14ac:dyDescent="0.25">
      <c r="A33" t="s">
        <v>30</v>
      </c>
      <c r="B33" s="296">
        <v>3</v>
      </c>
      <c r="C33" s="296">
        <v>6</v>
      </c>
      <c r="D33" s="296">
        <v>6</v>
      </c>
      <c r="E33" s="296">
        <v>6</v>
      </c>
      <c r="F33" s="296">
        <v>5</v>
      </c>
      <c r="G33" s="296">
        <v>4</v>
      </c>
      <c r="H33" s="296">
        <v>5</v>
      </c>
      <c r="I33" s="296">
        <v>6</v>
      </c>
      <c r="J33" s="296">
        <v>6</v>
      </c>
      <c r="K33" s="296">
        <v>5</v>
      </c>
      <c r="L33" s="296">
        <v>4</v>
      </c>
      <c r="M33" s="296">
        <v>4</v>
      </c>
      <c r="N33" s="296">
        <v>5</v>
      </c>
      <c r="O33" s="296">
        <v>4</v>
      </c>
      <c r="P33" s="296">
        <v>4</v>
      </c>
      <c r="Q33" s="296">
        <v>4</v>
      </c>
      <c r="R33" s="296">
        <v>6</v>
      </c>
      <c r="S33" s="296">
        <v>8</v>
      </c>
      <c r="T33" s="296">
        <v>6</v>
      </c>
      <c r="U33" s="296">
        <v>8</v>
      </c>
      <c r="V33" s="296">
        <v>2</v>
      </c>
      <c r="W33" s="296">
        <v>2</v>
      </c>
      <c r="X33" s="296">
        <v>3</v>
      </c>
      <c r="Y33" s="296">
        <v>5</v>
      </c>
      <c r="Z33" s="296">
        <v>5</v>
      </c>
      <c r="AA33" s="296">
        <v>6</v>
      </c>
      <c r="AB33" s="296">
        <v>6</v>
      </c>
      <c r="AC33" s="296">
        <v>5</v>
      </c>
      <c r="AD33" s="296">
        <v>4</v>
      </c>
      <c r="AE33" s="296">
        <v>1</v>
      </c>
      <c r="AF33" s="296">
        <v>1</v>
      </c>
      <c r="AG33" s="296">
        <v>5</v>
      </c>
      <c r="AH33" s="296">
        <v>4</v>
      </c>
      <c r="AI33" s="296">
        <v>6</v>
      </c>
      <c r="AJ33" s="296">
        <v>9</v>
      </c>
      <c r="AK33" s="296">
        <v>5</v>
      </c>
      <c r="AL33" s="296">
        <v>5</v>
      </c>
      <c r="AM33" s="296">
        <v>4</v>
      </c>
      <c r="AN33" s="296">
        <v>6</v>
      </c>
      <c r="AO33" s="296">
        <v>5</v>
      </c>
      <c r="AP33" s="296">
        <v>7</v>
      </c>
      <c r="AQ33" s="296">
        <v>3</v>
      </c>
      <c r="AR33" s="296">
        <v>4</v>
      </c>
      <c r="AS33" s="296">
        <v>3</v>
      </c>
      <c r="AT33" s="296" t="s">
        <v>18</v>
      </c>
      <c r="AU33" s="296">
        <v>3</v>
      </c>
      <c r="AV33" s="296">
        <v>3</v>
      </c>
      <c r="AW33" s="296">
        <v>4</v>
      </c>
      <c r="AX33" s="296">
        <v>5</v>
      </c>
      <c r="AY33" s="296">
        <v>5</v>
      </c>
      <c r="AZ33" s="296">
        <v>12</v>
      </c>
      <c r="BA33" s="296">
        <v>11</v>
      </c>
      <c r="BB33" s="296">
        <v>7</v>
      </c>
      <c r="BC33" s="296">
        <v>13</v>
      </c>
      <c r="BD33" s="296">
        <v>10</v>
      </c>
      <c r="BE33" s="296">
        <v>12</v>
      </c>
      <c r="BF33" s="296">
        <v>13</v>
      </c>
      <c r="BG33" s="296">
        <v>12</v>
      </c>
      <c r="BH33" s="296">
        <v>14</v>
      </c>
      <c r="BI33" s="296">
        <v>9</v>
      </c>
      <c r="BJ33" s="296">
        <v>7</v>
      </c>
      <c r="BK33" s="296">
        <v>9</v>
      </c>
      <c r="BL33" s="296">
        <v>5</v>
      </c>
      <c r="BM33" s="296">
        <v>4</v>
      </c>
      <c r="BN33" s="296">
        <v>4</v>
      </c>
      <c r="BO33" s="296">
        <v>4</v>
      </c>
      <c r="BP33" s="296">
        <v>4</v>
      </c>
      <c r="BQ33" s="296">
        <v>6</v>
      </c>
      <c r="BR33" s="296">
        <v>7</v>
      </c>
      <c r="BS33" s="296">
        <v>11</v>
      </c>
      <c r="BT33" s="296">
        <v>11</v>
      </c>
      <c r="BU33" s="296">
        <v>13</v>
      </c>
      <c r="BV33" s="296">
        <v>12</v>
      </c>
      <c r="BW33" s="296">
        <v>11</v>
      </c>
    </row>
    <row r="34" spans="1:75" x14ac:dyDescent="0.25">
      <c r="A34" t="s">
        <v>31</v>
      </c>
      <c r="B34" s="296">
        <v>776</v>
      </c>
      <c r="C34" s="296">
        <v>868</v>
      </c>
      <c r="D34" s="296">
        <v>913</v>
      </c>
      <c r="E34" s="296">
        <v>994</v>
      </c>
      <c r="F34" s="296">
        <v>1062</v>
      </c>
      <c r="G34" s="296">
        <v>1066</v>
      </c>
      <c r="H34" s="296">
        <v>1016</v>
      </c>
      <c r="I34" s="296">
        <v>1013</v>
      </c>
      <c r="J34" s="296">
        <v>1038</v>
      </c>
      <c r="K34" s="296">
        <v>1095</v>
      </c>
      <c r="L34" s="296">
        <v>1094</v>
      </c>
      <c r="M34" s="296">
        <v>1053</v>
      </c>
      <c r="N34" s="296">
        <v>1052</v>
      </c>
      <c r="O34" s="296">
        <v>1042</v>
      </c>
      <c r="P34" s="296">
        <v>1050</v>
      </c>
      <c r="Q34" s="296">
        <v>1067</v>
      </c>
      <c r="R34" s="296">
        <v>1041</v>
      </c>
      <c r="S34" s="296">
        <v>1031</v>
      </c>
      <c r="T34" s="296">
        <v>1069</v>
      </c>
      <c r="U34" s="296">
        <v>1057</v>
      </c>
      <c r="V34" s="296">
        <v>1072</v>
      </c>
      <c r="W34" s="296">
        <v>1071</v>
      </c>
      <c r="X34" s="296">
        <v>1064</v>
      </c>
      <c r="Y34" s="296">
        <v>1033</v>
      </c>
      <c r="Z34" s="296">
        <v>1029</v>
      </c>
      <c r="AA34" s="296">
        <v>1032</v>
      </c>
      <c r="AB34" s="296">
        <v>1017</v>
      </c>
      <c r="AC34" s="296">
        <v>996</v>
      </c>
      <c r="AD34" s="296">
        <v>993</v>
      </c>
      <c r="AE34" s="296">
        <v>947</v>
      </c>
      <c r="AF34" s="296">
        <v>925</v>
      </c>
      <c r="AG34" s="296">
        <v>853</v>
      </c>
      <c r="AH34" s="296">
        <v>883</v>
      </c>
      <c r="AI34" s="296">
        <v>838</v>
      </c>
      <c r="AJ34" s="296">
        <v>804</v>
      </c>
      <c r="AK34" s="296">
        <v>775</v>
      </c>
      <c r="AL34" s="296">
        <v>773</v>
      </c>
      <c r="AM34" s="296">
        <v>806</v>
      </c>
      <c r="AN34" s="296">
        <v>792</v>
      </c>
      <c r="AO34" s="296">
        <v>729</v>
      </c>
      <c r="AP34" s="296">
        <v>733</v>
      </c>
      <c r="AQ34" s="296">
        <v>717</v>
      </c>
      <c r="AR34" s="296">
        <v>667</v>
      </c>
      <c r="AS34" s="296">
        <v>657</v>
      </c>
      <c r="AT34" s="296">
        <v>649</v>
      </c>
      <c r="AU34" s="296">
        <v>672</v>
      </c>
      <c r="AV34" s="296">
        <v>681</v>
      </c>
      <c r="AW34" s="296">
        <v>646</v>
      </c>
      <c r="AX34" s="296">
        <v>638</v>
      </c>
      <c r="AY34" s="296">
        <v>640</v>
      </c>
      <c r="AZ34" s="296">
        <v>607</v>
      </c>
      <c r="BA34" s="296">
        <v>524</v>
      </c>
      <c r="BB34" s="296">
        <v>509</v>
      </c>
      <c r="BC34" s="296">
        <v>471</v>
      </c>
      <c r="BD34" s="296">
        <v>480</v>
      </c>
      <c r="BE34" s="296">
        <v>439</v>
      </c>
      <c r="BF34" s="296">
        <v>433</v>
      </c>
      <c r="BG34" s="296">
        <v>456</v>
      </c>
      <c r="BH34" s="296">
        <v>473</v>
      </c>
      <c r="BI34" s="296">
        <v>455</v>
      </c>
      <c r="BJ34" s="296">
        <v>440</v>
      </c>
      <c r="BK34" s="296">
        <v>451</v>
      </c>
      <c r="BL34" s="296">
        <v>436</v>
      </c>
      <c r="BM34" s="296">
        <v>446</v>
      </c>
      <c r="BN34" s="296">
        <v>445</v>
      </c>
      <c r="BO34" s="296">
        <v>436</v>
      </c>
      <c r="BP34" s="296">
        <v>465</v>
      </c>
      <c r="BQ34" s="296">
        <v>472</v>
      </c>
      <c r="BR34" s="296">
        <v>485</v>
      </c>
      <c r="BS34" s="296">
        <v>477</v>
      </c>
      <c r="BT34" s="296">
        <v>438</v>
      </c>
      <c r="BU34" s="296">
        <v>438</v>
      </c>
      <c r="BV34" s="296">
        <v>495</v>
      </c>
      <c r="BW34" s="296">
        <v>487</v>
      </c>
    </row>
    <row r="35" spans="1:75" x14ac:dyDescent="0.25">
      <c r="A35" t="s">
        <v>32</v>
      </c>
      <c r="B35" s="296">
        <v>76</v>
      </c>
      <c r="C35" s="296">
        <v>76</v>
      </c>
      <c r="D35" s="296">
        <v>78</v>
      </c>
      <c r="E35" s="296">
        <v>67</v>
      </c>
      <c r="F35" s="296">
        <v>77</v>
      </c>
      <c r="G35" s="296">
        <v>78</v>
      </c>
      <c r="H35" s="296">
        <v>76</v>
      </c>
      <c r="I35" s="296">
        <v>93</v>
      </c>
      <c r="J35" s="296">
        <v>101</v>
      </c>
      <c r="K35" s="296">
        <v>105</v>
      </c>
      <c r="L35" s="296">
        <v>110</v>
      </c>
      <c r="M35" s="296">
        <v>127</v>
      </c>
      <c r="N35" s="296">
        <v>155</v>
      </c>
      <c r="O35" s="296">
        <v>156</v>
      </c>
      <c r="P35" s="296">
        <v>186</v>
      </c>
      <c r="Q35" s="296">
        <v>182</v>
      </c>
      <c r="R35" s="296">
        <v>187</v>
      </c>
      <c r="S35" s="296">
        <v>174</v>
      </c>
      <c r="T35" s="296">
        <v>178</v>
      </c>
      <c r="U35" s="296">
        <v>187</v>
      </c>
      <c r="V35" s="296">
        <v>180</v>
      </c>
      <c r="W35" s="296">
        <v>175</v>
      </c>
      <c r="X35" s="296">
        <v>150</v>
      </c>
      <c r="Y35" s="296">
        <v>152</v>
      </c>
      <c r="Z35" s="296">
        <v>142</v>
      </c>
      <c r="AA35" s="296">
        <v>144</v>
      </c>
      <c r="AB35" s="296">
        <v>142</v>
      </c>
      <c r="AC35" s="296">
        <v>127</v>
      </c>
      <c r="AD35" s="296">
        <v>142</v>
      </c>
      <c r="AE35" s="296">
        <v>142</v>
      </c>
      <c r="AF35" s="296">
        <v>125</v>
      </c>
      <c r="AG35" s="296">
        <v>126</v>
      </c>
      <c r="AH35" s="296">
        <v>150</v>
      </c>
      <c r="AI35" s="296">
        <v>143</v>
      </c>
      <c r="AJ35" s="296">
        <v>175</v>
      </c>
      <c r="AK35" s="296">
        <v>179</v>
      </c>
      <c r="AL35" s="296">
        <v>184</v>
      </c>
      <c r="AM35" s="296">
        <v>189</v>
      </c>
      <c r="AN35" s="296">
        <v>186</v>
      </c>
      <c r="AO35" s="296">
        <v>174</v>
      </c>
      <c r="AP35" s="296">
        <v>147</v>
      </c>
      <c r="AQ35" s="296">
        <v>138</v>
      </c>
      <c r="AR35" s="296">
        <v>121</v>
      </c>
      <c r="AS35" s="296">
        <v>113</v>
      </c>
      <c r="AT35" s="296">
        <v>105</v>
      </c>
      <c r="AU35" s="296">
        <v>109</v>
      </c>
      <c r="AV35" s="296">
        <v>96</v>
      </c>
      <c r="AW35" s="296">
        <v>120</v>
      </c>
      <c r="AX35" s="296">
        <v>115</v>
      </c>
      <c r="AY35" s="296">
        <v>83</v>
      </c>
      <c r="AZ35" s="296">
        <v>88</v>
      </c>
      <c r="BA35" s="296">
        <v>84</v>
      </c>
      <c r="BB35" s="296">
        <v>89</v>
      </c>
      <c r="BC35" s="296">
        <v>90</v>
      </c>
      <c r="BD35" s="296">
        <v>98</v>
      </c>
      <c r="BE35" s="296">
        <v>96</v>
      </c>
      <c r="BF35" s="296">
        <v>107</v>
      </c>
      <c r="BG35" s="296">
        <v>119</v>
      </c>
      <c r="BH35" s="296">
        <v>113</v>
      </c>
      <c r="BI35" s="296">
        <v>121</v>
      </c>
      <c r="BJ35" s="296">
        <v>124</v>
      </c>
      <c r="BK35" s="296">
        <v>143</v>
      </c>
      <c r="BL35" s="296">
        <v>146</v>
      </c>
      <c r="BM35" s="296">
        <v>141</v>
      </c>
      <c r="BN35" s="296">
        <v>143</v>
      </c>
      <c r="BO35" s="296">
        <v>116</v>
      </c>
      <c r="BP35" s="296">
        <v>100</v>
      </c>
      <c r="BQ35" s="296">
        <v>93</v>
      </c>
      <c r="BR35" s="296">
        <v>96</v>
      </c>
      <c r="BS35" s="296">
        <v>83</v>
      </c>
      <c r="BT35" s="296">
        <v>61</v>
      </c>
      <c r="BU35" s="296">
        <v>55</v>
      </c>
      <c r="BV35" s="296">
        <v>56</v>
      </c>
      <c r="BW35" s="296">
        <v>50</v>
      </c>
    </row>
    <row r="36" spans="1:75" x14ac:dyDescent="0.25">
      <c r="A36" t="s">
        <v>33</v>
      </c>
      <c r="B36" s="296">
        <v>22</v>
      </c>
      <c r="C36" s="296">
        <v>20</v>
      </c>
      <c r="D36" s="296">
        <v>19</v>
      </c>
      <c r="E36" s="296">
        <v>20</v>
      </c>
      <c r="F36" s="296">
        <v>23</v>
      </c>
      <c r="G36" s="296">
        <v>19</v>
      </c>
      <c r="H36" s="296">
        <v>22</v>
      </c>
      <c r="I36" s="296">
        <v>19</v>
      </c>
      <c r="J36" s="296">
        <v>37</v>
      </c>
      <c r="K36" s="296">
        <v>38</v>
      </c>
      <c r="L36" s="296">
        <v>34</v>
      </c>
      <c r="M36" s="296">
        <v>32</v>
      </c>
      <c r="N36" s="296">
        <v>34</v>
      </c>
      <c r="O36" s="296">
        <v>33</v>
      </c>
      <c r="P36" s="296">
        <v>32</v>
      </c>
      <c r="Q36" s="296">
        <v>28</v>
      </c>
      <c r="R36" s="296">
        <v>37</v>
      </c>
      <c r="S36" s="296">
        <v>29</v>
      </c>
      <c r="T36" s="296">
        <v>27</v>
      </c>
      <c r="U36" s="296">
        <v>24</v>
      </c>
      <c r="V36" s="296">
        <v>20</v>
      </c>
      <c r="W36" s="296">
        <v>22</v>
      </c>
      <c r="X36" s="296">
        <v>24</v>
      </c>
      <c r="Y36" s="296">
        <v>27</v>
      </c>
      <c r="Z36" s="296">
        <v>33</v>
      </c>
      <c r="AA36" s="296">
        <v>30</v>
      </c>
      <c r="AB36" s="296">
        <v>29</v>
      </c>
      <c r="AC36" s="296">
        <v>37</v>
      </c>
      <c r="AD36" s="296">
        <v>40</v>
      </c>
      <c r="AE36" s="296">
        <v>34</v>
      </c>
      <c r="AF36" s="296">
        <v>35</v>
      </c>
      <c r="AG36" s="296">
        <v>29</v>
      </c>
      <c r="AH36" s="296">
        <v>41</v>
      </c>
      <c r="AI36" s="296">
        <v>36</v>
      </c>
      <c r="AJ36" s="296">
        <v>39</v>
      </c>
      <c r="AK36" s="296">
        <v>35</v>
      </c>
      <c r="AL36" s="296">
        <v>37</v>
      </c>
      <c r="AM36" s="296">
        <v>30</v>
      </c>
      <c r="AN36" s="296">
        <v>24</v>
      </c>
      <c r="AO36" s="296">
        <v>26</v>
      </c>
      <c r="AP36" s="296">
        <v>26</v>
      </c>
      <c r="AQ36" s="296">
        <v>25</v>
      </c>
      <c r="AR36" s="296">
        <v>17</v>
      </c>
      <c r="AS36" s="296">
        <v>21</v>
      </c>
      <c r="AT36" s="296">
        <v>19</v>
      </c>
      <c r="AU36" s="296">
        <v>14</v>
      </c>
      <c r="AV36" s="296">
        <v>16</v>
      </c>
      <c r="AW36" s="296">
        <v>15</v>
      </c>
      <c r="AX36" s="296">
        <v>14</v>
      </c>
      <c r="AY36" s="296">
        <v>13</v>
      </c>
      <c r="AZ36" s="296">
        <v>12</v>
      </c>
      <c r="BA36" s="296">
        <v>16</v>
      </c>
      <c r="BB36" s="296">
        <v>18</v>
      </c>
      <c r="BC36" s="296">
        <v>17</v>
      </c>
      <c r="BD36" s="296">
        <v>21</v>
      </c>
      <c r="BE36" s="296">
        <v>21</v>
      </c>
      <c r="BF36" s="296">
        <v>15</v>
      </c>
      <c r="BG36" s="296">
        <v>13</v>
      </c>
      <c r="BH36" s="296">
        <v>9</v>
      </c>
      <c r="BI36" s="296">
        <v>13</v>
      </c>
      <c r="BJ36" s="296">
        <v>12</v>
      </c>
      <c r="BK36" s="296">
        <v>15</v>
      </c>
      <c r="BL36" s="296">
        <v>20</v>
      </c>
      <c r="BM36" s="296">
        <v>18</v>
      </c>
      <c r="BN36" s="296">
        <v>18</v>
      </c>
      <c r="BO36" s="296">
        <v>20</v>
      </c>
      <c r="BP36" s="296">
        <v>29</v>
      </c>
      <c r="BQ36" s="296">
        <v>31</v>
      </c>
      <c r="BR36" s="296">
        <v>26</v>
      </c>
      <c r="BS36" s="296">
        <v>31</v>
      </c>
      <c r="BT36" s="296">
        <v>32</v>
      </c>
      <c r="BU36" s="296">
        <v>31</v>
      </c>
      <c r="BV36" s="296">
        <v>27</v>
      </c>
      <c r="BW36" s="296">
        <v>17</v>
      </c>
    </row>
    <row r="37" spans="1:75" x14ac:dyDescent="0.25">
      <c r="A37" t="s">
        <v>34</v>
      </c>
      <c r="B37" s="296">
        <v>17</v>
      </c>
      <c r="C37" s="296">
        <v>9</v>
      </c>
      <c r="D37" s="296">
        <v>12</v>
      </c>
      <c r="E37" s="296">
        <v>7</v>
      </c>
      <c r="F37" s="296">
        <v>6</v>
      </c>
      <c r="G37" s="296">
        <v>12</v>
      </c>
      <c r="H37" s="296">
        <v>12</v>
      </c>
      <c r="I37" s="296">
        <v>9</v>
      </c>
      <c r="J37" s="296">
        <v>13</v>
      </c>
      <c r="K37" s="296">
        <v>15</v>
      </c>
      <c r="L37" s="296">
        <v>11</v>
      </c>
      <c r="M37" s="296">
        <v>17</v>
      </c>
      <c r="N37" s="296">
        <v>14</v>
      </c>
      <c r="O37" s="296">
        <v>9</v>
      </c>
      <c r="P37" s="296">
        <v>11</v>
      </c>
      <c r="Q37" s="296">
        <v>7</v>
      </c>
      <c r="R37" s="296">
        <v>9</v>
      </c>
      <c r="S37" s="296">
        <v>8</v>
      </c>
      <c r="T37" s="296">
        <v>9</v>
      </c>
      <c r="U37" s="296">
        <v>9</v>
      </c>
      <c r="V37" s="296">
        <v>11</v>
      </c>
      <c r="W37" s="296">
        <v>17</v>
      </c>
      <c r="X37" s="296">
        <v>19</v>
      </c>
      <c r="Y37" s="296">
        <v>27</v>
      </c>
      <c r="Z37" s="296">
        <v>29</v>
      </c>
      <c r="AA37" s="296">
        <v>24</v>
      </c>
      <c r="AB37" s="296">
        <v>20</v>
      </c>
      <c r="AC37" s="296">
        <v>28</v>
      </c>
      <c r="AD37" s="296">
        <v>29</v>
      </c>
      <c r="AE37" s="296">
        <v>27</v>
      </c>
      <c r="AF37" s="296">
        <v>20</v>
      </c>
      <c r="AG37" s="296">
        <v>21</v>
      </c>
      <c r="AH37" s="296">
        <v>18</v>
      </c>
      <c r="AI37" s="296">
        <v>17</v>
      </c>
      <c r="AJ37" s="296">
        <v>13</v>
      </c>
      <c r="AK37" s="296">
        <v>10</v>
      </c>
      <c r="AL37" s="296">
        <v>14</v>
      </c>
      <c r="AM37" s="296">
        <v>16</v>
      </c>
      <c r="AN37" s="296">
        <v>15</v>
      </c>
      <c r="AO37" s="296">
        <v>15</v>
      </c>
      <c r="AP37" s="296">
        <v>10</v>
      </c>
      <c r="AQ37" s="296">
        <v>10</v>
      </c>
      <c r="AR37" s="296">
        <v>10</v>
      </c>
      <c r="AS37" s="296">
        <v>5</v>
      </c>
      <c r="AT37" s="296">
        <v>8</v>
      </c>
      <c r="AU37" s="296">
        <v>7</v>
      </c>
      <c r="AV37" s="296">
        <v>12</v>
      </c>
      <c r="AW37" s="296">
        <v>10</v>
      </c>
      <c r="AX37" s="296">
        <v>10</v>
      </c>
      <c r="AY37" s="296">
        <v>11</v>
      </c>
      <c r="AZ37" s="296">
        <v>9</v>
      </c>
      <c r="BA37" s="296">
        <v>7</v>
      </c>
      <c r="BB37" s="296">
        <v>12</v>
      </c>
      <c r="BC37" s="296">
        <v>7</v>
      </c>
      <c r="BD37" s="296">
        <v>9</v>
      </c>
      <c r="BE37" s="296">
        <v>8</v>
      </c>
      <c r="BF37" s="296">
        <v>10</v>
      </c>
      <c r="BG37" s="296">
        <v>11</v>
      </c>
      <c r="BH37" s="296">
        <v>15</v>
      </c>
      <c r="BI37" s="296">
        <v>12</v>
      </c>
      <c r="BJ37" s="296">
        <v>18</v>
      </c>
      <c r="BK37" s="296">
        <v>21</v>
      </c>
      <c r="BL37" s="296">
        <v>21</v>
      </c>
      <c r="BM37" s="296">
        <v>20</v>
      </c>
      <c r="BN37" s="296">
        <v>15</v>
      </c>
      <c r="BO37" s="296">
        <v>23</v>
      </c>
      <c r="BP37" s="296">
        <v>27</v>
      </c>
      <c r="BQ37" s="296">
        <v>28</v>
      </c>
      <c r="BR37" s="296">
        <v>22</v>
      </c>
      <c r="BS37" s="296">
        <v>29</v>
      </c>
      <c r="BT37" s="296">
        <v>30</v>
      </c>
      <c r="BU37" s="296">
        <v>29</v>
      </c>
      <c r="BV37" s="296">
        <v>29</v>
      </c>
      <c r="BW37" s="296">
        <v>26</v>
      </c>
    </row>
    <row r="38" spans="1:75" x14ac:dyDescent="0.25">
      <c r="A38" t="s">
        <v>35</v>
      </c>
      <c r="B38" s="296">
        <v>23981</v>
      </c>
      <c r="C38" s="296">
        <v>24020</v>
      </c>
      <c r="D38" s="296">
        <v>23877</v>
      </c>
      <c r="E38" s="296">
        <v>23530</v>
      </c>
      <c r="F38" s="296">
        <v>23220</v>
      </c>
      <c r="G38" s="296">
        <v>22755</v>
      </c>
      <c r="H38" s="296">
        <v>22496</v>
      </c>
      <c r="I38" s="296">
        <v>22288</v>
      </c>
      <c r="J38" s="296">
        <v>22308</v>
      </c>
      <c r="K38" s="296">
        <v>20226</v>
      </c>
      <c r="L38" s="296">
        <v>17824</v>
      </c>
      <c r="M38" s="296">
        <v>16350</v>
      </c>
      <c r="N38" s="296">
        <v>15341</v>
      </c>
      <c r="O38" s="296">
        <v>14380</v>
      </c>
      <c r="P38" s="296">
        <v>13340</v>
      </c>
      <c r="Q38" s="296">
        <v>12738</v>
      </c>
      <c r="R38" s="296">
        <v>12422</v>
      </c>
      <c r="S38" s="296">
        <v>11668</v>
      </c>
      <c r="T38" s="296">
        <v>11214</v>
      </c>
      <c r="U38" s="296">
        <v>10865</v>
      </c>
      <c r="V38" s="296">
        <v>10623</v>
      </c>
      <c r="W38" s="296">
        <v>10456</v>
      </c>
      <c r="X38" s="296">
        <v>10165</v>
      </c>
      <c r="Y38" s="296">
        <v>9903</v>
      </c>
      <c r="Z38" s="296">
        <v>9821</v>
      </c>
      <c r="AA38" s="296">
        <v>9486</v>
      </c>
      <c r="AB38" s="296">
        <v>9196</v>
      </c>
      <c r="AC38" s="296">
        <v>8910</v>
      </c>
      <c r="AD38" s="296">
        <v>8767</v>
      </c>
      <c r="AE38" s="296">
        <v>8783</v>
      </c>
      <c r="AF38" s="296">
        <v>8773</v>
      </c>
      <c r="AG38" s="296">
        <v>8784</v>
      </c>
      <c r="AH38" s="296">
        <v>8897</v>
      </c>
      <c r="AI38" s="296">
        <v>8960</v>
      </c>
      <c r="AJ38" s="296">
        <v>9057</v>
      </c>
      <c r="AK38" s="296">
        <v>9004</v>
      </c>
      <c r="AL38" s="296">
        <v>8948</v>
      </c>
      <c r="AM38" s="296">
        <v>8925</v>
      </c>
      <c r="AN38" s="296">
        <v>8924</v>
      </c>
      <c r="AO38" s="296">
        <v>8704</v>
      </c>
      <c r="AP38" s="296">
        <v>8636</v>
      </c>
      <c r="AQ38" s="296">
        <v>8149</v>
      </c>
      <c r="AR38" s="296">
        <v>7940</v>
      </c>
      <c r="AS38" s="296">
        <v>7554</v>
      </c>
      <c r="AT38" s="296">
        <v>7232</v>
      </c>
      <c r="AU38" s="296">
        <v>6917</v>
      </c>
      <c r="AV38" s="296">
        <v>6651</v>
      </c>
      <c r="AW38" s="296">
        <v>6608</v>
      </c>
      <c r="AX38" s="296">
        <v>6707</v>
      </c>
      <c r="AY38" s="296">
        <v>6491</v>
      </c>
      <c r="AZ38" s="296">
        <v>6475</v>
      </c>
      <c r="BA38" s="296">
        <v>6672</v>
      </c>
      <c r="BB38" s="296">
        <v>6926</v>
      </c>
      <c r="BC38" s="296">
        <v>6858</v>
      </c>
      <c r="BD38" s="296">
        <v>6919</v>
      </c>
      <c r="BE38" s="296">
        <v>7072</v>
      </c>
      <c r="BF38" s="296">
        <v>7172</v>
      </c>
      <c r="BG38" s="296">
        <v>7147</v>
      </c>
      <c r="BH38" s="296">
        <v>7365</v>
      </c>
      <c r="BI38" s="296">
        <v>7492</v>
      </c>
      <c r="BJ38" s="296">
        <v>7782</v>
      </c>
      <c r="BK38" s="296">
        <v>7685</v>
      </c>
      <c r="BL38" s="296">
        <v>7973</v>
      </c>
      <c r="BM38" s="296">
        <v>8304</v>
      </c>
      <c r="BN38" s="296">
        <v>8564</v>
      </c>
      <c r="BO38" s="296">
        <v>8494</v>
      </c>
      <c r="BP38" s="296">
        <v>8463</v>
      </c>
      <c r="BQ38" s="296">
        <v>8552</v>
      </c>
      <c r="BR38" s="296">
        <v>8634</v>
      </c>
      <c r="BS38" s="296">
        <v>8501</v>
      </c>
      <c r="BT38" s="296">
        <v>8732</v>
      </c>
      <c r="BU38" s="296">
        <v>8926</v>
      </c>
      <c r="BV38" s="296">
        <v>8966</v>
      </c>
      <c r="BW38" s="296">
        <v>8786</v>
      </c>
    </row>
    <row r="39" spans="1:75" x14ac:dyDescent="0.25">
      <c r="A39" t="s">
        <v>36</v>
      </c>
      <c r="B39" s="296">
        <v>51</v>
      </c>
      <c r="C39" s="296">
        <v>67</v>
      </c>
      <c r="D39" s="296">
        <v>75</v>
      </c>
      <c r="E39" s="296">
        <v>68</v>
      </c>
      <c r="F39" s="296">
        <v>65</v>
      </c>
      <c r="G39" s="296">
        <v>55</v>
      </c>
      <c r="H39" s="296">
        <v>52</v>
      </c>
      <c r="I39" s="296">
        <v>43</v>
      </c>
      <c r="J39" s="296">
        <v>47</v>
      </c>
      <c r="K39" s="296">
        <v>60</v>
      </c>
      <c r="L39" s="296">
        <v>59</v>
      </c>
      <c r="M39" s="296">
        <v>64</v>
      </c>
      <c r="N39" s="296">
        <v>67</v>
      </c>
      <c r="O39" s="296">
        <v>82</v>
      </c>
      <c r="P39" s="296">
        <v>70</v>
      </c>
      <c r="Q39" s="296">
        <v>75</v>
      </c>
      <c r="R39" s="296">
        <v>66</v>
      </c>
      <c r="S39" s="296">
        <v>54</v>
      </c>
      <c r="T39" s="296">
        <v>50</v>
      </c>
      <c r="U39" s="296">
        <v>44</v>
      </c>
      <c r="V39" s="296">
        <v>30</v>
      </c>
      <c r="W39" s="296">
        <v>28</v>
      </c>
      <c r="X39" s="296">
        <v>25</v>
      </c>
      <c r="Y39" s="296">
        <v>27</v>
      </c>
      <c r="Z39" s="296">
        <v>30</v>
      </c>
      <c r="AA39" s="296">
        <v>40</v>
      </c>
      <c r="AB39" s="296">
        <v>36</v>
      </c>
      <c r="AC39" s="296">
        <v>56</v>
      </c>
      <c r="AD39" s="296">
        <v>65</v>
      </c>
      <c r="AE39" s="296">
        <v>60</v>
      </c>
      <c r="AF39" s="296">
        <v>42</v>
      </c>
      <c r="AG39" s="296">
        <v>52</v>
      </c>
      <c r="AH39" s="296">
        <v>58</v>
      </c>
      <c r="AI39" s="296">
        <v>61</v>
      </c>
      <c r="AJ39" s="296">
        <v>56</v>
      </c>
      <c r="AK39" s="296">
        <v>46</v>
      </c>
      <c r="AL39" s="296">
        <v>49</v>
      </c>
      <c r="AM39" s="296">
        <v>38</v>
      </c>
      <c r="AN39" s="296">
        <v>39</v>
      </c>
      <c r="AO39" s="296">
        <v>44</v>
      </c>
      <c r="AP39" s="296">
        <v>38</v>
      </c>
      <c r="AQ39" s="296">
        <v>36</v>
      </c>
      <c r="AR39" s="296">
        <v>24</v>
      </c>
      <c r="AS39" s="296">
        <v>20</v>
      </c>
      <c r="AT39" s="296">
        <v>25</v>
      </c>
      <c r="AU39" s="296">
        <v>33</v>
      </c>
      <c r="AV39" s="296">
        <v>39</v>
      </c>
      <c r="AW39" s="296">
        <v>35</v>
      </c>
      <c r="AX39" s="296">
        <v>29</v>
      </c>
      <c r="AY39" s="296">
        <v>36</v>
      </c>
      <c r="AZ39" s="296">
        <v>39</v>
      </c>
      <c r="BA39" s="296">
        <v>34</v>
      </c>
      <c r="BB39" s="296">
        <v>38</v>
      </c>
      <c r="BC39" s="296">
        <v>36</v>
      </c>
      <c r="BD39" s="296">
        <v>35</v>
      </c>
      <c r="BE39" s="296">
        <v>26</v>
      </c>
      <c r="BF39" s="296">
        <v>38</v>
      </c>
      <c r="BG39" s="296">
        <v>46</v>
      </c>
      <c r="BH39" s="296">
        <v>43</v>
      </c>
      <c r="BI39" s="296">
        <v>57</v>
      </c>
      <c r="BJ39" s="296">
        <v>63</v>
      </c>
      <c r="BK39" s="296">
        <v>62</v>
      </c>
      <c r="BL39" s="296">
        <v>88</v>
      </c>
      <c r="BM39" s="296">
        <v>71</v>
      </c>
      <c r="BN39" s="296">
        <v>75</v>
      </c>
      <c r="BO39" s="296">
        <v>80</v>
      </c>
      <c r="BP39" s="296">
        <v>86</v>
      </c>
      <c r="BQ39" s="296">
        <v>95</v>
      </c>
      <c r="BR39" s="296">
        <v>86</v>
      </c>
      <c r="BS39" s="296">
        <v>66</v>
      </c>
      <c r="BT39" s="296">
        <v>63</v>
      </c>
      <c r="BU39" s="296">
        <v>60</v>
      </c>
      <c r="BV39" s="296">
        <v>62</v>
      </c>
      <c r="BW39" s="296">
        <v>80</v>
      </c>
    </row>
    <row r="40" spans="1:75" x14ac:dyDescent="0.25">
      <c r="A40" t="s">
        <v>37</v>
      </c>
      <c r="B40" s="296">
        <v>32</v>
      </c>
      <c r="C40" s="296">
        <v>23</v>
      </c>
      <c r="D40" s="296">
        <v>27</v>
      </c>
      <c r="E40" s="296">
        <v>25</v>
      </c>
      <c r="F40" s="296">
        <v>27</v>
      </c>
      <c r="G40" s="296">
        <v>26</v>
      </c>
      <c r="H40" s="296">
        <v>20</v>
      </c>
      <c r="I40" s="296">
        <v>20</v>
      </c>
      <c r="J40" s="296">
        <v>19</v>
      </c>
      <c r="K40" s="296">
        <v>24</v>
      </c>
      <c r="L40" s="296">
        <v>27</v>
      </c>
      <c r="M40" s="296">
        <v>27</v>
      </c>
      <c r="N40" s="296">
        <v>28</v>
      </c>
      <c r="O40" s="296">
        <v>23</v>
      </c>
      <c r="P40" s="296">
        <v>22</v>
      </c>
      <c r="Q40" s="296">
        <v>22</v>
      </c>
      <c r="R40" s="296">
        <v>26</v>
      </c>
      <c r="S40" s="296">
        <v>23</v>
      </c>
      <c r="T40" s="296">
        <v>25</v>
      </c>
      <c r="U40" s="296">
        <v>25</v>
      </c>
      <c r="V40" s="296">
        <v>22</v>
      </c>
      <c r="W40" s="296">
        <v>23</v>
      </c>
      <c r="X40" s="296">
        <v>29</v>
      </c>
      <c r="Y40" s="296">
        <v>31</v>
      </c>
      <c r="Z40" s="296">
        <v>33</v>
      </c>
      <c r="AA40" s="296">
        <v>37</v>
      </c>
      <c r="AB40" s="296">
        <v>33</v>
      </c>
      <c r="AC40" s="296">
        <v>37</v>
      </c>
      <c r="AD40" s="296">
        <v>36</v>
      </c>
      <c r="AE40" s="296">
        <v>34</v>
      </c>
      <c r="AF40" s="296">
        <v>28</v>
      </c>
      <c r="AG40" s="296">
        <v>27</v>
      </c>
      <c r="AH40" s="296">
        <v>21</v>
      </c>
      <c r="AI40" s="296">
        <v>18</v>
      </c>
      <c r="AJ40" s="296">
        <v>17</v>
      </c>
      <c r="AK40" s="296">
        <v>16</v>
      </c>
      <c r="AL40" s="296">
        <v>16</v>
      </c>
      <c r="AM40" s="296">
        <v>14</v>
      </c>
      <c r="AN40" s="296">
        <v>13</v>
      </c>
      <c r="AO40" s="296">
        <v>13</v>
      </c>
      <c r="AP40" s="296">
        <v>13</v>
      </c>
      <c r="AQ40" s="296">
        <v>14</v>
      </c>
      <c r="AR40" s="296">
        <v>8</v>
      </c>
      <c r="AS40" s="296">
        <v>8</v>
      </c>
      <c r="AT40" s="296">
        <v>7</v>
      </c>
      <c r="AU40" s="296">
        <v>9</v>
      </c>
      <c r="AV40" s="296">
        <v>9</v>
      </c>
      <c r="AW40" s="296">
        <v>9</v>
      </c>
      <c r="AX40" s="296">
        <v>10</v>
      </c>
      <c r="AY40" s="296">
        <v>17</v>
      </c>
      <c r="AZ40" s="296">
        <v>16</v>
      </c>
      <c r="BA40" s="296">
        <v>11</v>
      </c>
      <c r="BB40" s="296">
        <v>17</v>
      </c>
      <c r="BC40" s="296">
        <v>18</v>
      </c>
      <c r="BD40" s="296">
        <v>21</v>
      </c>
      <c r="BE40" s="296">
        <v>21</v>
      </c>
      <c r="BF40" s="296">
        <v>21</v>
      </c>
      <c r="BG40" s="296">
        <v>22</v>
      </c>
      <c r="BH40" s="296">
        <v>34</v>
      </c>
      <c r="BI40" s="296">
        <v>27</v>
      </c>
      <c r="BJ40" s="296">
        <v>30</v>
      </c>
      <c r="BK40" s="296">
        <v>29</v>
      </c>
      <c r="BL40" s="296">
        <v>31</v>
      </c>
      <c r="BM40" s="296">
        <v>23</v>
      </c>
      <c r="BN40" s="296">
        <v>22</v>
      </c>
      <c r="BO40" s="296">
        <v>30</v>
      </c>
      <c r="BP40" s="296">
        <v>33</v>
      </c>
      <c r="BQ40" s="296">
        <v>34</v>
      </c>
      <c r="BR40" s="296">
        <v>29</v>
      </c>
      <c r="BS40" s="296">
        <v>27</v>
      </c>
      <c r="BT40" s="296">
        <v>21</v>
      </c>
      <c r="BU40" s="296">
        <v>21</v>
      </c>
      <c r="BV40" s="296">
        <v>14</v>
      </c>
      <c r="BW40" s="296">
        <v>14</v>
      </c>
    </row>
    <row r="41" spans="1:75" x14ac:dyDescent="0.25">
      <c r="A41" t="s">
        <v>38</v>
      </c>
      <c r="B41" s="296">
        <v>3</v>
      </c>
      <c r="C41" s="296">
        <v>3</v>
      </c>
      <c r="D41" s="296">
        <v>3</v>
      </c>
      <c r="E41" s="296">
        <v>7</v>
      </c>
      <c r="F41" s="296">
        <v>9</v>
      </c>
      <c r="G41" s="296">
        <v>7</v>
      </c>
      <c r="H41" s="296">
        <v>3</v>
      </c>
      <c r="I41" s="296">
        <v>10</v>
      </c>
      <c r="J41" s="296">
        <v>7</v>
      </c>
      <c r="K41" s="296">
        <v>4</v>
      </c>
      <c r="L41" s="296">
        <v>5</v>
      </c>
      <c r="M41" s="296">
        <v>3</v>
      </c>
      <c r="N41" s="296">
        <v>2</v>
      </c>
      <c r="O41" s="296">
        <v>3</v>
      </c>
      <c r="P41" s="296">
        <v>5</v>
      </c>
      <c r="Q41" s="296">
        <v>8</v>
      </c>
      <c r="R41" s="296">
        <v>7</v>
      </c>
      <c r="S41" s="296">
        <v>9</v>
      </c>
      <c r="T41" s="296">
        <v>14</v>
      </c>
      <c r="U41" s="296">
        <v>15</v>
      </c>
      <c r="V41" s="296">
        <v>18</v>
      </c>
      <c r="W41" s="296">
        <v>14</v>
      </c>
      <c r="X41" s="296">
        <v>14</v>
      </c>
      <c r="Y41" s="296">
        <v>12</v>
      </c>
      <c r="Z41" s="296">
        <v>11</v>
      </c>
      <c r="AA41" s="296">
        <v>14</v>
      </c>
      <c r="AB41" s="296">
        <v>11</v>
      </c>
      <c r="AC41" s="296">
        <v>14</v>
      </c>
      <c r="AD41" s="296">
        <v>17</v>
      </c>
      <c r="AE41" s="296">
        <v>12</v>
      </c>
      <c r="AF41" s="296">
        <v>10</v>
      </c>
      <c r="AG41" s="296">
        <v>11</v>
      </c>
      <c r="AH41" s="296">
        <v>11</v>
      </c>
      <c r="AI41" s="296">
        <v>13</v>
      </c>
      <c r="AJ41" s="296">
        <v>6</v>
      </c>
      <c r="AK41" s="296">
        <v>6</v>
      </c>
      <c r="AL41" s="296">
        <v>7</v>
      </c>
      <c r="AM41" s="296">
        <v>8</v>
      </c>
      <c r="AN41" s="296">
        <v>7</v>
      </c>
      <c r="AO41" s="296">
        <v>10</v>
      </c>
      <c r="AP41" s="296">
        <v>13</v>
      </c>
      <c r="AQ41" s="296">
        <v>7</v>
      </c>
      <c r="AR41" s="296">
        <v>14</v>
      </c>
      <c r="AS41" s="296">
        <v>13</v>
      </c>
      <c r="AT41" s="296">
        <v>8</v>
      </c>
      <c r="AU41" s="296">
        <v>5</v>
      </c>
      <c r="AV41" s="296">
        <v>6</v>
      </c>
      <c r="AW41" s="296">
        <v>8</v>
      </c>
      <c r="AX41" s="296">
        <v>9</v>
      </c>
      <c r="AY41" s="296">
        <v>9</v>
      </c>
      <c r="AZ41" s="296">
        <v>7</v>
      </c>
      <c r="BA41" s="296">
        <v>10</v>
      </c>
      <c r="BB41" s="296">
        <v>7</v>
      </c>
      <c r="BC41" s="296">
        <v>2</v>
      </c>
      <c r="BD41" s="296">
        <v>6</v>
      </c>
      <c r="BE41" s="296">
        <v>16</v>
      </c>
      <c r="BF41" s="296">
        <v>15</v>
      </c>
      <c r="BG41" s="296">
        <v>10</v>
      </c>
      <c r="BH41" s="296">
        <v>8</v>
      </c>
      <c r="BI41" s="296">
        <v>9</v>
      </c>
      <c r="BJ41" s="296">
        <v>11</v>
      </c>
      <c r="BK41" s="296">
        <v>13</v>
      </c>
      <c r="BL41" s="296">
        <v>15</v>
      </c>
      <c r="BM41" s="296">
        <v>12</v>
      </c>
      <c r="BN41" s="296">
        <v>7</v>
      </c>
      <c r="BO41" s="296">
        <v>4</v>
      </c>
      <c r="BP41" s="296">
        <v>2</v>
      </c>
      <c r="BQ41" s="296">
        <v>4</v>
      </c>
      <c r="BR41" s="296">
        <v>7</v>
      </c>
      <c r="BS41" s="296">
        <v>3</v>
      </c>
      <c r="BT41" s="296">
        <v>3</v>
      </c>
      <c r="BU41" s="296">
        <v>6</v>
      </c>
      <c r="BV41" s="296">
        <v>13</v>
      </c>
      <c r="BW41" s="296">
        <v>13</v>
      </c>
    </row>
    <row r="42" spans="1:75" x14ac:dyDescent="0.25">
      <c r="A42" t="s">
        <v>39</v>
      </c>
      <c r="B42" s="296">
        <v>43</v>
      </c>
      <c r="C42" s="296">
        <v>51</v>
      </c>
      <c r="D42" s="296">
        <v>47</v>
      </c>
      <c r="E42" s="296">
        <v>61</v>
      </c>
      <c r="F42" s="296">
        <v>59</v>
      </c>
      <c r="G42" s="296">
        <v>63</v>
      </c>
      <c r="H42" s="296">
        <v>54</v>
      </c>
      <c r="I42" s="296">
        <v>52</v>
      </c>
      <c r="J42" s="296">
        <v>66</v>
      </c>
      <c r="K42" s="296">
        <v>74</v>
      </c>
      <c r="L42" s="296">
        <v>72</v>
      </c>
      <c r="M42" s="296">
        <v>76</v>
      </c>
      <c r="N42" s="296">
        <v>79</v>
      </c>
      <c r="O42" s="296">
        <v>89</v>
      </c>
      <c r="P42" s="296">
        <v>88</v>
      </c>
      <c r="Q42" s="296">
        <v>103</v>
      </c>
      <c r="R42" s="296">
        <v>106</v>
      </c>
      <c r="S42" s="296">
        <v>105</v>
      </c>
      <c r="T42" s="296">
        <v>96</v>
      </c>
      <c r="U42" s="296">
        <v>88</v>
      </c>
      <c r="V42" s="296">
        <v>92</v>
      </c>
      <c r="W42" s="296">
        <v>86</v>
      </c>
      <c r="X42" s="296">
        <v>86</v>
      </c>
      <c r="Y42" s="296">
        <v>91</v>
      </c>
      <c r="Z42" s="296">
        <v>89</v>
      </c>
      <c r="AA42" s="296">
        <v>84</v>
      </c>
      <c r="AB42" s="296">
        <v>80</v>
      </c>
      <c r="AC42" s="296">
        <v>89</v>
      </c>
      <c r="AD42" s="296">
        <v>85</v>
      </c>
      <c r="AE42" s="296">
        <v>82</v>
      </c>
      <c r="AF42" s="296">
        <v>74</v>
      </c>
      <c r="AG42" s="296">
        <v>82</v>
      </c>
      <c r="AH42" s="296">
        <v>86</v>
      </c>
      <c r="AI42" s="296">
        <v>79</v>
      </c>
      <c r="AJ42" s="296">
        <v>70</v>
      </c>
      <c r="AK42" s="296">
        <v>67</v>
      </c>
      <c r="AL42" s="296">
        <v>91</v>
      </c>
      <c r="AM42" s="296">
        <v>106</v>
      </c>
      <c r="AN42" s="296">
        <v>101</v>
      </c>
      <c r="AO42" s="296">
        <v>87</v>
      </c>
      <c r="AP42" s="296">
        <v>76</v>
      </c>
      <c r="AQ42" s="296">
        <v>77</v>
      </c>
      <c r="AR42" s="296">
        <v>51</v>
      </c>
      <c r="AS42" s="296">
        <v>52</v>
      </c>
      <c r="AT42" s="296">
        <v>71</v>
      </c>
      <c r="AU42" s="296">
        <v>86</v>
      </c>
      <c r="AV42" s="296">
        <v>94</v>
      </c>
      <c r="AW42" s="296">
        <v>82</v>
      </c>
      <c r="AX42" s="296">
        <v>65</v>
      </c>
      <c r="AY42" s="296">
        <v>69</v>
      </c>
      <c r="AZ42" s="296">
        <v>69</v>
      </c>
      <c r="BA42" s="296">
        <v>81</v>
      </c>
      <c r="BB42" s="296">
        <v>68</v>
      </c>
      <c r="BC42" s="296">
        <v>68</v>
      </c>
      <c r="BD42" s="296">
        <v>59</v>
      </c>
      <c r="BE42" s="296">
        <v>54</v>
      </c>
      <c r="BF42" s="296">
        <v>55</v>
      </c>
      <c r="BG42" s="296">
        <v>59</v>
      </c>
      <c r="BH42" s="296">
        <v>52</v>
      </c>
      <c r="BI42" s="296">
        <v>56</v>
      </c>
      <c r="BJ42" s="296">
        <v>64</v>
      </c>
      <c r="BK42" s="296">
        <v>67</v>
      </c>
      <c r="BL42" s="296">
        <v>77</v>
      </c>
      <c r="BM42" s="296">
        <v>74</v>
      </c>
      <c r="BN42" s="296">
        <v>84</v>
      </c>
      <c r="BO42" s="296">
        <v>85</v>
      </c>
      <c r="BP42" s="296">
        <v>79</v>
      </c>
      <c r="BQ42" s="296">
        <v>76</v>
      </c>
      <c r="BR42" s="296">
        <v>73</v>
      </c>
      <c r="BS42" s="296">
        <v>76</v>
      </c>
      <c r="BT42" s="296">
        <v>73</v>
      </c>
      <c r="BU42" s="296">
        <v>87</v>
      </c>
      <c r="BV42" s="296">
        <v>91</v>
      </c>
      <c r="BW42" s="296">
        <v>100</v>
      </c>
    </row>
    <row r="43" spans="1:75" x14ac:dyDescent="0.25">
      <c r="A43" t="s">
        <v>40</v>
      </c>
      <c r="B43" s="296">
        <v>67</v>
      </c>
      <c r="C43" s="296">
        <v>68</v>
      </c>
      <c r="D43" s="296">
        <v>60</v>
      </c>
      <c r="E43" s="296">
        <v>59</v>
      </c>
      <c r="F43" s="296">
        <v>69</v>
      </c>
      <c r="G43" s="296">
        <v>68</v>
      </c>
      <c r="H43" s="296">
        <v>67</v>
      </c>
      <c r="I43" s="296">
        <v>63</v>
      </c>
      <c r="J43" s="296">
        <v>73</v>
      </c>
      <c r="K43" s="296">
        <v>67</v>
      </c>
      <c r="L43" s="296">
        <v>75</v>
      </c>
      <c r="M43" s="296">
        <v>69</v>
      </c>
      <c r="N43" s="296">
        <v>66</v>
      </c>
      <c r="O43" s="296">
        <v>68</v>
      </c>
      <c r="P43" s="296">
        <v>74</v>
      </c>
      <c r="Q43" s="296">
        <v>76</v>
      </c>
      <c r="R43" s="296">
        <v>78</v>
      </c>
      <c r="S43" s="296">
        <v>92</v>
      </c>
      <c r="T43" s="296">
        <v>93</v>
      </c>
      <c r="U43" s="296">
        <v>107</v>
      </c>
      <c r="V43" s="296">
        <v>113</v>
      </c>
      <c r="W43" s="296">
        <v>132</v>
      </c>
      <c r="X43" s="296">
        <v>131</v>
      </c>
      <c r="Y43" s="296">
        <v>131</v>
      </c>
      <c r="Z43" s="296">
        <v>131</v>
      </c>
      <c r="AA43" s="296">
        <v>128</v>
      </c>
      <c r="AB43" s="296">
        <v>135</v>
      </c>
      <c r="AC43" s="296">
        <v>137</v>
      </c>
      <c r="AD43" s="296">
        <v>161</v>
      </c>
      <c r="AE43" s="296">
        <v>163</v>
      </c>
      <c r="AF43" s="296">
        <v>166</v>
      </c>
      <c r="AG43" s="296">
        <v>168</v>
      </c>
      <c r="AH43" s="296">
        <v>196</v>
      </c>
      <c r="AI43" s="296">
        <v>207</v>
      </c>
      <c r="AJ43" s="296">
        <v>197</v>
      </c>
      <c r="AK43" s="296">
        <v>183</v>
      </c>
      <c r="AL43" s="296">
        <v>202</v>
      </c>
      <c r="AM43" s="296">
        <v>200</v>
      </c>
      <c r="AN43" s="296">
        <v>189</v>
      </c>
      <c r="AO43" s="296">
        <v>171</v>
      </c>
      <c r="AP43" s="296">
        <v>152</v>
      </c>
      <c r="AQ43" s="296">
        <v>151</v>
      </c>
      <c r="AR43" s="296">
        <v>160</v>
      </c>
      <c r="AS43" s="296">
        <v>155</v>
      </c>
      <c r="AT43" s="296">
        <v>187</v>
      </c>
      <c r="AU43" s="296">
        <v>190</v>
      </c>
      <c r="AV43" s="296">
        <v>171</v>
      </c>
      <c r="AW43" s="296">
        <v>162</v>
      </c>
      <c r="AX43" s="296">
        <v>170</v>
      </c>
      <c r="AY43" s="296">
        <v>169</v>
      </c>
      <c r="AZ43" s="296">
        <v>159</v>
      </c>
      <c r="BA43" s="296">
        <v>152</v>
      </c>
      <c r="BB43" s="296">
        <v>178</v>
      </c>
      <c r="BC43" s="296">
        <v>169</v>
      </c>
      <c r="BD43" s="296">
        <v>168</v>
      </c>
      <c r="BE43" s="296">
        <v>136</v>
      </c>
      <c r="BF43" s="296">
        <v>135</v>
      </c>
      <c r="BG43" s="296">
        <v>135</v>
      </c>
      <c r="BH43" s="296">
        <v>149</v>
      </c>
      <c r="BI43" s="296">
        <v>153</v>
      </c>
      <c r="BJ43" s="296">
        <v>156</v>
      </c>
      <c r="BK43" s="296">
        <v>174</v>
      </c>
      <c r="BL43" s="296">
        <v>180</v>
      </c>
      <c r="BM43" s="296">
        <v>186</v>
      </c>
      <c r="BN43" s="296">
        <v>186</v>
      </c>
      <c r="BO43" s="296">
        <v>182</v>
      </c>
      <c r="BP43" s="296">
        <v>188</v>
      </c>
      <c r="BQ43" s="296">
        <v>169</v>
      </c>
      <c r="BR43" s="296">
        <v>184</v>
      </c>
      <c r="BS43" s="296">
        <v>151</v>
      </c>
      <c r="BT43" s="296">
        <v>142</v>
      </c>
      <c r="BU43" s="296">
        <v>120</v>
      </c>
      <c r="BV43" s="296">
        <v>131</v>
      </c>
      <c r="BW43" s="296">
        <v>138</v>
      </c>
    </row>
    <row r="44" spans="1:75" x14ac:dyDescent="0.25">
      <c r="A44" t="s">
        <v>41</v>
      </c>
      <c r="B44" s="296">
        <v>7</v>
      </c>
      <c r="C44" s="296">
        <v>12</v>
      </c>
      <c r="D44" s="296">
        <v>10</v>
      </c>
      <c r="E44" s="296">
        <v>5</v>
      </c>
      <c r="F44" s="296">
        <v>4</v>
      </c>
      <c r="G44" s="296">
        <v>3</v>
      </c>
      <c r="H44" s="296">
        <v>6</v>
      </c>
      <c r="I44" s="296">
        <v>6</v>
      </c>
      <c r="J44" s="296">
        <v>4</v>
      </c>
      <c r="K44" s="296">
        <v>5</v>
      </c>
      <c r="L44" s="296">
        <v>3</v>
      </c>
      <c r="M44" s="296">
        <v>2</v>
      </c>
      <c r="N44" s="296">
        <v>2</v>
      </c>
      <c r="O44" s="296">
        <v>3</v>
      </c>
      <c r="P44" s="296">
        <v>6</v>
      </c>
      <c r="Q44" s="296">
        <v>3</v>
      </c>
      <c r="R44" s="296">
        <v>2</v>
      </c>
      <c r="S44" s="296">
        <v>3</v>
      </c>
      <c r="T44" s="296">
        <v>3</v>
      </c>
      <c r="U44" s="296">
        <v>4</v>
      </c>
      <c r="V44" s="296">
        <v>3</v>
      </c>
      <c r="W44" s="296">
        <v>3</v>
      </c>
      <c r="X44" s="296">
        <v>2</v>
      </c>
      <c r="Y44" s="296">
        <v>1</v>
      </c>
      <c r="Z44" s="296">
        <v>2</v>
      </c>
      <c r="AA44" s="296">
        <v>1</v>
      </c>
      <c r="AB44" s="296">
        <v>2</v>
      </c>
      <c r="AC44" s="296">
        <v>4</v>
      </c>
      <c r="AD44" s="296">
        <v>3</v>
      </c>
      <c r="AE44" s="296">
        <v>3</v>
      </c>
      <c r="AF44" s="296">
        <v>4</v>
      </c>
      <c r="AG44" s="296">
        <v>4</v>
      </c>
      <c r="AH44" s="296">
        <v>3</v>
      </c>
      <c r="AI44" s="296">
        <v>3</v>
      </c>
      <c r="AJ44" s="296">
        <v>4</v>
      </c>
      <c r="AK44" s="296">
        <v>3</v>
      </c>
      <c r="AL44" s="296">
        <v>4</v>
      </c>
      <c r="AM44" s="296">
        <v>6</v>
      </c>
      <c r="AN44" s="296">
        <v>6</v>
      </c>
      <c r="AO44" s="296">
        <v>1</v>
      </c>
      <c r="AP44" s="296">
        <v>2</v>
      </c>
      <c r="AQ44" s="296">
        <v>2</v>
      </c>
      <c r="AR44" s="296" t="s">
        <v>18</v>
      </c>
      <c r="AS44" s="296">
        <v>1</v>
      </c>
      <c r="AT44" s="296">
        <v>1</v>
      </c>
      <c r="AU44" s="296">
        <v>2</v>
      </c>
      <c r="AV44" s="296" t="s">
        <v>18</v>
      </c>
      <c r="AW44" s="296" t="s">
        <v>18</v>
      </c>
      <c r="AX44" s="296" t="s">
        <v>18</v>
      </c>
      <c r="AY44" s="296">
        <v>2</v>
      </c>
      <c r="AZ44" s="296">
        <v>2</v>
      </c>
      <c r="BA44" s="296">
        <v>2</v>
      </c>
      <c r="BB44" s="296">
        <v>5</v>
      </c>
      <c r="BC44" s="296">
        <v>2</v>
      </c>
      <c r="BD44" s="296">
        <v>2</v>
      </c>
      <c r="BE44" s="296">
        <v>1</v>
      </c>
      <c r="BF44" s="296">
        <v>2</v>
      </c>
      <c r="BG44" s="296">
        <v>4</v>
      </c>
      <c r="BH44" s="296">
        <v>6</v>
      </c>
      <c r="BI44" s="296">
        <v>4</v>
      </c>
      <c r="BJ44" s="296">
        <v>3</v>
      </c>
      <c r="BK44" s="296">
        <v>1</v>
      </c>
      <c r="BL44" s="296" t="s">
        <v>18</v>
      </c>
      <c r="BM44" s="296">
        <v>2</v>
      </c>
      <c r="BN44" s="296">
        <v>1</v>
      </c>
      <c r="BO44" s="296">
        <v>5</v>
      </c>
      <c r="BP44" s="296">
        <v>1</v>
      </c>
      <c r="BQ44" s="296">
        <v>6</v>
      </c>
      <c r="BR44" s="296">
        <v>4</v>
      </c>
      <c r="BS44" s="296">
        <v>2</v>
      </c>
      <c r="BT44" s="296">
        <v>2</v>
      </c>
      <c r="BU44" s="296">
        <v>4</v>
      </c>
      <c r="BV44" s="296">
        <v>4</v>
      </c>
      <c r="BW44" s="296">
        <v>4</v>
      </c>
    </row>
    <row r="45" spans="1:75" x14ac:dyDescent="0.25">
      <c r="A45" t="s">
        <v>42</v>
      </c>
      <c r="B45" s="296">
        <v>2</v>
      </c>
      <c r="C45" s="296">
        <v>2</v>
      </c>
      <c r="D45" s="296">
        <v>1</v>
      </c>
      <c r="E45" s="296" t="s">
        <v>18</v>
      </c>
      <c r="F45" s="296" t="s">
        <v>18</v>
      </c>
      <c r="G45" s="296" t="s">
        <v>18</v>
      </c>
      <c r="H45" s="296" t="s">
        <v>18</v>
      </c>
      <c r="I45" s="296" t="s">
        <v>18</v>
      </c>
      <c r="J45" s="296">
        <v>1</v>
      </c>
      <c r="K45" s="296">
        <v>2</v>
      </c>
      <c r="L45" s="296">
        <v>2</v>
      </c>
      <c r="M45" s="296">
        <v>2</v>
      </c>
      <c r="N45" s="296">
        <v>3</v>
      </c>
      <c r="O45" s="296">
        <v>3</v>
      </c>
      <c r="P45" s="296">
        <v>2</v>
      </c>
      <c r="Q45" s="296">
        <v>2</v>
      </c>
      <c r="R45" s="296">
        <v>2</v>
      </c>
      <c r="S45" s="296">
        <v>3</v>
      </c>
      <c r="T45" s="296">
        <v>3</v>
      </c>
      <c r="U45" s="296">
        <v>3</v>
      </c>
      <c r="V45" s="296">
        <v>3</v>
      </c>
      <c r="W45" s="296">
        <v>2</v>
      </c>
      <c r="X45" s="296">
        <v>2</v>
      </c>
      <c r="Y45" s="296">
        <v>5</v>
      </c>
      <c r="Z45" s="296">
        <v>2</v>
      </c>
      <c r="AA45" s="296">
        <v>2</v>
      </c>
      <c r="AB45" s="296">
        <v>2</v>
      </c>
      <c r="AC45" s="296">
        <v>2</v>
      </c>
      <c r="AD45" s="296">
        <v>4</v>
      </c>
      <c r="AE45" s="296">
        <v>4</v>
      </c>
      <c r="AF45" s="296">
        <v>3</v>
      </c>
      <c r="AG45" s="296">
        <v>2</v>
      </c>
      <c r="AH45" s="296">
        <v>2</v>
      </c>
      <c r="AI45" s="296">
        <v>2</v>
      </c>
      <c r="AJ45" s="296">
        <v>5</v>
      </c>
      <c r="AK45" s="296">
        <v>3</v>
      </c>
      <c r="AL45" s="296">
        <v>2</v>
      </c>
      <c r="AM45" s="296">
        <v>2</v>
      </c>
      <c r="AN45" s="296">
        <v>2</v>
      </c>
      <c r="AO45" s="296">
        <v>5</v>
      </c>
      <c r="AP45" s="296">
        <v>4</v>
      </c>
      <c r="AQ45" s="296">
        <v>5</v>
      </c>
      <c r="AR45" s="296">
        <v>4</v>
      </c>
      <c r="AS45" s="296">
        <v>6</v>
      </c>
      <c r="AT45" s="296">
        <v>7</v>
      </c>
      <c r="AU45" s="296">
        <v>6</v>
      </c>
      <c r="AV45" s="296">
        <v>5</v>
      </c>
      <c r="AW45" s="296">
        <v>5</v>
      </c>
      <c r="AX45" s="296">
        <v>4</v>
      </c>
      <c r="AY45" s="296">
        <v>5</v>
      </c>
      <c r="AZ45" s="296">
        <v>2</v>
      </c>
      <c r="BA45" s="296">
        <v>2</v>
      </c>
      <c r="BB45" s="296" t="s">
        <v>18</v>
      </c>
      <c r="BC45" s="296" t="s">
        <v>18</v>
      </c>
      <c r="BD45" s="296">
        <v>2</v>
      </c>
      <c r="BE45" s="296">
        <v>2</v>
      </c>
      <c r="BF45" s="296">
        <v>2</v>
      </c>
      <c r="BG45" s="296">
        <v>2</v>
      </c>
      <c r="BH45" s="296">
        <v>2</v>
      </c>
      <c r="BI45" s="296" t="s">
        <v>18</v>
      </c>
      <c r="BJ45" s="296">
        <v>1</v>
      </c>
      <c r="BK45" s="296">
        <v>2</v>
      </c>
      <c r="BL45" s="296">
        <v>2</v>
      </c>
      <c r="BM45" s="296">
        <v>2</v>
      </c>
      <c r="BN45" s="296">
        <v>1</v>
      </c>
      <c r="BO45" s="296">
        <v>1</v>
      </c>
      <c r="BP45" s="296">
        <v>1</v>
      </c>
      <c r="BQ45" s="296">
        <v>1</v>
      </c>
      <c r="BR45" s="296">
        <v>1</v>
      </c>
      <c r="BS45" s="296">
        <v>1</v>
      </c>
      <c r="BT45" s="296" t="s">
        <v>18</v>
      </c>
      <c r="BU45" s="296" t="s">
        <v>18</v>
      </c>
      <c r="BV45" s="296" t="s">
        <v>18</v>
      </c>
      <c r="BW45" s="296">
        <v>3</v>
      </c>
    </row>
    <row r="46" spans="1:75" x14ac:dyDescent="0.25">
      <c r="A46" t="s">
        <v>43</v>
      </c>
      <c r="B46" s="296">
        <v>166</v>
      </c>
      <c r="C46" s="296">
        <v>165</v>
      </c>
      <c r="D46" s="296">
        <v>168</v>
      </c>
      <c r="E46" s="296">
        <v>173</v>
      </c>
      <c r="F46" s="296">
        <v>184</v>
      </c>
      <c r="G46" s="296">
        <v>178</v>
      </c>
      <c r="H46" s="296">
        <v>155</v>
      </c>
      <c r="I46" s="296">
        <v>148</v>
      </c>
      <c r="J46" s="296">
        <v>152</v>
      </c>
      <c r="K46" s="296">
        <v>155</v>
      </c>
      <c r="L46" s="296">
        <v>149</v>
      </c>
      <c r="M46" s="296">
        <v>150</v>
      </c>
      <c r="N46" s="296">
        <v>145</v>
      </c>
      <c r="O46" s="296">
        <v>128</v>
      </c>
      <c r="P46" s="296">
        <v>121</v>
      </c>
      <c r="Q46" s="296">
        <v>120</v>
      </c>
      <c r="R46" s="296">
        <v>109</v>
      </c>
      <c r="S46" s="296">
        <v>103</v>
      </c>
      <c r="T46" s="296">
        <v>89</v>
      </c>
      <c r="U46" s="296">
        <v>94</v>
      </c>
      <c r="V46" s="296">
        <v>107</v>
      </c>
      <c r="W46" s="296">
        <v>107</v>
      </c>
      <c r="X46" s="296">
        <v>124</v>
      </c>
      <c r="Y46" s="296">
        <v>129</v>
      </c>
      <c r="Z46" s="296">
        <v>137</v>
      </c>
      <c r="AA46" s="296">
        <v>148</v>
      </c>
      <c r="AB46" s="296">
        <v>137</v>
      </c>
      <c r="AC46" s="296">
        <v>135</v>
      </c>
      <c r="AD46" s="296">
        <v>141</v>
      </c>
      <c r="AE46" s="296">
        <v>161</v>
      </c>
      <c r="AF46" s="296">
        <v>165</v>
      </c>
      <c r="AG46" s="296">
        <v>171</v>
      </c>
      <c r="AH46" s="296">
        <v>192</v>
      </c>
      <c r="AI46" s="296">
        <v>190</v>
      </c>
      <c r="AJ46" s="296">
        <v>206</v>
      </c>
      <c r="AK46" s="296">
        <v>207</v>
      </c>
      <c r="AL46" s="296">
        <v>206</v>
      </c>
      <c r="AM46" s="296">
        <v>196</v>
      </c>
      <c r="AN46" s="296">
        <v>192</v>
      </c>
      <c r="AO46" s="296">
        <v>194</v>
      </c>
      <c r="AP46" s="296">
        <v>196</v>
      </c>
      <c r="AQ46" s="296">
        <v>183</v>
      </c>
      <c r="AR46" s="296">
        <v>173</v>
      </c>
      <c r="AS46" s="296">
        <v>166</v>
      </c>
      <c r="AT46" s="296">
        <v>156</v>
      </c>
      <c r="AU46" s="296">
        <v>141</v>
      </c>
      <c r="AV46" s="296">
        <v>117</v>
      </c>
      <c r="AW46" s="296">
        <v>113</v>
      </c>
      <c r="AX46" s="296">
        <v>101</v>
      </c>
      <c r="AY46" s="296">
        <v>99</v>
      </c>
      <c r="AZ46" s="296">
        <v>91</v>
      </c>
      <c r="BA46" s="296">
        <v>86</v>
      </c>
      <c r="BB46" s="296">
        <v>86</v>
      </c>
      <c r="BC46" s="296">
        <v>82</v>
      </c>
      <c r="BD46" s="296">
        <v>74</v>
      </c>
      <c r="BE46" s="296">
        <v>67</v>
      </c>
      <c r="BF46" s="296">
        <v>61</v>
      </c>
      <c r="BG46" s="296">
        <v>65</v>
      </c>
      <c r="BH46" s="296">
        <v>82</v>
      </c>
      <c r="BI46" s="296">
        <v>90</v>
      </c>
      <c r="BJ46" s="296">
        <v>99</v>
      </c>
      <c r="BK46" s="296">
        <v>100</v>
      </c>
      <c r="BL46" s="296">
        <v>98</v>
      </c>
      <c r="BM46" s="296">
        <v>106</v>
      </c>
      <c r="BN46" s="296">
        <v>102</v>
      </c>
      <c r="BO46" s="296">
        <v>97</v>
      </c>
      <c r="BP46" s="296">
        <v>96</v>
      </c>
      <c r="BQ46" s="296">
        <v>90</v>
      </c>
      <c r="BR46" s="296">
        <v>93</v>
      </c>
      <c r="BS46" s="296">
        <v>111</v>
      </c>
      <c r="BT46" s="296">
        <v>125</v>
      </c>
      <c r="BU46" s="296">
        <v>128</v>
      </c>
      <c r="BV46" s="296">
        <v>112</v>
      </c>
      <c r="BW46" s="296">
        <v>101</v>
      </c>
    </row>
    <row r="47" spans="1:75" x14ac:dyDescent="0.25">
      <c r="A47" t="s">
        <v>44</v>
      </c>
      <c r="B47" s="296">
        <v>42</v>
      </c>
      <c r="C47" s="296">
        <v>38</v>
      </c>
      <c r="D47" s="296">
        <v>40</v>
      </c>
      <c r="E47" s="296">
        <v>37</v>
      </c>
      <c r="F47" s="296">
        <v>37</v>
      </c>
      <c r="G47" s="296">
        <v>35</v>
      </c>
      <c r="H47" s="296">
        <v>35</v>
      </c>
      <c r="I47" s="296">
        <v>36</v>
      </c>
      <c r="J47" s="296">
        <v>36</v>
      </c>
      <c r="K47" s="296">
        <v>29</v>
      </c>
      <c r="L47" s="296">
        <v>25</v>
      </c>
      <c r="M47" s="296">
        <v>22</v>
      </c>
      <c r="N47" s="296">
        <v>22</v>
      </c>
      <c r="O47" s="296">
        <v>26</v>
      </c>
      <c r="P47" s="296">
        <v>21</v>
      </c>
      <c r="Q47" s="296">
        <v>30</v>
      </c>
      <c r="R47" s="296">
        <v>29</v>
      </c>
      <c r="S47" s="296">
        <v>36</v>
      </c>
      <c r="T47" s="296">
        <v>35</v>
      </c>
      <c r="U47" s="296">
        <v>36</v>
      </c>
      <c r="V47" s="296">
        <v>33</v>
      </c>
      <c r="W47" s="296">
        <v>31</v>
      </c>
      <c r="X47" s="296">
        <v>24</v>
      </c>
      <c r="Y47" s="296">
        <v>24</v>
      </c>
      <c r="Z47" s="296">
        <v>24</v>
      </c>
      <c r="AA47" s="296">
        <v>27</v>
      </c>
      <c r="AB47" s="296">
        <v>27</v>
      </c>
      <c r="AC47" s="296">
        <v>33</v>
      </c>
      <c r="AD47" s="296">
        <v>30</v>
      </c>
      <c r="AE47" s="296">
        <v>26</v>
      </c>
      <c r="AF47" s="296">
        <v>25</v>
      </c>
      <c r="AG47" s="296">
        <v>25</v>
      </c>
      <c r="AH47" s="296">
        <v>20</v>
      </c>
      <c r="AI47" s="296">
        <v>21</v>
      </c>
      <c r="AJ47" s="296">
        <v>17</v>
      </c>
      <c r="AK47" s="296">
        <v>18</v>
      </c>
      <c r="AL47" s="296">
        <v>15</v>
      </c>
      <c r="AM47" s="296">
        <v>20</v>
      </c>
      <c r="AN47" s="296">
        <v>21</v>
      </c>
      <c r="AO47" s="296">
        <v>21</v>
      </c>
      <c r="AP47" s="296">
        <v>18</v>
      </c>
      <c r="AQ47" s="296">
        <v>25</v>
      </c>
      <c r="AR47" s="296">
        <v>29</v>
      </c>
      <c r="AS47" s="296">
        <v>17</v>
      </c>
      <c r="AT47" s="296">
        <v>12</v>
      </c>
      <c r="AU47" s="296">
        <v>18</v>
      </c>
      <c r="AV47" s="296">
        <v>34</v>
      </c>
      <c r="AW47" s="296">
        <v>28</v>
      </c>
      <c r="AX47" s="296">
        <v>33</v>
      </c>
      <c r="AY47" s="296">
        <v>35</v>
      </c>
      <c r="AZ47" s="296">
        <v>33</v>
      </c>
      <c r="BA47" s="296">
        <v>31</v>
      </c>
      <c r="BB47" s="296">
        <v>46</v>
      </c>
      <c r="BC47" s="296">
        <v>46</v>
      </c>
      <c r="BD47" s="296">
        <v>37</v>
      </c>
      <c r="BE47" s="296">
        <v>32</v>
      </c>
      <c r="BF47" s="296">
        <v>31</v>
      </c>
      <c r="BG47" s="296">
        <v>27</v>
      </c>
      <c r="BH47" s="296">
        <v>26</v>
      </c>
      <c r="BI47" s="296">
        <v>29</v>
      </c>
      <c r="BJ47" s="296">
        <v>31</v>
      </c>
      <c r="BK47" s="296">
        <v>31</v>
      </c>
      <c r="BL47" s="296">
        <v>24</v>
      </c>
      <c r="BM47" s="296">
        <v>29</v>
      </c>
      <c r="BN47" s="296">
        <v>43</v>
      </c>
      <c r="BO47" s="296">
        <v>40</v>
      </c>
      <c r="BP47" s="296">
        <v>50</v>
      </c>
      <c r="BQ47" s="296">
        <v>44</v>
      </c>
      <c r="BR47" s="296">
        <v>49</v>
      </c>
      <c r="BS47" s="296">
        <v>49</v>
      </c>
      <c r="BT47" s="296">
        <v>39</v>
      </c>
      <c r="BU47" s="296">
        <v>39</v>
      </c>
      <c r="BV47" s="296">
        <v>53</v>
      </c>
      <c r="BW47" s="296">
        <v>54</v>
      </c>
    </row>
    <row r="48" spans="1:75" x14ac:dyDescent="0.25">
      <c r="A48" t="s">
        <v>45</v>
      </c>
      <c r="B48" s="296">
        <v>13</v>
      </c>
      <c r="C48" s="296">
        <v>16</v>
      </c>
      <c r="D48" s="296">
        <v>14</v>
      </c>
      <c r="E48" s="296">
        <v>17</v>
      </c>
      <c r="F48" s="296">
        <v>20</v>
      </c>
      <c r="G48" s="296">
        <v>16</v>
      </c>
      <c r="H48" s="296">
        <v>18</v>
      </c>
      <c r="I48" s="296">
        <v>15</v>
      </c>
      <c r="J48" s="296">
        <v>19</v>
      </c>
      <c r="K48" s="296">
        <v>11</v>
      </c>
      <c r="L48" s="296">
        <v>12</v>
      </c>
      <c r="M48" s="296">
        <v>11</v>
      </c>
      <c r="N48" s="296">
        <v>13</v>
      </c>
      <c r="O48" s="296">
        <v>12</v>
      </c>
      <c r="P48" s="296">
        <v>10</v>
      </c>
      <c r="Q48" s="296">
        <v>8</v>
      </c>
      <c r="R48" s="296">
        <v>10</v>
      </c>
      <c r="S48" s="296">
        <v>11</v>
      </c>
      <c r="T48" s="296">
        <v>15</v>
      </c>
      <c r="U48" s="296">
        <v>17</v>
      </c>
      <c r="V48" s="296">
        <v>13</v>
      </c>
      <c r="W48" s="296">
        <v>14</v>
      </c>
      <c r="X48" s="296">
        <v>14</v>
      </c>
      <c r="Y48" s="296">
        <v>11</v>
      </c>
      <c r="Z48" s="296">
        <v>9</v>
      </c>
      <c r="AA48" s="296">
        <v>8</v>
      </c>
      <c r="AB48" s="296">
        <v>6</v>
      </c>
      <c r="AC48" s="296">
        <v>7</v>
      </c>
      <c r="AD48" s="296">
        <v>8</v>
      </c>
      <c r="AE48" s="296">
        <v>13</v>
      </c>
      <c r="AF48" s="296">
        <v>16</v>
      </c>
      <c r="AG48" s="296">
        <v>19</v>
      </c>
      <c r="AH48" s="296">
        <v>22</v>
      </c>
      <c r="AI48" s="296">
        <v>21</v>
      </c>
      <c r="AJ48" s="296">
        <v>18</v>
      </c>
      <c r="AK48" s="296">
        <v>20</v>
      </c>
      <c r="AL48" s="296">
        <v>26</v>
      </c>
      <c r="AM48" s="296">
        <v>22</v>
      </c>
      <c r="AN48" s="296">
        <v>15</v>
      </c>
      <c r="AO48" s="296">
        <v>19</v>
      </c>
      <c r="AP48" s="296">
        <v>20</v>
      </c>
      <c r="AQ48" s="296">
        <v>21</v>
      </c>
      <c r="AR48" s="296">
        <v>17</v>
      </c>
      <c r="AS48" s="296">
        <v>19</v>
      </c>
      <c r="AT48" s="296">
        <v>19</v>
      </c>
      <c r="AU48" s="296">
        <v>21</v>
      </c>
      <c r="AV48" s="296">
        <v>19</v>
      </c>
      <c r="AW48" s="296">
        <v>14</v>
      </c>
      <c r="AX48" s="296">
        <v>16</v>
      </c>
      <c r="AY48" s="296">
        <v>16</v>
      </c>
      <c r="AZ48" s="296">
        <v>20</v>
      </c>
      <c r="BA48" s="296">
        <v>24</v>
      </c>
      <c r="BB48" s="296">
        <v>29</v>
      </c>
      <c r="BC48" s="296">
        <v>28</v>
      </c>
      <c r="BD48" s="296">
        <v>23</v>
      </c>
      <c r="BE48" s="296">
        <v>24</v>
      </c>
      <c r="BF48" s="296">
        <v>31</v>
      </c>
      <c r="BG48" s="296">
        <v>36</v>
      </c>
      <c r="BH48" s="296">
        <v>39</v>
      </c>
      <c r="BI48" s="296">
        <v>35</v>
      </c>
      <c r="BJ48" s="296">
        <v>38</v>
      </c>
      <c r="BK48" s="296">
        <v>37</v>
      </c>
      <c r="BL48" s="296">
        <v>41</v>
      </c>
      <c r="BM48" s="296">
        <v>34</v>
      </c>
      <c r="BN48" s="296">
        <v>28</v>
      </c>
      <c r="BO48" s="296">
        <v>24</v>
      </c>
      <c r="BP48" s="296">
        <v>20</v>
      </c>
      <c r="BQ48" s="296">
        <v>24</v>
      </c>
      <c r="BR48" s="296">
        <v>22</v>
      </c>
      <c r="BS48" s="296">
        <v>27</v>
      </c>
      <c r="BT48" s="296">
        <v>23</v>
      </c>
      <c r="BU48" s="296">
        <v>25</v>
      </c>
      <c r="BV48" s="296">
        <v>22</v>
      </c>
      <c r="BW48" s="296">
        <v>23</v>
      </c>
    </row>
    <row r="49" spans="1:75" x14ac:dyDescent="0.25">
      <c r="A49" t="s">
        <v>46</v>
      </c>
      <c r="B49" s="296">
        <v>1024</v>
      </c>
      <c r="C49" s="296">
        <v>1064</v>
      </c>
      <c r="D49" s="296">
        <v>1125</v>
      </c>
      <c r="E49" s="296">
        <v>1182</v>
      </c>
      <c r="F49" s="296">
        <v>1218</v>
      </c>
      <c r="G49" s="296">
        <v>1228</v>
      </c>
      <c r="H49" s="296">
        <v>1223</v>
      </c>
      <c r="I49" s="296">
        <v>1217</v>
      </c>
      <c r="J49" s="296">
        <v>1249</v>
      </c>
      <c r="K49" s="296">
        <v>1283</v>
      </c>
      <c r="L49" s="296">
        <v>1225</v>
      </c>
      <c r="M49" s="296">
        <v>1151</v>
      </c>
      <c r="N49" s="296">
        <v>1099</v>
      </c>
      <c r="O49" s="296">
        <v>1085</v>
      </c>
      <c r="P49" s="296">
        <v>1086</v>
      </c>
      <c r="Q49" s="296">
        <v>1011</v>
      </c>
      <c r="R49" s="296">
        <v>1042</v>
      </c>
      <c r="S49" s="296">
        <v>1067</v>
      </c>
      <c r="T49" s="296">
        <v>1055</v>
      </c>
      <c r="U49" s="296">
        <v>1003</v>
      </c>
      <c r="V49" s="296">
        <v>965</v>
      </c>
      <c r="W49" s="296">
        <v>955</v>
      </c>
      <c r="X49" s="296">
        <v>958</v>
      </c>
      <c r="Y49" s="296">
        <v>957</v>
      </c>
      <c r="Z49" s="296">
        <v>1001</v>
      </c>
      <c r="AA49" s="296">
        <v>1088</v>
      </c>
      <c r="AB49" s="296">
        <v>1103</v>
      </c>
      <c r="AC49" s="296">
        <v>1062</v>
      </c>
      <c r="AD49" s="296">
        <v>1057</v>
      </c>
      <c r="AE49" s="296">
        <v>1065</v>
      </c>
      <c r="AF49" s="296">
        <v>1090</v>
      </c>
      <c r="AG49" s="296">
        <v>1078</v>
      </c>
      <c r="AH49" s="296">
        <v>1118</v>
      </c>
      <c r="AI49" s="296">
        <v>1157</v>
      </c>
      <c r="AJ49" s="296">
        <v>1154</v>
      </c>
      <c r="AK49" s="296">
        <v>1276</v>
      </c>
      <c r="AL49" s="296">
        <v>1363</v>
      </c>
      <c r="AM49" s="296">
        <v>1371</v>
      </c>
      <c r="AN49" s="296">
        <v>1415</v>
      </c>
      <c r="AO49" s="296">
        <v>1431</v>
      </c>
      <c r="AP49" s="296">
        <v>1421</v>
      </c>
      <c r="AQ49" s="296">
        <v>1309</v>
      </c>
      <c r="AR49" s="296">
        <v>1240</v>
      </c>
      <c r="AS49" s="296">
        <v>1205</v>
      </c>
      <c r="AT49" s="296">
        <v>1226</v>
      </c>
      <c r="AU49" s="296">
        <v>1161</v>
      </c>
      <c r="AV49" s="296">
        <v>1087</v>
      </c>
      <c r="AW49" s="296">
        <v>1047</v>
      </c>
      <c r="AX49" s="296">
        <v>1055</v>
      </c>
      <c r="AY49" s="296">
        <v>1006</v>
      </c>
      <c r="AZ49" s="296">
        <v>1009</v>
      </c>
      <c r="BA49" s="296">
        <v>1043</v>
      </c>
      <c r="BB49" s="296">
        <v>1029</v>
      </c>
      <c r="BC49" s="296">
        <v>1058</v>
      </c>
      <c r="BD49" s="296">
        <v>1110</v>
      </c>
      <c r="BE49" s="296">
        <v>1027</v>
      </c>
      <c r="BF49" s="296">
        <v>1129</v>
      </c>
      <c r="BG49" s="296">
        <v>1127</v>
      </c>
      <c r="BH49" s="296">
        <v>1165</v>
      </c>
      <c r="BI49" s="296">
        <v>1135</v>
      </c>
      <c r="BJ49" s="296">
        <v>1144</v>
      </c>
      <c r="BK49" s="296">
        <v>1114</v>
      </c>
      <c r="BL49" s="296">
        <v>1136</v>
      </c>
      <c r="BM49" s="296">
        <v>1138</v>
      </c>
      <c r="BN49" s="296">
        <v>1124</v>
      </c>
      <c r="BO49" s="296">
        <v>1058</v>
      </c>
      <c r="BP49" s="296">
        <v>1020</v>
      </c>
      <c r="BQ49" s="296">
        <v>1055</v>
      </c>
      <c r="BR49" s="296">
        <v>1018</v>
      </c>
      <c r="BS49" s="296">
        <v>996</v>
      </c>
      <c r="BT49" s="296">
        <v>971</v>
      </c>
      <c r="BU49" s="296">
        <v>974</v>
      </c>
      <c r="BV49" s="296">
        <v>977</v>
      </c>
      <c r="BW49" s="296">
        <v>959</v>
      </c>
    </row>
    <row r="50" spans="1:75" x14ac:dyDescent="0.25">
      <c r="A50" t="s">
        <v>47</v>
      </c>
      <c r="B50" s="296">
        <v>80</v>
      </c>
      <c r="C50" s="296">
        <v>94</v>
      </c>
      <c r="D50" s="296">
        <v>92</v>
      </c>
      <c r="E50" s="296">
        <v>102</v>
      </c>
      <c r="F50" s="296">
        <v>116</v>
      </c>
      <c r="G50" s="296">
        <v>116</v>
      </c>
      <c r="H50" s="296">
        <v>142</v>
      </c>
      <c r="I50" s="296">
        <v>131</v>
      </c>
      <c r="J50" s="296">
        <v>132</v>
      </c>
      <c r="K50" s="296">
        <v>120</v>
      </c>
      <c r="L50" s="296">
        <v>118</v>
      </c>
      <c r="M50" s="296">
        <v>107</v>
      </c>
      <c r="N50" s="296">
        <v>107</v>
      </c>
      <c r="O50" s="296">
        <v>98</v>
      </c>
      <c r="P50" s="296">
        <v>99</v>
      </c>
      <c r="Q50" s="296">
        <v>92</v>
      </c>
      <c r="R50" s="296">
        <v>93</v>
      </c>
      <c r="S50" s="296">
        <v>102</v>
      </c>
      <c r="T50" s="296">
        <v>80</v>
      </c>
      <c r="U50" s="296">
        <v>87</v>
      </c>
      <c r="V50" s="296">
        <v>89</v>
      </c>
      <c r="W50" s="296">
        <v>106</v>
      </c>
      <c r="X50" s="296">
        <v>103</v>
      </c>
      <c r="Y50" s="296">
        <v>97</v>
      </c>
      <c r="Z50" s="296">
        <v>101</v>
      </c>
      <c r="AA50" s="296">
        <v>93</v>
      </c>
      <c r="AB50" s="296">
        <v>99</v>
      </c>
      <c r="AC50" s="296">
        <v>72</v>
      </c>
      <c r="AD50" s="296">
        <v>84</v>
      </c>
      <c r="AE50" s="296">
        <v>88</v>
      </c>
      <c r="AF50" s="296">
        <v>93</v>
      </c>
      <c r="AG50" s="296">
        <v>104</v>
      </c>
      <c r="AH50" s="296">
        <v>122</v>
      </c>
      <c r="AI50" s="296">
        <v>108</v>
      </c>
      <c r="AJ50" s="296">
        <v>113</v>
      </c>
      <c r="AK50" s="296">
        <v>117</v>
      </c>
      <c r="AL50" s="296">
        <v>120</v>
      </c>
      <c r="AM50" s="296">
        <v>109</v>
      </c>
      <c r="AN50" s="296">
        <v>102</v>
      </c>
      <c r="AO50" s="296">
        <v>95</v>
      </c>
      <c r="AP50" s="296">
        <v>86</v>
      </c>
      <c r="AQ50" s="296">
        <v>95</v>
      </c>
      <c r="AR50" s="296">
        <v>79</v>
      </c>
      <c r="AS50" s="296">
        <v>86</v>
      </c>
      <c r="AT50" s="296">
        <v>79</v>
      </c>
      <c r="AU50" s="296">
        <v>74</v>
      </c>
      <c r="AV50" s="296">
        <v>71</v>
      </c>
      <c r="AW50" s="296">
        <v>82</v>
      </c>
      <c r="AX50" s="296">
        <v>92</v>
      </c>
      <c r="AY50" s="296">
        <v>83</v>
      </c>
      <c r="AZ50" s="296">
        <v>89</v>
      </c>
      <c r="BA50" s="296">
        <v>82</v>
      </c>
      <c r="BB50" s="296">
        <v>100</v>
      </c>
      <c r="BC50" s="296">
        <v>103</v>
      </c>
      <c r="BD50" s="296">
        <v>86</v>
      </c>
      <c r="BE50" s="296">
        <v>73</v>
      </c>
      <c r="BF50" s="296">
        <v>64</v>
      </c>
      <c r="BG50" s="296">
        <v>62</v>
      </c>
      <c r="BH50" s="296">
        <v>66</v>
      </c>
      <c r="BI50" s="296">
        <v>85</v>
      </c>
      <c r="BJ50" s="296">
        <v>91</v>
      </c>
      <c r="BK50" s="296">
        <v>99</v>
      </c>
      <c r="BL50" s="296">
        <v>89</v>
      </c>
      <c r="BM50" s="296">
        <v>122</v>
      </c>
      <c r="BN50" s="296">
        <v>123</v>
      </c>
      <c r="BO50" s="296">
        <v>131</v>
      </c>
      <c r="BP50" s="296">
        <v>132</v>
      </c>
      <c r="BQ50" s="296">
        <v>119</v>
      </c>
      <c r="BR50" s="296">
        <v>117</v>
      </c>
      <c r="BS50" s="296">
        <v>112</v>
      </c>
      <c r="BT50" s="296">
        <v>116</v>
      </c>
      <c r="BU50" s="296">
        <v>110</v>
      </c>
      <c r="BV50" s="296">
        <v>109</v>
      </c>
      <c r="BW50" s="296">
        <v>92</v>
      </c>
    </row>
    <row r="51" spans="1:75" x14ac:dyDescent="0.25">
      <c r="A51" t="s">
        <v>48</v>
      </c>
      <c r="B51" s="296">
        <v>9</v>
      </c>
      <c r="C51" s="296">
        <v>7</v>
      </c>
      <c r="D51" s="296">
        <v>5</v>
      </c>
      <c r="E51" s="296">
        <v>5</v>
      </c>
      <c r="F51" s="296">
        <v>5</v>
      </c>
      <c r="G51" s="296">
        <v>5</v>
      </c>
      <c r="H51" s="296">
        <v>7</v>
      </c>
      <c r="I51" s="296">
        <v>8</v>
      </c>
      <c r="J51" s="296">
        <v>12</v>
      </c>
      <c r="K51" s="296">
        <v>4</v>
      </c>
      <c r="L51" s="296">
        <v>4</v>
      </c>
      <c r="M51" s="296">
        <v>6</v>
      </c>
      <c r="N51" s="296">
        <v>8</v>
      </c>
      <c r="O51" s="296">
        <v>10</v>
      </c>
      <c r="P51" s="296">
        <v>14</v>
      </c>
      <c r="Q51" s="296">
        <v>17</v>
      </c>
      <c r="R51" s="296">
        <v>21</v>
      </c>
      <c r="S51" s="296">
        <v>25</v>
      </c>
      <c r="T51" s="296">
        <v>26</v>
      </c>
      <c r="U51" s="296">
        <v>17</v>
      </c>
      <c r="V51" s="296">
        <v>15</v>
      </c>
      <c r="W51" s="296">
        <v>15</v>
      </c>
      <c r="X51" s="296">
        <v>16</v>
      </c>
      <c r="Y51" s="296">
        <v>17</v>
      </c>
      <c r="Z51" s="296">
        <v>11</v>
      </c>
      <c r="AA51" s="296">
        <v>9</v>
      </c>
      <c r="AB51" s="296">
        <v>9</v>
      </c>
      <c r="AC51" s="296">
        <v>6</v>
      </c>
      <c r="AD51" s="296">
        <v>5</v>
      </c>
      <c r="AE51" s="296">
        <v>8</v>
      </c>
      <c r="AF51" s="296">
        <v>4</v>
      </c>
      <c r="AG51" s="296">
        <v>10</v>
      </c>
      <c r="AH51" s="296">
        <v>10</v>
      </c>
      <c r="AI51" s="296">
        <v>13</v>
      </c>
      <c r="AJ51" s="296">
        <v>15</v>
      </c>
      <c r="AK51" s="296">
        <v>5</v>
      </c>
      <c r="AL51" s="296">
        <v>8</v>
      </c>
      <c r="AM51" s="296">
        <v>12</v>
      </c>
      <c r="AN51" s="296">
        <v>12</v>
      </c>
      <c r="AO51" s="296">
        <v>15</v>
      </c>
      <c r="AP51" s="296">
        <v>14</v>
      </c>
      <c r="AQ51" s="296">
        <v>8</v>
      </c>
      <c r="AR51" s="296">
        <v>7</v>
      </c>
      <c r="AS51" s="296">
        <v>10</v>
      </c>
      <c r="AT51" s="296">
        <v>8</v>
      </c>
      <c r="AU51" s="296">
        <v>6</v>
      </c>
      <c r="AV51" s="296">
        <v>8</v>
      </c>
      <c r="AW51" s="296">
        <v>10</v>
      </c>
      <c r="AX51" s="296">
        <v>6</v>
      </c>
      <c r="AY51" s="296">
        <v>11</v>
      </c>
      <c r="AZ51" s="296">
        <v>14</v>
      </c>
      <c r="BA51" s="296">
        <v>20</v>
      </c>
      <c r="BB51" s="296">
        <v>22</v>
      </c>
      <c r="BC51" s="296">
        <v>21</v>
      </c>
      <c r="BD51" s="296">
        <v>25</v>
      </c>
      <c r="BE51" s="296">
        <v>23</v>
      </c>
      <c r="BF51" s="296">
        <v>17</v>
      </c>
      <c r="BG51" s="296">
        <v>16</v>
      </c>
      <c r="BH51" s="296">
        <v>17</v>
      </c>
      <c r="BI51" s="296">
        <v>12</v>
      </c>
      <c r="BJ51" s="296">
        <v>9</v>
      </c>
      <c r="BK51" s="296">
        <v>13</v>
      </c>
      <c r="BL51" s="296">
        <v>14</v>
      </c>
      <c r="BM51" s="296">
        <v>15</v>
      </c>
      <c r="BN51" s="296">
        <v>16</v>
      </c>
      <c r="BO51" s="296">
        <v>15</v>
      </c>
      <c r="BP51" s="296">
        <v>20</v>
      </c>
      <c r="BQ51" s="296">
        <v>16</v>
      </c>
      <c r="BR51" s="296">
        <v>12</v>
      </c>
      <c r="BS51" s="296">
        <v>17</v>
      </c>
      <c r="BT51" s="296">
        <v>16</v>
      </c>
      <c r="BU51" s="296">
        <v>8</v>
      </c>
      <c r="BV51" s="296">
        <v>8</v>
      </c>
      <c r="BW51" s="296">
        <v>15</v>
      </c>
    </row>
    <row r="52" spans="1:75" x14ac:dyDescent="0.25">
      <c r="A52" t="s">
        <v>49</v>
      </c>
      <c r="B52" s="296">
        <v>1771</v>
      </c>
      <c r="C52" s="296">
        <v>1939</v>
      </c>
      <c r="D52" s="296">
        <v>1964</v>
      </c>
      <c r="E52" s="296">
        <v>1953</v>
      </c>
      <c r="F52" s="296">
        <v>2099</v>
      </c>
      <c r="G52" s="296">
        <v>2060</v>
      </c>
      <c r="H52" s="296">
        <v>2067</v>
      </c>
      <c r="I52" s="296">
        <v>2147</v>
      </c>
      <c r="J52" s="296">
        <v>2237</v>
      </c>
      <c r="K52" s="296">
        <v>2046</v>
      </c>
      <c r="L52" s="296">
        <v>1909</v>
      </c>
      <c r="M52" s="296">
        <v>1725</v>
      </c>
      <c r="N52" s="296">
        <v>1727</v>
      </c>
      <c r="O52" s="296">
        <v>1632</v>
      </c>
      <c r="P52" s="296">
        <v>1703</v>
      </c>
      <c r="Q52" s="296">
        <v>1725</v>
      </c>
      <c r="R52" s="296">
        <v>1640</v>
      </c>
      <c r="S52" s="296">
        <v>1584</v>
      </c>
      <c r="T52" s="296">
        <v>1563</v>
      </c>
      <c r="U52" s="296">
        <v>1649</v>
      </c>
      <c r="V52" s="296">
        <v>1695</v>
      </c>
      <c r="W52" s="296">
        <v>1647</v>
      </c>
      <c r="X52" s="296">
        <v>1652</v>
      </c>
      <c r="Y52" s="296">
        <v>1683</v>
      </c>
      <c r="Z52" s="296">
        <v>1599</v>
      </c>
      <c r="AA52" s="296">
        <v>1557</v>
      </c>
      <c r="AB52" s="296">
        <v>1540</v>
      </c>
      <c r="AC52" s="296">
        <v>1536</v>
      </c>
      <c r="AD52" s="296">
        <v>1664</v>
      </c>
      <c r="AE52" s="296">
        <v>1690</v>
      </c>
      <c r="AF52" s="296">
        <v>1768</v>
      </c>
      <c r="AG52" s="296">
        <v>1883</v>
      </c>
      <c r="AH52" s="296">
        <v>1896</v>
      </c>
      <c r="AI52" s="296">
        <v>1914</v>
      </c>
      <c r="AJ52" s="296">
        <v>1926</v>
      </c>
      <c r="AK52" s="296">
        <v>1980</v>
      </c>
      <c r="AL52" s="296">
        <v>1999</v>
      </c>
      <c r="AM52" s="296">
        <v>2044</v>
      </c>
      <c r="AN52" s="296">
        <v>1979</v>
      </c>
      <c r="AO52" s="296">
        <v>1987</v>
      </c>
      <c r="AP52" s="296">
        <v>1947</v>
      </c>
      <c r="AQ52" s="296">
        <v>1769</v>
      </c>
      <c r="AR52" s="296">
        <v>1556</v>
      </c>
      <c r="AS52" s="296">
        <v>1414</v>
      </c>
      <c r="AT52" s="296">
        <v>1362</v>
      </c>
      <c r="AU52" s="296">
        <v>1261</v>
      </c>
      <c r="AV52" s="296">
        <v>1210</v>
      </c>
      <c r="AW52" s="296">
        <v>1147</v>
      </c>
      <c r="AX52" s="296">
        <v>1032</v>
      </c>
      <c r="AY52" s="296">
        <v>1055</v>
      </c>
      <c r="AZ52" s="296">
        <v>1118</v>
      </c>
      <c r="BA52" s="296">
        <v>1120</v>
      </c>
      <c r="BB52" s="296">
        <v>1206</v>
      </c>
      <c r="BC52" s="296">
        <v>1288</v>
      </c>
      <c r="BD52" s="296">
        <v>1299</v>
      </c>
      <c r="BE52" s="296">
        <v>1278</v>
      </c>
      <c r="BF52" s="296">
        <v>1248</v>
      </c>
      <c r="BG52" s="296">
        <v>1273</v>
      </c>
      <c r="BH52" s="296">
        <v>1273</v>
      </c>
      <c r="BI52" s="296">
        <v>1291</v>
      </c>
      <c r="BJ52" s="296">
        <v>1291</v>
      </c>
      <c r="BK52" s="296">
        <v>1202</v>
      </c>
      <c r="BL52" s="296">
        <v>1195</v>
      </c>
      <c r="BM52" s="296">
        <v>1257</v>
      </c>
      <c r="BN52" s="296">
        <v>1346</v>
      </c>
      <c r="BO52" s="296">
        <v>1380</v>
      </c>
      <c r="BP52" s="296">
        <v>1507</v>
      </c>
      <c r="BQ52" s="296">
        <v>1586</v>
      </c>
      <c r="BR52" s="296">
        <v>1588</v>
      </c>
      <c r="BS52" s="296">
        <v>1469</v>
      </c>
      <c r="BT52" s="296">
        <v>1475</v>
      </c>
      <c r="BU52" s="296">
        <v>1521</v>
      </c>
      <c r="BV52" s="296">
        <v>1505</v>
      </c>
      <c r="BW52" s="296">
        <v>1461</v>
      </c>
    </row>
    <row r="53" spans="1:75" x14ac:dyDescent="0.25">
      <c r="A53" t="s">
        <v>50</v>
      </c>
      <c r="B53" s="296">
        <v>1354</v>
      </c>
      <c r="C53" s="296">
        <v>1517</v>
      </c>
      <c r="D53" s="296">
        <v>1675</v>
      </c>
      <c r="E53" s="296">
        <v>1761</v>
      </c>
      <c r="F53" s="296">
        <v>1823</v>
      </c>
      <c r="G53" s="296">
        <v>1789</v>
      </c>
      <c r="H53" s="296">
        <v>1710</v>
      </c>
      <c r="I53" s="296">
        <v>1694</v>
      </c>
      <c r="J53" s="296">
        <v>1726</v>
      </c>
      <c r="K53" s="296">
        <v>1723</v>
      </c>
      <c r="L53" s="296">
        <v>1689</v>
      </c>
      <c r="M53" s="296">
        <v>1619</v>
      </c>
      <c r="N53" s="296">
        <v>1516</v>
      </c>
      <c r="O53" s="296">
        <v>1425</v>
      </c>
      <c r="P53" s="296">
        <v>1393</v>
      </c>
      <c r="Q53" s="296">
        <v>1326</v>
      </c>
      <c r="R53" s="296">
        <v>1290</v>
      </c>
      <c r="S53" s="296">
        <v>1299</v>
      </c>
      <c r="T53" s="296">
        <v>1291</v>
      </c>
      <c r="U53" s="296">
        <v>1275</v>
      </c>
      <c r="V53" s="296">
        <v>1265</v>
      </c>
      <c r="W53" s="296">
        <v>1234</v>
      </c>
      <c r="X53" s="296">
        <v>1146</v>
      </c>
      <c r="Y53" s="296">
        <v>1115</v>
      </c>
      <c r="Z53" s="296">
        <v>1049</v>
      </c>
      <c r="AA53" s="296">
        <v>1016</v>
      </c>
      <c r="AB53" s="296">
        <v>941</v>
      </c>
      <c r="AC53" s="296">
        <v>957</v>
      </c>
      <c r="AD53" s="296">
        <v>962</v>
      </c>
      <c r="AE53" s="296">
        <v>1040</v>
      </c>
      <c r="AF53" s="296">
        <v>1114</v>
      </c>
      <c r="AG53" s="296">
        <v>1117</v>
      </c>
      <c r="AH53" s="296">
        <v>1143</v>
      </c>
      <c r="AI53" s="296">
        <v>1134</v>
      </c>
      <c r="AJ53" s="296">
        <v>1137</v>
      </c>
      <c r="AK53" s="296">
        <v>1099</v>
      </c>
      <c r="AL53" s="296">
        <v>1077</v>
      </c>
      <c r="AM53" s="296">
        <v>1087</v>
      </c>
      <c r="AN53" s="296">
        <v>1094</v>
      </c>
      <c r="AO53" s="296">
        <v>1052</v>
      </c>
      <c r="AP53" s="296">
        <v>975</v>
      </c>
      <c r="AQ53" s="296">
        <v>1033</v>
      </c>
      <c r="AR53" s="296">
        <v>1051</v>
      </c>
      <c r="AS53" s="296">
        <v>1049</v>
      </c>
      <c r="AT53" s="296">
        <v>1032</v>
      </c>
      <c r="AU53" s="296">
        <v>1061</v>
      </c>
      <c r="AV53" s="296">
        <v>1038</v>
      </c>
      <c r="AW53" s="296">
        <v>1073</v>
      </c>
      <c r="AX53" s="296">
        <v>974</v>
      </c>
      <c r="AY53" s="296">
        <v>943</v>
      </c>
      <c r="AZ53" s="296">
        <v>916</v>
      </c>
      <c r="BA53" s="296">
        <v>843</v>
      </c>
      <c r="BB53" s="296">
        <v>758</v>
      </c>
      <c r="BC53" s="296">
        <v>700</v>
      </c>
      <c r="BD53" s="296">
        <v>672</v>
      </c>
      <c r="BE53" s="296">
        <v>654</v>
      </c>
      <c r="BF53" s="296">
        <v>645</v>
      </c>
      <c r="BG53" s="296">
        <v>624</v>
      </c>
      <c r="BH53" s="296">
        <v>603</v>
      </c>
      <c r="BI53" s="296">
        <v>595</v>
      </c>
      <c r="BJ53" s="296">
        <v>588</v>
      </c>
      <c r="BK53" s="296">
        <v>587</v>
      </c>
      <c r="BL53" s="296">
        <v>624</v>
      </c>
      <c r="BM53" s="296">
        <v>635</v>
      </c>
      <c r="BN53" s="296">
        <v>654</v>
      </c>
      <c r="BO53" s="296">
        <v>671</v>
      </c>
      <c r="BP53" s="296">
        <v>656</v>
      </c>
      <c r="BQ53" s="296">
        <v>679</v>
      </c>
      <c r="BR53" s="296">
        <v>683</v>
      </c>
      <c r="BS53" s="296">
        <v>674</v>
      </c>
      <c r="BT53" s="296">
        <v>661</v>
      </c>
      <c r="BU53" s="296">
        <v>677</v>
      </c>
      <c r="BV53" s="296">
        <v>692</v>
      </c>
      <c r="BW53" s="296">
        <v>697</v>
      </c>
    </row>
    <row r="54" spans="1:75" x14ac:dyDescent="0.25">
      <c r="A54" t="s">
        <v>51</v>
      </c>
      <c r="B54" s="296">
        <v>8</v>
      </c>
      <c r="C54" s="296">
        <v>8</v>
      </c>
      <c r="D54" s="296">
        <v>8</v>
      </c>
      <c r="E54" s="296">
        <v>9</v>
      </c>
      <c r="F54" s="296">
        <v>10</v>
      </c>
      <c r="G54" s="296">
        <v>12</v>
      </c>
      <c r="H54" s="296">
        <v>8</v>
      </c>
      <c r="I54" s="296">
        <v>9</v>
      </c>
      <c r="J54" s="296">
        <v>7</v>
      </c>
      <c r="K54" s="296">
        <v>5</v>
      </c>
      <c r="L54" s="296">
        <v>7</v>
      </c>
      <c r="M54" s="296">
        <v>7</v>
      </c>
      <c r="N54" s="296">
        <v>7</v>
      </c>
      <c r="O54" s="296">
        <v>14</v>
      </c>
      <c r="P54" s="296">
        <v>18</v>
      </c>
      <c r="Q54" s="296">
        <v>24</v>
      </c>
      <c r="R54" s="296">
        <v>26</v>
      </c>
      <c r="S54" s="296">
        <v>24</v>
      </c>
      <c r="T54" s="296">
        <v>25</v>
      </c>
      <c r="U54" s="296">
        <v>23</v>
      </c>
      <c r="V54" s="296">
        <v>28</v>
      </c>
      <c r="W54" s="296">
        <v>23</v>
      </c>
      <c r="X54" s="296">
        <v>20</v>
      </c>
      <c r="Y54" s="296">
        <v>27</v>
      </c>
      <c r="Z54" s="296">
        <v>22</v>
      </c>
      <c r="AA54" s="296">
        <v>17</v>
      </c>
      <c r="AB54" s="296">
        <v>20</v>
      </c>
      <c r="AC54" s="296">
        <v>18</v>
      </c>
      <c r="AD54" s="296">
        <v>14</v>
      </c>
      <c r="AE54" s="296">
        <v>13</v>
      </c>
      <c r="AF54" s="296">
        <v>13</v>
      </c>
      <c r="AG54" s="296">
        <v>20</v>
      </c>
      <c r="AH54" s="296">
        <v>28</v>
      </c>
      <c r="AI54" s="296">
        <v>25</v>
      </c>
      <c r="AJ54" s="296">
        <v>22</v>
      </c>
      <c r="AK54" s="296">
        <v>22</v>
      </c>
      <c r="AL54" s="296">
        <v>25</v>
      </c>
      <c r="AM54" s="296">
        <v>20</v>
      </c>
      <c r="AN54" s="296">
        <v>26</v>
      </c>
      <c r="AO54" s="296">
        <v>25</v>
      </c>
      <c r="AP54" s="296">
        <v>32</v>
      </c>
      <c r="AQ54" s="296">
        <v>32</v>
      </c>
      <c r="AR54" s="296">
        <v>28</v>
      </c>
      <c r="AS54" s="296">
        <v>30</v>
      </c>
      <c r="AT54" s="296">
        <v>30</v>
      </c>
      <c r="AU54" s="296">
        <v>41</v>
      </c>
      <c r="AV54" s="296">
        <v>41</v>
      </c>
      <c r="AW54" s="296">
        <v>38</v>
      </c>
      <c r="AX54" s="296">
        <v>39</v>
      </c>
      <c r="AY54" s="296">
        <v>32</v>
      </c>
      <c r="AZ54" s="296">
        <v>28</v>
      </c>
      <c r="BA54" s="296">
        <v>34</v>
      </c>
      <c r="BB54" s="296">
        <v>36</v>
      </c>
      <c r="BC54" s="296">
        <v>32</v>
      </c>
      <c r="BD54" s="296">
        <v>31</v>
      </c>
      <c r="BE54" s="296">
        <v>33</v>
      </c>
      <c r="BF54" s="296">
        <v>37</v>
      </c>
      <c r="BG54" s="296">
        <v>32</v>
      </c>
      <c r="BH54" s="296">
        <v>35</v>
      </c>
      <c r="BI54" s="296">
        <v>36</v>
      </c>
      <c r="BJ54" s="296">
        <v>32</v>
      </c>
      <c r="BK54" s="296">
        <v>41</v>
      </c>
      <c r="BL54" s="296">
        <v>38</v>
      </c>
      <c r="BM54" s="296">
        <v>28</v>
      </c>
      <c r="BN54" s="296">
        <v>31</v>
      </c>
      <c r="BO54" s="296">
        <v>31</v>
      </c>
      <c r="BP54" s="296">
        <v>27</v>
      </c>
      <c r="BQ54" s="296">
        <v>31</v>
      </c>
      <c r="BR54" s="296">
        <v>30</v>
      </c>
      <c r="BS54" s="296">
        <v>21</v>
      </c>
      <c r="BT54" s="296">
        <v>17</v>
      </c>
      <c r="BU54" s="296">
        <v>18</v>
      </c>
      <c r="BV54" s="296">
        <v>21</v>
      </c>
      <c r="BW54" s="296">
        <v>18</v>
      </c>
    </row>
    <row r="55" spans="1:75" x14ac:dyDescent="0.25">
      <c r="A55" t="s">
        <v>52</v>
      </c>
      <c r="B55" s="296">
        <v>1955</v>
      </c>
      <c r="C55" s="296">
        <v>2018</v>
      </c>
      <c r="D55" s="296">
        <v>1978</v>
      </c>
      <c r="E55" s="296">
        <v>1922</v>
      </c>
      <c r="F55" s="296">
        <v>2003</v>
      </c>
      <c r="G55" s="296">
        <v>2011</v>
      </c>
      <c r="H55" s="296">
        <v>2028</v>
      </c>
      <c r="I55" s="296">
        <v>2104</v>
      </c>
      <c r="J55" s="296">
        <v>2131</v>
      </c>
      <c r="K55" s="296">
        <v>2232</v>
      </c>
      <c r="L55" s="296">
        <v>2254</v>
      </c>
      <c r="M55" s="296">
        <v>2192</v>
      </c>
      <c r="N55" s="296">
        <v>2239</v>
      </c>
      <c r="O55" s="296">
        <v>2172</v>
      </c>
      <c r="P55" s="296">
        <v>2148</v>
      </c>
      <c r="Q55" s="296">
        <v>2094</v>
      </c>
      <c r="R55" s="296">
        <v>2070</v>
      </c>
      <c r="S55" s="296">
        <v>1991</v>
      </c>
      <c r="T55" s="296">
        <v>1885</v>
      </c>
      <c r="U55" s="296">
        <v>1807</v>
      </c>
      <c r="V55" s="296">
        <v>1764</v>
      </c>
      <c r="W55" s="296">
        <v>1691</v>
      </c>
      <c r="X55" s="296">
        <v>1643</v>
      </c>
      <c r="Y55" s="296">
        <v>1576</v>
      </c>
      <c r="Z55" s="296">
        <v>1573</v>
      </c>
      <c r="AA55" s="296">
        <v>1554</v>
      </c>
      <c r="AB55" s="296">
        <v>1586</v>
      </c>
      <c r="AC55" s="296">
        <v>1610</v>
      </c>
      <c r="AD55" s="296">
        <v>1638</v>
      </c>
      <c r="AE55" s="296">
        <v>1634</v>
      </c>
      <c r="AF55" s="296">
        <v>1597</v>
      </c>
      <c r="AG55" s="296">
        <v>1617</v>
      </c>
      <c r="AH55" s="296">
        <v>1542</v>
      </c>
      <c r="AI55" s="296">
        <v>1513</v>
      </c>
      <c r="AJ55" s="296">
        <v>1488</v>
      </c>
      <c r="AK55" s="296">
        <v>1482</v>
      </c>
      <c r="AL55" s="296">
        <v>1487</v>
      </c>
      <c r="AM55" s="296">
        <v>1407</v>
      </c>
      <c r="AN55" s="296">
        <v>1429</v>
      </c>
      <c r="AO55" s="296">
        <v>1429</v>
      </c>
      <c r="AP55" s="296">
        <v>1414</v>
      </c>
      <c r="AQ55" s="296">
        <v>1333</v>
      </c>
      <c r="AR55" s="296">
        <v>1278</v>
      </c>
      <c r="AS55" s="296">
        <v>1208</v>
      </c>
      <c r="AT55" s="296">
        <v>1183</v>
      </c>
      <c r="AU55" s="296">
        <v>1122</v>
      </c>
      <c r="AV55" s="296">
        <v>1098</v>
      </c>
      <c r="AW55" s="296">
        <v>1080</v>
      </c>
      <c r="AX55" s="296">
        <v>1019</v>
      </c>
      <c r="AY55" s="296">
        <v>977</v>
      </c>
      <c r="AZ55" s="296">
        <v>926</v>
      </c>
      <c r="BA55" s="296">
        <v>1022</v>
      </c>
      <c r="BB55" s="296">
        <v>1069</v>
      </c>
      <c r="BC55" s="296">
        <v>1211</v>
      </c>
      <c r="BD55" s="296">
        <v>1294</v>
      </c>
      <c r="BE55" s="296">
        <v>1319</v>
      </c>
      <c r="BF55" s="296">
        <v>1334</v>
      </c>
      <c r="BG55" s="296">
        <v>1327</v>
      </c>
      <c r="BH55" s="296">
        <v>1336</v>
      </c>
      <c r="BI55" s="296">
        <v>1400</v>
      </c>
      <c r="BJ55" s="296">
        <v>1437</v>
      </c>
      <c r="BK55" s="296">
        <v>1506</v>
      </c>
      <c r="BL55" s="296">
        <v>1609</v>
      </c>
      <c r="BM55" s="296">
        <v>1626</v>
      </c>
      <c r="BN55" s="296">
        <v>1682</v>
      </c>
      <c r="BO55" s="296">
        <v>1675</v>
      </c>
      <c r="BP55" s="296">
        <v>1691</v>
      </c>
      <c r="BQ55" s="296">
        <v>1807</v>
      </c>
      <c r="BR55" s="296">
        <v>1864</v>
      </c>
      <c r="BS55" s="296">
        <v>1909</v>
      </c>
      <c r="BT55" s="296">
        <v>1927</v>
      </c>
      <c r="BU55" s="296">
        <v>2002</v>
      </c>
      <c r="BV55" s="296">
        <v>2054</v>
      </c>
      <c r="BW55" s="296">
        <v>2087</v>
      </c>
    </row>
    <row r="56" spans="1:75" x14ac:dyDescent="0.25">
      <c r="A56" t="s">
        <v>53</v>
      </c>
      <c r="B56" s="296">
        <v>2326</v>
      </c>
      <c r="C56" s="296">
        <v>2275</v>
      </c>
      <c r="D56" s="296">
        <v>2307</v>
      </c>
      <c r="E56" s="296">
        <v>2309</v>
      </c>
      <c r="F56" s="296">
        <v>2433</v>
      </c>
      <c r="G56" s="296">
        <v>2458</v>
      </c>
      <c r="H56" s="296">
        <v>2447</v>
      </c>
      <c r="I56" s="296">
        <v>2453</v>
      </c>
      <c r="J56" s="296">
        <v>2522</v>
      </c>
      <c r="K56" s="296">
        <v>2496</v>
      </c>
      <c r="L56" s="296">
        <v>2395</v>
      </c>
      <c r="M56" s="296">
        <v>2399</v>
      </c>
      <c r="N56" s="296">
        <v>2421</v>
      </c>
      <c r="O56" s="296">
        <v>2418</v>
      </c>
      <c r="P56" s="296">
        <v>2392</v>
      </c>
      <c r="Q56" s="296">
        <v>2363</v>
      </c>
      <c r="R56" s="296">
        <v>2329</v>
      </c>
      <c r="S56" s="296">
        <v>2252</v>
      </c>
      <c r="T56" s="296">
        <v>2241</v>
      </c>
      <c r="U56" s="296">
        <v>2148</v>
      </c>
      <c r="V56" s="296">
        <v>2162</v>
      </c>
      <c r="W56" s="296">
        <v>2159</v>
      </c>
      <c r="X56" s="296">
        <v>2086</v>
      </c>
      <c r="Y56" s="296">
        <v>2044</v>
      </c>
      <c r="Z56" s="296">
        <v>2073</v>
      </c>
      <c r="AA56" s="296">
        <v>2062</v>
      </c>
      <c r="AB56" s="296">
        <v>2052</v>
      </c>
      <c r="AC56" s="296">
        <v>2031</v>
      </c>
      <c r="AD56" s="296">
        <v>1999</v>
      </c>
      <c r="AE56" s="296">
        <v>1990</v>
      </c>
      <c r="AF56" s="296">
        <v>2060</v>
      </c>
      <c r="AG56" s="296">
        <v>2088</v>
      </c>
      <c r="AH56" s="296">
        <v>2150</v>
      </c>
      <c r="AI56" s="296">
        <v>2161</v>
      </c>
      <c r="AJ56" s="296">
        <v>2119</v>
      </c>
      <c r="AK56" s="296">
        <v>2101</v>
      </c>
      <c r="AL56" s="296">
        <v>2029</v>
      </c>
      <c r="AM56" s="296">
        <v>1994</v>
      </c>
      <c r="AN56" s="296">
        <v>1940</v>
      </c>
      <c r="AO56" s="296">
        <v>1884</v>
      </c>
      <c r="AP56" s="296">
        <v>1771</v>
      </c>
      <c r="AQ56" s="296">
        <v>1692</v>
      </c>
      <c r="AR56" s="296">
        <v>1689</v>
      </c>
      <c r="AS56" s="296">
        <v>1625</v>
      </c>
      <c r="AT56" s="296">
        <v>1521</v>
      </c>
      <c r="AU56" s="296">
        <v>1476</v>
      </c>
      <c r="AV56" s="296">
        <v>1423</v>
      </c>
      <c r="AW56" s="296">
        <v>1350</v>
      </c>
      <c r="AX56" s="296">
        <v>1285</v>
      </c>
      <c r="AY56" s="296">
        <v>1288</v>
      </c>
      <c r="AZ56" s="296">
        <v>1271</v>
      </c>
      <c r="BA56" s="296">
        <v>1273</v>
      </c>
      <c r="BB56" s="296">
        <v>1213</v>
      </c>
      <c r="BC56" s="296">
        <v>1172</v>
      </c>
      <c r="BD56" s="296">
        <v>1215</v>
      </c>
      <c r="BE56" s="296">
        <v>1256</v>
      </c>
      <c r="BF56" s="296">
        <v>1279</v>
      </c>
      <c r="BG56" s="296">
        <v>1348</v>
      </c>
      <c r="BH56" s="296">
        <v>1338</v>
      </c>
      <c r="BI56" s="296">
        <v>1310</v>
      </c>
      <c r="BJ56" s="296">
        <v>1284</v>
      </c>
      <c r="BK56" s="296">
        <v>1339</v>
      </c>
      <c r="BL56" s="296">
        <v>1325</v>
      </c>
      <c r="BM56" s="296">
        <v>1325</v>
      </c>
      <c r="BN56" s="296">
        <v>1361</v>
      </c>
      <c r="BO56" s="296">
        <v>1351</v>
      </c>
      <c r="BP56" s="296">
        <v>1308</v>
      </c>
      <c r="BQ56" s="296">
        <v>1255</v>
      </c>
      <c r="BR56" s="296">
        <v>1181</v>
      </c>
      <c r="BS56" s="296">
        <v>1163</v>
      </c>
      <c r="BT56" s="296">
        <v>1153</v>
      </c>
      <c r="BU56" s="296">
        <v>1199</v>
      </c>
      <c r="BV56" s="296">
        <v>1167</v>
      </c>
      <c r="BW56" s="296">
        <v>1096</v>
      </c>
    </row>
    <row r="57" spans="1:75" x14ac:dyDescent="0.25">
      <c r="A57" t="s">
        <v>54</v>
      </c>
      <c r="B57" s="296">
        <v>1571</v>
      </c>
      <c r="C57" s="296">
        <v>1465</v>
      </c>
      <c r="D57" s="296">
        <v>1389</v>
      </c>
      <c r="E57" s="296">
        <v>1346</v>
      </c>
      <c r="F57" s="296">
        <v>1311</v>
      </c>
      <c r="G57" s="296">
        <v>1293</v>
      </c>
      <c r="H57" s="296">
        <v>1290</v>
      </c>
      <c r="I57" s="296">
        <v>1265</v>
      </c>
      <c r="J57" s="296">
        <v>1277</v>
      </c>
      <c r="K57" s="296">
        <v>1294</v>
      </c>
      <c r="L57" s="296">
        <v>1282</v>
      </c>
      <c r="M57" s="296">
        <v>1219</v>
      </c>
      <c r="N57" s="296">
        <v>1171</v>
      </c>
      <c r="O57" s="296">
        <v>1151</v>
      </c>
      <c r="P57" s="296">
        <v>1143</v>
      </c>
      <c r="Q57" s="296">
        <v>1136</v>
      </c>
      <c r="R57" s="296">
        <v>1158</v>
      </c>
      <c r="S57" s="296">
        <v>1189</v>
      </c>
      <c r="T57" s="296">
        <v>1171</v>
      </c>
      <c r="U57" s="296">
        <v>1205</v>
      </c>
      <c r="V57" s="296">
        <v>1191</v>
      </c>
      <c r="W57" s="296">
        <v>1187</v>
      </c>
      <c r="X57" s="296">
        <v>1172</v>
      </c>
      <c r="Y57" s="296">
        <v>1185</v>
      </c>
      <c r="Z57" s="296">
        <v>1184</v>
      </c>
      <c r="AA57" s="296">
        <v>1140</v>
      </c>
      <c r="AB57" s="296">
        <v>1115</v>
      </c>
      <c r="AC57" s="296">
        <v>1078</v>
      </c>
      <c r="AD57" s="296">
        <v>1074</v>
      </c>
      <c r="AE57" s="296">
        <v>1055</v>
      </c>
      <c r="AF57" s="296">
        <v>1023</v>
      </c>
      <c r="AG57" s="296">
        <v>987</v>
      </c>
      <c r="AH57" s="296">
        <v>987</v>
      </c>
      <c r="AI57" s="296">
        <v>976</v>
      </c>
      <c r="AJ57" s="296">
        <v>946</v>
      </c>
      <c r="AK57" s="296">
        <v>913</v>
      </c>
      <c r="AL57" s="296">
        <v>909</v>
      </c>
      <c r="AM57" s="296">
        <v>909</v>
      </c>
      <c r="AN57" s="296">
        <v>899</v>
      </c>
      <c r="AO57" s="296">
        <v>860</v>
      </c>
      <c r="AP57" s="296">
        <v>822</v>
      </c>
      <c r="AQ57" s="296">
        <v>780</v>
      </c>
      <c r="AR57" s="296">
        <v>788</v>
      </c>
      <c r="AS57" s="296">
        <v>778</v>
      </c>
      <c r="AT57" s="296">
        <v>790</v>
      </c>
      <c r="AU57" s="296">
        <v>750</v>
      </c>
      <c r="AV57" s="296">
        <v>725</v>
      </c>
      <c r="AW57" s="296">
        <v>673</v>
      </c>
      <c r="AX57" s="296">
        <v>648</v>
      </c>
      <c r="AY57" s="296">
        <v>619</v>
      </c>
      <c r="AZ57" s="296">
        <v>621</v>
      </c>
      <c r="BA57" s="296">
        <v>590</v>
      </c>
      <c r="BB57" s="296">
        <v>587</v>
      </c>
      <c r="BC57" s="296">
        <v>563</v>
      </c>
      <c r="BD57" s="296">
        <v>500</v>
      </c>
      <c r="BE57" s="296">
        <v>494</v>
      </c>
      <c r="BF57" s="296">
        <v>475</v>
      </c>
      <c r="BG57" s="296">
        <v>462</v>
      </c>
      <c r="BH57" s="296">
        <v>469</v>
      </c>
      <c r="BI57" s="296">
        <v>462</v>
      </c>
      <c r="BJ57" s="296">
        <v>451</v>
      </c>
      <c r="BK57" s="296">
        <v>421</v>
      </c>
      <c r="BL57" s="296">
        <v>392</v>
      </c>
      <c r="BM57" s="296">
        <v>368</v>
      </c>
      <c r="BN57" s="296">
        <v>354</v>
      </c>
      <c r="BO57" s="296">
        <v>357</v>
      </c>
      <c r="BP57" s="296">
        <v>376</v>
      </c>
      <c r="BQ57" s="296">
        <v>363</v>
      </c>
      <c r="BR57" s="296">
        <v>350</v>
      </c>
      <c r="BS57" s="296">
        <v>336</v>
      </c>
      <c r="BT57" s="296">
        <v>328</v>
      </c>
      <c r="BU57" s="296">
        <v>300</v>
      </c>
      <c r="BV57" s="296">
        <v>289</v>
      </c>
      <c r="BW57" s="296">
        <v>281</v>
      </c>
    </row>
    <row r="58" spans="1:75" x14ac:dyDescent="0.25">
      <c r="A58" t="s">
        <v>55</v>
      </c>
      <c r="B58" s="296">
        <v>406</v>
      </c>
      <c r="C58" s="296">
        <v>387</v>
      </c>
      <c r="D58" s="296">
        <v>368</v>
      </c>
      <c r="E58" s="296">
        <v>353</v>
      </c>
      <c r="F58" s="296">
        <v>339</v>
      </c>
      <c r="G58" s="296">
        <v>341</v>
      </c>
      <c r="H58" s="296">
        <v>332</v>
      </c>
      <c r="I58" s="296">
        <v>363</v>
      </c>
      <c r="J58" s="296">
        <v>368</v>
      </c>
      <c r="K58" s="296">
        <v>346</v>
      </c>
      <c r="L58" s="296">
        <v>359</v>
      </c>
      <c r="M58" s="296">
        <v>338</v>
      </c>
      <c r="N58" s="296">
        <v>361</v>
      </c>
      <c r="O58" s="296">
        <v>373</v>
      </c>
      <c r="P58" s="296">
        <v>391</v>
      </c>
      <c r="Q58" s="296">
        <v>370</v>
      </c>
      <c r="R58" s="296">
        <v>344</v>
      </c>
      <c r="S58" s="296">
        <v>344</v>
      </c>
      <c r="T58" s="296">
        <v>348</v>
      </c>
      <c r="U58" s="296">
        <v>335</v>
      </c>
      <c r="V58" s="296">
        <v>346</v>
      </c>
      <c r="W58" s="296">
        <v>318</v>
      </c>
      <c r="X58" s="296">
        <v>348</v>
      </c>
      <c r="Y58" s="296">
        <v>335</v>
      </c>
      <c r="Z58" s="296">
        <v>340</v>
      </c>
      <c r="AA58" s="296">
        <v>363</v>
      </c>
      <c r="AB58" s="296">
        <v>396</v>
      </c>
      <c r="AC58" s="296">
        <v>411</v>
      </c>
      <c r="AD58" s="296">
        <v>423</v>
      </c>
      <c r="AE58" s="296">
        <v>436</v>
      </c>
      <c r="AF58" s="296">
        <v>423</v>
      </c>
      <c r="AG58" s="296">
        <v>422</v>
      </c>
      <c r="AH58" s="296">
        <v>431</v>
      </c>
      <c r="AI58" s="296">
        <v>451</v>
      </c>
      <c r="AJ58" s="296">
        <v>437</v>
      </c>
      <c r="AK58" s="296">
        <v>425</v>
      </c>
      <c r="AL58" s="296">
        <v>396</v>
      </c>
      <c r="AM58" s="296">
        <v>378</v>
      </c>
      <c r="AN58" s="296">
        <v>385</v>
      </c>
      <c r="AO58" s="296">
        <v>415</v>
      </c>
      <c r="AP58" s="296">
        <v>377</v>
      </c>
      <c r="AQ58" s="296">
        <v>342</v>
      </c>
      <c r="AR58" s="296">
        <v>314</v>
      </c>
      <c r="AS58" s="296">
        <v>293</v>
      </c>
      <c r="AT58" s="296">
        <v>309</v>
      </c>
      <c r="AU58" s="296">
        <v>294</v>
      </c>
      <c r="AV58" s="296">
        <v>285</v>
      </c>
      <c r="AW58" s="296">
        <v>270</v>
      </c>
      <c r="AX58" s="296">
        <v>268</v>
      </c>
      <c r="AY58" s="296">
        <v>284</v>
      </c>
      <c r="AZ58" s="296">
        <v>277</v>
      </c>
      <c r="BA58" s="296">
        <v>278</v>
      </c>
      <c r="BB58" s="296">
        <v>277</v>
      </c>
      <c r="BC58" s="296">
        <v>270</v>
      </c>
      <c r="BD58" s="296">
        <v>266</v>
      </c>
      <c r="BE58" s="296">
        <v>252</v>
      </c>
      <c r="BF58" s="296">
        <v>250</v>
      </c>
      <c r="BG58" s="296">
        <v>243</v>
      </c>
      <c r="BH58" s="296">
        <v>242</v>
      </c>
      <c r="BI58" s="296">
        <v>241</v>
      </c>
      <c r="BJ58" s="296">
        <v>271</v>
      </c>
      <c r="BK58" s="296">
        <v>277</v>
      </c>
      <c r="BL58" s="296">
        <v>286</v>
      </c>
      <c r="BM58" s="296">
        <v>308</v>
      </c>
      <c r="BN58" s="296">
        <v>357</v>
      </c>
      <c r="BO58" s="296">
        <v>340</v>
      </c>
      <c r="BP58" s="296">
        <v>371</v>
      </c>
      <c r="BQ58" s="296">
        <v>362</v>
      </c>
      <c r="BR58" s="296">
        <v>366</v>
      </c>
      <c r="BS58" s="296">
        <v>376</v>
      </c>
      <c r="BT58" s="296">
        <v>368</v>
      </c>
      <c r="BU58" s="296">
        <v>391</v>
      </c>
      <c r="BV58" s="296">
        <v>395</v>
      </c>
      <c r="BW58" s="296">
        <v>394</v>
      </c>
    </row>
    <row r="59" spans="1:75" x14ac:dyDescent="0.25">
      <c r="A59" t="s">
        <v>56</v>
      </c>
      <c r="B59" s="296">
        <v>158</v>
      </c>
      <c r="C59" s="296">
        <v>154</v>
      </c>
      <c r="D59" s="296">
        <v>138</v>
      </c>
      <c r="E59" s="296">
        <v>120</v>
      </c>
      <c r="F59" s="296">
        <v>129</v>
      </c>
      <c r="G59" s="296">
        <v>122</v>
      </c>
      <c r="H59" s="296">
        <v>117</v>
      </c>
      <c r="I59" s="296">
        <v>129</v>
      </c>
      <c r="J59" s="296">
        <v>121</v>
      </c>
      <c r="K59" s="296">
        <v>114</v>
      </c>
      <c r="L59" s="296">
        <v>94</v>
      </c>
      <c r="M59" s="296">
        <v>91</v>
      </c>
      <c r="N59" s="296">
        <v>85</v>
      </c>
      <c r="O59" s="296">
        <v>87</v>
      </c>
      <c r="P59" s="296">
        <v>99</v>
      </c>
      <c r="Q59" s="296">
        <v>91</v>
      </c>
      <c r="R59" s="296">
        <v>85</v>
      </c>
      <c r="S59" s="296">
        <v>103</v>
      </c>
      <c r="T59" s="296">
        <v>117</v>
      </c>
      <c r="U59" s="296">
        <v>123</v>
      </c>
      <c r="V59" s="296">
        <v>138</v>
      </c>
      <c r="W59" s="296">
        <v>144</v>
      </c>
      <c r="X59" s="296">
        <v>151</v>
      </c>
      <c r="Y59" s="296">
        <v>156</v>
      </c>
      <c r="Z59" s="296">
        <v>158</v>
      </c>
      <c r="AA59" s="296">
        <v>145</v>
      </c>
      <c r="AB59" s="296">
        <v>141</v>
      </c>
      <c r="AC59" s="296">
        <v>145</v>
      </c>
      <c r="AD59" s="296">
        <v>144</v>
      </c>
      <c r="AE59" s="296">
        <v>148</v>
      </c>
      <c r="AF59" s="296">
        <v>169</v>
      </c>
      <c r="AG59" s="296">
        <v>175</v>
      </c>
      <c r="AH59" s="296">
        <v>181</v>
      </c>
      <c r="AI59" s="296">
        <v>174</v>
      </c>
      <c r="AJ59" s="296">
        <v>198</v>
      </c>
      <c r="AK59" s="296">
        <v>216</v>
      </c>
      <c r="AL59" s="296">
        <v>204</v>
      </c>
      <c r="AM59" s="296">
        <v>200</v>
      </c>
      <c r="AN59" s="296">
        <v>201</v>
      </c>
      <c r="AO59" s="296">
        <v>212</v>
      </c>
      <c r="AP59" s="296">
        <v>212</v>
      </c>
      <c r="AQ59" s="296">
        <v>208</v>
      </c>
      <c r="AR59" s="296">
        <v>219</v>
      </c>
      <c r="AS59" s="296">
        <v>195</v>
      </c>
      <c r="AT59" s="296">
        <v>166</v>
      </c>
      <c r="AU59" s="296">
        <v>168</v>
      </c>
      <c r="AV59" s="296">
        <v>153</v>
      </c>
      <c r="AW59" s="296">
        <v>157</v>
      </c>
      <c r="AX59" s="296">
        <v>163</v>
      </c>
      <c r="AY59" s="296">
        <v>153</v>
      </c>
      <c r="AZ59" s="296">
        <v>143</v>
      </c>
      <c r="BA59" s="296">
        <v>165</v>
      </c>
      <c r="BB59" s="296">
        <v>164</v>
      </c>
      <c r="BC59" s="296">
        <v>143</v>
      </c>
      <c r="BD59" s="296">
        <v>150</v>
      </c>
      <c r="BE59" s="296">
        <v>161</v>
      </c>
      <c r="BF59" s="296">
        <v>163</v>
      </c>
      <c r="BG59" s="296">
        <v>173</v>
      </c>
      <c r="BH59" s="296">
        <v>179</v>
      </c>
      <c r="BI59" s="296">
        <v>174</v>
      </c>
      <c r="BJ59" s="296">
        <v>173</v>
      </c>
      <c r="BK59" s="296">
        <v>170</v>
      </c>
      <c r="BL59" s="296">
        <v>164</v>
      </c>
      <c r="BM59" s="296">
        <v>158</v>
      </c>
      <c r="BN59" s="296">
        <v>156</v>
      </c>
      <c r="BO59" s="296">
        <v>138</v>
      </c>
      <c r="BP59" s="296">
        <v>115</v>
      </c>
      <c r="BQ59" s="296">
        <v>105</v>
      </c>
      <c r="BR59" s="296">
        <v>97</v>
      </c>
      <c r="BS59" s="296">
        <v>84</v>
      </c>
      <c r="BT59" s="296">
        <v>81</v>
      </c>
      <c r="BU59" s="296">
        <v>56</v>
      </c>
      <c r="BV59" s="296">
        <v>49</v>
      </c>
      <c r="BW59" s="296">
        <v>34</v>
      </c>
    </row>
    <row r="60" spans="1:75" x14ac:dyDescent="0.25">
      <c r="A60" t="s">
        <v>57</v>
      </c>
      <c r="B60" s="296">
        <v>215</v>
      </c>
      <c r="C60" s="296">
        <v>201</v>
      </c>
      <c r="D60" s="296">
        <v>190</v>
      </c>
      <c r="E60" s="296">
        <v>187</v>
      </c>
      <c r="F60" s="296">
        <v>180</v>
      </c>
      <c r="G60" s="296">
        <v>179</v>
      </c>
      <c r="H60" s="296">
        <v>174</v>
      </c>
      <c r="I60" s="296">
        <v>168</v>
      </c>
      <c r="J60" s="296">
        <v>176</v>
      </c>
      <c r="K60" s="296">
        <v>186</v>
      </c>
      <c r="L60" s="296">
        <v>179</v>
      </c>
      <c r="M60" s="296">
        <v>164</v>
      </c>
      <c r="N60" s="296">
        <v>151</v>
      </c>
      <c r="O60" s="296">
        <v>144</v>
      </c>
      <c r="P60" s="296">
        <v>150</v>
      </c>
      <c r="Q60" s="296">
        <v>136</v>
      </c>
      <c r="R60" s="296">
        <v>157</v>
      </c>
      <c r="S60" s="296">
        <v>146</v>
      </c>
      <c r="T60" s="296">
        <v>143</v>
      </c>
      <c r="U60" s="296">
        <v>147</v>
      </c>
      <c r="V60" s="296">
        <v>144</v>
      </c>
      <c r="W60" s="296">
        <v>147</v>
      </c>
      <c r="X60" s="296">
        <v>142</v>
      </c>
      <c r="Y60" s="296">
        <v>146</v>
      </c>
      <c r="Z60" s="296">
        <v>154</v>
      </c>
      <c r="AA60" s="296">
        <v>160</v>
      </c>
      <c r="AB60" s="296">
        <v>159</v>
      </c>
      <c r="AC60" s="296">
        <v>141</v>
      </c>
      <c r="AD60" s="296">
        <v>150</v>
      </c>
      <c r="AE60" s="296">
        <v>158</v>
      </c>
      <c r="AF60" s="296">
        <v>159</v>
      </c>
      <c r="AG60" s="296">
        <v>170</v>
      </c>
      <c r="AH60" s="296">
        <v>171</v>
      </c>
      <c r="AI60" s="296">
        <v>172</v>
      </c>
      <c r="AJ60" s="296">
        <v>170</v>
      </c>
      <c r="AK60" s="296">
        <v>158</v>
      </c>
      <c r="AL60" s="296">
        <v>138</v>
      </c>
      <c r="AM60" s="296">
        <v>160</v>
      </c>
      <c r="AN60" s="296">
        <v>155</v>
      </c>
      <c r="AO60" s="296">
        <v>157</v>
      </c>
      <c r="AP60" s="296">
        <v>168</v>
      </c>
      <c r="AQ60" s="296">
        <v>148</v>
      </c>
      <c r="AR60" s="296">
        <v>146</v>
      </c>
      <c r="AS60" s="296">
        <v>124</v>
      </c>
      <c r="AT60" s="296">
        <v>120</v>
      </c>
      <c r="AU60" s="296">
        <v>100</v>
      </c>
      <c r="AV60" s="296">
        <v>85</v>
      </c>
      <c r="AW60" s="296">
        <v>92</v>
      </c>
      <c r="AX60" s="296">
        <v>88</v>
      </c>
      <c r="AY60" s="296">
        <v>89</v>
      </c>
      <c r="AZ60" s="296">
        <v>73</v>
      </c>
      <c r="BA60" s="296">
        <v>77</v>
      </c>
      <c r="BB60" s="296">
        <v>87</v>
      </c>
      <c r="BC60" s="296">
        <v>91</v>
      </c>
      <c r="BD60" s="296">
        <v>89</v>
      </c>
      <c r="BE60" s="296">
        <v>98</v>
      </c>
      <c r="BF60" s="296">
        <v>112</v>
      </c>
      <c r="BG60" s="296">
        <v>112</v>
      </c>
      <c r="BH60" s="296">
        <v>111</v>
      </c>
      <c r="BI60" s="296">
        <v>103</v>
      </c>
      <c r="BJ60" s="296">
        <v>106</v>
      </c>
      <c r="BK60" s="296">
        <v>107</v>
      </c>
      <c r="BL60" s="296">
        <v>114</v>
      </c>
      <c r="BM60" s="296">
        <v>100</v>
      </c>
      <c r="BN60" s="296">
        <v>108</v>
      </c>
      <c r="BO60" s="296">
        <v>120</v>
      </c>
      <c r="BP60" s="296">
        <v>103</v>
      </c>
      <c r="BQ60" s="296">
        <v>100</v>
      </c>
      <c r="BR60" s="296">
        <v>105</v>
      </c>
      <c r="BS60" s="296">
        <v>101</v>
      </c>
      <c r="BT60" s="296">
        <v>94</v>
      </c>
      <c r="BU60" s="296">
        <v>78</v>
      </c>
      <c r="BV60" s="296">
        <v>80</v>
      </c>
      <c r="BW60" s="296">
        <v>72</v>
      </c>
    </row>
    <row r="61" spans="1:75" x14ac:dyDescent="0.25">
      <c r="A61" t="s">
        <v>58</v>
      </c>
      <c r="B61" s="296">
        <v>131</v>
      </c>
      <c r="C61" s="296">
        <v>125</v>
      </c>
      <c r="D61" s="296">
        <v>134</v>
      </c>
      <c r="E61" s="296">
        <v>127</v>
      </c>
      <c r="F61" s="296">
        <v>136</v>
      </c>
      <c r="G61" s="296">
        <v>140</v>
      </c>
      <c r="H61" s="296">
        <v>139</v>
      </c>
      <c r="I61" s="296">
        <v>154</v>
      </c>
      <c r="J61" s="296">
        <v>152</v>
      </c>
      <c r="K61" s="296">
        <v>142</v>
      </c>
      <c r="L61" s="296">
        <v>132</v>
      </c>
      <c r="M61" s="296">
        <v>138</v>
      </c>
      <c r="N61" s="296">
        <v>129</v>
      </c>
      <c r="O61" s="296">
        <v>122</v>
      </c>
      <c r="P61" s="296">
        <v>120</v>
      </c>
      <c r="Q61" s="296">
        <v>114</v>
      </c>
      <c r="R61" s="296">
        <v>103</v>
      </c>
      <c r="S61" s="296">
        <v>91</v>
      </c>
      <c r="T61" s="296">
        <v>86</v>
      </c>
      <c r="U61" s="296">
        <v>83</v>
      </c>
      <c r="V61" s="296">
        <v>78</v>
      </c>
      <c r="W61" s="296">
        <v>78</v>
      </c>
      <c r="X61" s="296">
        <v>83</v>
      </c>
      <c r="Y61" s="296">
        <v>81</v>
      </c>
      <c r="Z61" s="296">
        <v>83</v>
      </c>
      <c r="AA61" s="296">
        <v>85</v>
      </c>
      <c r="AB61" s="296">
        <v>100</v>
      </c>
      <c r="AC61" s="296">
        <v>106</v>
      </c>
      <c r="AD61" s="296">
        <v>132</v>
      </c>
      <c r="AE61" s="296">
        <v>141</v>
      </c>
      <c r="AF61" s="296">
        <v>144</v>
      </c>
      <c r="AG61" s="296">
        <v>169</v>
      </c>
      <c r="AH61" s="296">
        <v>194</v>
      </c>
      <c r="AI61" s="296">
        <v>221</v>
      </c>
      <c r="AJ61" s="296">
        <v>233</v>
      </c>
      <c r="AK61" s="296">
        <v>245</v>
      </c>
      <c r="AL61" s="296">
        <v>222</v>
      </c>
      <c r="AM61" s="296">
        <v>242</v>
      </c>
      <c r="AN61" s="296">
        <v>224</v>
      </c>
      <c r="AO61" s="296">
        <v>214</v>
      </c>
      <c r="AP61" s="296">
        <v>206</v>
      </c>
      <c r="AQ61" s="296">
        <v>209</v>
      </c>
      <c r="AR61" s="296">
        <v>208</v>
      </c>
      <c r="AS61" s="296">
        <v>194</v>
      </c>
      <c r="AT61" s="296">
        <v>204</v>
      </c>
      <c r="AU61" s="296">
        <v>211</v>
      </c>
      <c r="AV61" s="296">
        <v>233</v>
      </c>
      <c r="AW61" s="296">
        <v>236</v>
      </c>
      <c r="AX61" s="296">
        <v>213</v>
      </c>
      <c r="AY61" s="296">
        <v>194</v>
      </c>
      <c r="AZ61" s="296">
        <v>185</v>
      </c>
      <c r="BA61" s="296">
        <v>196</v>
      </c>
      <c r="BB61" s="296">
        <v>211</v>
      </c>
      <c r="BC61" s="296">
        <v>210</v>
      </c>
      <c r="BD61" s="296">
        <v>207</v>
      </c>
      <c r="BE61" s="296">
        <v>174</v>
      </c>
      <c r="BF61" s="296">
        <v>167</v>
      </c>
      <c r="BG61" s="296">
        <v>183</v>
      </c>
      <c r="BH61" s="296">
        <v>188</v>
      </c>
      <c r="BI61" s="296">
        <v>173</v>
      </c>
      <c r="BJ61" s="296">
        <v>173</v>
      </c>
      <c r="BK61" s="296">
        <v>179</v>
      </c>
      <c r="BL61" s="296">
        <v>192</v>
      </c>
      <c r="BM61" s="296">
        <v>178</v>
      </c>
      <c r="BN61" s="296">
        <v>165</v>
      </c>
      <c r="BO61" s="296">
        <v>158</v>
      </c>
      <c r="BP61" s="296">
        <v>152</v>
      </c>
      <c r="BQ61" s="296">
        <v>138</v>
      </c>
      <c r="BR61" s="296">
        <v>135</v>
      </c>
      <c r="BS61" s="296">
        <v>124</v>
      </c>
      <c r="BT61" s="296">
        <v>107</v>
      </c>
      <c r="BU61" s="296">
        <v>77</v>
      </c>
      <c r="BV61" s="296">
        <v>65</v>
      </c>
      <c r="BW61" s="296">
        <v>50</v>
      </c>
    </row>
    <row r="62" spans="1:75" x14ac:dyDescent="0.25">
      <c r="A62" t="s">
        <v>59</v>
      </c>
      <c r="B62" s="296">
        <v>1087</v>
      </c>
      <c r="C62" s="296">
        <v>1093</v>
      </c>
      <c r="D62" s="296">
        <v>1106</v>
      </c>
      <c r="E62" s="296">
        <v>1089</v>
      </c>
      <c r="F62" s="296">
        <v>1067</v>
      </c>
      <c r="G62" s="296">
        <v>1017</v>
      </c>
      <c r="H62" s="296">
        <v>1036</v>
      </c>
      <c r="I62" s="296">
        <v>986</v>
      </c>
      <c r="J62" s="296">
        <v>996</v>
      </c>
      <c r="K62" s="296">
        <v>997</v>
      </c>
      <c r="L62" s="296">
        <v>988</v>
      </c>
      <c r="M62" s="296">
        <v>938</v>
      </c>
      <c r="N62" s="296">
        <v>921</v>
      </c>
      <c r="O62" s="296">
        <v>890</v>
      </c>
      <c r="P62" s="296">
        <v>942</v>
      </c>
      <c r="Q62" s="296">
        <v>939</v>
      </c>
      <c r="R62" s="296">
        <v>967</v>
      </c>
      <c r="S62" s="296">
        <v>992</v>
      </c>
      <c r="T62" s="296">
        <v>956</v>
      </c>
      <c r="U62" s="296">
        <v>975</v>
      </c>
      <c r="V62" s="296">
        <v>952</v>
      </c>
      <c r="W62" s="296">
        <v>934</v>
      </c>
      <c r="X62" s="296">
        <v>936</v>
      </c>
      <c r="Y62" s="296">
        <v>923</v>
      </c>
      <c r="Z62" s="296">
        <v>925</v>
      </c>
      <c r="AA62" s="296">
        <v>903</v>
      </c>
      <c r="AB62" s="296">
        <v>874</v>
      </c>
      <c r="AC62" s="296">
        <v>882</v>
      </c>
      <c r="AD62" s="296">
        <v>860</v>
      </c>
      <c r="AE62" s="296">
        <v>829</v>
      </c>
      <c r="AF62" s="296">
        <v>874</v>
      </c>
      <c r="AG62" s="296">
        <v>883</v>
      </c>
      <c r="AH62" s="296">
        <v>878</v>
      </c>
      <c r="AI62" s="296">
        <v>866</v>
      </c>
      <c r="AJ62" s="296">
        <v>841</v>
      </c>
      <c r="AK62" s="296">
        <v>867</v>
      </c>
      <c r="AL62" s="296">
        <v>887</v>
      </c>
      <c r="AM62" s="296">
        <v>897</v>
      </c>
      <c r="AN62" s="296">
        <v>924</v>
      </c>
      <c r="AO62" s="296">
        <v>897</v>
      </c>
      <c r="AP62" s="296">
        <v>835</v>
      </c>
      <c r="AQ62" s="296">
        <v>805</v>
      </c>
      <c r="AR62" s="296">
        <v>736</v>
      </c>
      <c r="AS62" s="296">
        <v>690</v>
      </c>
      <c r="AT62" s="296">
        <v>668</v>
      </c>
      <c r="AU62" s="296">
        <v>644</v>
      </c>
      <c r="AV62" s="296">
        <v>621</v>
      </c>
      <c r="AW62" s="296">
        <v>547</v>
      </c>
      <c r="AX62" s="296">
        <v>493</v>
      </c>
      <c r="AY62" s="296">
        <v>466</v>
      </c>
      <c r="AZ62" s="296">
        <v>461</v>
      </c>
      <c r="BA62" s="296">
        <v>400</v>
      </c>
      <c r="BB62" s="296">
        <v>375</v>
      </c>
      <c r="BC62" s="296">
        <v>367</v>
      </c>
      <c r="BD62" s="296">
        <v>381</v>
      </c>
      <c r="BE62" s="296">
        <v>389</v>
      </c>
      <c r="BF62" s="296">
        <v>388</v>
      </c>
      <c r="BG62" s="296">
        <v>364</v>
      </c>
      <c r="BH62" s="296">
        <v>389</v>
      </c>
      <c r="BI62" s="296">
        <v>401</v>
      </c>
      <c r="BJ62" s="296">
        <v>423</v>
      </c>
      <c r="BK62" s="296">
        <v>456</v>
      </c>
      <c r="BL62" s="296">
        <v>499</v>
      </c>
      <c r="BM62" s="296">
        <v>495</v>
      </c>
      <c r="BN62" s="296">
        <v>527</v>
      </c>
      <c r="BO62" s="296">
        <v>515</v>
      </c>
      <c r="BP62" s="296">
        <v>523</v>
      </c>
      <c r="BQ62" s="296">
        <v>536</v>
      </c>
      <c r="BR62" s="296">
        <v>546</v>
      </c>
      <c r="BS62" s="296">
        <v>497</v>
      </c>
      <c r="BT62" s="296">
        <v>478</v>
      </c>
      <c r="BU62" s="296">
        <v>447</v>
      </c>
      <c r="BV62" s="296">
        <v>435</v>
      </c>
      <c r="BW62" s="296">
        <v>367</v>
      </c>
    </row>
    <row r="63" spans="1:75" x14ac:dyDescent="0.25">
      <c r="A63" t="s">
        <v>60</v>
      </c>
      <c r="B63" s="296">
        <v>103</v>
      </c>
      <c r="C63" s="296">
        <v>111</v>
      </c>
      <c r="D63" s="296">
        <v>87</v>
      </c>
      <c r="E63" s="296">
        <v>85</v>
      </c>
      <c r="F63" s="296">
        <v>83</v>
      </c>
      <c r="G63" s="296">
        <v>81</v>
      </c>
      <c r="H63" s="296">
        <v>79</v>
      </c>
      <c r="I63" s="296">
        <v>80</v>
      </c>
      <c r="J63" s="296">
        <v>74</v>
      </c>
      <c r="K63" s="296">
        <v>81</v>
      </c>
      <c r="L63" s="296">
        <v>72</v>
      </c>
      <c r="M63" s="296">
        <v>77</v>
      </c>
      <c r="N63" s="296">
        <v>69</v>
      </c>
      <c r="O63" s="296">
        <v>81</v>
      </c>
      <c r="P63" s="296">
        <v>77</v>
      </c>
      <c r="Q63" s="296">
        <v>82</v>
      </c>
      <c r="R63" s="296">
        <v>89</v>
      </c>
      <c r="S63" s="296">
        <v>88</v>
      </c>
      <c r="T63" s="296">
        <v>100</v>
      </c>
      <c r="U63" s="296">
        <v>100</v>
      </c>
      <c r="V63" s="296">
        <v>103</v>
      </c>
      <c r="W63" s="296">
        <v>92</v>
      </c>
      <c r="X63" s="296">
        <v>92</v>
      </c>
      <c r="Y63" s="296">
        <v>89</v>
      </c>
      <c r="Z63" s="296">
        <v>88</v>
      </c>
      <c r="AA63" s="296">
        <v>89</v>
      </c>
      <c r="AB63" s="296">
        <v>95</v>
      </c>
      <c r="AC63" s="296">
        <v>90</v>
      </c>
      <c r="AD63" s="296">
        <v>105</v>
      </c>
      <c r="AE63" s="296">
        <v>114</v>
      </c>
      <c r="AF63" s="296">
        <v>118</v>
      </c>
      <c r="AG63" s="296">
        <v>109</v>
      </c>
      <c r="AH63" s="296">
        <v>133</v>
      </c>
      <c r="AI63" s="296">
        <v>135</v>
      </c>
      <c r="AJ63" s="296">
        <v>130</v>
      </c>
      <c r="AK63" s="296">
        <v>139</v>
      </c>
      <c r="AL63" s="296">
        <v>134</v>
      </c>
      <c r="AM63" s="296">
        <v>135</v>
      </c>
      <c r="AN63" s="296">
        <v>128</v>
      </c>
      <c r="AO63" s="296">
        <v>127</v>
      </c>
      <c r="AP63" s="296">
        <v>118</v>
      </c>
      <c r="AQ63" s="296">
        <v>115</v>
      </c>
      <c r="AR63" s="296">
        <v>112</v>
      </c>
      <c r="AS63" s="296">
        <v>113</v>
      </c>
      <c r="AT63" s="296">
        <v>114</v>
      </c>
      <c r="AU63" s="296">
        <v>121</v>
      </c>
      <c r="AV63" s="296">
        <v>108</v>
      </c>
      <c r="AW63" s="296">
        <v>95</v>
      </c>
      <c r="AX63" s="296">
        <v>91</v>
      </c>
      <c r="AY63" s="296">
        <v>98</v>
      </c>
      <c r="AZ63" s="296">
        <v>98</v>
      </c>
      <c r="BA63" s="296">
        <v>113</v>
      </c>
      <c r="BB63" s="296">
        <v>107</v>
      </c>
      <c r="BC63" s="296">
        <v>106</v>
      </c>
      <c r="BD63" s="296">
        <v>122</v>
      </c>
      <c r="BE63" s="296">
        <v>128</v>
      </c>
      <c r="BF63" s="296">
        <v>133</v>
      </c>
      <c r="BG63" s="296">
        <v>141</v>
      </c>
      <c r="BH63" s="296">
        <v>131</v>
      </c>
      <c r="BI63" s="296">
        <v>127</v>
      </c>
      <c r="BJ63" s="296">
        <v>137</v>
      </c>
      <c r="BK63" s="296">
        <v>138</v>
      </c>
      <c r="BL63" s="296">
        <v>126</v>
      </c>
      <c r="BM63" s="296">
        <v>117</v>
      </c>
      <c r="BN63" s="296">
        <v>114</v>
      </c>
      <c r="BO63" s="296">
        <v>107</v>
      </c>
      <c r="BP63" s="296">
        <v>111</v>
      </c>
      <c r="BQ63" s="296">
        <v>115</v>
      </c>
      <c r="BR63" s="296">
        <v>128</v>
      </c>
      <c r="BS63" s="296">
        <v>133</v>
      </c>
      <c r="BT63" s="296">
        <v>121</v>
      </c>
      <c r="BU63" s="296">
        <v>107</v>
      </c>
      <c r="BV63" s="296">
        <v>115</v>
      </c>
      <c r="BW63" s="296">
        <v>110</v>
      </c>
    </row>
    <row r="64" spans="1:75" x14ac:dyDescent="0.25">
      <c r="A64" t="s">
        <v>61</v>
      </c>
      <c r="B64" s="296">
        <v>86</v>
      </c>
      <c r="C64" s="296">
        <v>91</v>
      </c>
      <c r="D64" s="296">
        <v>88</v>
      </c>
      <c r="E64" s="296">
        <v>89</v>
      </c>
      <c r="F64" s="296">
        <v>81</v>
      </c>
      <c r="G64" s="296">
        <v>83</v>
      </c>
      <c r="H64" s="296">
        <v>92</v>
      </c>
      <c r="I64" s="296">
        <v>117</v>
      </c>
      <c r="J64" s="296">
        <v>123</v>
      </c>
      <c r="K64" s="296">
        <v>116</v>
      </c>
      <c r="L64" s="296">
        <v>97</v>
      </c>
      <c r="M64" s="296">
        <v>91</v>
      </c>
      <c r="N64" s="296">
        <v>96</v>
      </c>
      <c r="O64" s="296">
        <v>102</v>
      </c>
      <c r="P64" s="296">
        <v>95</v>
      </c>
      <c r="Q64" s="296">
        <v>90</v>
      </c>
      <c r="R64" s="296">
        <v>88</v>
      </c>
      <c r="S64" s="296">
        <v>97</v>
      </c>
      <c r="T64" s="296">
        <v>82</v>
      </c>
      <c r="U64" s="296">
        <v>88</v>
      </c>
      <c r="V64" s="296">
        <v>91</v>
      </c>
      <c r="W64" s="296">
        <v>105</v>
      </c>
      <c r="X64" s="296">
        <v>100</v>
      </c>
      <c r="Y64" s="296">
        <v>109</v>
      </c>
      <c r="Z64" s="296">
        <v>128</v>
      </c>
      <c r="AA64" s="296">
        <v>118</v>
      </c>
      <c r="AB64" s="296">
        <v>131</v>
      </c>
      <c r="AC64" s="296">
        <v>122</v>
      </c>
      <c r="AD64" s="296">
        <v>123</v>
      </c>
      <c r="AE64" s="296">
        <v>119</v>
      </c>
      <c r="AF64" s="296">
        <v>120</v>
      </c>
      <c r="AG64" s="296">
        <v>122</v>
      </c>
      <c r="AH64" s="296">
        <v>127</v>
      </c>
      <c r="AI64" s="296">
        <v>125</v>
      </c>
      <c r="AJ64" s="296">
        <v>124</v>
      </c>
      <c r="AK64" s="296">
        <v>118</v>
      </c>
      <c r="AL64" s="296">
        <v>126</v>
      </c>
      <c r="AM64" s="296">
        <v>127</v>
      </c>
      <c r="AN64" s="296">
        <v>127</v>
      </c>
      <c r="AO64" s="296">
        <v>129</v>
      </c>
      <c r="AP64" s="296">
        <v>131</v>
      </c>
      <c r="AQ64" s="296">
        <v>125</v>
      </c>
      <c r="AR64" s="296">
        <v>109</v>
      </c>
      <c r="AS64" s="296">
        <v>127</v>
      </c>
      <c r="AT64" s="296">
        <v>127</v>
      </c>
      <c r="AU64" s="296">
        <v>129</v>
      </c>
      <c r="AV64" s="296">
        <v>111</v>
      </c>
      <c r="AW64" s="296">
        <v>105</v>
      </c>
      <c r="AX64" s="296">
        <v>124</v>
      </c>
      <c r="AY64" s="296">
        <v>126</v>
      </c>
      <c r="AZ64" s="296">
        <v>123</v>
      </c>
      <c r="BA64" s="296">
        <v>122</v>
      </c>
      <c r="BB64" s="296">
        <v>118</v>
      </c>
      <c r="BC64" s="296">
        <v>121</v>
      </c>
      <c r="BD64" s="296">
        <v>132</v>
      </c>
      <c r="BE64" s="296">
        <v>128</v>
      </c>
      <c r="BF64" s="296">
        <v>134</v>
      </c>
      <c r="BG64" s="296">
        <v>131</v>
      </c>
      <c r="BH64" s="296">
        <v>152</v>
      </c>
      <c r="BI64" s="296">
        <v>170</v>
      </c>
      <c r="BJ64" s="296">
        <v>196</v>
      </c>
      <c r="BK64" s="296">
        <v>194</v>
      </c>
      <c r="BL64" s="296">
        <v>205</v>
      </c>
      <c r="BM64" s="296">
        <v>183</v>
      </c>
      <c r="BN64" s="296">
        <v>177</v>
      </c>
      <c r="BO64" s="296">
        <v>175</v>
      </c>
      <c r="BP64" s="296">
        <v>166</v>
      </c>
      <c r="BQ64" s="296">
        <v>172</v>
      </c>
      <c r="BR64" s="296">
        <v>139</v>
      </c>
      <c r="BS64" s="296">
        <v>129</v>
      </c>
      <c r="BT64" s="296">
        <v>127</v>
      </c>
      <c r="BU64" s="296">
        <v>114</v>
      </c>
      <c r="BV64" s="296">
        <v>125</v>
      </c>
      <c r="BW64" s="296">
        <v>128</v>
      </c>
    </row>
    <row r="65" spans="1:75" x14ac:dyDescent="0.25">
      <c r="A65" t="s">
        <v>62</v>
      </c>
      <c r="B65" s="296">
        <v>1</v>
      </c>
      <c r="C65" s="296">
        <v>1</v>
      </c>
      <c r="D65" s="296">
        <v>2</v>
      </c>
      <c r="E65" s="296">
        <v>4</v>
      </c>
      <c r="F65" s="296">
        <v>4</v>
      </c>
      <c r="G65" s="296">
        <v>4</v>
      </c>
      <c r="H65" s="296">
        <v>4</v>
      </c>
      <c r="I65" s="296">
        <v>4</v>
      </c>
      <c r="J65" s="296">
        <v>4</v>
      </c>
      <c r="K65" s="296">
        <v>4</v>
      </c>
      <c r="L65" s="296">
        <v>4</v>
      </c>
      <c r="M65" s="296">
        <v>3</v>
      </c>
      <c r="N65" s="296">
        <v>3</v>
      </c>
      <c r="O65" s="296">
        <v>3</v>
      </c>
      <c r="P65" s="296">
        <v>2</v>
      </c>
      <c r="Q65" s="296">
        <v>1</v>
      </c>
      <c r="R65" s="296">
        <v>1</v>
      </c>
      <c r="S65" s="296">
        <v>1</v>
      </c>
      <c r="T65" s="296">
        <v>1</v>
      </c>
      <c r="U65" s="296">
        <v>1</v>
      </c>
      <c r="V65" s="296">
        <v>1</v>
      </c>
      <c r="W65" s="296">
        <v>3</v>
      </c>
      <c r="X65" s="296">
        <v>2</v>
      </c>
      <c r="Y65" s="296">
        <v>3</v>
      </c>
      <c r="Z65" s="296">
        <v>3</v>
      </c>
      <c r="AA65" s="296">
        <v>3</v>
      </c>
      <c r="AB65" s="296">
        <v>4</v>
      </c>
      <c r="AC65" s="296">
        <v>2</v>
      </c>
      <c r="AD65" s="296">
        <v>2</v>
      </c>
      <c r="AE65" s="296">
        <v>2</v>
      </c>
      <c r="AF65" s="296">
        <v>2</v>
      </c>
      <c r="AG65" s="296">
        <v>2</v>
      </c>
      <c r="AH65" s="296">
        <v>2</v>
      </c>
      <c r="AI65" s="296">
        <v>2</v>
      </c>
      <c r="AJ65" s="296">
        <v>1</v>
      </c>
      <c r="AK65" s="296">
        <v>1</v>
      </c>
      <c r="AL65" s="296">
        <v>1</v>
      </c>
      <c r="AM65" s="296">
        <v>1</v>
      </c>
      <c r="AN65" s="296">
        <v>1</v>
      </c>
      <c r="AO65" s="296">
        <v>1</v>
      </c>
      <c r="AP65" s="296">
        <v>1</v>
      </c>
      <c r="AQ65" s="296">
        <v>1</v>
      </c>
      <c r="AR65" s="296">
        <v>1</v>
      </c>
      <c r="AS65" s="296" t="s">
        <v>18</v>
      </c>
      <c r="AT65" s="296">
        <v>1</v>
      </c>
      <c r="AU65" s="296" t="s">
        <v>18</v>
      </c>
      <c r="AV65" s="296" t="s">
        <v>18</v>
      </c>
      <c r="AW65" s="296" t="s">
        <v>18</v>
      </c>
      <c r="AX65" s="296" t="s">
        <v>18</v>
      </c>
      <c r="AY65" s="296" t="s">
        <v>18</v>
      </c>
      <c r="AZ65" s="296" t="s">
        <v>18</v>
      </c>
      <c r="BA65" s="296" t="s">
        <v>18</v>
      </c>
      <c r="BB65" s="296" t="s">
        <v>18</v>
      </c>
      <c r="BC65" s="296" t="s">
        <v>18</v>
      </c>
      <c r="BD65" s="296">
        <v>2</v>
      </c>
      <c r="BE65" s="296">
        <v>2</v>
      </c>
      <c r="BF65" s="296">
        <v>1</v>
      </c>
      <c r="BG65" s="296" t="s">
        <v>18</v>
      </c>
      <c r="BH65" s="296" t="s">
        <v>18</v>
      </c>
      <c r="BI65" s="296" t="s">
        <v>18</v>
      </c>
      <c r="BJ65" s="296" t="s">
        <v>18</v>
      </c>
      <c r="BK65" s="296" t="s">
        <v>18</v>
      </c>
      <c r="BL65" s="296" t="s">
        <v>18</v>
      </c>
      <c r="BM65" s="296" t="s">
        <v>18</v>
      </c>
      <c r="BN65" s="296" t="s">
        <v>18</v>
      </c>
      <c r="BO65" s="296" t="s">
        <v>18</v>
      </c>
      <c r="BP65" s="296" t="s">
        <v>18</v>
      </c>
      <c r="BQ65" s="296" t="s">
        <v>18</v>
      </c>
      <c r="BR65" s="296" t="s">
        <v>18</v>
      </c>
      <c r="BS65" s="296" t="s">
        <v>18</v>
      </c>
      <c r="BT65" s="296" t="s">
        <v>18</v>
      </c>
      <c r="BU65" s="296" t="s">
        <v>18</v>
      </c>
      <c r="BV65" s="296" t="s">
        <v>18</v>
      </c>
      <c r="BW65" s="296" t="s">
        <v>18</v>
      </c>
    </row>
    <row r="66" spans="1:75" x14ac:dyDescent="0.25">
      <c r="A66" t="s">
        <v>63</v>
      </c>
      <c r="B66" s="296">
        <v>19</v>
      </c>
      <c r="C66" s="296">
        <v>23</v>
      </c>
      <c r="D66" s="296">
        <v>25</v>
      </c>
      <c r="E66" s="296">
        <v>23</v>
      </c>
      <c r="F66" s="296">
        <v>18</v>
      </c>
      <c r="G66" s="296">
        <v>16</v>
      </c>
      <c r="H66" s="296">
        <v>18</v>
      </c>
      <c r="I66" s="296">
        <v>16</v>
      </c>
      <c r="J66" s="296">
        <v>15</v>
      </c>
      <c r="K66" s="296">
        <v>15</v>
      </c>
      <c r="L66" s="296">
        <v>22</v>
      </c>
      <c r="M66" s="296">
        <v>22</v>
      </c>
      <c r="N66" s="296">
        <v>25</v>
      </c>
      <c r="O66" s="296">
        <v>28</v>
      </c>
      <c r="P66" s="296">
        <v>21</v>
      </c>
      <c r="Q66" s="296">
        <v>23</v>
      </c>
      <c r="R66" s="296">
        <v>31</v>
      </c>
      <c r="S66" s="296">
        <v>31</v>
      </c>
      <c r="T66" s="296">
        <v>33</v>
      </c>
      <c r="U66" s="296">
        <v>25</v>
      </c>
      <c r="V66" s="296">
        <v>24</v>
      </c>
      <c r="W66" s="296">
        <v>19</v>
      </c>
      <c r="X66" s="296">
        <v>19</v>
      </c>
      <c r="Y66" s="296">
        <v>21</v>
      </c>
      <c r="Z66" s="296">
        <v>16</v>
      </c>
      <c r="AA66" s="296">
        <v>17</v>
      </c>
      <c r="AB66" s="296">
        <v>27</v>
      </c>
      <c r="AC66" s="296">
        <v>27</v>
      </c>
      <c r="AD66" s="296">
        <v>29</v>
      </c>
      <c r="AE66" s="296">
        <v>29</v>
      </c>
      <c r="AF66" s="296">
        <v>34</v>
      </c>
      <c r="AG66" s="296">
        <v>38</v>
      </c>
      <c r="AH66" s="296">
        <v>41</v>
      </c>
      <c r="AI66" s="296">
        <v>39</v>
      </c>
      <c r="AJ66" s="296">
        <v>34</v>
      </c>
      <c r="AK66" s="296">
        <v>33</v>
      </c>
      <c r="AL66" s="296">
        <v>32</v>
      </c>
      <c r="AM66" s="296">
        <v>32</v>
      </c>
      <c r="AN66" s="296">
        <v>38</v>
      </c>
      <c r="AO66" s="296">
        <v>33</v>
      </c>
      <c r="AP66" s="296">
        <v>31</v>
      </c>
      <c r="AQ66" s="296">
        <v>32</v>
      </c>
      <c r="AR66" s="296">
        <v>30</v>
      </c>
      <c r="AS66" s="296">
        <v>24</v>
      </c>
      <c r="AT66" s="296">
        <v>27</v>
      </c>
      <c r="AU66" s="296">
        <v>36</v>
      </c>
      <c r="AV66" s="296">
        <v>34</v>
      </c>
      <c r="AW66" s="296">
        <v>26</v>
      </c>
      <c r="AX66" s="296">
        <v>26</v>
      </c>
      <c r="AY66" s="296">
        <v>38</v>
      </c>
      <c r="AZ66" s="296">
        <v>38</v>
      </c>
      <c r="BA66" s="296">
        <v>36</v>
      </c>
      <c r="BB66" s="296">
        <v>29</v>
      </c>
      <c r="BC66" s="296">
        <v>22</v>
      </c>
      <c r="BD66" s="296">
        <v>23</v>
      </c>
      <c r="BE66" s="296">
        <v>28</v>
      </c>
      <c r="BF66" s="296">
        <v>26</v>
      </c>
      <c r="BG66" s="296">
        <v>31</v>
      </c>
      <c r="BH66" s="296">
        <v>38</v>
      </c>
      <c r="BI66" s="296">
        <v>27</v>
      </c>
      <c r="BJ66" s="296">
        <v>24</v>
      </c>
      <c r="BK66" s="296">
        <v>25</v>
      </c>
      <c r="BL66" s="296">
        <v>27</v>
      </c>
      <c r="BM66" s="296">
        <v>24</v>
      </c>
      <c r="BN66" s="296">
        <v>33</v>
      </c>
      <c r="BO66" s="296">
        <v>33</v>
      </c>
      <c r="BP66" s="296">
        <v>39</v>
      </c>
      <c r="BQ66" s="296">
        <v>53</v>
      </c>
      <c r="BR66" s="296">
        <v>50</v>
      </c>
      <c r="BS66" s="296">
        <v>45</v>
      </c>
      <c r="BT66" s="296">
        <v>52</v>
      </c>
      <c r="BU66" s="296">
        <v>50</v>
      </c>
      <c r="BV66" s="296">
        <v>46</v>
      </c>
      <c r="BW66" s="296">
        <v>44</v>
      </c>
    </row>
    <row r="67" spans="1:75" x14ac:dyDescent="0.25">
      <c r="A67" t="s">
        <v>64</v>
      </c>
      <c r="B67" s="296">
        <v>83</v>
      </c>
      <c r="C67" s="296">
        <v>85</v>
      </c>
      <c r="D67" s="296">
        <v>87</v>
      </c>
      <c r="E67" s="296">
        <v>84</v>
      </c>
      <c r="F67" s="296">
        <v>91</v>
      </c>
      <c r="G67" s="296">
        <v>88</v>
      </c>
      <c r="H67" s="296">
        <v>78</v>
      </c>
      <c r="I67" s="296">
        <v>81</v>
      </c>
      <c r="J67" s="296">
        <v>83</v>
      </c>
      <c r="K67" s="296">
        <v>79</v>
      </c>
      <c r="L67" s="296">
        <v>80</v>
      </c>
      <c r="M67" s="296">
        <v>99</v>
      </c>
      <c r="N67" s="296">
        <v>86</v>
      </c>
      <c r="O67" s="296">
        <v>83</v>
      </c>
      <c r="P67" s="296">
        <v>91</v>
      </c>
      <c r="Q67" s="296">
        <v>112</v>
      </c>
      <c r="R67" s="296">
        <v>112</v>
      </c>
      <c r="S67" s="296">
        <v>105</v>
      </c>
      <c r="T67" s="296">
        <v>102</v>
      </c>
      <c r="U67" s="296">
        <v>89</v>
      </c>
      <c r="V67" s="296">
        <v>115</v>
      </c>
      <c r="W67" s="296">
        <v>98</v>
      </c>
      <c r="X67" s="296">
        <v>107</v>
      </c>
      <c r="Y67" s="296">
        <v>104</v>
      </c>
      <c r="Z67" s="296">
        <v>112</v>
      </c>
      <c r="AA67" s="296">
        <v>116</v>
      </c>
      <c r="AB67" s="296">
        <v>135</v>
      </c>
      <c r="AC67" s="296">
        <v>139</v>
      </c>
      <c r="AD67" s="296">
        <v>152</v>
      </c>
      <c r="AE67" s="296">
        <v>140</v>
      </c>
      <c r="AF67" s="296">
        <v>129</v>
      </c>
      <c r="AG67" s="296">
        <v>131</v>
      </c>
      <c r="AH67" s="296">
        <v>144</v>
      </c>
      <c r="AI67" s="296">
        <v>149</v>
      </c>
      <c r="AJ67" s="296">
        <v>147</v>
      </c>
      <c r="AK67" s="296">
        <v>130</v>
      </c>
      <c r="AL67" s="296">
        <v>138</v>
      </c>
      <c r="AM67" s="296">
        <v>131</v>
      </c>
      <c r="AN67" s="296">
        <v>119</v>
      </c>
      <c r="AO67" s="296">
        <v>124</v>
      </c>
      <c r="AP67" s="296">
        <v>116</v>
      </c>
      <c r="AQ67" s="296">
        <v>110</v>
      </c>
      <c r="AR67" s="296">
        <v>103</v>
      </c>
      <c r="AS67" s="296">
        <v>101</v>
      </c>
      <c r="AT67" s="296">
        <v>96</v>
      </c>
      <c r="AU67" s="296">
        <v>93</v>
      </c>
      <c r="AV67" s="296">
        <v>100</v>
      </c>
      <c r="AW67" s="296">
        <v>71</v>
      </c>
      <c r="AX67" s="296">
        <v>71</v>
      </c>
      <c r="AY67" s="296">
        <v>61</v>
      </c>
      <c r="AZ67" s="296">
        <v>69</v>
      </c>
      <c r="BA67" s="296">
        <v>74</v>
      </c>
      <c r="BB67" s="296">
        <v>71</v>
      </c>
      <c r="BC67" s="296">
        <v>69</v>
      </c>
      <c r="BD67" s="296">
        <v>73</v>
      </c>
      <c r="BE67" s="296">
        <v>84</v>
      </c>
      <c r="BF67" s="296">
        <v>96</v>
      </c>
      <c r="BG67" s="296">
        <v>88</v>
      </c>
      <c r="BH67" s="296">
        <v>83</v>
      </c>
      <c r="BI67" s="296">
        <v>94</v>
      </c>
      <c r="BJ67" s="296">
        <v>98</v>
      </c>
      <c r="BK67" s="296">
        <v>92</v>
      </c>
      <c r="BL67" s="296">
        <v>97</v>
      </c>
      <c r="BM67" s="296">
        <v>98</v>
      </c>
      <c r="BN67" s="296">
        <v>123</v>
      </c>
      <c r="BO67" s="296">
        <v>125</v>
      </c>
      <c r="BP67" s="296">
        <v>151</v>
      </c>
      <c r="BQ67" s="296">
        <v>163</v>
      </c>
      <c r="BR67" s="296">
        <v>156</v>
      </c>
      <c r="BS67" s="296">
        <v>143</v>
      </c>
      <c r="BT67" s="296">
        <v>133</v>
      </c>
      <c r="BU67" s="296">
        <v>140</v>
      </c>
      <c r="BV67" s="296">
        <v>143</v>
      </c>
      <c r="BW67" s="296">
        <v>159</v>
      </c>
    </row>
    <row r="68" spans="1:75" x14ac:dyDescent="0.25">
      <c r="A68" t="s">
        <v>65</v>
      </c>
      <c r="B68" s="296">
        <v>72</v>
      </c>
      <c r="C68" s="296">
        <v>76</v>
      </c>
      <c r="D68" s="296">
        <v>84</v>
      </c>
      <c r="E68" s="296">
        <v>78</v>
      </c>
      <c r="F68" s="296">
        <v>78</v>
      </c>
      <c r="G68" s="296">
        <v>68</v>
      </c>
      <c r="H68" s="296">
        <v>67</v>
      </c>
      <c r="I68" s="296">
        <v>88</v>
      </c>
      <c r="J68" s="296">
        <v>87</v>
      </c>
      <c r="K68" s="296">
        <v>90</v>
      </c>
      <c r="L68" s="296">
        <v>89</v>
      </c>
      <c r="M68" s="296">
        <v>95</v>
      </c>
      <c r="N68" s="296">
        <v>92</v>
      </c>
      <c r="O68" s="296">
        <v>85</v>
      </c>
      <c r="P68" s="296">
        <v>89</v>
      </c>
      <c r="Q68" s="296">
        <v>94</v>
      </c>
      <c r="R68" s="296">
        <v>95</v>
      </c>
      <c r="S68" s="296">
        <v>91</v>
      </c>
      <c r="T68" s="296">
        <v>115</v>
      </c>
      <c r="U68" s="296">
        <v>117</v>
      </c>
      <c r="V68" s="296">
        <v>120</v>
      </c>
      <c r="W68" s="296">
        <v>115</v>
      </c>
      <c r="X68" s="296">
        <v>100</v>
      </c>
      <c r="Y68" s="296">
        <v>111</v>
      </c>
      <c r="Z68" s="296">
        <v>117</v>
      </c>
      <c r="AA68" s="296">
        <v>113</v>
      </c>
      <c r="AB68" s="296">
        <v>125</v>
      </c>
      <c r="AC68" s="296">
        <v>132</v>
      </c>
      <c r="AD68" s="296">
        <v>143</v>
      </c>
      <c r="AE68" s="296">
        <v>138</v>
      </c>
      <c r="AF68" s="296">
        <v>135</v>
      </c>
      <c r="AG68" s="296">
        <v>137</v>
      </c>
      <c r="AH68" s="296">
        <v>142</v>
      </c>
      <c r="AI68" s="296">
        <v>146</v>
      </c>
      <c r="AJ68" s="296">
        <v>162</v>
      </c>
      <c r="AK68" s="296">
        <v>169</v>
      </c>
      <c r="AL68" s="296">
        <v>180</v>
      </c>
      <c r="AM68" s="296">
        <v>158</v>
      </c>
      <c r="AN68" s="296">
        <v>142</v>
      </c>
      <c r="AO68" s="296">
        <v>148</v>
      </c>
      <c r="AP68" s="296">
        <v>156</v>
      </c>
      <c r="AQ68" s="296">
        <v>144</v>
      </c>
      <c r="AR68" s="296">
        <v>153</v>
      </c>
      <c r="AS68" s="296">
        <v>138</v>
      </c>
      <c r="AT68" s="296">
        <v>137</v>
      </c>
      <c r="AU68" s="296">
        <v>139</v>
      </c>
      <c r="AV68" s="296">
        <v>137</v>
      </c>
      <c r="AW68" s="296">
        <v>123</v>
      </c>
      <c r="AX68" s="296">
        <v>120</v>
      </c>
      <c r="AY68" s="296">
        <v>115</v>
      </c>
      <c r="AZ68" s="296">
        <v>127</v>
      </c>
      <c r="BA68" s="296">
        <v>127</v>
      </c>
      <c r="BB68" s="296">
        <v>134</v>
      </c>
      <c r="BC68" s="296">
        <v>138</v>
      </c>
      <c r="BD68" s="296">
        <v>156</v>
      </c>
      <c r="BE68" s="296">
        <v>144</v>
      </c>
      <c r="BF68" s="296">
        <v>128</v>
      </c>
      <c r="BG68" s="296">
        <v>145</v>
      </c>
      <c r="BH68" s="296">
        <v>130</v>
      </c>
      <c r="BI68" s="296">
        <v>140</v>
      </c>
      <c r="BJ68" s="296">
        <v>142</v>
      </c>
      <c r="BK68" s="296">
        <v>155</v>
      </c>
      <c r="BL68" s="296">
        <v>141</v>
      </c>
      <c r="BM68" s="296">
        <v>146</v>
      </c>
      <c r="BN68" s="296">
        <v>136</v>
      </c>
      <c r="BO68" s="296">
        <v>125</v>
      </c>
      <c r="BP68" s="296">
        <v>127</v>
      </c>
      <c r="BQ68" s="296">
        <v>113</v>
      </c>
      <c r="BR68" s="296">
        <v>118</v>
      </c>
      <c r="BS68" s="296">
        <v>117</v>
      </c>
      <c r="BT68" s="296">
        <v>124</v>
      </c>
      <c r="BU68" s="296">
        <v>130</v>
      </c>
      <c r="BV68" s="296">
        <v>135</v>
      </c>
      <c r="BW68" s="296">
        <v>165</v>
      </c>
    </row>
    <row r="69" spans="1:75" x14ac:dyDescent="0.25">
      <c r="A69" t="s">
        <v>66</v>
      </c>
      <c r="B69" s="296">
        <v>251</v>
      </c>
      <c r="C69" s="296">
        <v>246</v>
      </c>
      <c r="D69" s="296">
        <v>240</v>
      </c>
      <c r="E69" s="296">
        <v>245</v>
      </c>
      <c r="F69" s="296">
        <v>256</v>
      </c>
      <c r="G69" s="296">
        <v>245</v>
      </c>
      <c r="H69" s="296">
        <v>226</v>
      </c>
      <c r="I69" s="296">
        <v>226</v>
      </c>
      <c r="J69" s="296">
        <v>228</v>
      </c>
      <c r="K69" s="296">
        <v>230</v>
      </c>
      <c r="L69" s="296">
        <v>234</v>
      </c>
      <c r="M69" s="296">
        <v>220</v>
      </c>
      <c r="N69" s="296">
        <v>223</v>
      </c>
      <c r="O69" s="296">
        <v>212</v>
      </c>
      <c r="P69" s="296">
        <v>189</v>
      </c>
      <c r="Q69" s="296">
        <v>186</v>
      </c>
      <c r="R69" s="296">
        <v>186</v>
      </c>
      <c r="S69" s="296">
        <v>185</v>
      </c>
      <c r="T69" s="296">
        <v>177</v>
      </c>
      <c r="U69" s="296">
        <v>178</v>
      </c>
      <c r="V69" s="296">
        <v>169</v>
      </c>
      <c r="W69" s="296">
        <v>175</v>
      </c>
      <c r="X69" s="296">
        <v>162</v>
      </c>
      <c r="Y69" s="296">
        <v>163</v>
      </c>
      <c r="Z69" s="296">
        <v>151</v>
      </c>
      <c r="AA69" s="296">
        <v>142</v>
      </c>
      <c r="AB69" s="296">
        <v>142</v>
      </c>
      <c r="AC69" s="296">
        <v>134</v>
      </c>
      <c r="AD69" s="296">
        <v>165</v>
      </c>
      <c r="AE69" s="296">
        <v>170</v>
      </c>
      <c r="AF69" s="296">
        <v>163</v>
      </c>
      <c r="AG69" s="296">
        <v>126</v>
      </c>
      <c r="AH69" s="296">
        <v>126</v>
      </c>
      <c r="AI69" s="296">
        <v>120</v>
      </c>
      <c r="AJ69" s="296">
        <v>112</v>
      </c>
      <c r="AK69" s="296">
        <v>107</v>
      </c>
      <c r="AL69" s="296">
        <v>109</v>
      </c>
      <c r="AM69" s="296">
        <v>111</v>
      </c>
      <c r="AN69" s="296">
        <v>117</v>
      </c>
      <c r="AO69" s="296">
        <v>118</v>
      </c>
      <c r="AP69" s="296">
        <v>127</v>
      </c>
      <c r="AQ69" s="296">
        <v>129</v>
      </c>
      <c r="AR69" s="296">
        <v>120</v>
      </c>
      <c r="AS69" s="296">
        <v>127</v>
      </c>
      <c r="AT69" s="296">
        <v>135</v>
      </c>
      <c r="AU69" s="296">
        <v>131</v>
      </c>
      <c r="AV69" s="296">
        <v>143</v>
      </c>
      <c r="AW69" s="296">
        <v>119</v>
      </c>
      <c r="AX69" s="296">
        <v>106</v>
      </c>
      <c r="AY69" s="296">
        <v>100</v>
      </c>
      <c r="AZ69" s="296">
        <v>113</v>
      </c>
      <c r="BA69" s="296">
        <v>133</v>
      </c>
      <c r="BB69" s="296">
        <v>133</v>
      </c>
      <c r="BC69" s="296">
        <v>138</v>
      </c>
      <c r="BD69" s="296">
        <v>132</v>
      </c>
      <c r="BE69" s="296">
        <v>131</v>
      </c>
      <c r="BF69" s="296">
        <v>100</v>
      </c>
      <c r="BG69" s="296">
        <v>93</v>
      </c>
      <c r="BH69" s="296">
        <v>85</v>
      </c>
      <c r="BI69" s="296">
        <v>93</v>
      </c>
      <c r="BJ69" s="296">
        <v>88</v>
      </c>
      <c r="BK69" s="296">
        <v>110</v>
      </c>
      <c r="BL69" s="296">
        <v>123</v>
      </c>
      <c r="BM69" s="296">
        <v>128</v>
      </c>
      <c r="BN69" s="296">
        <v>138</v>
      </c>
      <c r="BO69" s="296">
        <v>133</v>
      </c>
      <c r="BP69" s="296">
        <v>114</v>
      </c>
      <c r="BQ69" s="296">
        <v>122</v>
      </c>
      <c r="BR69" s="296">
        <v>126</v>
      </c>
      <c r="BS69" s="296">
        <v>126</v>
      </c>
      <c r="BT69" s="296">
        <v>129</v>
      </c>
      <c r="BU69" s="296">
        <v>134</v>
      </c>
      <c r="BV69" s="296">
        <v>167</v>
      </c>
      <c r="BW69" s="296">
        <v>160</v>
      </c>
    </row>
    <row r="70" spans="1:75" x14ac:dyDescent="0.25">
      <c r="A70" t="s">
        <v>67</v>
      </c>
      <c r="B70" s="296">
        <v>70</v>
      </c>
      <c r="C70" s="296">
        <v>67</v>
      </c>
      <c r="D70" s="296">
        <v>61</v>
      </c>
      <c r="E70" s="296">
        <v>56</v>
      </c>
      <c r="F70" s="296">
        <v>58</v>
      </c>
      <c r="G70" s="296">
        <v>51</v>
      </c>
      <c r="H70" s="296">
        <v>62</v>
      </c>
      <c r="I70" s="296">
        <v>63</v>
      </c>
      <c r="J70" s="296">
        <v>61</v>
      </c>
      <c r="K70" s="296">
        <v>48</v>
      </c>
      <c r="L70" s="296">
        <v>57</v>
      </c>
      <c r="M70" s="296">
        <v>50</v>
      </c>
      <c r="N70" s="296">
        <v>45</v>
      </c>
      <c r="O70" s="296">
        <v>44</v>
      </c>
      <c r="P70" s="296">
        <v>57</v>
      </c>
      <c r="Q70" s="296">
        <v>48</v>
      </c>
      <c r="R70" s="296">
        <v>60</v>
      </c>
      <c r="S70" s="296">
        <v>49</v>
      </c>
      <c r="T70" s="296">
        <v>44</v>
      </c>
      <c r="U70" s="296">
        <v>37</v>
      </c>
      <c r="V70" s="296">
        <v>38</v>
      </c>
      <c r="W70" s="296">
        <v>33</v>
      </c>
      <c r="X70" s="296">
        <v>43</v>
      </c>
      <c r="Y70" s="296">
        <v>38</v>
      </c>
      <c r="Z70" s="296">
        <v>32</v>
      </c>
      <c r="AA70" s="296">
        <v>32</v>
      </c>
      <c r="AB70" s="296">
        <v>35</v>
      </c>
      <c r="AC70" s="296">
        <v>29</v>
      </c>
      <c r="AD70" s="296">
        <v>35</v>
      </c>
      <c r="AE70" s="296">
        <v>39</v>
      </c>
      <c r="AF70" s="296">
        <v>44</v>
      </c>
      <c r="AG70" s="296">
        <v>41</v>
      </c>
      <c r="AH70" s="296">
        <v>39</v>
      </c>
      <c r="AI70" s="296">
        <v>38</v>
      </c>
      <c r="AJ70" s="296">
        <v>38</v>
      </c>
      <c r="AK70" s="296">
        <v>32</v>
      </c>
      <c r="AL70" s="296">
        <v>36</v>
      </c>
      <c r="AM70" s="296">
        <v>46</v>
      </c>
      <c r="AN70" s="296">
        <v>39</v>
      </c>
      <c r="AO70" s="296">
        <v>36</v>
      </c>
      <c r="AP70" s="296">
        <v>37</v>
      </c>
      <c r="AQ70" s="296">
        <v>29</v>
      </c>
      <c r="AR70" s="296">
        <v>32</v>
      </c>
      <c r="AS70" s="296">
        <v>34</v>
      </c>
      <c r="AT70" s="296">
        <v>20</v>
      </c>
      <c r="AU70" s="296">
        <v>19</v>
      </c>
      <c r="AV70" s="296">
        <v>16</v>
      </c>
      <c r="AW70" s="296">
        <v>21</v>
      </c>
      <c r="AX70" s="296">
        <v>26</v>
      </c>
      <c r="AY70" s="296">
        <v>20</v>
      </c>
      <c r="AZ70" s="296">
        <v>14</v>
      </c>
      <c r="BA70" s="296">
        <v>20</v>
      </c>
      <c r="BB70" s="296">
        <v>32</v>
      </c>
      <c r="BC70" s="296">
        <v>28</v>
      </c>
      <c r="BD70" s="296">
        <v>30</v>
      </c>
      <c r="BE70" s="296">
        <v>29</v>
      </c>
      <c r="BF70" s="296">
        <v>29</v>
      </c>
      <c r="BG70" s="296">
        <v>25</v>
      </c>
      <c r="BH70" s="296">
        <v>26</v>
      </c>
      <c r="BI70" s="296">
        <v>27</v>
      </c>
      <c r="BJ70" s="296">
        <v>17</v>
      </c>
      <c r="BK70" s="296">
        <v>15</v>
      </c>
      <c r="BL70" s="296">
        <v>18</v>
      </c>
      <c r="BM70" s="296">
        <v>18</v>
      </c>
      <c r="BN70" s="296">
        <v>26</v>
      </c>
      <c r="BO70" s="296">
        <v>25</v>
      </c>
      <c r="BP70" s="296">
        <v>22</v>
      </c>
      <c r="BQ70" s="296">
        <v>19</v>
      </c>
      <c r="BR70" s="296">
        <v>18</v>
      </c>
      <c r="BS70" s="296">
        <v>18</v>
      </c>
      <c r="BT70" s="296">
        <v>15</v>
      </c>
      <c r="BU70" s="296">
        <v>18</v>
      </c>
      <c r="BV70" s="296">
        <v>15</v>
      </c>
      <c r="BW70" s="296">
        <v>11</v>
      </c>
    </row>
    <row r="71" spans="1:75" x14ac:dyDescent="0.25">
      <c r="A71" t="s">
        <v>68</v>
      </c>
      <c r="B71" s="296">
        <v>19</v>
      </c>
      <c r="C71" s="296">
        <v>26</v>
      </c>
      <c r="D71" s="296">
        <v>24</v>
      </c>
      <c r="E71" s="296">
        <v>26</v>
      </c>
      <c r="F71" s="296">
        <v>25</v>
      </c>
      <c r="G71" s="296">
        <v>29</v>
      </c>
      <c r="H71" s="296">
        <v>18</v>
      </c>
      <c r="I71" s="296">
        <v>16</v>
      </c>
      <c r="J71" s="296">
        <v>17</v>
      </c>
      <c r="K71" s="296">
        <v>24</v>
      </c>
      <c r="L71" s="296">
        <v>24</v>
      </c>
      <c r="M71" s="296">
        <v>15</v>
      </c>
      <c r="N71" s="296">
        <v>13</v>
      </c>
      <c r="O71" s="296">
        <v>13</v>
      </c>
      <c r="P71" s="296">
        <v>19</v>
      </c>
      <c r="Q71" s="296">
        <v>26</v>
      </c>
      <c r="R71" s="296">
        <v>33</v>
      </c>
      <c r="S71" s="296">
        <v>40</v>
      </c>
      <c r="T71" s="296">
        <v>33</v>
      </c>
      <c r="U71" s="296">
        <v>28</v>
      </c>
      <c r="V71" s="296">
        <v>28</v>
      </c>
      <c r="W71" s="296">
        <v>25</v>
      </c>
      <c r="X71" s="296">
        <v>31</v>
      </c>
      <c r="Y71" s="296">
        <v>26</v>
      </c>
      <c r="Z71" s="296">
        <v>22</v>
      </c>
      <c r="AA71" s="296">
        <v>20</v>
      </c>
      <c r="AB71" s="296">
        <v>20</v>
      </c>
      <c r="AC71" s="296">
        <v>22</v>
      </c>
      <c r="AD71" s="296">
        <v>29</v>
      </c>
      <c r="AE71" s="296">
        <v>33</v>
      </c>
      <c r="AF71" s="296">
        <v>32</v>
      </c>
      <c r="AG71" s="296">
        <v>37</v>
      </c>
      <c r="AH71" s="296">
        <v>31</v>
      </c>
      <c r="AI71" s="296">
        <v>32</v>
      </c>
      <c r="AJ71" s="296">
        <v>33</v>
      </c>
      <c r="AK71" s="296">
        <v>39</v>
      </c>
      <c r="AL71" s="296">
        <v>39</v>
      </c>
      <c r="AM71" s="296">
        <v>36</v>
      </c>
      <c r="AN71" s="296">
        <v>36</v>
      </c>
      <c r="AO71" s="296">
        <v>39</v>
      </c>
      <c r="AP71" s="296">
        <v>39</v>
      </c>
      <c r="AQ71" s="296">
        <v>41</v>
      </c>
      <c r="AR71" s="296">
        <v>47</v>
      </c>
      <c r="AS71" s="296">
        <v>41</v>
      </c>
      <c r="AT71" s="296">
        <v>42</v>
      </c>
      <c r="AU71" s="296">
        <v>42</v>
      </c>
      <c r="AV71" s="296">
        <v>38</v>
      </c>
      <c r="AW71" s="296">
        <v>42</v>
      </c>
      <c r="AX71" s="296">
        <v>52</v>
      </c>
      <c r="AY71" s="296">
        <v>62</v>
      </c>
      <c r="AZ71" s="296">
        <v>53</v>
      </c>
      <c r="BA71" s="296">
        <v>48</v>
      </c>
      <c r="BB71" s="296">
        <v>56</v>
      </c>
      <c r="BC71" s="296">
        <v>52</v>
      </c>
      <c r="BD71" s="296">
        <v>56</v>
      </c>
      <c r="BE71" s="296">
        <v>68</v>
      </c>
      <c r="BF71" s="296">
        <v>68</v>
      </c>
      <c r="BG71" s="296">
        <v>62</v>
      </c>
      <c r="BH71" s="296">
        <v>54</v>
      </c>
      <c r="BI71" s="296">
        <v>66</v>
      </c>
      <c r="BJ71" s="296">
        <v>75</v>
      </c>
      <c r="BK71" s="296">
        <v>76</v>
      </c>
      <c r="BL71" s="296">
        <v>69</v>
      </c>
      <c r="BM71" s="296">
        <v>70</v>
      </c>
      <c r="BN71" s="296">
        <v>63</v>
      </c>
      <c r="BO71" s="296">
        <v>56</v>
      </c>
      <c r="BP71" s="296">
        <v>61</v>
      </c>
      <c r="BQ71" s="296">
        <v>46</v>
      </c>
      <c r="BR71" s="296">
        <v>48</v>
      </c>
      <c r="BS71" s="296">
        <v>58</v>
      </c>
      <c r="BT71" s="296">
        <v>65</v>
      </c>
      <c r="BU71" s="296">
        <v>61</v>
      </c>
      <c r="BV71" s="296">
        <v>58</v>
      </c>
      <c r="BW71" s="296">
        <v>60</v>
      </c>
    </row>
    <row r="72" spans="1:75" x14ac:dyDescent="0.25">
      <c r="A72" t="s">
        <v>69</v>
      </c>
      <c r="B72" s="296" t="s">
        <v>18</v>
      </c>
      <c r="C72" s="296">
        <v>1</v>
      </c>
      <c r="D72" s="296">
        <v>2</v>
      </c>
      <c r="E72" s="296">
        <v>2</v>
      </c>
      <c r="F72" s="296">
        <v>3</v>
      </c>
      <c r="G72" s="296">
        <v>1</v>
      </c>
      <c r="H72" s="296">
        <v>2</v>
      </c>
      <c r="I72" s="296">
        <v>3</v>
      </c>
      <c r="J72" s="296">
        <v>2</v>
      </c>
      <c r="K72" s="296">
        <v>2</v>
      </c>
      <c r="L72" s="296">
        <v>3</v>
      </c>
      <c r="M72" s="296">
        <v>3</v>
      </c>
      <c r="N72" s="296">
        <v>4</v>
      </c>
      <c r="O72" s="296">
        <v>2</v>
      </c>
      <c r="P72" s="296">
        <v>5</v>
      </c>
      <c r="Q72" s="296">
        <v>4</v>
      </c>
      <c r="R72" s="296">
        <v>4</v>
      </c>
      <c r="S72" s="296">
        <v>6</v>
      </c>
      <c r="T72" s="296">
        <v>5</v>
      </c>
      <c r="U72" s="296">
        <v>7</v>
      </c>
      <c r="V72" s="296">
        <v>9</v>
      </c>
      <c r="W72" s="296">
        <v>7</v>
      </c>
      <c r="X72" s="296">
        <v>6</v>
      </c>
      <c r="Y72" s="296">
        <v>5</v>
      </c>
      <c r="Z72" s="296">
        <v>6</v>
      </c>
      <c r="AA72" s="296">
        <v>3</v>
      </c>
      <c r="AB72" s="296">
        <v>7</v>
      </c>
      <c r="AC72" s="296">
        <v>10</v>
      </c>
      <c r="AD72" s="296">
        <v>9</v>
      </c>
      <c r="AE72" s="296">
        <v>11</v>
      </c>
      <c r="AF72" s="296">
        <v>7</v>
      </c>
      <c r="AG72" s="296">
        <v>5</v>
      </c>
      <c r="AH72" s="296">
        <v>7</v>
      </c>
      <c r="AI72" s="296">
        <v>12</v>
      </c>
      <c r="AJ72" s="296">
        <v>17</v>
      </c>
      <c r="AK72" s="296">
        <v>14</v>
      </c>
      <c r="AL72" s="296">
        <v>14</v>
      </c>
      <c r="AM72" s="296">
        <v>16</v>
      </c>
      <c r="AN72" s="296">
        <v>18</v>
      </c>
      <c r="AO72" s="296">
        <v>10</v>
      </c>
      <c r="AP72" s="296">
        <v>9</v>
      </c>
      <c r="AQ72" s="296">
        <v>15</v>
      </c>
      <c r="AR72" s="296">
        <v>11</v>
      </c>
      <c r="AS72" s="296">
        <v>9</v>
      </c>
      <c r="AT72" s="296">
        <v>8</v>
      </c>
      <c r="AU72" s="296">
        <v>7</v>
      </c>
      <c r="AV72" s="296">
        <v>4</v>
      </c>
      <c r="AW72" s="296">
        <v>4</v>
      </c>
      <c r="AX72" s="296">
        <v>12</v>
      </c>
      <c r="AY72" s="296">
        <v>8</v>
      </c>
      <c r="AZ72" s="296">
        <v>10</v>
      </c>
      <c r="BA72" s="296">
        <v>8</v>
      </c>
      <c r="BB72" s="296">
        <v>10</v>
      </c>
      <c r="BC72" s="296">
        <v>12</v>
      </c>
      <c r="BD72" s="296">
        <v>14</v>
      </c>
      <c r="BE72" s="296">
        <v>14</v>
      </c>
      <c r="BF72" s="296">
        <v>11</v>
      </c>
      <c r="BG72" s="296">
        <v>16</v>
      </c>
      <c r="BH72" s="296">
        <v>22</v>
      </c>
      <c r="BI72" s="296">
        <v>23</v>
      </c>
      <c r="BJ72" s="296">
        <v>14</v>
      </c>
      <c r="BK72" s="296">
        <v>10</v>
      </c>
      <c r="BL72" s="296">
        <v>12</v>
      </c>
      <c r="BM72" s="296">
        <v>18</v>
      </c>
      <c r="BN72" s="296">
        <v>13</v>
      </c>
      <c r="BO72" s="296">
        <v>15</v>
      </c>
      <c r="BP72" s="296">
        <v>14</v>
      </c>
      <c r="BQ72" s="296">
        <v>17</v>
      </c>
      <c r="BR72" s="296">
        <v>19</v>
      </c>
      <c r="BS72" s="296">
        <v>19</v>
      </c>
      <c r="BT72" s="296">
        <v>17</v>
      </c>
      <c r="BU72" s="296">
        <v>12</v>
      </c>
      <c r="BV72" s="296">
        <v>14</v>
      </c>
      <c r="BW72" s="296">
        <v>10</v>
      </c>
    </row>
    <row r="73" spans="1:75" x14ac:dyDescent="0.25">
      <c r="A73" t="s">
        <v>70</v>
      </c>
      <c r="B73" s="296">
        <v>545</v>
      </c>
      <c r="C73" s="296">
        <v>606</v>
      </c>
      <c r="D73" s="296">
        <v>611</v>
      </c>
      <c r="E73" s="296">
        <v>632</v>
      </c>
      <c r="F73" s="296">
        <v>636</v>
      </c>
      <c r="G73" s="296">
        <v>657</v>
      </c>
      <c r="H73" s="296">
        <v>639</v>
      </c>
      <c r="I73" s="296">
        <v>613</v>
      </c>
      <c r="J73" s="296">
        <v>622</v>
      </c>
      <c r="K73" s="296">
        <v>599</v>
      </c>
      <c r="L73" s="296">
        <v>584</v>
      </c>
      <c r="M73" s="296">
        <v>577</v>
      </c>
      <c r="N73" s="296">
        <v>535</v>
      </c>
      <c r="O73" s="296">
        <v>503</v>
      </c>
      <c r="P73" s="296">
        <v>522</v>
      </c>
      <c r="Q73" s="296">
        <v>504</v>
      </c>
      <c r="R73" s="296">
        <v>468</v>
      </c>
      <c r="S73" s="296">
        <v>475</v>
      </c>
      <c r="T73" s="296">
        <v>453</v>
      </c>
      <c r="U73" s="296">
        <v>454</v>
      </c>
      <c r="V73" s="296">
        <v>473</v>
      </c>
      <c r="W73" s="296">
        <v>460</v>
      </c>
      <c r="X73" s="296">
        <v>409</v>
      </c>
      <c r="Y73" s="296">
        <v>381</v>
      </c>
      <c r="Z73" s="296">
        <v>353</v>
      </c>
      <c r="AA73" s="296">
        <v>351</v>
      </c>
      <c r="AB73" s="296">
        <v>364</v>
      </c>
      <c r="AC73" s="296">
        <v>372</v>
      </c>
      <c r="AD73" s="296">
        <v>380</v>
      </c>
      <c r="AE73" s="296">
        <v>404</v>
      </c>
      <c r="AF73" s="296">
        <v>371</v>
      </c>
      <c r="AG73" s="296">
        <v>374</v>
      </c>
      <c r="AH73" s="296">
        <v>360</v>
      </c>
      <c r="AI73" s="296">
        <v>337</v>
      </c>
      <c r="AJ73" s="296">
        <v>301</v>
      </c>
      <c r="AK73" s="296">
        <v>289</v>
      </c>
      <c r="AL73" s="296">
        <v>320</v>
      </c>
      <c r="AM73" s="296">
        <v>334</v>
      </c>
      <c r="AN73" s="296">
        <v>334</v>
      </c>
      <c r="AO73" s="296">
        <v>332</v>
      </c>
      <c r="AP73" s="296">
        <v>312</v>
      </c>
      <c r="AQ73" s="296">
        <v>299</v>
      </c>
      <c r="AR73" s="296">
        <v>282</v>
      </c>
      <c r="AS73" s="296">
        <v>267</v>
      </c>
      <c r="AT73" s="296">
        <v>249</v>
      </c>
      <c r="AU73" s="296">
        <v>240</v>
      </c>
      <c r="AV73" s="296">
        <v>251</v>
      </c>
      <c r="AW73" s="296">
        <v>246</v>
      </c>
      <c r="AX73" s="296">
        <v>252</v>
      </c>
      <c r="AY73" s="296">
        <v>210</v>
      </c>
      <c r="AZ73" s="296">
        <v>208</v>
      </c>
      <c r="BA73" s="296">
        <v>212</v>
      </c>
      <c r="BB73" s="296">
        <v>202</v>
      </c>
      <c r="BC73" s="296">
        <v>185</v>
      </c>
      <c r="BD73" s="296">
        <v>205</v>
      </c>
      <c r="BE73" s="296">
        <v>206</v>
      </c>
      <c r="BF73" s="296">
        <v>224</v>
      </c>
      <c r="BG73" s="296">
        <v>226</v>
      </c>
      <c r="BH73" s="296">
        <v>242</v>
      </c>
      <c r="BI73" s="296">
        <v>269</v>
      </c>
      <c r="BJ73" s="296">
        <v>278</v>
      </c>
      <c r="BK73" s="296">
        <v>285</v>
      </c>
      <c r="BL73" s="296">
        <v>313</v>
      </c>
      <c r="BM73" s="296">
        <v>303</v>
      </c>
      <c r="BN73" s="296">
        <v>330</v>
      </c>
      <c r="BO73" s="296">
        <v>352</v>
      </c>
      <c r="BP73" s="296">
        <v>331</v>
      </c>
      <c r="BQ73" s="296">
        <v>321</v>
      </c>
      <c r="BR73" s="296">
        <v>320</v>
      </c>
      <c r="BS73" s="296">
        <v>349</v>
      </c>
      <c r="BT73" s="296">
        <v>343</v>
      </c>
      <c r="BU73" s="296">
        <v>357</v>
      </c>
      <c r="BV73" s="296">
        <v>358</v>
      </c>
      <c r="BW73" s="296">
        <v>375</v>
      </c>
    </row>
    <row r="74" spans="1:75" x14ac:dyDescent="0.25">
      <c r="A74" t="s">
        <v>71</v>
      </c>
      <c r="B74" s="296">
        <v>17</v>
      </c>
      <c r="C74" s="296">
        <v>17</v>
      </c>
      <c r="D74" s="296">
        <v>18</v>
      </c>
      <c r="E74" s="296">
        <v>24</v>
      </c>
      <c r="F74" s="296">
        <v>24</v>
      </c>
      <c r="G74" s="296">
        <v>26</v>
      </c>
      <c r="H74" s="296">
        <v>12</v>
      </c>
      <c r="I74" s="296">
        <v>14</v>
      </c>
      <c r="J74" s="296">
        <v>21</v>
      </c>
      <c r="K74" s="296">
        <v>22</v>
      </c>
      <c r="L74" s="296">
        <v>20</v>
      </c>
      <c r="M74" s="296">
        <v>17</v>
      </c>
      <c r="N74" s="296">
        <v>23</v>
      </c>
      <c r="O74" s="296">
        <v>27</v>
      </c>
      <c r="P74" s="296">
        <v>19</v>
      </c>
      <c r="Q74" s="296">
        <v>30</v>
      </c>
      <c r="R74" s="296">
        <v>30</v>
      </c>
      <c r="S74" s="296">
        <v>25</v>
      </c>
      <c r="T74" s="296">
        <v>20</v>
      </c>
      <c r="U74" s="296">
        <v>27</v>
      </c>
      <c r="V74" s="296">
        <v>29</v>
      </c>
      <c r="W74" s="296">
        <v>25</v>
      </c>
      <c r="X74" s="296">
        <v>28</v>
      </c>
      <c r="Y74" s="296">
        <v>37</v>
      </c>
      <c r="Z74" s="296">
        <v>36</v>
      </c>
      <c r="AA74" s="296">
        <v>34</v>
      </c>
      <c r="AB74" s="296">
        <v>33</v>
      </c>
      <c r="AC74" s="296">
        <v>37</v>
      </c>
      <c r="AD74" s="296">
        <v>30</v>
      </c>
      <c r="AE74" s="296">
        <v>35</v>
      </c>
      <c r="AF74" s="296">
        <v>34</v>
      </c>
      <c r="AG74" s="296">
        <v>28</v>
      </c>
      <c r="AH74" s="296">
        <v>31</v>
      </c>
      <c r="AI74" s="296">
        <v>42</v>
      </c>
      <c r="AJ74" s="296">
        <v>35</v>
      </c>
      <c r="AK74" s="296">
        <v>32</v>
      </c>
      <c r="AL74" s="296">
        <v>40</v>
      </c>
      <c r="AM74" s="296">
        <v>39</v>
      </c>
      <c r="AN74" s="296">
        <v>35</v>
      </c>
      <c r="AO74" s="296">
        <v>25</v>
      </c>
      <c r="AP74" s="296">
        <v>26</v>
      </c>
      <c r="AQ74" s="296">
        <v>19</v>
      </c>
      <c r="AR74" s="296">
        <v>18</v>
      </c>
      <c r="AS74" s="296">
        <v>19</v>
      </c>
      <c r="AT74" s="296">
        <v>23</v>
      </c>
      <c r="AU74" s="296">
        <v>28</v>
      </c>
      <c r="AV74" s="296">
        <v>20</v>
      </c>
      <c r="AW74" s="296">
        <v>17</v>
      </c>
      <c r="AX74" s="296">
        <v>20</v>
      </c>
      <c r="AY74" s="296">
        <v>23</v>
      </c>
      <c r="AZ74" s="296">
        <v>24</v>
      </c>
      <c r="BA74" s="296">
        <v>28</v>
      </c>
      <c r="BB74" s="296">
        <v>32</v>
      </c>
      <c r="BC74" s="296">
        <v>29</v>
      </c>
      <c r="BD74" s="296">
        <v>31</v>
      </c>
      <c r="BE74" s="296">
        <v>29</v>
      </c>
      <c r="BF74" s="296">
        <v>34</v>
      </c>
      <c r="BG74" s="296">
        <v>19</v>
      </c>
      <c r="BH74" s="296">
        <v>25</v>
      </c>
      <c r="BI74" s="296">
        <v>34</v>
      </c>
      <c r="BJ74" s="296">
        <v>29</v>
      </c>
      <c r="BK74" s="296">
        <v>26</v>
      </c>
      <c r="BL74" s="296">
        <v>37</v>
      </c>
      <c r="BM74" s="296">
        <v>33</v>
      </c>
      <c r="BN74" s="296">
        <v>34</v>
      </c>
      <c r="BO74" s="296">
        <v>27</v>
      </c>
      <c r="BP74" s="296">
        <v>34</v>
      </c>
      <c r="BQ74" s="296">
        <v>24</v>
      </c>
      <c r="BR74" s="296">
        <v>21</v>
      </c>
      <c r="BS74" s="296">
        <v>25</v>
      </c>
      <c r="BT74" s="296">
        <v>31</v>
      </c>
      <c r="BU74" s="296">
        <v>37</v>
      </c>
      <c r="BV74" s="296">
        <v>42</v>
      </c>
      <c r="BW74" s="296">
        <v>46</v>
      </c>
    </row>
    <row r="75" spans="1:75" x14ac:dyDescent="0.25">
      <c r="A75" t="s">
        <v>72</v>
      </c>
      <c r="B75" s="296">
        <v>189</v>
      </c>
      <c r="C75" s="296">
        <v>209</v>
      </c>
      <c r="D75" s="296">
        <v>211</v>
      </c>
      <c r="E75" s="296">
        <v>191</v>
      </c>
      <c r="F75" s="296">
        <v>189</v>
      </c>
      <c r="G75" s="296">
        <v>180</v>
      </c>
      <c r="H75" s="296">
        <v>187</v>
      </c>
      <c r="I75" s="296">
        <v>195</v>
      </c>
      <c r="J75" s="296">
        <v>230</v>
      </c>
      <c r="K75" s="296">
        <v>210</v>
      </c>
      <c r="L75" s="296">
        <v>201</v>
      </c>
      <c r="M75" s="296">
        <v>223</v>
      </c>
      <c r="N75" s="296">
        <v>235</v>
      </c>
      <c r="O75" s="296">
        <v>240</v>
      </c>
      <c r="P75" s="296">
        <v>224</v>
      </c>
      <c r="Q75" s="296">
        <v>211</v>
      </c>
      <c r="R75" s="296">
        <v>196</v>
      </c>
      <c r="S75" s="296">
        <v>203</v>
      </c>
      <c r="T75" s="296">
        <v>202</v>
      </c>
      <c r="U75" s="296">
        <v>204</v>
      </c>
      <c r="V75" s="296">
        <v>228</v>
      </c>
      <c r="W75" s="296">
        <v>211</v>
      </c>
      <c r="X75" s="296">
        <v>192</v>
      </c>
      <c r="Y75" s="296">
        <v>178</v>
      </c>
      <c r="Z75" s="296">
        <v>181</v>
      </c>
      <c r="AA75" s="296">
        <v>196</v>
      </c>
      <c r="AB75" s="296">
        <v>201</v>
      </c>
      <c r="AC75" s="296">
        <v>205</v>
      </c>
      <c r="AD75" s="296">
        <v>220</v>
      </c>
      <c r="AE75" s="296">
        <v>212</v>
      </c>
      <c r="AF75" s="296">
        <v>194</v>
      </c>
      <c r="AG75" s="296">
        <v>197</v>
      </c>
      <c r="AH75" s="296">
        <v>199</v>
      </c>
      <c r="AI75" s="296">
        <v>202</v>
      </c>
      <c r="AJ75" s="296">
        <v>200</v>
      </c>
      <c r="AK75" s="296">
        <v>215</v>
      </c>
      <c r="AL75" s="296">
        <v>223</v>
      </c>
      <c r="AM75" s="296">
        <v>215</v>
      </c>
      <c r="AN75" s="296">
        <v>217</v>
      </c>
      <c r="AO75" s="296">
        <v>230</v>
      </c>
      <c r="AP75" s="296">
        <v>227</v>
      </c>
      <c r="AQ75" s="296">
        <v>208</v>
      </c>
      <c r="AR75" s="296">
        <v>209</v>
      </c>
      <c r="AS75" s="296">
        <v>187</v>
      </c>
      <c r="AT75" s="296">
        <v>186</v>
      </c>
      <c r="AU75" s="296">
        <v>201</v>
      </c>
      <c r="AV75" s="296">
        <v>183</v>
      </c>
      <c r="AW75" s="296">
        <v>187</v>
      </c>
      <c r="AX75" s="296">
        <v>185</v>
      </c>
      <c r="AY75" s="296">
        <v>188</v>
      </c>
      <c r="AZ75" s="296">
        <v>183</v>
      </c>
      <c r="BA75" s="296">
        <v>195</v>
      </c>
      <c r="BB75" s="296">
        <v>219</v>
      </c>
      <c r="BC75" s="296">
        <v>252</v>
      </c>
      <c r="BD75" s="296">
        <v>263</v>
      </c>
      <c r="BE75" s="296">
        <v>254</v>
      </c>
      <c r="BF75" s="296">
        <v>254</v>
      </c>
      <c r="BG75" s="296">
        <v>271</v>
      </c>
      <c r="BH75" s="296">
        <v>295</v>
      </c>
      <c r="BI75" s="296">
        <v>305</v>
      </c>
      <c r="BJ75" s="296">
        <v>308</v>
      </c>
      <c r="BK75" s="296">
        <v>279</v>
      </c>
      <c r="BL75" s="296">
        <v>259</v>
      </c>
      <c r="BM75" s="296">
        <v>264</v>
      </c>
      <c r="BN75" s="296">
        <v>312</v>
      </c>
      <c r="BO75" s="296">
        <v>336</v>
      </c>
      <c r="BP75" s="296">
        <v>345</v>
      </c>
      <c r="BQ75" s="296">
        <v>337</v>
      </c>
      <c r="BR75" s="296">
        <v>339</v>
      </c>
      <c r="BS75" s="296">
        <v>337</v>
      </c>
      <c r="BT75" s="296">
        <v>357</v>
      </c>
      <c r="BU75" s="296">
        <v>388</v>
      </c>
      <c r="BV75" s="296">
        <v>428</v>
      </c>
      <c r="BW75" s="296">
        <v>393</v>
      </c>
    </row>
    <row r="76" spans="1:75" x14ac:dyDescent="0.25">
      <c r="A76" t="s">
        <v>73</v>
      </c>
      <c r="B76" s="296">
        <v>135</v>
      </c>
      <c r="C76" s="296">
        <v>138</v>
      </c>
      <c r="D76" s="296">
        <v>141</v>
      </c>
      <c r="E76" s="296">
        <v>144</v>
      </c>
      <c r="F76" s="296">
        <v>145</v>
      </c>
      <c r="G76" s="296">
        <v>139</v>
      </c>
      <c r="H76" s="296">
        <v>142</v>
      </c>
      <c r="I76" s="296">
        <v>147</v>
      </c>
      <c r="J76" s="296">
        <v>151</v>
      </c>
      <c r="K76" s="296">
        <v>167</v>
      </c>
      <c r="L76" s="296">
        <v>160</v>
      </c>
      <c r="M76" s="296">
        <v>158</v>
      </c>
      <c r="N76" s="296">
        <v>155</v>
      </c>
      <c r="O76" s="296">
        <v>147</v>
      </c>
      <c r="P76" s="296">
        <v>130</v>
      </c>
      <c r="Q76" s="296">
        <v>120</v>
      </c>
      <c r="R76" s="296">
        <v>119</v>
      </c>
      <c r="S76" s="296">
        <v>111</v>
      </c>
      <c r="T76" s="296">
        <v>108</v>
      </c>
      <c r="U76" s="296">
        <v>114</v>
      </c>
      <c r="V76" s="296">
        <v>122</v>
      </c>
      <c r="W76" s="296">
        <v>126</v>
      </c>
      <c r="X76" s="296">
        <v>122</v>
      </c>
      <c r="Y76" s="296">
        <v>121</v>
      </c>
      <c r="Z76" s="296">
        <v>116</v>
      </c>
      <c r="AA76" s="296">
        <v>101</v>
      </c>
      <c r="AB76" s="296">
        <v>127</v>
      </c>
      <c r="AC76" s="296">
        <v>117</v>
      </c>
      <c r="AD76" s="296">
        <v>128</v>
      </c>
      <c r="AE76" s="296">
        <v>110</v>
      </c>
      <c r="AF76" s="296">
        <v>102</v>
      </c>
      <c r="AG76" s="296">
        <v>103</v>
      </c>
      <c r="AH76" s="296">
        <v>122</v>
      </c>
      <c r="AI76" s="296">
        <v>120</v>
      </c>
      <c r="AJ76" s="296">
        <v>127</v>
      </c>
      <c r="AK76" s="296">
        <v>107</v>
      </c>
      <c r="AL76" s="296">
        <v>121</v>
      </c>
      <c r="AM76" s="296">
        <v>112</v>
      </c>
      <c r="AN76" s="296">
        <v>108</v>
      </c>
      <c r="AO76" s="296">
        <v>103</v>
      </c>
      <c r="AP76" s="296">
        <v>113</v>
      </c>
      <c r="AQ76" s="296">
        <v>114</v>
      </c>
      <c r="AR76" s="296">
        <v>112</v>
      </c>
      <c r="AS76" s="296">
        <v>111</v>
      </c>
      <c r="AT76" s="296">
        <v>112</v>
      </c>
      <c r="AU76" s="296">
        <v>100</v>
      </c>
      <c r="AV76" s="296">
        <v>94</v>
      </c>
      <c r="AW76" s="296">
        <v>69</v>
      </c>
      <c r="AX76" s="296">
        <v>46</v>
      </c>
      <c r="AY76" s="296">
        <v>43</v>
      </c>
      <c r="AZ76" s="296">
        <v>49</v>
      </c>
      <c r="BA76" s="296">
        <v>51</v>
      </c>
      <c r="BB76" s="296">
        <v>52</v>
      </c>
      <c r="BC76" s="296">
        <v>52</v>
      </c>
      <c r="BD76" s="296">
        <v>40</v>
      </c>
      <c r="BE76" s="296">
        <v>39</v>
      </c>
      <c r="BF76" s="296">
        <v>38</v>
      </c>
      <c r="BG76" s="296">
        <v>45</v>
      </c>
      <c r="BH76" s="296">
        <v>48</v>
      </c>
      <c r="BI76" s="296">
        <v>54</v>
      </c>
      <c r="BJ76" s="296">
        <v>60</v>
      </c>
      <c r="BK76" s="296">
        <v>69</v>
      </c>
      <c r="BL76" s="296">
        <v>63</v>
      </c>
      <c r="BM76" s="296">
        <v>77</v>
      </c>
      <c r="BN76" s="296">
        <v>72</v>
      </c>
      <c r="BO76" s="296">
        <v>81</v>
      </c>
      <c r="BP76" s="296">
        <v>90</v>
      </c>
      <c r="BQ76" s="296">
        <v>90</v>
      </c>
      <c r="BR76" s="296">
        <v>81</v>
      </c>
      <c r="BS76" s="296">
        <v>79</v>
      </c>
      <c r="BT76" s="296">
        <v>66</v>
      </c>
      <c r="BU76" s="296">
        <v>64</v>
      </c>
      <c r="BV76" s="296">
        <v>71</v>
      </c>
      <c r="BW76" s="296">
        <v>75</v>
      </c>
    </row>
    <row r="77" spans="1:75" x14ac:dyDescent="0.25">
      <c r="A77" t="s">
        <v>74</v>
      </c>
      <c r="B77" s="296">
        <v>35</v>
      </c>
      <c r="C77" s="296">
        <v>39</v>
      </c>
      <c r="D77" s="296">
        <v>39</v>
      </c>
      <c r="E77" s="296">
        <v>45</v>
      </c>
      <c r="F77" s="296">
        <v>45</v>
      </c>
      <c r="G77" s="296">
        <v>52</v>
      </c>
      <c r="H77" s="296">
        <v>56</v>
      </c>
      <c r="I77" s="296">
        <v>53</v>
      </c>
      <c r="J77" s="296">
        <v>65</v>
      </c>
      <c r="K77" s="296">
        <v>66</v>
      </c>
      <c r="L77" s="296">
        <v>68</v>
      </c>
      <c r="M77" s="296">
        <v>59</v>
      </c>
      <c r="N77" s="296">
        <v>60</v>
      </c>
      <c r="O77" s="296">
        <v>59</v>
      </c>
      <c r="P77" s="296">
        <v>39</v>
      </c>
      <c r="Q77" s="296">
        <v>40</v>
      </c>
      <c r="R77" s="296">
        <v>49</v>
      </c>
      <c r="S77" s="296">
        <v>50</v>
      </c>
      <c r="T77" s="296">
        <v>52</v>
      </c>
      <c r="U77" s="296">
        <v>62</v>
      </c>
      <c r="V77" s="296">
        <v>55</v>
      </c>
      <c r="W77" s="296">
        <v>58</v>
      </c>
      <c r="X77" s="296">
        <v>49</v>
      </c>
      <c r="Y77" s="296">
        <v>46</v>
      </c>
      <c r="Z77" s="296">
        <v>40</v>
      </c>
      <c r="AA77" s="296">
        <v>48</v>
      </c>
      <c r="AB77" s="296">
        <v>36</v>
      </c>
      <c r="AC77" s="296">
        <v>32</v>
      </c>
      <c r="AD77" s="296">
        <v>39</v>
      </c>
      <c r="AE77" s="296">
        <v>35</v>
      </c>
      <c r="AF77" s="296">
        <v>35</v>
      </c>
      <c r="AG77" s="296">
        <v>30</v>
      </c>
      <c r="AH77" s="296">
        <v>33</v>
      </c>
      <c r="AI77" s="296">
        <v>35</v>
      </c>
      <c r="AJ77" s="296">
        <v>40</v>
      </c>
      <c r="AK77" s="296">
        <v>44</v>
      </c>
      <c r="AL77" s="296">
        <v>45</v>
      </c>
      <c r="AM77" s="296">
        <v>38</v>
      </c>
      <c r="AN77" s="296">
        <v>38</v>
      </c>
      <c r="AO77" s="296">
        <v>34</v>
      </c>
      <c r="AP77" s="296">
        <v>31</v>
      </c>
      <c r="AQ77" s="296">
        <v>33</v>
      </c>
      <c r="AR77" s="296">
        <v>29</v>
      </c>
      <c r="AS77" s="296">
        <v>24</v>
      </c>
      <c r="AT77" s="296">
        <v>30</v>
      </c>
      <c r="AU77" s="296">
        <v>25</v>
      </c>
      <c r="AV77" s="296">
        <v>35</v>
      </c>
      <c r="AW77" s="296">
        <v>30</v>
      </c>
      <c r="AX77" s="296">
        <v>31</v>
      </c>
      <c r="AY77" s="296">
        <v>32</v>
      </c>
      <c r="AZ77" s="296">
        <v>29</v>
      </c>
      <c r="BA77" s="296">
        <v>32</v>
      </c>
      <c r="BB77" s="296">
        <v>27</v>
      </c>
      <c r="BC77" s="296">
        <v>22</v>
      </c>
      <c r="BD77" s="296">
        <v>24</v>
      </c>
      <c r="BE77" s="296">
        <v>27</v>
      </c>
      <c r="BF77" s="296">
        <v>25</v>
      </c>
      <c r="BG77" s="296">
        <v>23</v>
      </c>
      <c r="BH77" s="296">
        <v>24</v>
      </c>
      <c r="BI77" s="296">
        <v>27</v>
      </c>
      <c r="BJ77" s="296">
        <v>37</v>
      </c>
      <c r="BK77" s="296">
        <v>34</v>
      </c>
      <c r="BL77" s="296">
        <v>27</v>
      </c>
      <c r="BM77" s="296">
        <v>33</v>
      </c>
      <c r="BN77" s="296">
        <v>36</v>
      </c>
      <c r="BO77" s="296">
        <v>40</v>
      </c>
      <c r="BP77" s="296">
        <v>39</v>
      </c>
      <c r="BQ77" s="296">
        <v>42</v>
      </c>
      <c r="BR77" s="296">
        <v>45</v>
      </c>
      <c r="BS77" s="296">
        <v>36</v>
      </c>
      <c r="BT77" s="296">
        <v>48</v>
      </c>
      <c r="BU77" s="296">
        <v>42</v>
      </c>
      <c r="BV77" s="296">
        <v>44</v>
      </c>
      <c r="BW77" s="296">
        <v>44</v>
      </c>
    </row>
    <row r="78" spans="1:75" x14ac:dyDescent="0.25">
      <c r="A78" t="s">
        <v>182</v>
      </c>
      <c r="B78" s="296">
        <v>5</v>
      </c>
      <c r="C78" s="296">
        <v>7</v>
      </c>
      <c r="D78" s="296">
        <v>10</v>
      </c>
      <c r="E78" s="296">
        <v>9</v>
      </c>
      <c r="F78" s="296">
        <v>7</v>
      </c>
      <c r="G78" s="296">
        <v>3</v>
      </c>
      <c r="H78" s="296">
        <v>5</v>
      </c>
      <c r="I78" s="296">
        <v>6</v>
      </c>
      <c r="J78" s="296">
        <v>6</v>
      </c>
      <c r="K78" s="296">
        <v>7</v>
      </c>
      <c r="L78" s="296">
        <v>7</v>
      </c>
      <c r="M78" s="296">
        <v>10</v>
      </c>
      <c r="N78" s="296">
        <v>9</v>
      </c>
      <c r="O78" s="296">
        <v>9</v>
      </c>
      <c r="P78" s="296">
        <v>10</v>
      </c>
      <c r="Q78" s="296">
        <v>11</v>
      </c>
      <c r="R78" s="296">
        <v>12</v>
      </c>
      <c r="S78" s="296">
        <v>13</v>
      </c>
      <c r="T78" s="296">
        <v>12</v>
      </c>
      <c r="U78" s="296">
        <v>12</v>
      </c>
      <c r="V78" s="296">
        <v>11</v>
      </c>
      <c r="W78" s="296">
        <v>14</v>
      </c>
      <c r="X78" s="296">
        <v>8</v>
      </c>
      <c r="Y78" s="296">
        <v>6</v>
      </c>
      <c r="Z78" s="296">
        <v>4</v>
      </c>
      <c r="AA78" s="296">
        <v>2</v>
      </c>
      <c r="AB78" s="296">
        <v>2</v>
      </c>
      <c r="AC78" s="296">
        <v>3</v>
      </c>
      <c r="AD78" s="296">
        <v>3</v>
      </c>
      <c r="AE78" s="296">
        <v>3</v>
      </c>
      <c r="AF78" s="296">
        <v>7</v>
      </c>
      <c r="AG78" s="296">
        <v>3</v>
      </c>
      <c r="AH78" s="296">
        <v>1</v>
      </c>
      <c r="AI78" s="296">
        <v>3</v>
      </c>
      <c r="AJ78" s="296">
        <v>1</v>
      </c>
      <c r="AK78" s="296">
        <v>3</v>
      </c>
      <c r="AL78" s="296">
        <v>2</v>
      </c>
      <c r="AM78" s="296">
        <v>3</v>
      </c>
      <c r="AN78" s="296">
        <v>4</v>
      </c>
      <c r="AO78" s="296">
        <v>2</v>
      </c>
      <c r="AP78" s="296">
        <v>6</v>
      </c>
      <c r="AQ78" s="296">
        <v>7</v>
      </c>
      <c r="AR78" s="296">
        <v>8</v>
      </c>
      <c r="AS78" s="296">
        <v>9</v>
      </c>
      <c r="AT78" s="296">
        <v>8</v>
      </c>
      <c r="AU78" s="296">
        <v>8</v>
      </c>
      <c r="AV78" s="296">
        <v>13</v>
      </c>
      <c r="AW78" s="296">
        <v>8</v>
      </c>
      <c r="AX78" s="296">
        <v>9</v>
      </c>
      <c r="AY78" s="296">
        <v>10</v>
      </c>
      <c r="AZ78" s="296">
        <v>11</v>
      </c>
      <c r="BA78" s="296">
        <v>10</v>
      </c>
      <c r="BB78" s="296">
        <v>9</v>
      </c>
      <c r="BC78" s="296">
        <v>10</v>
      </c>
      <c r="BD78" s="296">
        <v>8</v>
      </c>
      <c r="BE78" s="296">
        <v>8</v>
      </c>
      <c r="BF78" s="296">
        <v>8</v>
      </c>
      <c r="BG78" s="296">
        <v>7</v>
      </c>
      <c r="BH78" s="296">
        <v>7</v>
      </c>
      <c r="BI78" s="296">
        <v>7</v>
      </c>
      <c r="BJ78" s="296">
        <v>7</v>
      </c>
      <c r="BK78" s="296">
        <v>7</v>
      </c>
      <c r="BL78" s="296">
        <v>6</v>
      </c>
      <c r="BM78" s="296">
        <v>6</v>
      </c>
      <c r="BN78" s="296">
        <v>7</v>
      </c>
      <c r="BO78" s="296">
        <v>6</v>
      </c>
      <c r="BP78" s="296">
        <v>6</v>
      </c>
      <c r="BQ78" s="296">
        <v>5</v>
      </c>
      <c r="BR78" s="296">
        <v>5</v>
      </c>
      <c r="BS78" s="296">
        <v>4</v>
      </c>
      <c r="BT78" s="296">
        <v>3</v>
      </c>
      <c r="BU78" s="296">
        <v>2</v>
      </c>
      <c r="BV78" s="296">
        <v>2</v>
      </c>
      <c r="BW78" s="296">
        <v>3</v>
      </c>
    </row>
    <row r="80" spans="1:75" x14ac:dyDescent="0.25">
      <c r="A80" t="s">
        <v>2004</v>
      </c>
    </row>
    <row r="82" spans="1:1" x14ac:dyDescent="0.25">
      <c r="A82" t="s">
        <v>2005</v>
      </c>
    </row>
    <row r="103" spans="1:1" x14ac:dyDescent="0.25">
      <c r="A103" t="s">
        <v>1387</v>
      </c>
    </row>
    <row r="105" spans="1:1" x14ac:dyDescent="0.25">
      <c r="A105" s="636">
        <v>42610.588437500002</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1861</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93752</v>
      </c>
      <c r="C19" s="296">
        <v>96113</v>
      </c>
      <c r="D19" s="296">
        <v>97475</v>
      </c>
      <c r="E19" s="296">
        <v>98142</v>
      </c>
      <c r="F19" s="296">
        <v>98808</v>
      </c>
      <c r="G19" s="296">
        <v>99410</v>
      </c>
      <c r="H19" s="296">
        <v>99353</v>
      </c>
      <c r="I19" s="296">
        <v>98940</v>
      </c>
      <c r="J19" s="296">
        <v>98041</v>
      </c>
      <c r="K19" s="296">
        <v>96647</v>
      </c>
      <c r="L19" s="296">
        <v>93309</v>
      </c>
      <c r="M19" s="296">
        <v>90106</v>
      </c>
      <c r="N19" s="296">
        <v>87698</v>
      </c>
      <c r="O19" s="296">
        <v>86473</v>
      </c>
      <c r="P19" s="296">
        <v>85218</v>
      </c>
      <c r="Q19" s="296">
        <v>84024</v>
      </c>
      <c r="R19" s="296">
        <v>82431</v>
      </c>
      <c r="S19" s="296">
        <v>81807</v>
      </c>
      <c r="T19" s="296">
        <v>80471</v>
      </c>
      <c r="U19" s="296">
        <v>79076</v>
      </c>
      <c r="V19" s="296">
        <v>78375</v>
      </c>
      <c r="W19" s="296">
        <v>77133</v>
      </c>
      <c r="X19" s="296">
        <v>75717</v>
      </c>
      <c r="Y19" s="296">
        <v>74412</v>
      </c>
      <c r="Z19" s="296">
        <v>72671</v>
      </c>
      <c r="AA19" s="296">
        <v>72423</v>
      </c>
      <c r="AB19" s="296">
        <v>71042</v>
      </c>
      <c r="AC19" s="296">
        <v>70019</v>
      </c>
      <c r="AD19" s="296">
        <v>68478</v>
      </c>
      <c r="AE19" s="296">
        <v>69191</v>
      </c>
      <c r="AF19" s="296">
        <v>68554</v>
      </c>
      <c r="AG19" s="296">
        <v>67856</v>
      </c>
      <c r="AH19" s="296">
        <v>66750</v>
      </c>
      <c r="AI19" s="296">
        <v>67067</v>
      </c>
      <c r="AJ19" s="296">
        <v>66752</v>
      </c>
      <c r="AK19" s="296">
        <v>65957</v>
      </c>
      <c r="AL19" s="296">
        <v>65350</v>
      </c>
      <c r="AM19" s="296">
        <v>65684</v>
      </c>
      <c r="AN19" s="296">
        <v>65370</v>
      </c>
      <c r="AO19" s="296">
        <v>64230</v>
      </c>
      <c r="AP19" s="296">
        <v>62241</v>
      </c>
      <c r="AQ19" s="296">
        <v>61155</v>
      </c>
      <c r="AR19" s="296">
        <v>59376</v>
      </c>
      <c r="AS19" s="296">
        <v>57580</v>
      </c>
      <c r="AT19" s="296">
        <v>55995</v>
      </c>
      <c r="AU19" s="296">
        <v>55429</v>
      </c>
      <c r="AV19" s="296">
        <v>54035</v>
      </c>
      <c r="AW19" s="296">
        <v>52695</v>
      </c>
      <c r="AX19" s="296">
        <v>51401</v>
      </c>
      <c r="AY19" s="296">
        <v>50583</v>
      </c>
      <c r="AZ19" s="296">
        <v>49883</v>
      </c>
      <c r="BA19" s="296">
        <v>49569</v>
      </c>
      <c r="BB19" s="296">
        <v>49138</v>
      </c>
      <c r="BC19" s="296">
        <v>49354</v>
      </c>
      <c r="BD19" s="296">
        <v>48802</v>
      </c>
      <c r="BE19" s="296">
        <v>48098</v>
      </c>
      <c r="BF19" s="296">
        <v>47408</v>
      </c>
      <c r="BG19" s="296">
        <v>47745</v>
      </c>
      <c r="BH19" s="296">
        <v>48220</v>
      </c>
      <c r="BI19" s="296">
        <v>48670</v>
      </c>
      <c r="BJ19" s="296">
        <v>49095</v>
      </c>
      <c r="BK19" s="296">
        <v>50264</v>
      </c>
      <c r="BL19" s="296">
        <v>51586</v>
      </c>
      <c r="BM19" s="296">
        <v>52781</v>
      </c>
      <c r="BN19" s="296">
        <v>53486</v>
      </c>
      <c r="BO19" s="296">
        <v>54299</v>
      </c>
      <c r="BP19" s="296">
        <v>55031</v>
      </c>
      <c r="BQ19" s="296">
        <v>55791</v>
      </c>
      <c r="BR19" s="296">
        <v>55475</v>
      </c>
      <c r="BS19" s="296">
        <v>55559</v>
      </c>
      <c r="BT19" s="296">
        <v>55288</v>
      </c>
      <c r="BU19" s="296">
        <v>55658</v>
      </c>
      <c r="BV19" s="296">
        <v>55390</v>
      </c>
      <c r="BW19" s="296">
        <v>55367</v>
      </c>
    </row>
    <row r="20" spans="1:75" x14ac:dyDescent="0.25">
      <c r="A20" t="s">
        <v>486</v>
      </c>
      <c r="B20" s="296">
        <v>3803</v>
      </c>
      <c r="C20" s="296">
        <v>3848</v>
      </c>
      <c r="D20" s="296">
        <v>3844</v>
      </c>
      <c r="E20" s="296">
        <v>3813</v>
      </c>
      <c r="F20" s="296">
        <v>3836</v>
      </c>
      <c r="G20" s="296">
        <v>3876</v>
      </c>
      <c r="H20" s="296">
        <v>3883</v>
      </c>
      <c r="I20" s="296">
        <v>3906</v>
      </c>
      <c r="J20" s="296">
        <v>3887</v>
      </c>
      <c r="K20" s="296">
        <v>3929</v>
      </c>
      <c r="L20" s="296">
        <v>3974</v>
      </c>
      <c r="M20" s="296">
        <v>3929</v>
      </c>
      <c r="N20" s="296">
        <v>3929</v>
      </c>
      <c r="O20" s="296">
        <v>3998</v>
      </c>
      <c r="P20" s="296">
        <v>3995</v>
      </c>
      <c r="Q20" s="296">
        <v>3891</v>
      </c>
      <c r="R20" s="296">
        <v>3796</v>
      </c>
      <c r="S20" s="296">
        <v>3779</v>
      </c>
      <c r="T20" s="296">
        <v>3692</v>
      </c>
      <c r="U20" s="296">
        <v>3545</v>
      </c>
      <c r="V20" s="296">
        <v>3482</v>
      </c>
      <c r="W20" s="296">
        <v>3449</v>
      </c>
      <c r="X20" s="296">
        <v>3277</v>
      </c>
      <c r="Y20" s="296">
        <v>3145</v>
      </c>
      <c r="Z20" s="296">
        <v>3029</v>
      </c>
      <c r="AA20" s="296">
        <v>2996</v>
      </c>
      <c r="AB20" s="296">
        <v>2886</v>
      </c>
      <c r="AC20" s="296">
        <v>2742</v>
      </c>
      <c r="AD20" s="296">
        <v>2587</v>
      </c>
      <c r="AE20" s="296">
        <v>2585</v>
      </c>
      <c r="AF20" s="296">
        <v>2473</v>
      </c>
      <c r="AG20" s="296">
        <v>2381</v>
      </c>
      <c r="AH20" s="296">
        <v>2317</v>
      </c>
      <c r="AI20" s="296">
        <v>2331</v>
      </c>
      <c r="AJ20" s="296">
        <v>2237</v>
      </c>
      <c r="AK20" s="296">
        <v>2148</v>
      </c>
      <c r="AL20" s="296">
        <v>2088</v>
      </c>
      <c r="AM20" s="296">
        <v>2146</v>
      </c>
      <c r="AN20" s="296">
        <v>2106</v>
      </c>
      <c r="AO20" s="296">
        <v>2030</v>
      </c>
      <c r="AP20" s="296">
        <v>1990</v>
      </c>
      <c r="AQ20" s="296">
        <v>2002</v>
      </c>
      <c r="AR20" s="296">
        <v>1975</v>
      </c>
      <c r="AS20" s="296">
        <v>1911</v>
      </c>
      <c r="AT20" s="296">
        <v>1845</v>
      </c>
      <c r="AU20" s="296">
        <v>1836</v>
      </c>
      <c r="AV20" s="296">
        <v>1705</v>
      </c>
      <c r="AW20" s="296">
        <v>1657</v>
      </c>
      <c r="AX20" s="296">
        <v>1600</v>
      </c>
      <c r="AY20" s="296">
        <v>1580</v>
      </c>
      <c r="AZ20" s="296">
        <v>1511</v>
      </c>
      <c r="BA20" s="296">
        <v>1450</v>
      </c>
      <c r="BB20" s="296">
        <v>1381</v>
      </c>
      <c r="BC20" s="296">
        <v>1400</v>
      </c>
      <c r="BD20" s="296">
        <v>1361</v>
      </c>
      <c r="BE20" s="296">
        <v>1274</v>
      </c>
      <c r="BF20" s="296">
        <v>1245</v>
      </c>
      <c r="BG20" s="296">
        <v>1246</v>
      </c>
      <c r="BH20" s="296">
        <v>1232</v>
      </c>
      <c r="BI20" s="296">
        <v>1224</v>
      </c>
      <c r="BJ20" s="296">
        <v>1224</v>
      </c>
      <c r="BK20" s="296">
        <v>1294</v>
      </c>
      <c r="BL20" s="296">
        <v>1333</v>
      </c>
      <c r="BM20" s="296">
        <v>1348</v>
      </c>
      <c r="BN20" s="296">
        <v>1376</v>
      </c>
      <c r="BO20" s="296">
        <v>1405</v>
      </c>
      <c r="BP20" s="296">
        <v>1426</v>
      </c>
      <c r="BQ20" s="296">
        <v>1402</v>
      </c>
      <c r="BR20" s="296">
        <v>1384</v>
      </c>
      <c r="BS20" s="296">
        <v>1428</v>
      </c>
      <c r="BT20" s="296">
        <v>1447</v>
      </c>
      <c r="BU20" s="296">
        <v>1441</v>
      </c>
      <c r="BV20" s="296">
        <v>1406</v>
      </c>
      <c r="BW20" s="296">
        <v>1374</v>
      </c>
    </row>
    <row r="21" spans="1:75" x14ac:dyDescent="0.25">
      <c r="A21" t="s">
        <v>487</v>
      </c>
      <c r="B21" s="296">
        <v>8</v>
      </c>
      <c r="C21" s="296">
        <v>9</v>
      </c>
      <c r="D21" s="296">
        <v>8</v>
      </c>
      <c r="E21" s="296">
        <v>7</v>
      </c>
      <c r="F21" s="296">
        <v>7</v>
      </c>
      <c r="G21" s="296">
        <v>7</v>
      </c>
      <c r="H21" s="296">
        <v>8</v>
      </c>
      <c r="I21" s="296">
        <v>8</v>
      </c>
      <c r="J21" s="296">
        <v>8</v>
      </c>
      <c r="K21" s="296">
        <v>8</v>
      </c>
      <c r="L21" s="296">
        <v>7</v>
      </c>
      <c r="M21" s="296">
        <v>7</v>
      </c>
      <c r="N21" s="296">
        <v>7</v>
      </c>
      <c r="O21" s="296">
        <v>8</v>
      </c>
      <c r="P21" s="296">
        <v>4</v>
      </c>
      <c r="Q21" s="296">
        <v>2</v>
      </c>
      <c r="R21" s="296">
        <v>2</v>
      </c>
      <c r="S21" s="296">
        <v>3</v>
      </c>
      <c r="T21" s="296">
        <v>3</v>
      </c>
      <c r="U21" s="296">
        <v>3</v>
      </c>
      <c r="V21" s="296">
        <v>3</v>
      </c>
      <c r="W21" s="296">
        <v>2</v>
      </c>
      <c r="X21" s="296">
        <v>2</v>
      </c>
      <c r="Y21" s="296">
        <v>2</v>
      </c>
      <c r="Z21" s="296">
        <v>4</v>
      </c>
      <c r="AA21" s="296">
        <v>4</v>
      </c>
      <c r="AB21" s="296">
        <v>3</v>
      </c>
      <c r="AC21" s="296">
        <v>4</v>
      </c>
      <c r="AD21" s="296">
        <v>2</v>
      </c>
      <c r="AE21" s="296">
        <v>2</v>
      </c>
      <c r="AF21" s="296">
        <v>2</v>
      </c>
      <c r="AG21" s="296">
        <v>5</v>
      </c>
      <c r="AH21" s="296">
        <v>5</v>
      </c>
      <c r="AI21" s="296">
        <v>1</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14</v>
      </c>
      <c r="C22" s="296">
        <v>13</v>
      </c>
      <c r="D22" s="296">
        <v>14</v>
      </c>
      <c r="E22" s="296">
        <v>12</v>
      </c>
      <c r="F22" s="296">
        <v>14</v>
      </c>
      <c r="G22" s="296">
        <v>16</v>
      </c>
      <c r="H22" s="296">
        <v>18</v>
      </c>
      <c r="I22" s="296">
        <v>22</v>
      </c>
      <c r="J22" s="296">
        <v>26</v>
      </c>
      <c r="K22" s="296">
        <v>19</v>
      </c>
      <c r="L22" s="296">
        <v>19</v>
      </c>
      <c r="M22" s="296">
        <v>21</v>
      </c>
      <c r="N22" s="296">
        <v>27</v>
      </c>
      <c r="O22" s="296">
        <v>32</v>
      </c>
      <c r="P22" s="296">
        <v>30</v>
      </c>
      <c r="Q22" s="296">
        <v>27</v>
      </c>
      <c r="R22" s="296">
        <v>24</v>
      </c>
      <c r="S22" s="296">
        <v>28</v>
      </c>
      <c r="T22" s="296">
        <v>26</v>
      </c>
      <c r="U22" s="296">
        <v>22</v>
      </c>
      <c r="V22" s="296">
        <v>23</v>
      </c>
      <c r="W22" s="296">
        <v>19</v>
      </c>
      <c r="X22" s="296">
        <v>24</v>
      </c>
      <c r="Y22" s="296">
        <v>25</v>
      </c>
      <c r="Z22" s="296">
        <v>31</v>
      </c>
      <c r="AA22" s="296">
        <v>34</v>
      </c>
      <c r="AB22" s="296">
        <v>35</v>
      </c>
      <c r="AC22" s="296">
        <v>25</v>
      </c>
      <c r="AD22" s="296">
        <v>25</v>
      </c>
      <c r="AE22" s="296">
        <v>24</v>
      </c>
      <c r="AF22" s="296">
        <v>27</v>
      </c>
      <c r="AG22" s="296">
        <v>25</v>
      </c>
      <c r="AH22" s="296">
        <v>27</v>
      </c>
      <c r="AI22" s="296">
        <v>23</v>
      </c>
      <c r="AJ22" s="296">
        <v>21</v>
      </c>
      <c r="AK22" s="296">
        <v>22</v>
      </c>
      <c r="AL22" s="296">
        <v>28</v>
      </c>
      <c r="AM22" s="296">
        <v>23</v>
      </c>
      <c r="AN22" s="296">
        <v>29</v>
      </c>
      <c r="AO22" s="296">
        <v>28</v>
      </c>
      <c r="AP22" s="296">
        <v>26</v>
      </c>
      <c r="AQ22" s="296">
        <v>24</v>
      </c>
      <c r="AR22" s="296">
        <v>24</v>
      </c>
      <c r="AS22" s="296">
        <v>31</v>
      </c>
      <c r="AT22" s="296">
        <v>34</v>
      </c>
      <c r="AU22" s="296">
        <v>32</v>
      </c>
      <c r="AV22" s="296">
        <v>30</v>
      </c>
      <c r="AW22" s="296">
        <v>30</v>
      </c>
      <c r="AX22" s="296">
        <v>34</v>
      </c>
      <c r="AY22" s="296">
        <v>39</v>
      </c>
      <c r="AZ22" s="296">
        <v>41</v>
      </c>
      <c r="BA22" s="296">
        <v>34</v>
      </c>
      <c r="BB22" s="296">
        <v>33</v>
      </c>
      <c r="BC22" s="296">
        <v>35</v>
      </c>
      <c r="BD22" s="296">
        <v>30</v>
      </c>
      <c r="BE22" s="296">
        <v>31</v>
      </c>
      <c r="BF22" s="296">
        <v>28</v>
      </c>
      <c r="BG22" s="296">
        <v>32</v>
      </c>
      <c r="BH22" s="296">
        <v>31</v>
      </c>
      <c r="BI22" s="296">
        <v>34</v>
      </c>
      <c r="BJ22" s="296">
        <v>36</v>
      </c>
      <c r="BK22" s="296">
        <v>35</v>
      </c>
      <c r="BL22" s="296">
        <v>41</v>
      </c>
      <c r="BM22" s="296">
        <v>47</v>
      </c>
      <c r="BN22" s="296">
        <v>46</v>
      </c>
      <c r="BO22" s="296">
        <v>51</v>
      </c>
      <c r="BP22" s="296">
        <v>51</v>
      </c>
      <c r="BQ22" s="296">
        <v>64</v>
      </c>
      <c r="BR22" s="296">
        <v>66</v>
      </c>
      <c r="BS22" s="296">
        <v>62</v>
      </c>
      <c r="BT22" s="296">
        <v>66</v>
      </c>
      <c r="BU22" s="296">
        <v>71</v>
      </c>
      <c r="BV22" s="296">
        <v>83</v>
      </c>
      <c r="BW22" s="296">
        <v>71</v>
      </c>
    </row>
    <row r="23" spans="1:75" x14ac:dyDescent="0.25">
      <c r="A23" t="s">
        <v>20</v>
      </c>
      <c r="B23" s="296">
        <v>699</v>
      </c>
      <c r="C23" s="296">
        <v>736</v>
      </c>
      <c r="D23" s="296">
        <v>756</v>
      </c>
      <c r="E23" s="296">
        <v>720</v>
      </c>
      <c r="F23" s="296">
        <v>684</v>
      </c>
      <c r="G23" s="296">
        <v>675</v>
      </c>
      <c r="H23" s="296">
        <v>663</v>
      </c>
      <c r="I23" s="296">
        <v>639</v>
      </c>
      <c r="J23" s="296">
        <v>650</v>
      </c>
      <c r="K23" s="296">
        <v>599</v>
      </c>
      <c r="L23" s="296">
        <v>585</v>
      </c>
      <c r="M23" s="296">
        <v>570</v>
      </c>
      <c r="N23" s="296">
        <v>573</v>
      </c>
      <c r="O23" s="296">
        <v>600</v>
      </c>
      <c r="P23" s="296">
        <v>595</v>
      </c>
      <c r="Q23" s="296">
        <v>582</v>
      </c>
      <c r="R23" s="296">
        <v>619</v>
      </c>
      <c r="S23" s="296">
        <v>638</v>
      </c>
      <c r="T23" s="296">
        <v>641</v>
      </c>
      <c r="U23" s="296">
        <v>651</v>
      </c>
      <c r="V23" s="296">
        <v>639</v>
      </c>
      <c r="W23" s="296">
        <v>630</v>
      </c>
      <c r="X23" s="296">
        <v>612</v>
      </c>
      <c r="Y23" s="296">
        <v>610</v>
      </c>
      <c r="Z23" s="296">
        <v>651</v>
      </c>
      <c r="AA23" s="296">
        <v>676</v>
      </c>
      <c r="AB23" s="296">
        <v>655</v>
      </c>
      <c r="AC23" s="296">
        <v>653</v>
      </c>
      <c r="AD23" s="296">
        <v>677</v>
      </c>
      <c r="AE23" s="296">
        <v>673</v>
      </c>
      <c r="AF23" s="296">
        <v>674</v>
      </c>
      <c r="AG23" s="296">
        <v>685</v>
      </c>
      <c r="AH23" s="296">
        <v>669</v>
      </c>
      <c r="AI23" s="296">
        <v>669</v>
      </c>
      <c r="AJ23" s="296">
        <v>643</v>
      </c>
      <c r="AK23" s="296">
        <v>608</v>
      </c>
      <c r="AL23" s="296">
        <v>608</v>
      </c>
      <c r="AM23" s="296">
        <v>649</v>
      </c>
      <c r="AN23" s="296">
        <v>670</v>
      </c>
      <c r="AO23" s="296">
        <v>659</v>
      </c>
      <c r="AP23" s="296">
        <v>654</v>
      </c>
      <c r="AQ23" s="296">
        <v>630</v>
      </c>
      <c r="AR23" s="296">
        <v>615</v>
      </c>
      <c r="AS23" s="296">
        <v>605</v>
      </c>
      <c r="AT23" s="296">
        <v>555</v>
      </c>
      <c r="AU23" s="296">
        <v>570</v>
      </c>
      <c r="AV23" s="296">
        <v>570</v>
      </c>
      <c r="AW23" s="296">
        <v>591</v>
      </c>
      <c r="AX23" s="296">
        <v>617</v>
      </c>
      <c r="AY23" s="296">
        <v>601</v>
      </c>
      <c r="AZ23" s="296">
        <v>580</v>
      </c>
      <c r="BA23" s="296">
        <v>582</v>
      </c>
      <c r="BB23" s="296">
        <v>556</v>
      </c>
      <c r="BC23" s="296">
        <v>552</v>
      </c>
      <c r="BD23" s="296">
        <v>519</v>
      </c>
      <c r="BE23" s="296">
        <v>496</v>
      </c>
      <c r="BF23" s="296">
        <v>463</v>
      </c>
      <c r="BG23" s="296">
        <v>451</v>
      </c>
      <c r="BH23" s="296">
        <v>447</v>
      </c>
      <c r="BI23" s="296">
        <v>440</v>
      </c>
      <c r="BJ23" s="296">
        <v>404</v>
      </c>
      <c r="BK23" s="296">
        <v>400</v>
      </c>
      <c r="BL23" s="296">
        <v>398</v>
      </c>
      <c r="BM23" s="296">
        <v>416</v>
      </c>
      <c r="BN23" s="296">
        <v>412</v>
      </c>
      <c r="BO23" s="296">
        <v>433</v>
      </c>
      <c r="BP23" s="296">
        <v>472</v>
      </c>
      <c r="BQ23" s="296">
        <v>496</v>
      </c>
      <c r="BR23" s="296">
        <v>506</v>
      </c>
      <c r="BS23" s="296">
        <v>514</v>
      </c>
      <c r="BT23" s="296">
        <v>509</v>
      </c>
      <c r="BU23" s="296">
        <v>518</v>
      </c>
      <c r="BV23" s="296">
        <v>503</v>
      </c>
      <c r="BW23" s="296">
        <v>515</v>
      </c>
    </row>
    <row r="24" spans="1:75" x14ac:dyDescent="0.25">
      <c r="A24" t="s">
        <v>21</v>
      </c>
      <c r="B24" s="296">
        <v>75</v>
      </c>
      <c r="C24" s="296">
        <v>72</v>
      </c>
      <c r="D24" s="296">
        <v>68</v>
      </c>
      <c r="E24" s="296">
        <v>67</v>
      </c>
      <c r="F24" s="296">
        <v>64</v>
      </c>
      <c r="G24" s="296">
        <v>82</v>
      </c>
      <c r="H24" s="296">
        <v>82</v>
      </c>
      <c r="I24" s="296">
        <v>85</v>
      </c>
      <c r="J24" s="296">
        <v>70</v>
      </c>
      <c r="K24" s="296">
        <v>68</v>
      </c>
      <c r="L24" s="296">
        <v>65</v>
      </c>
      <c r="M24" s="296">
        <v>76</v>
      </c>
      <c r="N24" s="296">
        <v>86</v>
      </c>
      <c r="O24" s="296">
        <v>101</v>
      </c>
      <c r="P24" s="296">
        <v>101</v>
      </c>
      <c r="Q24" s="296">
        <v>111</v>
      </c>
      <c r="R24" s="296">
        <v>112</v>
      </c>
      <c r="S24" s="296">
        <v>114</v>
      </c>
      <c r="T24" s="296">
        <v>115</v>
      </c>
      <c r="U24" s="296">
        <v>107</v>
      </c>
      <c r="V24" s="296">
        <v>120</v>
      </c>
      <c r="W24" s="296">
        <v>126</v>
      </c>
      <c r="X24" s="296">
        <v>136</v>
      </c>
      <c r="Y24" s="296">
        <v>135</v>
      </c>
      <c r="Z24" s="296">
        <v>125</v>
      </c>
      <c r="AA24" s="296">
        <v>138</v>
      </c>
      <c r="AB24" s="296">
        <v>129</v>
      </c>
      <c r="AC24" s="296">
        <v>118</v>
      </c>
      <c r="AD24" s="296">
        <v>113</v>
      </c>
      <c r="AE24" s="296">
        <v>93</v>
      </c>
      <c r="AF24" s="296">
        <v>93</v>
      </c>
      <c r="AG24" s="296">
        <v>77</v>
      </c>
      <c r="AH24" s="296">
        <v>89</v>
      </c>
      <c r="AI24" s="296">
        <v>88</v>
      </c>
      <c r="AJ24" s="296">
        <v>84</v>
      </c>
      <c r="AK24" s="296">
        <v>78</v>
      </c>
      <c r="AL24" s="296">
        <v>73</v>
      </c>
      <c r="AM24" s="296">
        <v>76</v>
      </c>
      <c r="AN24" s="296">
        <v>69</v>
      </c>
      <c r="AO24" s="296">
        <v>68</v>
      </c>
      <c r="AP24" s="296">
        <v>64</v>
      </c>
      <c r="AQ24" s="296">
        <v>64</v>
      </c>
      <c r="AR24" s="296">
        <v>58</v>
      </c>
      <c r="AS24" s="296">
        <v>62</v>
      </c>
      <c r="AT24" s="296">
        <v>56</v>
      </c>
      <c r="AU24" s="296">
        <v>63</v>
      </c>
      <c r="AV24" s="296">
        <v>63</v>
      </c>
      <c r="AW24" s="296">
        <v>58</v>
      </c>
      <c r="AX24" s="296">
        <v>61</v>
      </c>
      <c r="AY24" s="296">
        <v>55</v>
      </c>
      <c r="AZ24" s="296">
        <v>60</v>
      </c>
      <c r="BA24" s="296">
        <v>61</v>
      </c>
      <c r="BB24" s="296">
        <v>60</v>
      </c>
      <c r="BC24" s="296">
        <v>60</v>
      </c>
      <c r="BD24" s="296">
        <v>58</v>
      </c>
      <c r="BE24" s="296">
        <v>62</v>
      </c>
      <c r="BF24" s="296">
        <v>70</v>
      </c>
      <c r="BG24" s="296">
        <v>75</v>
      </c>
      <c r="BH24" s="296">
        <v>70</v>
      </c>
      <c r="BI24" s="296">
        <v>70</v>
      </c>
      <c r="BJ24" s="296">
        <v>72</v>
      </c>
      <c r="BK24" s="296">
        <v>84</v>
      </c>
      <c r="BL24" s="296">
        <v>96</v>
      </c>
      <c r="BM24" s="296">
        <v>116</v>
      </c>
      <c r="BN24" s="296">
        <v>130</v>
      </c>
      <c r="BO24" s="296">
        <v>142</v>
      </c>
      <c r="BP24" s="296">
        <v>144</v>
      </c>
      <c r="BQ24" s="296">
        <v>139</v>
      </c>
      <c r="BR24" s="296">
        <v>145</v>
      </c>
      <c r="BS24" s="296">
        <v>154</v>
      </c>
      <c r="BT24" s="296">
        <v>126</v>
      </c>
      <c r="BU24" s="296">
        <v>117</v>
      </c>
      <c r="BV24" s="296">
        <v>116</v>
      </c>
      <c r="BW24" s="296">
        <v>107</v>
      </c>
    </row>
    <row r="25" spans="1:75" x14ac:dyDescent="0.25">
      <c r="A25" t="s">
        <v>22</v>
      </c>
      <c r="B25" s="296">
        <v>19</v>
      </c>
      <c r="C25" s="296">
        <v>21</v>
      </c>
      <c r="D25" s="296">
        <v>21</v>
      </c>
      <c r="E25" s="296">
        <v>16</v>
      </c>
      <c r="F25" s="296">
        <v>13</v>
      </c>
      <c r="G25" s="296">
        <v>10</v>
      </c>
      <c r="H25" s="296">
        <v>9</v>
      </c>
      <c r="I25" s="296">
        <v>9</v>
      </c>
      <c r="J25" s="296">
        <v>10</v>
      </c>
      <c r="K25" s="296">
        <v>12</v>
      </c>
      <c r="L25" s="296">
        <v>14</v>
      </c>
      <c r="M25" s="296">
        <v>14</v>
      </c>
      <c r="N25" s="296">
        <v>14</v>
      </c>
      <c r="O25" s="296">
        <v>20</v>
      </c>
      <c r="P25" s="296">
        <v>28</v>
      </c>
      <c r="Q25" s="296">
        <v>22</v>
      </c>
      <c r="R25" s="296">
        <v>30</v>
      </c>
      <c r="S25" s="296">
        <v>30</v>
      </c>
      <c r="T25" s="296">
        <v>25</v>
      </c>
      <c r="U25" s="296">
        <v>25</v>
      </c>
      <c r="V25" s="296">
        <v>20</v>
      </c>
      <c r="W25" s="296">
        <v>20</v>
      </c>
      <c r="X25" s="296">
        <v>20</v>
      </c>
      <c r="Y25" s="296">
        <v>28</v>
      </c>
      <c r="Z25" s="296">
        <v>25</v>
      </c>
      <c r="AA25" s="296">
        <v>25</v>
      </c>
      <c r="AB25" s="296">
        <v>26</v>
      </c>
      <c r="AC25" s="296">
        <v>29</v>
      </c>
      <c r="AD25" s="296">
        <v>30</v>
      </c>
      <c r="AE25" s="296">
        <v>42</v>
      </c>
      <c r="AF25" s="296">
        <v>50</v>
      </c>
      <c r="AG25" s="296">
        <v>56</v>
      </c>
      <c r="AH25" s="296">
        <v>54</v>
      </c>
      <c r="AI25" s="296">
        <v>49</v>
      </c>
      <c r="AJ25" s="296">
        <v>50</v>
      </c>
      <c r="AK25" s="296">
        <v>49</v>
      </c>
      <c r="AL25" s="296">
        <v>59</v>
      </c>
      <c r="AM25" s="296">
        <v>50</v>
      </c>
      <c r="AN25" s="296">
        <v>49</v>
      </c>
      <c r="AO25" s="296">
        <v>44</v>
      </c>
      <c r="AP25" s="296">
        <v>42</v>
      </c>
      <c r="AQ25" s="296">
        <v>40</v>
      </c>
      <c r="AR25" s="296">
        <v>35</v>
      </c>
      <c r="AS25" s="296">
        <v>31</v>
      </c>
      <c r="AT25" s="296">
        <v>31</v>
      </c>
      <c r="AU25" s="296">
        <v>35</v>
      </c>
      <c r="AV25" s="296">
        <v>29</v>
      </c>
      <c r="AW25" s="296">
        <v>30</v>
      </c>
      <c r="AX25" s="296">
        <v>24</v>
      </c>
      <c r="AY25" s="296">
        <v>23</v>
      </c>
      <c r="AZ25" s="296">
        <v>18</v>
      </c>
      <c r="BA25" s="296">
        <v>22</v>
      </c>
      <c r="BB25" s="296">
        <v>25</v>
      </c>
      <c r="BC25" s="296">
        <v>30</v>
      </c>
      <c r="BD25" s="296">
        <v>25</v>
      </c>
      <c r="BE25" s="296">
        <v>27</v>
      </c>
      <c r="BF25" s="296">
        <v>20</v>
      </c>
      <c r="BG25" s="296">
        <v>21</v>
      </c>
      <c r="BH25" s="296">
        <v>17</v>
      </c>
      <c r="BI25" s="296">
        <v>21</v>
      </c>
      <c r="BJ25" s="296">
        <v>20</v>
      </c>
      <c r="BK25" s="296">
        <v>29</v>
      </c>
      <c r="BL25" s="296">
        <v>43</v>
      </c>
      <c r="BM25" s="296">
        <v>38</v>
      </c>
      <c r="BN25" s="296">
        <v>42</v>
      </c>
      <c r="BO25" s="296">
        <v>33</v>
      </c>
      <c r="BP25" s="296">
        <v>26</v>
      </c>
      <c r="BQ25" s="296">
        <v>25</v>
      </c>
      <c r="BR25" s="296">
        <v>24</v>
      </c>
      <c r="BS25" s="296">
        <v>27</v>
      </c>
      <c r="BT25" s="296">
        <v>26</v>
      </c>
      <c r="BU25" s="296">
        <v>22</v>
      </c>
      <c r="BV25" s="296">
        <v>21</v>
      </c>
      <c r="BW25" s="296">
        <v>20</v>
      </c>
    </row>
    <row r="26" spans="1:75" x14ac:dyDescent="0.25">
      <c r="A26" t="s">
        <v>23</v>
      </c>
      <c r="B26" s="296">
        <v>2084</v>
      </c>
      <c r="C26" s="296">
        <v>2132</v>
      </c>
      <c r="D26" s="296">
        <v>2110</v>
      </c>
      <c r="E26" s="296">
        <v>2187</v>
      </c>
      <c r="F26" s="296">
        <v>2211</v>
      </c>
      <c r="G26" s="296">
        <v>2245</v>
      </c>
      <c r="H26" s="296">
        <v>2224</v>
      </c>
      <c r="I26" s="296">
        <v>2166</v>
      </c>
      <c r="J26" s="296">
        <v>2164</v>
      </c>
      <c r="K26" s="296">
        <v>2149</v>
      </c>
      <c r="L26" s="296">
        <v>2098</v>
      </c>
      <c r="M26" s="296">
        <v>2096</v>
      </c>
      <c r="N26" s="296">
        <v>2086</v>
      </c>
      <c r="O26" s="296">
        <v>2145</v>
      </c>
      <c r="P26" s="296">
        <v>2106</v>
      </c>
      <c r="Q26" s="296">
        <v>2138</v>
      </c>
      <c r="R26" s="296">
        <v>2105</v>
      </c>
      <c r="S26" s="296">
        <v>2061</v>
      </c>
      <c r="T26" s="296">
        <v>1996</v>
      </c>
      <c r="U26" s="296">
        <v>1978</v>
      </c>
      <c r="V26" s="296">
        <v>1980</v>
      </c>
      <c r="W26" s="296">
        <v>1934</v>
      </c>
      <c r="X26" s="296">
        <v>1852</v>
      </c>
      <c r="Y26" s="296">
        <v>1818</v>
      </c>
      <c r="Z26" s="296">
        <v>1809</v>
      </c>
      <c r="AA26" s="296">
        <v>1768</v>
      </c>
      <c r="AB26" s="296">
        <v>1695</v>
      </c>
      <c r="AC26" s="296">
        <v>1660</v>
      </c>
      <c r="AD26" s="296">
        <v>1639</v>
      </c>
      <c r="AE26" s="296">
        <v>1651</v>
      </c>
      <c r="AF26" s="296">
        <v>1609</v>
      </c>
      <c r="AG26" s="296">
        <v>1589</v>
      </c>
      <c r="AH26" s="296">
        <v>1522</v>
      </c>
      <c r="AI26" s="296">
        <v>1529</v>
      </c>
      <c r="AJ26" s="296">
        <v>1482</v>
      </c>
      <c r="AK26" s="296">
        <v>1433</v>
      </c>
      <c r="AL26" s="296">
        <v>1423</v>
      </c>
      <c r="AM26" s="296">
        <v>1413</v>
      </c>
      <c r="AN26" s="296">
        <v>1329</v>
      </c>
      <c r="AO26" s="296">
        <v>1315</v>
      </c>
      <c r="AP26" s="296">
        <v>1284</v>
      </c>
      <c r="AQ26" s="296">
        <v>1245</v>
      </c>
      <c r="AR26" s="296">
        <v>1177</v>
      </c>
      <c r="AS26" s="296">
        <v>1124</v>
      </c>
      <c r="AT26" s="296">
        <v>1144</v>
      </c>
      <c r="AU26" s="296">
        <v>1096</v>
      </c>
      <c r="AV26" s="296">
        <v>1044</v>
      </c>
      <c r="AW26" s="296">
        <v>946</v>
      </c>
      <c r="AX26" s="296">
        <v>891</v>
      </c>
      <c r="AY26" s="296">
        <v>863</v>
      </c>
      <c r="AZ26" s="296">
        <v>799</v>
      </c>
      <c r="BA26" s="296">
        <v>787</v>
      </c>
      <c r="BB26" s="296">
        <v>762</v>
      </c>
      <c r="BC26" s="296">
        <v>794</v>
      </c>
      <c r="BD26" s="296">
        <v>804</v>
      </c>
      <c r="BE26" s="296">
        <v>781</v>
      </c>
      <c r="BF26" s="296">
        <v>797</v>
      </c>
      <c r="BG26" s="296">
        <v>820</v>
      </c>
      <c r="BH26" s="296">
        <v>853</v>
      </c>
      <c r="BI26" s="296">
        <v>887</v>
      </c>
      <c r="BJ26" s="296">
        <v>924</v>
      </c>
      <c r="BK26" s="296">
        <v>975</v>
      </c>
      <c r="BL26" s="296">
        <v>987</v>
      </c>
      <c r="BM26" s="296">
        <v>1004</v>
      </c>
      <c r="BN26" s="296">
        <v>992</v>
      </c>
      <c r="BO26" s="296">
        <v>975</v>
      </c>
      <c r="BP26" s="296">
        <v>997</v>
      </c>
      <c r="BQ26" s="296">
        <v>1021</v>
      </c>
      <c r="BR26" s="296">
        <v>1056</v>
      </c>
      <c r="BS26" s="296">
        <v>1031</v>
      </c>
      <c r="BT26" s="296">
        <v>937</v>
      </c>
      <c r="BU26" s="296">
        <v>981</v>
      </c>
      <c r="BV26" s="296">
        <v>1004</v>
      </c>
      <c r="BW26" s="296">
        <v>1015</v>
      </c>
    </row>
    <row r="27" spans="1:75" x14ac:dyDescent="0.25">
      <c r="A27" t="s">
        <v>24</v>
      </c>
      <c r="B27" s="296">
        <v>78</v>
      </c>
      <c r="C27" s="296">
        <v>78</v>
      </c>
      <c r="D27" s="296">
        <v>83</v>
      </c>
      <c r="E27" s="296">
        <v>80</v>
      </c>
      <c r="F27" s="296">
        <v>88</v>
      </c>
      <c r="G27" s="296">
        <v>95</v>
      </c>
      <c r="H27" s="296">
        <v>102</v>
      </c>
      <c r="I27" s="296">
        <v>111</v>
      </c>
      <c r="J27" s="296">
        <v>114</v>
      </c>
      <c r="K27" s="296">
        <v>118</v>
      </c>
      <c r="L27" s="296">
        <v>112</v>
      </c>
      <c r="M27" s="296">
        <v>116</v>
      </c>
      <c r="N27" s="296">
        <v>124</v>
      </c>
      <c r="O27" s="296">
        <v>123</v>
      </c>
      <c r="P27" s="296">
        <v>125</v>
      </c>
      <c r="Q27" s="296">
        <v>123</v>
      </c>
      <c r="R27" s="296">
        <v>114</v>
      </c>
      <c r="S27" s="296">
        <v>125</v>
      </c>
      <c r="T27" s="296">
        <v>118</v>
      </c>
      <c r="U27" s="296">
        <v>97</v>
      </c>
      <c r="V27" s="296">
        <v>99</v>
      </c>
      <c r="W27" s="296">
        <v>107</v>
      </c>
      <c r="X27" s="296">
        <v>111</v>
      </c>
      <c r="Y27" s="296">
        <v>115</v>
      </c>
      <c r="Z27" s="296">
        <v>113</v>
      </c>
      <c r="AA27" s="296">
        <v>110</v>
      </c>
      <c r="AB27" s="296">
        <v>92</v>
      </c>
      <c r="AC27" s="296">
        <v>98</v>
      </c>
      <c r="AD27" s="296">
        <v>95</v>
      </c>
      <c r="AE27" s="296">
        <v>92</v>
      </c>
      <c r="AF27" s="296">
        <v>88</v>
      </c>
      <c r="AG27" s="296">
        <v>97</v>
      </c>
      <c r="AH27" s="296">
        <v>97</v>
      </c>
      <c r="AI27" s="296">
        <v>96</v>
      </c>
      <c r="AJ27" s="296">
        <v>98</v>
      </c>
      <c r="AK27" s="296">
        <v>98</v>
      </c>
      <c r="AL27" s="296">
        <v>98</v>
      </c>
      <c r="AM27" s="296">
        <v>102</v>
      </c>
      <c r="AN27" s="296">
        <v>88</v>
      </c>
      <c r="AO27" s="296">
        <v>85</v>
      </c>
      <c r="AP27" s="296">
        <v>77</v>
      </c>
      <c r="AQ27" s="296">
        <v>93</v>
      </c>
      <c r="AR27" s="296">
        <v>89</v>
      </c>
      <c r="AS27" s="296">
        <v>96</v>
      </c>
      <c r="AT27" s="296">
        <v>80</v>
      </c>
      <c r="AU27" s="296">
        <v>75</v>
      </c>
      <c r="AV27" s="296">
        <v>80</v>
      </c>
      <c r="AW27" s="296">
        <v>75</v>
      </c>
      <c r="AX27" s="296">
        <v>73</v>
      </c>
      <c r="AY27" s="296">
        <v>89</v>
      </c>
      <c r="AZ27" s="296">
        <v>82</v>
      </c>
      <c r="BA27" s="296">
        <v>83</v>
      </c>
      <c r="BB27" s="296">
        <v>77</v>
      </c>
      <c r="BC27" s="296">
        <v>83</v>
      </c>
      <c r="BD27" s="296">
        <v>91</v>
      </c>
      <c r="BE27" s="296">
        <v>79</v>
      </c>
      <c r="BF27" s="296">
        <v>79</v>
      </c>
      <c r="BG27" s="296">
        <v>76</v>
      </c>
      <c r="BH27" s="296">
        <v>74</v>
      </c>
      <c r="BI27" s="296">
        <v>81</v>
      </c>
      <c r="BJ27" s="296">
        <v>99</v>
      </c>
      <c r="BK27" s="296">
        <v>98</v>
      </c>
      <c r="BL27" s="296">
        <v>90</v>
      </c>
      <c r="BM27" s="296">
        <v>87</v>
      </c>
      <c r="BN27" s="296">
        <v>80</v>
      </c>
      <c r="BO27" s="296">
        <v>83</v>
      </c>
      <c r="BP27" s="296">
        <v>79</v>
      </c>
      <c r="BQ27" s="296">
        <v>91</v>
      </c>
      <c r="BR27" s="296">
        <v>95</v>
      </c>
      <c r="BS27" s="296">
        <v>101</v>
      </c>
      <c r="BT27" s="296">
        <v>90</v>
      </c>
      <c r="BU27" s="296">
        <v>89</v>
      </c>
      <c r="BV27" s="296">
        <v>82</v>
      </c>
      <c r="BW27" s="296">
        <v>89</v>
      </c>
    </row>
    <row r="28" spans="1:75" x14ac:dyDescent="0.25">
      <c r="A28" t="s">
        <v>25</v>
      </c>
      <c r="B28" s="296">
        <v>270</v>
      </c>
      <c r="C28" s="296">
        <v>259</v>
      </c>
      <c r="D28" s="296">
        <v>253</v>
      </c>
      <c r="E28" s="296">
        <v>248</v>
      </c>
      <c r="F28" s="296">
        <v>231</v>
      </c>
      <c r="G28" s="296">
        <v>242</v>
      </c>
      <c r="H28" s="296">
        <v>216</v>
      </c>
      <c r="I28" s="296">
        <v>195</v>
      </c>
      <c r="J28" s="296">
        <v>192</v>
      </c>
      <c r="K28" s="296">
        <v>210</v>
      </c>
      <c r="L28" s="296">
        <v>196</v>
      </c>
      <c r="M28" s="296">
        <v>171</v>
      </c>
      <c r="N28" s="296">
        <v>167</v>
      </c>
      <c r="O28" s="296">
        <v>171</v>
      </c>
      <c r="P28" s="296">
        <v>164</v>
      </c>
      <c r="Q28" s="296">
        <v>162</v>
      </c>
      <c r="R28" s="296">
        <v>165</v>
      </c>
      <c r="S28" s="296">
        <v>151</v>
      </c>
      <c r="T28" s="296">
        <v>143</v>
      </c>
      <c r="U28" s="296">
        <v>144</v>
      </c>
      <c r="V28" s="296">
        <v>134</v>
      </c>
      <c r="W28" s="296">
        <v>129</v>
      </c>
      <c r="X28" s="296">
        <v>131</v>
      </c>
      <c r="Y28" s="296">
        <v>127</v>
      </c>
      <c r="Z28" s="296">
        <v>130</v>
      </c>
      <c r="AA28" s="296">
        <v>150</v>
      </c>
      <c r="AB28" s="296">
        <v>163</v>
      </c>
      <c r="AC28" s="296">
        <v>173</v>
      </c>
      <c r="AD28" s="296">
        <v>166</v>
      </c>
      <c r="AE28" s="296">
        <v>180</v>
      </c>
      <c r="AF28" s="296">
        <v>193</v>
      </c>
      <c r="AG28" s="296">
        <v>198</v>
      </c>
      <c r="AH28" s="296">
        <v>196</v>
      </c>
      <c r="AI28" s="296">
        <v>204</v>
      </c>
      <c r="AJ28" s="296">
        <v>197</v>
      </c>
      <c r="AK28" s="296">
        <v>195</v>
      </c>
      <c r="AL28" s="296">
        <v>207</v>
      </c>
      <c r="AM28" s="296">
        <v>224</v>
      </c>
      <c r="AN28" s="296">
        <v>230</v>
      </c>
      <c r="AO28" s="296">
        <v>227</v>
      </c>
      <c r="AP28" s="296">
        <v>223</v>
      </c>
      <c r="AQ28" s="296">
        <v>230</v>
      </c>
      <c r="AR28" s="296">
        <v>237</v>
      </c>
      <c r="AS28" s="296">
        <v>260</v>
      </c>
      <c r="AT28" s="296">
        <v>271</v>
      </c>
      <c r="AU28" s="296">
        <v>276</v>
      </c>
      <c r="AV28" s="296">
        <v>248</v>
      </c>
      <c r="AW28" s="296">
        <v>232</v>
      </c>
      <c r="AX28" s="296">
        <v>234</v>
      </c>
      <c r="AY28" s="296">
        <v>222</v>
      </c>
      <c r="AZ28" s="296">
        <v>241</v>
      </c>
      <c r="BA28" s="296">
        <v>234</v>
      </c>
      <c r="BB28" s="296">
        <v>231</v>
      </c>
      <c r="BC28" s="296">
        <v>232</v>
      </c>
      <c r="BD28" s="296">
        <v>228</v>
      </c>
      <c r="BE28" s="296">
        <v>232</v>
      </c>
      <c r="BF28" s="296">
        <v>230</v>
      </c>
      <c r="BG28" s="296">
        <v>233</v>
      </c>
      <c r="BH28" s="296">
        <v>248</v>
      </c>
      <c r="BI28" s="296">
        <v>252</v>
      </c>
      <c r="BJ28" s="296">
        <v>287</v>
      </c>
      <c r="BK28" s="296">
        <v>277</v>
      </c>
      <c r="BL28" s="296">
        <v>292</v>
      </c>
      <c r="BM28" s="296">
        <v>281</v>
      </c>
      <c r="BN28" s="296">
        <v>287</v>
      </c>
      <c r="BO28" s="296">
        <v>288</v>
      </c>
      <c r="BP28" s="296">
        <v>283</v>
      </c>
      <c r="BQ28" s="296">
        <v>285</v>
      </c>
      <c r="BR28" s="296">
        <v>287</v>
      </c>
      <c r="BS28" s="296">
        <v>279</v>
      </c>
      <c r="BT28" s="296">
        <v>271</v>
      </c>
      <c r="BU28" s="296">
        <v>248</v>
      </c>
      <c r="BV28" s="296">
        <v>259</v>
      </c>
      <c r="BW28" s="296">
        <v>277</v>
      </c>
    </row>
    <row r="29" spans="1:75" x14ac:dyDescent="0.25">
      <c r="A29" t="s">
        <v>26</v>
      </c>
      <c r="B29" s="296">
        <v>2948</v>
      </c>
      <c r="C29" s="296">
        <v>2982</v>
      </c>
      <c r="D29" s="296">
        <v>3124</v>
      </c>
      <c r="E29" s="296">
        <v>3176</v>
      </c>
      <c r="F29" s="296">
        <v>3170</v>
      </c>
      <c r="G29" s="296">
        <v>3166</v>
      </c>
      <c r="H29" s="296">
        <v>3112</v>
      </c>
      <c r="I29" s="296">
        <v>3057</v>
      </c>
      <c r="J29" s="296">
        <v>3035</v>
      </c>
      <c r="K29" s="296">
        <v>3079</v>
      </c>
      <c r="L29" s="296">
        <v>3086</v>
      </c>
      <c r="M29" s="296">
        <v>3055</v>
      </c>
      <c r="N29" s="296">
        <v>3072</v>
      </c>
      <c r="O29" s="296">
        <v>3037</v>
      </c>
      <c r="P29" s="296">
        <v>3073</v>
      </c>
      <c r="Q29" s="296">
        <v>3079</v>
      </c>
      <c r="R29" s="296">
        <v>3088</v>
      </c>
      <c r="S29" s="296">
        <v>3123</v>
      </c>
      <c r="T29" s="296">
        <v>3046</v>
      </c>
      <c r="U29" s="296">
        <v>3049</v>
      </c>
      <c r="V29" s="296">
        <v>3020</v>
      </c>
      <c r="W29" s="296">
        <v>2968</v>
      </c>
      <c r="X29" s="296">
        <v>2862</v>
      </c>
      <c r="Y29" s="296">
        <v>2792</v>
      </c>
      <c r="Z29" s="296">
        <v>2707</v>
      </c>
      <c r="AA29" s="296">
        <v>2617</v>
      </c>
      <c r="AB29" s="296">
        <v>2576</v>
      </c>
      <c r="AC29" s="296">
        <v>2588</v>
      </c>
      <c r="AD29" s="296">
        <v>2537</v>
      </c>
      <c r="AE29" s="296">
        <v>2490</v>
      </c>
      <c r="AF29" s="296">
        <v>2426</v>
      </c>
      <c r="AG29" s="296">
        <v>2401</v>
      </c>
      <c r="AH29" s="296">
        <v>2345</v>
      </c>
      <c r="AI29" s="296">
        <v>2305</v>
      </c>
      <c r="AJ29" s="296">
        <v>2215</v>
      </c>
      <c r="AK29" s="296">
        <v>2142</v>
      </c>
      <c r="AL29" s="296">
        <v>2111</v>
      </c>
      <c r="AM29" s="296">
        <v>2162</v>
      </c>
      <c r="AN29" s="296">
        <v>2224</v>
      </c>
      <c r="AO29" s="296">
        <v>2232</v>
      </c>
      <c r="AP29" s="296">
        <v>2315</v>
      </c>
      <c r="AQ29" s="296">
        <v>2345</v>
      </c>
      <c r="AR29" s="296">
        <v>2361</v>
      </c>
      <c r="AS29" s="296">
        <v>2317</v>
      </c>
      <c r="AT29" s="296">
        <v>2197</v>
      </c>
      <c r="AU29" s="296">
        <v>2223</v>
      </c>
      <c r="AV29" s="296">
        <v>2237</v>
      </c>
      <c r="AW29" s="296">
        <v>2178</v>
      </c>
      <c r="AX29" s="296">
        <v>2130</v>
      </c>
      <c r="AY29" s="296">
        <v>2178</v>
      </c>
      <c r="AZ29" s="296">
        <v>2112</v>
      </c>
      <c r="BA29" s="296">
        <v>2027</v>
      </c>
      <c r="BB29" s="296">
        <v>1915</v>
      </c>
      <c r="BC29" s="296">
        <v>1834</v>
      </c>
      <c r="BD29" s="296">
        <v>1789</v>
      </c>
      <c r="BE29" s="296">
        <v>1676</v>
      </c>
      <c r="BF29" s="296">
        <v>1613</v>
      </c>
      <c r="BG29" s="296">
        <v>1580</v>
      </c>
      <c r="BH29" s="296">
        <v>1578</v>
      </c>
      <c r="BI29" s="296">
        <v>1563</v>
      </c>
      <c r="BJ29" s="296">
        <v>1515</v>
      </c>
      <c r="BK29" s="296">
        <v>1532</v>
      </c>
      <c r="BL29" s="296">
        <v>1624</v>
      </c>
      <c r="BM29" s="296">
        <v>1679</v>
      </c>
      <c r="BN29" s="296">
        <v>1675</v>
      </c>
      <c r="BO29" s="296">
        <v>1770</v>
      </c>
      <c r="BP29" s="296">
        <v>1880</v>
      </c>
      <c r="BQ29" s="296">
        <v>1841</v>
      </c>
      <c r="BR29" s="296">
        <v>1827</v>
      </c>
      <c r="BS29" s="296">
        <v>1808</v>
      </c>
      <c r="BT29" s="296">
        <v>1844</v>
      </c>
      <c r="BU29" s="296">
        <v>1825</v>
      </c>
      <c r="BV29" s="296">
        <v>1789</v>
      </c>
      <c r="BW29" s="296">
        <v>1827</v>
      </c>
    </row>
    <row r="30" spans="1:75" x14ac:dyDescent="0.25">
      <c r="A30" t="s">
        <v>27</v>
      </c>
      <c r="B30" s="296">
        <v>120</v>
      </c>
      <c r="C30" s="296">
        <v>131</v>
      </c>
      <c r="D30" s="296">
        <v>98</v>
      </c>
      <c r="E30" s="296">
        <v>93</v>
      </c>
      <c r="F30" s="296">
        <v>94</v>
      </c>
      <c r="G30" s="296">
        <v>86</v>
      </c>
      <c r="H30" s="296">
        <v>82</v>
      </c>
      <c r="I30" s="296">
        <v>72</v>
      </c>
      <c r="J30" s="296">
        <v>69</v>
      </c>
      <c r="K30" s="296">
        <v>64</v>
      </c>
      <c r="L30" s="296">
        <v>56</v>
      </c>
      <c r="M30" s="296">
        <v>56</v>
      </c>
      <c r="N30" s="296">
        <v>45</v>
      </c>
      <c r="O30" s="296">
        <v>43</v>
      </c>
      <c r="P30" s="296">
        <v>47</v>
      </c>
      <c r="Q30" s="296">
        <v>48</v>
      </c>
      <c r="R30" s="296">
        <v>50</v>
      </c>
      <c r="S30" s="296">
        <v>52</v>
      </c>
      <c r="T30" s="296">
        <v>48</v>
      </c>
      <c r="U30" s="296">
        <v>52</v>
      </c>
      <c r="V30" s="296">
        <v>48</v>
      </c>
      <c r="W30" s="296">
        <v>58</v>
      </c>
      <c r="X30" s="296">
        <v>69</v>
      </c>
      <c r="Y30" s="296">
        <v>76</v>
      </c>
      <c r="Z30" s="296">
        <v>81</v>
      </c>
      <c r="AA30" s="296">
        <v>86</v>
      </c>
      <c r="AB30" s="296">
        <v>81</v>
      </c>
      <c r="AC30" s="296">
        <v>85</v>
      </c>
      <c r="AD30" s="296">
        <v>82</v>
      </c>
      <c r="AE30" s="296">
        <v>87</v>
      </c>
      <c r="AF30" s="296">
        <v>80</v>
      </c>
      <c r="AG30" s="296">
        <v>83</v>
      </c>
      <c r="AH30" s="296">
        <v>75</v>
      </c>
      <c r="AI30" s="296">
        <v>79</v>
      </c>
      <c r="AJ30" s="296">
        <v>77</v>
      </c>
      <c r="AK30" s="296">
        <v>91</v>
      </c>
      <c r="AL30" s="296">
        <v>96</v>
      </c>
      <c r="AM30" s="296">
        <v>95</v>
      </c>
      <c r="AN30" s="296">
        <v>89</v>
      </c>
      <c r="AO30" s="296">
        <v>84</v>
      </c>
      <c r="AP30" s="296">
        <v>86</v>
      </c>
      <c r="AQ30" s="296">
        <v>78</v>
      </c>
      <c r="AR30" s="296">
        <v>79</v>
      </c>
      <c r="AS30" s="296">
        <v>74</v>
      </c>
      <c r="AT30" s="296">
        <v>77</v>
      </c>
      <c r="AU30" s="296">
        <v>73</v>
      </c>
      <c r="AV30" s="296">
        <v>73</v>
      </c>
      <c r="AW30" s="296">
        <v>73</v>
      </c>
      <c r="AX30" s="296">
        <v>79</v>
      </c>
      <c r="AY30" s="296">
        <v>78</v>
      </c>
      <c r="AZ30" s="296">
        <v>87</v>
      </c>
      <c r="BA30" s="296">
        <v>77</v>
      </c>
      <c r="BB30" s="296">
        <v>65</v>
      </c>
      <c r="BC30" s="296">
        <v>65</v>
      </c>
      <c r="BD30" s="296">
        <v>61</v>
      </c>
      <c r="BE30" s="296">
        <v>65</v>
      </c>
      <c r="BF30" s="296">
        <v>69</v>
      </c>
      <c r="BG30" s="296">
        <v>69</v>
      </c>
      <c r="BH30" s="296">
        <v>64</v>
      </c>
      <c r="BI30" s="296">
        <v>65</v>
      </c>
      <c r="BJ30" s="296">
        <v>58</v>
      </c>
      <c r="BK30" s="296">
        <v>63</v>
      </c>
      <c r="BL30" s="296">
        <v>60</v>
      </c>
      <c r="BM30" s="296">
        <v>78</v>
      </c>
      <c r="BN30" s="296">
        <v>69</v>
      </c>
      <c r="BO30" s="296">
        <v>83</v>
      </c>
      <c r="BP30" s="296">
        <v>81</v>
      </c>
      <c r="BQ30" s="296">
        <v>75</v>
      </c>
      <c r="BR30" s="296">
        <v>67</v>
      </c>
      <c r="BS30" s="296">
        <v>68</v>
      </c>
      <c r="BT30" s="296">
        <v>63</v>
      </c>
      <c r="BU30" s="296">
        <v>69</v>
      </c>
      <c r="BV30" s="296">
        <v>74</v>
      </c>
      <c r="BW30" s="296">
        <v>72</v>
      </c>
    </row>
    <row r="31" spans="1:75" x14ac:dyDescent="0.25">
      <c r="A31" t="s">
        <v>28</v>
      </c>
      <c r="B31" s="296">
        <v>221</v>
      </c>
      <c r="C31" s="296">
        <v>219</v>
      </c>
      <c r="D31" s="296">
        <v>200</v>
      </c>
      <c r="E31" s="296">
        <v>196</v>
      </c>
      <c r="F31" s="296">
        <v>195</v>
      </c>
      <c r="G31" s="296">
        <v>191</v>
      </c>
      <c r="H31" s="296">
        <v>174</v>
      </c>
      <c r="I31" s="296">
        <v>168</v>
      </c>
      <c r="J31" s="296">
        <v>169</v>
      </c>
      <c r="K31" s="296">
        <v>174</v>
      </c>
      <c r="L31" s="296">
        <v>167</v>
      </c>
      <c r="M31" s="296">
        <v>180</v>
      </c>
      <c r="N31" s="296">
        <v>177</v>
      </c>
      <c r="O31" s="296">
        <v>182</v>
      </c>
      <c r="P31" s="296">
        <v>191</v>
      </c>
      <c r="Q31" s="296">
        <v>193</v>
      </c>
      <c r="R31" s="296">
        <v>192</v>
      </c>
      <c r="S31" s="296">
        <v>180</v>
      </c>
      <c r="T31" s="296">
        <v>165</v>
      </c>
      <c r="U31" s="296">
        <v>154</v>
      </c>
      <c r="V31" s="296">
        <v>167</v>
      </c>
      <c r="W31" s="296">
        <v>189</v>
      </c>
      <c r="X31" s="296">
        <v>180</v>
      </c>
      <c r="Y31" s="296">
        <v>180</v>
      </c>
      <c r="Z31" s="296">
        <v>183</v>
      </c>
      <c r="AA31" s="296">
        <v>181</v>
      </c>
      <c r="AB31" s="296">
        <v>166</v>
      </c>
      <c r="AC31" s="296">
        <v>170</v>
      </c>
      <c r="AD31" s="296">
        <v>169</v>
      </c>
      <c r="AE31" s="296">
        <v>168</v>
      </c>
      <c r="AF31" s="296">
        <v>172</v>
      </c>
      <c r="AG31" s="296">
        <v>183</v>
      </c>
      <c r="AH31" s="296">
        <v>197</v>
      </c>
      <c r="AI31" s="296">
        <v>205</v>
      </c>
      <c r="AJ31" s="296">
        <v>224</v>
      </c>
      <c r="AK31" s="296">
        <v>226</v>
      </c>
      <c r="AL31" s="296">
        <v>209</v>
      </c>
      <c r="AM31" s="296">
        <v>196</v>
      </c>
      <c r="AN31" s="296">
        <v>200</v>
      </c>
      <c r="AO31" s="296">
        <v>196</v>
      </c>
      <c r="AP31" s="296">
        <v>185</v>
      </c>
      <c r="AQ31" s="296">
        <v>196</v>
      </c>
      <c r="AR31" s="296">
        <v>186</v>
      </c>
      <c r="AS31" s="296">
        <v>155</v>
      </c>
      <c r="AT31" s="296">
        <v>139</v>
      </c>
      <c r="AU31" s="296">
        <v>150</v>
      </c>
      <c r="AV31" s="296">
        <v>153</v>
      </c>
      <c r="AW31" s="296">
        <v>150</v>
      </c>
      <c r="AX31" s="296">
        <v>159</v>
      </c>
      <c r="AY31" s="296">
        <v>145</v>
      </c>
      <c r="AZ31" s="296">
        <v>139</v>
      </c>
      <c r="BA31" s="296">
        <v>163</v>
      </c>
      <c r="BB31" s="296">
        <v>176</v>
      </c>
      <c r="BC31" s="296">
        <v>198</v>
      </c>
      <c r="BD31" s="296">
        <v>221</v>
      </c>
      <c r="BE31" s="296">
        <v>207</v>
      </c>
      <c r="BF31" s="296">
        <v>211</v>
      </c>
      <c r="BG31" s="296">
        <v>205</v>
      </c>
      <c r="BH31" s="296">
        <v>197</v>
      </c>
      <c r="BI31" s="296">
        <v>190</v>
      </c>
      <c r="BJ31" s="296">
        <v>203</v>
      </c>
      <c r="BK31" s="296">
        <v>214</v>
      </c>
      <c r="BL31" s="296">
        <v>230</v>
      </c>
      <c r="BM31" s="296">
        <v>215</v>
      </c>
      <c r="BN31" s="296">
        <v>237</v>
      </c>
      <c r="BO31" s="296">
        <v>260</v>
      </c>
      <c r="BP31" s="296">
        <v>258</v>
      </c>
      <c r="BQ31" s="296">
        <v>280</v>
      </c>
      <c r="BR31" s="296">
        <v>291</v>
      </c>
      <c r="BS31" s="296">
        <v>316</v>
      </c>
      <c r="BT31" s="296">
        <v>330</v>
      </c>
      <c r="BU31" s="296">
        <v>332</v>
      </c>
      <c r="BV31" s="296">
        <v>345</v>
      </c>
      <c r="BW31" s="296">
        <v>339</v>
      </c>
    </row>
    <row r="32" spans="1:75" x14ac:dyDescent="0.25">
      <c r="A32" t="s">
        <v>29</v>
      </c>
      <c r="B32" s="296">
        <v>277</v>
      </c>
      <c r="C32" s="296">
        <v>281</v>
      </c>
      <c r="D32" s="296">
        <v>285</v>
      </c>
      <c r="E32" s="296">
        <v>293</v>
      </c>
      <c r="F32" s="296">
        <v>295</v>
      </c>
      <c r="G32" s="296">
        <v>291</v>
      </c>
      <c r="H32" s="296">
        <v>290</v>
      </c>
      <c r="I32" s="296">
        <v>278</v>
      </c>
      <c r="J32" s="296">
        <v>297</v>
      </c>
      <c r="K32" s="296">
        <v>311</v>
      </c>
      <c r="L32" s="296">
        <v>328</v>
      </c>
      <c r="M32" s="296">
        <v>352</v>
      </c>
      <c r="N32" s="296">
        <v>355</v>
      </c>
      <c r="O32" s="296">
        <v>376</v>
      </c>
      <c r="P32" s="296">
        <v>414</v>
      </c>
      <c r="Q32" s="296">
        <v>399</v>
      </c>
      <c r="R32" s="296">
        <v>386</v>
      </c>
      <c r="S32" s="296">
        <v>388</v>
      </c>
      <c r="T32" s="296">
        <v>358</v>
      </c>
      <c r="U32" s="296">
        <v>333</v>
      </c>
      <c r="V32" s="296">
        <v>331</v>
      </c>
      <c r="W32" s="296">
        <v>345</v>
      </c>
      <c r="X32" s="296">
        <v>351</v>
      </c>
      <c r="Y32" s="296">
        <v>336</v>
      </c>
      <c r="Z32" s="296">
        <v>304</v>
      </c>
      <c r="AA32" s="296">
        <v>312</v>
      </c>
      <c r="AB32" s="296">
        <v>311</v>
      </c>
      <c r="AC32" s="296">
        <v>288</v>
      </c>
      <c r="AD32" s="296">
        <v>285</v>
      </c>
      <c r="AE32" s="296">
        <v>280</v>
      </c>
      <c r="AF32" s="296">
        <v>275</v>
      </c>
      <c r="AG32" s="296">
        <v>275</v>
      </c>
      <c r="AH32" s="296">
        <v>280</v>
      </c>
      <c r="AI32" s="296">
        <v>295</v>
      </c>
      <c r="AJ32" s="296">
        <v>301</v>
      </c>
      <c r="AK32" s="296">
        <v>329</v>
      </c>
      <c r="AL32" s="296">
        <v>359</v>
      </c>
      <c r="AM32" s="296">
        <v>378</v>
      </c>
      <c r="AN32" s="296">
        <v>385</v>
      </c>
      <c r="AO32" s="296">
        <v>406</v>
      </c>
      <c r="AP32" s="296">
        <v>424</v>
      </c>
      <c r="AQ32" s="296">
        <v>399</v>
      </c>
      <c r="AR32" s="296">
        <v>392</v>
      </c>
      <c r="AS32" s="296">
        <v>385</v>
      </c>
      <c r="AT32" s="296">
        <v>367</v>
      </c>
      <c r="AU32" s="296">
        <v>343</v>
      </c>
      <c r="AV32" s="296">
        <v>314</v>
      </c>
      <c r="AW32" s="296">
        <v>279</v>
      </c>
      <c r="AX32" s="296">
        <v>242</v>
      </c>
      <c r="AY32" s="296">
        <v>221</v>
      </c>
      <c r="AZ32" s="296">
        <v>218</v>
      </c>
      <c r="BA32" s="296">
        <v>189</v>
      </c>
      <c r="BB32" s="296">
        <v>171</v>
      </c>
      <c r="BC32" s="296">
        <v>182</v>
      </c>
      <c r="BD32" s="296">
        <v>182</v>
      </c>
      <c r="BE32" s="296">
        <v>200</v>
      </c>
      <c r="BF32" s="296">
        <v>206</v>
      </c>
      <c r="BG32" s="296">
        <v>206</v>
      </c>
      <c r="BH32" s="296">
        <v>223</v>
      </c>
      <c r="BI32" s="296">
        <v>254</v>
      </c>
      <c r="BJ32" s="296">
        <v>238</v>
      </c>
      <c r="BK32" s="296">
        <v>259</v>
      </c>
      <c r="BL32" s="296">
        <v>258</v>
      </c>
      <c r="BM32" s="296">
        <v>243</v>
      </c>
      <c r="BN32" s="296">
        <v>285</v>
      </c>
      <c r="BO32" s="296">
        <v>310</v>
      </c>
      <c r="BP32" s="296">
        <v>319</v>
      </c>
      <c r="BQ32" s="296">
        <v>341</v>
      </c>
      <c r="BR32" s="296">
        <v>378</v>
      </c>
      <c r="BS32" s="296">
        <v>381</v>
      </c>
      <c r="BT32" s="296">
        <v>362</v>
      </c>
      <c r="BU32" s="296">
        <v>351</v>
      </c>
      <c r="BV32" s="296">
        <v>340</v>
      </c>
      <c r="BW32" s="296">
        <v>341</v>
      </c>
    </row>
    <row r="33" spans="1:75" x14ac:dyDescent="0.25">
      <c r="A33" t="s">
        <v>30</v>
      </c>
      <c r="B33" s="296">
        <v>22</v>
      </c>
      <c r="C33" s="296">
        <v>22</v>
      </c>
      <c r="D33" s="296">
        <v>25</v>
      </c>
      <c r="E33" s="296">
        <v>28</v>
      </c>
      <c r="F33" s="296">
        <v>27</v>
      </c>
      <c r="G33" s="296">
        <v>25</v>
      </c>
      <c r="H33" s="296">
        <v>27</v>
      </c>
      <c r="I33" s="296">
        <v>25</v>
      </c>
      <c r="J33" s="296">
        <v>23</v>
      </c>
      <c r="K33" s="296">
        <v>20</v>
      </c>
      <c r="L33" s="296">
        <v>17</v>
      </c>
      <c r="M33" s="296">
        <v>20</v>
      </c>
      <c r="N33" s="296">
        <v>23</v>
      </c>
      <c r="O33" s="296">
        <v>22</v>
      </c>
      <c r="P33" s="296">
        <v>22</v>
      </c>
      <c r="Q33" s="296">
        <v>22</v>
      </c>
      <c r="R33" s="296">
        <v>25</v>
      </c>
      <c r="S33" s="296">
        <v>29</v>
      </c>
      <c r="T33" s="296">
        <v>28</v>
      </c>
      <c r="U33" s="296">
        <v>28</v>
      </c>
      <c r="V33" s="296">
        <v>21</v>
      </c>
      <c r="W33" s="296">
        <v>18</v>
      </c>
      <c r="X33" s="296">
        <v>17</v>
      </c>
      <c r="Y33" s="296">
        <v>19</v>
      </c>
      <c r="Z33" s="296">
        <v>18</v>
      </c>
      <c r="AA33" s="296">
        <v>14</v>
      </c>
      <c r="AB33" s="296">
        <v>10</v>
      </c>
      <c r="AC33" s="296">
        <v>7</v>
      </c>
      <c r="AD33" s="296">
        <v>10</v>
      </c>
      <c r="AE33" s="296">
        <v>8</v>
      </c>
      <c r="AF33" s="296">
        <v>9</v>
      </c>
      <c r="AG33" s="296">
        <v>15</v>
      </c>
      <c r="AH33" s="296">
        <v>11</v>
      </c>
      <c r="AI33" s="296">
        <v>13</v>
      </c>
      <c r="AJ33" s="296">
        <v>13</v>
      </c>
      <c r="AK33" s="296">
        <v>8</v>
      </c>
      <c r="AL33" s="296">
        <v>10</v>
      </c>
      <c r="AM33" s="296">
        <v>10</v>
      </c>
      <c r="AN33" s="296">
        <v>14</v>
      </c>
      <c r="AO33" s="296">
        <v>13</v>
      </c>
      <c r="AP33" s="296">
        <v>14</v>
      </c>
      <c r="AQ33" s="296">
        <v>9</v>
      </c>
      <c r="AR33" s="296">
        <v>10</v>
      </c>
      <c r="AS33" s="296">
        <v>9</v>
      </c>
      <c r="AT33" s="296">
        <v>3</v>
      </c>
      <c r="AU33" s="296">
        <v>6</v>
      </c>
      <c r="AV33" s="296">
        <v>7</v>
      </c>
      <c r="AW33" s="296">
        <v>9</v>
      </c>
      <c r="AX33" s="296">
        <v>10</v>
      </c>
      <c r="AY33" s="296">
        <v>12</v>
      </c>
      <c r="AZ33" s="296">
        <v>16</v>
      </c>
      <c r="BA33" s="296">
        <v>15</v>
      </c>
      <c r="BB33" s="296">
        <v>11</v>
      </c>
      <c r="BC33" s="296">
        <v>16</v>
      </c>
      <c r="BD33" s="296">
        <v>13</v>
      </c>
      <c r="BE33" s="296">
        <v>14</v>
      </c>
      <c r="BF33" s="296">
        <v>15</v>
      </c>
      <c r="BG33" s="296">
        <v>15</v>
      </c>
      <c r="BH33" s="296">
        <v>17</v>
      </c>
      <c r="BI33" s="296">
        <v>11</v>
      </c>
      <c r="BJ33" s="296">
        <v>12</v>
      </c>
      <c r="BK33" s="296">
        <v>13</v>
      </c>
      <c r="BL33" s="296">
        <v>10</v>
      </c>
      <c r="BM33" s="296">
        <v>8</v>
      </c>
      <c r="BN33" s="296">
        <v>8</v>
      </c>
      <c r="BO33" s="296">
        <v>8</v>
      </c>
      <c r="BP33" s="296">
        <v>11</v>
      </c>
      <c r="BQ33" s="296">
        <v>10</v>
      </c>
      <c r="BR33" s="296">
        <v>9</v>
      </c>
      <c r="BS33" s="296">
        <v>15</v>
      </c>
      <c r="BT33" s="296">
        <v>15</v>
      </c>
      <c r="BU33" s="296">
        <v>16</v>
      </c>
      <c r="BV33" s="296">
        <v>14</v>
      </c>
      <c r="BW33" s="296">
        <v>13</v>
      </c>
    </row>
    <row r="34" spans="1:75" x14ac:dyDescent="0.25">
      <c r="A34" t="s">
        <v>31</v>
      </c>
      <c r="B34" s="296">
        <v>2118</v>
      </c>
      <c r="C34" s="296">
        <v>2198</v>
      </c>
      <c r="D34" s="296">
        <v>2247</v>
      </c>
      <c r="E34" s="296">
        <v>2350</v>
      </c>
      <c r="F34" s="296">
        <v>2435</v>
      </c>
      <c r="G34" s="296">
        <v>2362</v>
      </c>
      <c r="H34" s="296">
        <v>2286</v>
      </c>
      <c r="I34" s="296">
        <v>2235</v>
      </c>
      <c r="J34" s="296">
        <v>2231</v>
      </c>
      <c r="K34" s="296">
        <v>2260</v>
      </c>
      <c r="L34" s="296">
        <v>2260</v>
      </c>
      <c r="M34" s="296">
        <v>2239</v>
      </c>
      <c r="N34" s="296">
        <v>2279</v>
      </c>
      <c r="O34" s="296">
        <v>2289</v>
      </c>
      <c r="P34" s="296">
        <v>2365</v>
      </c>
      <c r="Q34" s="296">
        <v>2386</v>
      </c>
      <c r="R34" s="296">
        <v>2415</v>
      </c>
      <c r="S34" s="296">
        <v>2505</v>
      </c>
      <c r="T34" s="296">
        <v>2538</v>
      </c>
      <c r="U34" s="296">
        <v>2606</v>
      </c>
      <c r="V34" s="296">
        <v>2605</v>
      </c>
      <c r="W34" s="296">
        <v>2665</v>
      </c>
      <c r="X34" s="296">
        <v>2694</v>
      </c>
      <c r="Y34" s="296">
        <v>2721</v>
      </c>
      <c r="Z34" s="296">
        <v>2576</v>
      </c>
      <c r="AA34" s="296">
        <v>2635</v>
      </c>
      <c r="AB34" s="296">
        <v>2553</v>
      </c>
      <c r="AC34" s="296">
        <v>2522</v>
      </c>
      <c r="AD34" s="296">
        <v>2426</v>
      </c>
      <c r="AE34" s="296">
        <v>2371</v>
      </c>
      <c r="AF34" s="296">
        <v>2287</v>
      </c>
      <c r="AG34" s="296">
        <v>2222</v>
      </c>
      <c r="AH34" s="296">
        <v>2191</v>
      </c>
      <c r="AI34" s="296">
        <v>2152</v>
      </c>
      <c r="AJ34" s="296">
        <v>2102</v>
      </c>
      <c r="AK34" s="296">
        <v>2057</v>
      </c>
      <c r="AL34" s="296">
        <v>2005</v>
      </c>
      <c r="AM34" s="296">
        <v>2102</v>
      </c>
      <c r="AN34" s="296">
        <v>2110</v>
      </c>
      <c r="AO34" s="296">
        <v>2075</v>
      </c>
      <c r="AP34" s="296">
        <v>1932</v>
      </c>
      <c r="AQ34" s="296">
        <v>1959</v>
      </c>
      <c r="AR34" s="296">
        <v>1886</v>
      </c>
      <c r="AS34" s="296">
        <v>1793</v>
      </c>
      <c r="AT34" s="296">
        <v>1715</v>
      </c>
      <c r="AU34" s="296">
        <v>1779</v>
      </c>
      <c r="AV34" s="296">
        <v>1768</v>
      </c>
      <c r="AW34" s="296">
        <v>1760</v>
      </c>
      <c r="AX34" s="296">
        <v>1754</v>
      </c>
      <c r="AY34" s="296">
        <v>1817</v>
      </c>
      <c r="AZ34" s="296">
        <v>1688</v>
      </c>
      <c r="BA34" s="296">
        <v>1574</v>
      </c>
      <c r="BB34" s="296">
        <v>1536</v>
      </c>
      <c r="BC34" s="296">
        <v>1522</v>
      </c>
      <c r="BD34" s="296">
        <v>1505</v>
      </c>
      <c r="BE34" s="296">
        <v>1558</v>
      </c>
      <c r="BF34" s="296">
        <v>1590</v>
      </c>
      <c r="BG34" s="296">
        <v>1517</v>
      </c>
      <c r="BH34" s="296">
        <v>1460</v>
      </c>
      <c r="BI34" s="296">
        <v>1394</v>
      </c>
      <c r="BJ34" s="296">
        <v>1353</v>
      </c>
      <c r="BK34" s="296">
        <v>1337</v>
      </c>
      <c r="BL34" s="296">
        <v>1319</v>
      </c>
      <c r="BM34" s="296">
        <v>1335</v>
      </c>
      <c r="BN34" s="296">
        <v>1297</v>
      </c>
      <c r="BO34" s="296">
        <v>1333</v>
      </c>
      <c r="BP34" s="296">
        <v>1405</v>
      </c>
      <c r="BQ34" s="296">
        <v>1483</v>
      </c>
      <c r="BR34" s="296">
        <v>1455</v>
      </c>
      <c r="BS34" s="296">
        <v>1427</v>
      </c>
      <c r="BT34" s="296">
        <v>1428</v>
      </c>
      <c r="BU34" s="296">
        <v>1481</v>
      </c>
      <c r="BV34" s="296">
        <v>1573</v>
      </c>
      <c r="BW34" s="296">
        <v>1537</v>
      </c>
    </row>
    <row r="35" spans="1:75" x14ac:dyDescent="0.25">
      <c r="A35" t="s">
        <v>32</v>
      </c>
      <c r="B35" s="296">
        <v>203</v>
      </c>
      <c r="C35" s="296">
        <v>213</v>
      </c>
      <c r="D35" s="296">
        <v>216</v>
      </c>
      <c r="E35" s="296">
        <v>192</v>
      </c>
      <c r="F35" s="296">
        <v>209</v>
      </c>
      <c r="G35" s="296">
        <v>205</v>
      </c>
      <c r="H35" s="296">
        <v>200</v>
      </c>
      <c r="I35" s="296">
        <v>206</v>
      </c>
      <c r="J35" s="296">
        <v>204</v>
      </c>
      <c r="K35" s="296">
        <v>235</v>
      </c>
      <c r="L35" s="296">
        <v>240</v>
      </c>
      <c r="M35" s="296">
        <v>266</v>
      </c>
      <c r="N35" s="296">
        <v>307</v>
      </c>
      <c r="O35" s="296">
        <v>299</v>
      </c>
      <c r="P35" s="296">
        <v>308</v>
      </c>
      <c r="Q35" s="296">
        <v>295</v>
      </c>
      <c r="R35" s="296">
        <v>316</v>
      </c>
      <c r="S35" s="296">
        <v>304</v>
      </c>
      <c r="T35" s="296">
        <v>306</v>
      </c>
      <c r="U35" s="296">
        <v>306</v>
      </c>
      <c r="V35" s="296">
        <v>323</v>
      </c>
      <c r="W35" s="296">
        <v>323</v>
      </c>
      <c r="X35" s="296">
        <v>298</v>
      </c>
      <c r="Y35" s="296">
        <v>297</v>
      </c>
      <c r="Z35" s="296">
        <v>290</v>
      </c>
      <c r="AA35" s="296">
        <v>282</v>
      </c>
      <c r="AB35" s="296">
        <v>279</v>
      </c>
      <c r="AC35" s="296">
        <v>250</v>
      </c>
      <c r="AD35" s="296">
        <v>239</v>
      </c>
      <c r="AE35" s="296">
        <v>249</v>
      </c>
      <c r="AF35" s="296">
        <v>253</v>
      </c>
      <c r="AG35" s="296">
        <v>275</v>
      </c>
      <c r="AH35" s="296">
        <v>286</v>
      </c>
      <c r="AI35" s="296">
        <v>312</v>
      </c>
      <c r="AJ35" s="296">
        <v>326</v>
      </c>
      <c r="AK35" s="296">
        <v>320</v>
      </c>
      <c r="AL35" s="296">
        <v>315</v>
      </c>
      <c r="AM35" s="296">
        <v>327</v>
      </c>
      <c r="AN35" s="296">
        <v>326</v>
      </c>
      <c r="AO35" s="296">
        <v>339</v>
      </c>
      <c r="AP35" s="296">
        <v>335</v>
      </c>
      <c r="AQ35" s="296">
        <v>324</v>
      </c>
      <c r="AR35" s="296">
        <v>293</v>
      </c>
      <c r="AS35" s="296">
        <v>280</v>
      </c>
      <c r="AT35" s="296">
        <v>273</v>
      </c>
      <c r="AU35" s="296">
        <v>281</v>
      </c>
      <c r="AV35" s="296">
        <v>268</v>
      </c>
      <c r="AW35" s="296">
        <v>257</v>
      </c>
      <c r="AX35" s="296">
        <v>276</v>
      </c>
      <c r="AY35" s="296">
        <v>253</v>
      </c>
      <c r="AZ35" s="296">
        <v>243</v>
      </c>
      <c r="BA35" s="296">
        <v>228</v>
      </c>
      <c r="BB35" s="296">
        <v>236</v>
      </c>
      <c r="BC35" s="296">
        <v>253</v>
      </c>
      <c r="BD35" s="296">
        <v>263</v>
      </c>
      <c r="BE35" s="296">
        <v>271</v>
      </c>
      <c r="BF35" s="296">
        <v>273</v>
      </c>
      <c r="BG35" s="296">
        <v>288</v>
      </c>
      <c r="BH35" s="296">
        <v>318</v>
      </c>
      <c r="BI35" s="296">
        <v>338</v>
      </c>
      <c r="BJ35" s="296">
        <v>344</v>
      </c>
      <c r="BK35" s="296">
        <v>363</v>
      </c>
      <c r="BL35" s="296">
        <v>378</v>
      </c>
      <c r="BM35" s="296">
        <v>377</v>
      </c>
      <c r="BN35" s="296">
        <v>389</v>
      </c>
      <c r="BO35" s="296">
        <v>387</v>
      </c>
      <c r="BP35" s="296">
        <v>394</v>
      </c>
      <c r="BQ35" s="296">
        <v>430</v>
      </c>
      <c r="BR35" s="296">
        <v>468</v>
      </c>
      <c r="BS35" s="296">
        <v>505</v>
      </c>
      <c r="BT35" s="296">
        <v>568</v>
      </c>
      <c r="BU35" s="296">
        <v>589</v>
      </c>
      <c r="BV35" s="296">
        <v>554</v>
      </c>
      <c r="BW35" s="296">
        <v>468</v>
      </c>
    </row>
    <row r="36" spans="1:75" x14ac:dyDescent="0.25">
      <c r="A36" t="s">
        <v>33</v>
      </c>
      <c r="B36" s="296">
        <v>118</v>
      </c>
      <c r="C36" s="296">
        <v>119</v>
      </c>
      <c r="D36" s="296">
        <v>125</v>
      </c>
      <c r="E36" s="296">
        <v>125</v>
      </c>
      <c r="F36" s="296">
        <v>121</v>
      </c>
      <c r="G36" s="296">
        <v>112</v>
      </c>
      <c r="H36" s="296">
        <v>130</v>
      </c>
      <c r="I36" s="296">
        <v>128</v>
      </c>
      <c r="J36" s="296">
        <v>143</v>
      </c>
      <c r="K36" s="296">
        <v>154</v>
      </c>
      <c r="L36" s="296">
        <v>154</v>
      </c>
      <c r="M36" s="296">
        <v>148</v>
      </c>
      <c r="N36" s="296">
        <v>144</v>
      </c>
      <c r="O36" s="296">
        <v>144</v>
      </c>
      <c r="P36" s="296">
        <v>149</v>
      </c>
      <c r="Q36" s="296">
        <v>157</v>
      </c>
      <c r="R36" s="296">
        <v>147</v>
      </c>
      <c r="S36" s="296">
        <v>148</v>
      </c>
      <c r="T36" s="296">
        <v>146</v>
      </c>
      <c r="U36" s="296">
        <v>147</v>
      </c>
      <c r="V36" s="296">
        <v>147</v>
      </c>
      <c r="W36" s="296">
        <v>151</v>
      </c>
      <c r="X36" s="296">
        <v>154</v>
      </c>
      <c r="Y36" s="296">
        <v>158</v>
      </c>
      <c r="Z36" s="296">
        <v>157</v>
      </c>
      <c r="AA36" s="296">
        <v>173</v>
      </c>
      <c r="AB36" s="296">
        <v>184</v>
      </c>
      <c r="AC36" s="296">
        <v>184</v>
      </c>
      <c r="AD36" s="296">
        <v>197</v>
      </c>
      <c r="AE36" s="296">
        <v>187</v>
      </c>
      <c r="AF36" s="296">
        <v>186</v>
      </c>
      <c r="AG36" s="296">
        <v>175</v>
      </c>
      <c r="AH36" s="296">
        <v>166</v>
      </c>
      <c r="AI36" s="296">
        <v>186</v>
      </c>
      <c r="AJ36" s="296">
        <v>173</v>
      </c>
      <c r="AK36" s="296">
        <v>177</v>
      </c>
      <c r="AL36" s="296">
        <v>174</v>
      </c>
      <c r="AM36" s="296">
        <v>167</v>
      </c>
      <c r="AN36" s="296">
        <v>163</v>
      </c>
      <c r="AO36" s="296">
        <v>153</v>
      </c>
      <c r="AP36" s="296">
        <v>151</v>
      </c>
      <c r="AQ36" s="296">
        <v>151</v>
      </c>
      <c r="AR36" s="296">
        <v>145</v>
      </c>
      <c r="AS36" s="296">
        <v>138</v>
      </c>
      <c r="AT36" s="296">
        <v>131</v>
      </c>
      <c r="AU36" s="296">
        <v>132</v>
      </c>
      <c r="AV36" s="296">
        <v>137</v>
      </c>
      <c r="AW36" s="296">
        <v>124</v>
      </c>
      <c r="AX36" s="296">
        <v>111</v>
      </c>
      <c r="AY36" s="296">
        <v>113</v>
      </c>
      <c r="AZ36" s="296">
        <v>113</v>
      </c>
      <c r="BA36" s="296">
        <v>118</v>
      </c>
      <c r="BB36" s="296">
        <v>118</v>
      </c>
      <c r="BC36" s="296">
        <v>137</v>
      </c>
      <c r="BD36" s="296">
        <v>138</v>
      </c>
      <c r="BE36" s="296">
        <v>128</v>
      </c>
      <c r="BF36" s="296">
        <v>116</v>
      </c>
      <c r="BG36" s="296">
        <v>106</v>
      </c>
      <c r="BH36" s="296">
        <v>89</v>
      </c>
      <c r="BI36" s="296">
        <v>84</v>
      </c>
      <c r="BJ36" s="296">
        <v>81</v>
      </c>
      <c r="BK36" s="296">
        <v>96</v>
      </c>
      <c r="BL36" s="296">
        <v>105</v>
      </c>
      <c r="BM36" s="296">
        <v>110</v>
      </c>
      <c r="BN36" s="296">
        <v>108</v>
      </c>
      <c r="BO36" s="296">
        <v>113</v>
      </c>
      <c r="BP36" s="296">
        <v>108</v>
      </c>
      <c r="BQ36" s="296">
        <v>110</v>
      </c>
      <c r="BR36" s="296">
        <v>97</v>
      </c>
      <c r="BS36" s="296">
        <v>112</v>
      </c>
      <c r="BT36" s="296">
        <v>118</v>
      </c>
      <c r="BU36" s="296">
        <v>127</v>
      </c>
      <c r="BV36" s="296">
        <v>124</v>
      </c>
      <c r="BW36" s="296">
        <v>120</v>
      </c>
    </row>
    <row r="37" spans="1:75" x14ac:dyDescent="0.25">
      <c r="A37" t="s">
        <v>34</v>
      </c>
      <c r="B37" s="296">
        <v>83</v>
      </c>
      <c r="C37" s="296">
        <v>78</v>
      </c>
      <c r="D37" s="296">
        <v>74</v>
      </c>
      <c r="E37" s="296">
        <v>62</v>
      </c>
      <c r="F37" s="296">
        <v>53</v>
      </c>
      <c r="G37" s="296">
        <v>53</v>
      </c>
      <c r="H37" s="296">
        <v>54</v>
      </c>
      <c r="I37" s="296">
        <v>47</v>
      </c>
      <c r="J37" s="296">
        <v>44</v>
      </c>
      <c r="K37" s="296">
        <v>54</v>
      </c>
      <c r="L37" s="296">
        <v>48</v>
      </c>
      <c r="M37" s="296">
        <v>55</v>
      </c>
      <c r="N37" s="296">
        <v>46</v>
      </c>
      <c r="O37" s="296">
        <v>53</v>
      </c>
      <c r="P37" s="296">
        <v>59</v>
      </c>
      <c r="Q37" s="296">
        <v>55</v>
      </c>
      <c r="R37" s="296">
        <v>58</v>
      </c>
      <c r="S37" s="296">
        <v>64</v>
      </c>
      <c r="T37" s="296">
        <v>74</v>
      </c>
      <c r="U37" s="296">
        <v>60</v>
      </c>
      <c r="V37" s="296">
        <v>58</v>
      </c>
      <c r="W37" s="296">
        <v>62</v>
      </c>
      <c r="X37" s="296">
        <v>61</v>
      </c>
      <c r="Y37" s="296">
        <v>84</v>
      </c>
      <c r="Z37" s="296">
        <v>82</v>
      </c>
      <c r="AA37" s="296">
        <v>82</v>
      </c>
      <c r="AB37" s="296">
        <v>75</v>
      </c>
      <c r="AC37" s="296">
        <v>94</v>
      </c>
      <c r="AD37" s="296">
        <v>84</v>
      </c>
      <c r="AE37" s="296">
        <v>86</v>
      </c>
      <c r="AF37" s="296">
        <v>77</v>
      </c>
      <c r="AG37" s="296">
        <v>73</v>
      </c>
      <c r="AH37" s="296">
        <v>69</v>
      </c>
      <c r="AI37" s="296">
        <v>56</v>
      </c>
      <c r="AJ37" s="296">
        <v>50</v>
      </c>
      <c r="AK37" s="296">
        <v>51</v>
      </c>
      <c r="AL37" s="296">
        <v>59</v>
      </c>
      <c r="AM37" s="296">
        <v>65</v>
      </c>
      <c r="AN37" s="296">
        <v>56</v>
      </c>
      <c r="AO37" s="296">
        <v>63</v>
      </c>
      <c r="AP37" s="296">
        <v>54</v>
      </c>
      <c r="AQ37" s="296">
        <v>48</v>
      </c>
      <c r="AR37" s="296">
        <v>44</v>
      </c>
      <c r="AS37" s="296">
        <v>46</v>
      </c>
      <c r="AT37" s="296">
        <v>48</v>
      </c>
      <c r="AU37" s="296">
        <v>48</v>
      </c>
      <c r="AV37" s="296">
        <v>46</v>
      </c>
      <c r="AW37" s="296">
        <v>46</v>
      </c>
      <c r="AX37" s="296">
        <v>41</v>
      </c>
      <c r="AY37" s="296">
        <v>44</v>
      </c>
      <c r="AZ37" s="296">
        <v>44</v>
      </c>
      <c r="BA37" s="296">
        <v>47</v>
      </c>
      <c r="BB37" s="296">
        <v>50</v>
      </c>
      <c r="BC37" s="296">
        <v>44</v>
      </c>
      <c r="BD37" s="296">
        <v>47</v>
      </c>
      <c r="BE37" s="296">
        <v>41</v>
      </c>
      <c r="BF37" s="296">
        <v>39</v>
      </c>
      <c r="BG37" s="296">
        <v>44</v>
      </c>
      <c r="BH37" s="296">
        <v>51</v>
      </c>
      <c r="BI37" s="296">
        <v>48</v>
      </c>
      <c r="BJ37" s="296">
        <v>48</v>
      </c>
      <c r="BK37" s="296">
        <v>55</v>
      </c>
      <c r="BL37" s="296">
        <v>50</v>
      </c>
      <c r="BM37" s="296">
        <v>52</v>
      </c>
      <c r="BN37" s="296">
        <v>56</v>
      </c>
      <c r="BO37" s="296">
        <v>61</v>
      </c>
      <c r="BP37" s="296">
        <v>55</v>
      </c>
      <c r="BQ37" s="296">
        <v>56</v>
      </c>
      <c r="BR37" s="296">
        <v>49</v>
      </c>
      <c r="BS37" s="296">
        <v>56</v>
      </c>
      <c r="BT37" s="296">
        <v>57</v>
      </c>
      <c r="BU37" s="296">
        <v>61</v>
      </c>
      <c r="BV37" s="296">
        <v>55</v>
      </c>
      <c r="BW37" s="296">
        <v>48</v>
      </c>
    </row>
    <row r="38" spans="1:75" x14ac:dyDescent="0.25">
      <c r="A38" t="s">
        <v>35</v>
      </c>
      <c r="B38" s="296">
        <v>45570</v>
      </c>
      <c r="C38" s="296">
        <v>46183</v>
      </c>
      <c r="D38" s="296">
        <v>46750</v>
      </c>
      <c r="E38" s="296">
        <v>47052</v>
      </c>
      <c r="F38" s="296">
        <v>47048</v>
      </c>
      <c r="G38" s="296">
        <v>47078</v>
      </c>
      <c r="H38" s="296">
        <v>47163</v>
      </c>
      <c r="I38" s="296">
        <v>46715</v>
      </c>
      <c r="J38" s="296">
        <v>45706</v>
      </c>
      <c r="K38" s="296">
        <v>43898</v>
      </c>
      <c r="L38" s="296">
        <v>41063</v>
      </c>
      <c r="M38" s="296">
        <v>38839</v>
      </c>
      <c r="N38" s="296">
        <v>36815</v>
      </c>
      <c r="O38" s="296">
        <v>35408</v>
      </c>
      <c r="P38" s="296">
        <v>34169</v>
      </c>
      <c r="Q38" s="296">
        <v>33169</v>
      </c>
      <c r="R38" s="296">
        <v>31999</v>
      </c>
      <c r="S38" s="296">
        <v>31406</v>
      </c>
      <c r="T38" s="296">
        <v>30845</v>
      </c>
      <c r="U38" s="296">
        <v>29959</v>
      </c>
      <c r="V38" s="296">
        <v>29412</v>
      </c>
      <c r="W38" s="296">
        <v>28675</v>
      </c>
      <c r="X38" s="296">
        <v>28205</v>
      </c>
      <c r="Y38" s="296">
        <v>27424</v>
      </c>
      <c r="Z38" s="296">
        <v>26546</v>
      </c>
      <c r="AA38" s="296">
        <v>26137</v>
      </c>
      <c r="AB38" s="296">
        <v>25533</v>
      </c>
      <c r="AC38" s="296">
        <v>24692</v>
      </c>
      <c r="AD38" s="296">
        <v>23776</v>
      </c>
      <c r="AE38" s="296">
        <v>23867</v>
      </c>
      <c r="AF38" s="296">
        <v>23525</v>
      </c>
      <c r="AG38" s="296">
        <v>22890</v>
      </c>
      <c r="AH38" s="296">
        <v>22309</v>
      </c>
      <c r="AI38" s="296">
        <v>22194</v>
      </c>
      <c r="AJ38" s="296">
        <v>22295</v>
      </c>
      <c r="AK38" s="296">
        <v>22021</v>
      </c>
      <c r="AL38" s="296">
        <v>21702</v>
      </c>
      <c r="AM38" s="296">
        <v>21709</v>
      </c>
      <c r="AN38" s="296">
        <v>21659</v>
      </c>
      <c r="AO38" s="296">
        <v>21293</v>
      </c>
      <c r="AP38" s="296">
        <v>20705</v>
      </c>
      <c r="AQ38" s="296">
        <v>20359</v>
      </c>
      <c r="AR38" s="296">
        <v>19811</v>
      </c>
      <c r="AS38" s="296">
        <v>19090</v>
      </c>
      <c r="AT38" s="296">
        <v>18463</v>
      </c>
      <c r="AU38" s="296">
        <v>18008</v>
      </c>
      <c r="AV38" s="296">
        <v>17677</v>
      </c>
      <c r="AW38" s="296">
        <v>17507</v>
      </c>
      <c r="AX38" s="296">
        <v>17343</v>
      </c>
      <c r="AY38" s="296">
        <v>16863</v>
      </c>
      <c r="AZ38" s="296">
        <v>16783</v>
      </c>
      <c r="BA38" s="296">
        <v>16756</v>
      </c>
      <c r="BB38" s="296">
        <v>16774</v>
      </c>
      <c r="BC38" s="296">
        <v>16732</v>
      </c>
      <c r="BD38" s="296">
        <v>16715</v>
      </c>
      <c r="BE38" s="296">
        <v>16528</v>
      </c>
      <c r="BF38" s="296">
        <v>16426</v>
      </c>
      <c r="BG38" s="296">
        <v>16505</v>
      </c>
      <c r="BH38" s="296">
        <v>16691</v>
      </c>
      <c r="BI38" s="296">
        <v>16854</v>
      </c>
      <c r="BJ38" s="296">
        <v>17247</v>
      </c>
      <c r="BK38" s="296">
        <v>17498</v>
      </c>
      <c r="BL38" s="296">
        <v>18087</v>
      </c>
      <c r="BM38" s="296">
        <v>18569</v>
      </c>
      <c r="BN38" s="296">
        <v>18913</v>
      </c>
      <c r="BO38" s="296">
        <v>18871</v>
      </c>
      <c r="BP38" s="296">
        <v>18943</v>
      </c>
      <c r="BQ38" s="296">
        <v>19212</v>
      </c>
      <c r="BR38" s="296">
        <v>19187</v>
      </c>
      <c r="BS38" s="296">
        <v>19110</v>
      </c>
      <c r="BT38" s="296">
        <v>19222</v>
      </c>
      <c r="BU38" s="296">
        <v>19406</v>
      </c>
      <c r="BV38" s="296">
        <v>19338</v>
      </c>
      <c r="BW38" s="296">
        <v>19259</v>
      </c>
    </row>
    <row r="39" spans="1:75" x14ac:dyDescent="0.25">
      <c r="A39" t="s">
        <v>36</v>
      </c>
      <c r="B39" s="296">
        <v>138</v>
      </c>
      <c r="C39" s="296">
        <v>161</v>
      </c>
      <c r="D39" s="296">
        <v>169</v>
      </c>
      <c r="E39" s="296">
        <v>161</v>
      </c>
      <c r="F39" s="296">
        <v>157</v>
      </c>
      <c r="G39" s="296">
        <v>152</v>
      </c>
      <c r="H39" s="296">
        <v>150</v>
      </c>
      <c r="I39" s="296">
        <v>127</v>
      </c>
      <c r="J39" s="296">
        <v>144</v>
      </c>
      <c r="K39" s="296">
        <v>161</v>
      </c>
      <c r="L39" s="296">
        <v>167</v>
      </c>
      <c r="M39" s="296">
        <v>160</v>
      </c>
      <c r="N39" s="296">
        <v>170</v>
      </c>
      <c r="O39" s="296">
        <v>178</v>
      </c>
      <c r="P39" s="296">
        <v>170</v>
      </c>
      <c r="Q39" s="296">
        <v>195</v>
      </c>
      <c r="R39" s="296">
        <v>192</v>
      </c>
      <c r="S39" s="296">
        <v>169</v>
      </c>
      <c r="T39" s="296">
        <v>181</v>
      </c>
      <c r="U39" s="296">
        <v>195</v>
      </c>
      <c r="V39" s="296">
        <v>203</v>
      </c>
      <c r="W39" s="296">
        <v>216</v>
      </c>
      <c r="X39" s="296">
        <v>209</v>
      </c>
      <c r="Y39" s="296">
        <v>199</v>
      </c>
      <c r="Z39" s="296">
        <v>215</v>
      </c>
      <c r="AA39" s="296">
        <v>219</v>
      </c>
      <c r="AB39" s="296">
        <v>262</v>
      </c>
      <c r="AC39" s="296">
        <v>276</v>
      </c>
      <c r="AD39" s="296">
        <v>301</v>
      </c>
      <c r="AE39" s="296">
        <v>289</v>
      </c>
      <c r="AF39" s="296">
        <v>268</v>
      </c>
      <c r="AG39" s="296">
        <v>275</v>
      </c>
      <c r="AH39" s="296">
        <v>286</v>
      </c>
      <c r="AI39" s="296">
        <v>318</v>
      </c>
      <c r="AJ39" s="296">
        <v>301</v>
      </c>
      <c r="AK39" s="296">
        <v>297</v>
      </c>
      <c r="AL39" s="296">
        <v>311</v>
      </c>
      <c r="AM39" s="296">
        <v>277</v>
      </c>
      <c r="AN39" s="296">
        <v>255</v>
      </c>
      <c r="AO39" s="296">
        <v>264</v>
      </c>
      <c r="AP39" s="296">
        <v>241</v>
      </c>
      <c r="AQ39" s="296">
        <v>243</v>
      </c>
      <c r="AR39" s="296">
        <v>216</v>
      </c>
      <c r="AS39" s="296">
        <v>225</v>
      </c>
      <c r="AT39" s="296">
        <v>217</v>
      </c>
      <c r="AU39" s="296">
        <v>204</v>
      </c>
      <c r="AV39" s="296">
        <v>219</v>
      </c>
      <c r="AW39" s="296">
        <v>191</v>
      </c>
      <c r="AX39" s="296">
        <v>178</v>
      </c>
      <c r="AY39" s="296">
        <v>189</v>
      </c>
      <c r="AZ39" s="296">
        <v>196</v>
      </c>
      <c r="BA39" s="296">
        <v>173</v>
      </c>
      <c r="BB39" s="296">
        <v>172</v>
      </c>
      <c r="BC39" s="296">
        <v>176</v>
      </c>
      <c r="BD39" s="296">
        <v>158</v>
      </c>
      <c r="BE39" s="296">
        <v>152</v>
      </c>
      <c r="BF39" s="296">
        <v>167</v>
      </c>
      <c r="BG39" s="296">
        <v>166</v>
      </c>
      <c r="BH39" s="296">
        <v>178</v>
      </c>
      <c r="BI39" s="296">
        <v>202</v>
      </c>
      <c r="BJ39" s="296">
        <v>209</v>
      </c>
      <c r="BK39" s="296">
        <v>229</v>
      </c>
      <c r="BL39" s="296">
        <v>269</v>
      </c>
      <c r="BM39" s="296">
        <v>280</v>
      </c>
      <c r="BN39" s="296">
        <v>284</v>
      </c>
      <c r="BO39" s="296">
        <v>289</v>
      </c>
      <c r="BP39" s="296">
        <v>294</v>
      </c>
      <c r="BQ39" s="296">
        <v>299</v>
      </c>
      <c r="BR39" s="296">
        <v>278</v>
      </c>
      <c r="BS39" s="296">
        <v>265</v>
      </c>
      <c r="BT39" s="296">
        <v>244</v>
      </c>
      <c r="BU39" s="296">
        <v>236</v>
      </c>
      <c r="BV39" s="296">
        <v>259</v>
      </c>
      <c r="BW39" s="296">
        <v>279</v>
      </c>
    </row>
    <row r="40" spans="1:75" x14ac:dyDescent="0.25">
      <c r="A40" t="s">
        <v>37</v>
      </c>
      <c r="B40" s="296">
        <v>151</v>
      </c>
      <c r="C40" s="296">
        <v>150</v>
      </c>
      <c r="D40" s="296">
        <v>154</v>
      </c>
      <c r="E40" s="296">
        <v>144</v>
      </c>
      <c r="F40" s="296">
        <v>143</v>
      </c>
      <c r="G40" s="296">
        <v>141</v>
      </c>
      <c r="H40" s="296">
        <v>136</v>
      </c>
      <c r="I40" s="296">
        <v>140</v>
      </c>
      <c r="J40" s="296">
        <v>139</v>
      </c>
      <c r="K40" s="296">
        <v>142</v>
      </c>
      <c r="L40" s="296">
        <v>135</v>
      </c>
      <c r="M40" s="296">
        <v>135</v>
      </c>
      <c r="N40" s="296">
        <v>135</v>
      </c>
      <c r="O40" s="296">
        <v>127</v>
      </c>
      <c r="P40" s="296">
        <v>116</v>
      </c>
      <c r="Q40" s="296">
        <v>114</v>
      </c>
      <c r="R40" s="296">
        <v>118</v>
      </c>
      <c r="S40" s="296">
        <v>120</v>
      </c>
      <c r="T40" s="296">
        <v>108</v>
      </c>
      <c r="U40" s="296">
        <v>102</v>
      </c>
      <c r="V40" s="296">
        <v>91</v>
      </c>
      <c r="W40" s="296">
        <v>97</v>
      </c>
      <c r="X40" s="296">
        <v>103</v>
      </c>
      <c r="Y40" s="296">
        <v>100</v>
      </c>
      <c r="Z40" s="296">
        <v>99</v>
      </c>
      <c r="AA40" s="296">
        <v>97</v>
      </c>
      <c r="AB40" s="296">
        <v>85</v>
      </c>
      <c r="AC40" s="296">
        <v>90</v>
      </c>
      <c r="AD40" s="296">
        <v>89</v>
      </c>
      <c r="AE40" s="296">
        <v>84</v>
      </c>
      <c r="AF40" s="296">
        <v>78</v>
      </c>
      <c r="AG40" s="296">
        <v>76</v>
      </c>
      <c r="AH40" s="296">
        <v>68</v>
      </c>
      <c r="AI40" s="296">
        <v>69</v>
      </c>
      <c r="AJ40" s="296">
        <v>66</v>
      </c>
      <c r="AK40" s="296">
        <v>60</v>
      </c>
      <c r="AL40" s="296">
        <v>61</v>
      </c>
      <c r="AM40" s="296">
        <v>64</v>
      </c>
      <c r="AN40" s="296">
        <v>64</v>
      </c>
      <c r="AO40" s="296">
        <v>60</v>
      </c>
      <c r="AP40" s="296">
        <v>53</v>
      </c>
      <c r="AQ40" s="296">
        <v>50</v>
      </c>
      <c r="AR40" s="296">
        <v>39</v>
      </c>
      <c r="AS40" s="296">
        <v>39</v>
      </c>
      <c r="AT40" s="296">
        <v>36</v>
      </c>
      <c r="AU40" s="296">
        <v>46</v>
      </c>
      <c r="AV40" s="296">
        <v>43</v>
      </c>
      <c r="AW40" s="296">
        <v>54</v>
      </c>
      <c r="AX40" s="296">
        <v>53</v>
      </c>
      <c r="AY40" s="296">
        <v>58</v>
      </c>
      <c r="AZ40" s="296">
        <v>68</v>
      </c>
      <c r="BA40" s="296">
        <v>57</v>
      </c>
      <c r="BB40" s="296">
        <v>62</v>
      </c>
      <c r="BC40" s="296">
        <v>71</v>
      </c>
      <c r="BD40" s="296">
        <v>73</v>
      </c>
      <c r="BE40" s="296">
        <v>60</v>
      </c>
      <c r="BF40" s="296">
        <v>61</v>
      </c>
      <c r="BG40" s="296">
        <v>67</v>
      </c>
      <c r="BH40" s="296">
        <v>73</v>
      </c>
      <c r="BI40" s="296">
        <v>62</v>
      </c>
      <c r="BJ40" s="296">
        <v>64</v>
      </c>
      <c r="BK40" s="296">
        <v>70</v>
      </c>
      <c r="BL40" s="296">
        <v>70</v>
      </c>
      <c r="BM40" s="296">
        <v>66</v>
      </c>
      <c r="BN40" s="296">
        <v>65</v>
      </c>
      <c r="BO40" s="296">
        <v>76</v>
      </c>
      <c r="BP40" s="296">
        <v>79</v>
      </c>
      <c r="BQ40" s="296">
        <v>88</v>
      </c>
      <c r="BR40" s="296">
        <v>79</v>
      </c>
      <c r="BS40" s="296">
        <v>77</v>
      </c>
      <c r="BT40" s="296">
        <v>70</v>
      </c>
      <c r="BU40" s="296">
        <v>65</v>
      </c>
      <c r="BV40" s="296">
        <v>63</v>
      </c>
      <c r="BW40" s="296">
        <v>55</v>
      </c>
    </row>
    <row r="41" spans="1:75" x14ac:dyDescent="0.25">
      <c r="A41" t="s">
        <v>38</v>
      </c>
      <c r="B41" s="296">
        <v>20</v>
      </c>
      <c r="C41" s="296">
        <v>20</v>
      </c>
      <c r="D41" s="296">
        <v>19</v>
      </c>
      <c r="E41" s="296">
        <v>28</v>
      </c>
      <c r="F41" s="296">
        <v>28</v>
      </c>
      <c r="G41" s="296">
        <v>22</v>
      </c>
      <c r="H41" s="296">
        <v>20</v>
      </c>
      <c r="I41" s="296">
        <v>26</v>
      </c>
      <c r="J41" s="296">
        <v>20</v>
      </c>
      <c r="K41" s="296">
        <v>18</v>
      </c>
      <c r="L41" s="296">
        <v>19</v>
      </c>
      <c r="M41" s="296">
        <v>15</v>
      </c>
      <c r="N41" s="296">
        <v>17</v>
      </c>
      <c r="O41" s="296">
        <v>24</v>
      </c>
      <c r="P41" s="296">
        <v>27</v>
      </c>
      <c r="Q41" s="296">
        <v>24</v>
      </c>
      <c r="R41" s="296">
        <v>27</v>
      </c>
      <c r="S41" s="296">
        <v>31</v>
      </c>
      <c r="T41" s="296">
        <v>37</v>
      </c>
      <c r="U41" s="296">
        <v>47</v>
      </c>
      <c r="V41" s="296">
        <v>50</v>
      </c>
      <c r="W41" s="296">
        <v>43</v>
      </c>
      <c r="X41" s="296">
        <v>43</v>
      </c>
      <c r="Y41" s="296">
        <v>40</v>
      </c>
      <c r="Z41" s="296">
        <v>34</v>
      </c>
      <c r="AA41" s="296">
        <v>46</v>
      </c>
      <c r="AB41" s="296">
        <v>43</v>
      </c>
      <c r="AC41" s="296">
        <v>43</v>
      </c>
      <c r="AD41" s="296">
        <v>53</v>
      </c>
      <c r="AE41" s="296">
        <v>47</v>
      </c>
      <c r="AF41" s="296">
        <v>40</v>
      </c>
      <c r="AG41" s="296">
        <v>33</v>
      </c>
      <c r="AH41" s="296">
        <v>41</v>
      </c>
      <c r="AI41" s="296">
        <v>45</v>
      </c>
      <c r="AJ41" s="296">
        <v>37</v>
      </c>
      <c r="AK41" s="296">
        <v>39</v>
      </c>
      <c r="AL41" s="296">
        <v>38</v>
      </c>
      <c r="AM41" s="296">
        <v>45</v>
      </c>
      <c r="AN41" s="296">
        <v>46</v>
      </c>
      <c r="AO41" s="296">
        <v>38</v>
      </c>
      <c r="AP41" s="296">
        <v>35</v>
      </c>
      <c r="AQ41" s="296">
        <v>33</v>
      </c>
      <c r="AR41" s="296">
        <v>37</v>
      </c>
      <c r="AS41" s="296">
        <v>34</v>
      </c>
      <c r="AT41" s="296">
        <v>24</v>
      </c>
      <c r="AU41" s="296">
        <v>21</v>
      </c>
      <c r="AV41" s="296">
        <v>16</v>
      </c>
      <c r="AW41" s="296">
        <v>15</v>
      </c>
      <c r="AX41" s="296">
        <v>10</v>
      </c>
      <c r="AY41" s="296">
        <v>15</v>
      </c>
      <c r="AZ41" s="296">
        <v>17</v>
      </c>
      <c r="BA41" s="296">
        <v>22</v>
      </c>
      <c r="BB41" s="296">
        <v>27</v>
      </c>
      <c r="BC41" s="296">
        <v>19</v>
      </c>
      <c r="BD41" s="296">
        <v>22</v>
      </c>
      <c r="BE41" s="296">
        <v>35</v>
      </c>
      <c r="BF41" s="296">
        <v>35</v>
      </c>
      <c r="BG41" s="296">
        <v>21</v>
      </c>
      <c r="BH41" s="296">
        <v>19</v>
      </c>
      <c r="BI41" s="296">
        <v>23</v>
      </c>
      <c r="BJ41" s="296">
        <v>29</v>
      </c>
      <c r="BK41" s="296">
        <v>31</v>
      </c>
      <c r="BL41" s="296">
        <v>29</v>
      </c>
      <c r="BM41" s="296">
        <v>26</v>
      </c>
      <c r="BN41" s="296">
        <v>21</v>
      </c>
      <c r="BO41" s="296">
        <v>18</v>
      </c>
      <c r="BP41" s="296">
        <v>20</v>
      </c>
      <c r="BQ41" s="296">
        <v>19</v>
      </c>
      <c r="BR41" s="296">
        <v>17</v>
      </c>
      <c r="BS41" s="296">
        <v>15</v>
      </c>
      <c r="BT41" s="296">
        <v>15</v>
      </c>
      <c r="BU41" s="296">
        <v>20</v>
      </c>
      <c r="BV41" s="296">
        <v>25</v>
      </c>
      <c r="BW41" s="296">
        <v>28</v>
      </c>
    </row>
    <row r="42" spans="1:75" x14ac:dyDescent="0.25">
      <c r="A42" t="s">
        <v>39</v>
      </c>
      <c r="B42" s="296">
        <v>262</v>
      </c>
      <c r="C42" s="296">
        <v>305</v>
      </c>
      <c r="D42" s="296">
        <v>320</v>
      </c>
      <c r="E42" s="296">
        <v>342</v>
      </c>
      <c r="F42" s="296">
        <v>343</v>
      </c>
      <c r="G42" s="296">
        <v>329</v>
      </c>
      <c r="H42" s="296">
        <v>323</v>
      </c>
      <c r="I42" s="296">
        <v>331</v>
      </c>
      <c r="J42" s="296">
        <v>329</v>
      </c>
      <c r="K42" s="296">
        <v>331</v>
      </c>
      <c r="L42" s="296">
        <v>323</v>
      </c>
      <c r="M42" s="296">
        <v>309</v>
      </c>
      <c r="N42" s="296">
        <v>319</v>
      </c>
      <c r="O42" s="296">
        <v>321</v>
      </c>
      <c r="P42" s="296">
        <v>313</v>
      </c>
      <c r="Q42" s="296">
        <v>316</v>
      </c>
      <c r="R42" s="296">
        <v>325</v>
      </c>
      <c r="S42" s="296">
        <v>316</v>
      </c>
      <c r="T42" s="296">
        <v>299</v>
      </c>
      <c r="U42" s="296">
        <v>289</v>
      </c>
      <c r="V42" s="296">
        <v>287</v>
      </c>
      <c r="W42" s="296">
        <v>288</v>
      </c>
      <c r="X42" s="296">
        <v>296</v>
      </c>
      <c r="Y42" s="296">
        <v>299</v>
      </c>
      <c r="Z42" s="296">
        <v>291</v>
      </c>
      <c r="AA42" s="296">
        <v>312</v>
      </c>
      <c r="AB42" s="296">
        <v>293</v>
      </c>
      <c r="AC42" s="296">
        <v>274</v>
      </c>
      <c r="AD42" s="296">
        <v>280</v>
      </c>
      <c r="AE42" s="296">
        <v>271</v>
      </c>
      <c r="AF42" s="296">
        <v>261</v>
      </c>
      <c r="AG42" s="296">
        <v>266</v>
      </c>
      <c r="AH42" s="296">
        <v>264</v>
      </c>
      <c r="AI42" s="296">
        <v>273</v>
      </c>
      <c r="AJ42" s="296">
        <v>273</v>
      </c>
      <c r="AK42" s="296">
        <v>265</v>
      </c>
      <c r="AL42" s="296">
        <v>272</v>
      </c>
      <c r="AM42" s="296">
        <v>299</v>
      </c>
      <c r="AN42" s="296">
        <v>275</v>
      </c>
      <c r="AO42" s="296">
        <v>251</v>
      </c>
      <c r="AP42" s="296">
        <v>225</v>
      </c>
      <c r="AQ42" s="296">
        <v>229</v>
      </c>
      <c r="AR42" s="296">
        <v>203</v>
      </c>
      <c r="AS42" s="296">
        <v>208</v>
      </c>
      <c r="AT42" s="296">
        <v>219</v>
      </c>
      <c r="AU42" s="296">
        <v>221</v>
      </c>
      <c r="AV42" s="296">
        <v>217</v>
      </c>
      <c r="AW42" s="296">
        <v>198</v>
      </c>
      <c r="AX42" s="296">
        <v>184</v>
      </c>
      <c r="AY42" s="296">
        <v>189</v>
      </c>
      <c r="AZ42" s="296">
        <v>186</v>
      </c>
      <c r="BA42" s="296">
        <v>204</v>
      </c>
      <c r="BB42" s="296">
        <v>217</v>
      </c>
      <c r="BC42" s="296">
        <v>202</v>
      </c>
      <c r="BD42" s="296">
        <v>190</v>
      </c>
      <c r="BE42" s="296">
        <v>186</v>
      </c>
      <c r="BF42" s="296">
        <v>186</v>
      </c>
      <c r="BG42" s="296">
        <v>190</v>
      </c>
      <c r="BH42" s="296">
        <v>186</v>
      </c>
      <c r="BI42" s="296">
        <v>202</v>
      </c>
      <c r="BJ42" s="296">
        <v>205</v>
      </c>
      <c r="BK42" s="296">
        <v>225</v>
      </c>
      <c r="BL42" s="296">
        <v>224</v>
      </c>
      <c r="BM42" s="296">
        <v>240</v>
      </c>
      <c r="BN42" s="296">
        <v>243</v>
      </c>
      <c r="BO42" s="296">
        <v>247</v>
      </c>
      <c r="BP42" s="296">
        <v>259</v>
      </c>
      <c r="BQ42" s="296">
        <v>253</v>
      </c>
      <c r="BR42" s="296">
        <v>249</v>
      </c>
      <c r="BS42" s="296">
        <v>247</v>
      </c>
      <c r="BT42" s="296">
        <v>252</v>
      </c>
      <c r="BU42" s="296">
        <v>261</v>
      </c>
      <c r="BV42" s="296">
        <v>262</v>
      </c>
      <c r="BW42" s="296">
        <v>282</v>
      </c>
    </row>
    <row r="43" spans="1:75" x14ac:dyDescent="0.25">
      <c r="A43" t="s">
        <v>40</v>
      </c>
      <c r="B43" s="296">
        <v>287</v>
      </c>
      <c r="C43" s="296">
        <v>286</v>
      </c>
      <c r="D43" s="296">
        <v>285</v>
      </c>
      <c r="E43" s="296">
        <v>287</v>
      </c>
      <c r="F43" s="296">
        <v>274</v>
      </c>
      <c r="G43" s="296">
        <v>268</v>
      </c>
      <c r="H43" s="296">
        <v>267</v>
      </c>
      <c r="I43" s="296">
        <v>298</v>
      </c>
      <c r="J43" s="296">
        <v>300</v>
      </c>
      <c r="K43" s="296">
        <v>318</v>
      </c>
      <c r="L43" s="296">
        <v>323</v>
      </c>
      <c r="M43" s="296">
        <v>317</v>
      </c>
      <c r="N43" s="296">
        <v>322</v>
      </c>
      <c r="O43" s="296">
        <v>318</v>
      </c>
      <c r="P43" s="296">
        <v>339</v>
      </c>
      <c r="Q43" s="296">
        <v>367</v>
      </c>
      <c r="R43" s="296">
        <v>385</v>
      </c>
      <c r="S43" s="296">
        <v>419</v>
      </c>
      <c r="T43" s="296">
        <v>433</v>
      </c>
      <c r="U43" s="296">
        <v>438</v>
      </c>
      <c r="V43" s="296">
        <v>436</v>
      </c>
      <c r="W43" s="296">
        <v>488</v>
      </c>
      <c r="X43" s="296">
        <v>506</v>
      </c>
      <c r="Y43" s="296">
        <v>503</v>
      </c>
      <c r="Z43" s="296">
        <v>490</v>
      </c>
      <c r="AA43" s="296">
        <v>458</v>
      </c>
      <c r="AB43" s="296">
        <v>452</v>
      </c>
      <c r="AC43" s="296">
        <v>476</v>
      </c>
      <c r="AD43" s="296">
        <v>503</v>
      </c>
      <c r="AE43" s="296">
        <v>507</v>
      </c>
      <c r="AF43" s="296">
        <v>515</v>
      </c>
      <c r="AG43" s="296">
        <v>569</v>
      </c>
      <c r="AH43" s="296">
        <v>607</v>
      </c>
      <c r="AI43" s="296">
        <v>620</v>
      </c>
      <c r="AJ43" s="296">
        <v>600</v>
      </c>
      <c r="AK43" s="296">
        <v>576</v>
      </c>
      <c r="AL43" s="296">
        <v>588</v>
      </c>
      <c r="AM43" s="296">
        <v>571</v>
      </c>
      <c r="AN43" s="296">
        <v>580</v>
      </c>
      <c r="AO43" s="296">
        <v>580</v>
      </c>
      <c r="AP43" s="296">
        <v>562</v>
      </c>
      <c r="AQ43" s="296">
        <v>534</v>
      </c>
      <c r="AR43" s="296">
        <v>522</v>
      </c>
      <c r="AS43" s="296">
        <v>562</v>
      </c>
      <c r="AT43" s="296">
        <v>612</v>
      </c>
      <c r="AU43" s="296">
        <v>613</v>
      </c>
      <c r="AV43" s="296">
        <v>578</v>
      </c>
      <c r="AW43" s="296">
        <v>565</v>
      </c>
      <c r="AX43" s="296">
        <v>591</v>
      </c>
      <c r="AY43" s="296">
        <v>635</v>
      </c>
      <c r="AZ43" s="296">
        <v>620</v>
      </c>
      <c r="BA43" s="296">
        <v>618</v>
      </c>
      <c r="BB43" s="296">
        <v>560</v>
      </c>
      <c r="BC43" s="296">
        <v>550</v>
      </c>
      <c r="BD43" s="296">
        <v>526</v>
      </c>
      <c r="BE43" s="296">
        <v>469</v>
      </c>
      <c r="BF43" s="296">
        <v>455</v>
      </c>
      <c r="BG43" s="296">
        <v>454</v>
      </c>
      <c r="BH43" s="296">
        <v>474</v>
      </c>
      <c r="BI43" s="296">
        <v>492</v>
      </c>
      <c r="BJ43" s="296">
        <v>493</v>
      </c>
      <c r="BK43" s="296">
        <v>537</v>
      </c>
      <c r="BL43" s="296">
        <v>553</v>
      </c>
      <c r="BM43" s="296">
        <v>558</v>
      </c>
      <c r="BN43" s="296">
        <v>587</v>
      </c>
      <c r="BO43" s="296">
        <v>580</v>
      </c>
      <c r="BP43" s="296">
        <v>554</v>
      </c>
      <c r="BQ43" s="296">
        <v>525</v>
      </c>
      <c r="BR43" s="296">
        <v>537</v>
      </c>
      <c r="BS43" s="296">
        <v>497</v>
      </c>
      <c r="BT43" s="296">
        <v>512</v>
      </c>
      <c r="BU43" s="296">
        <v>504</v>
      </c>
      <c r="BV43" s="296">
        <v>513</v>
      </c>
      <c r="BW43" s="296">
        <v>513</v>
      </c>
    </row>
    <row r="44" spans="1:75" x14ac:dyDescent="0.25">
      <c r="A44" t="s">
        <v>41</v>
      </c>
      <c r="B44" s="296">
        <v>20</v>
      </c>
      <c r="C44" s="296">
        <v>29</v>
      </c>
      <c r="D44" s="296">
        <v>23</v>
      </c>
      <c r="E44" s="296">
        <v>19</v>
      </c>
      <c r="F44" s="296">
        <v>23</v>
      </c>
      <c r="G44" s="296">
        <v>26</v>
      </c>
      <c r="H44" s="296">
        <v>28</v>
      </c>
      <c r="I44" s="296">
        <v>26</v>
      </c>
      <c r="J44" s="296">
        <v>26</v>
      </c>
      <c r="K44" s="296">
        <v>26</v>
      </c>
      <c r="L44" s="296">
        <v>26</v>
      </c>
      <c r="M44" s="296">
        <v>25</v>
      </c>
      <c r="N44" s="296">
        <v>24</v>
      </c>
      <c r="O44" s="296">
        <v>28</v>
      </c>
      <c r="P44" s="296">
        <v>29</v>
      </c>
      <c r="Q44" s="296">
        <v>26</v>
      </c>
      <c r="R44" s="296">
        <v>25</v>
      </c>
      <c r="S44" s="296">
        <v>28</v>
      </c>
      <c r="T44" s="296">
        <v>25</v>
      </c>
      <c r="U44" s="296">
        <v>23</v>
      </c>
      <c r="V44" s="296">
        <v>22</v>
      </c>
      <c r="W44" s="296">
        <v>21</v>
      </c>
      <c r="X44" s="296">
        <v>21</v>
      </c>
      <c r="Y44" s="296">
        <v>19</v>
      </c>
      <c r="Z44" s="296">
        <v>18</v>
      </c>
      <c r="AA44" s="296">
        <v>16</v>
      </c>
      <c r="AB44" s="296">
        <v>15</v>
      </c>
      <c r="AC44" s="296">
        <v>14</v>
      </c>
      <c r="AD44" s="296">
        <v>14</v>
      </c>
      <c r="AE44" s="296">
        <v>17</v>
      </c>
      <c r="AF44" s="296">
        <v>15</v>
      </c>
      <c r="AG44" s="296">
        <v>18</v>
      </c>
      <c r="AH44" s="296">
        <v>12</v>
      </c>
      <c r="AI44" s="296">
        <v>12</v>
      </c>
      <c r="AJ44" s="296">
        <v>15</v>
      </c>
      <c r="AK44" s="296">
        <v>8</v>
      </c>
      <c r="AL44" s="296">
        <v>8</v>
      </c>
      <c r="AM44" s="296">
        <v>12</v>
      </c>
      <c r="AN44" s="296">
        <v>14</v>
      </c>
      <c r="AO44" s="296">
        <v>7</v>
      </c>
      <c r="AP44" s="296">
        <v>9</v>
      </c>
      <c r="AQ44" s="296">
        <v>8</v>
      </c>
      <c r="AR44" s="296">
        <v>7</v>
      </c>
      <c r="AS44" s="296">
        <v>8</v>
      </c>
      <c r="AT44" s="296">
        <v>8</v>
      </c>
      <c r="AU44" s="296">
        <v>8</v>
      </c>
      <c r="AV44" s="296">
        <v>4</v>
      </c>
      <c r="AW44" s="296">
        <v>6</v>
      </c>
      <c r="AX44" s="296">
        <v>5</v>
      </c>
      <c r="AY44" s="296">
        <v>6</v>
      </c>
      <c r="AZ44" s="296">
        <v>6</v>
      </c>
      <c r="BA44" s="296">
        <v>4</v>
      </c>
      <c r="BB44" s="296">
        <v>7</v>
      </c>
      <c r="BC44" s="296">
        <v>5</v>
      </c>
      <c r="BD44" s="296">
        <v>5</v>
      </c>
      <c r="BE44" s="296">
        <v>3</v>
      </c>
      <c r="BF44" s="296">
        <v>3</v>
      </c>
      <c r="BG44" s="296">
        <v>5</v>
      </c>
      <c r="BH44" s="296">
        <v>7</v>
      </c>
      <c r="BI44" s="296">
        <v>8</v>
      </c>
      <c r="BJ44" s="296">
        <v>8</v>
      </c>
      <c r="BK44" s="296">
        <v>5</v>
      </c>
      <c r="BL44" s="296">
        <v>9</v>
      </c>
      <c r="BM44" s="296">
        <v>12</v>
      </c>
      <c r="BN44" s="296">
        <v>13</v>
      </c>
      <c r="BO44" s="296">
        <v>12</v>
      </c>
      <c r="BP44" s="296">
        <v>8</v>
      </c>
      <c r="BQ44" s="296">
        <v>11</v>
      </c>
      <c r="BR44" s="296">
        <v>10</v>
      </c>
      <c r="BS44" s="296">
        <v>9</v>
      </c>
      <c r="BT44" s="296">
        <v>10</v>
      </c>
      <c r="BU44" s="296">
        <v>12</v>
      </c>
      <c r="BV44" s="296">
        <v>14</v>
      </c>
      <c r="BW44" s="296">
        <v>13</v>
      </c>
    </row>
    <row r="45" spans="1:75" x14ac:dyDescent="0.25">
      <c r="A45" t="s">
        <v>42</v>
      </c>
      <c r="B45" s="296">
        <v>12</v>
      </c>
      <c r="C45" s="296">
        <v>11</v>
      </c>
      <c r="D45" s="296">
        <v>11</v>
      </c>
      <c r="E45" s="296">
        <v>11</v>
      </c>
      <c r="F45" s="296">
        <v>11</v>
      </c>
      <c r="G45" s="296">
        <v>11</v>
      </c>
      <c r="H45" s="296">
        <v>8</v>
      </c>
      <c r="I45" s="296">
        <v>7</v>
      </c>
      <c r="J45" s="296">
        <v>6</v>
      </c>
      <c r="K45" s="296">
        <v>8</v>
      </c>
      <c r="L45" s="296">
        <v>8</v>
      </c>
      <c r="M45" s="296">
        <v>9</v>
      </c>
      <c r="N45" s="296">
        <v>11</v>
      </c>
      <c r="O45" s="296">
        <v>10</v>
      </c>
      <c r="P45" s="296">
        <v>8</v>
      </c>
      <c r="Q45" s="296">
        <v>8</v>
      </c>
      <c r="R45" s="296">
        <v>7</v>
      </c>
      <c r="S45" s="296">
        <v>8</v>
      </c>
      <c r="T45" s="296">
        <v>8</v>
      </c>
      <c r="U45" s="296">
        <v>8</v>
      </c>
      <c r="V45" s="296">
        <v>7</v>
      </c>
      <c r="W45" s="296">
        <v>6</v>
      </c>
      <c r="X45" s="296">
        <v>6</v>
      </c>
      <c r="Y45" s="296">
        <v>9</v>
      </c>
      <c r="Z45" s="296">
        <v>8</v>
      </c>
      <c r="AA45" s="296">
        <v>9</v>
      </c>
      <c r="AB45" s="296">
        <v>5</v>
      </c>
      <c r="AC45" s="296">
        <v>4</v>
      </c>
      <c r="AD45" s="296">
        <v>7</v>
      </c>
      <c r="AE45" s="296">
        <v>7</v>
      </c>
      <c r="AF45" s="296">
        <v>7</v>
      </c>
      <c r="AG45" s="296">
        <v>5</v>
      </c>
      <c r="AH45" s="296">
        <v>5</v>
      </c>
      <c r="AI45" s="296">
        <v>5</v>
      </c>
      <c r="AJ45" s="296">
        <v>8</v>
      </c>
      <c r="AK45" s="296">
        <v>7</v>
      </c>
      <c r="AL45" s="296">
        <v>6</v>
      </c>
      <c r="AM45" s="296">
        <v>6</v>
      </c>
      <c r="AN45" s="296">
        <v>7</v>
      </c>
      <c r="AO45" s="296">
        <v>9</v>
      </c>
      <c r="AP45" s="296">
        <v>8</v>
      </c>
      <c r="AQ45" s="296">
        <v>10</v>
      </c>
      <c r="AR45" s="296">
        <v>9</v>
      </c>
      <c r="AS45" s="296">
        <v>9</v>
      </c>
      <c r="AT45" s="296">
        <v>9</v>
      </c>
      <c r="AU45" s="296">
        <v>9</v>
      </c>
      <c r="AV45" s="296">
        <v>7</v>
      </c>
      <c r="AW45" s="296">
        <v>7</v>
      </c>
      <c r="AX45" s="296">
        <v>7</v>
      </c>
      <c r="AY45" s="296">
        <v>7</v>
      </c>
      <c r="AZ45" s="296">
        <v>3</v>
      </c>
      <c r="BA45" s="296">
        <v>3</v>
      </c>
      <c r="BB45" s="296">
        <v>2</v>
      </c>
      <c r="BC45" s="296">
        <v>2</v>
      </c>
      <c r="BD45" s="296">
        <v>4</v>
      </c>
      <c r="BE45" s="296">
        <v>4</v>
      </c>
      <c r="BF45" s="296">
        <v>4</v>
      </c>
      <c r="BG45" s="296">
        <v>4</v>
      </c>
      <c r="BH45" s="296">
        <v>4</v>
      </c>
      <c r="BI45" s="296">
        <v>2</v>
      </c>
      <c r="BJ45" s="296">
        <v>3</v>
      </c>
      <c r="BK45" s="296">
        <v>4</v>
      </c>
      <c r="BL45" s="296">
        <v>4</v>
      </c>
      <c r="BM45" s="296">
        <v>4</v>
      </c>
      <c r="BN45" s="296">
        <v>3</v>
      </c>
      <c r="BO45" s="296">
        <v>3</v>
      </c>
      <c r="BP45" s="296">
        <v>3</v>
      </c>
      <c r="BQ45" s="296">
        <v>3</v>
      </c>
      <c r="BR45" s="296">
        <v>3</v>
      </c>
      <c r="BS45" s="296">
        <v>7</v>
      </c>
      <c r="BT45" s="296">
        <v>6</v>
      </c>
      <c r="BU45" s="296">
        <v>5</v>
      </c>
      <c r="BV45" s="296">
        <v>4</v>
      </c>
      <c r="BW45" s="296">
        <v>4</v>
      </c>
    </row>
    <row r="46" spans="1:75" x14ac:dyDescent="0.25">
      <c r="A46" t="s">
        <v>43</v>
      </c>
      <c r="B46" s="296">
        <v>433</v>
      </c>
      <c r="C46" s="296">
        <v>444</v>
      </c>
      <c r="D46" s="296">
        <v>448</v>
      </c>
      <c r="E46" s="296">
        <v>444</v>
      </c>
      <c r="F46" s="296">
        <v>434</v>
      </c>
      <c r="G46" s="296">
        <v>432</v>
      </c>
      <c r="H46" s="296">
        <v>435</v>
      </c>
      <c r="I46" s="296">
        <v>430</v>
      </c>
      <c r="J46" s="296">
        <v>437</v>
      </c>
      <c r="K46" s="296">
        <v>423</v>
      </c>
      <c r="L46" s="296">
        <v>400</v>
      </c>
      <c r="M46" s="296">
        <v>376</v>
      </c>
      <c r="N46" s="296">
        <v>341</v>
      </c>
      <c r="O46" s="296">
        <v>338</v>
      </c>
      <c r="P46" s="296">
        <v>324</v>
      </c>
      <c r="Q46" s="296">
        <v>320</v>
      </c>
      <c r="R46" s="296">
        <v>289</v>
      </c>
      <c r="S46" s="296">
        <v>299</v>
      </c>
      <c r="T46" s="296">
        <v>281</v>
      </c>
      <c r="U46" s="296">
        <v>300</v>
      </c>
      <c r="V46" s="296">
        <v>335</v>
      </c>
      <c r="W46" s="296">
        <v>353</v>
      </c>
      <c r="X46" s="296">
        <v>369</v>
      </c>
      <c r="Y46" s="296">
        <v>397</v>
      </c>
      <c r="Z46" s="296">
        <v>420</v>
      </c>
      <c r="AA46" s="296">
        <v>441</v>
      </c>
      <c r="AB46" s="296">
        <v>429</v>
      </c>
      <c r="AC46" s="296">
        <v>450</v>
      </c>
      <c r="AD46" s="296">
        <v>435</v>
      </c>
      <c r="AE46" s="296">
        <v>436</v>
      </c>
      <c r="AF46" s="296">
        <v>437</v>
      </c>
      <c r="AG46" s="296">
        <v>433</v>
      </c>
      <c r="AH46" s="296">
        <v>426</v>
      </c>
      <c r="AI46" s="296">
        <v>404</v>
      </c>
      <c r="AJ46" s="296">
        <v>408</v>
      </c>
      <c r="AK46" s="296">
        <v>404</v>
      </c>
      <c r="AL46" s="296">
        <v>394</v>
      </c>
      <c r="AM46" s="296">
        <v>416</v>
      </c>
      <c r="AN46" s="296">
        <v>413</v>
      </c>
      <c r="AO46" s="296">
        <v>420</v>
      </c>
      <c r="AP46" s="296">
        <v>414</v>
      </c>
      <c r="AQ46" s="296">
        <v>403</v>
      </c>
      <c r="AR46" s="296">
        <v>410</v>
      </c>
      <c r="AS46" s="296">
        <v>388</v>
      </c>
      <c r="AT46" s="296">
        <v>371</v>
      </c>
      <c r="AU46" s="296">
        <v>360</v>
      </c>
      <c r="AV46" s="296">
        <v>326</v>
      </c>
      <c r="AW46" s="296">
        <v>331</v>
      </c>
      <c r="AX46" s="296">
        <v>291</v>
      </c>
      <c r="AY46" s="296">
        <v>280</v>
      </c>
      <c r="AZ46" s="296">
        <v>267</v>
      </c>
      <c r="BA46" s="296">
        <v>264</v>
      </c>
      <c r="BB46" s="296">
        <v>247</v>
      </c>
      <c r="BC46" s="296">
        <v>243</v>
      </c>
      <c r="BD46" s="296">
        <v>239</v>
      </c>
      <c r="BE46" s="296">
        <v>225</v>
      </c>
      <c r="BF46" s="296">
        <v>211</v>
      </c>
      <c r="BG46" s="296">
        <v>226</v>
      </c>
      <c r="BH46" s="296">
        <v>253</v>
      </c>
      <c r="BI46" s="296">
        <v>258</v>
      </c>
      <c r="BJ46" s="296">
        <v>280</v>
      </c>
      <c r="BK46" s="296">
        <v>292</v>
      </c>
      <c r="BL46" s="296">
        <v>306</v>
      </c>
      <c r="BM46" s="296">
        <v>310</v>
      </c>
      <c r="BN46" s="296">
        <v>327</v>
      </c>
      <c r="BO46" s="296">
        <v>340</v>
      </c>
      <c r="BP46" s="296">
        <v>349</v>
      </c>
      <c r="BQ46" s="296">
        <v>354</v>
      </c>
      <c r="BR46" s="296">
        <v>352</v>
      </c>
      <c r="BS46" s="296">
        <v>383</v>
      </c>
      <c r="BT46" s="296">
        <v>422</v>
      </c>
      <c r="BU46" s="296">
        <v>415</v>
      </c>
      <c r="BV46" s="296">
        <v>382</v>
      </c>
      <c r="BW46" s="296">
        <v>366</v>
      </c>
    </row>
    <row r="47" spans="1:75" x14ac:dyDescent="0.25">
      <c r="A47" t="s">
        <v>44</v>
      </c>
      <c r="B47" s="296">
        <v>156</v>
      </c>
      <c r="C47" s="296">
        <v>156</v>
      </c>
      <c r="D47" s="296">
        <v>153</v>
      </c>
      <c r="E47" s="296">
        <v>139</v>
      </c>
      <c r="F47" s="296">
        <v>142</v>
      </c>
      <c r="G47" s="296">
        <v>145</v>
      </c>
      <c r="H47" s="296">
        <v>135</v>
      </c>
      <c r="I47" s="296">
        <v>135</v>
      </c>
      <c r="J47" s="296">
        <v>134</v>
      </c>
      <c r="K47" s="296">
        <v>126</v>
      </c>
      <c r="L47" s="296">
        <v>123</v>
      </c>
      <c r="M47" s="296">
        <v>124</v>
      </c>
      <c r="N47" s="296">
        <v>124</v>
      </c>
      <c r="O47" s="296">
        <v>123</v>
      </c>
      <c r="P47" s="296">
        <v>117</v>
      </c>
      <c r="Q47" s="296">
        <v>124</v>
      </c>
      <c r="R47" s="296">
        <v>127</v>
      </c>
      <c r="S47" s="296">
        <v>126</v>
      </c>
      <c r="T47" s="296">
        <v>121</v>
      </c>
      <c r="U47" s="296">
        <v>113</v>
      </c>
      <c r="V47" s="296">
        <v>109</v>
      </c>
      <c r="W47" s="296">
        <v>111</v>
      </c>
      <c r="X47" s="296">
        <v>106</v>
      </c>
      <c r="Y47" s="296">
        <v>104</v>
      </c>
      <c r="Z47" s="296">
        <v>88</v>
      </c>
      <c r="AA47" s="296">
        <v>93</v>
      </c>
      <c r="AB47" s="296">
        <v>95</v>
      </c>
      <c r="AC47" s="296">
        <v>98</v>
      </c>
      <c r="AD47" s="296">
        <v>100</v>
      </c>
      <c r="AE47" s="296">
        <v>97</v>
      </c>
      <c r="AF47" s="296">
        <v>95</v>
      </c>
      <c r="AG47" s="296">
        <v>97</v>
      </c>
      <c r="AH47" s="296">
        <v>91</v>
      </c>
      <c r="AI47" s="296">
        <v>93</v>
      </c>
      <c r="AJ47" s="296">
        <v>86</v>
      </c>
      <c r="AK47" s="296">
        <v>81</v>
      </c>
      <c r="AL47" s="296">
        <v>82</v>
      </c>
      <c r="AM47" s="296">
        <v>82</v>
      </c>
      <c r="AN47" s="296">
        <v>76</v>
      </c>
      <c r="AO47" s="296">
        <v>73</v>
      </c>
      <c r="AP47" s="296">
        <v>69</v>
      </c>
      <c r="AQ47" s="296">
        <v>65</v>
      </c>
      <c r="AR47" s="296">
        <v>72</v>
      </c>
      <c r="AS47" s="296">
        <v>61</v>
      </c>
      <c r="AT47" s="296">
        <v>59</v>
      </c>
      <c r="AU47" s="296">
        <v>78</v>
      </c>
      <c r="AV47" s="296">
        <v>88</v>
      </c>
      <c r="AW47" s="296">
        <v>77</v>
      </c>
      <c r="AX47" s="296">
        <v>81</v>
      </c>
      <c r="AY47" s="296">
        <v>95</v>
      </c>
      <c r="AZ47" s="296">
        <v>101</v>
      </c>
      <c r="BA47" s="296">
        <v>107</v>
      </c>
      <c r="BB47" s="296">
        <v>125</v>
      </c>
      <c r="BC47" s="296">
        <v>131</v>
      </c>
      <c r="BD47" s="296">
        <v>115</v>
      </c>
      <c r="BE47" s="296">
        <v>114</v>
      </c>
      <c r="BF47" s="296">
        <v>107</v>
      </c>
      <c r="BG47" s="296">
        <v>101</v>
      </c>
      <c r="BH47" s="296">
        <v>90</v>
      </c>
      <c r="BI47" s="296">
        <v>95</v>
      </c>
      <c r="BJ47" s="296">
        <v>97</v>
      </c>
      <c r="BK47" s="296">
        <v>109</v>
      </c>
      <c r="BL47" s="296">
        <v>108</v>
      </c>
      <c r="BM47" s="296">
        <v>119</v>
      </c>
      <c r="BN47" s="296">
        <v>132</v>
      </c>
      <c r="BO47" s="296">
        <v>129</v>
      </c>
      <c r="BP47" s="296">
        <v>146</v>
      </c>
      <c r="BQ47" s="296">
        <v>142</v>
      </c>
      <c r="BR47" s="296">
        <v>148</v>
      </c>
      <c r="BS47" s="296">
        <v>143</v>
      </c>
      <c r="BT47" s="296">
        <v>125</v>
      </c>
      <c r="BU47" s="296">
        <v>118</v>
      </c>
      <c r="BV47" s="296">
        <v>126</v>
      </c>
      <c r="BW47" s="296">
        <v>129</v>
      </c>
    </row>
    <row r="48" spans="1:75" x14ac:dyDescent="0.25">
      <c r="A48" t="s">
        <v>45</v>
      </c>
      <c r="B48" s="296">
        <v>79</v>
      </c>
      <c r="C48" s="296">
        <v>91</v>
      </c>
      <c r="D48" s="296">
        <v>91</v>
      </c>
      <c r="E48" s="296">
        <v>90</v>
      </c>
      <c r="F48" s="296">
        <v>88</v>
      </c>
      <c r="G48" s="296">
        <v>72</v>
      </c>
      <c r="H48" s="296">
        <v>75</v>
      </c>
      <c r="I48" s="296">
        <v>67</v>
      </c>
      <c r="J48" s="296">
        <v>65</v>
      </c>
      <c r="K48" s="296">
        <v>56</v>
      </c>
      <c r="L48" s="296">
        <v>56</v>
      </c>
      <c r="M48" s="296">
        <v>59</v>
      </c>
      <c r="N48" s="296">
        <v>64</v>
      </c>
      <c r="O48" s="296">
        <v>60</v>
      </c>
      <c r="P48" s="296">
        <v>59</v>
      </c>
      <c r="Q48" s="296">
        <v>61</v>
      </c>
      <c r="R48" s="296">
        <v>67</v>
      </c>
      <c r="S48" s="296">
        <v>67</v>
      </c>
      <c r="T48" s="296">
        <v>70</v>
      </c>
      <c r="U48" s="296">
        <v>68</v>
      </c>
      <c r="V48" s="296">
        <v>69</v>
      </c>
      <c r="W48" s="296">
        <v>72</v>
      </c>
      <c r="X48" s="296">
        <v>60</v>
      </c>
      <c r="Y48" s="296">
        <v>64</v>
      </c>
      <c r="Z48" s="296">
        <v>55</v>
      </c>
      <c r="AA48" s="296">
        <v>56</v>
      </c>
      <c r="AB48" s="296">
        <v>56</v>
      </c>
      <c r="AC48" s="296">
        <v>55</v>
      </c>
      <c r="AD48" s="296">
        <v>52</v>
      </c>
      <c r="AE48" s="296">
        <v>50</v>
      </c>
      <c r="AF48" s="296">
        <v>48</v>
      </c>
      <c r="AG48" s="296">
        <v>54</v>
      </c>
      <c r="AH48" s="296">
        <v>59</v>
      </c>
      <c r="AI48" s="296">
        <v>59</v>
      </c>
      <c r="AJ48" s="296">
        <v>52</v>
      </c>
      <c r="AK48" s="296">
        <v>54</v>
      </c>
      <c r="AL48" s="296">
        <v>55</v>
      </c>
      <c r="AM48" s="296">
        <v>56</v>
      </c>
      <c r="AN48" s="296">
        <v>47</v>
      </c>
      <c r="AO48" s="296">
        <v>46</v>
      </c>
      <c r="AP48" s="296">
        <v>50</v>
      </c>
      <c r="AQ48" s="296">
        <v>48</v>
      </c>
      <c r="AR48" s="296">
        <v>41</v>
      </c>
      <c r="AS48" s="296">
        <v>42</v>
      </c>
      <c r="AT48" s="296">
        <v>45</v>
      </c>
      <c r="AU48" s="296">
        <v>47</v>
      </c>
      <c r="AV48" s="296">
        <v>54</v>
      </c>
      <c r="AW48" s="296">
        <v>58</v>
      </c>
      <c r="AX48" s="296">
        <v>56</v>
      </c>
      <c r="AY48" s="296">
        <v>60</v>
      </c>
      <c r="AZ48" s="296">
        <v>69</v>
      </c>
      <c r="BA48" s="296">
        <v>71</v>
      </c>
      <c r="BB48" s="296">
        <v>80</v>
      </c>
      <c r="BC48" s="296">
        <v>88</v>
      </c>
      <c r="BD48" s="296">
        <v>71</v>
      </c>
      <c r="BE48" s="296">
        <v>72</v>
      </c>
      <c r="BF48" s="296">
        <v>91</v>
      </c>
      <c r="BG48" s="296">
        <v>92</v>
      </c>
      <c r="BH48" s="296">
        <v>98</v>
      </c>
      <c r="BI48" s="296">
        <v>85</v>
      </c>
      <c r="BJ48" s="296">
        <v>85</v>
      </c>
      <c r="BK48" s="296">
        <v>91</v>
      </c>
      <c r="BL48" s="296">
        <v>87</v>
      </c>
      <c r="BM48" s="296">
        <v>86</v>
      </c>
      <c r="BN48" s="296">
        <v>85</v>
      </c>
      <c r="BO48" s="296">
        <v>91</v>
      </c>
      <c r="BP48" s="296">
        <v>92</v>
      </c>
      <c r="BQ48" s="296">
        <v>89</v>
      </c>
      <c r="BR48" s="296">
        <v>83</v>
      </c>
      <c r="BS48" s="296">
        <v>75</v>
      </c>
      <c r="BT48" s="296">
        <v>68</v>
      </c>
      <c r="BU48" s="296">
        <v>73</v>
      </c>
      <c r="BV48" s="296">
        <v>65</v>
      </c>
      <c r="BW48" s="296">
        <v>66</v>
      </c>
    </row>
    <row r="49" spans="1:75" x14ac:dyDescent="0.25">
      <c r="A49" t="s">
        <v>46</v>
      </c>
      <c r="B49" s="296">
        <v>3108</v>
      </c>
      <c r="C49" s="296">
        <v>3278</v>
      </c>
      <c r="D49" s="296">
        <v>3506</v>
      </c>
      <c r="E49" s="296">
        <v>3684</v>
      </c>
      <c r="F49" s="296">
        <v>3918</v>
      </c>
      <c r="G49" s="296">
        <v>4077</v>
      </c>
      <c r="H49" s="296">
        <v>4156</v>
      </c>
      <c r="I49" s="296">
        <v>4183</v>
      </c>
      <c r="J49" s="296">
        <v>4212</v>
      </c>
      <c r="K49" s="296">
        <v>4281</v>
      </c>
      <c r="L49" s="296">
        <v>4232</v>
      </c>
      <c r="M49" s="296">
        <v>4135</v>
      </c>
      <c r="N49" s="296">
        <v>4000</v>
      </c>
      <c r="O49" s="296">
        <v>3980</v>
      </c>
      <c r="P49" s="296">
        <v>3992</v>
      </c>
      <c r="Q49" s="296">
        <v>3898</v>
      </c>
      <c r="R49" s="296">
        <v>3912</v>
      </c>
      <c r="S49" s="296">
        <v>3916</v>
      </c>
      <c r="T49" s="296">
        <v>3882</v>
      </c>
      <c r="U49" s="296">
        <v>3703</v>
      </c>
      <c r="V49" s="296">
        <v>3522</v>
      </c>
      <c r="W49" s="296">
        <v>3468</v>
      </c>
      <c r="X49" s="296">
        <v>3331</v>
      </c>
      <c r="Y49" s="296">
        <v>3198</v>
      </c>
      <c r="Z49" s="296">
        <v>3045</v>
      </c>
      <c r="AA49" s="296">
        <v>3115</v>
      </c>
      <c r="AB49" s="296">
        <v>2991</v>
      </c>
      <c r="AC49" s="296">
        <v>2887</v>
      </c>
      <c r="AD49" s="296">
        <v>2841</v>
      </c>
      <c r="AE49" s="296">
        <v>2801</v>
      </c>
      <c r="AF49" s="296">
        <v>2794</v>
      </c>
      <c r="AG49" s="296">
        <v>2746</v>
      </c>
      <c r="AH49" s="296">
        <v>2761</v>
      </c>
      <c r="AI49" s="296">
        <v>2776</v>
      </c>
      <c r="AJ49" s="296">
        <v>2794</v>
      </c>
      <c r="AK49" s="296">
        <v>2891</v>
      </c>
      <c r="AL49" s="296">
        <v>2950</v>
      </c>
      <c r="AM49" s="296">
        <v>2935</v>
      </c>
      <c r="AN49" s="296">
        <v>2969</v>
      </c>
      <c r="AO49" s="296">
        <v>3010</v>
      </c>
      <c r="AP49" s="296">
        <v>2961</v>
      </c>
      <c r="AQ49" s="296">
        <v>2865</v>
      </c>
      <c r="AR49" s="296">
        <v>2868</v>
      </c>
      <c r="AS49" s="296">
        <v>2793</v>
      </c>
      <c r="AT49" s="296">
        <v>2759</v>
      </c>
      <c r="AU49" s="296">
        <v>2657</v>
      </c>
      <c r="AV49" s="296">
        <v>2590</v>
      </c>
      <c r="AW49" s="296">
        <v>2465</v>
      </c>
      <c r="AX49" s="296">
        <v>2469</v>
      </c>
      <c r="AY49" s="296">
        <v>2401</v>
      </c>
      <c r="AZ49" s="296">
        <v>2396</v>
      </c>
      <c r="BA49" s="296">
        <v>2390</v>
      </c>
      <c r="BB49" s="296">
        <v>2329</v>
      </c>
      <c r="BC49" s="296">
        <v>2318</v>
      </c>
      <c r="BD49" s="296">
        <v>2305</v>
      </c>
      <c r="BE49" s="296">
        <v>2195</v>
      </c>
      <c r="BF49" s="296">
        <v>2226</v>
      </c>
      <c r="BG49" s="296">
        <v>2247</v>
      </c>
      <c r="BH49" s="296">
        <v>2304</v>
      </c>
      <c r="BI49" s="296">
        <v>2260</v>
      </c>
      <c r="BJ49" s="296">
        <v>2253</v>
      </c>
      <c r="BK49" s="296">
        <v>2238</v>
      </c>
      <c r="BL49" s="296">
        <v>2264</v>
      </c>
      <c r="BM49" s="296">
        <v>2248</v>
      </c>
      <c r="BN49" s="296">
        <v>2271</v>
      </c>
      <c r="BO49" s="296">
        <v>2212</v>
      </c>
      <c r="BP49" s="296">
        <v>2248</v>
      </c>
      <c r="BQ49" s="296">
        <v>2232</v>
      </c>
      <c r="BR49" s="296">
        <v>2148</v>
      </c>
      <c r="BS49" s="296">
        <v>2150</v>
      </c>
      <c r="BT49" s="296">
        <v>2072</v>
      </c>
      <c r="BU49" s="296">
        <v>2074</v>
      </c>
      <c r="BV49" s="296">
        <v>2095</v>
      </c>
      <c r="BW49" s="296">
        <v>2089</v>
      </c>
    </row>
    <row r="50" spans="1:75" x14ac:dyDescent="0.25">
      <c r="A50" t="s">
        <v>47</v>
      </c>
      <c r="B50" s="296">
        <v>364</v>
      </c>
      <c r="C50" s="296">
        <v>405</v>
      </c>
      <c r="D50" s="296">
        <v>396</v>
      </c>
      <c r="E50" s="296">
        <v>384</v>
      </c>
      <c r="F50" s="296">
        <v>386</v>
      </c>
      <c r="G50" s="296">
        <v>395</v>
      </c>
      <c r="H50" s="296">
        <v>411</v>
      </c>
      <c r="I50" s="296">
        <v>399</v>
      </c>
      <c r="J50" s="296">
        <v>394</v>
      </c>
      <c r="K50" s="296">
        <v>378</v>
      </c>
      <c r="L50" s="296">
        <v>352</v>
      </c>
      <c r="M50" s="296">
        <v>342</v>
      </c>
      <c r="N50" s="296">
        <v>332</v>
      </c>
      <c r="O50" s="296">
        <v>341</v>
      </c>
      <c r="P50" s="296">
        <v>360</v>
      </c>
      <c r="Q50" s="296">
        <v>349</v>
      </c>
      <c r="R50" s="296">
        <v>332</v>
      </c>
      <c r="S50" s="296">
        <v>332</v>
      </c>
      <c r="T50" s="296">
        <v>331</v>
      </c>
      <c r="U50" s="296">
        <v>348</v>
      </c>
      <c r="V50" s="296">
        <v>359</v>
      </c>
      <c r="W50" s="296">
        <v>359</v>
      </c>
      <c r="X50" s="296">
        <v>327</v>
      </c>
      <c r="Y50" s="296">
        <v>311</v>
      </c>
      <c r="Z50" s="296">
        <v>323</v>
      </c>
      <c r="AA50" s="296">
        <v>313</v>
      </c>
      <c r="AB50" s="296">
        <v>307</v>
      </c>
      <c r="AC50" s="296">
        <v>281</v>
      </c>
      <c r="AD50" s="296">
        <v>286</v>
      </c>
      <c r="AE50" s="296">
        <v>271</v>
      </c>
      <c r="AF50" s="296">
        <v>285</v>
      </c>
      <c r="AG50" s="296">
        <v>293</v>
      </c>
      <c r="AH50" s="296">
        <v>303</v>
      </c>
      <c r="AI50" s="296">
        <v>307</v>
      </c>
      <c r="AJ50" s="296">
        <v>269</v>
      </c>
      <c r="AK50" s="296">
        <v>276</v>
      </c>
      <c r="AL50" s="296">
        <v>270</v>
      </c>
      <c r="AM50" s="296">
        <v>265</v>
      </c>
      <c r="AN50" s="296">
        <v>250</v>
      </c>
      <c r="AO50" s="296">
        <v>246</v>
      </c>
      <c r="AP50" s="296">
        <v>226</v>
      </c>
      <c r="AQ50" s="296">
        <v>231</v>
      </c>
      <c r="AR50" s="296">
        <v>223</v>
      </c>
      <c r="AS50" s="296">
        <v>245</v>
      </c>
      <c r="AT50" s="296">
        <v>232</v>
      </c>
      <c r="AU50" s="296">
        <v>226</v>
      </c>
      <c r="AV50" s="296">
        <v>207</v>
      </c>
      <c r="AW50" s="296">
        <v>210</v>
      </c>
      <c r="AX50" s="296">
        <v>231</v>
      </c>
      <c r="AY50" s="296">
        <v>225</v>
      </c>
      <c r="AZ50" s="296">
        <v>229</v>
      </c>
      <c r="BA50" s="296">
        <v>235</v>
      </c>
      <c r="BB50" s="296">
        <v>239</v>
      </c>
      <c r="BC50" s="296">
        <v>241</v>
      </c>
      <c r="BD50" s="296">
        <v>220</v>
      </c>
      <c r="BE50" s="296">
        <v>204</v>
      </c>
      <c r="BF50" s="296">
        <v>205</v>
      </c>
      <c r="BG50" s="296">
        <v>202</v>
      </c>
      <c r="BH50" s="296">
        <v>214</v>
      </c>
      <c r="BI50" s="296">
        <v>238</v>
      </c>
      <c r="BJ50" s="296">
        <v>220</v>
      </c>
      <c r="BK50" s="296">
        <v>240</v>
      </c>
      <c r="BL50" s="296">
        <v>232</v>
      </c>
      <c r="BM50" s="296">
        <v>289</v>
      </c>
      <c r="BN50" s="296">
        <v>296</v>
      </c>
      <c r="BO50" s="296">
        <v>304</v>
      </c>
      <c r="BP50" s="296">
        <v>312</v>
      </c>
      <c r="BQ50" s="296">
        <v>282</v>
      </c>
      <c r="BR50" s="296">
        <v>276</v>
      </c>
      <c r="BS50" s="296">
        <v>264</v>
      </c>
      <c r="BT50" s="296">
        <v>258</v>
      </c>
      <c r="BU50" s="296">
        <v>260</v>
      </c>
      <c r="BV50" s="296">
        <v>254</v>
      </c>
      <c r="BW50" s="296">
        <v>263</v>
      </c>
    </row>
    <row r="51" spans="1:75" x14ac:dyDescent="0.25">
      <c r="A51" t="s">
        <v>48</v>
      </c>
      <c r="B51" s="296">
        <v>28</v>
      </c>
      <c r="C51" s="296">
        <v>28</v>
      </c>
      <c r="D51" s="296">
        <v>26</v>
      </c>
      <c r="E51" s="296">
        <v>27</v>
      </c>
      <c r="F51" s="296">
        <v>25</v>
      </c>
      <c r="G51" s="296">
        <v>19</v>
      </c>
      <c r="H51" s="296">
        <v>21</v>
      </c>
      <c r="I51" s="296">
        <v>24</v>
      </c>
      <c r="J51" s="296">
        <v>28</v>
      </c>
      <c r="K51" s="296">
        <v>23</v>
      </c>
      <c r="L51" s="296">
        <v>22</v>
      </c>
      <c r="M51" s="296">
        <v>23</v>
      </c>
      <c r="N51" s="296">
        <v>28</v>
      </c>
      <c r="O51" s="296">
        <v>37</v>
      </c>
      <c r="P51" s="296">
        <v>38</v>
      </c>
      <c r="Q51" s="296">
        <v>37</v>
      </c>
      <c r="R51" s="296">
        <v>45</v>
      </c>
      <c r="S51" s="296">
        <v>47</v>
      </c>
      <c r="T51" s="296">
        <v>50</v>
      </c>
      <c r="U51" s="296">
        <v>47</v>
      </c>
      <c r="V51" s="296">
        <v>38</v>
      </c>
      <c r="W51" s="296">
        <v>42</v>
      </c>
      <c r="X51" s="296">
        <v>42</v>
      </c>
      <c r="Y51" s="296">
        <v>43</v>
      </c>
      <c r="Z51" s="296">
        <v>42</v>
      </c>
      <c r="AA51" s="296">
        <v>42</v>
      </c>
      <c r="AB51" s="296">
        <v>43</v>
      </c>
      <c r="AC51" s="296">
        <v>33</v>
      </c>
      <c r="AD51" s="296">
        <v>34</v>
      </c>
      <c r="AE51" s="296">
        <v>34</v>
      </c>
      <c r="AF51" s="296">
        <v>31</v>
      </c>
      <c r="AG51" s="296">
        <v>34</v>
      </c>
      <c r="AH51" s="296">
        <v>37</v>
      </c>
      <c r="AI51" s="296">
        <v>37</v>
      </c>
      <c r="AJ51" s="296">
        <v>47</v>
      </c>
      <c r="AK51" s="296">
        <v>47</v>
      </c>
      <c r="AL51" s="296">
        <v>60</v>
      </c>
      <c r="AM51" s="296">
        <v>61</v>
      </c>
      <c r="AN51" s="296">
        <v>65</v>
      </c>
      <c r="AO51" s="296">
        <v>67</v>
      </c>
      <c r="AP51" s="296">
        <v>60</v>
      </c>
      <c r="AQ51" s="296">
        <v>42</v>
      </c>
      <c r="AR51" s="296">
        <v>40</v>
      </c>
      <c r="AS51" s="296">
        <v>44</v>
      </c>
      <c r="AT51" s="296">
        <v>48</v>
      </c>
      <c r="AU51" s="296">
        <v>49</v>
      </c>
      <c r="AV51" s="296">
        <v>52</v>
      </c>
      <c r="AW51" s="296">
        <v>51</v>
      </c>
      <c r="AX51" s="296">
        <v>51</v>
      </c>
      <c r="AY51" s="296">
        <v>63</v>
      </c>
      <c r="AZ51" s="296">
        <v>59</v>
      </c>
      <c r="BA51" s="296">
        <v>61</v>
      </c>
      <c r="BB51" s="296">
        <v>59</v>
      </c>
      <c r="BC51" s="296">
        <v>55</v>
      </c>
      <c r="BD51" s="296">
        <v>56</v>
      </c>
      <c r="BE51" s="296">
        <v>57</v>
      </c>
      <c r="BF51" s="296">
        <v>54</v>
      </c>
      <c r="BG51" s="296">
        <v>55</v>
      </c>
      <c r="BH51" s="296">
        <v>54</v>
      </c>
      <c r="BI51" s="296">
        <v>43</v>
      </c>
      <c r="BJ51" s="296">
        <v>37</v>
      </c>
      <c r="BK51" s="296">
        <v>37</v>
      </c>
      <c r="BL51" s="296">
        <v>36</v>
      </c>
      <c r="BM51" s="296">
        <v>36</v>
      </c>
      <c r="BN51" s="296">
        <v>33</v>
      </c>
      <c r="BO51" s="296">
        <v>37</v>
      </c>
      <c r="BP51" s="296">
        <v>42</v>
      </c>
      <c r="BQ51" s="296">
        <v>39</v>
      </c>
      <c r="BR51" s="296">
        <v>33</v>
      </c>
      <c r="BS51" s="296">
        <v>46</v>
      </c>
      <c r="BT51" s="296">
        <v>46</v>
      </c>
      <c r="BU51" s="296">
        <v>43</v>
      </c>
      <c r="BV51" s="296">
        <v>50</v>
      </c>
      <c r="BW51" s="296">
        <v>56</v>
      </c>
    </row>
    <row r="52" spans="1:75" x14ac:dyDescent="0.25">
      <c r="A52" t="s">
        <v>49</v>
      </c>
      <c r="B52" s="296">
        <v>3243</v>
      </c>
      <c r="C52" s="296">
        <v>3482</v>
      </c>
      <c r="D52" s="296">
        <v>3515</v>
      </c>
      <c r="E52" s="296">
        <v>3547</v>
      </c>
      <c r="F52" s="296">
        <v>3704</v>
      </c>
      <c r="G52" s="296">
        <v>3693</v>
      </c>
      <c r="H52" s="296">
        <v>3632</v>
      </c>
      <c r="I52" s="296">
        <v>3783</v>
      </c>
      <c r="J52" s="296">
        <v>3868</v>
      </c>
      <c r="K52" s="296">
        <v>3777</v>
      </c>
      <c r="L52" s="296">
        <v>3605</v>
      </c>
      <c r="M52" s="296">
        <v>3486</v>
      </c>
      <c r="N52" s="296">
        <v>3518</v>
      </c>
      <c r="O52" s="296">
        <v>3429</v>
      </c>
      <c r="P52" s="296">
        <v>3518</v>
      </c>
      <c r="Q52" s="296">
        <v>3628</v>
      </c>
      <c r="R52" s="296">
        <v>3524</v>
      </c>
      <c r="S52" s="296">
        <v>3551</v>
      </c>
      <c r="T52" s="296">
        <v>3549</v>
      </c>
      <c r="U52" s="296">
        <v>3607</v>
      </c>
      <c r="V52" s="296">
        <v>3650</v>
      </c>
      <c r="W52" s="296">
        <v>3666</v>
      </c>
      <c r="X52" s="296">
        <v>3795</v>
      </c>
      <c r="Y52" s="296">
        <v>3896</v>
      </c>
      <c r="Z52" s="296">
        <v>3833</v>
      </c>
      <c r="AA52" s="296">
        <v>3913</v>
      </c>
      <c r="AB52" s="296">
        <v>3989</v>
      </c>
      <c r="AC52" s="296">
        <v>4162</v>
      </c>
      <c r="AD52" s="296">
        <v>4152</v>
      </c>
      <c r="AE52" s="296">
        <v>4490</v>
      </c>
      <c r="AF52" s="296">
        <v>4477</v>
      </c>
      <c r="AG52" s="296">
        <v>4633</v>
      </c>
      <c r="AH52" s="296">
        <v>4591</v>
      </c>
      <c r="AI52" s="296">
        <v>4713</v>
      </c>
      <c r="AJ52" s="296">
        <v>4819</v>
      </c>
      <c r="AK52" s="296">
        <v>5060</v>
      </c>
      <c r="AL52" s="296">
        <v>5123</v>
      </c>
      <c r="AM52" s="296">
        <v>5210</v>
      </c>
      <c r="AN52" s="296">
        <v>5210</v>
      </c>
      <c r="AO52" s="296">
        <v>5141</v>
      </c>
      <c r="AP52" s="296">
        <v>4831</v>
      </c>
      <c r="AQ52" s="296">
        <v>4576</v>
      </c>
      <c r="AR52" s="296">
        <v>4118</v>
      </c>
      <c r="AS52" s="296">
        <v>3749</v>
      </c>
      <c r="AT52" s="296">
        <v>3621</v>
      </c>
      <c r="AU52" s="296">
        <v>3563</v>
      </c>
      <c r="AV52" s="296">
        <v>3435</v>
      </c>
      <c r="AW52" s="296">
        <v>3445</v>
      </c>
      <c r="AX52" s="296">
        <v>3258</v>
      </c>
      <c r="AY52" s="296">
        <v>3274</v>
      </c>
      <c r="AZ52" s="296">
        <v>3393</v>
      </c>
      <c r="BA52" s="296">
        <v>3435</v>
      </c>
      <c r="BB52" s="296">
        <v>3505</v>
      </c>
      <c r="BC52" s="296">
        <v>3745</v>
      </c>
      <c r="BD52" s="296">
        <v>3612</v>
      </c>
      <c r="BE52" s="296">
        <v>3644</v>
      </c>
      <c r="BF52" s="296">
        <v>3430</v>
      </c>
      <c r="BG52" s="296">
        <v>3487</v>
      </c>
      <c r="BH52" s="296">
        <v>3481</v>
      </c>
      <c r="BI52" s="296">
        <v>3573</v>
      </c>
      <c r="BJ52" s="296">
        <v>3478</v>
      </c>
      <c r="BK52" s="296">
        <v>3533</v>
      </c>
      <c r="BL52" s="296">
        <v>3607</v>
      </c>
      <c r="BM52" s="296">
        <v>3763</v>
      </c>
      <c r="BN52" s="296">
        <v>3847</v>
      </c>
      <c r="BO52" s="296">
        <v>4015</v>
      </c>
      <c r="BP52" s="296">
        <v>4138</v>
      </c>
      <c r="BQ52" s="296">
        <v>4207</v>
      </c>
      <c r="BR52" s="296">
        <v>4191</v>
      </c>
      <c r="BS52" s="296">
        <v>4006</v>
      </c>
      <c r="BT52" s="296">
        <v>3964</v>
      </c>
      <c r="BU52" s="296">
        <v>3958</v>
      </c>
      <c r="BV52" s="296">
        <v>3836</v>
      </c>
      <c r="BW52" s="296">
        <v>3844</v>
      </c>
    </row>
    <row r="53" spans="1:75" x14ac:dyDescent="0.25">
      <c r="A53" t="s">
        <v>50</v>
      </c>
      <c r="B53" s="296">
        <v>3990</v>
      </c>
      <c r="C53" s="296">
        <v>4524</v>
      </c>
      <c r="D53" s="296">
        <v>4893</v>
      </c>
      <c r="E53" s="296">
        <v>5097</v>
      </c>
      <c r="F53" s="296">
        <v>5155</v>
      </c>
      <c r="G53" s="296">
        <v>5195</v>
      </c>
      <c r="H53" s="296">
        <v>5217</v>
      </c>
      <c r="I53" s="296">
        <v>5157</v>
      </c>
      <c r="J53" s="296">
        <v>5100</v>
      </c>
      <c r="K53" s="296">
        <v>5043</v>
      </c>
      <c r="L53" s="296">
        <v>5015</v>
      </c>
      <c r="M53" s="296">
        <v>4852</v>
      </c>
      <c r="N53" s="296">
        <v>4570</v>
      </c>
      <c r="O53" s="296">
        <v>4522</v>
      </c>
      <c r="P53" s="296">
        <v>4398</v>
      </c>
      <c r="Q53" s="296">
        <v>4283</v>
      </c>
      <c r="R53" s="296">
        <v>4193</v>
      </c>
      <c r="S53" s="296">
        <v>4205</v>
      </c>
      <c r="T53" s="296">
        <v>4086</v>
      </c>
      <c r="U53" s="296">
        <v>4058</v>
      </c>
      <c r="V53" s="296">
        <v>3999</v>
      </c>
      <c r="W53" s="296">
        <v>3827</v>
      </c>
      <c r="X53" s="296">
        <v>3732</v>
      </c>
      <c r="Y53" s="296">
        <v>3617</v>
      </c>
      <c r="Z53" s="296">
        <v>3527</v>
      </c>
      <c r="AA53" s="296">
        <v>3443</v>
      </c>
      <c r="AB53" s="296">
        <v>3337</v>
      </c>
      <c r="AC53" s="296">
        <v>3387</v>
      </c>
      <c r="AD53" s="296">
        <v>3333</v>
      </c>
      <c r="AE53" s="296">
        <v>3498</v>
      </c>
      <c r="AF53" s="296">
        <v>3592</v>
      </c>
      <c r="AG53" s="296">
        <v>3583</v>
      </c>
      <c r="AH53" s="296">
        <v>3552</v>
      </c>
      <c r="AI53" s="296">
        <v>3604</v>
      </c>
      <c r="AJ53" s="296">
        <v>3617</v>
      </c>
      <c r="AK53" s="296">
        <v>3499</v>
      </c>
      <c r="AL53" s="296">
        <v>3458</v>
      </c>
      <c r="AM53" s="296">
        <v>3532</v>
      </c>
      <c r="AN53" s="296">
        <v>3484</v>
      </c>
      <c r="AO53" s="296">
        <v>3313</v>
      </c>
      <c r="AP53" s="296">
        <v>3225</v>
      </c>
      <c r="AQ53" s="296">
        <v>3218</v>
      </c>
      <c r="AR53" s="296">
        <v>3304</v>
      </c>
      <c r="AS53" s="296">
        <v>3386</v>
      </c>
      <c r="AT53" s="296">
        <v>3391</v>
      </c>
      <c r="AU53" s="296">
        <v>3508</v>
      </c>
      <c r="AV53" s="296">
        <v>3386</v>
      </c>
      <c r="AW53" s="296">
        <v>3286</v>
      </c>
      <c r="AX53" s="296">
        <v>3023</v>
      </c>
      <c r="AY53" s="296">
        <v>2847</v>
      </c>
      <c r="AZ53" s="296">
        <v>2741</v>
      </c>
      <c r="BA53" s="296">
        <v>2663</v>
      </c>
      <c r="BB53" s="296">
        <v>2504</v>
      </c>
      <c r="BC53" s="296">
        <v>2390</v>
      </c>
      <c r="BD53" s="296">
        <v>2248</v>
      </c>
      <c r="BE53" s="296">
        <v>2108</v>
      </c>
      <c r="BF53" s="296">
        <v>1979</v>
      </c>
      <c r="BG53" s="296">
        <v>1995</v>
      </c>
      <c r="BH53" s="296">
        <v>1939</v>
      </c>
      <c r="BI53" s="296">
        <v>1938</v>
      </c>
      <c r="BJ53" s="296">
        <v>1903</v>
      </c>
      <c r="BK53" s="296">
        <v>1953</v>
      </c>
      <c r="BL53" s="296">
        <v>2021</v>
      </c>
      <c r="BM53" s="296">
        <v>2137</v>
      </c>
      <c r="BN53" s="296">
        <v>2213</v>
      </c>
      <c r="BO53" s="296">
        <v>2295</v>
      </c>
      <c r="BP53" s="296">
        <v>2394</v>
      </c>
      <c r="BQ53" s="296">
        <v>2429</v>
      </c>
      <c r="BR53" s="296">
        <v>2449</v>
      </c>
      <c r="BS53" s="296">
        <v>2454</v>
      </c>
      <c r="BT53" s="296">
        <v>2371</v>
      </c>
      <c r="BU53" s="296">
        <v>2366</v>
      </c>
      <c r="BV53" s="296">
        <v>2358</v>
      </c>
      <c r="BW53" s="296">
        <v>2396</v>
      </c>
    </row>
    <row r="54" spans="1:75" x14ac:dyDescent="0.25">
      <c r="A54" t="s">
        <v>51</v>
      </c>
      <c r="B54" s="296">
        <v>48</v>
      </c>
      <c r="C54" s="296">
        <v>40</v>
      </c>
      <c r="D54" s="296">
        <v>40</v>
      </c>
      <c r="E54" s="296">
        <v>30</v>
      </c>
      <c r="F54" s="296">
        <v>31</v>
      </c>
      <c r="G54" s="296">
        <v>32</v>
      </c>
      <c r="H54" s="296">
        <v>28</v>
      </c>
      <c r="I54" s="296">
        <v>31</v>
      </c>
      <c r="J54" s="296">
        <v>30</v>
      </c>
      <c r="K54" s="296">
        <v>36</v>
      </c>
      <c r="L54" s="296">
        <v>42</v>
      </c>
      <c r="M54" s="296">
        <v>40</v>
      </c>
      <c r="N54" s="296">
        <v>31</v>
      </c>
      <c r="O54" s="296">
        <v>40</v>
      </c>
      <c r="P54" s="296">
        <v>41</v>
      </c>
      <c r="Q54" s="296">
        <v>53</v>
      </c>
      <c r="R54" s="296">
        <v>57</v>
      </c>
      <c r="S54" s="296">
        <v>60</v>
      </c>
      <c r="T54" s="296">
        <v>66</v>
      </c>
      <c r="U54" s="296">
        <v>61</v>
      </c>
      <c r="V54" s="296">
        <v>70</v>
      </c>
      <c r="W54" s="296">
        <v>78</v>
      </c>
      <c r="X54" s="296">
        <v>94</v>
      </c>
      <c r="Y54" s="296">
        <v>97</v>
      </c>
      <c r="Z54" s="296">
        <v>93</v>
      </c>
      <c r="AA54" s="296">
        <v>87</v>
      </c>
      <c r="AB54" s="296">
        <v>84</v>
      </c>
      <c r="AC54" s="296">
        <v>72</v>
      </c>
      <c r="AD54" s="296">
        <v>71</v>
      </c>
      <c r="AE54" s="296">
        <v>65</v>
      </c>
      <c r="AF54" s="296">
        <v>59</v>
      </c>
      <c r="AG54" s="296">
        <v>87</v>
      </c>
      <c r="AH54" s="296">
        <v>80</v>
      </c>
      <c r="AI54" s="296">
        <v>78</v>
      </c>
      <c r="AJ54" s="296">
        <v>76</v>
      </c>
      <c r="AK54" s="296">
        <v>71</v>
      </c>
      <c r="AL54" s="296">
        <v>67</v>
      </c>
      <c r="AM54" s="296">
        <v>66</v>
      </c>
      <c r="AN54" s="296">
        <v>71</v>
      </c>
      <c r="AO54" s="296">
        <v>74</v>
      </c>
      <c r="AP54" s="296">
        <v>77</v>
      </c>
      <c r="AQ54" s="296">
        <v>92</v>
      </c>
      <c r="AR54" s="296">
        <v>85</v>
      </c>
      <c r="AS54" s="296">
        <v>77</v>
      </c>
      <c r="AT54" s="296">
        <v>80</v>
      </c>
      <c r="AU54" s="296">
        <v>91</v>
      </c>
      <c r="AV54" s="296">
        <v>83</v>
      </c>
      <c r="AW54" s="296">
        <v>66</v>
      </c>
      <c r="AX54" s="296">
        <v>69</v>
      </c>
      <c r="AY54" s="296">
        <v>60</v>
      </c>
      <c r="AZ54" s="296">
        <v>54</v>
      </c>
      <c r="BA54" s="296">
        <v>65</v>
      </c>
      <c r="BB54" s="296">
        <v>63</v>
      </c>
      <c r="BC54" s="296">
        <v>64</v>
      </c>
      <c r="BD54" s="296">
        <v>79</v>
      </c>
      <c r="BE54" s="296">
        <v>83</v>
      </c>
      <c r="BF54" s="296">
        <v>94</v>
      </c>
      <c r="BG54" s="296">
        <v>97</v>
      </c>
      <c r="BH54" s="296">
        <v>96</v>
      </c>
      <c r="BI54" s="296">
        <v>86</v>
      </c>
      <c r="BJ54" s="296">
        <v>73</v>
      </c>
      <c r="BK54" s="296">
        <v>83</v>
      </c>
      <c r="BL54" s="296">
        <v>69</v>
      </c>
      <c r="BM54" s="296">
        <v>66</v>
      </c>
      <c r="BN54" s="296">
        <v>60</v>
      </c>
      <c r="BO54" s="296">
        <v>74</v>
      </c>
      <c r="BP54" s="296">
        <v>67</v>
      </c>
      <c r="BQ54" s="296">
        <v>69</v>
      </c>
      <c r="BR54" s="296">
        <v>64</v>
      </c>
      <c r="BS54" s="296">
        <v>54</v>
      </c>
      <c r="BT54" s="296">
        <v>51</v>
      </c>
      <c r="BU54" s="296">
        <v>49</v>
      </c>
      <c r="BV54" s="296">
        <v>57</v>
      </c>
      <c r="BW54" s="296">
        <v>48</v>
      </c>
    </row>
    <row r="55" spans="1:75" x14ac:dyDescent="0.25">
      <c r="A55" t="s">
        <v>52</v>
      </c>
      <c r="B55" s="296">
        <v>3839</v>
      </c>
      <c r="C55" s="296">
        <v>3959</v>
      </c>
      <c r="D55" s="296">
        <v>3924</v>
      </c>
      <c r="E55" s="296">
        <v>3890</v>
      </c>
      <c r="F55" s="296">
        <v>4038</v>
      </c>
      <c r="G55" s="296">
        <v>4100</v>
      </c>
      <c r="H55" s="296">
        <v>4163</v>
      </c>
      <c r="I55" s="296">
        <v>4328</v>
      </c>
      <c r="J55" s="296">
        <v>4331</v>
      </c>
      <c r="K55" s="296">
        <v>4504</v>
      </c>
      <c r="L55" s="296">
        <v>4606</v>
      </c>
      <c r="M55" s="296">
        <v>4539</v>
      </c>
      <c r="N55" s="296">
        <v>4586</v>
      </c>
      <c r="O55" s="296">
        <v>4603</v>
      </c>
      <c r="P55" s="296">
        <v>4687</v>
      </c>
      <c r="Q55" s="296">
        <v>4674</v>
      </c>
      <c r="R55" s="296">
        <v>4565</v>
      </c>
      <c r="S55" s="296">
        <v>4530</v>
      </c>
      <c r="T55" s="296">
        <v>4610</v>
      </c>
      <c r="U55" s="296">
        <v>4578</v>
      </c>
      <c r="V55" s="296">
        <v>4567</v>
      </c>
      <c r="W55" s="296">
        <v>4492</v>
      </c>
      <c r="X55" s="296">
        <v>4423</v>
      </c>
      <c r="Y55" s="296">
        <v>4346</v>
      </c>
      <c r="Z55" s="296">
        <v>4281</v>
      </c>
      <c r="AA55" s="296">
        <v>4363</v>
      </c>
      <c r="AB55" s="296">
        <v>4349</v>
      </c>
      <c r="AC55" s="296">
        <v>4347</v>
      </c>
      <c r="AD55" s="296">
        <v>4196</v>
      </c>
      <c r="AE55" s="296">
        <v>4268</v>
      </c>
      <c r="AF55" s="296">
        <v>4199</v>
      </c>
      <c r="AG55" s="296">
        <v>4221</v>
      </c>
      <c r="AH55" s="296">
        <v>4061</v>
      </c>
      <c r="AI55" s="296">
        <v>4074</v>
      </c>
      <c r="AJ55" s="296">
        <v>4040</v>
      </c>
      <c r="AK55" s="296">
        <v>3920</v>
      </c>
      <c r="AL55" s="296">
        <v>3802</v>
      </c>
      <c r="AM55" s="296">
        <v>3799</v>
      </c>
      <c r="AN55" s="296">
        <v>3825</v>
      </c>
      <c r="AO55" s="296">
        <v>3810</v>
      </c>
      <c r="AP55" s="296">
        <v>3692</v>
      </c>
      <c r="AQ55" s="296">
        <v>3602</v>
      </c>
      <c r="AR55" s="296">
        <v>3448</v>
      </c>
      <c r="AS55" s="296">
        <v>3301</v>
      </c>
      <c r="AT55" s="296">
        <v>3079</v>
      </c>
      <c r="AU55" s="296">
        <v>3061</v>
      </c>
      <c r="AV55" s="296">
        <v>3026</v>
      </c>
      <c r="AW55" s="296">
        <v>2965</v>
      </c>
      <c r="AX55" s="296">
        <v>2794</v>
      </c>
      <c r="AY55" s="296">
        <v>2752</v>
      </c>
      <c r="AZ55" s="296">
        <v>2690</v>
      </c>
      <c r="BA55" s="296">
        <v>2877</v>
      </c>
      <c r="BB55" s="296">
        <v>3013</v>
      </c>
      <c r="BC55" s="296">
        <v>3216</v>
      </c>
      <c r="BD55" s="296">
        <v>3321</v>
      </c>
      <c r="BE55" s="296">
        <v>3298</v>
      </c>
      <c r="BF55" s="296">
        <v>3237</v>
      </c>
      <c r="BG55" s="296">
        <v>3197</v>
      </c>
      <c r="BH55" s="296">
        <v>3285</v>
      </c>
      <c r="BI55" s="296">
        <v>3380</v>
      </c>
      <c r="BJ55" s="296">
        <v>3471</v>
      </c>
      <c r="BK55" s="296">
        <v>3710</v>
      </c>
      <c r="BL55" s="296">
        <v>3867</v>
      </c>
      <c r="BM55" s="296">
        <v>3988</v>
      </c>
      <c r="BN55" s="296">
        <v>3910</v>
      </c>
      <c r="BO55" s="296">
        <v>4000</v>
      </c>
      <c r="BP55" s="296">
        <v>4047</v>
      </c>
      <c r="BQ55" s="296">
        <v>4291</v>
      </c>
      <c r="BR55" s="296">
        <v>4317</v>
      </c>
      <c r="BS55" s="296">
        <v>4568</v>
      </c>
      <c r="BT55" s="296">
        <v>4693</v>
      </c>
      <c r="BU55" s="296">
        <v>4858</v>
      </c>
      <c r="BV55" s="296">
        <v>4788</v>
      </c>
      <c r="BW55" s="296">
        <v>4887</v>
      </c>
    </row>
    <row r="56" spans="1:75" x14ac:dyDescent="0.25">
      <c r="A56" t="s">
        <v>53</v>
      </c>
      <c r="B56" s="296">
        <v>5620</v>
      </c>
      <c r="C56" s="296">
        <v>5739</v>
      </c>
      <c r="D56" s="296">
        <v>5823</v>
      </c>
      <c r="E56" s="296">
        <v>5888</v>
      </c>
      <c r="F56" s="296">
        <v>5992</v>
      </c>
      <c r="G56" s="296">
        <v>6202</v>
      </c>
      <c r="H56" s="296">
        <v>6258</v>
      </c>
      <c r="I56" s="296">
        <v>6227</v>
      </c>
      <c r="J56" s="296">
        <v>6340</v>
      </c>
      <c r="K56" s="296">
        <v>6407</v>
      </c>
      <c r="L56" s="296">
        <v>6297</v>
      </c>
      <c r="M56" s="296">
        <v>6219</v>
      </c>
      <c r="N56" s="296">
        <v>6217</v>
      </c>
      <c r="O56" s="296">
        <v>6303</v>
      </c>
      <c r="P56" s="296">
        <v>6241</v>
      </c>
      <c r="Q56" s="296">
        <v>6209</v>
      </c>
      <c r="R56" s="296">
        <v>6067</v>
      </c>
      <c r="S56" s="296">
        <v>5865</v>
      </c>
      <c r="T56" s="296">
        <v>5720</v>
      </c>
      <c r="U56" s="296">
        <v>5557</v>
      </c>
      <c r="V56" s="296">
        <v>5638</v>
      </c>
      <c r="W56" s="296">
        <v>5528</v>
      </c>
      <c r="X56" s="296">
        <v>5403</v>
      </c>
      <c r="Y56" s="296">
        <v>5348</v>
      </c>
      <c r="Z56" s="296">
        <v>5347</v>
      </c>
      <c r="AA56" s="296">
        <v>5340</v>
      </c>
      <c r="AB56" s="296">
        <v>5280</v>
      </c>
      <c r="AC56" s="296">
        <v>5175</v>
      </c>
      <c r="AD56" s="296">
        <v>5126</v>
      </c>
      <c r="AE56" s="296">
        <v>5139</v>
      </c>
      <c r="AF56" s="296">
        <v>5211</v>
      </c>
      <c r="AG56" s="296">
        <v>5238</v>
      </c>
      <c r="AH56" s="296">
        <v>5233</v>
      </c>
      <c r="AI56" s="296">
        <v>5237</v>
      </c>
      <c r="AJ56" s="296">
        <v>5195</v>
      </c>
      <c r="AK56" s="296">
        <v>5046</v>
      </c>
      <c r="AL56" s="296">
        <v>4987</v>
      </c>
      <c r="AM56" s="296">
        <v>4884</v>
      </c>
      <c r="AN56" s="296">
        <v>4801</v>
      </c>
      <c r="AO56" s="296">
        <v>4689</v>
      </c>
      <c r="AP56" s="296">
        <v>4488</v>
      </c>
      <c r="AQ56" s="296">
        <v>4465</v>
      </c>
      <c r="AR56" s="296">
        <v>4400</v>
      </c>
      <c r="AS56" s="296">
        <v>4324</v>
      </c>
      <c r="AT56" s="296">
        <v>4200</v>
      </c>
      <c r="AU56" s="296">
        <v>4101</v>
      </c>
      <c r="AV56" s="296">
        <v>3951</v>
      </c>
      <c r="AW56" s="296">
        <v>3750</v>
      </c>
      <c r="AX56" s="296">
        <v>3651</v>
      </c>
      <c r="AY56" s="296">
        <v>3531</v>
      </c>
      <c r="AZ56" s="296">
        <v>3449</v>
      </c>
      <c r="BA56" s="296">
        <v>3362</v>
      </c>
      <c r="BB56" s="296">
        <v>3275</v>
      </c>
      <c r="BC56" s="296">
        <v>3192</v>
      </c>
      <c r="BD56" s="296">
        <v>3100</v>
      </c>
      <c r="BE56" s="296">
        <v>3131</v>
      </c>
      <c r="BF56" s="296">
        <v>3103</v>
      </c>
      <c r="BG56" s="296">
        <v>3185</v>
      </c>
      <c r="BH56" s="296">
        <v>3167</v>
      </c>
      <c r="BI56" s="296">
        <v>3102</v>
      </c>
      <c r="BJ56" s="296">
        <v>3080</v>
      </c>
      <c r="BK56" s="296">
        <v>3100</v>
      </c>
      <c r="BL56" s="296">
        <v>3086</v>
      </c>
      <c r="BM56" s="296">
        <v>3093</v>
      </c>
      <c r="BN56" s="296">
        <v>3078</v>
      </c>
      <c r="BO56" s="296">
        <v>3123</v>
      </c>
      <c r="BP56" s="296">
        <v>3151</v>
      </c>
      <c r="BQ56" s="296">
        <v>3177</v>
      </c>
      <c r="BR56" s="296">
        <v>3088</v>
      </c>
      <c r="BS56" s="296">
        <v>3090</v>
      </c>
      <c r="BT56" s="296">
        <v>2985</v>
      </c>
      <c r="BU56" s="296">
        <v>3025</v>
      </c>
      <c r="BV56" s="296">
        <v>2960</v>
      </c>
      <c r="BW56" s="296">
        <v>2849</v>
      </c>
    </row>
    <row r="57" spans="1:75" x14ac:dyDescent="0.25">
      <c r="A57" t="s">
        <v>54</v>
      </c>
      <c r="B57" s="296">
        <v>2810</v>
      </c>
      <c r="C57" s="296">
        <v>2723</v>
      </c>
      <c r="D57" s="296">
        <v>2649</v>
      </c>
      <c r="E57" s="296">
        <v>2556</v>
      </c>
      <c r="F57" s="296">
        <v>2518</v>
      </c>
      <c r="G57" s="296">
        <v>2505</v>
      </c>
      <c r="H57" s="296">
        <v>2492</v>
      </c>
      <c r="I57" s="296">
        <v>2411</v>
      </c>
      <c r="J57" s="296">
        <v>2397</v>
      </c>
      <c r="K57" s="296">
        <v>2393</v>
      </c>
      <c r="L57" s="296">
        <v>2384</v>
      </c>
      <c r="M57" s="296">
        <v>2262</v>
      </c>
      <c r="N57" s="296">
        <v>2200</v>
      </c>
      <c r="O57" s="296">
        <v>2179</v>
      </c>
      <c r="P57" s="296">
        <v>2135</v>
      </c>
      <c r="Q57" s="296">
        <v>2084</v>
      </c>
      <c r="R57" s="296">
        <v>2108</v>
      </c>
      <c r="S57" s="296">
        <v>2163</v>
      </c>
      <c r="T57" s="296">
        <v>2139</v>
      </c>
      <c r="U57" s="296">
        <v>2141</v>
      </c>
      <c r="V57" s="296">
        <v>2150</v>
      </c>
      <c r="W57" s="296">
        <v>2124</v>
      </c>
      <c r="X57" s="296">
        <v>2102</v>
      </c>
      <c r="Y57" s="296">
        <v>2093</v>
      </c>
      <c r="Z57" s="296">
        <v>2069</v>
      </c>
      <c r="AA57" s="296">
        <v>2094</v>
      </c>
      <c r="AB57" s="296">
        <v>2047</v>
      </c>
      <c r="AC57" s="296">
        <v>1981</v>
      </c>
      <c r="AD57" s="296">
        <v>1956</v>
      </c>
      <c r="AE57" s="296">
        <v>1931</v>
      </c>
      <c r="AF57" s="296">
        <v>1895</v>
      </c>
      <c r="AG57" s="296">
        <v>1827</v>
      </c>
      <c r="AH57" s="296">
        <v>1799</v>
      </c>
      <c r="AI57" s="296">
        <v>1800</v>
      </c>
      <c r="AJ57" s="296">
        <v>1785</v>
      </c>
      <c r="AK57" s="296">
        <v>1714</v>
      </c>
      <c r="AL57" s="296">
        <v>1706</v>
      </c>
      <c r="AM57" s="296">
        <v>1713</v>
      </c>
      <c r="AN57" s="296">
        <v>1685</v>
      </c>
      <c r="AO57" s="296">
        <v>1599</v>
      </c>
      <c r="AP57" s="296">
        <v>1537</v>
      </c>
      <c r="AQ57" s="296">
        <v>1499</v>
      </c>
      <c r="AR57" s="296">
        <v>1475</v>
      </c>
      <c r="AS57" s="296">
        <v>1414</v>
      </c>
      <c r="AT57" s="296">
        <v>1408</v>
      </c>
      <c r="AU57" s="296">
        <v>1380</v>
      </c>
      <c r="AV57" s="296">
        <v>1342</v>
      </c>
      <c r="AW57" s="296">
        <v>1304</v>
      </c>
      <c r="AX57" s="296">
        <v>1296</v>
      </c>
      <c r="AY57" s="296">
        <v>1291</v>
      </c>
      <c r="AZ57" s="296">
        <v>1270</v>
      </c>
      <c r="BA57" s="296">
        <v>1184</v>
      </c>
      <c r="BB57" s="296">
        <v>1165</v>
      </c>
      <c r="BC57" s="296">
        <v>1133</v>
      </c>
      <c r="BD57" s="296">
        <v>1092</v>
      </c>
      <c r="BE57" s="296">
        <v>1043</v>
      </c>
      <c r="BF57" s="296">
        <v>989</v>
      </c>
      <c r="BG57" s="296">
        <v>978</v>
      </c>
      <c r="BH57" s="296">
        <v>982</v>
      </c>
      <c r="BI57" s="296">
        <v>981</v>
      </c>
      <c r="BJ57" s="296">
        <v>1005</v>
      </c>
      <c r="BK57" s="296">
        <v>967</v>
      </c>
      <c r="BL57" s="296">
        <v>966</v>
      </c>
      <c r="BM57" s="296">
        <v>940</v>
      </c>
      <c r="BN57" s="296">
        <v>934</v>
      </c>
      <c r="BO57" s="296">
        <v>952</v>
      </c>
      <c r="BP57" s="296">
        <v>950</v>
      </c>
      <c r="BQ57" s="296">
        <v>934</v>
      </c>
      <c r="BR57" s="296">
        <v>934</v>
      </c>
      <c r="BS57" s="296">
        <v>916</v>
      </c>
      <c r="BT57" s="296">
        <v>892</v>
      </c>
      <c r="BU57" s="296">
        <v>863</v>
      </c>
      <c r="BV57" s="296">
        <v>841</v>
      </c>
      <c r="BW57" s="296">
        <v>836</v>
      </c>
    </row>
    <row r="58" spans="1:75" x14ac:dyDescent="0.25">
      <c r="A58" t="s">
        <v>55</v>
      </c>
      <c r="B58" s="296">
        <v>1284</v>
      </c>
      <c r="C58" s="296">
        <v>1282</v>
      </c>
      <c r="D58" s="296">
        <v>1275</v>
      </c>
      <c r="E58" s="296">
        <v>1281</v>
      </c>
      <c r="F58" s="296">
        <v>1280</v>
      </c>
      <c r="G58" s="296">
        <v>1310</v>
      </c>
      <c r="H58" s="296">
        <v>1313</v>
      </c>
      <c r="I58" s="296">
        <v>1303</v>
      </c>
      <c r="J58" s="296">
        <v>1277</v>
      </c>
      <c r="K58" s="296">
        <v>1325</v>
      </c>
      <c r="L58" s="296">
        <v>1350</v>
      </c>
      <c r="M58" s="296">
        <v>1309</v>
      </c>
      <c r="N58" s="296">
        <v>1316</v>
      </c>
      <c r="O58" s="296">
        <v>1379</v>
      </c>
      <c r="P58" s="296">
        <v>1391</v>
      </c>
      <c r="Q58" s="296">
        <v>1395</v>
      </c>
      <c r="R58" s="296">
        <v>1392</v>
      </c>
      <c r="S58" s="296">
        <v>1414</v>
      </c>
      <c r="T58" s="296">
        <v>1431</v>
      </c>
      <c r="U58" s="296">
        <v>1436</v>
      </c>
      <c r="V58" s="296">
        <v>1452</v>
      </c>
      <c r="W58" s="296">
        <v>1399</v>
      </c>
      <c r="X58" s="296">
        <v>1391</v>
      </c>
      <c r="Y58" s="296">
        <v>1416</v>
      </c>
      <c r="Z58" s="296">
        <v>1429</v>
      </c>
      <c r="AA58" s="296">
        <v>1431</v>
      </c>
      <c r="AB58" s="296">
        <v>1420</v>
      </c>
      <c r="AC58" s="296">
        <v>1487</v>
      </c>
      <c r="AD58" s="296">
        <v>1451</v>
      </c>
      <c r="AE58" s="296">
        <v>1562</v>
      </c>
      <c r="AF58" s="296">
        <v>1568</v>
      </c>
      <c r="AG58" s="296">
        <v>1566</v>
      </c>
      <c r="AH58" s="296">
        <v>1522</v>
      </c>
      <c r="AI58" s="296">
        <v>1573</v>
      </c>
      <c r="AJ58" s="296">
        <v>1534</v>
      </c>
      <c r="AK58" s="296">
        <v>1517</v>
      </c>
      <c r="AL58" s="296">
        <v>1464</v>
      </c>
      <c r="AM58" s="296">
        <v>1432</v>
      </c>
      <c r="AN58" s="296">
        <v>1419</v>
      </c>
      <c r="AO58" s="296">
        <v>1354</v>
      </c>
      <c r="AP58" s="296">
        <v>1336</v>
      </c>
      <c r="AQ58" s="296">
        <v>1293</v>
      </c>
      <c r="AR58" s="296">
        <v>1236</v>
      </c>
      <c r="AS58" s="296">
        <v>1192</v>
      </c>
      <c r="AT58" s="296">
        <v>1195</v>
      </c>
      <c r="AU58" s="296">
        <v>1205</v>
      </c>
      <c r="AV58" s="296">
        <v>1175</v>
      </c>
      <c r="AW58" s="296">
        <v>1130</v>
      </c>
      <c r="AX58" s="296">
        <v>1114</v>
      </c>
      <c r="AY58" s="296">
        <v>1124</v>
      </c>
      <c r="AZ58" s="296">
        <v>1113</v>
      </c>
      <c r="BA58" s="296">
        <v>1153</v>
      </c>
      <c r="BB58" s="296">
        <v>1130</v>
      </c>
      <c r="BC58" s="296">
        <v>1099</v>
      </c>
      <c r="BD58" s="296">
        <v>1059</v>
      </c>
      <c r="BE58" s="296">
        <v>1080</v>
      </c>
      <c r="BF58" s="296">
        <v>1048</v>
      </c>
      <c r="BG58" s="296">
        <v>1076</v>
      </c>
      <c r="BH58" s="296">
        <v>1080</v>
      </c>
      <c r="BI58" s="296">
        <v>1146</v>
      </c>
      <c r="BJ58" s="296">
        <v>1169</v>
      </c>
      <c r="BK58" s="296">
        <v>1227</v>
      </c>
      <c r="BL58" s="296">
        <v>1289</v>
      </c>
      <c r="BM58" s="296">
        <v>1338</v>
      </c>
      <c r="BN58" s="296">
        <v>1386</v>
      </c>
      <c r="BO58" s="296">
        <v>1419</v>
      </c>
      <c r="BP58" s="296">
        <v>1417</v>
      </c>
      <c r="BQ58" s="296">
        <v>1440</v>
      </c>
      <c r="BR58" s="296">
        <v>1402</v>
      </c>
      <c r="BS58" s="296">
        <v>1390</v>
      </c>
      <c r="BT58" s="296">
        <v>1393</v>
      </c>
      <c r="BU58" s="296">
        <v>1437</v>
      </c>
      <c r="BV58" s="296">
        <v>1443</v>
      </c>
      <c r="BW58" s="296">
        <v>1449</v>
      </c>
    </row>
    <row r="59" spans="1:75" x14ac:dyDescent="0.25">
      <c r="A59" t="s">
        <v>56</v>
      </c>
      <c r="B59" s="296">
        <v>425</v>
      </c>
      <c r="C59" s="296">
        <v>450</v>
      </c>
      <c r="D59" s="296">
        <v>444</v>
      </c>
      <c r="E59" s="296">
        <v>428</v>
      </c>
      <c r="F59" s="296">
        <v>425</v>
      </c>
      <c r="G59" s="296">
        <v>414</v>
      </c>
      <c r="H59" s="296">
        <v>393</v>
      </c>
      <c r="I59" s="296">
        <v>409</v>
      </c>
      <c r="J59" s="296">
        <v>385</v>
      </c>
      <c r="K59" s="296">
        <v>377</v>
      </c>
      <c r="L59" s="296">
        <v>341</v>
      </c>
      <c r="M59" s="296">
        <v>325</v>
      </c>
      <c r="N59" s="296">
        <v>312</v>
      </c>
      <c r="O59" s="296">
        <v>302</v>
      </c>
      <c r="P59" s="296">
        <v>305</v>
      </c>
      <c r="Q59" s="296">
        <v>309</v>
      </c>
      <c r="R59" s="296">
        <v>315</v>
      </c>
      <c r="S59" s="296">
        <v>329</v>
      </c>
      <c r="T59" s="296">
        <v>339</v>
      </c>
      <c r="U59" s="296">
        <v>343</v>
      </c>
      <c r="V59" s="296">
        <v>349</v>
      </c>
      <c r="W59" s="296">
        <v>343</v>
      </c>
      <c r="X59" s="296">
        <v>337</v>
      </c>
      <c r="Y59" s="296">
        <v>333</v>
      </c>
      <c r="Z59" s="296">
        <v>333</v>
      </c>
      <c r="AA59" s="296">
        <v>311</v>
      </c>
      <c r="AB59" s="296">
        <v>275</v>
      </c>
      <c r="AC59" s="296">
        <v>268</v>
      </c>
      <c r="AD59" s="296">
        <v>276</v>
      </c>
      <c r="AE59" s="296">
        <v>290</v>
      </c>
      <c r="AF59" s="296">
        <v>305</v>
      </c>
      <c r="AG59" s="296">
        <v>303</v>
      </c>
      <c r="AH59" s="296">
        <v>311</v>
      </c>
      <c r="AI59" s="296">
        <v>315</v>
      </c>
      <c r="AJ59" s="296">
        <v>336</v>
      </c>
      <c r="AK59" s="296">
        <v>353</v>
      </c>
      <c r="AL59" s="296">
        <v>352</v>
      </c>
      <c r="AM59" s="296">
        <v>353</v>
      </c>
      <c r="AN59" s="296">
        <v>350</v>
      </c>
      <c r="AO59" s="296">
        <v>333</v>
      </c>
      <c r="AP59" s="296">
        <v>340</v>
      </c>
      <c r="AQ59" s="296">
        <v>332</v>
      </c>
      <c r="AR59" s="296">
        <v>353</v>
      </c>
      <c r="AS59" s="296">
        <v>331</v>
      </c>
      <c r="AT59" s="296">
        <v>289</v>
      </c>
      <c r="AU59" s="296">
        <v>298</v>
      </c>
      <c r="AV59" s="296">
        <v>284</v>
      </c>
      <c r="AW59" s="296">
        <v>284</v>
      </c>
      <c r="AX59" s="296">
        <v>297</v>
      </c>
      <c r="AY59" s="296">
        <v>303</v>
      </c>
      <c r="AZ59" s="296">
        <v>291</v>
      </c>
      <c r="BA59" s="296">
        <v>312</v>
      </c>
      <c r="BB59" s="296">
        <v>305</v>
      </c>
      <c r="BC59" s="296">
        <v>294</v>
      </c>
      <c r="BD59" s="296">
        <v>302</v>
      </c>
      <c r="BE59" s="296">
        <v>298</v>
      </c>
      <c r="BF59" s="296">
        <v>302</v>
      </c>
      <c r="BG59" s="296">
        <v>320</v>
      </c>
      <c r="BH59" s="296">
        <v>329</v>
      </c>
      <c r="BI59" s="296">
        <v>335</v>
      </c>
      <c r="BJ59" s="296">
        <v>334</v>
      </c>
      <c r="BK59" s="296">
        <v>356</v>
      </c>
      <c r="BL59" s="296">
        <v>346</v>
      </c>
      <c r="BM59" s="296">
        <v>360</v>
      </c>
      <c r="BN59" s="296">
        <v>328</v>
      </c>
      <c r="BO59" s="296">
        <v>322</v>
      </c>
      <c r="BP59" s="296">
        <v>306</v>
      </c>
      <c r="BQ59" s="296">
        <v>314</v>
      </c>
      <c r="BR59" s="296">
        <v>326</v>
      </c>
      <c r="BS59" s="296">
        <v>324</v>
      </c>
      <c r="BT59" s="296">
        <v>303</v>
      </c>
      <c r="BU59" s="296">
        <v>319</v>
      </c>
      <c r="BV59" s="296">
        <v>332</v>
      </c>
      <c r="BW59" s="296">
        <v>346</v>
      </c>
    </row>
    <row r="60" spans="1:75" x14ac:dyDescent="0.25">
      <c r="A60" t="s">
        <v>57</v>
      </c>
      <c r="B60" s="296">
        <v>520</v>
      </c>
      <c r="C60" s="296">
        <v>511</v>
      </c>
      <c r="D60" s="296">
        <v>506</v>
      </c>
      <c r="E60" s="296">
        <v>475</v>
      </c>
      <c r="F60" s="296">
        <v>455</v>
      </c>
      <c r="G60" s="296">
        <v>456</v>
      </c>
      <c r="H60" s="296">
        <v>452</v>
      </c>
      <c r="I60" s="296">
        <v>453</v>
      </c>
      <c r="J60" s="296">
        <v>454</v>
      </c>
      <c r="K60" s="296">
        <v>461</v>
      </c>
      <c r="L60" s="296">
        <v>447</v>
      </c>
      <c r="M60" s="296">
        <v>430</v>
      </c>
      <c r="N60" s="296">
        <v>424</v>
      </c>
      <c r="O60" s="296">
        <v>422</v>
      </c>
      <c r="P60" s="296">
        <v>412</v>
      </c>
      <c r="Q60" s="296">
        <v>391</v>
      </c>
      <c r="R60" s="296">
        <v>401</v>
      </c>
      <c r="S60" s="296">
        <v>396</v>
      </c>
      <c r="T60" s="296">
        <v>393</v>
      </c>
      <c r="U60" s="296">
        <v>411</v>
      </c>
      <c r="V60" s="296">
        <v>408</v>
      </c>
      <c r="W60" s="296">
        <v>420</v>
      </c>
      <c r="X60" s="296">
        <v>417</v>
      </c>
      <c r="Y60" s="296">
        <v>407</v>
      </c>
      <c r="Z60" s="296">
        <v>412</v>
      </c>
      <c r="AA60" s="296">
        <v>413</v>
      </c>
      <c r="AB60" s="296">
        <v>407</v>
      </c>
      <c r="AC60" s="296">
        <v>393</v>
      </c>
      <c r="AD60" s="296">
        <v>398</v>
      </c>
      <c r="AE60" s="296">
        <v>401</v>
      </c>
      <c r="AF60" s="296">
        <v>394</v>
      </c>
      <c r="AG60" s="296">
        <v>404</v>
      </c>
      <c r="AH60" s="296">
        <v>411</v>
      </c>
      <c r="AI60" s="296">
        <v>405</v>
      </c>
      <c r="AJ60" s="296">
        <v>415</v>
      </c>
      <c r="AK60" s="296">
        <v>402</v>
      </c>
      <c r="AL60" s="296">
        <v>388</v>
      </c>
      <c r="AM60" s="296">
        <v>390</v>
      </c>
      <c r="AN60" s="296">
        <v>391</v>
      </c>
      <c r="AO60" s="296">
        <v>408</v>
      </c>
      <c r="AP60" s="296">
        <v>391</v>
      </c>
      <c r="AQ60" s="296">
        <v>360</v>
      </c>
      <c r="AR60" s="296">
        <v>343</v>
      </c>
      <c r="AS60" s="296">
        <v>311</v>
      </c>
      <c r="AT60" s="296">
        <v>287</v>
      </c>
      <c r="AU60" s="296">
        <v>270</v>
      </c>
      <c r="AV60" s="296">
        <v>252</v>
      </c>
      <c r="AW60" s="296">
        <v>252</v>
      </c>
      <c r="AX60" s="296">
        <v>253</v>
      </c>
      <c r="AY60" s="296">
        <v>251</v>
      </c>
      <c r="AZ60" s="296">
        <v>238</v>
      </c>
      <c r="BA60" s="296">
        <v>257</v>
      </c>
      <c r="BB60" s="296">
        <v>257</v>
      </c>
      <c r="BC60" s="296">
        <v>261</v>
      </c>
      <c r="BD60" s="296">
        <v>262</v>
      </c>
      <c r="BE60" s="296">
        <v>251</v>
      </c>
      <c r="BF60" s="296">
        <v>261</v>
      </c>
      <c r="BG60" s="296">
        <v>272</v>
      </c>
      <c r="BH60" s="296">
        <v>275</v>
      </c>
      <c r="BI60" s="296">
        <v>295</v>
      </c>
      <c r="BJ60" s="296">
        <v>303</v>
      </c>
      <c r="BK60" s="296">
        <v>313</v>
      </c>
      <c r="BL60" s="296">
        <v>324</v>
      </c>
      <c r="BM60" s="296">
        <v>305</v>
      </c>
      <c r="BN60" s="296">
        <v>300</v>
      </c>
      <c r="BO60" s="296">
        <v>321</v>
      </c>
      <c r="BP60" s="296">
        <v>315</v>
      </c>
      <c r="BQ60" s="296">
        <v>325</v>
      </c>
      <c r="BR60" s="296">
        <v>319</v>
      </c>
      <c r="BS60" s="296">
        <v>330</v>
      </c>
      <c r="BT60" s="296">
        <v>318</v>
      </c>
      <c r="BU60" s="296">
        <v>299</v>
      </c>
      <c r="BV60" s="296">
        <v>303</v>
      </c>
      <c r="BW60" s="296">
        <v>308</v>
      </c>
    </row>
    <row r="61" spans="1:75" x14ac:dyDescent="0.25">
      <c r="A61" t="s">
        <v>58</v>
      </c>
      <c r="B61" s="296">
        <v>321</v>
      </c>
      <c r="C61" s="296">
        <v>322</v>
      </c>
      <c r="D61" s="296">
        <v>318</v>
      </c>
      <c r="E61" s="296">
        <v>324</v>
      </c>
      <c r="F61" s="296">
        <v>351</v>
      </c>
      <c r="G61" s="296">
        <v>366</v>
      </c>
      <c r="H61" s="296">
        <v>353</v>
      </c>
      <c r="I61" s="296">
        <v>361</v>
      </c>
      <c r="J61" s="296">
        <v>349</v>
      </c>
      <c r="K61" s="296">
        <v>338</v>
      </c>
      <c r="L61" s="296">
        <v>342</v>
      </c>
      <c r="M61" s="296">
        <v>347</v>
      </c>
      <c r="N61" s="296">
        <v>336</v>
      </c>
      <c r="O61" s="296">
        <v>327</v>
      </c>
      <c r="P61" s="296">
        <v>320</v>
      </c>
      <c r="Q61" s="296">
        <v>310</v>
      </c>
      <c r="R61" s="296">
        <v>298</v>
      </c>
      <c r="S61" s="296">
        <v>287</v>
      </c>
      <c r="T61" s="296">
        <v>272</v>
      </c>
      <c r="U61" s="296">
        <v>266</v>
      </c>
      <c r="V61" s="296">
        <v>254</v>
      </c>
      <c r="W61" s="296">
        <v>249</v>
      </c>
      <c r="X61" s="296">
        <v>265</v>
      </c>
      <c r="Y61" s="296">
        <v>267</v>
      </c>
      <c r="Z61" s="296">
        <v>264</v>
      </c>
      <c r="AA61" s="296">
        <v>293</v>
      </c>
      <c r="AB61" s="296">
        <v>315</v>
      </c>
      <c r="AC61" s="296">
        <v>328</v>
      </c>
      <c r="AD61" s="296">
        <v>363</v>
      </c>
      <c r="AE61" s="296">
        <v>388</v>
      </c>
      <c r="AF61" s="296">
        <v>405</v>
      </c>
      <c r="AG61" s="296">
        <v>444</v>
      </c>
      <c r="AH61" s="296">
        <v>485</v>
      </c>
      <c r="AI61" s="296">
        <v>535</v>
      </c>
      <c r="AJ61" s="296">
        <v>566</v>
      </c>
      <c r="AK61" s="296">
        <v>537</v>
      </c>
      <c r="AL61" s="296">
        <v>522</v>
      </c>
      <c r="AM61" s="296">
        <v>549</v>
      </c>
      <c r="AN61" s="296">
        <v>536</v>
      </c>
      <c r="AO61" s="296">
        <v>537</v>
      </c>
      <c r="AP61" s="296">
        <v>539</v>
      </c>
      <c r="AQ61" s="296">
        <v>533</v>
      </c>
      <c r="AR61" s="296">
        <v>528</v>
      </c>
      <c r="AS61" s="296">
        <v>521</v>
      </c>
      <c r="AT61" s="296">
        <v>525</v>
      </c>
      <c r="AU61" s="296">
        <v>559</v>
      </c>
      <c r="AV61" s="296">
        <v>557</v>
      </c>
      <c r="AW61" s="296">
        <v>548</v>
      </c>
      <c r="AX61" s="296">
        <v>537</v>
      </c>
      <c r="AY61" s="296">
        <v>524</v>
      </c>
      <c r="AZ61" s="296">
        <v>508</v>
      </c>
      <c r="BA61" s="296">
        <v>522</v>
      </c>
      <c r="BB61" s="296">
        <v>553</v>
      </c>
      <c r="BC61" s="296">
        <v>552</v>
      </c>
      <c r="BD61" s="296">
        <v>531</v>
      </c>
      <c r="BE61" s="296">
        <v>487</v>
      </c>
      <c r="BF61" s="296">
        <v>487</v>
      </c>
      <c r="BG61" s="296">
        <v>511</v>
      </c>
      <c r="BH61" s="296">
        <v>497</v>
      </c>
      <c r="BI61" s="296">
        <v>504</v>
      </c>
      <c r="BJ61" s="296">
        <v>483</v>
      </c>
      <c r="BK61" s="296">
        <v>532</v>
      </c>
      <c r="BL61" s="296">
        <v>516</v>
      </c>
      <c r="BM61" s="296">
        <v>505</v>
      </c>
      <c r="BN61" s="296">
        <v>502</v>
      </c>
      <c r="BO61" s="296">
        <v>498</v>
      </c>
      <c r="BP61" s="296">
        <v>469</v>
      </c>
      <c r="BQ61" s="296">
        <v>484</v>
      </c>
      <c r="BR61" s="296">
        <v>465</v>
      </c>
      <c r="BS61" s="296">
        <v>461</v>
      </c>
      <c r="BT61" s="296">
        <v>440</v>
      </c>
      <c r="BU61" s="296">
        <v>436</v>
      </c>
      <c r="BV61" s="296">
        <v>444</v>
      </c>
      <c r="BW61" s="296">
        <v>462</v>
      </c>
    </row>
    <row r="62" spans="1:75" x14ac:dyDescent="0.25">
      <c r="A62" t="s">
        <v>59</v>
      </c>
      <c r="B62" s="296">
        <v>2624</v>
      </c>
      <c r="C62" s="296">
        <v>2698</v>
      </c>
      <c r="D62" s="296">
        <v>2708</v>
      </c>
      <c r="E62" s="296">
        <v>2662</v>
      </c>
      <c r="F62" s="296">
        <v>2637</v>
      </c>
      <c r="G62" s="296">
        <v>2623</v>
      </c>
      <c r="H62" s="296">
        <v>2581</v>
      </c>
      <c r="I62" s="296">
        <v>2560</v>
      </c>
      <c r="J62" s="296">
        <v>2581</v>
      </c>
      <c r="K62" s="296">
        <v>2623</v>
      </c>
      <c r="L62" s="296">
        <v>2604</v>
      </c>
      <c r="M62" s="296">
        <v>2479</v>
      </c>
      <c r="N62" s="296">
        <v>2472</v>
      </c>
      <c r="O62" s="296">
        <v>2392</v>
      </c>
      <c r="P62" s="296">
        <v>2405</v>
      </c>
      <c r="Q62" s="296">
        <v>2370</v>
      </c>
      <c r="R62" s="296">
        <v>2356</v>
      </c>
      <c r="S62" s="296">
        <v>2341</v>
      </c>
      <c r="T62" s="296">
        <v>2330</v>
      </c>
      <c r="U62" s="296">
        <v>2345</v>
      </c>
      <c r="V62" s="296">
        <v>2334</v>
      </c>
      <c r="W62" s="296">
        <v>2262</v>
      </c>
      <c r="X62" s="296">
        <v>2202</v>
      </c>
      <c r="Y62" s="296">
        <v>2124</v>
      </c>
      <c r="Z62" s="296">
        <v>2124</v>
      </c>
      <c r="AA62" s="296">
        <v>2079</v>
      </c>
      <c r="AB62" s="296">
        <v>2024</v>
      </c>
      <c r="AC62" s="296">
        <v>1998</v>
      </c>
      <c r="AD62" s="296">
        <v>1971</v>
      </c>
      <c r="AE62" s="296">
        <v>1979</v>
      </c>
      <c r="AF62" s="296">
        <v>2040</v>
      </c>
      <c r="AG62" s="296">
        <v>2024</v>
      </c>
      <c r="AH62" s="296">
        <v>2016</v>
      </c>
      <c r="AI62" s="296">
        <v>2005</v>
      </c>
      <c r="AJ62" s="296">
        <v>1988</v>
      </c>
      <c r="AK62" s="296">
        <v>1944</v>
      </c>
      <c r="AL62" s="296">
        <v>1934</v>
      </c>
      <c r="AM62" s="296">
        <v>1986</v>
      </c>
      <c r="AN62" s="296">
        <v>1987</v>
      </c>
      <c r="AO62" s="296">
        <v>1913</v>
      </c>
      <c r="AP62" s="296">
        <v>1794</v>
      </c>
      <c r="AQ62" s="296">
        <v>1751</v>
      </c>
      <c r="AR62" s="296">
        <v>1641</v>
      </c>
      <c r="AS62" s="296">
        <v>1581</v>
      </c>
      <c r="AT62" s="296">
        <v>1533</v>
      </c>
      <c r="AU62" s="296">
        <v>1497</v>
      </c>
      <c r="AV62" s="296">
        <v>1450</v>
      </c>
      <c r="AW62" s="296">
        <v>1326</v>
      </c>
      <c r="AX62" s="296">
        <v>1228</v>
      </c>
      <c r="AY62" s="296">
        <v>1161</v>
      </c>
      <c r="AZ62" s="296">
        <v>1118</v>
      </c>
      <c r="BA62" s="296">
        <v>1065</v>
      </c>
      <c r="BB62" s="296">
        <v>1001</v>
      </c>
      <c r="BC62" s="296">
        <v>976</v>
      </c>
      <c r="BD62" s="296">
        <v>973</v>
      </c>
      <c r="BE62" s="296">
        <v>972</v>
      </c>
      <c r="BF62" s="296">
        <v>964</v>
      </c>
      <c r="BG62" s="296">
        <v>954</v>
      </c>
      <c r="BH62" s="296">
        <v>1011</v>
      </c>
      <c r="BI62" s="296">
        <v>1043</v>
      </c>
      <c r="BJ62" s="296">
        <v>1114</v>
      </c>
      <c r="BK62" s="296">
        <v>1128</v>
      </c>
      <c r="BL62" s="296">
        <v>1192</v>
      </c>
      <c r="BM62" s="296">
        <v>1191</v>
      </c>
      <c r="BN62" s="296">
        <v>1226</v>
      </c>
      <c r="BO62" s="296">
        <v>1273</v>
      </c>
      <c r="BP62" s="296">
        <v>1308</v>
      </c>
      <c r="BQ62" s="296">
        <v>1329</v>
      </c>
      <c r="BR62" s="296">
        <v>1348</v>
      </c>
      <c r="BS62" s="296">
        <v>1330</v>
      </c>
      <c r="BT62" s="296">
        <v>1308</v>
      </c>
      <c r="BU62" s="296">
        <v>1269</v>
      </c>
      <c r="BV62" s="296">
        <v>1264</v>
      </c>
      <c r="BW62" s="296">
        <v>1244</v>
      </c>
    </row>
    <row r="63" spans="1:75" x14ac:dyDescent="0.25">
      <c r="A63" t="s">
        <v>60</v>
      </c>
      <c r="B63" s="296">
        <v>331</v>
      </c>
      <c r="C63" s="296">
        <v>349</v>
      </c>
      <c r="D63" s="296">
        <v>305</v>
      </c>
      <c r="E63" s="296">
        <v>304</v>
      </c>
      <c r="F63" s="296">
        <v>303</v>
      </c>
      <c r="G63" s="296">
        <v>297</v>
      </c>
      <c r="H63" s="296">
        <v>287</v>
      </c>
      <c r="I63" s="296">
        <v>320</v>
      </c>
      <c r="J63" s="296">
        <v>301</v>
      </c>
      <c r="K63" s="296">
        <v>315</v>
      </c>
      <c r="L63" s="296">
        <v>287</v>
      </c>
      <c r="M63" s="296">
        <v>305</v>
      </c>
      <c r="N63" s="296">
        <v>307</v>
      </c>
      <c r="O63" s="296">
        <v>306</v>
      </c>
      <c r="P63" s="296">
        <v>272</v>
      </c>
      <c r="Q63" s="296">
        <v>279</v>
      </c>
      <c r="R63" s="296">
        <v>274</v>
      </c>
      <c r="S63" s="296">
        <v>272</v>
      </c>
      <c r="T63" s="296">
        <v>254</v>
      </c>
      <c r="U63" s="296">
        <v>250</v>
      </c>
      <c r="V63" s="296">
        <v>258</v>
      </c>
      <c r="W63" s="296">
        <v>254</v>
      </c>
      <c r="X63" s="296">
        <v>233</v>
      </c>
      <c r="Y63" s="296">
        <v>244</v>
      </c>
      <c r="Z63" s="296">
        <v>244</v>
      </c>
      <c r="AA63" s="296">
        <v>270</v>
      </c>
      <c r="AB63" s="296">
        <v>270</v>
      </c>
      <c r="AC63" s="296">
        <v>284</v>
      </c>
      <c r="AD63" s="296">
        <v>280</v>
      </c>
      <c r="AE63" s="296">
        <v>304</v>
      </c>
      <c r="AF63" s="296">
        <v>296</v>
      </c>
      <c r="AG63" s="296">
        <v>299</v>
      </c>
      <c r="AH63" s="296">
        <v>317</v>
      </c>
      <c r="AI63" s="296">
        <v>306</v>
      </c>
      <c r="AJ63" s="296">
        <v>268</v>
      </c>
      <c r="AK63" s="296">
        <v>275</v>
      </c>
      <c r="AL63" s="296">
        <v>278</v>
      </c>
      <c r="AM63" s="296">
        <v>276</v>
      </c>
      <c r="AN63" s="296">
        <v>258</v>
      </c>
      <c r="AO63" s="296">
        <v>256</v>
      </c>
      <c r="AP63" s="296">
        <v>232</v>
      </c>
      <c r="AQ63" s="296">
        <v>231</v>
      </c>
      <c r="AR63" s="296">
        <v>210</v>
      </c>
      <c r="AS63" s="296">
        <v>211</v>
      </c>
      <c r="AT63" s="296">
        <v>224</v>
      </c>
      <c r="AU63" s="296">
        <v>230</v>
      </c>
      <c r="AV63" s="296">
        <v>216</v>
      </c>
      <c r="AW63" s="296">
        <v>202</v>
      </c>
      <c r="AX63" s="296">
        <v>193</v>
      </c>
      <c r="AY63" s="296">
        <v>201</v>
      </c>
      <c r="AZ63" s="296">
        <v>212</v>
      </c>
      <c r="BA63" s="296">
        <v>229</v>
      </c>
      <c r="BB63" s="296">
        <v>229</v>
      </c>
      <c r="BC63" s="296">
        <v>222</v>
      </c>
      <c r="BD63" s="296">
        <v>234</v>
      </c>
      <c r="BE63" s="296">
        <v>229</v>
      </c>
      <c r="BF63" s="296">
        <v>236</v>
      </c>
      <c r="BG63" s="296">
        <v>266</v>
      </c>
      <c r="BH63" s="296">
        <v>263</v>
      </c>
      <c r="BI63" s="296">
        <v>262</v>
      </c>
      <c r="BJ63" s="296">
        <v>264</v>
      </c>
      <c r="BK63" s="296">
        <v>261</v>
      </c>
      <c r="BL63" s="296">
        <v>255</v>
      </c>
      <c r="BM63" s="296">
        <v>240</v>
      </c>
      <c r="BN63" s="296">
        <v>222</v>
      </c>
      <c r="BO63" s="296">
        <v>214</v>
      </c>
      <c r="BP63" s="296">
        <v>237</v>
      </c>
      <c r="BQ63" s="296">
        <v>246</v>
      </c>
      <c r="BR63" s="296">
        <v>241</v>
      </c>
      <c r="BS63" s="296">
        <v>254</v>
      </c>
      <c r="BT63" s="296">
        <v>254</v>
      </c>
      <c r="BU63" s="296">
        <v>240</v>
      </c>
      <c r="BV63" s="296">
        <v>234</v>
      </c>
      <c r="BW63" s="296">
        <v>245</v>
      </c>
    </row>
    <row r="64" spans="1:75" x14ac:dyDescent="0.25">
      <c r="A64" t="s">
        <v>61</v>
      </c>
      <c r="B64" s="296">
        <v>468</v>
      </c>
      <c r="C64" s="296">
        <v>468</v>
      </c>
      <c r="D64" s="296">
        <v>473</v>
      </c>
      <c r="E64" s="296">
        <v>480</v>
      </c>
      <c r="F64" s="296">
        <v>465</v>
      </c>
      <c r="G64" s="296">
        <v>472</v>
      </c>
      <c r="H64" s="296">
        <v>504</v>
      </c>
      <c r="I64" s="296">
        <v>506</v>
      </c>
      <c r="J64" s="296">
        <v>507</v>
      </c>
      <c r="K64" s="296">
        <v>505</v>
      </c>
      <c r="L64" s="296">
        <v>480</v>
      </c>
      <c r="M64" s="296">
        <v>469</v>
      </c>
      <c r="N64" s="296">
        <v>467</v>
      </c>
      <c r="O64" s="296">
        <v>471</v>
      </c>
      <c r="P64" s="296">
        <v>465</v>
      </c>
      <c r="Q64" s="296">
        <v>476</v>
      </c>
      <c r="R64" s="296">
        <v>492</v>
      </c>
      <c r="S64" s="296">
        <v>512</v>
      </c>
      <c r="T64" s="296">
        <v>488</v>
      </c>
      <c r="U64" s="296">
        <v>493</v>
      </c>
      <c r="V64" s="296">
        <v>515</v>
      </c>
      <c r="W64" s="296">
        <v>505</v>
      </c>
      <c r="X64" s="296">
        <v>477</v>
      </c>
      <c r="Y64" s="296">
        <v>487</v>
      </c>
      <c r="Z64" s="296">
        <v>500</v>
      </c>
      <c r="AA64" s="296">
        <v>512</v>
      </c>
      <c r="AB64" s="296">
        <v>501</v>
      </c>
      <c r="AC64" s="296">
        <v>476</v>
      </c>
      <c r="AD64" s="296">
        <v>485</v>
      </c>
      <c r="AE64" s="296">
        <v>492</v>
      </c>
      <c r="AF64" s="296">
        <v>508</v>
      </c>
      <c r="AG64" s="296">
        <v>496</v>
      </c>
      <c r="AH64" s="296">
        <v>477</v>
      </c>
      <c r="AI64" s="296">
        <v>500</v>
      </c>
      <c r="AJ64" s="296">
        <v>507</v>
      </c>
      <c r="AK64" s="296">
        <v>526</v>
      </c>
      <c r="AL64" s="296">
        <v>524</v>
      </c>
      <c r="AM64" s="296">
        <v>543</v>
      </c>
      <c r="AN64" s="296">
        <v>558</v>
      </c>
      <c r="AO64" s="296">
        <v>567</v>
      </c>
      <c r="AP64" s="296">
        <v>556</v>
      </c>
      <c r="AQ64" s="296">
        <v>543</v>
      </c>
      <c r="AR64" s="296">
        <v>550</v>
      </c>
      <c r="AS64" s="296">
        <v>566</v>
      </c>
      <c r="AT64" s="296">
        <v>590</v>
      </c>
      <c r="AU64" s="296">
        <v>578</v>
      </c>
      <c r="AV64" s="296">
        <v>521</v>
      </c>
      <c r="AW64" s="296">
        <v>481</v>
      </c>
      <c r="AX64" s="296">
        <v>491</v>
      </c>
      <c r="AY64" s="296">
        <v>484</v>
      </c>
      <c r="AZ64" s="296">
        <v>472</v>
      </c>
      <c r="BA64" s="296">
        <v>455</v>
      </c>
      <c r="BB64" s="296">
        <v>448</v>
      </c>
      <c r="BC64" s="296">
        <v>449</v>
      </c>
      <c r="BD64" s="296">
        <v>451</v>
      </c>
      <c r="BE64" s="296">
        <v>463</v>
      </c>
      <c r="BF64" s="296">
        <v>454</v>
      </c>
      <c r="BG64" s="296">
        <v>477</v>
      </c>
      <c r="BH64" s="296">
        <v>482</v>
      </c>
      <c r="BI64" s="296">
        <v>497</v>
      </c>
      <c r="BJ64" s="296">
        <v>515</v>
      </c>
      <c r="BK64" s="296">
        <v>542</v>
      </c>
      <c r="BL64" s="296">
        <v>565</v>
      </c>
      <c r="BM64" s="296">
        <v>556</v>
      </c>
      <c r="BN64" s="296">
        <v>571</v>
      </c>
      <c r="BO64" s="296">
        <v>571</v>
      </c>
      <c r="BP64" s="296">
        <v>560</v>
      </c>
      <c r="BQ64" s="296">
        <v>545</v>
      </c>
      <c r="BR64" s="296">
        <v>504</v>
      </c>
      <c r="BS64" s="296">
        <v>507</v>
      </c>
      <c r="BT64" s="296">
        <v>470</v>
      </c>
      <c r="BU64" s="296">
        <v>451</v>
      </c>
      <c r="BV64" s="296">
        <v>478</v>
      </c>
      <c r="BW64" s="296">
        <v>486</v>
      </c>
    </row>
    <row r="65" spans="1:75" x14ac:dyDescent="0.25">
      <c r="A65" t="s">
        <v>62</v>
      </c>
      <c r="B65" s="296">
        <v>9</v>
      </c>
      <c r="C65" s="296">
        <v>8</v>
      </c>
      <c r="D65" s="296">
        <v>10</v>
      </c>
      <c r="E65" s="296">
        <v>9</v>
      </c>
      <c r="F65" s="296">
        <v>9</v>
      </c>
      <c r="G65" s="296">
        <v>8</v>
      </c>
      <c r="H65" s="296">
        <v>8</v>
      </c>
      <c r="I65" s="296">
        <v>6</v>
      </c>
      <c r="J65" s="296">
        <v>6</v>
      </c>
      <c r="K65" s="296">
        <v>5</v>
      </c>
      <c r="L65" s="296">
        <v>5</v>
      </c>
      <c r="M65" s="296">
        <v>5</v>
      </c>
      <c r="N65" s="296">
        <v>4</v>
      </c>
      <c r="O65" s="296">
        <v>4</v>
      </c>
      <c r="P65" s="296">
        <v>4</v>
      </c>
      <c r="Q65" s="296">
        <v>3</v>
      </c>
      <c r="R65" s="296">
        <v>4</v>
      </c>
      <c r="S65" s="296">
        <v>4</v>
      </c>
      <c r="T65" s="296">
        <v>4</v>
      </c>
      <c r="U65" s="296">
        <v>4</v>
      </c>
      <c r="V65" s="296">
        <v>8</v>
      </c>
      <c r="W65" s="296">
        <v>10</v>
      </c>
      <c r="X65" s="296">
        <v>12</v>
      </c>
      <c r="Y65" s="296">
        <v>12</v>
      </c>
      <c r="Z65" s="296">
        <v>12</v>
      </c>
      <c r="AA65" s="296">
        <v>12</v>
      </c>
      <c r="AB65" s="296">
        <v>13</v>
      </c>
      <c r="AC65" s="296">
        <v>15</v>
      </c>
      <c r="AD65" s="296">
        <v>9</v>
      </c>
      <c r="AE65" s="296">
        <v>9</v>
      </c>
      <c r="AF65" s="296">
        <v>9</v>
      </c>
      <c r="AG65" s="296">
        <v>9</v>
      </c>
      <c r="AH65" s="296">
        <v>7</v>
      </c>
      <c r="AI65" s="296">
        <v>7</v>
      </c>
      <c r="AJ65" s="296">
        <v>5</v>
      </c>
      <c r="AK65" s="296">
        <v>5</v>
      </c>
      <c r="AL65" s="296">
        <v>6</v>
      </c>
      <c r="AM65" s="296">
        <v>6</v>
      </c>
      <c r="AN65" s="296">
        <v>5</v>
      </c>
      <c r="AO65" s="296">
        <v>13</v>
      </c>
      <c r="AP65" s="296">
        <v>13</v>
      </c>
      <c r="AQ65" s="296">
        <v>13</v>
      </c>
      <c r="AR65" s="296">
        <v>14</v>
      </c>
      <c r="AS65" s="296">
        <v>11</v>
      </c>
      <c r="AT65" s="296">
        <v>6</v>
      </c>
      <c r="AU65" s="296">
        <v>5</v>
      </c>
      <c r="AV65" s="296">
        <v>8</v>
      </c>
      <c r="AW65" s="296">
        <v>9</v>
      </c>
      <c r="AX65" s="296">
        <v>7</v>
      </c>
      <c r="AY65" s="296">
        <v>8</v>
      </c>
      <c r="AZ65" s="296">
        <v>7</v>
      </c>
      <c r="BA65" s="296">
        <v>6</v>
      </c>
      <c r="BB65" s="296">
        <v>5</v>
      </c>
      <c r="BC65" s="296">
        <v>7</v>
      </c>
      <c r="BD65" s="296">
        <v>4</v>
      </c>
      <c r="BE65" s="296">
        <v>4</v>
      </c>
      <c r="BF65" s="296">
        <v>3</v>
      </c>
      <c r="BG65" s="296">
        <v>2</v>
      </c>
      <c r="BH65" s="296">
        <v>2</v>
      </c>
      <c r="BI65" s="296">
        <v>1</v>
      </c>
      <c r="BJ65" s="296">
        <v>1</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163</v>
      </c>
      <c r="C66" s="296">
        <v>157</v>
      </c>
      <c r="D66" s="296">
        <v>153</v>
      </c>
      <c r="E66" s="296">
        <v>159</v>
      </c>
      <c r="F66" s="296">
        <v>144</v>
      </c>
      <c r="G66" s="296">
        <v>173</v>
      </c>
      <c r="H66" s="296">
        <v>168</v>
      </c>
      <c r="I66" s="296">
        <v>154</v>
      </c>
      <c r="J66" s="296">
        <v>154</v>
      </c>
      <c r="K66" s="296">
        <v>158</v>
      </c>
      <c r="L66" s="296">
        <v>163</v>
      </c>
      <c r="M66" s="296">
        <v>167</v>
      </c>
      <c r="N66" s="296">
        <v>168</v>
      </c>
      <c r="O66" s="296">
        <v>180</v>
      </c>
      <c r="P66" s="296">
        <v>166</v>
      </c>
      <c r="Q66" s="296">
        <v>170</v>
      </c>
      <c r="R66" s="296">
        <v>179</v>
      </c>
      <c r="S66" s="296">
        <v>176</v>
      </c>
      <c r="T66" s="296">
        <v>173</v>
      </c>
      <c r="U66" s="296">
        <v>159</v>
      </c>
      <c r="V66" s="296">
        <v>157</v>
      </c>
      <c r="W66" s="296">
        <v>150</v>
      </c>
      <c r="X66" s="296">
        <v>148</v>
      </c>
      <c r="Y66" s="296">
        <v>142</v>
      </c>
      <c r="Z66" s="296">
        <v>135</v>
      </c>
      <c r="AA66" s="296">
        <v>134</v>
      </c>
      <c r="AB66" s="296">
        <v>131</v>
      </c>
      <c r="AC66" s="296">
        <v>131</v>
      </c>
      <c r="AD66" s="296">
        <v>139</v>
      </c>
      <c r="AE66" s="296">
        <v>149</v>
      </c>
      <c r="AF66" s="296">
        <v>148</v>
      </c>
      <c r="AG66" s="296">
        <v>144</v>
      </c>
      <c r="AH66" s="296">
        <v>137</v>
      </c>
      <c r="AI66" s="296">
        <v>136</v>
      </c>
      <c r="AJ66" s="296">
        <v>136</v>
      </c>
      <c r="AK66" s="296">
        <v>135</v>
      </c>
      <c r="AL66" s="296">
        <v>120</v>
      </c>
      <c r="AM66" s="296">
        <v>114</v>
      </c>
      <c r="AN66" s="296">
        <v>116</v>
      </c>
      <c r="AO66" s="296">
        <v>109</v>
      </c>
      <c r="AP66" s="296">
        <v>99</v>
      </c>
      <c r="AQ66" s="296">
        <v>106</v>
      </c>
      <c r="AR66" s="296">
        <v>112</v>
      </c>
      <c r="AS66" s="296">
        <v>116</v>
      </c>
      <c r="AT66" s="296">
        <v>113</v>
      </c>
      <c r="AU66" s="296">
        <v>117</v>
      </c>
      <c r="AV66" s="296">
        <v>104</v>
      </c>
      <c r="AW66" s="296">
        <v>105</v>
      </c>
      <c r="AX66" s="296">
        <v>97</v>
      </c>
      <c r="AY66" s="296">
        <v>105</v>
      </c>
      <c r="AZ66" s="296">
        <v>104</v>
      </c>
      <c r="BA66" s="296">
        <v>86</v>
      </c>
      <c r="BB66" s="296">
        <v>73</v>
      </c>
      <c r="BC66" s="296">
        <v>74</v>
      </c>
      <c r="BD66" s="296">
        <v>75</v>
      </c>
      <c r="BE66" s="296">
        <v>82</v>
      </c>
      <c r="BF66" s="296">
        <v>85</v>
      </c>
      <c r="BG66" s="296">
        <v>84</v>
      </c>
      <c r="BH66" s="296">
        <v>85</v>
      </c>
      <c r="BI66" s="296">
        <v>76</v>
      </c>
      <c r="BJ66" s="296">
        <v>77</v>
      </c>
      <c r="BK66" s="296">
        <v>85</v>
      </c>
      <c r="BL66" s="296">
        <v>87</v>
      </c>
      <c r="BM66" s="296">
        <v>89</v>
      </c>
      <c r="BN66" s="296">
        <v>93</v>
      </c>
      <c r="BO66" s="296">
        <v>102</v>
      </c>
      <c r="BP66" s="296">
        <v>112</v>
      </c>
      <c r="BQ66" s="296">
        <v>117</v>
      </c>
      <c r="BR66" s="296">
        <v>110</v>
      </c>
      <c r="BS66" s="296">
        <v>110</v>
      </c>
      <c r="BT66" s="296">
        <v>113</v>
      </c>
      <c r="BU66" s="296">
        <v>116</v>
      </c>
      <c r="BV66" s="296">
        <v>109</v>
      </c>
      <c r="BW66" s="296">
        <v>108</v>
      </c>
    </row>
    <row r="67" spans="1:75" x14ac:dyDescent="0.25">
      <c r="A67" t="s">
        <v>64</v>
      </c>
      <c r="B67" s="296">
        <v>325</v>
      </c>
      <c r="C67" s="296">
        <v>332</v>
      </c>
      <c r="D67" s="296">
        <v>331</v>
      </c>
      <c r="E67" s="296">
        <v>311</v>
      </c>
      <c r="F67" s="296">
        <v>323</v>
      </c>
      <c r="G67" s="296">
        <v>339</v>
      </c>
      <c r="H67" s="296">
        <v>325</v>
      </c>
      <c r="I67" s="296">
        <v>312</v>
      </c>
      <c r="J67" s="296">
        <v>306</v>
      </c>
      <c r="K67" s="296">
        <v>301</v>
      </c>
      <c r="L67" s="296">
        <v>311</v>
      </c>
      <c r="M67" s="296">
        <v>314</v>
      </c>
      <c r="N67" s="296">
        <v>317</v>
      </c>
      <c r="O67" s="296">
        <v>335</v>
      </c>
      <c r="P67" s="296">
        <v>356</v>
      </c>
      <c r="Q67" s="296">
        <v>385</v>
      </c>
      <c r="R67" s="296">
        <v>403</v>
      </c>
      <c r="S67" s="296">
        <v>384</v>
      </c>
      <c r="T67" s="296">
        <v>371</v>
      </c>
      <c r="U67" s="296">
        <v>362</v>
      </c>
      <c r="V67" s="296">
        <v>369</v>
      </c>
      <c r="W67" s="296">
        <v>353</v>
      </c>
      <c r="X67" s="296">
        <v>374</v>
      </c>
      <c r="Y67" s="296">
        <v>398</v>
      </c>
      <c r="Z67" s="296">
        <v>424</v>
      </c>
      <c r="AA67" s="296">
        <v>449</v>
      </c>
      <c r="AB67" s="296">
        <v>455</v>
      </c>
      <c r="AC67" s="296">
        <v>473</v>
      </c>
      <c r="AD67" s="296">
        <v>466</v>
      </c>
      <c r="AE67" s="296">
        <v>457</v>
      </c>
      <c r="AF67" s="296">
        <v>434</v>
      </c>
      <c r="AG67" s="296">
        <v>438</v>
      </c>
      <c r="AH67" s="296">
        <v>423</v>
      </c>
      <c r="AI67" s="296">
        <v>442</v>
      </c>
      <c r="AJ67" s="296">
        <v>432</v>
      </c>
      <c r="AK67" s="296">
        <v>424</v>
      </c>
      <c r="AL67" s="296">
        <v>399</v>
      </c>
      <c r="AM67" s="296">
        <v>395</v>
      </c>
      <c r="AN67" s="296">
        <v>384</v>
      </c>
      <c r="AO67" s="296">
        <v>386</v>
      </c>
      <c r="AP67" s="296">
        <v>386</v>
      </c>
      <c r="AQ67" s="296">
        <v>370</v>
      </c>
      <c r="AR67" s="296">
        <v>352</v>
      </c>
      <c r="AS67" s="296">
        <v>342</v>
      </c>
      <c r="AT67" s="296">
        <v>315</v>
      </c>
      <c r="AU67" s="296">
        <v>300</v>
      </c>
      <c r="AV67" s="296">
        <v>306</v>
      </c>
      <c r="AW67" s="296">
        <v>261</v>
      </c>
      <c r="AX67" s="296">
        <v>259</v>
      </c>
      <c r="AY67" s="296">
        <v>262</v>
      </c>
      <c r="AZ67" s="296">
        <v>273</v>
      </c>
      <c r="BA67" s="296">
        <v>268</v>
      </c>
      <c r="BB67" s="296">
        <v>267</v>
      </c>
      <c r="BC67" s="296">
        <v>277</v>
      </c>
      <c r="BD67" s="296">
        <v>286</v>
      </c>
      <c r="BE67" s="296">
        <v>300</v>
      </c>
      <c r="BF67" s="296">
        <v>298</v>
      </c>
      <c r="BG67" s="296">
        <v>293</v>
      </c>
      <c r="BH67" s="296">
        <v>293</v>
      </c>
      <c r="BI67" s="296">
        <v>315</v>
      </c>
      <c r="BJ67" s="296">
        <v>327</v>
      </c>
      <c r="BK67" s="296">
        <v>338</v>
      </c>
      <c r="BL67" s="296">
        <v>344</v>
      </c>
      <c r="BM67" s="296">
        <v>334</v>
      </c>
      <c r="BN67" s="296">
        <v>343</v>
      </c>
      <c r="BO67" s="296">
        <v>354</v>
      </c>
      <c r="BP67" s="296">
        <v>365</v>
      </c>
      <c r="BQ67" s="296">
        <v>378</v>
      </c>
      <c r="BR67" s="296">
        <v>361</v>
      </c>
      <c r="BS67" s="296">
        <v>394</v>
      </c>
      <c r="BT67" s="296">
        <v>408</v>
      </c>
      <c r="BU67" s="296">
        <v>425</v>
      </c>
      <c r="BV67" s="296">
        <v>411</v>
      </c>
      <c r="BW67" s="296">
        <v>425</v>
      </c>
    </row>
    <row r="68" spans="1:75" x14ac:dyDescent="0.25">
      <c r="A68" t="s">
        <v>65</v>
      </c>
      <c r="B68" s="296">
        <v>417</v>
      </c>
      <c r="C68" s="296">
        <v>425</v>
      </c>
      <c r="D68" s="296">
        <v>439</v>
      </c>
      <c r="E68" s="296">
        <v>430</v>
      </c>
      <c r="F68" s="296">
        <v>430</v>
      </c>
      <c r="G68" s="296">
        <v>449</v>
      </c>
      <c r="H68" s="296">
        <v>438</v>
      </c>
      <c r="I68" s="296">
        <v>457</v>
      </c>
      <c r="J68" s="296">
        <v>463</v>
      </c>
      <c r="K68" s="296">
        <v>475</v>
      </c>
      <c r="L68" s="296">
        <v>477</v>
      </c>
      <c r="M68" s="296">
        <v>486</v>
      </c>
      <c r="N68" s="296">
        <v>485</v>
      </c>
      <c r="O68" s="296">
        <v>493</v>
      </c>
      <c r="P68" s="296">
        <v>517</v>
      </c>
      <c r="Q68" s="296">
        <v>509</v>
      </c>
      <c r="R68" s="296">
        <v>539</v>
      </c>
      <c r="S68" s="296">
        <v>554</v>
      </c>
      <c r="T68" s="296">
        <v>547</v>
      </c>
      <c r="U68" s="296">
        <v>537</v>
      </c>
      <c r="V68" s="296">
        <v>554</v>
      </c>
      <c r="W68" s="296">
        <v>545</v>
      </c>
      <c r="X68" s="296">
        <v>511</v>
      </c>
      <c r="Y68" s="296">
        <v>481</v>
      </c>
      <c r="Z68" s="296">
        <v>460</v>
      </c>
      <c r="AA68" s="296">
        <v>477</v>
      </c>
      <c r="AB68" s="296">
        <v>462</v>
      </c>
      <c r="AC68" s="296">
        <v>459</v>
      </c>
      <c r="AD68" s="296">
        <v>469</v>
      </c>
      <c r="AE68" s="296">
        <v>476</v>
      </c>
      <c r="AF68" s="296">
        <v>476</v>
      </c>
      <c r="AG68" s="296">
        <v>457</v>
      </c>
      <c r="AH68" s="296">
        <v>446</v>
      </c>
      <c r="AI68" s="296">
        <v>484</v>
      </c>
      <c r="AJ68" s="296">
        <v>508</v>
      </c>
      <c r="AK68" s="296">
        <v>517</v>
      </c>
      <c r="AL68" s="296">
        <v>526</v>
      </c>
      <c r="AM68" s="296">
        <v>508</v>
      </c>
      <c r="AN68" s="296">
        <v>516</v>
      </c>
      <c r="AO68" s="296">
        <v>491</v>
      </c>
      <c r="AP68" s="296">
        <v>483</v>
      </c>
      <c r="AQ68" s="296">
        <v>515</v>
      </c>
      <c r="AR68" s="296">
        <v>514</v>
      </c>
      <c r="AS68" s="296">
        <v>491</v>
      </c>
      <c r="AT68" s="296">
        <v>470</v>
      </c>
      <c r="AU68" s="296">
        <v>472</v>
      </c>
      <c r="AV68" s="296">
        <v>464</v>
      </c>
      <c r="AW68" s="296">
        <v>465</v>
      </c>
      <c r="AX68" s="296">
        <v>452</v>
      </c>
      <c r="AY68" s="296">
        <v>487</v>
      </c>
      <c r="AZ68" s="296">
        <v>475</v>
      </c>
      <c r="BA68" s="296">
        <v>490</v>
      </c>
      <c r="BB68" s="296">
        <v>492</v>
      </c>
      <c r="BC68" s="296">
        <v>503</v>
      </c>
      <c r="BD68" s="296">
        <v>495</v>
      </c>
      <c r="BE68" s="296">
        <v>487</v>
      </c>
      <c r="BF68" s="296">
        <v>502</v>
      </c>
      <c r="BG68" s="296">
        <v>487</v>
      </c>
      <c r="BH68" s="296">
        <v>489</v>
      </c>
      <c r="BI68" s="296">
        <v>478</v>
      </c>
      <c r="BJ68" s="296">
        <v>481</v>
      </c>
      <c r="BK68" s="296">
        <v>490</v>
      </c>
      <c r="BL68" s="296">
        <v>488</v>
      </c>
      <c r="BM68" s="296">
        <v>490</v>
      </c>
      <c r="BN68" s="296">
        <v>481</v>
      </c>
      <c r="BO68" s="296">
        <v>479</v>
      </c>
      <c r="BP68" s="296">
        <v>490</v>
      </c>
      <c r="BQ68" s="296">
        <v>475</v>
      </c>
      <c r="BR68" s="296">
        <v>469</v>
      </c>
      <c r="BS68" s="296">
        <v>460</v>
      </c>
      <c r="BT68" s="296">
        <v>454</v>
      </c>
      <c r="BU68" s="296">
        <v>430</v>
      </c>
      <c r="BV68" s="296">
        <v>438</v>
      </c>
      <c r="BW68" s="296">
        <v>453</v>
      </c>
    </row>
    <row r="69" spans="1:75" x14ac:dyDescent="0.25">
      <c r="A69" t="s">
        <v>66</v>
      </c>
      <c r="B69" s="296">
        <v>668</v>
      </c>
      <c r="C69" s="296">
        <v>666</v>
      </c>
      <c r="D69" s="296">
        <v>686</v>
      </c>
      <c r="E69" s="296">
        <v>679</v>
      </c>
      <c r="F69" s="296">
        <v>671</v>
      </c>
      <c r="G69" s="296">
        <v>677</v>
      </c>
      <c r="H69" s="296">
        <v>643</v>
      </c>
      <c r="I69" s="296">
        <v>643</v>
      </c>
      <c r="J69" s="296">
        <v>651</v>
      </c>
      <c r="K69" s="296">
        <v>693</v>
      </c>
      <c r="L69" s="296">
        <v>684</v>
      </c>
      <c r="M69" s="296">
        <v>659</v>
      </c>
      <c r="N69" s="296">
        <v>677</v>
      </c>
      <c r="O69" s="296">
        <v>680</v>
      </c>
      <c r="P69" s="296">
        <v>622</v>
      </c>
      <c r="Q69" s="296">
        <v>671</v>
      </c>
      <c r="R69" s="296">
        <v>675</v>
      </c>
      <c r="S69" s="296">
        <v>666</v>
      </c>
      <c r="T69" s="296">
        <v>605</v>
      </c>
      <c r="U69" s="296">
        <v>584</v>
      </c>
      <c r="V69" s="296">
        <v>585</v>
      </c>
      <c r="W69" s="296">
        <v>588</v>
      </c>
      <c r="X69" s="296">
        <v>555</v>
      </c>
      <c r="Y69" s="296">
        <v>548</v>
      </c>
      <c r="Z69" s="296">
        <v>508</v>
      </c>
      <c r="AA69" s="296">
        <v>495</v>
      </c>
      <c r="AB69" s="296">
        <v>493</v>
      </c>
      <c r="AC69" s="296">
        <v>491</v>
      </c>
      <c r="AD69" s="296">
        <v>508</v>
      </c>
      <c r="AE69" s="296">
        <v>491</v>
      </c>
      <c r="AF69" s="296">
        <v>460</v>
      </c>
      <c r="AG69" s="296">
        <v>392</v>
      </c>
      <c r="AH69" s="296">
        <v>393</v>
      </c>
      <c r="AI69" s="296">
        <v>374</v>
      </c>
      <c r="AJ69" s="296">
        <v>364</v>
      </c>
      <c r="AK69" s="296">
        <v>364</v>
      </c>
      <c r="AL69" s="296">
        <v>372</v>
      </c>
      <c r="AM69" s="296">
        <v>376</v>
      </c>
      <c r="AN69" s="296">
        <v>384</v>
      </c>
      <c r="AO69" s="296">
        <v>398</v>
      </c>
      <c r="AP69" s="296">
        <v>414</v>
      </c>
      <c r="AQ69" s="296">
        <v>409</v>
      </c>
      <c r="AR69" s="296">
        <v>411</v>
      </c>
      <c r="AS69" s="296">
        <v>409</v>
      </c>
      <c r="AT69" s="296">
        <v>414</v>
      </c>
      <c r="AU69" s="296">
        <v>422</v>
      </c>
      <c r="AV69" s="296">
        <v>454</v>
      </c>
      <c r="AW69" s="296">
        <v>435</v>
      </c>
      <c r="AX69" s="296">
        <v>401</v>
      </c>
      <c r="AY69" s="296">
        <v>408</v>
      </c>
      <c r="AZ69" s="296">
        <v>437</v>
      </c>
      <c r="BA69" s="296">
        <v>467</v>
      </c>
      <c r="BB69" s="296">
        <v>470</v>
      </c>
      <c r="BC69" s="296">
        <v>498</v>
      </c>
      <c r="BD69" s="296">
        <v>483</v>
      </c>
      <c r="BE69" s="296">
        <v>465</v>
      </c>
      <c r="BF69" s="296">
        <v>458</v>
      </c>
      <c r="BG69" s="296">
        <v>468</v>
      </c>
      <c r="BH69" s="296">
        <v>472</v>
      </c>
      <c r="BI69" s="296">
        <v>458</v>
      </c>
      <c r="BJ69" s="296">
        <v>489</v>
      </c>
      <c r="BK69" s="296">
        <v>548</v>
      </c>
      <c r="BL69" s="296">
        <v>570</v>
      </c>
      <c r="BM69" s="296">
        <v>618</v>
      </c>
      <c r="BN69" s="296">
        <v>638</v>
      </c>
      <c r="BO69" s="296">
        <v>644</v>
      </c>
      <c r="BP69" s="296">
        <v>597</v>
      </c>
      <c r="BQ69" s="296">
        <v>567</v>
      </c>
      <c r="BR69" s="296">
        <v>557</v>
      </c>
      <c r="BS69" s="296">
        <v>546</v>
      </c>
      <c r="BT69" s="296">
        <v>551</v>
      </c>
      <c r="BU69" s="296">
        <v>570</v>
      </c>
      <c r="BV69" s="296">
        <v>594</v>
      </c>
      <c r="BW69" s="296">
        <v>621</v>
      </c>
    </row>
    <row r="70" spans="1:75" x14ac:dyDescent="0.25">
      <c r="A70" t="s">
        <v>67</v>
      </c>
      <c r="B70" s="296">
        <v>169</v>
      </c>
      <c r="C70" s="296">
        <v>174</v>
      </c>
      <c r="D70" s="296">
        <v>190</v>
      </c>
      <c r="E70" s="296">
        <v>188</v>
      </c>
      <c r="F70" s="296">
        <v>182</v>
      </c>
      <c r="G70" s="296">
        <v>192</v>
      </c>
      <c r="H70" s="296">
        <v>205</v>
      </c>
      <c r="I70" s="296">
        <v>209</v>
      </c>
      <c r="J70" s="296">
        <v>198</v>
      </c>
      <c r="K70" s="296">
        <v>188</v>
      </c>
      <c r="L70" s="296">
        <v>196</v>
      </c>
      <c r="M70" s="296">
        <v>204</v>
      </c>
      <c r="N70" s="296">
        <v>185</v>
      </c>
      <c r="O70" s="296">
        <v>197</v>
      </c>
      <c r="P70" s="296">
        <v>202</v>
      </c>
      <c r="Q70" s="296">
        <v>203</v>
      </c>
      <c r="R70" s="296">
        <v>199</v>
      </c>
      <c r="S70" s="296">
        <v>188</v>
      </c>
      <c r="T70" s="296">
        <v>165</v>
      </c>
      <c r="U70" s="296">
        <v>159</v>
      </c>
      <c r="V70" s="296">
        <v>161</v>
      </c>
      <c r="W70" s="296">
        <v>155</v>
      </c>
      <c r="X70" s="296">
        <v>156</v>
      </c>
      <c r="Y70" s="296">
        <v>164</v>
      </c>
      <c r="Z70" s="296">
        <v>161</v>
      </c>
      <c r="AA70" s="296">
        <v>169</v>
      </c>
      <c r="AB70" s="296">
        <v>176</v>
      </c>
      <c r="AC70" s="296">
        <v>168</v>
      </c>
      <c r="AD70" s="296">
        <v>166</v>
      </c>
      <c r="AE70" s="296">
        <v>164</v>
      </c>
      <c r="AF70" s="296">
        <v>165</v>
      </c>
      <c r="AG70" s="296">
        <v>153</v>
      </c>
      <c r="AH70" s="296">
        <v>134</v>
      </c>
      <c r="AI70" s="296">
        <v>129</v>
      </c>
      <c r="AJ70" s="296">
        <v>132</v>
      </c>
      <c r="AK70" s="296">
        <v>127</v>
      </c>
      <c r="AL70" s="296">
        <v>139</v>
      </c>
      <c r="AM70" s="296">
        <v>143</v>
      </c>
      <c r="AN70" s="296">
        <v>127</v>
      </c>
      <c r="AO70" s="296">
        <v>136</v>
      </c>
      <c r="AP70" s="296">
        <v>128</v>
      </c>
      <c r="AQ70" s="296">
        <v>111</v>
      </c>
      <c r="AR70" s="296">
        <v>106</v>
      </c>
      <c r="AS70" s="296">
        <v>107</v>
      </c>
      <c r="AT70" s="296">
        <v>94</v>
      </c>
      <c r="AU70" s="296">
        <v>98</v>
      </c>
      <c r="AV70" s="296">
        <v>114</v>
      </c>
      <c r="AW70" s="296">
        <v>118</v>
      </c>
      <c r="AX70" s="296">
        <v>130</v>
      </c>
      <c r="AY70" s="296">
        <v>132</v>
      </c>
      <c r="AZ70" s="296">
        <v>127</v>
      </c>
      <c r="BA70" s="296">
        <v>127</v>
      </c>
      <c r="BB70" s="296">
        <v>127</v>
      </c>
      <c r="BC70" s="296">
        <v>129</v>
      </c>
      <c r="BD70" s="296">
        <v>129</v>
      </c>
      <c r="BE70" s="296">
        <v>128</v>
      </c>
      <c r="BF70" s="296">
        <v>120</v>
      </c>
      <c r="BG70" s="296">
        <v>130</v>
      </c>
      <c r="BH70" s="296">
        <v>125</v>
      </c>
      <c r="BI70" s="296">
        <v>118</v>
      </c>
      <c r="BJ70" s="296">
        <v>101</v>
      </c>
      <c r="BK70" s="296">
        <v>107</v>
      </c>
      <c r="BL70" s="296">
        <v>117</v>
      </c>
      <c r="BM70" s="296">
        <v>116</v>
      </c>
      <c r="BN70" s="296">
        <v>111</v>
      </c>
      <c r="BO70" s="296">
        <v>107</v>
      </c>
      <c r="BP70" s="296">
        <v>106</v>
      </c>
      <c r="BQ70" s="296">
        <v>105</v>
      </c>
      <c r="BR70" s="296">
        <v>112</v>
      </c>
      <c r="BS70" s="296">
        <v>114</v>
      </c>
      <c r="BT70" s="296">
        <v>115</v>
      </c>
      <c r="BU70" s="296">
        <v>126</v>
      </c>
      <c r="BV70" s="296">
        <v>122</v>
      </c>
      <c r="BW70" s="296">
        <v>134</v>
      </c>
    </row>
    <row r="71" spans="1:75" x14ac:dyDescent="0.25">
      <c r="A71" t="s">
        <v>68</v>
      </c>
      <c r="B71" s="296">
        <v>142</v>
      </c>
      <c r="C71" s="296">
        <v>157</v>
      </c>
      <c r="D71" s="296">
        <v>151</v>
      </c>
      <c r="E71" s="296">
        <v>147</v>
      </c>
      <c r="F71" s="296">
        <v>144</v>
      </c>
      <c r="G71" s="296">
        <v>153</v>
      </c>
      <c r="H71" s="296">
        <v>132</v>
      </c>
      <c r="I71" s="296">
        <v>138</v>
      </c>
      <c r="J71" s="296">
        <v>151</v>
      </c>
      <c r="K71" s="296">
        <v>156</v>
      </c>
      <c r="L71" s="296">
        <v>150</v>
      </c>
      <c r="M71" s="296">
        <v>134</v>
      </c>
      <c r="N71" s="296">
        <v>141</v>
      </c>
      <c r="O71" s="296">
        <v>146</v>
      </c>
      <c r="P71" s="296">
        <v>145</v>
      </c>
      <c r="Q71" s="296">
        <v>160</v>
      </c>
      <c r="R71" s="296">
        <v>166</v>
      </c>
      <c r="S71" s="296">
        <v>173</v>
      </c>
      <c r="T71" s="296">
        <v>162</v>
      </c>
      <c r="U71" s="296">
        <v>155</v>
      </c>
      <c r="V71" s="296">
        <v>156</v>
      </c>
      <c r="W71" s="296">
        <v>166</v>
      </c>
      <c r="X71" s="296">
        <v>169</v>
      </c>
      <c r="Y71" s="296">
        <v>159</v>
      </c>
      <c r="Z71" s="296">
        <v>154</v>
      </c>
      <c r="AA71" s="296">
        <v>144</v>
      </c>
      <c r="AB71" s="296">
        <v>145</v>
      </c>
      <c r="AC71" s="296">
        <v>153</v>
      </c>
      <c r="AD71" s="296">
        <v>149</v>
      </c>
      <c r="AE71" s="296">
        <v>162</v>
      </c>
      <c r="AF71" s="296">
        <v>169</v>
      </c>
      <c r="AG71" s="296">
        <v>188</v>
      </c>
      <c r="AH71" s="296">
        <v>182</v>
      </c>
      <c r="AI71" s="296">
        <v>183</v>
      </c>
      <c r="AJ71" s="296">
        <v>182</v>
      </c>
      <c r="AK71" s="296">
        <v>193</v>
      </c>
      <c r="AL71" s="296">
        <v>193</v>
      </c>
      <c r="AM71" s="296">
        <v>193</v>
      </c>
      <c r="AN71" s="296">
        <v>184</v>
      </c>
      <c r="AO71" s="296">
        <v>171</v>
      </c>
      <c r="AP71" s="296">
        <v>155</v>
      </c>
      <c r="AQ71" s="296">
        <v>143</v>
      </c>
      <c r="AR71" s="296">
        <v>142</v>
      </c>
      <c r="AS71" s="296">
        <v>140</v>
      </c>
      <c r="AT71" s="296">
        <v>142</v>
      </c>
      <c r="AU71" s="296">
        <v>134</v>
      </c>
      <c r="AV71" s="296">
        <v>132</v>
      </c>
      <c r="AW71" s="296">
        <v>145</v>
      </c>
      <c r="AX71" s="296">
        <v>153</v>
      </c>
      <c r="AY71" s="296">
        <v>175</v>
      </c>
      <c r="AZ71" s="296">
        <v>168</v>
      </c>
      <c r="BA71" s="296">
        <v>154</v>
      </c>
      <c r="BB71" s="296">
        <v>171</v>
      </c>
      <c r="BC71" s="296">
        <v>151</v>
      </c>
      <c r="BD71" s="296">
        <v>162</v>
      </c>
      <c r="BE71" s="296">
        <v>167</v>
      </c>
      <c r="BF71" s="296">
        <v>150</v>
      </c>
      <c r="BG71" s="296">
        <v>139</v>
      </c>
      <c r="BH71" s="296">
        <v>134</v>
      </c>
      <c r="BI71" s="296">
        <v>152</v>
      </c>
      <c r="BJ71" s="296">
        <v>150</v>
      </c>
      <c r="BK71" s="296">
        <v>153</v>
      </c>
      <c r="BL71" s="296">
        <v>150</v>
      </c>
      <c r="BM71" s="296">
        <v>174</v>
      </c>
      <c r="BN71" s="296">
        <v>178</v>
      </c>
      <c r="BO71" s="296">
        <v>176</v>
      </c>
      <c r="BP71" s="296">
        <v>200</v>
      </c>
      <c r="BQ71" s="296">
        <v>188</v>
      </c>
      <c r="BR71" s="296">
        <v>184</v>
      </c>
      <c r="BS71" s="296">
        <v>211</v>
      </c>
      <c r="BT71" s="296">
        <v>206</v>
      </c>
      <c r="BU71" s="296">
        <v>183</v>
      </c>
      <c r="BV71" s="296">
        <v>187</v>
      </c>
      <c r="BW71" s="296">
        <v>195</v>
      </c>
    </row>
    <row r="72" spans="1:75" x14ac:dyDescent="0.25">
      <c r="A72" t="s">
        <v>69</v>
      </c>
      <c r="B72" s="296">
        <v>29</v>
      </c>
      <c r="C72" s="296">
        <v>31</v>
      </c>
      <c r="D72" s="296">
        <v>28</v>
      </c>
      <c r="E72" s="296">
        <v>26</v>
      </c>
      <c r="F72" s="296">
        <v>27</v>
      </c>
      <c r="G72" s="296">
        <v>27</v>
      </c>
      <c r="H72" s="296">
        <v>27</v>
      </c>
      <c r="I72" s="296">
        <v>26</v>
      </c>
      <c r="J72" s="296">
        <v>30</v>
      </c>
      <c r="K72" s="296">
        <v>31</v>
      </c>
      <c r="L72" s="296">
        <v>34</v>
      </c>
      <c r="M72" s="296">
        <v>32</v>
      </c>
      <c r="N72" s="296">
        <v>35</v>
      </c>
      <c r="O72" s="296">
        <v>34</v>
      </c>
      <c r="P72" s="296">
        <v>44</v>
      </c>
      <c r="Q72" s="296">
        <v>41</v>
      </c>
      <c r="R72" s="296">
        <v>37</v>
      </c>
      <c r="S72" s="296">
        <v>43</v>
      </c>
      <c r="T72" s="296">
        <v>41</v>
      </c>
      <c r="U72" s="296">
        <v>38</v>
      </c>
      <c r="V72" s="296">
        <v>39</v>
      </c>
      <c r="W72" s="296">
        <v>42</v>
      </c>
      <c r="X72" s="296">
        <v>35</v>
      </c>
      <c r="Y72" s="296">
        <v>32</v>
      </c>
      <c r="Z72" s="296">
        <v>36</v>
      </c>
      <c r="AA72" s="296">
        <v>32</v>
      </c>
      <c r="AB72" s="296">
        <v>37</v>
      </c>
      <c r="AC72" s="296">
        <v>43</v>
      </c>
      <c r="AD72" s="296">
        <v>34</v>
      </c>
      <c r="AE72" s="296">
        <v>34</v>
      </c>
      <c r="AF72" s="296">
        <v>26</v>
      </c>
      <c r="AG72" s="296">
        <v>27</v>
      </c>
      <c r="AH72" s="296">
        <v>34</v>
      </c>
      <c r="AI72" s="296">
        <v>38</v>
      </c>
      <c r="AJ72" s="296">
        <v>36</v>
      </c>
      <c r="AK72" s="296">
        <v>33</v>
      </c>
      <c r="AL72" s="296">
        <v>33</v>
      </c>
      <c r="AM72" s="296">
        <v>38</v>
      </c>
      <c r="AN72" s="296">
        <v>38</v>
      </c>
      <c r="AO72" s="296">
        <v>33</v>
      </c>
      <c r="AP72" s="296">
        <v>30</v>
      </c>
      <c r="AQ72" s="296">
        <v>36</v>
      </c>
      <c r="AR72" s="296">
        <v>34</v>
      </c>
      <c r="AS72" s="296">
        <v>29</v>
      </c>
      <c r="AT72" s="296">
        <v>29</v>
      </c>
      <c r="AU72" s="296">
        <v>24</v>
      </c>
      <c r="AV72" s="296">
        <v>29</v>
      </c>
      <c r="AW72" s="296">
        <v>28</v>
      </c>
      <c r="AX72" s="296">
        <v>46</v>
      </c>
      <c r="AY72" s="296">
        <v>49</v>
      </c>
      <c r="AZ72" s="296">
        <v>41</v>
      </c>
      <c r="BA72" s="296">
        <v>31</v>
      </c>
      <c r="BB72" s="296">
        <v>30</v>
      </c>
      <c r="BC72" s="296">
        <v>36</v>
      </c>
      <c r="BD72" s="296">
        <v>37</v>
      </c>
      <c r="BE72" s="296">
        <v>42</v>
      </c>
      <c r="BF72" s="296">
        <v>43</v>
      </c>
      <c r="BG72" s="296">
        <v>54</v>
      </c>
      <c r="BH72" s="296">
        <v>61</v>
      </c>
      <c r="BI72" s="296">
        <v>62</v>
      </c>
      <c r="BJ72" s="296">
        <v>57</v>
      </c>
      <c r="BK72" s="296">
        <v>54</v>
      </c>
      <c r="BL72" s="296">
        <v>55</v>
      </c>
      <c r="BM72" s="296">
        <v>57</v>
      </c>
      <c r="BN72" s="296">
        <v>48</v>
      </c>
      <c r="BO72" s="296">
        <v>53</v>
      </c>
      <c r="BP72" s="296">
        <v>62</v>
      </c>
      <c r="BQ72" s="296">
        <v>72</v>
      </c>
      <c r="BR72" s="296">
        <v>68</v>
      </c>
      <c r="BS72" s="296">
        <v>68</v>
      </c>
      <c r="BT72" s="296">
        <v>66</v>
      </c>
      <c r="BU72" s="296">
        <v>54</v>
      </c>
      <c r="BV72" s="296">
        <v>57</v>
      </c>
      <c r="BW72" s="296">
        <v>51</v>
      </c>
    </row>
    <row r="73" spans="1:75" x14ac:dyDescent="0.25">
      <c r="A73" t="s">
        <v>70</v>
      </c>
      <c r="B73" s="296">
        <v>1206</v>
      </c>
      <c r="C73" s="296">
        <v>1283</v>
      </c>
      <c r="D73" s="296">
        <v>1330</v>
      </c>
      <c r="E73" s="296">
        <v>1348</v>
      </c>
      <c r="F73" s="296">
        <v>1331</v>
      </c>
      <c r="G73" s="296">
        <v>1367</v>
      </c>
      <c r="H73" s="296">
        <v>1352</v>
      </c>
      <c r="I73" s="296">
        <v>1342</v>
      </c>
      <c r="J73" s="296">
        <v>1347</v>
      </c>
      <c r="K73" s="296">
        <v>1340</v>
      </c>
      <c r="L73" s="296">
        <v>1310</v>
      </c>
      <c r="M73" s="296">
        <v>1294</v>
      </c>
      <c r="N73" s="296">
        <v>1256</v>
      </c>
      <c r="O73" s="296">
        <v>1230</v>
      </c>
      <c r="P73" s="296">
        <v>1208</v>
      </c>
      <c r="Q73" s="296">
        <v>1212</v>
      </c>
      <c r="R73" s="296">
        <v>1216</v>
      </c>
      <c r="S73" s="296">
        <v>1214</v>
      </c>
      <c r="T73" s="296">
        <v>1185</v>
      </c>
      <c r="U73" s="296">
        <v>1192</v>
      </c>
      <c r="V73" s="296">
        <v>1168</v>
      </c>
      <c r="W73" s="296">
        <v>1150</v>
      </c>
      <c r="X73" s="296">
        <v>1073</v>
      </c>
      <c r="Y73" s="296">
        <v>1087</v>
      </c>
      <c r="Z73" s="296">
        <v>1010</v>
      </c>
      <c r="AA73" s="296">
        <v>1002</v>
      </c>
      <c r="AB73" s="296">
        <v>972</v>
      </c>
      <c r="AC73" s="296">
        <v>1004</v>
      </c>
      <c r="AD73" s="296">
        <v>992</v>
      </c>
      <c r="AE73" s="296">
        <v>1053</v>
      </c>
      <c r="AF73" s="296">
        <v>1030</v>
      </c>
      <c r="AG73" s="296">
        <v>1051</v>
      </c>
      <c r="AH73" s="296">
        <v>975</v>
      </c>
      <c r="AI73" s="296">
        <v>971</v>
      </c>
      <c r="AJ73" s="296">
        <v>952</v>
      </c>
      <c r="AK73" s="296">
        <v>936</v>
      </c>
      <c r="AL73" s="296">
        <v>930</v>
      </c>
      <c r="AM73" s="296">
        <v>943</v>
      </c>
      <c r="AN73" s="296">
        <v>946</v>
      </c>
      <c r="AO73" s="296">
        <v>913</v>
      </c>
      <c r="AP73" s="296">
        <v>841</v>
      </c>
      <c r="AQ73" s="296">
        <v>807</v>
      </c>
      <c r="AR73" s="296">
        <v>769</v>
      </c>
      <c r="AS73" s="296">
        <v>780</v>
      </c>
      <c r="AT73" s="296">
        <v>773</v>
      </c>
      <c r="AU73" s="296">
        <v>821</v>
      </c>
      <c r="AV73" s="296">
        <v>817</v>
      </c>
      <c r="AW73" s="296">
        <v>794</v>
      </c>
      <c r="AX73" s="296">
        <v>740</v>
      </c>
      <c r="AY73" s="296">
        <v>692</v>
      </c>
      <c r="AZ73" s="296">
        <v>670</v>
      </c>
      <c r="BA73" s="296">
        <v>673</v>
      </c>
      <c r="BB73" s="296">
        <v>669</v>
      </c>
      <c r="BC73" s="296">
        <v>684</v>
      </c>
      <c r="BD73" s="296">
        <v>673</v>
      </c>
      <c r="BE73" s="296">
        <v>731</v>
      </c>
      <c r="BF73" s="296">
        <v>731</v>
      </c>
      <c r="BG73" s="296">
        <v>767</v>
      </c>
      <c r="BH73" s="296">
        <v>831</v>
      </c>
      <c r="BI73" s="296">
        <v>837</v>
      </c>
      <c r="BJ73" s="296">
        <v>842</v>
      </c>
      <c r="BK73" s="296">
        <v>841</v>
      </c>
      <c r="BL73" s="296">
        <v>852</v>
      </c>
      <c r="BM73" s="296">
        <v>847</v>
      </c>
      <c r="BN73" s="296">
        <v>879</v>
      </c>
      <c r="BO73" s="296">
        <v>912</v>
      </c>
      <c r="BP73" s="296">
        <v>927</v>
      </c>
      <c r="BQ73" s="296">
        <v>931</v>
      </c>
      <c r="BR73" s="296">
        <v>945</v>
      </c>
      <c r="BS73" s="296">
        <v>972</v>
      </c>
      <c r="BT73" s="296">
        <v>966</v>
      </c>
      <c r="BU73" s="296">
        <v>958</v>
      </c>
      <c r="BV73" s="296">
        <v>938</v>
      </c>
      <c r="BW73" s="296">
        <v>949</v>
      </c>
    </row>
    <row r="74" spans="1:75" x14ac:dyDescent="0.25">
      <c r="A74" t="s">
        <v>71</v>
      </c>
      <c r="B74" s="296">
        <v>69</v>
      </c>
      <c r="C74" s="296">
        <v>64</v>
      </c>
      <c r="D74" s="296">
        <v>76</v>
      </c>
      <c r="E74" s="296">
        <v>78</v>
      </c>
      <c r="F74" s="296">
        <v>82</v>
      </c>
      <c r="G74" s="296">
        <v>78</v>
      </c>
      <c r="H74" s="296">
        <v>76</v>
      </c>
      <c r="I74" s="296">
        <v>91</v>
      </c>
      <c r="J74" s="296">
        <v>95</v>
      </c>
      <c r="K74" s="296">
        <v>94</v>
      </c>
      <c r="L74" s="296">
        <v>92</v>
      </c>
      <c r="M74" s="296">
        <v>91</v>
      </c>
      <c r="N74" s="296">
        <v>100</v>
      </c>
      <c r="O74" s="296">
        <v>110</v>
      </c>
      <c r="P74" s="296">
        <v>98</v>
      </c>
      <c r="Q74" s="296">
        <v>117</v>
      </c>
      <c r="R74" s="296">
        <v>117</v>
      </c>
      <c r="S74" s="296">
        <v>109</v>
      </c>
      <c r="T74" s="296">
        <v>111</v>
      </c>
      <c r="U74" s="296">
        <v>121</v>
      </c>
      <c r="V74" s="296">
        <v>118</v>
      </c>
      <c r="W74" s="296">
        <v>127</v>
      </c>
      <c r="X74" s="296">
        <v>136</v>
      </c>
      <c r="Y74" s="296">
        <v>133</v>
      </c>
      <c r="Z74" s="296">
        <v>133</v>
      </c>
      <c r="AA74" s="296">
        <v>136</v>
      </c>
      <c r="AB74" s="296">
        <v>126</v>
      </c>
      <c r="AC74" s="296">
        <v>126</v>
      </c>
      <c r="AD74" s="296">
        <v>119</v>
      </c>
      <c r="AE74" s="296">
        <v>118</v>
      </c>
      <c r="AF74" s="296">
        <v>118</v>
      </c>
      <c r="AG74" s="296">
        <v>120</v>
      </c>
      <c r="AH74" s="296">
        <v>124</v>
      </c>
      <c r="AI74" s="296">
        <v>141</v>
      </c>
      <c r="AJ74" s="296">
        <v>124</v>
      </c>
      <c r="AK74" s="296">
        <v>111</v>
      </c>
      <c r="AL74" s="296">
        <v>101</v>
      </c>
      <c r="AM74" s="296">
        <v>89</v>
      </c>
      <c r="AN74" s="296">
        <v>80</v>
      </c>
      <c r="AO74" s="296">
        <v>74</v>
      </c>
      <c r="AP74" s="296">
        <v>73</v>
      </c>
      <c r="AQ74" s="296">
        <v>70</v>
      </c>
      <c r="AR74" s="296">
        <v>72</v>
      </c>
      <c r="AS74" s="296">
        <v>72</v>
      </c>
      <c r="AT74" s="296">
        <v>80</v>
      </c>
      <c r="AU74" s="296">
        <v>78</v>
      </c>
      <c r="AV74" s="296">
        <v>79</v>
      </c>
      <c r="AW74" s="296">
        <v>83</v>
      </c>
      <c r="AX74" s="296">
        <v>91</v>
      </c>
      <c r="AY74" s="296">
        <v>87</v>
      </c>
      <c r="AZ74" s="296">
        <v>86</v>
      </c>
      <c r="BA74" s="296">
        <v>87</v>
      </c>
      <c r="BB74" s="296">
        <v>88</v>
      </c>
      <c r="BC74" s="296">
        <v>91</v>
      </c>
      <c r="BD74" s="296">
        <v>95</v>
      </c>
      <c r="BE74" s="296">
        <v>109</v>
      </c>
      <c r="BF74" s="296">
        <v>114</v>
      </c>
      <c r="BG74" s="296">
        <v>112</v>
      </c>
      <c r="BH74" s="296">
        <v>102</v>
      </c>
      <c r="BI74" s="296">
        <v>97</v>
      </c>
      <c r="BJ74" s="296">
        <v>67</v>
      </c>
      <c r="BK74" s="296">
        <v>73</v>
      </c>
      <c r="BL74" s="296">
        <v>79</v>
      </c>
      <c r="BM74" s="296">
        <v>85</v>
      </c>
      <c r="BN74" s="296">
        <v>81</v>
      </c>
      <c r="BO74" s="296">
        <v>88</v>
      </c>
      <c r="BP74" s="296">
        <v>110</v>
      </c>
      <c r="BQ74" s="296">
        <v>92</v>
      </c>
      <c r="BR74" s="296">
        <v>86</v>
      </c>
      <c r="BS74" s="296">
        <v>100</v>
      </c>
      <c r="BT74" s="296">
        <v>92</v>
      </c>
      <c r="BU74" s="296">
        <v>99</v>
      </c>
      <c r="BV74" s="296">
        <v>104</v>
      </c>
      <c r="BW74" s="296">
        <v>100</v>
      </c>
    </row>
    <row r="75" spans="1:75" x14ac:dyDescent="0.25">
      <c r="A75" t="s">
        <v>72</v>
      </c>
      <c r="B75" s="296">
        <v>565</v>
      </c>
      <c r="C75" s="296">
        <v>583</v>
      </c>
      <c r="D75" s="296">
        <v>581</v>
      </c>
      <c r="E75" s="296">
        <v>597</v>
      </c>
      <c r="F75" s="296">
        <v>578</v>
      </c>
      <c r="G75" s="296">
        <v>595</v>
      </c>
      <c r="H75" s="296">
        <v>611</v>
      </c>
      <c r="I75" s="296">
        <v>636</v>
      </c>
      <c r="J75" s="296">
        <v>661</v>
      </c>
      <c r="K75" s="296">
        <v>663</v>
      </c>
      <c r="L75" s="296">
        <v>649</v>
      </c>
      <c r="M75" s="296">
        <v>653</v>
      </c>
      <c r="N75" s="296">
        <v>669</v>
      </c>
      <c r="O75" s="296">
        <v>683</v>
      </c>
      <c r="P75" s="296">
        <v>683</v>
      </c>
      <c r="Q75" s="296">
        <v>646</v>
      </c>
      <c r="R75" s="296">
        <v>605</v>
      </c>
      <c r="S75" s="296">
        <v>608</v>
      </c>
      <c r="T75" s="296">
        <v>561</v>
      </c>
      <c r="U75" s="296">
        <v>561</v>
      </c>
      <c r="V75" s="296">
        <v>553</v>
      </c>
      <c r="W75" s="296">
        <v>543</v>
      </c>
      <c r="X75" s="296">
        <v>534</v>
      </c>
      <c r="Y75" s="296">
        <v>521</v>
      </c>
      <c r="Z75" s="296">
        <v>524</v>
      </c>
      <c r="AA75" s="296">
        <v>539</v>
      </c>
      <c r="AB75" s="296">
        <v>566</v>
      </c>
      <c r="AC75" s="296">
        <v>591</v>
      </c>
      <c r="AD75" s="296">
        <v>588</v>
      </c>
      <c r="AE75" s="296">
        <v>589</v>
      </c>
      <c r="AF75" s="296">
        <v>572</v>
      </c>
      <c r="AG75" s="296">
        <v>541</v>
      </c>
      <c r="AH75" s="296">
        <v>548</v>
      </c>
      <c r="AI75" s="296">
        <v>538</v>
      </c>
      <c r="AJ75" s="296">
        <v>541</v>
      </c>
      <c r="AK75" s="296">
        <v>566</v>
      </c>
      <c r="AL75" s="296">
        <v>592</v>
      </c>
      <c r="AM75" s="296">
        <v>552</v>
      </c>
      <c r="AN75" s="296">
        <v>564</v>
      </c>
      <c r="AO75" s="296">
        <v>559</v>
      </c>
      <c r="AP75" s="296">
        <v>548</v>
      </c>
      <c r="AQ75" s="296">
        <v>549</v>
      </c>
      <c r="AR75" s="296">
        <v>543</v>
      </c>
      <c r="AS75" s="296">
        <v>550</v>
      </c>
      <c r="AT75" s="296">
        <v>550</v>
      </c>
      <c r="AU75" s="296">
        <v>542</v>
      </c>
      <c r="AV75" s="296">
        <v>516</v>
      </c>
      <c r="AW75" s="296">
        <v>496</v>
      </c>
      <c r="AX75" s="296">
        <v>491</v>
      </c>
      <c r="AY75" s="296">
        <v>505</v>
      </c>
      <c r="AZ75" s="296">
        <v>531</v>
      </c>
      <c r="BA75" s="296">
        <v>546</v>
      </c>
      <c r="BB75" s="296">
        <v>591</v>
      </c>
      <c r="BC75" s="296">
        <v>654</v>
      </c>
      <c r="BD75" s="296">
        <v>685</v>
      </c>
      <c r="BE75" s="296">
        <v>688</v>
      </c>
      <c r="BF75" s="296">
        <v>688</v>
      </c>
      <c r="BG75" s="296">
        <v>727</v>
      </c>
      <c r="BH75" s="296">
        <v>764</v>
      </c>
      <c r="BI75" s="296">
        <v>779</v>
      </c>
      <c r="BJ75" s="296">
        <v>781</v>
      </c>
      <c r="BK75" s="296">
        <v>743</v>
      </c>
      <c r="BL75" s="296">
        <v>761</v>
      </c>
      <c r="BM75" s="296">
        <v>803</v>
      </c>
      <c r="BN75" s="296">
        <v>870</v>
      </c>
      <c r="BO75" s="296">
        <v>889</v>
      </c>
      <c r="BP75" s="296">
        <v>877</v>
      </c>
      <c r="BQ75" s="296">
        <v>874</v>
      </c>
      <c r="BR75" s="296">
        <v>848</v>
      </c>
      <c r="BS75" s="296">
        <v>847</v>
      </c>
      <c r="BT75" s="296">
        <v>816</v>
      </c>
      <c r="BU75" s="296">
        <v>829</v>
      </c>
      <c r="BV75" s="296">
        <v>826</v>
      </c>
      <c r="BW75" s="296">
        <v>823</v>
      </c>
    </row>
    <row r="76" spans="1:75" x14ac:dyDescent="0.25">
      <c r="A76" t="s">
        <v>73</v>
      </c>
      <c r="B76" s="296">
        <v>388</v>
      </c>
      <c r="C76" s="296">
        <v>410</v>
      </c>
      <c r="D76" s="296">
        <v>411</v>
      </c>
      <c r="E76" s="296">
        <v>408</v>
      </c>
      <c r="F76" s="296">
        <v>427</v>
      </c>
      <c r="G76" s="296">
        <v>422</v>
      </c>
      <c r="H76" s="296">
        <v>424</v>
      </c>
      <c r="I76" s="296">
        <v>440</v>
      </c>
      <c r="J76" s="296">
        <v>422</v>
      </c>
      <c r="K76" s="296">
        <v>417</v>
      </c>
      <c r="L76" s="296">
        <v>409</v>
      </c>
      <c r="M76" s="296">
        <v>413</v>
      </c>
      <c r="N76" s="296">
        <v>402</v>
      </c>
      <c r="O76" s="296">
        <v>413</v>
      </c>
      <c r="P76" s="296">
        <v>401</v>
      </c>
      <c r="Q76" s="296">
        <v>398</v>
      </c>
      <c r="R76" s="296">
        <v>392</v>
      </c>
      <c r="S76" s="296">
        <v>387</v>
      </c>
      <c r="T76" s="296">
        <v>386</v>
      </c>
      <c r="U76" s="296">
        <v>389</v>
      </c>
      <c r="V76" s="296">
        <v>413</v>
      </c>
      <c r="W76" s="296">
        <v>416</v>
      </c>
      <c r="X76" s="296">
        <v>415</v>
      </c>
      <c r="Y76" s="296">
        <v>439</v>
      </c>
      <c r="Z76" s="296">
        <v>417</v>
      </c>
      <c r="AA76" s="296">
        <v>429</v>
      </c>
      <c r="AB76" s="296">
        <v>444</v>
      </c>
      <c r="AC76" s="296">
        <v>443</v>
      </c>
      <c r="AD76" s="296">
        <v>442</v>
      </c>
      <c r="AE76" s="296">
        <v>429</v>
      </c>
      <c r="AF76" s="296">
        <v>411</v>
      </c>
      <c r="AG76" s="296">
        <v>408</v>
      </c>
      <c r="AH76" s="296">
        <v>431</v>
      </c>
      <c r="AI76" s="296">
        <v>466</v>
      </c>
      <c r="AJ76" s="296">
        <v>456</v>
      </c>
      <c r="AK76" s="296">
        <v>413</v>
      </c>
      <c r="AL76" s="296">
        <v>420</v>
      </c>
      <c r="AM76" s="296">
        <v>422</v>
      </c>
      <c r="AN76" s="296">
        <v>393</v>
      </c>
      <c r="AO76" s="296">
        <v>380</v>
      </c>
      <c r="AP76" s="296">
        <v>368</v>
      </c>
      <c r="AQ76" s="296">
        <v>383</v>
      </c>
      <c r="AR76" s="296">
        <v>357</v>
      </c>
      <c r="AS76" s="296">
        <v>339</v>
      </c>
      <c r="AT76" s="296">
        <v>343</v>
      </c>
      <c r="AU76" s="296">
        <v>343</v>
      </c>
      <c r="AV76" s="296">
        <v>328</v>
      </c>
      <c r="AW76" s="296">
        <v>332</v>
      </c>
      <c r="AX76" s="296">
        <v>305</v>
      </c>
      <c r="AY76" s="296">
        <v>298</v>
      </c>
      <c r="AZ76" s="296">
        <v>279</v>
      </c>
      <c r="BA76" s="296">
        <v>267</v>
      </c>
      <c r="BB76" s="296">
        <v>281</v>
      </c>
      <c r="BC76" s="296">
        <v>261</v>
      </c>
      <c r="BD76" s="296">
        <v>246</v>
      </c>
      <c r="BE76" s="296">
        <v>235</v>
      </c>
      <c r="BF76" s="296">
        <v>209</v>
      </c>
      <c r="BG76" s="296">
        <v>222</v>
      </c>
      <c r="BH76" s="296">
        <v>226</v>
      </c>
      <c r="BI76" s="296">
        <v>232</v>
      </c>
      <c r="BJ76" s="296">
        <v>227</v>
      </c>
      <c r="BK76" s="296">
        <v>231</v>
      </c>
      <c r="BL76" s="296">
        <v>224</v>
      </c>
      <c r="BM76" s="296">
        <v>238</v>
      </c>
      <c r="BN76" s="296">
        <v>254</v>
      </c>
      <c r="BO76" s="296">
        <v>282</v>
      </c>
      <c r="BP76" s="296">
        <v>291</v>
      </c>
      <c r="BQ76" s="296">
        <v>297</v>
      </c>
      <c r="BR76" s="296">
        <v>277</v>
      </c>
      <c r="BS76" s="296">
        <v>274</v>
      </c>
      <c r="BT76" s="296">
        <v>266</v>
      </c>
      <c r="BU76" s="296">
        <v>270</v>
      </c>
      <c r="BV76" s="296">
        <v>281</v>
      </c>
      <c r="BW76" s="296">
        <v>284</v>
      </c>
    </row>
    <row r="77" spans="1:75" x14ac:dyDescent="0.25">
      <c r="A77" t="s">
        <v>74</v>
      </c>
      <c r="B77" s="296">
        <v>260</v>
      </c>
      <c r="C77" s="296">
        <v>286</v>
      </c>
      <c r="D77" s="296">
        <v>278</v>
      </c>
      <c r="E77" s="296">
        <v>276</v>
      </c>
      <c r="F77" s="296">
        <v>296</v>
      </c>
      <c r="G77" s="296">
        <v>319</v>
      </c>
      <c r="H77" s="296">
        <v>355</v>
      </c>
      <c r="I77" s="296">
        <v>348</v>
      </c>
      <c r="J77" s="296">
        <v>342</v>
      </c>
      <c r="K77" s="296">
        <v>345</v>
      </c>
      <c r="L77" s="296">
        <v>330</v>
      </c>
      <c r="M77" s="296">
        <v>322</v>
      </c>
      <c r="N77" s="296">
        <v>303</v>
      </c>
      <c r="O77" s="296">
        <v>313</v>
      </c>
      <c r="P77" s="296">
        <v>288</v>
      </c>
      <c r="Q77" s="296">
        <v>286</v>
      </c>
      <c r="R77" s="296">
        <v>295</v>
      </c>
      <c r="S77" s="296">
        <v>305</v>
      </c>
      <c r="T77" s="296">
        <v>275</v>
      </c>
      <c r="U77" s="296">
        <v>272</v>
      </c>
      <c r="V77" s="296">
        <v>248</v>
      </c>
      <c r="W77" s="296">
        <v>259</v>
      </c>
      <c r="X77" s="296">
        <v>221</v>
      </c>
      <c r="Y77" s="296">
        <v>217</v>
      </c>
      <c r="Z77" s="296">
        <v>217</v>
      </c>
      <c r="AA77" s="296">
        <v>201</v>
      </c>
      <c r="AB77" s="296">
        <v>185</v>
      </c>
      <c r="AC77" s="296">
        <v>191</v>
      </c>
      <c r="AD77" s="296">
        <v>196</v>
      </c>
      <c r="AE77" s="296">
        <v>196</v>
      </c>
      <c r="AF77" s="296">
        <v>199</v>
      </c>
      <c r="AG77" s="296">
        <v>183</v>
      </c>
      <c r="AH77" s="296">
        <v>182</v>
      </c>
      <c r="AI77" s="296">
        <v>191</v>
      </c>
      <c r="AJ77" s="296">
        <v>178</v>
      </c>
      <c r="AK77" s="296">
        <v>190</v>
      </c>
      <c r="AL77" s="296">
        <v>175</v>
      </c>
      <c r="AM77" s="296">
        <v>165</v>
      </c>
      <c r="AN77" s="296">
        <v>172</v>
      </c>
      <c r="AO77" s="296">
        <v>162</v>
      </c>
      <c r="AP77" s="296">
        <v>151</v>
      </c>
      <c r="AQ77" s="296">
        <v>153</v>
      </c>
      <c r="AR77" s="296">
        <v>114</v>
      </c>
      <c r="AS77" s="296">
        <v>125</v>
      </c>
      <c r="AT77" s="296">
        <v>136</v>
      </c>
      <c r="AU77" s="296">
        <v>127</v>
      </c>
      <c r="AV77" s="296">
        <v>112</v>
      </c>
      <c r="AW77" s="296">
        <v>113</v>
      </c>
      <c r="AX77" s="296">
        <v>102</v>
      </c>
      <c r="AY77" s="296">
        <v>113</v>
      </c>
      <c r="AZ77" s="296">
        <v>104</v>
      </c>
      <c r="BA77" s="296">
        <v>91</v>
      </c>
      <c r="BB77" s="296">
        <v>83</v>
      </c>
      <c r="BC77" s="296">
        <v>87</v>
      </c>
      <c r="BD77" s="296">
        <v>98</v>
      </c>
      <c r="BE77" s="296">
        <v>93</v>
      </c>
      <c r="BF77" s="296">
        <v>94</v>
      </c>
      <c r="BG77" s="296">
        <v>93</v>
      </c>
      <c r="BH77" s="296">
        <v>101</v>
      </c>
      <c r="BI77" s="296">
        <v>112</v>
      </c>
      <c r="BJ77" s="296">
        <v>126</v>
      </c>
      <c r="BK77" s="296">
        <v>137</v>
      </c>
      <c r="BL77" s="296">
        <v>136</v>
      </c>
      <c r="BM77" s="296">
        <v>144</v>
      </c>
      <c r="BN77" s="296">
        <v>146</v>
      </c>
      <c r="BO77" s="296">
        <v>166</v>
      </c>
      <c r="BP77" s="296">
        <v>172</v>
      </c>
      <c r="BQ77" s="296">
        <v>185</v>
      </c>
      <c r="BR77" s="296">
        <v>182</v>
      </c>
      <c r="BS77" s="296">
        <v>185</v>
      </c>
      <c r="BT77" s="296">
        <v>192</v>
      </c>
      <c r="BU77" s="296">
        <v>180</v>
      </c>
      <c r="BV77" s="296">
        <v>175</v>
      </c>
      <c r="BW77" s="296">
        <v>170</v>
      </c>
    </row>
    <row r="78" spans="1:75" x14ac:dyDescent="0.25">
      <c r="A78" t="s">
        <v>182</v>
      </c>
      <c r="B78" s="296">
        <v>31</v>
      </c>
      <c r="C78" s="296">
        <v>32</v>
      </c>
      <c r="D78" s="296">
        <v>36</v>
      </c>
      <c r="E78" s="296">
        <v>47</v>
      </c>
      <c r="F78" s="296">
        <v>43</v>
      </c>
      <c r="G78" s="296">
        <v>40</v>
      </c>
      <c r="H78" s="296">
        <v>28</v>
      </c>
      <c r="I78" s="296">
        <v>24</v>
      </c>
      <c r="J78" s="296">
        <v>19</v>
      </c>
      <c r="K78" s="296">
        <v>25</v>
      </c>
      <c r="L78" s="296">
        <v>24</v>
      </c>
      <c r="M78" s="296">
        <v>31</v>
      </c>
      <c r="N78" s="296">
        <v>37</v>
      </c>
      <c r="O78" s="296">
        <v>44</v>
      </c>
      <c r="P78" s="296">
        <v>57</v>
      </c>
      <c r="Q78" s="296">
        <v>62</v>
      </c>
      <c r="R78" s="296">
        <v>68</v>
      </c>
      <c r="S78" s="296">
        <v>65</v>
      </c>
      <c r="T78" s="296">
        <v>69</v>
      </c>
      <c r="U78" s="296">
        <v>50</v>
      </c>
      <c r="V78" s="296">
        <v>42</v>
      </c>
      <c r="W78" s="296">
        <v>48</v>
      </c>
      <c r="X78" s="296">
        <v>32</v>
      </c>
      <c r="Y78" s="296">
        <v>26</v>
      </c>
      <c r="Z78" s="296">
        <v>35</v>
      </c>
      <c r="AA78" s="296">
        <v>18</v>
      </c>
      <c r="AB78" s="296">
        <v>11</v>
      </c>
      <c r="AC78" s="296">
        <v>10</v>
      </c>
      <c r="AD78" s="296">
        <v>9</v>
      </c>
      <c r="AE78" s="296">
        <v>11</v>
      </c>
      <c r="AF78" s="296">
        <v>15</v>
      </c>
      <c r="AG78" s="296">
        <v>16</v>
      </c>
      <c r="AH78" s="296">
        <v>14</v>
      </c>
      <c r="AI78" s="296">
        <v>17</v>
      </c>
      <c r="AJ78" s="296">
        <v>14</v>
      </c>
      <c r="AK78" s="296">
        <v>20</v>
      </c>
      <c r="AL78" s="296">
        <v>20</v>
      </c>
      <c r="AM78" s="296">
        <v>24</v>
      </c>
      <c r="AN78" s="296">
        <v>29</v>
      </c>
      <c r="AO78" s="296">
        <v>30</v>
      </c>
      <c r="AP78" s="296">
        <v>40</v>
      </c>
      <c r="AQ78" s="296">
        <v>38</v>
      </c>
      <c r="AR78" s="296">
        <v>41</v>
      </c>
      <c r="AS78" s="296">
        <v>40</v>
      </c>
      <c r="AT78" s="296">
        <v>40</v>
      </c>
      <c r="AU78" s="296">
        <v>40</v>
      </c>
      <c r="AV78" s="296">
        <v>44</v>
      </c>
      <c r="AW78" s="296">
        <v>42</v>
      </c>
      <c r="AX78" s="296">
        <v>37</v>
      </c>
      <c r="AY78" s="296">
        <v>40</v>
      </c>
      <c r="AZ78" s="296">
        <v>40</v>
      </c>
      <c r="BA78" s="296">
        <v>41</v>
      </c>
      <c r="BB78" s="296">
        <v>40</v>
      </c>
      <c r="BC78" s="296">
        <v>39</v>
      </c>
      <c r="BD78" s="296">
        <v>36</v>
      </c>
      <c r="BE78" s="296">
        <v>34</v>
      </c>
      <c r="BF78" s="296">
        <v>34</v>
      </c>
      <c r="BG78" s="296">
        <v>33</v>
      </c>
      <c r="BH78" s="296">
        <v>34</v>
      </c>
      <c r="BI78" s="296">
        <v>31</v>
      </c>
      <c r="BJ78" s="296">
        <v>29</v>
      </c>
      <c r="BK78" s="296">
        <v>28</v>
      </c>
      <c r="BL78" s="296">
        <v>28</v>
      </c>
      <c r="BM78" s="296">
        <v>27</v>
      </c>
      <c r="BN78" s="296">
        <v>25</v>
      </c>
      <c r="BO78" s="296">
        <v>26</v>
      </c>
      <c r="BP78" s="296">
        <v>25</v>
      </c>
      <c r="BQ78" s="296">
        <v>23</v>
      </c>
      <c r="BR78" s="296">
        <v>24</v>
      </c>
      <c r="BS78" s="296">
        <v>20</v>
      </c>
      <c r="BT78" s="296">
        <v>20</v>
      </c>
      <c r="BU78" s="296">
        <v>16</v>
      </c>
      <c r="BV78" s="296">
        <v>16</v>
      </c>
      <c r="BW78" s="296">
        <v>17</v>
      </c>
    </row>
    <row r="80" spans="1:75" x14ac:dyDescent="0.25">
      <c r="A80" t="s">
        <v>2004</v>
      </c>
    </row>
    <row r="82" spans="1:1" x14ac:dyDescent="0.25">
      <c r="A82" t="s">
        <v>2005</v>
      </c>
    </row>
    <row r="103" spans="1:1" x14ac:dyDescent="0.25">
      <c r="A103" t="s">
        <v>1388</v>
      </c>
    </row>
    <row r="105" spans="1:1" x14ac:dyDescent="0.25">
      <c r="A105" s="636">
        <v>42610.588495370372</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1862</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17657</v>
      </c>
      <c r="C19" s="296">
        <v>17731</v>
      </c>
      <c r="D19" s="296">
        <v>17021</v>
      </c>
      <c r="E19" s="296">
        <v>16601</v>
      </c>
      <c r="F19" s="296">
        <v>16601</v>
      </c>
      <c r="G19" s="296">
        <v>16185</v>
      </c>
      <c r="H19" s="296">
        <v>15597</v>
      </c>
      <c r="I19" s="296">
        <v>15470</v>
      </c>
      <c r="J19" s="296">
        <v>14401</v>
      </c>
      <c r="K19" s="296">
        <v>14334</v>
      </c>
      <c r="L19" s="296">
        <v>13696</v>
      </c>
      <c r="M19" s="296">
        <v>13505</v>
      </c>
      <c r="N19" s="296">
        <v>12986</v>
      </c>
      <c r="O19" s="296">
        <v>12897</v>
      </c>
      <c r="P19" s="296">
        <v>12538</v>
      </c>
      <c r="Q19" s="296">
        <v>12426</v>
      </c>
      <c r="R19" s="296">
        <v>12227</v>
      </c>
      <c r="S19" s="296">
        <v>12244</v>
      </c>
      <c r="T19" s="296">
        <v>11687</v>
      </c>
      <c r="U19" s="296">
        <v>11465</v>
      </c>
      <c r="V19" s="296">
        <v>11168</v>
      </c>
      <c r="W19" s="296">
        <v>11089</v>
      </c>
      <c r="X19" s="296">
        <v>10752</v>
      </c>
      <c r="Y19" s="296">
        <v>10621</v>
      </c>
      <c r="Z19" s="296">
        <v>10177</v>
      </c>
      <c r="AA19" s="296">
        <v>10111</v>
      </c>
      <c r="AB19" s="296">
        <v>9712</v>
      </c>
      <c r="AC19" s="296">
        <v>9337</v>
      </c>
      <c r="AD19" s="296">
        <v>8846</v>
      </c>
      <c r="AE19" s="296">
        <v>8919</v>
      </c>
      <c r="AF19" s="296">
        <v>8601</v>
      </c>
      <c r="AG19" s="296">
        <v>8360</v>
      </c>
      <c r="AH19" s="296">
        <v>7980</v>
      </c>
      <c r="AI19" s="296">
        <v>7897</v>
      </c>
      <c r="AJ19" s="296">
        <v>7699</v>
      </c>
      <c r="AK19" s="296">
        <v>7431</v>
      </c>
      <c r="AL19" s="296">
        <v>7310</v>
      </c>
      <c r="AM19" s="296">
        <v>7254</v>
      </c>
      <c r="AN19" s="296">
        <v>6951</v>
      </c>
      <c r="AO19" s="296">
        <v>6902</v>
      </c>
      <c r="AP19" s="296">
        <v>6565</v>
      </c>
      <c r="AQ19" s="296">
        <v>6533</v>
      </c>
      <c r="AR19" s="296">
        <v>6279</v>
      </c>
      <c r="AS19" s="296">
        <v>6024</v>
      </c>
      <c r="AT19" s="296">
        <v>5904</v>
      </c>
      <c r="AU19" s="296">
        <v>5828</v>
      </c>
      <c r="AV19" s="296">
        <v>5546</v>
      </c>
      <c r="AW19" s="296">
        <v>5379</v>
      </c>
      <c r="AX19" s="296">
        <v>5218</v>
      </c>
      <c r="AY19" s="296">
        <v>5307</v>
      </c>
      <c r="AZ19" s="296">
        <v>5300</v>
      </c>
      <c r="BA19" s="296">
        <v>5324</v>
      </c>
      <c r="BB19" s="296">
        <v>5255</v>
      </c>
      <c r="BC19" s="296">
        <v>5317</v>
      </c>
      <c r="BD19" s="296">
        <v>5156</v>
      </c>
      <c r="BE19" s="296">
        <v>5089</v>
      </c>
      <c r="BF19" s="296">
        <v>5022</v>
      </c>
      <c r="BG19" s="296">
        <v>5024</v>
      </c>
      <c r="BH19" s="296">
        <v>5031</v>
      </c>
      <c r="BI19" s="296">
        <v>5062</v>
      </c>
      <c r="BJ19" s="296">
        <v>4961</v>
      </c>
      <c r="BK19" s="296">
        <v>5048</v>
      </c>
      <c r="BL19" s="296">
        <v>5175</v>
      </c>
      <c r="BM19" s="296">
        <v>5247</v>
      </c>
      <c r="BN19" s="296">
        <v>5206</v>
      </c>
      <c r="BO19" s="296">
        <v>5347</v>
      </c>
      <c r="BP19" s="296">
        <v>5379</v>
      </c>
      <c r="BQ19" s="296">
        <v>5454</v>
      </c>
      <c r="BR19" s="296">
        <v>5396</v>
      </c>
      <c r="BS19" s="296">
        <v>5436</v>
      </c>
      <c r="BT19" s="296">
        <v>5327</v>
      </c>
      <c r="BU19" s="296">
        <v>5488</v>
      </c>
      <c r="BV19" s="296">
        <v>5420</v>
      </c>
      <c r="BW19" s="296">
        <v>5591</v>
      </c>
    </row>
    <row r="20" spans="1:75" x14ac:dyDescent="0.25">
      <c r="A20" t="s">
        <v>486</v>
      </c>
      <c r="B20" s="296">
        <v>766</v>
      </c>
      <c r="C20" s="296">
        <v>748</v>
      </c>
      <c r="D20" s="296">
        <v>692</v>
      </c>
      <c r="E20" s="296">
        <v>630</v>
      </c>
      <c r="F20" s="296">
        <v>615</v>
      </c>
      <c r="G20" s="296">
        <v>596</v>
      </c>
      <c r="H20" s="296">
        <v>556</v>
      </c>
      <c r="I20" s="296">
        <v>553</v>
      </c>
      <c r="J20" s="296">
        <v>534</v>
      </c>
      <c r="K20" s="296">
        <v>535</v>
      </c>
      <c r="L20" s="296">
        <v>494</v>
      </c>
      <c r="M20" s="296">
        <v>477</v>
      </c>
      <c r="N20" s="296">
        <v>477</v>
      </c>
      <c r="O20" s="296">
        <v>465</v>
      </c>
      <c r="P20" s="296">
        <v>453</v>
      </c>
      <c r="Q20" s="296">
        <v>421</v>
      </c>
      <c r="R20" s="296">
        <v>417</v>
      </c>
      <c r="S20" s="296">
        <v>426</v>
      </c>
      <c r="T20" s="296">
        <v>381</v>
      </c>
      <c r="U20" s="296">
        <v>336</v>
      </c>
      <c r="V20" s="296">
        <v>326</v>
      </c>
      <c r="W20" s="296">
        <v>302</v>
      </c>
      <c r="X20" s="296">
        <v>270</v>
      </c>
      <c r="Y20" s="296">
        <v>261</v>
      </c>
      <c r="Z20" s="296">
        <v>223</v>
      </c>
      <c r="AA20" s="296">
        <v>228</v>
      </c>
      <c r="AB20" s="296">
        <v>212</v>
      </c>
      <c r="AC20" s="296">
        <v>174</v>
      </c>
      <c r="AD20" s="296">
        <v>164</v>
      </c>
      <c r="AE20" s="296">
        <v>157</v>
      </c>
      <c r="AF20" s="296">
        <v>147</v>
      </c>
      <c r="AG20" s="296">
        <v>129</v>
      </c>
      <c r="AH20" s="296">
        <v>131</v>
      </c>
      <c r="AI20" s="296">
        <v>129</v>
      </c>
      <c r="AJ20" s="296">
        <v>121</v>
      </c>
      <c r="AK20" s="296">
        <v>116</v>
      </c>
      <c r="AL20" s="296">
        <v>121</v>
      </c>
      <c r="AM20" s="296">
        <v>118</v>
      </c>
      <c r="AN20" s="296">
        <v>111</v>
      </c>
      <c r="AO20" s="296">
        <v>120</v>
      </c>
      <c r="AP20" s="296">
        <v>134</v>
      </c>
      <c r="AQ20" s="296">
        <v>136</v>
      </c>
      <c r="AR20" s="296">
        <v>142</v>
      </c>
      <c r="AS20" s="296">
        <v>123</v>
      </c>
      <c r="AT20" s="296">
        <v>112</v>
      </c>
      <c r="AU20" s="296">
        <v>120</v>
      </c>
      <c r="AV20" s="296">
        <v>111</v>
      </c>
      <c r="AW20" s="296">
        <v>118</v>
      </c>
      <c r="AX20" s="296">
        <v>118</v>
      </c>
      <c r="AY20" s="296">
        <v>126</v>
      </c>
      <c r="AZ20" s="296">
        <v>109</v>
      </c>
      <c r="BA20" s="296">
        <v>107</v>
      </c>
      <c r="BB20" s="296">
        <v>111</v>
      </c>
      <c r="BC20" s="296">
        <v>110</v>
      </c>
      <c r="BD20" s="296">
        <v>112</v>
      </c>
      <c r="BE20" s="296">
        <v>122</v>
      </c>
      <c r="BF20" s="296">
        <v>107</v>
      </c>
      <c r="BG20" s="296">
        <v>110</v>
      </c>
      <c r="BH20" s="296">
        <v>111</v>
      </c>
      <c r="BI20" s="296">
        <v>103</v>
      </c>
      <c r="BJ20" s="296">
        <v>99</v>
      </c>
      <c r="BK20" s="296">
        <v>107</v>
      </c>
      <c r="BL20" s="296">
        <v>103</v>
      </c>
      <c r="BM20" s="296">
        <v>95</v>
      </c>
      <c r="BN20" s="296">
        <v>105</v>
      </c>
      <c r="BO20" s="296">
        <v>106</v>
      </c>
      <c r="BP20" s="296">
        <v>98</v>
      </c>
      <c r="BQ20" s="296">
        <v>115</v>
      </c>
      <c r="BR20" s="296">
        <v>110</v>
      </c>
      <c r="BS20" s="296">
        <v>111</v>
      </c>
      <c r="BT20" s="296">
        <v>100</v>
      </c>
      <c r="BU20" s="296">
        <v>108</v>
      </c>
      <c r="BV20" s="296">
        <v>93</v>
      </c>
      <c r="BW20" s="296">
        <v>92</v>
      </c>
    </row>
    <row r="21" spans="1:75" x14ac:dyDescent="0.25">
      <c r="A21" t="s">
        <v>487</v>
      </c>
      <c r="B21" s="296">
        <v>2</v>
      </c>
      <c r="C21" s="296">
        <v>2</v>
      </c>
      <c r="D21" s="296">
        <v>1</v>
      </c>
      <c r="E21" s="296" t="s">
        <v>18</v>
      </c>
      <c r="F21" s="296" t="s">
        <v>18</v>
      </c>
      <c r="G21" s="296" t="s">
        <v>18</v>
      </c>
      <c r="H21" s="296">
        <v>1</v>
      </c>
      <c r="I21" s="296">
        <v>2</v>
      </c>
      <c r="J21" s="296">
        <v>1</v>
      </c>
      <c r="K21" s="296">
        <v>1</v>
      </c>
      <c r="L21" s="296" t="s">
        <v>18</v>
      </c>
      <c r="M21" s="296">
        <v>1</v>
      </c>
      <c r="N21" s="296">
        <v>1</v>
      </c>
      <c r="O21" s="296" t="s">
        <v>18</v>
      </c>
      <c r="P21" s="296" t="s">
        <v>18</v>
      </c>
      <c r="Q21" s="296" t="s">
        <v>18</v>
      </c>
      <c r="R21" s="296" t="s">
        <v>18</v>
      </c>
      <c r="S21" s="296" t="s">
        <v>18</v>
      </c>
      <c r="T21" s="296" t="s">
        <v>18</v>
      </c>
      <c r="U21" s="296" t="s">
        <v>18</v>
      </c>
      <c r="V21" s="296" t="s">
        <v>18</v>
      </c>
      <c r="W21" s="296" t="s">
        <v>18</v>
      </c>
      <c r="X21" s="296" t="s">
        <v>18</v>
      </c>
      <c r="Y21" s="296" t="s">
        <v>18</v>
      </c>
      <c r="Z21" s="296" t="s">
        <v>18</v>
      </c>
      <c r="AA21" s="296" t="s">
        <v>18</v>
      </c>
      <c r="AB21" s="296" t="s">
        <v>18</v>
      </c>
      <c r="AC21" s="296" t="s">
        <v>18</v>
      </c>
      <c r="AD21" s="296" t="s">
        <v>18</v>
      </c>
      <c r="AE21" s="296" t="s">
        <v>18</v>
      </c>
      <c r="AF21" s="296" t="s">
        <v>18</v>
      </c>
      <c r="AG21" s="296" t="s">
        <v>18</v>
      </c>
      <c r="AH21" s="296" t="s">
        <v>18</v>
      </c>
      <c r="AI21" s="296" t="s">
        <v>18</v>
      </c>
      <c r="AJ21" s="296" t="s">
        <v>18</v>
      </c>
      <c r="AK21" s="296" t="s">
        <v>18</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2</v>
      </c>
      <c r="C22" s="296">
        <v>2</v>
      </c>
      <c r="D22" s="296">
        <v>3</v>
      </c>
      <c r="E22" s="296">
        <v>2</v>
      </c>
      <c r="F22" s="296">
        <v>3</v>
      </c>
      <c r="G22" s="296">
        <v>3</v>
      </c>
      <c r="H22" s="296">
        <v>1</v>
      </c>
      <c r="I22" s="296">
        <v>5</v>
      </c>
      <c r="J22" s="296">
        <v>5</v>
      </c>
      <c r="K22" s="296">
        <v>3</v>
      </c>
      <c r="L22" s="296" t="s">
        <v>18</v>
      </c>
      <c r="M22" s="296" t="s">
        <v>18</v>
      </c>
      <c r="N22" s="296" t="s">
        <v>18</v>
      </c>
      <c r="O22" s="296" t="s">
        <v>18</v>
      </c>
      <c r="P22" s="296" t="s">
        <v>18</v>
      </c>
      <c r="Q22" s="296">
        <v>1</v>
      </c>
      <c r="R22" s="296">
        <v>1</v>
      </c>
      <c r="S22" s="296" t="s">
        <v>18</v>
      </c>
      <c r="T22" s="296" t="s">
        <v>18</v>
      </c>
      <c r="U22" s="296" t="s">
        <v>18</v>
      </c>
      <c r="V22" s="296" t="s">
        <v>18</v>
      </c>
      <c r="W22" s="296" t="s">
        <v>18</v>
      </c>
      <c r="X22" s="296" t="s">
        <v>18</v>
      </c>
      <c r="Y22" s="296" t="s">
        <v>18</v>
      </c>
      <c r="Z22" s="296" t="s">
        <v>18</v>
      </c>
      <c r="AA22" s="296" t="s">
        <v>18</v>
      </c>
      <c r="AB22" s="296" t="s">
        <v>18</v>
      </c>
      <c r="AC22" s="296" t="s">
        <v>18</v>
      </c>
      <c r="AD22" s="296">
        <v>1</v>
      </c>
      <c r="AE22" s="296">
        <v>3</v>
      </c>
      <c r="AF22" s="296" t="s">
        <v>18</v>
      </c>
      <c r="AG22" s="296">
        <v>2</v>
      </c>
      <c r="AH22" s="296">
        <v>2</v>
      </c>
      <c r="AI22" s="296">
        <v>2</v>
      </c>
      <c r="AJ22" s="296">
        <v>4</v>
      </c>
      <c r="AK22" s="296">
        <v>4</v>
      </c>
      <c r="AL22" s="296">
        <v>4</v>
      </c>
      <c r="AM22" s="296">
        <v>2</v>
      </c>
      <c r="AN22" s="296">
        <v>2</v>
      </c>
      <c r="AO22" s="296">
        <v>2</v>
      </c>
      <c r="AP22" s="296" t="s">
        <v>18</v>
      </c>
      <c r="AQ22" s="296" t="s">
        <v>18</v>
      </c>
      <c r="AR22" s="296">
        <v>1</v>
      </c>
      <c r="AS22" s="296">
        <v>1</v>
      </c>
      <c r="AT22" s="296">
        <v>1</v>
      </c>
      <c r="AU22" s="296">
        <v>1</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v>1</v>
      </c>
      <c r="BK22" s="296">
        <v>1</v>
      </c>
      <c r="BL22" s="296" t="s">
        <v>18</v>
      </c>
      <c r="BM22" s="296" t="s">
        <v>18</v>
      </c>
      <c r="BN22" s="296" t="s">
        <v>18</v>
      </c>
      <c r="BO22" s="296" t="s">
        <v>18</v>
      </c>
      <c r="BP22" s="296" t="s">
        <v>18</v>
      </c>
      <c r="BQ22" s="296" t="s">
        <v>18</v>
      </c>
      <c r="BR22" s="296" t="s">
        <v>18</v>
      </c>
      <c r="BS22" s="296" t="s">
        <v>18</v>
      </c>
      <c r="BT22" s="296" t="s">
        <v>18</v>
      </c>
      <c r="BU22" s="296" t="s">
        <v>18</v>
      </c>
      <c r="BV22" s="296" t="s">
        <v>18</v>
      </c>
      <c r="BW22" s="296" t="s">
        <v>18</v>
      </c>
    </row>
    <row r="23" spans="1:75" x14ac:dyDescent="0.25">
      <c r="A23" t="s">
        <v>20</v>
      </c>
      <c r="B23" s="296">
        <v>112</v>
      </c>
      <c r="C23" s="296">
        <v>106</v>
      </c>
      <c r="D23" s="296">
        <v>108</v>
      </c>
      <c r="E23" s="296">
        <v>96</v>
      </c>
      <c r="F23" s="296">
        <v>87</v>
      </c>
      <c r="G23" s="296">
        <v>78</v>
      </c>
      <c r="H23" s="296">
        <v>92</v>
      </c>
      <c r="I23" s="296">
        <v>96</v>
      </c>
      <c r="J23" s="296">
        <v>77</v>
      </c>
      <c r="K23" s="296">
        <v>87</v>
      </c>
      <c r="L23" s="296">
        <v>71</v>
      </c>
      <c r="M23" s="296">
        <v>74</v>
      </c>
      <c r="N23" s="296">
        <v>62</v>
      </c>
      <c r="O23" s="296">
        <v>66</v>
      </c>
      <c r="P23" s="296">
        <v>57</v>
      </c>
      <c r="Q23" s="296">
        <v>56</v>
      </c>
      <c r="R23" s="296">
        <v>63</v>
      </c>
      <c r="S23" s="296">
        <v>71</v>
      </c>
      <c r="T23" s="296">
        <v>71</v>
      </c>
      <c r="U23" s="296">
        <v>62</v>
      </c>
      <c r="V23" s="296">
        <v>66</v>
      </c>
      <c r="W23" s="296">
        <v>67</v>
      </c>
      <c r="X23" s="296">
        <v>63</v>
      </c>
      <c r="Y23" s="296">
        <v>63</v>
      </c>
      <c r="Z23" s="296">
        <v>62</v>
      </c>
      <c r="AA23" s="296">
        <v>61</v>
      </c>
      <c r="AB23" s="296">
        <v>66</v>
      </c>
      <c r="AC23" s="296">
        <v>66</v>
      </c>
      <c r="AD23" s="296">
        <v>74</v>
      </c>
      <c r="AE23" s="296">
        <v>83</v>
      </c>
      <c r="AF23" s="296">
        <v>90</v>
      </c>
      <c r="AG23" s="296">
        <v>99</v>
      </c>
      <c r="AH23" s="296">
        <v>88</v>
      </c>
      <c r="AI23" s="296">
        <v>90</v>
      </c>
      <c r="AJ23" s="296">
        <v>77</v>
      </c>
      <c r="AK23" s="296">
        <v>61</v>
      </c>
      <c r="AL23" s="296">
        <v>58</v>
      </c>
      <c r="AM23" s="296">
        <v>55</v>
      </c>
      <c r="AN23" s="296">
        <v>58</v>
      </c>
      <c r="AO23" s="296">
        <v>68</v>
      </c>
      <c r="AP23" s="296">
        <v>63</v>
      </c>
      <c r="AQ23" s="296">
        <v>64</v>
      </c>
      <c r="AR23" s="296">
        <v>62</v>
      </c>
      <c r="AS23" s="296">
        <v>58</v>
      </c>
      <c r="AT23" s="296">
        <v>53</v>
      </c>
      <c r="AU23" s="296">
        <v>57</v>
      </c>
      <c r="AV23" s="296">
        <v>63</v>
      </c>
      <c r="AW23" s="296">
        <v>66</v>
      </c>
      <c r="AX23" s="296">
        <v>68</v>
      </c>
      <c r="AY23" s="296">
        <v>77</v>
      </c>
      <c r="AZ23" s="296">
        <v>69</v>
      </c>
      <c r="BA23" s="296">
        <v>74</v>
      </c>
      <c r="BB23" s="296">
        <v>71</v>
      </c>
      <c r="BC23" s="296">
        <v>64</v>
      </c>
      <c r="BD23" s="296">
        <v>64</v>
      </c>
      <c r="BE23" s="296">
        <v>58</v>
      </c>
      <c r="BF23" s="296">
        <v>55</v>
      </c>
      <c r="BG23" s="296">
        <v>46</v>
      </c>
      <c r="BH23" s="296">
        <v>45</v>
      </c>
      <c r="BI23" s="296">
        <v>41</v>
      </c>
      <c r="BJ23" s="296">
        <v>31</v>
      </c>
      <c r="BK23" s="296">
        <v>31</v>
      </c>
      <c r="BL23" s="296">
        <v>37</v>
      </c>
      <c r="BM23" s="296">
        <v>43</v>
      </c>
      <c r="BN23" s="296">
        <v>33</v>
      </c>
      <c r="BO23" s="296">
        <v>35</v>
      </c>
      <c r="BP23" s="296">
        <v>29</v>
      </c>
      <c r="BQ23" s="296">
        <v>38</v>
      </c>
      <c r="BR23" s="296">
        <v>37</v>
      </c>
      <c r="BS23" s="296">
        <v>30</v>
      </c>
      <c r="BT23" s="296">
        <v>17</v>
      </c>
      <c r="BU23" s="296">
        <v>32</v>
      </c>
      <c r="BV23" s="296">
        <v>37</v>
      </c>
      <c r="BW23" s="296">
        <v>38</v>
      </c>
    </row>
    <row r="24" spans="1:75" x14ac:dyDescent="0.25">
      <c r="A24" t="s">
        <v>21</v>
      </c>
      <c r="B24" s="296">
        <v>17</v>
      </c>
      <c r="C24" s="296">
        <v>15</v>
      </c>
      <c r="D24" s="296">
        <v>17</v>
      </c>
      <c r="E24" s="296">
        <v>9</v>
      </c>
      <c r="F24" s="296">
        <v>9</v>
      </c>
      <c r="G24" s="296">
        <v>10</v>
      </c>
      <c r="H24" s="296">
        <v>13</v>
      </c>
      <c r="I24" s="296">
        <v>12</v>
      </c>
      <c r="J24" s="296">
        <v>9</v>
      </c>
      <c r="K24" s="296">
        <v>10</v>
      </c>
      <c r="L24" s="296">
        <v>9</v>
      </c>
      <c r="M24" s="296">
        <v>9</v>
      </c>
      <c r="N24" s="296">
        <v>10</v>
      </c>
      <c r="O24" s="296">
        <v>14</v>
      </c>
      <c r="P24" s="296">
        <v>15</v>
      </c>
      <c r="Q24" s="296">
        <v>16</v>
      </c>
      <c r="R24" s="296">
        <v>13</v>
      </c>
      <c r="S24" s="296">
        <v>7</v>
      </c>
      <c r="T24" s="296">
        <v>5</v>
      </c>
      <c r="U24" s="296">
        <v>3</v>
      </c>
      <c r="V24" s="296">
        <v>3</v>
      </c>
      <c r="W24" s="296">
        <v>4</v>
      </c>
      <c r="X24" s="296">
        <v>4</v>
      </c>
      <c r="Y24" s="296">
        <v>3</v>
      </c>
      <c r="Z24" s="296">
        <v>3</v>
      </c>
      <c r="AA24" s="296">
        <v>3</v>
      </c>
      <c r="AB24" s="296">
        <v>3</v>
      </c>
      <c r="AC24" s="296">
        <v>1</v>
      </c>
      <c r="AD24" s="296" t="s">
        <v>18</v>
      </c>
      <c r="AE24" s="296">
        <v>1</v>
      </c>
      <c r="AF24" s="296">
        <v>1</v>
      </c>
      <c r="AG24" s="296" t="s">
        <v>18</v>
      </c>
      <c r="AH24" s="296" t="s">
        <v>18</v>
      </c>
      <c r="AI24" s="296">
        <v>1</v>
      </c>
      <c r="AJ24" s="296">
        <v>1</v>
      </c>
      <c r="AK24" s="296" t="s">
        <v>18</v>
      </c>
      <c r="AL24" s="296" t="s">
        <v>18</v>
      </c>
      <c r="AM24" s="296" t="s">
        <v>18</v>
      </c>
      <c r="AN24" s="296" t="s">
        <v>18</v>
      </c>
      <c r="AO24" s="296" t="s">
        <v>18</v>
      </c>
      <c r="AP24" s="296" t="s">
        <v>18</v>
      </c>
      <c r="AQ24" s="296" t="s">
        <v>18</v>
      </c>
      <c r="AR24" s="296" t="s">
        <v>18</v>
      </c>
      <c r="AS24" s="296" t="s">
        <v>18</v>
      </c>
      <c r="AT24" s="296" t="s">
        <v>18</v>
      </c>
      <c r="AU24" s="296" t="s">
        <v>18</v>
      </c>
      <c r="AV24" s="296" t="s">
        <v>18</v>
      </c>
      <c r="AW24" s="296" t="s">
        <v>18</v>
      </c>
      <c r="AX24" s="296" t="s">
        <v>18</v>
      </c>
      <c r="AY24" s="296" t="s">
        <v>18</v>
      </c>
      <c r="AZ24" s="296" t="s">
        <v>18</v>
      </c>
      <c r="BA24" s="296" t="s">
        <v>18</v>
      </c>
      <c r="BB24" s="296" t="s">
        <v>18</v>
      </c>
      <c r="BC24" s="296" t="s">
        <v>18</v>
      </c>
      <c r="BD24" s="296" t="s">
        <v>18</v>
      </c>
      <c r="BE24" s="296" t="s">
        <v>18</v>
      </c>
      <c r="BF24" s="296" t="s">
        <v>18</v>
      </c>
      <c r="BG24" s="296" t="s">
        <v>18</v>
      </c>
      <c r="BH24" s="296" t="s">
        <v>18</v>
      </c>
      <c r="BI24" s="296" t="s">
        <v>18</v>
      </c>
      <c r="BJ24" s="296" t="s">
        <v>18</v>
      </c>
      <c r="BK24" s="296" t="s">
        <v>18</v>
      </c>
      <c r="BL24" s="296" t="s">
        <v>18</v>
      </c>
      <c r="BM24" s="296" t="s">
        <v>18</v>
      </c>
      <c r="BN24" s="296" t="s">
        <v>18</v>
      </c>
      <c r="BO24" s="296" t="s">
        <v>18</v>
      </c>
      <c r="BP24" s="296">
        <v>1</v>
      </c>
      <c r="BQ24" s="296">
        <v>1</v>
      </c>
      <c r="BR24" s="296" t="s">
        <v>18</v>
      </c>
      <c r="BS24" s="296" t="s">
        <v>18</v>
      </c>
      <c r="BT24" s="296" t="s">
        <v>18</v>
      </c>
      <c r="BU24" s="296">
        <v>1</v>
      </c>
      <c r="BV24" s="296" t="s">
        <v>18</v>
      </c>
      <c r="BW24" s="296" t="s">
        <v>18</v>
      </c>
    </row>
    <row r="25" spans="1:75" x14ac:dyDescent="0.25">
      <c r="A25" t="s">
        <v>22</v>
      </c>
      <c r="B25" s="296">
        <v>6</v>
      </c>
      <c r="C25" s="296">
        <v>5</v>
      </c>
      <c r="D25" s="296">
        <v>5</v>
      </c>
      <c r="E25" s="296">
        <v>4</v>
      </c>
      <c r="F25" s="296">
        <v>3</v>
      </c>
      <c r="G25" s="296">
        <v>3</v>
      </c>
      <c r="H25" s="296">
        <v>2</v>
      </c>
      <c r="I25" s="296">
        <v>2</v>
      </c>
      <c r="J25" s="296">
        <v>2</v>
      </c>
      <c r="K25" s="296">
        <v>4</v>
      </c>
      <c r="L25" s="296">
        <v>3</v>
      </c>
      <c r="M25" s="296">
        <v>1</v>
      </c>
      <c r="N25" s="296">
        <v>1</v>
      </c>
      <c r="O25" s="296" t="s">
        <v>18</v>
      </c>
      <c r="P25" s="296" t="s">
        <v>18</v>
      </c>
      <c r="Q25" s="296" t="s">
        <v>18</v>
      </c>
      <c r="R25" s="296" t="s">
        <v>18</v>
      </c>
      <c r="S25" s="296" t="s">
        <v>18</v>
      </c>
      <c r="T25" s="296" t="s">
        <v>18</v>
      </c>
      <c r="U25" s="296" t="s">
        <v>18</v>
      </c>
      <c r="V25" s="296" t="s">
        <v>18</v>
      </c>
      <c r="W25" s="296" t="s">
        <v>18</v>
      </c>
      <c r="X25" s="296" t="s">
        <v>18</v>
      </c>
      <c r="Y25" s="296" t="s">
        <v>18</v>
      </c>
      <c r="Z25" s="296" t="s">
        <v>18</v>
      </c>
      <c r="AA25" s="296" t="s">
        <v>18</v>
      </c>
      <c r="AB25" s="296" t="s">
        <v>18</v>
      </c>
      <c r="AC25" s="296" t="s">
        <v>18</v>
      </c>
      <c r="AD25" s="296" t="s">
        <v>18</v>
      </c>
      <c r="AE25" s="296" t="s">
        <v>18</v>
      </c>
      <c r="AF25" s="296" t="s">
        <v>18</v>
      </c>
      <c r="AG25" s="296" t="s">
        <v>18</v>
      </c>
      <c r="AH25" s="296" t="s">
        <v>18</v>
      </c>
      <c r="AI25" s="296" t="s">
        <v>18</v>
      </c>
      <c r="AJ25" s="296" t="s">
        <v>18</v>
      </c>
      <c r="AK25" s="296" t="s">
        <v>18</v>
      </c>
      <c r="AL25" s="296" t="s">
        <v>18</v>
      </c>
      <c r="AM25" s="296" t="s">
        <v>18</v>
      </c>
      <c r="AN25" s="296" t="s">
        <v>18</v>
      </c>
      <c r="AO25" s="296" t="s">
        <v>18</v>
      </c>
      <c r="AP25" s="296">
        <v>1</v>
      </c>
      <c r="AQ25" s="296" t="s">
        <v>18</v>
      </c>
      <c r="AR25" s="296" t="s">
        <v>18</v>
      </c>
      <c r="AS25" s="296" t="s">
        <v>18</v>
      </c>
      <c r="AT25" s="296" t="s">
        <v>18</v>
      </c>
      <c r="AU25" s="296" t="s">
        <v>18</v>
      </c>
      <c r="AV25" s="296" t="s">
        <v>18</v>
      </c>
      <c r="AW25" s="296" t="s">
        <v>18</v>
      </c>
      <c r="AX25" s="296" t="s">
        <v>18</v>
      </c>
      <c r="AY25" s="296" t="s">
        <v>18</v>
      </c>
      <c r="AZ25" s="296" t="s">
        <v>18</v>
      </c>
      <c r="BA25" s="296" t="s">
        <v>18</v>
      </c>
      <c r="BB25" s="296" t="s">
        <v>18</v>
      </c>
      <c r="BC25" s="296" t="s">
        <v>18</v>
      </c>
      <c r="BD25" s="296" t="s">
        <v>18</v>
      </c>
      <c r="BE25" s="296" t="s">
        <v>18</v>
      </c>
      <c r="BF25" s="296" t="s">
        <v>18</v>
      </c>
      <c r="BG25" s="296">
        <v>1</v>
      </c>
      <c r="BH25" s="296" t="s">
        <v>18</v>
      </c>
      <c r="BI25" s="296" t="s">
        <v>18</v>
      </c>
      <c r="BJ25" s="296" t="s">
        <v>18</v>
      </c>
      <c r="BK25" s="296" t="s">
        <v>18</v>
      </c>
      <c r="BL25" s="296" t="s">
        <v>18</v>
      </c>
      <c r="BM25" s="296" t="s">
        <v>18</v>
      </c>
      <c r="BN25" s="296" t="s">
        <v>18</v>
      </c>
      <c r="BO25" s="296">
        <v>1</v>
      </c>
      <c r="BP25" s="296">
        <v>1</v>
      </c>
      <c r="BQ25" s="296">
        <v>1</v>
      </c>
      <c r="BR25" s="296">
        <v>1</v>
      </c>
      <c r="BS25" s="296">
        <v>1</v>
      </c>
      <c r="BT25" s="296">
        <v>1</v>
      </c>
      <c r="BU25" s="296">
        <v>1</v>
      </c>
      <c r="BV25" s="296" t="s">
        <v>18</v>
      </c>
      <c r="BW25" s="296">
        <v>1</v>
      </c>
    </row>
    <row r="26" spans="1:75" x14ac:dyDescent="0.25">
      <c r="A26" t="s">
        <v>23</v>
      </c>
      <c r="B26" s="296">
        <v>509</v>
      </c>
      <c r="C26" s="296">
        <v>498</v>
      </c>
      <c r="D26" s="296">
        <v>478</v>
      </c>
      <c r="E26" s="296">
        <v>489</v>
      </c>
      <c r="F26" s="296">
        <v>507</v>
      </c>
      <c r="G26" s="296">
        <v>494</v>
      </c>
      <c r="H26" s="296">
        <v>438</v>
      </c>
      <c r="I26" s="296">
        <v>448</v>
      </c>
      <c r="J26" s="296">
        <v>453</v>
      </c>
      <c r="K26" s="296">
        <v>448</v>
      </c>
      <c r="L26" s="296">
        <v>407</v>
      </c>
      <c r="M26" s="296">
        <v>408</v>
      </c>
      <c r="N26" s="296">
        <v>419</v>
      </c>
      <c r="O26" s="296">
        <v>413</v>
      </c>
      <c r="P26" s="296">
        <v>412</v>
      </c>
      <c r="Q26" s="296">
        <v>431</v>
      </c>
      <c r="R26" s="296">
        <v>407</v>
      </c>
      <c r="S26" s="296">
        <v>422</v>
      </c>
      <c r="T26" s="296">
        <v>393</v>
      </c>
      <c r="U26" s="296">
        <v>403</v>
      </c>
      <c r="V26" s="296">
        <v>396</v>
      </c>
      <c r="W26" s="296">
        <v>380</v>
      </c>
      <c r="X26" s="296">
        <v>351</v>
      </c>
      <c r="Y26" s="296">
        <v>390</v>
      </c>
      <c r="Z26" s="296">
        <v>364</v>
      </c>
      <c r="AA26" s="296">
        <v>361</v>
      </c>
      <c r="AB26" s="296">
        <v>335</v>
      </c>
      <c r="AC26" s="296">
        <v>344</v>
      </c>
      <c r="AD26" s="296">
        <v>340</v>
      </c>
      <c r="AE26" s="296">
        <v>337</v>
      </c>
      <c r="AF26" s="296">
        <v>340</v>
      </c>
      <c r="AG26" s="296">
        <v>335</v>
      </c>
      <c r="AH26" s="296">
        <v>320</v>
      </c>
      <c r="AI26" s="296">
        <v>329</v>
      </c>
      <c r="AJ26" s="296">
        <v>309</v>
      </c>
      <c r="AK26" s="296">
        <v>297</v>
      </c>
      <c r="AL26" s="296">
        <v>286</v>
      </c>
      <c r="AM26" s="296">
        <v>266</v>
      </c>
      <c r="AN26" s="296">
        <v>243</v>
      </c>
      <c r="AO26" s="296">
        <v>252</v>
      </c>
      <c r="AP26" s="296">
        <v>242</v>
      </c>
      <c r="AQ26" s="296">
        <v>246</v>
      </c>
      <c r="AR26" s="296">
        <v>232</v>
      </c>
      <c r="AS26" s="296">
        <v>221</v>
      </c>
      <c r="AT26" s="296">
        <v>229</v>
      </c>
      <c r="AU26" s="296">
        <v>214</v>
      </c>
      <c r="AV26" s="296">
        <v>193</v>
      </c>
      <c r="AW26" s="296">
        <v>177</v>
      </c>
      <c r="AX26" s="296">
        <v>180</v>
      </c>
      <c r="AY26" s="296">
        <v>167</v>
      </c>
      <c r="AZ26" s="296">
        <v>147</v>
      </c>
      <c r="BA26" s="296">
        <v>130</v>
      </c>
      <c r="BB26" s="296">
        <v>142</v>
      </c>
      <c r="BC26" s="296">
        <v>148</v>
      </c>
      <c r="BD26" s="296">
        <v>156</v>
      </c>
      <c r="BE26" s="296">
        <v>142</v>
      </c>
      <c r="BF26" s="296">
        <v>150</v>
      </c>
      <c r="BG26" s="296">
        <v>160</v>
      </c>
      <c r="BH26" s="296">
        <v>139</v>
      </c>
      <c r="BI26" s="296">
        <v>148</v>
      </c>
      <c r="BJ26" s="296">
        <v>143</v>
      </c>
      <c r="BK26" s="296">
        <v>166</v>
      </c>
      <c r="BL26" s="296">
        <v>165</v>
      </c>
      <c r="BM26" s="296">
        <v>173</v>
      </c>
      <c r="BN26" s="296">
        <v>172</v>
      </c>
      <c r="BO26" s="296">
        <v>159</v>
      </c>
      <c r="BP26" s="296">
        <v>169</v>
      </c>
      <c r="BQ26" s="296">
        <v>160</v>
      </c>
      <c r="BR26" s="296">
        <v>164</v>
      </c>
      <c r="BS26" s="296">
        <v>162</v>
      </c>
      <c r="BT26" s="296">
        <v>144</v>
      </c>
      <c r="BU26" s="296">
        <v>153</v>
      </c>
      <c r="BV26" s="296">
        <v>156</v>
      </c>
      <c r="BW26" s="296">
        <v>165</v>
      </c>
    </row>
    <row r="27" spans="1:75" x14ac:dyDescent="0.25">
      <c r="A27" t="s">
        <v>24</v>
      </c>
      <c r="B27" s="296">
        <v>42</v>
      </c>
      <c r="C27" s="296">
        <v>41</v>
      </c>
      <c r="D27" s="296">
        <v>46</v>
      </c>
      <c r="E27" s="296">
        <v>48</v>
      </c>
      <c r="F27" s="296">
        <v>51</v>
      </c>
      <c r="G27" s="296">
        <v>49</v>
      </c>
      <c r="H27" s="296">
        <v>48</v>
      </c>
      <c r="I27" s="296">
        <v>59</v>
      </c>
      <c r="J27" s="296">
        <v>64</v>
      </c>
      <c r="K27" s="296">
        <v>60</v>
      </c>
      <c r="L27" s="296">
        <v>48</v>
      </c>
      <c r="M27" s="296">
        <v>58</v>
      </c>
      <c r="N27" s="296">
        <v>64</v>
      </c>
      <c r="O27" s="296">
        <v>64</v>
      </c>
      <c r="P27" s="296">
        <v>47</v>
      </c>
      <c r="Q27" s="296">
        <v>42</v>
      </c>
      <c r="R27" s="296">
        <v>42</v>
      </c>
      <c r="S27" s="296">
        <v>48</v>
      </c>
      <c r="T27" s="296">
        <v>40</v>
      </c>
      <c r="U27" s="296">
        <v>35</v>
      </c>
      <c r="V27" s="296">
        <v>33</v>
      </c>
      <c r="W27" s="296">
        <v>36</v>
      </c>
      <c r="X27" s="296">
        <v>43</v>
      </c>
      <c r="Y27" s="296">
        <v>42</v>
      </c>
      <c r="Z27" s="296">
        <v>38</v>
      </c>
      <c r="AA27" s="296">
        <v>33</v>
      </c>
      <c r="AB27" s="296">
        <v>27</v>
      </c>
      <c r="AC27" s="296">
        <v>29</v>
      </c>
      <c r="AD27" s="296">
        <v>34</v>
      </c>
      <c r="AE27" s="296">
        <v>37</v>
      </c>
      <c r="AF27" s="296">
        <v>39</v>
      </c>
      <c r="AG27" s="296">
        <v>39</v>
      </c>
      <c r="AH27" s="296">
        <v>36</v>
      </c>
      <c r="AI27" s="296">
        <v>34</v>
      </c>
      <c r="AJ27" s="296">
        <v>38</v>
      </c>
      <c r="AK27" s="296">
        <v>36</v>
      </c>
      <c r="AL27" s="296">
        <v>33</v>
      </c>
      <c r="AM27" s="296">
        <v>30</v>
      </c>
      <c r="AN27" s="296">
        <v>25</v>
      </c>
      <c r="AO27" s="296">
        <v>19</v>
      </c>
      <c r="AP27" s="296">
        <v>21</v>
      </c>
      <c r="AQ27" s="296">
        <v>26</v>
      </c>
      <c r="AR27" s="296">
        <v>27</v>
      </c>
      <c r="AS27" s="296">
        <v>32</v>
      </c>
      <c r="AT27" s="296">
        <v>29</v>
      </c>
      <c r="AU27" s="296">
        <v>30</v>
      </c>
      <c r="AV27" s="296">
        <v>29</v>
      </c>
      <c r="AW27" s="296">
        <v>22</v>
      </c>
      <c r="AX27" s="296">
        <v>30</v>
      </c>
      <c r="AY27" s="296">
        <v>31</v>
      </c>
      <c r="AZ27" s="296">
        <v>34</v>
      </c>
      <c r="BA27" s="296">
        <v>30</v>
      </c>
      <c r="BB27" s="296">
        <v>26</v>
      </c>
      <c r="BC27" s="296">
        <v>27</v>
      </c>
      <c r="BD27" s="296">
        <v>33</v>
      </c>
      <c r="BE27" s="296">
        <v>34</v>
      </c>
      <c r="BF27" s="296">
        <v>29</v>
      </c>
      <c r="BG27" s="296">
        <v>29</v>
      </c>
      <c r="BH27" s="296">
        <v>24</v>
      </c>
      <c r="BI27" s="296">
        <v>27</v>
      </c>
      <c r="BJ27" s="296">
        <v>41</v>
      </c>
      <c r="BK27" s="296">
        <v>36</v>
      </c>
      <c r="BL27" s="296">
        <v>25</v>
      </c>
      <c r="BM27" s="296">
        <v>26</v>
      </c>
      <c r="BN27" s="296">
        <v>28</v>
      </c>
      <c r="BO27" s="296">
        <v>29</v>
      </c>
      <c r="BP27" s="296">
        <v>27</v>
      </c>
      <c r="BQ27" s="296">
        <v>21</v>
      </c>
      <c r="BR27" s="296">
        <v>28</v>
      </c>
      <c r="BS27" s="296">
        <v>40</v>
      </c>
      <c r="BT27" s="296">
        <v>27</v>
      </c>
      <c r="BU27" s="296">
        <v>32</v>
      </c>
      <c r="BV27" s="296">
        <v>36</v>
      </c>
      <c r="BW27" s="296">
        <v>35</v>
      </c>
    </row>
    <row r="28" spans="1:75" x14ac:dyDescent="0.25">
      <c r="A28" t="s">
        <v>25</v>
      </c>
      <c r="B28" s="296">
        <v>69</v>
      </c>
      <c r="C28" s="296">
        <v>71</v>
      </c>
      <c r="D28" s="296">
        <v>64</v>
      </c>
      <c r="E28" s="296">
        <v>65</v>
      </c>
      <c r="F28" s="296">
        <v>61</v>
      </c>
      <c r="G28" s="296">
        <v>55</v>
      </c>
      <c r="H28" s="296">
        <v>40</v>
      </c>
      <c r="I28" s="296">
        <v>31</v>
      </c>
      <c r="J28" s="296">
        <v>39</v>
      </c>
      <c r="K28" s="296">
        <v>36</v>
      </c>
      <c r="L28" s="296">
        <v>30</v>
      </c>
      <c r="M28" s="296">
        <v>30</v>
      </c>
      <c r="N28" s="296">
        <v>43</v>
      </c>
      <c r="O28" s="296">
        <v>48</v>
      </c>
      <c r="P28" s="296">
        <v>45</v>
      </c>
      <c r="Q28" s="296">
        <v>45</v>
      </c>
      <c r="R28" s="296">
        <v>38</v>
      </c>
      <c r="S28" s="296">
        <v>36</v>
      </c>
      <c r="T28" s="296">
        <v>31</v>
      </c>
      <c r="U28" s="296">
        <v>35</v>
      </c>
      <c r="V28" s="296">
        <v>33</v>
      </c>
      <c r="W28" s="296">
        <v>31</v>
      </c>
      <c r="X28" s="296">
        <v>30</v>
      </c>
      <c r="Y28" s="296">
        <v>21</v>
      </c>
      <c r="Z28" s="296">
        <v>22</v>
      </c>
      <c r="AA28" s="296">
        <v>29</v>
      </c>
      <c r="AB28" s="296">
        <v>27</v>
      </c>
      <c r="AC28" s="296">
        <v>31</v>
      </c>
      <c r="AD28" s="296">
        <v>27</v>
      </c>
      <c r="AE28" s="296">
        <v>28</v>
      </c>
      <c r="AF28" s="296">
        <v>30</v>
      </c>
      <c r="AG28" s="296">
        <v>33</v>
      </c>
      <c r="AH28" s="296">
        <v>19</v>
      </c>
      <c r="AI28" s="296">
        <v>20</v>
      </c>
      <c r="AJ28" s="296">
        <v>18</v>
      </c>
      <c r="AK28" s="296">
        <v>19</v>
      </c>
      <c r="AL28" s="296">
        <v>24</v>
      </c>
      <c r="AM28" s="296">
        <v>26</v>
      </c>
      <c r="AN28" s="296">
        <v>20</v>
      </c>
      <c r="AO28" s="296">
        <v>25</v>
      </c>
      <c r="AP28" s="296">
        <v>30</v>
      </c>
      <c r="AQ28" s="296">
        <v>22</v>
      </c>
      <c r="AR28" s="296">
        <v>21</v>
      </c>
      <c r="AS28" s="296">
        <v>29</v>
      </c>
      <c r="AT28" s="296">
        <v>32</v>
      </c>
      <c r="AU28" s="296">
        <v>27</v>
      </c>
      <c r="AV28" s="296">
        <v>28</v>
      </c>
      <c r="AW28" s="296">
        <v>16</v>
      </c>
      <c r="AX28" s="296">
        <v>23</v>
      </c>
      <c r="AY28" s="296">
        <v>20</v>
      </c>
      <c r="AZ28" s="296">
        <v>19</v>
      </c>
      <c r="BA28" s="296">
        <v>20</v>
      </c>
      <c r="BB28" s="296">
        <v>17</v>
      </c>
      <c r="BC28" s="296">
        <v>15</v>
      </c>
      <c r="BD28" s="296">
        <v>18</v>
      </c>
      <c r="BE28" s="296">
        <v>16</v>
      </c>
      <c r="BF28" s="296">
        <v>18</v>
      </c>
      <c r="BG28" s="296">
        <v>19</v>
      </c>
      <c r="BH28" s="296">
        <v>21</v>
      </c>
      <c r="BI28" s="296">
        <v>20</v>
      </c>
      <c r="BJ28" s="296">
        <v>19</v>
      </c>
      <c r="BK28" s="296">
        <v>12</v>
      </c>
      <c r="BL28" s="296">
        <v>18</v>
      </c>
      <c r="BM28" s="296">
        <v>17</v>
      </c>
      <c r="BN28" s="296">
        <v>15</v>
      </c>
      <c r="BO28" s="296">
        <v>13</v>
      </c>
      <c r="BP28" s="296">
        <v>14</v>
      </c>
      <c r="BQ28" s="296">
        <v>19</v>
      </c>
      <c r="BR28" s="296">
        <v>18</v>
      </c>
      <c r="BS28" s="296">
        <v>21</v>
      </c>
      <c r="BT28" s="296">
        <v>18</v>
      </c>
      <c r="BU28" s="296">
        <v>14</v>
      </c>
      <c r="BV28" s="296">
        <v>15</v>
      </c>
      <c r="BW28" s="296">
        <v>20</v>
      </c>
    </row>
    <row r="29" spans="1:75" x14ac:dyDescent="0.25">
      <c r="A29" t="s">
        <v>26</v>
      </c>
      <c r="B29" s="296">
        <v>682</v>
      </c>
      <c r="C29" s="296">
        <v>656</v>
      </c>
      <c r="D29" s="296">
        <v>660</v>
      </c>
      <c r="E29" s="296">
        <v>634</v>
      </c>
      <c r="F29" s="296">
        <v>611</v>
      </c>
      <c r="G29" s="296">
        <v>582</v>
      </c>
      <c r="H29" s="296">
        <v>556</v>
      </c>
      <c r="I29" s="296">
        <v>554</v>
      </c>
      <c r="J29" s="296">
        <v>508</v>
      </c>
      <c r="K29" s="296">
        <v>520</v>
      </c>
      <c r="L29" s="296">
        <v>504</v>
      </c>
      <c r="M29" s="296">
        <v>490</v>
      </c>
      <c r="N29" s="296">
        <v>452</v>
      </c>
      <c r="O29" s="296">
        <v>429</v>
      </c>
      <c r="P29" s="296">
        <v>427</v>
      </c>
      <c r="Q29" s="296">
        <v>434</v>
      </c>
      <c r="R29" s="296">
        <v>425</v>
      </c>
      <c r="S29" s="296">
        <v>453</v>
      </c>
      <c r="T29" s="296">
        <v>406</v>
      </c>
      <c r="U29" s="296">
        <v>376</v>
      </c>
      <c r="V29" s="296">
        <v>356</v>
      </c>
      <c r="W29" s="296">
        <v>349</v>
      </c>
      <c r="X29" s="296">
        <v>329</v>
      </c>
      <c r="Y29" s="296">
        <v>326</v>
      </c>
      <c r="Z29" s="296">
        <v>333</v>
      </c>
      <c r="AA29" s="296">
        <v>321</v>
      </c>
      <c r="AB29" s="296">
        <v>307</v>
      </c>
      <c r="AC29" s="296">
        <v>304</v>
      </c>
      <c r="AD29" s="296">
        <v>288</v>
      </c>
      <c r="AE29" s="296">
        <v>273</v>
      </c>
      <c r="AF29" s="296">
        <v>277</v>
      </c>
      <c r="AG29" s="296">
        <v>268</v>
      </c>
      <c r="AH29" s="296">
        <v>274</v>
      </c>
      <c r="AI29" s="296">
        <v>255</v>
      </c>
      <c r="AJ29" s="296">
        <v>250</v>
      </c>
      <c r="AK29" s="296">
        <v>240</v>
      </c>
      <c r="AL29" s="296">
        <v>261</v>
      </c>
      <c r="AM29" s="296">
        <v>271</v>
      </c>
      <c r="AN29" s="296">
        <v>240</v>
      </c>
      <c r="AO29" s="296">
        <v>240</v>
      </c>
      <c r="AP29" s="296">
        <v>239</v>
      </c>
      <c r="AQ29" s="296">
        <v>256</v>
      </c>
      <c r="AR29" s="296">
        <v>251</v>
      </c>
      <c r="AS29" s="296">
        <v>232</v>
      </c>
      <c r="AT29" s="296">
        <v>210</v>
      </c>
      <c r="AU29" s="296">
        <v>203</v>
      </c>
      <c r="AV29" s="296">
        <v>188</v>
      </c>
      <c r="AW29" s="296">
        <v>169</v>
      </c>
      <c r="AX29" s="296">
        <v>166</v>
      </c>
      <c r="AY29" s="296">
        <v>201</v>
      </c>
      <c r="AZ29" s="296">
        <v>177</v>
      </c>
      <c r="BA29" s="296">
        <v>177</v>
      </c>
      <c r="BB29" s="296">
        <v>145</v>
      </c>
      <c r="BC29" s="296">
        <v>142</v>
      </c>
      <c r="BD29" s="296">
        <v>152</v>
      </c>
      <c r="BE29" s="296">
        <v>134</v>
      </c>
      <c r="BF29" s="296">
        <v>135</v>
      </c>
      <c r="BG29" s="296">
        <v>124</v>
      </c>
      <c r="BH29" s="296">
        <v>131</v>
      </c>
      <c r="BI29" s="296">
        <v>129</v>
      </c>
      <c r="BJ29" s="296">
        <v>123</v>
      </c>
      <c r="BK29" s="296">
        <v>134</v>
      </c>
      <c r="BL29" s="296">
        <v>124</v>
      </c>
      <c r="BM29" s="296">
        <v>133</v>
      </c>
      <c r="BN29" s="296">
        <v>137</v>
      </c>
      <c r="BO29" s="296">
        <v>138</v>
      </c>
      <c r="BP29" s="296">
        <v>133</v>
      </c>
      <c r="BQ29" s="296">
        <v>130</v>
      </c>
      <c r="BR29" s="296">
        <v>124</v>
      </c>
      <c r="BS29" s="296">
        <v>102</v>
      </c>
      <c r="BT29" s="296">
        <v>88</v>
      </c>
      <c r="BU29" s="296">
        <v>110</v>
      </c>
      <c r="BV29" s="296">
        <v>113</v>
      </c>
      <c r="BW29" s="296">
        <v>109</v>
      </c>
    </row>
    <row r="30" spans="1:75" x14ac:dyDescent="0.25">
      <c r="A30" t="s">
        <v>27</v>
      </c>
      <c r="B30" s="296">
        <v>34</v>
      </c>
      <c r="C30" s="296">
        <v>31</v>
      </c>
      <c r="D30" s="296">
        <v>23</v>
      </c>
      <c r="E30" s="296">
        <v>28</v>
      </c>
      <c r="F30" s="296">
        <v>26</v>
      </c>
      <c r="G30" s="296">
        <v>20</v>
      </c>
      <c r="H30" s="296">
        <v>18</v>
      </c>
      <c r="I30" s="296">
        <v>20</v>
      </c>
      <c r="J30" s="296">
        <v>20</v>
      </c>
      <c r="K30" s="296">
        <v>21</v>
      </c>
      <c r="L30" s="296">
        <v>16</v>
      </c>
      <c r="M30" s="296">
        <v>17</v>
      </c>
      <c r="N30" s="296">
        <v>13</v>
      </c>
      <c r="O30" s="296">
        <v>15</v>
      </c>
      <c r="P30" s="296">
        <v>22</v>
      </c>
      <c r="Q30" s="296">
        <v>19</v>
      </c>
      <c r="R30" s="296">
        <v>19</v>
      </c>
      <c r="S30" s="296">
        <v>18</v>
      </c>
      <c r="T30" s="296">
        <v>16</v>
      </c>
      <c r="U30" s="296">
        <v>18</v>
      </c>
      <c r="V30" s="296">
        <v>15</v>
      </c>
      <c r="W30" s="296">
        <v>22</v>
      </c>
      <c r="X30" s="296">
        <v>27</v>
      </c>
      <c r="Y30" s="296">
        <v>29</v>
      </c>
      <c r="Z30" s="296">
        <v>25</v>
      </c>
      <c r="AA30" s="296">
        <v>23</v>
      </c>
      <c r="AB30" s="296">
        <v>24</v>
      </c>
      <c r="AC30" s="296">
        <v>32</v>
      </c>
      <c r="AD30" s="296">
        <v>33</v>
      </c>
      <c r="AE30" s="296">
        <v>31</v>
      </c>
      <c r="AF30" s="296">
        <v>34</v>
      </c>
      <c r="AG30" s="296">
        <v>33</v>
      </c>
      <c r="AH30" s="296">
        <v>25</v>
      </c>
      <c r="AI30" s="296">
        <v>26</v>
      </c>
      <c r="AJ30" s="296">
        <v>26</v>
      </c>
      <c r="AK30" s="296">
        <v>29</v>
      </c>
      <c r="AL30" s="296">
        <v>25</v>
      </c>
      <c r="AM30" s="296">
        <v>28</v>
      </c>
      <c r="AN30" s="296">
        <v>24</v>
      </c>
      <c r="AO30" s="296">
        <v>28</v>
      </c>
      <c r="AP30" s="296">
        <v>25</v>
      </c>
      <c r="AQ30" s="296">
        <v>26</v>
      </c>
      <c r="AR30" s="296">
        <v>26</v>
      </c>
      <c r="AS30" s="296">
        <v>26</v>
      </c>
      <c r="AT30" s="296">
        <v>24</v>
      </c>
      <c r="AU30" s="296">
        <v>24</v>
      </c>
      <c r="AV30" s="296">
        <v>18</v>
      </c>
      <c r="AW30" s="296">
        <v>9</v>
      </c>
      <c r="AX30" s="296">
        <v>5</v>
      </c>
      <c r="AY30" s="296">
        <v>9</v>
      </c>
      <c r="AZ30" s="296">
        <v>11</v>
      </c>
      <c r="BA30" s="296">
        <v>9</v>
      </c>
      <c r="BB30" s="296">
        <v>8</v>
      </c>
      <c r="BC30" s="296">
        <v>8</v>
      </c>
      <c r="BD30" s="296">
        <v>10</v>
      </c>
      <c r="BE30" s="296">
        <v>7</v>
      </c>
      <c r="BF30" s="296">
        <v>7</v>
      </c>
      <c r="BG30" s="296">
        <v>4</v>
      </c>
      <c r="BH30" s="296">
        <v>6</v>
      </c>
      <c r="BI30" s="296">
        <v>11</v>
      </c>
      <c r="BJ30" s="296">
        <v>11</v>
      </c>
      <c r="BK30" s="296">
        <v>10</v>
      </c>
      <c r="BL30" s="296">
        <v>8</v>
      </c>
      <c r="BM30" s="296">
        <v>8</v>
      </c>
      <c r="BN30" s="296">
        <v>10</v>
      </c>
      <c r="BO30" s="296">
        <v>13</v>
      </c>
      <c r="BP30" s="296">
        <v>13</v>
      </c>
      <c r="BQ30" s="296">
        <v>9</v>
      </c>
      <c r="BR30" s="296">
        <v>12</v>
      </c>
      <c r="BS30" s="296">
        <v>8</v>
      </c>
      <c r="BT30" s="296">
        <v>7</v>
      </c>
      <c r="BU30" s="296">
        <v>9</v>
      </c>
      <c r="BV30" s="296">
        <v>11</v>
      </c>
      <c r="BW30" s="296">
        <v>8</v>
      </c>
    </row>
    <row r="31" spans="1:75" x14ac:dyDescent="0.25">
      <c r="A31" t="s">
        <v>28</v>
      </c>
      <c r="B31" s="296">
        <v>95</v>
      </c>
      <c r="C31" s="296">
        <v>97</v>
      </c>
      <c r="D31" s="296">
        <v>82</v>
      </c>
      <c r="E31" s="296">
        <v>82</v>
      </c>
      <c r="F31" s="296">
        <v>90</v>
      </c>
      <c r="G31" s="296">
        <v>84</v>
      </c>
      <c r="H31" s="296">
        <v>75</v>
      </c>
      <c r="I31" s="296">
        <v>78</v>
      </c>
      <c r="J31" s="296">
        <v>81</v>
      </c>
      <c r="K31" s="296">
        <v>85</v>
      </c>
      <c r="L31" s="296">
        <v>82</v>
      </c>
      <c r="M31" s="296">
        <v>92</v>
      </c>
      <c r="N31" s="296">
        <v>97</v>
      </c>
      <c r="O31" s="296">
        <v>104</v>
      </c>
      <c r="P31" s="296">
        <v>98</v>
      </c>
      <c r="Q31" s="296">
        <v>113</v>
      </c>
      <c r="R31" s="296">
        <v>111</v>
      </c>
      <c r="S31" s="296">
        <v>98</v>
      </c>
      <c r="T31" s="296">
        <v>80</v>
      </c>
      <c r="U31" s="296">
        <v>81</v>
      </c>
      <c r="V31" s="296">
        <v>69</v>
      </c>
      <c r="W31" s="296">
        <v>71</v>
      </c>
      <c r="X31" s="296">
        <v>88</v>
      </c>
      <c r="Y31" s="296">
        <v>96</v>
      </c>
      <c r="Z31" s="296">
        <v>88</v>
      </c>
      <c r="AA31" s="296">
        <v>84</v>
      </c>
      <c r="AB31" s="296">
        <v>73</v>
      </c>
      <c r="AC31" s="296">
        <v>73</v>
      </c>
      <c r="AD31" s="296">
        <v>70</v>
      </c>
      <c r="AE31" s="296">
        <v>69</v>
      </c>
      <c r="AF31" s="296">
        <v>56</v>
      </c>
      <c r="AG31" s="296">
        <v>55</v>
      </c>
      <c r="AH31" s="296">
        <v>47</v>
      </c>
      <c r="AI31" s="296">
        <v>47</v>
      </c>
      <c r="AJ31" s="296">
        <v>41</v>
      </c>
      <c r="AK31" s="296">
        <v>35</v>
      </c>
      <c r="AL31" s="296">
        <v>37</v>
      </c>
      <c r="AM31" s="296">
        <v>27</v>
      </c>
      <c r="AN31" s="296">
        <v>29</v>
      </c>
      <c r="AO31" s="296">
        <v>31</v>
      </c>
      <c r="AP31" s="296">
        <v>36</v>
      </c>
      <c r="AQ31" s="296">
        <v>40</v>
      </c>
      <c r="AR31" s="296">
        <v>33</v>
      </c>
      <c r="AS31" s="296">
        <v>32</v>
      </c>
      <c r="AT31" s="296">
        <v>35</v>
      </c>
      <c r="AU31" s="296">
        <v>39</v>
      </c>
      <c r="AV31" s="296">
        <v>38</v>
      </c>
      <c r="AW31" s="296">
        <v>33</v>
      </c>
      <c r="AX31" s="296">
        <v>32</v>
      </c>
      <c r="AY31" s="296">
        <v>36</v>
      </c>
      <c r="AZ31" s="296">
        <v>40</v>
      </c>
      <c r="BA31" s="296">
        <v>49</v>
      </c>
      <c r="BB31" s="296">
        <v>47</v>
      </c>
      <c r="BC31" s="296">
        <v>46</v>
      </c>
      <c r="BD31" s="296">
        <v>45</v>
      </c>
      <c r="BE31" s="296">
        <v>51</v>
      </c>
      <c r="BF31" s="296">
        <v>47</v>
      </c>
      <c r="BG31" s="296">
        <v>39</v>
      </c>
      <c r="BH31" s="296">
        <v>38</v>
      </c>
      <c r="BI31" s="296">
        <v>33</v>
      </c>
      <c r="BJ31" s="296">
        <v>33</v>
      </c>
      <c r="BK31" s="296">
        <v>35</v>
      </c>
      <c r="BL31" s="296">
        <v>48</v>
      </c>
      <c r="BM31" s="296">
        <v>40</v>
      </c>
      <c r="BN31" s="296">
        <v>59</v>
      </c>
      <c r="BO31" s="296">
        <v>60</v>
      </c>
      <c r="BP31" s="296">
        <v>56</v>
      </c>
      <c r="BQ31" s="296">
        <v>59</v>
      </c>
      <c r="BR31" s="296">
        <v>61</v>
      </c>
      <c r="BS31" s="296">
        <v>62</v>
      </c>
      <c r="BT31" s="296">
        <v>61</v>
      </c>
      <c r="BU31" s="296">
        <v>66</v>
      </c>
      <c r="BV31" s="296">
        <v>70</v>
      </c>
      <c r="BW31" s="296">
        <v>67</v>
      </c>
    </row>
    <row r="32" spans="1:75" x14ac:dyDescent="0.25">
      <c r="A32" t="s">
        <v>29</v>
      </c>
      <c r="B32" s="296">
        <v>87</v>
      </c>
      <c r="C32" s="296">
        <v>90</v>
      </c>
      <c r="D32" s="296">
        <v>74</v>
      </c>
      <c r="E32" s="296">
        <v>85</v>
      </c>
      <c r="F32" s="296">
        <v>90</v>
      </c>
      <c r="G32" s="296">
        <v>84</v>
      </c>
      <c r="H32" s="296">
        <v>73</v>
      </c>
      <c r="I32" s="296">
        <v>63</v>
      </c>
      <c r="J32" s="296">
        <v>78</v>
      </c>
      <c r="K32" s="296">
        <v>68</v>
      </c>
      <c r="L32" s="296">
        <v>94</v>
      </c>
      <c r="M32" s="296">
        <v>81</v>
      </c>
      <c r="N32" s="296">
        <v>67</v>
      </c>
      <c r="O32" s="296">
        <v>51</v>
      </c>
      <c r="P32" s="296">
        <v>74</v>
      </c>
      <c r="Q32" s="296">
        <v>64</v>
      </c>
      <c r="R32" s="296">
        <v>74</v>
      </c>
      <c r="S32" s="296">
        <v>64</v>
      </c>
      <c r="T32" s="296">
        <v>74</v>
      </c>
      <c r="U32" s="296">
        <v>79</v>
      </c>
      <c r="V32" s="296">
        <v>89</v>
      </c>
      <c r="W32" s="296">
        <v>81</v>
      </c>
      <c r="X32" s="296">
        <v>93</v>
      </c>
      <c r="Y32" s="296">
        <v>88</v>
      </c>
      <c r="Z32" s="296">
        <v>69</v>
      </c>
      <c r="AA32" s="296">
        <v>78</v>
      </c>
      <c r="AB32" s="296">
        <v>82</v>
      </c>
      <c r="AC32" s="296">
        <v>72</v>
      </c>
      <c r="AD32" s="296">
        <v>77</v>
      </c>
      <c r="AE32" s="296">
        <v>82</v>
      </c>
      <c r="AF32" s="296">
        <v>69</v>
      </c>
      <c r="AG32" s="296">
        <v>68</v>
      </c>
      <c r="AH32" s="296">
        <v>64</v>
      </c>
      <c r="AI32" s="296">
        <v>75</v>
      </c>
      <c r="AJ32" s="296">
        <v>71</v>
      </c>
      <c r="AK32" s="296">
        <v>85</v>
      </c>
      <c r="AL32" s="296">
        <v>88</v>
      </c>
      <c r="AM32" s="296">
        <v>83</v>
      </c>
      <c r="AN32" s="296">
        <v>91</v>
      </c>
      <c r="AO32" s="296">
        <v>97</v>
      </c>
      <c r="AP32" s="296">
        <v>99</v>
      </c>
      <c r="AQ32" s="296">
        <v>98</v>
      </c>
      <c r="AR32" s="296">
        <v>93</v>
      </c>
      <c r="AS32" s="296">
        <v>98</v>
      </c>
      <c r="AT32" s="296">
        <v>88</v>
      </c>
      <c r="AU32" s="296">
        <v>84</v>
      </c>
      <c r="AV32" s="296">
        <v>60</v>
      </c>
      <c r="AW32" s="296">
        <v>45</v>
      </c>
      <c r="AX32" s="296">
        <v>40</v>
      </c>
      <c r="AY32" s="296">
        <v>40</v>
      </c>
      <c r="AZ32" s="296">
        <v>42</v>
      </c>
      <c r="BA32" s="296">
        <v>44</v>
      </c>
      <c r="BB32" s="296">
        <v>39</v>
      </c>
      <c r="BC32" s="296">
        <v>44</v>
      </c>
      <c r="BD32" s="296">
        <v>53</v>
      </c>
      <c r="BE32" s="296">
        <v>56</v>
      </c>
      <c r="BF32" s="296">
        <v>60</v>
      </c>
      <c r="BG32" s="296">
        <v>56</v>
      </c>
      <c r="BH32" s="296">
        <v>67</v>
      </c>
      <c r="BI32" s="296">
        <v>72</v>
      </c>
      <c r="BJ32" s="296">
        <v>68</v>
      </c>
      <c r="BK32" s="296">
        <v>67</v>
      </c>
      <c r="BL32" s="296">
        <v>76</v>
      </c>
      <c r="BM32" s="296">
        <v>65</v>
      </c>
      <c r="BN32" s="296">
        <v>82</v>
      </c>
      <c r="BO32" s="296">
        <v>77</v>
      </c>
      <c r="BP32" s="296">
        <v>78</v>
      </c>
      <c r="BQ32" s="296">
        <v>74</v>
      </c>
      <c r="BR32" s="296">
        <v>70</v>
      </c>
      <c r="BS32" s="296">
        <v>81</v>
      </c>
      <c r="BT32" s="296">
        <v>75</v>
      </c>
      <c r="BU32" s="296">
        <v>75</v>
      </c>
      <c r="BV32" s="296">
        <v>71</v>
      </c>
      <c r="BW32" s="296">
        <v>66</v>
      </c>
    </row>
    <row r="33" spans="1:75" x14ac:dyDescent="0.25">
      <c r="A33" t="s">
        <v>30</v>
      </c>
      <c r="B33" s="296">
        <v>13</v>
      </c>
      <c r="C33" s="296">
        <v>10</v>
      </c>
      <c r="D33" s="296">
        <v>14</v>
      </c>
      <c r="E33" s="296">
        <v>15</v>
      </c>
      <c r="F33" s="296">
        <v>11</v>
      </c>
      <c r="G33" s="296">
        <v>16</v>
      </c>
      <c r="H33" s="296">
        <v>15</v>
      </c>
      <c r="I33" s="296">
        <v>11</v>
      </c>
      <c r="J33" s="296">
        <v>10</v>
      </c>
      <c r="K33" s="296">
        <v>7</v>
      </c>
      <c r="L33" s="296">
        <v>7</v>
      </c>
      <c r="M33" s="296">
        <v>6</v>
      </c>
      <c r="N33" s="296">
        <v>7</v>
      </c>
      <c r="O33" s="296">
        <v>7</v>
      </c>
      <c r="P33" s="296">
        <v>7</v>
      </c>
      <c r="Q33" s="296">
        <v>6</v>
      </c>
      <c r="R33" s="296">
        <v>6</v>
      </c>
      <c r="S33" s="296">
        <v>9</v>
      </c>
      <c r="T33" s="296">
        <v>5</v>
      </c>
      <c r="U33" s="296">
        <v>4</v>
      </c>
      <c r="V33" s="296">
        <v>4</v>
      </c>
      <c r="W33" s="296">
        <v>5</v>
      </c>
      <c r="X33" s="296">
        <v>4</v>
      </c>
      <c r="Y33" s="296">
        <v>5</v>
      </c>
      <c r="Z33" s="296">
        <v>5</v>
      </c>
      <c r="AA33" s="296">
        <v>2</v>
      </c>
      <c r="AB33" s="296">
        <v>1</v>
      </c>
      <c r="AC33" s="296" t="s">
        <v>18</v>
      </c>
      <c r="AD33" s="296" t="s">
        <v>18</v>
      </c>
      <c r="AE33" s="296">
        <v>1</v>
      </c>
      <c r="AF33" s="296" t="s">
        <v>18</v>
      </c>
      <c r="AG33" s="296">
        <v>1</v>
      </c>
      <c r="AH33" s="296">
        <v>1</v>
      </c>
      <c r="AI33" s="296">
        <v>2</v>
      </c>
      <c r="AJ33" s="296">
        <v>1</v>
      </c>
      <c r="AK33" s="296">
        <v>1</v>
      </c>
      <c r="AL33" s="296">
        <v>2</v>
      </c>
      <c r="AM33" s="296" t="s">
        <v>18</v>
      </c>
      <c r="AN33" s="296">
        <v>1</v>
      </c>
      <c r="AO33" s="296">
        <v>1</v>
      </c>
      <c r="AP33" s="296">
        <v>1</v>
      </c>
      <c r="AQ33" s="296">
        <v>1</v>
      </c>
      <c r="AR33" s="296" t="s">
        <v>18</v>
      </c>
      <c r="AS33" s="296">
        <v>1</v>
      </c>
      <c r="AT33" s="296">
        <v>1</v>
      </c>
      <c r="AU33" s="296">
        <v>1</v>
      </c>
      <c r="AV33" s="296">
        <v>1</v>
      </c>
      <c r="AW33" s="296">
        <v>3</v>
      </c>
      <c r="AX33" s="296">
        <v>3</v>
      </c>
      <c r="AY33" s="296">
        <v>5</v>
      </c>
      <c r="AZ33" s="296">
        <v>2</v>
      </c>
      <c r="BA33" s="296">
        <v>2</v>
      </c>
      <c r="BB33" s="296">
        <v>2</v>
      </c>
      <c r="BC33" s="296">
        <v>2</v>
      </c>
      <c r="BD33" s="296">
        <v>2</v>
      </c>
      <c r="BE33" s="296">
        <v>2</v>
      </c>
      <c r="BF33" s="296">
        <v>2</v>
      </c>
      <c r="BG33" s="296">
        <v>2</v>
      </c>
      <c r="BH33" s="296">
        <v>2</v>
      </c>
      <c r="BI33" s="296">
        <v>1</v>
      </c>
      <c r="BJ33" s="296">
        <v>4</v>
      </c>
      <c r="BK33" s="296">
        <v>3</v>
      </c>
      <c r="BL33" s="296">
        <v>3</v>
      </c>
      <c r="BM33" s="296">
        <v>2</v>
      </c>
      <c r="BN33" s="296">
        <v>2</v>
      </c>
      <c r="BO33" s="296">
        <v>2</v>
      </c>
      <c r="BP33" s="296">
        <v>6</v>
      </c>
      <c r="BQ33" s="296">
        <v>4</v>
      </c>
      <c r="BR33" s="296">
        <v>2</v>
      </c>
      <c r="BS33" s="296">
        <v>3</v>
      </c>
      <c r="BT33" s="296">
        <v>3</v>
      </c>
      <c r="BU33" s="296">
        <v>2</v>
      </c>
      <c r="BV33" s="296">
        <v>2</v>
      </c>
      <c r="BW33" s="296">
        <v>2</v>
      </c>
    </row>
    <row r="34" spans="1:75" x14ac:dyDescent="0.25">
      <c r="A34" t="s">
        <v>31</v>
      </c>
      <c r="B34" s="296">
        <v>938</v>
      </c>
      <c r="C34" s="296">
        <v>905</v>
      </c>
      <c r="D34" s="296">
        <v>850</v>
      </c>
      <c r="E34" s="296">
        <v>817</v>
      </c>
      <c r="F34" s="296">
        <v>802</v>
      </c>
      <c r="G34" s="296">
        <v>753</v>
      </c>
      <c r="H34" s="296">
        <v>684</v>
      </c>
      <c r="I34" s="296">
        <v>670</v>
      </c>
      <c r="J34" s="296">
        <v>643</v>
      </c>
      <c r="K34" s="296">
        <v>624</v>
      </c>
      <c r="L34" s="296">
        <v>600</v>
      </c>
      <c r="M34" s="296">
        <v>598</v>
      </c>
      <c r="N34" s="296">
        <v>557</v>
      </c>
      <c r="O34" s="296">
        <v>581</v>
      </c>
      <c r="P34" s="296">
        <v>594</v>
      </c>
      <c r="Q34" s="296">
        <v>578</v>
      </c>
      <c r="R34" s="296">
        <v>584</v>
      </c>
      <c r="S34" s="296">
        <v>641</v>
      </c>
      <c r="T34" s="296">
        <v>629</v>
      </c>
      <c r="U34" s="296">
        <v>665</v>
      </c>
      <c r="V34" s="296">
        <v>614</v>
      </c>
      <c r="W34" s="296">
        <v>642</v>
      </c>
      <c r="X34" s="296">
        <v>629</v>
      </c>
      <c r="Y34" s="296">
        <v>610</v>
      </c>
      <c r="Z34" s="296">
        <v>547</v>
      </c>
      <c r="AA34" s="296">
        <v>551</v>
      </c>
      <c r="AB34" s="296">
        <v>499</v>
      </c>
      <c r="AC34" s="296">
        <v>462</v>
      </c>
      <c r="AD34" s="296">
        <v>435</v>
      </c>
      <c r="AE34" s="296">
        <v>461</v>
      </c>
      <c r="AF34" s="296">
        <v>401</v>
      </c>
      <c r="AG34" s="296">
        <v>411</v>
      </c>
      <c r="AH34" s="296">
        <v>359</v>
      </c>
      <c r="AI34" s="296">
        <v>371</v>
      </c>
      <c r="AJ34" s="296">
        <v>381</v>
      </c>
      <c r="AK34" s="296">
        <v>366</v>
      </c>
      <c r="AL34" s="296">
        <v>358</v>
      </c>
      <c r="AM34" s="296">
        <v>350</v>
      </c>
      <c r="AN34" s="296">
        <v>326</v>
      </c>
      <c r="AO34" s="296">
        <v>343</v>
      </c>
      <c r="AP34" s="296">
        <v>310</v>
      </c>
      <c r="AQ34" s="296">
        <v>324</v>
      </c>
      <c r="AR34" s="296">
        <v>272</v>
      </c>
      <c r="AS34" s="296">
        <v>240</v>
      </c>
      <c r="AT34" s="296">
        <v>215</v>
      </c>
      <c r="AU34" s="296">
        <v>228</v>
      </c>
      <c r="AV34" s="296">
        <v>235</v>
      </c>
      <c r="AW34" s="296">
        <v>217</v>
      </c>
      <c r="AX34" s="296">
        <v>202</v>
      </c>
      <c r="AY34" s="296">
        <v>190</v>
      </c>
      <c r="AZ34" s="296">
        <v>178</v>
      </c>
      <c r="BA34" s="296">
        <v>178</v>
      </c>
      <c r="BB34" s="296">
        <v>161</v>
      </c>
      <c r="BC34" s="296">
        <v>153</v>
      </c>
      <c r="BD34" s="296">
        <v>139</v>
      </c>
      <c r="BE34" s="296">
        <v>146</v>
      </c>
      <c r="BF34" s="296">
        <v>138</v>
      </c>
      <c r="BG34" s="296">
        <v>127</v>
      </c>
      <c r="BH34" s="296">
        <v>123</v>
      </c>
      <c r="BI34" s="296">
        <v>131</v>
      </c>
      <c r="BJ34" s="296">
        <v>118</v>
      </c>
      <c r="BK34" s="296">
        <v>99</v>
      </c>
      <c r="BL34" s="296">
        <v>102</v>
      </c>
      <c r="BM34" s="296">
        <v>106</v>
      </c>
      <c r="BN34" s="296">
        <v>94</v>
      </c>
      <c r="BO34" s="296">
        <v>99</v>
      </c>
      <c r="BP34" s="296">
        <v>88</v>
      </c>
      <c r="BQ34" s="296">
        <v>89</v>
      </c>
      <c r="BR34" s="296">
        <v>82</v>
      </c>
      <c r="BS34" s="296">
        <v>96</v>
      </c>
      <c r="BT34" s="296">
        <v>109</v>
      </c>
      <c r="BU34" s="296">
        <v>113</v>
      </c>
      <c r="BV34" s="296">
        <v>115</v>
      </c>
      <c r="BW34" s="296">
        <v>113</v>
      </c>
    </row>
    <row r="35" spans="1:75" x14ac:dyDescent="0.25">
      <c r="A35" t="s">
        <v>32</v>
      </c>
      <c r="B35" s="296">
        <v>101</v>
      </c>
      <c r="C35" s="296">
        <v>104</v>
      </c>
      <c r="D35" s="296">
        <v>100</v>
      </c>
      <c r="E35" s="296">
        <v>87</v>
      </c>
      <c r="F35" s="296">
        <v>88</v>
      </c>
      <c r="G35" s="296">
        <v>78</v>
      </c>
      <c r="H35" s="296">
        <v>75</v>
      </c>
      <c r="I35" s="296">
        <v>74</v>
      </c>
      <c r="J35" s="296">
        <v>65</v>
      </c>
      <c r="K35" s="296">
        <v>89</v>
      </c>
      <c r="L35" s="296">
        <v>86</v>
      </c>
      <c r="M35" s="296">
        <v>93</v>
      </c>
      <c r="N35" s="296">
        <v>93</v>
      </c>
      <c r="O35" s="296">
        <v>86</v>
      </c>
      <c r="P35" s="296">
        <v>58</v>
      </c>
      <c r="Q35" s="296">
        <v>66</v>
      </c>
      <c r="R35" s="296">
        <v>84</v>
      </c>
      <c r="S35" s="296">
        <v>71</v>
      </c>
      <c r="T35" s="296">
        <v>69</v>
      </c>
      <c r="U35" s="296">
        <v>62</v>
      </c>
      <c r="V35" s="296">
        <v>75</v>
      </c>
      <c r="W35" s="296">
        <v>81</v>
      </c>
      <c r="X35" s="296">
        <v>70</v>
      </c>
      <c r="Y35" s="296">
        <v>74</v>
      </c>
      <c r="Z35" s="296">
        <v>71</v>
      </c>
      <c r="AA35" s="296">
        <v>70</v>
      </c>
      <c r="AB35" s="296">
        <v>69</v>
      </c>
      <c r="AC35" s="296">
        <v>67</v>
      </c>
      <c r="AD35" s="296">
        <v>46</v>
      </c>
      <c r="AE35" s="296">
        <v>53</v>
      </c>
      <c r="AF35" s="296">
        <v>57</v>
      </c>
      <c r="AG35" s="296">
        <v>51</v>
      </c>
      <c r="AH35" s="296">
        <v>46</v>
      </c>
      <c r="AI35" s="296">
        <v>47</v>
      </c>
      <c r="AJ35" s="296">
        <v>47</v>
      </c>
      <c r="AK35" s="296">
        <v>39</v>
      </c>
      <c r="AL35" s="296">
        <v>39</v>
      </c>
      <c r="AM35" s="296">
        <v>39</v>
      </c>
      <c r="AN35" s="296">
        <v>38</v>
      </c>
      <c r="AO35" s="296">
        <v>39</v>
      </c>
      <c r="AP35" s="296">
        <v>42</v>
      </c>
      <c r="AQ35" s="296">
        <v>45</v>
      </c>
      <c r="AR35" s="296">
        <v>37</v>
      </c>
      <c r="AS35" s="296">
        <v>44</v>
      </c>
      <c r="AT35" s="296">
        <v>38</v>
      </c>
      <c r="AU35" s="296">
        <v>37</v>
      </c>
      <c r="AV35" s="296">
        <v>39</v>
      </c>
      <c r="AW35" s="296">
        <v>26</v>
      </c>
      <c r="AX35" s="296">
        <v>23</v>
      </c>
      <c r="AY35" s="296">
        <v>31</v>
      </c>
      <c r="AZ35" s="296">
        <v>20</v>
      </c>
      <c r="BA35" s="296">
        <v>22</v>
      </c>
      <c r="BB35" s="296">
        <v>19</v>
      </c>
      <c r="BC35" s="296">
        <v>24</v>
      </c>
      <c r="BD35" s="296">
        <v>23</v>
      </c>
      <c r="BE35" s="296">
        <v>27</v>
      </c>
      <c r="BF35" s="296">
        <v>28</v>
      </c>
      <c r="BG35" s="296">
        <v>25</v>
      </c>
      <c r="BH35" s="296">
        <v>35</v>
      </c>
      <c r="BI35" s="296">
        <v>32</v>
      </c>
      <c r="BJ35" s="296">
        <v>30</v>
      </c>
      <c r="BK35" s="296">
        <v>36</v>
      </c>
      <c r="BL35" s="296">
        <v>41</v>
      </c>
      <c r="BM35" s="296">
        <v>39</v>
      </c>
      <c r="BN35" s="296">
        <v>44</v>
      </c>
      <c r="BO35" s="296">
        <v>60</v>
      </c>
      <c r="BP35" s="296">
        <v>73</v>
      </c>
      <c r="BQ35" s="296">
        <v>71</v>
      </c>
      <c r="BR35" s="296">
        <v>87</v>
      </c>
      <c r="BS35" s="296">
        <v>117</v>
      </c>
      <c r="BT35" s="296">
        <v>167</v>
      </c>
      <c r="BU35" s="296">
        <v>225</v>
      </c>
      <c r="BV35" s="296">
        <v>224</v>
      </c>
      <c r="BW35" s="296">
        <v>179</v>
      </c>
    </row>
    <row r="36" spans="1:75" x14ac:dyDescent="0.25">
      <c r="A36" t="s">
        <v>33</v>
      </c>
      <c r="B36" s="296">
        <v>28</v>
      </c>
      <c r="C36" s="296">
        <v>24</v>
      </c>
      <c r="D36" s="296">
        <v>23</v>
      </c>
      <c r="E36" s="296">
        <v>24</v>
      </c>
      <c r="F36" s="296">
        <v>20</v>
      </c>
      <c r="G36" s="296">
        <v>22</v>
      </c>
      <c r="H36" s="296">
        <v>20</v>
      </c>
      <c r="I36" s="296">
        <v>20</v>
      </c>
      <c r="J36" s="296">
        <v>16</v>
      </c>
      <c r="K36" s="296">
        <v>14</v>
      </c>
      <c r="L36" s="296">
        <v>16</v>
      </c>
      <c r="M36" s="296">
        <v>15</v>
      </c>
      <c r="N36" s="296">
        <v>14</v>
      </c>
      <c r="O36" s="296">
        <v>11</v>
      </c>
      <c r="P36" s="296">
        <v>8</v>
      </c>
      <c r="Q36" s="296">
        <v>12</v>
      </c>
      <c r="R36" s="296">
        <v>12</v>
      </c>
      <c r="S36" s="296">
        <v>12</v>
      </c>
      <c r="T36" s="296">
        <v>9</v>
      </c>
      <c r="U36" s="296">
        <v>11</v>
      </c>
      <c r="V36" s="296">
        <v>9</v>
      </c>
      <c r="W36" s="296">
        <v>12</v>
      </c>
      <c r="X36" s="296">
        <v>9</v>
      </c>
      <c r="Y36" s="296">
        <v>8</v>
      </c>
      <c r="Z36" s="296">
        <v>7</v>
      </c>
      <c r="AA36" s="296">
        <v>6</v>
      </c>
      <c r="AB36" s="296">
        <v>12</v>
      </c>
      <c r="AC36" s="296">
        <v>14</v>
      </c>
      <c r="AD36" s="296">
        <v>21</v>
      </c>
      <c r="AE36" s="296">
        <v>22</v>
      </c>
      <c r="AF36" s="296">
        <v>22</v>
      </c>
      <c r="AG36" s="296">
        <v>19</v>
      </c>
      <c r="AH36" s="296">
        <v>16</v>
      </c>
      <c r="AI36" s="296">
        <v>18</v>
      </c>
      <c r="AJ36" s="296">
        <v>14</v>
      </c>
      <c r="AK36" s="296">
        <v>15</v>
      </c>
      <c r="AL36" s="296">
        <v>15</v>
      </c>
      <c r="AM36" s="296">
        <v>16</v>
      </c>
      <c r="AN36" s="296">
        <v>14</v>
      </c>
      <c r="AO36" s="296">
        <v>15</v>
      </c>
      <c r="AP36" s="296">
        <v>14</v>
      </c>
      <c r="AQ36" s="296">
        <v>9</v>
      </c>
      <c r="AR36" s="296">
        <v>8</v>
      </c>
      <c r="AS36" s="296">
        <v>9</v>
      </c>
      <c r="AT36" s="296">
        <v>8</v>
      </c>
      <c r="AU36" s="296">
        <v>8</v>
      </c>
      <c r="AV36" s="296">
        <v>7</v>
      </c>
      <c r="AW36" s="296">
        <v>9</v>
      </c>
      <c r="AX36" s="296">
        <v>7</v>
      </c>
      <c r="AY36" s="296">
        <v>8</v>
      </c>
      <c r="AZ36" s="296">
        <v>10</v>
      </c>
      <c r="BA36" s="296">
        <v>9</v>
      </c>
      <c r="BB36" s="296">
        <v>11</v>
      </c>
      <c r="BC36" s="296">
        <v>12</v>
      </c>
      <c r="BD36" s="296">
        <v>9</v>
      </c>
      <c r="BE36" s="296">
        <v>8</v>
      </c>
      <c r="BF36" s="296">
        <v>4</v>
      </c>
      <c r="BG36" s="296">
        <v>4</v>
      </c>
      <c r="BH36" s="296">
        <v>4</v>
      </c>
      <c r="BI36" s="296">
        <v>5</v>
      </c>
      <c r="BJ36" s="296">
        <v>6</v>
      </c>
      <c r="BK36" s="296">
        <v>5</v>
      </c>
      <c r="BL36" s="296">
        <v>6</v>
      </c>
      <c r="BM36" s="296">
        <v>5</v>
      </c>
      <c r="BN36" s="296">
        <v>3</v>
      </c>
      <c r="BO36" s="296">
        <v>3</v>
      </c>
      <c r="BP36" s="296">
        <v>3</v>
      </c>
      <c r="BQ36" s="296">
        <v>2</v>
      </c>
      <c r="BR36" s="296">
        <v>2</v>
      </c>
      <c r="BS36" s="296">
        <v>7</v>
      </c>
      <c r="BT36" s="296">
        <v>10</v>
      </c>
      <c r="BU36" s="296">
        <v>9</v>
      </c>
      <c r="BV36" s="296">
        <v>9</v>
      </c>
      <c r="BW36" s="296">
        <v>9</v>
      </c>
    </row>
    <row r="37" spans="1:75" x14ac:dyDescent="0.25">
      <c r="A37" t="s">
        <v>34</v>
      </c>
      <c r="B37" s="296">
        <v>11</v>
      </c>
      <c r="C37" s="296">
        <v>11</v>
      </c>
      <c r="D37" s="296">
        <v>14</v>
      </c>
      <c r="E37" s="296">
        <v>12</v>
      </c>
      <c r="F37" s="296">
        <v>7</v>
      </c>
      <c r="G37" s="296">
        <v>4</v>
      </c>
      <c r="H37" s="296">
        <v>4</v>
      </c>
      <c r="I37" s="296">
        <v>4</v>
      </c>
      <c r="J37" s="296">
        <v>4</v>
      </c>
      <c r="K37" s="296">
        <v>3</v>
      </c>
      <c r="L37" s="296" t="s">
        <v>18</v>
      </c>
      <c r="M37" s="296" t="s">
        <v>18</v>
      </c>
      <c r="N37" s="296">
        <v>1</v>
      </c>
      <c r="O37" s="296">
        <v>2</v>
      </c>
      <c r="P37" s="296" t="s">
        <v>18</v>
      </c>
      <c r="Q37" s="296" t="s">
        <v>18</v>
      </c>
      <c r="R37" s="296" t="s">
        <v>18</v>
      </c>
      <c r="S37" s="296" t="s">
        <v>18</v>
      </c>
      <c r="T37" s="296">
        <v>2</v>
      </c>
      <c r="U37" s="296">
        <v>5</v>
      </c>
      <c r="V37" s="296">
        <v>5</v>
      </c>
      <c r="W37" s="296">
        <v>6</v>
      </c>
      <c r="X37" s="296">
        <v>4</v>
      </c>
      <c r="Y37" s="296">
        <v>3</v>
      </c>
      <c r="Z37" s="296">
        <v>3</v>
      </c>
      <c r="AA37" s="296">
        <v>3</v>
      </c>
      <c r="AB37" s="296">
        <v>4</v>
      </c>
      <c r="AC37" s="296">
        <v>3</v>
      </c>
      <c r="AD37" s="296">
        <v>3</v>
      </c>
      <c r="AE37" s="296">
        <v>3</v>
      </c>
      <c r="AF37" s="296">
        <v>2</v>
      </c>
      <c r="AG37" s="296">
        <v>1</v>
      </c>
      <c r="AH37" s="296">
        <v>1</v>
      </c>
      <c r="AI37" s="296">
        <v>2</v>
      </c>
      <c r="AJ37" s="296">
        <v>2</v>
      </c>
      <c r="AK37" s="296">
        <v>2</v>
      </c>
      <c r="AL37" s="296">
        <v>2</v>
      </c>
      <c r="AM37" s="296">
        <v>2</v>
      </c>
      <c r="AN37" s="296">
        <v>2</v>
      </c>
      <c r="AO37" s="296">
        <v>2</v>
      </c>
      <c r="AP37" s="296" t="s">
        <v>18</v>
      </c>
      <c r="AQ37" s="296" t="s">
        <v>18</v>
      </c>
      <c r="AR37" s="296" t="s">
        <v>18</v>
      </c>
      <c r="AS37" s="296">
        <v>2</v>
      </c>
      <c r="AT37" s="296">
        <v>2</v>
      </c>
      <c r="AU37" s="296">
        <v>2</v>
      </c>
      <c r="AV37" s="296">
        <v>2</v>
      </c>
      <c r="AW37" s="296" t="s">
        <v>18</v>
      </c>
      <c r="AX37" s="296" t="s">
        <v>18</v>
      </c>
      <c r="AY37" s="296" t="s">
        <v>18</v>
      </c>
      <c r="AZ37" s="296" t="s">
        <v>18</v>
      </c>
      <c r="BA37" s="296" t="s">
        <v>18</v>
      </c>
      <c r="BB37" s="296" t="s">
        <v>18</v>
      </c>
      <c r="BC37" s="296" t="s">
        <v>18</v>
      </c>
      <c r="BD37" s="296" t="s">
        <v>18</v>
      </c>
      <c r="BE37" s="296" t="s">
        <v>18</v>
      </c>
      <c r="BF37" s="296" t="s">
        <v>18</v>
      </c>
      <c r="BG37" s="296" t="s">
        <v>18</v>
      </c>
      <c r="BH37" s="296" t="s">
        <v>18</v>
      </c>
      <c r="BI37" s="296" t="s">
        <v>18</v>
      </c>
      <c r="BJ37" s="296" t="s">
        <v>18</v>
      </c>
      <c r="BK37" s="296" t="s">
        <v>18</v>
      </c>
      <c r="BL37" s="296">
        <v>2</v>
      </c>
      <c r="BM37" s="296">
        <v>2</v>
      </c>
      <c r="BN37" s="296">
        <v>2</v>
      </c>
      <c r="BO37" s="296">
        <v>2</v>
      </c>
      <c r="BP37" s="296">
        <v>1</v>
      </c>
      <c r="BQ37" s="296">
        <v>1</v>
      </c>
      <c r="BR37" s="296" t="s">
        <v>18</v>
      </c>
      <c r="BS37" s="296" t="s">
        <v>18</v>
      </c>
      <c r="BT37" s="296">
        <v>1</v>
      </c>
      <c r="BU37" s="296">
        <v>1</v>
      </c>
      <c r="BV37" s="296">
        <v>1</v>
      </c>
      <c r="BW37" s="296">
        <v>1</v>
      </c>
    </row>
    <row r="38" spans="1:75" x14ac:dyDescent="0.25">
      <c r="A38" t="s">
        <v>35</v>
      </c>
      <c r="B38" s="296">
        <v>5377</v>
      </c>
      <c r="C38" s="296">
        <v>5286</v>
      </c>
      <c r="D38" s="296">
        <v>5087</v>
      </c>
      <c r="E38" s="296">
        <v>5012</v>
      </c>
      <c r="F38" s="296">
        <v>5255</v>
      </c>
      <c r="G38" s="296">
        <v>5128</v>
      </c>
      <c r="H38" s="296">
        <v>4900</v>
      </c>
      <c r="I38" s="296">
        <v>4780</v>
      </c>
      <c r="J38" s="296">
        <v>3960</v>
      </c>
      <c r="K38" s="296">
        <v>3812</v>
      </c>
      <c r="L38" s="296">
        <v>3663</v>
      </c>
      <c r="M38" s="296">
        <v>3605</v>
      </c>
      <c r="N38" s="296">
        <v>3461</v>
      </c>
      <c r="O38" s="296">
        <v>3359</v>
      </c>
      <c r="P38" s="296">
        <v>3369</v>
      </c>
      <c r="Q38" s="296">
        <v>3333</v>
      </c>
      <c r="R38" s="296">
        <v>3254</v>
      </c>
      <c r="S38" s="296">
        <v>3226</v>
      </c>
      <c r="T38" s="296">
        <v>3195</v>
      </c>
      <c r="U38" s="296">
        <v>3094</v>
      </c>
      <c r="V38" s="296">
        <v>3050</v>
      </c>
      <c r="W38" s="296">
        <v>2965</v>
      </c>
      <c r="X38" s="296">
        <v>2922</v>
      </c>
      <c r="Y38" s="296">
        <v>2790</v>
      </c>
      <c r="Z38" s="296">
        <v>2635</v>
      </c>
      <c r="AA38" s="296">
        <v>2534</v>
      </c>
      <c r="AB38" s="296">
        <v>2430</v>
      </c>
      <c r="AC38" s="296">
        <v>2210</v>
      </c>
      <c r="AD38" s="296">
        <v>2061</v>
      </c>
      <c r="AE38" s="296">
        <v>2002</v>
      </c>
      <c r="AF38" s="296">
        <v>1884</v>
      </c>
      <c r="AG38" s="296">
        <v>1781</v>
      </c>
      <c r="AH38" s="296">
        <v>1708</v>
      </c>
      <c r="AI38" s="296">
        <v>1623</v>
      </c>
      <c r="AJ38" s="296">
        <v>1621</v>
      </c>
      <c r="AK38" s="296">
        <v>1586</v>
      </c>
      <c r="AL38" s="296">
        <v>1563</v>
      </c>
      <c r="AM38" s="296">
        <v>1534</v>
      </c>
      <c r="AN38" s="296">
        <v>1487</v>
      </c>
      <c r="AO38" s="296">
        <v>1458</v>
      </c>
      <c r="AP38" s="296">
        <v>1400</v>
      </c>
      <c r="AQ38" s="296">
        <v>1361</v>
      </c>
      <c r="AR38" s="296">
        <v>1327</v>
      </c>
      <c r="AS38" s="296">
        <v>1224</v>
      </c>
      <c r="AT38" s="296">
        <v>1270</v>
      </c>
      <c r="AU38" s="296">
        <v>1215</v>
      </c>
      <c r="AV38" s="296">
        <v>1149</v>
      </c>
      <c r="AW38" s="296">
        <v>1108</v>
      </c>
      <c r="AX38" s="296">
        <v>1128</v>
      </c>
      <c r="AY38" s="296">
        <v>1095</v>
      </c>
      <c r="AZ38" s="296">
        <v>1157</v>
      </c>
      <c r="BA38" s="296">
        <v>1140</v>
      </c>
      <c r="BB38" s="296">
        <v>1150</v>
      </c>
      <c r="BC38" s="296">
        <v>1173</v>
      </c>
      <c r="BD38" s="296">
        <v>1163</v>
      </c>
      <c r="BE38" s="296">
        <v>1126</v>
      </c>
      <c r="BF38" s="296">
        <v>1128</v>
      </c>
      <c r="BG38" s="296">
        <v>1120</v>
      </c>
      <c r="BH38" s="296">
        <v>1100</v>
      </c>
      <c r="BI38" s="296">
        <v>1121</v>
      </c>
      <c r="BJ38" s="296">
        <v>1141</v>
      </c>
      <c r="BK38" s="296">
        <v>1196</v>
      </c>
      <c r="BL38" s="296">
        <v>1214</v>
      </c>
      <c r="BM38" s="296">
        <v>1306</v>
      </c>
      <c r="BN38" s="296">
        <v>1342</v>
      </c>
      <c r="BO38" s="296">
        <v>1321</v>
      </c>
      <c r="BP38" s="296">
        <v>1302</v>
      </c>
      <c r="BQ38" s="296">
        <v>1320</v>
      </c>
      <c r="BR38" s="296">
        <v>1342</v>
      </c>
      <c r="BS38" s="296">
        <v>1334</v>
      </c>
      <c r="BT38" s="296">
        <v>1296</v>
      </c>
      <c r="BU38" s="296">
        <v>1320</v>
      </c>
      <c r="BV38" s="296">
        <v>1274</v>
      </c>
      <c r="BW38" s="296">
        <v>1311</v>
      </c>
    </row>
    <row r="39" spans="1:75" x14ac:dyDescent="0.25">
      <c r="A39" t="s">
        <v>36</v>
      </c>
      <c r="B39" s="296">
        <v>47</v>
      </c>
      <c r="C39" s="296">
        <v>52</v>
      </c>
      <c r="D39" s="296">
        <v>45</v>
      </c>
      <c r="E39" s="296">
        <v>47</v>
      </c>
      <c r="F39" s="296">
        <v>49</v>
      </c>
      <c r="G39" s="296">
        <v>53</v>
      </c>
      <c r="H39" s="296">
        <v>47</v>
      </c>
      <c r="I39" s="296">
        <v>43</v>
      </c>
      <c r="J39" s="296">
        <v>44</v>
      </c>
      <c r="K39" s="296">
        <v>42</v>
      </c>
      <c r="L39" s="296">
        <v>43</v>
      </c>
      <c r="M39" s="296">
        <v>41</v>
      </c>
      <c r="N39" s="296">
        <v>42</v>
      </c>
      <c r="O39" s="296">
        <v>39</v>
      </c>
      <c r="P39" s="296">
        <v>40</v>
      </c>
      <c r="Q39" s="296">
        <v>44</v>
      </c>
      <c r="R39" s="296">
        <v>37</v>
      </c>
      <c r="S39" s="296">
        <v>30</v>
      </c>
      <c r="T39" s="296">
        <v>32</v>
      </c>
      <c r="U39" s="296">
        <v>40</v>
      </c>
      <c r="V39" s="296">
        <v>46</v>
      </c>
      <c r="W39" s="296">
        <v>49</v>
      </c>
      <c r="X39" s="296">
        <v>48</v>
      </c>
      <c r="Y39" s="296">
        <v>47</v>
      </c>
      <c r="Z39" s="296">
        <v>49</v>
      </c>
      <c r="AA39" s="296">
        <v>38</v>
      </c>
      <c r="AB39" s="296">
        <v>45</v>
      </c>
      <c r="AC39" s="296">
        <v>38</v>
      </c>
      <c r="AD39" s="296">
        <v>38</v>
      </c>
      <c r="AE39" s="296">
        <v>35</v>
      </c>
      <c r="AF39" s="296">
        <v>31</v>
      </c>
      <c r="AG39" s="296">
        <v>33</v>
      </c>
      <c r="AH39" s="296">
        <v>35</v>
      </c>
      <c r="AI39" s="296">
        <v>27</v>
      </c>
      <c r="AJ39" s="296">
        <v>31</v>
      </c>
      <c r="AK39" s="296">
        <v>31</v>
      </c>
      <c r="AL39" s="296">
        <v>34</v>
      </c>
      <c r="AM39" s="296">
        <v>32</v>
      </c>
      <c r="AN39" s="296">
        <v>25</v>
      </c>
      <c r="AO39" s="296">
        <v>20</v>
      </c>
      <c r="AP39" s="296">
        <v>15</v>
      </c>
      <c r="AQ39" s="296">
        <v>18</v>
      </c>
      <c r="AR39" s="296">
        <v>18</v>
      </c>
      <c r="AS39" s="296">
        <v>22</v>
      </c>
      <c r="AT39" s="296">
        <v>22</v>
      </c>
      <c r="AU39" s="296">
        <v>16</v>
      </c>
      <c r="AV39" s="296">
        <v>21</v>
      </c>
      <c r="AW39" s="296">
        <v>15</v>
      </c>
      <c r="AX39" s="296">
        <v>9</v>
      </c>
      <c r="AY39" s="296">
        <v>15</v>
      </c>
      <c r="AZ39" s="296">
        <v>14</v>
      </c>
      <c r="BA39" s="296">
        <v>13</v>
      </c>
      <c r="BB39" s="296">
        <v>11</v>
      </c>
      <c r="BC39" s="296">
        <v>10</v>
      </c>
      <c r="BD39" s="296">
        <v>5</v>
      </c>
      <c r="BE39" s="296">
        <v>15</v>
      </c>
      <c r="BF39" s="296">
        <v>18</v>
      </c>
      <c r="BG39" s="296">
        <v>13</v>
      </c>
      <c r="BH39" s="296">
        <v>16</v>
      </c>
      <c r="BI39" s="296">
        <v>25</v>
      </c>
      <c r="BJ39" s="296">
        <v>19</v>
      </c>
      <c r="BK39" s="296">
        <v>20</v>
      </c>
      <c r="BL39" s="296">
        <v>23</v>
      </c>
      <c r="BM39" s="296">
        <v>23</v>
      </c>
      <c r="BN39" s="296">
        <v>27</v>
      </c>
      <c r="BO39" s="296">
        <v>23</v>
      </c>
      <c r="BP39" s="296">
        <v>25</v>
      </c>
      <c r="BQ39" s="296">
        <v>25</v>
      </c>
      <c r="BR39" s="296">
        <v>30</v>
      </c>
      <c r="BS39" s="296">
        <v>31</v>
      </c>
      <c r="BT39" s="296">
        <v>31</v>
      </c>
      <c r="BU39" s="296">
        <v>28</v>
      </c>
      <c r="BV39" s="296">
        <v>27</v>
      </c>
      <c r="BW39" s="296">
        <v>22</v>
      </c>
    </row>
    <row r="40" spans="1:75" x14ac:dyDescent="0.25">
      <c r="A40" t="s">
        <v>37</v>
      </c>
      <c r="B40" s="296">
        <v>69</v>
      </c>
      <c r="C40" s="296">
        <v>74</v>
      </c>
      <c r="D40" s="296">
        <v>77</v>
      </c>
      <c r="E40" s="296">
        <v>69</v>
      </c>
      <c r="F40" s="296">
        <v>70</v>
      </c>
      <c r="G40" s="296">
        <v>65</v>
      </c>
      <c r="H40" s="296">
        <v>62</v>
      </c>
      <c r="I40" s="296">
        <v>72</v>
      </c>
      <c r="J40" s="296">
        <v>74</v>
      </c>
      <c r="K40" s="296">
        <v>72</v>
      </c>
      <c r="L40" s="296">
        <v>73</v>
      </c>
      <c r="M40" s="296">
        <v>76</v>
      </c>
      <c r="N40" s="296">
        <v>75</v>
      </c>
      <c r="O40" s="296">
        <v>73</v>
      </c>
      <c r="P40" s="296">
        <v>66</v>
      </c>
      <c r="Q40" s="296">
        <v>69</v>
      </c>
      <c r="R40" s="296">
        <v>66</v>
      </c>
      <c r="S40" s="296">
        <v>61</v>
      </c>
      <c r="T40" s="296">
        <v>50</v>
      </c>
      <c r="U40" s="296">
        <v>48</v>
      </c>
      <c r="V40" s="296">
        <v>41</v>
      </c>
      <c r="W40" s="296">
        <v>42</v>
      </c>
      <c r="X40" s="296">
        <v>46</v>
      </c>
      <c r="Y40" s="296">
        <v>40</v>
      </c>
      <c r="Z40" s="296">
        <v>43</v>
      </c>
      <c r="AA40" s="296">
        <v>36</v>
      </c>
      <c r="AB40" s="296">
        <v>26</v>
      </c>
      <c r="AC40" s="296">
        <v>27</v>
      </c>
      <c r="AD40" s="296">
        <v>27</v>
      </c>
      <c r="AE40" s="296">
        <v>22</v>
      </c>
      <c r="AF40" s="296">
        <v>30</v>
      </c>
      <c r="AG40" s="296">
        <v>28</v>
      </c>
      <c r="AH40" s="296">
        <v>29</v>
      </c>
      <c r="AI40" s="296">
        <v>31</v>
      </c>
      <c r="AJ40" s="296">
        <v>33</v>
      </c>
      <c r="AK40" s="296">
        <v>31</v>
      </c>
      <c r="AL40" s="296">
        <v>29</v>
      </c>
      <c r="AM40" s="296">
        <v>32</v>
      </c>
      <c r="AN40" s="296">
        <v>34</v>
      </c>
      <c r="AO40" s="296">
        <v>31</v>
      </c>
      <c r="AP40" s="296">
        <v>24</v>
      </c>
      <c r="AQ40" s="296">
        <v>22</v>
      </c>
      <c r="AR40" s="296">
        <v>21</v>
      </c>
      <c r="AS40" s="296">
        <v>20</v>
      </c>
      <c r="AT40" s="296">
        <v>18</v>
      </c>
      <c r="AU40" s="296">
        <v>28</v>
      </c>
      <c r="AV40" s="296">
        <v>26</v>
      </c>
      <c r="AW40" s="296">
        <v>30</v>
      </c>
      <c r="AX40" s="296">
        <v>27</v>
      </c>
      <c r="AY40" s="296">
        <v>26</v>
      </c>
      <c r="AZ40" s="296">
        <v>27</v>
      </c>
      <c r="BA40" s="296">
        <v>25</v>
      </c>
      <c r="BB40" s="296">
        <v>26</v>
      </c>
      <c r="BC40" s="296">
        <v>33</v>
      </c>
      <c r="BD40" s="296">
        <v>29</v>
      </c>
      <c r="BE40" s="296">
        <v>20</v>
      </c>
      <c r="BF40" s="296">
        <v>23</v>
      </c>
      <c r="BG40" s="296">
        <v>29</v>
      </c>
      <c r="BH40" s="296">
        <v>24</v>
      </c>
      <c r="BI40" s="296">
        <v>24</v>
      </c>
      <c r="BJ40" s="296">
        <v>24</v>
      </c>
      <c r="BK40" s="296">
        <v>27</v>
      </c>
      <c r="BL40" s="296">
        <v>22</v>
      </c>
      <c r="BM40" s="296">
        <v>23</v>
      </c>
      <c r="BN40" s="296">
        <v>18</v>
      </c>
      <c r="BO40" s="296">
        <v>19</v>
      </c>
      <c r="BP40" s="296">
        <v>19</v>
      </c>
      <c r="BQ40" s="296">
        <v>20</v>
      </c>
      <c r="BR40" s="296">
        <v>16</v>
      </c>
      <c r="BS40" s="296">
        <v>16</v>
      </c>
      <c r="BT40" s="296">
        <v>12</v>
      </c>
      <c r="BU40" s="296">
        <v>14</v>
      </c>
      <c r="BV40" s="296">
        <v>17</v>
      </c>
      <c r="BW40" s="296">
        <v>12</v>
      </c>
    </row>
    <row r="41" spans="1:75" x14ac:dyDescent="0.25">
      <c r="A41" t="s">
        <v>38</v>
      </c>
      <c r="B41" s="296">
        <v>10</v>
      </c>
      <c r="C41" s="296">
        <v>11</v>
      </c>
      <c r="D41" s="296">
        <v>7</v>
      </c>
      <c r="E41" s="296">
        <v>10</v>
      </c>
      <c r="F41" s="296">
        <v>6</v>
      </c>
      <c r="G41" s="296">
        <v>6</v>
      </c>
      <c r="H41" s="296">
        <v>9</v>
      </c>
      <c r="I41" s="296">
        <v>10</v>
      </c>
      <c r="J41" s="296">
        <v>8</v>
      </c>
      <c r="K41" s="296">
        <v>9</v>
      </c>
      <c r="L41" s="296">
        <v>9</v>
      </c>
      <c r="M41" s="296">
        <v>8</v>
      </c>
      <c r="N41" s="296">
        <v>12</v>
      </c>
      <c r="O41" s="296">
        <v>9</v>
      </c>
      <c r="P41" s="296">
        <v>9</v>
      </c>
      <c r="Q41" s="296">
        <v>9</v>
      </c>
      <c r="R41" s="296">
        <v>10</v>
      </c>
      <c r="S41" s="296">
        <v>10</v>
      </c>
      <c r="T41" s="296">
        <v>9</v>
      </c>
      <c r="U41" s="296">
        <v>17</v>
      </c>
      <c r="V41" s="296">
        <v>17</v>
      </c>
      <c r="W41" s="296">
        <v>15</v>
      </c>
      <c r="X41" s="296">
        <v>9</v>
      </c>
      <c r="Y41" s="296">
        <v>7</v>
      </c>
      <c r="Z41" s="296">
        <v>4</v>
      </c>
      <c r="AA41" s="296">
        <v>5</v>
      </c>
      <c r="AB41" s="296">
        <v>9</v>
      </c>
      <c r="AC41" s="296">
        <v>13</v>
      </c>
      <c r="AD41" s="296">
        <v>11</v>
      </c>
      <c r="AE41" s="296">
        <v>13</v>
      </c>
      <c r="AF41" s="296">
        <v>9</v>
      </c>
      <c r="AG41" s="296">
        <v>8</v>
      </c>
      <c r="AH41" s="296">
        <v>13</v>
      </c>
      <c r="AI41" s="296">
        <v>12</v>
      </c>
      <c r="AJ41" s="296">
        <v>14</v>
      </c>
      <c r="AK41" s="296">
        <v>15</v>
      </c>
      <c r="AL41" s="296">
        <v>12</v>
      </c>
      <c r="AM41" s="296">
        <v>15</v>
      </c>
      <c r="AN41" s="296">
        <v>18</v>
      </c>
      <c r="AO41" s="296">
        <v>7</v>
      </c>
      <c r="AP41" s="296">
        <v>6</v>
      </c>
      <c r="AQ41" s="296">
        <v>8</v>
      </c>
      <c r="AR41" s="296">
        <v>10</v>
      </c>
      <c r="AS41" s="296">
        <v>7</v>
      </c>
      <c r="AT41" s="296">
        <v>4</v>
      </c>
      <c r="AU41" s="296">
        <v>4</v>
      </c>
      <c r="AV41" s="296">
        <v>4</v>
      </c>
      <c r="AW41" s="296">
        <v>3</v>
      </c>
      <c r="AX41" s="296" t="s">
        <v>18</v>
      </c>
      <c r="AY41" s="296">
        <v>3</v>
      </c>
      <c r="AZ41" s="296">
        <v>1</v>
      </c>
      <c r="BA41" s="296" t="s">
        <v>18</v>
      </c>
      <c r="BB41" s="296">
        <v>1</v>
      </c>
      <c r="BC41" s="296">
        <v>1</v>
      </c>
      <c r="BD41" s="296">
        <v>2</v>
      </c>
      <c r="BE41" s="296">
        <v>1</v>
      </c>
      <c r="BF41" s="296">
        <v>1</v>
      </c>
      <c r="BG41" s="296">
        <v>1</v>
      </c>
      <c r="BH41" s="296">
        <v>2</v>
      </c>
      <c r="BI41" s="296">
        <v>2</v>
      </c>
      <c r="BJ41" s="296">
        <v>2</v>
      </c>
      <c r="BK41" s="296">
        <v>1</v>
      </c>
      <c r="BL41" s="296">
        <v>1</v>
      </c>
      <c r="BM41" s="296" t="s">
        <v>18</v>
      </c>
      <c r="BN41" s="296">
        <v>2</v>
      </c>
      <c r="BO41" s="296">
        <v>1</v>
      </c>
      <c r="BP41" s="296">
        <v>2</v>
      </c>
      <c r="BQ41" s="296">
        <v>2</v>
      </c>
      <c r="BR41" s="296" t="s">
        <v>18</v>
      </c>
      <c r="BS41" s="296" t="s">
        <v>18</v>
      </c>
      <c r="BT41" s="296" t="s">
        <v>18</v>
      </c>
      <c r="BU41" s="296">
        <v>1</v>
      </c>
      <c r="BV41" s="296">
        <v>2</v>
      </c>
      <c r="BW41" s="296">
        <v>2</v>
      </c>
    </row>
    <row r="42" spans="1:75" x14ac:dyDescent="0.25">
      <c r="A42" t="s">
        <v>39</v>
      </c>
      <c r="B42" s="296">
        <v>133</v>
      </c>
      <c r="C42" s="296">
        <v>160</v>
      </c>
      <c r="D42" s="296">
        <v>161</v>
      </c>
      <c r="E42" s="296">
        <v>151</v>
      </c>
      <c r="F42" s="296">
        <v>147</v>
      </c>
      <c r="G42" s="296">
        <v>124</v>
      </c>
      <c r="H42" s="296">
        <v>130</v>
      </c>
      <c r="I42" s="296">
        <v>135</v>
      </c>
      <c r="J42" s="296">
        <v>128</v>
      </c>
      <c r="K42" s="296">
        <v>124</v>
      </c>
      <c r="L42" s="296">
        <v>121</v>
      </c>
      <c r="M42" s="296">
        <v>114</v>
      </c>
      <c r="N42" s="296">
        <v>105</v>
      </c>
      <c r="O42" s="296">
        <v>102</v>
      </c>
      <c r="P42" s="296">
        <v>93</v>
      </c>
      <c r="Q42" s="296">
        <v>88</v>
      </c>
      <c r="R42" s="296">
        <v>87</v>
      </c>
      <c r="S42" s="296">
        <v>87</v>
      </c>
      <c r="T42" s="296">
        <v>66</v>
      </c>
      <c r="U42" s="296">
        <v>56</v>
      </c>
      <c r="V42" s="296">
        <v>56</v>
      </c>
      <c r="W42" s="296">
        <v>59</v>
      </c>
      <c r="X42" s="296">
        <v>58</v>
      </c>
      <c r="Y42" s="296">
        <v>58</v>
      </c>
      <c r="Z42" s="296">
        <v>58</v>
      </c>
      <c r="AA42" s="296">
        <v>69</v>
      </c>
      <c r="AB42" s="296">
        <v>59</v>
      </c>
      <c r="AC42" s="296">
        <v>50</v>
      </c>
      <c r="AD42" s="296">
        <v>43</v>
      </c>
      <c r="AE42" s="296">
        <v>45</v>
      </c>
      <c r="AF42" s="296">
        <v>48</v>
      </c>
      <c r="AG42" s="296">
        <v>35</v>
      </c>
      <c r="AH42" s="296">
        <v>38</v>
      </c>
      <c r="AI42" s="296">
        <v>44</v>
      </c>
      <c r="AJ42" s="296">
        <v>41</v>
      </c>
      <c r="AK42" s="296">
        <v>39</v>
      </c>
      <c r="AL42" s="296">
        <v>37</v>
      </c>
      <c r="AM42" s="296">
        <v>43</v>
      </c>
      <c r="AN42" s="296">
        <v>39</v>
      </c>
      <c r="AO42" s="296">
        <v>40</v>
      </c>
      <c r="AP42" s="296">
        <v>31</v>
      </c>
      <c r="AQ42" s="296">
        <v>34</v>
      </c>
      <c r="AR42" s="296">
        <v>33</v>
      </c>
      <c r="AS42" s="296">
        <v>42</v>
      </c>
      <c r="AT42" s="296">
        <v>40</v>
      </c>
      <c r="AU42" s="296">
        <v>37</v>
      </c>
      <c r="AV42" s="296">
        <v>31</v>
      </c>
      <c r="AW42" s="296">
        <v>32</v>
      </c>
      <c r="AX42" s="296">
        <v>24</v>
      </c>
      <c r="AY42" s="296">
        <v>22</v>
      </c>
      <c r="AZ42" s="296">
        <v>20</v>
      </c>
      <c r="BA42" s="296">
        <v>23</v>
      </c>
      <c r="BB42" s="296">
        <v>35</v>
      </c>
      <c r="BC42" s="296">
        <v>29</v>
      </c>
      <c r="BD42" s="296">
        <v>23</v>
      </c>
      <c r="BE42" s="296">
        <v>19</v>
      </c>
      <c r="BF42" s="296">
        <v>16</v>
      </c>
      <c r="BG42" s="296">
        <v>22</v>
      </c>
      <c r="BH42" s="296">
        <v>25</v>
      </c>
      <c r="BI42" s="296">
        <v>20</v>
      </c>
      <c r="BJ42" s="296">
        <v>16</v>
      </c>
      <c r="BK42" s="296">
        <v>20</v>
      </c>
      <c r="BL42" s="296">
        <v>16</v>
      </c>
      <c r="BM42" s="296">
        <v>17</v>
      </c>
      <c r="BN42" s="296">
        <v>14</v>
      </c>
      <c r="BO42" s="296">
        <v>11</v>
      </c>
      <c r="BP42" s="296">
        <v>15</v>
      </c>
      <c r="BQ42" s="296">
        <v>18</v>
      </c>
      <c r="BR42" s="296">
        <v>20</v>
      </c>
      <c r="BS42" s="296">
        <v>16</v>
      </c>
      <c r="BT42" s="296">
        <v>15</v>
      </c>
      <c r="BU42" s="296">
        <v>13</v>
      </c>
      <c r="BV42" s="296">
        <v>12</v>
      </c>
      <c r="BW42" s="296">
        <v>12</v>
      </c>
    </row>
    <row r="43" spans="1:75" x14ac:dyDescent="0.25">
      <c r="A43" t="s">
        <v>40</v>
      </c>
      <c r="B43" s="296">
        <v>108</v>
      </c>
      <c r="C43" s="296">
        <v>99</v>
      </c>
      <c r="D43" s="296">
        <v>106</v>
      </c>
      <c r="E43" s="296">
        <v>98</v>
      </c>
      <c r="F43" s="296">
        <v>77</v>
      </c>
      <c r="G43" s="296">
        <v>77</v>
      </c>
      <c r="H43" s="296">
        <v>86</v>
      </c>
      <c r="I43" s="296">
        <v>106</v>
      </c>
      <c r="J43" s="296">
        <v>97</v>
      </c>
      <c r="K43" s="296">
        <v>109</v>
      </c>
      <c r="L43" s="296">
        <v>96</v>
      </c>
      <c r="M43" s="296">
        <v>91</v>
      </c>
      <c r="N43" s="296">
        <v>88</v>
      </c>
      <c r="O43" s="296">
        <v>90</v>
      </c>
      <c r="P43" s="296">
        <v>98</v>
      </c>
      <c r="Q43" s="296">
        <v>94</v>
      </c>
      <c r="R43" s="296">
        <v>97</v>
      </c>
      <c r="S43" s="296">
        <v>80</v>
      </c>
      <c r="T43" s="296">
        <v>85</v>
      </c>
      <c r="U43" s="296">
        <v>76</v>
      </c>
      <c r="V43" s="296">
        <v>73</v>
      </c>
      <c r="W43" s="296">
        <v>83</v>
      </c>
      <c r="X43" s="296">
        <v>75</v>
      </c>
      <c r="Y43" s="296">
        <v>71</v>
      </c>
      <c r="Z43" s="296">
        <v>69</v>
      </c>
      <c r="AA43" s="296">
        <v>68</v>
      </c>
      <c r="AB43" s="296">
        <v>58</v>
      </c>
      <c r="AC43" s="296">
        <v>67</v>
      </c>
      <c r="AD43" s="296">
        <v>73</v>
      </c>
      <c r="AE43" s="296">
        <v>61</v>
      </c>
      <c r="AF43" s="296">
        <v>63</v>
      </c>
      <c r="AG43" s="296">
        <v>70</v>
      </c>
      <c r="AH43" s="296">
        <v>61</v>
      </c>
      <c r="AI43" s="296">
        <v>61</v>
      </c>
      <c r="AJ43" s="296">
        <v>54</v>
      </c>
      <c r="AK43" s="296">
        <v>63</v>
      </c>
      <c r="AL43" s="296">
        <v>56</v>
      </c>
      <c r="AM43" s="296">
        <v>60</v>
      </c>
      <c r="AN43" s="296">
        <v>58</v>
      </c>
      <c r="AO43" s="296">
        <v>58</v>
      </c>
      <c r="AP43" s="296">
        <v>56</v>
      </c>
      <c r="AQ43" s="296">
        <v>55</v>
      </c>
      <c r="AR43" s="296">
        <v>47</v>
      </c>
      <c r="AS43" s="296">
        <v>52</v>
      </c>
      <c r="AT43" s="296">
        <v>39</v>
      </c>
      <c r="AU43" s="296">
        <v>38</v>
      </c>
      <c r="AV43" s="296">
        <v>33</v>
      </c>
      <c r="AW43" s="296">
        <v>31</v>
      </c>
      <c r="AX43" s="296">
        <v>38</v>
      </c>
      <c r="AY43" s="296">
        <v>40</v>
      </c>
      <c r="AZ43" s="296">
        <v>41</v>
      </c>
      <c r="BA43" s="296">
        <v>37</v>
      </c>
      <c r="BB43" s="296">
        <v>35</v>
      </c>
      <c r="BC43" s="296">
        <v>38</v>
      </c>
      <c r="BD43" s="296">
        <v>40</v>
      </c>
      <c r="BE43" s="296">
        <v>35</v>
      </c>
      <c r="BF43" s="296">
        <v>28</v>
      </c>
      <c r="BG43" s="296">
        <v>24</v>
      </c>
      <c r="BH43" s="296">
        <v>23</v>
      </c>
      <c r="BI43" s="296">
        <v>22</v>
      </c>
      <c r="BJ43" s="296">
        <v>21</v>
      </c>
      <c r="BK43" s="296">
        <v>25</v>
      </c>
      <c r="BL43" s="296">
        <v>26</v>
      </c>
      <c r="BM43" s="296">
        <v>24</v>
      </c>
      <c r="BN43" s="296">
        <v>29</v>
      </c>
      <c r="BO43" s="296">
        <v>31</v>
      </c>
      <c r="BP43" s="296">
        <v>35</v>
      </c>
      <c r="BQ43" s="296">
        <v>30</v>
      </c>
      <c r="BR43" s="296">
        <v>31</v>
      </c>
      <c r="BS43" s="296">
        <v>22</v>
      </c>
      <c r="BT43" s="296">
        <v>21</v>
      </c>
      <c r="BU43" s="296">
        <v>28</v>
      </c>
      <c r="BV43" s="296">
        <v>24</v>
      </c>
      <c r="BW43" s="296">
        <v>32</v>
      </c>
    </row>
    <row r="44" spans="1:75" x14ac:dyDescent="0.25">
      <c r="A44" t="s">
        <v>41</v>
      </c>
      <c r="B44" s="296" t="s">
        <v>18</v>
      </c>
      <c r="C44" s="296" t="s">
        <v>18</v>
      </c>
      <c r="D44" s="296" t="s">
        <v>18</v>
      </c>
      <c r="E44" s="296" t="s">
        <v>18</v>
      </c>
      <c r="F44" s="296" t="s">
        <v>18</v>
      </c>
      <c r="G44" s="296">
        <v>1</v>
      </c>
      <c r="H44" s="296" t="s">
        <v>18</v>
      </c>
      <c r="I44" s="296" t="s">
        <v>18</v>
      </c>
      <c r="J44" s="296" t="s">
        <v>18</v>
      </c>
      <c r="K44" s="296" t="s">
        <v>18</v>
      </c>
      <c r="L44" s="296" t="s">
        <v>18</v>
      </c>
      <c r="M44" s="296">
        <v>1</v>
      </c>
      <c r="N44" s="296">
        <v>2</v>
      </c>
      <c r="O44" s="296">
        <v>2</v>
      </c>
      <c r="P44" s="296">
        <v>2</v>
      </c>
      <c r="Q44" s="296">
        <v>1</v>
      </c>
      <c r="R44" s="296">
        <v>1</v>
      </c>
      <c r="S44" s="296">
        <v>1</v>
      </c>
      <c r="T44" s="296">
        <v>1</v>
      </c>
      <c r="U44" s="296">
        <v>1</v>
      </c>
      <c r="V44" s="296">
        <v>1</v>
      </c>
      <c r="W44" s="296">
        <v>1</v>
      </c>
      <c r="X44" s="296">
        <v>1</v>
      </c>
      <c r="Y44" s="296">
        <v>1</v>
      </c>
      <c r="Z44" s="296">
        <v>1</v>
      </c>
      <c r="AA44" s="296">
        <v>1</v>
      </c>
      <c r="AB44" s="296">
        <v>1</v>
      </c>
      <c r="AC44" s="296">
        <v>1</v>
      </c>
      <c r="AD44" s="296">
        <v>2</v>
      </c>
      <c r="AE44" s="296">
        <v>2</v>
      </c>
      <c r="AF44" s="296">
        <v>1</v>
      </c>
      <c r="AG44" s="296" t="s">
        <v>18</v>
      </c>
      <c r="AH44" s="296" t="s">
        <v>18</v>
      </c>
      <c r="AI44" s="296" t="s">
        <v>18</v>
      </c>
      <c r="AJ44" s="296" t="s">
        <v>18</v>
      </c>
      <c r="AK44" s="296" t="s">
        <v>18</v>
      </c>
      <c r="AL44" s="296" t="s">
        <v>18</v>
      </c>
      <c r="AM44" s="296" t="s">
        <v>18</v>
      </c>
      <c r="AN44" s="296" t="s">
        <v>18</v>
      </c>
      <c r="AO44" s="296" t="s">
        <v>18</v>
      </c>
      <c r="AP44" s="296" t="s">
        <v>18</v>
      </c>
      <c r="AQ44" s="296" t="s">
        <v>18</v>
      </c>
      <c r="AR44" s="296" t="s">
        <v>18</v>
      </c>
      <c r="AS44" s="296" t="s">
        <v>18</v>
      </c>
      <c r="AT44" s="296" t="s">
        <v>18</v>
      </c>
      <c r="AU44" s="296" t="s">
        <v>18</v>
      </c>
      <c r="AV44" s="296" t="s">
        <v>18</v>
      </c>
      <c r="AW44" s="296" t="s">
        <v>18</v>
      </c>
      <c r="AX44" s="296" t="s">
        <v>18</v>
      </c>
      <c r="AY44" s="296" t="s">
        <v>18</v>
      </c>
      <c r="AZ44" s="296" t="s">
        <v>18</v>
      </c>
      <c r="BA44" s="296" t="s">
        <v>18</v>
      </c>
      <c r="BB44" s="296" t="s">
        <v>18</v>
      </c>
      <c r="BC44" s="296" t="s">
        <v>18</v>
      </c>
      <c r="BD44" s="296" t="s">
        <v>18</v>
      </c>
      <c r="BE44" s="296" t="s">
        <v>18</v>
      </c>
      <c r="BF44" s="296" t="s">
        <v>18</v>
      </c>
      <c r="BG44" s="296" t="s">
        <v>18</v>
      </c>
      <c r="BH44" s="296" t="s">
        <v>18</v>
      </c>
      <c r="BI44" s="296" t="s">
        <v>18</v>
      </c>
      <c r="BJ44" s="296" t="s">
        <v>18</v>
      </c>
      <c r="BK44" s="296" t="s">
        <v>18</v>
      </c>
      <c r="BL44" s="296" t="s">
        <v>18</v>
      </c>
      <c r="BM44" s="296" t="s">
        <v>18</v>
      </c>
      <c r="BN44" s="296">
        <v>7</v>
      </c>
      <c r="BO44" s="296">
        <v>5</v>
      </c>
      <c r="BP44" s="296">
        <v>5</v>
      </c>
      <c r="BQ44" s="296">
        <v>2</v>
      </c>
      <c r="BR44" s="296">
        <v>2</v>
      </c>
      <c r="BS44" s="296">
        <v>2</v>
      </c>
      <c r="BT44" s="296">
        <v>2</v>
      </c>
      <c r="BU44" s="296">
        <v>3</v>
      </c>
      <c r="BV44" s="296">
        <v>5</v>
      </c>
      <c r="BW44" s="296">
        <v>1</v>
      </c>
    </row>
    <row r="45" spans="1:75" x14ac:dyDescent="0.25">
      <c r="A45" t="s">
        <v>42</v>
      </c>
      <c r="B45" s="296">
        <v>2</v>
      </c>
      <c r="C45" s="296">
        <v>1</v>
      </c>
      <c r="D45" s="296">
        <v>2</v>
      </c>
      <c r="E45" s="296">
        <v>2</v>
      </c>
      <c r="F45" s="296">
        <v>2</v>
      </c>
      <c r="G45" s="296">
        <v>2</v>
      </c>
      <c r="H45" s="296">
        <v>1</v>
      </c>
      <c r="I45" s="296">
        <v>2</v>
      </c>
      <c r="J45" s="296">
        <v>2</v>
      </c>
      <c r="K45" s="296">
        <v>1</v>
      </c>
      <c r="L45" s="296">
        <v>1</v>
      </c>
      <c r="M45" s="296">
        <v>1</v>
      </c>
      <c r="N45" s="296">
        <v>2</v>
      </c>
      <c r="O45" s="296">
        <v>1</v>
      </c>
      <c r="P45" s="296">
        <v>1</v>
      </c>
      <c r="Q45" s="296">
        <v>1</v>
      </c>
      <c r="R45" s="296" t="s">
        <v>18</v>
      </c>
      <c r="S45" s="296" t="s">
        <v>18</v>
      </c>
      <c r="T45" s="296" t="s">
        <v>18</v>
      </c>
      <c r="U45" s="296" t="s">
        <v>18</v>
      </c>
      <c r="V45" s="296" t="s">
        <v>18</v>
      </c>
      <c r="W45" s="296" t="s">
        <v>18</v>
      </c>
      <c r="X45" s="296" t="s">
        <v>18</v>
      </c>
      <c r="Y45" s="296" t="s">
        <v>18</v>
      </c>
      <c r="Z45" s="296" t="s">
        <v>18</v>
      </c>
      <c r="AA45" s="296" t="s">
        <v>18</v>
      </c>
      <c r="AB45" s="296">
        <v>1</v>
      </c>
      <c r="AC45" s="296" t="s">
        <v>18</v>
      </c>
      <c r="AD45" s="296" t="s">
        <v>18</v>
      </c>
      <c r="AE45" s="296" t="s">
        <v>18</v>
      </c>
      <c r="AF45" s="296" t="s">
        <v>18</v>
      </c>
      <c r="AG45" s="296" t="s">
        <v>18</v>
      </c>
      <c r="AH45" s="296" t="s">
        <v>18</v>
      </c>
      <c r="AI45" s="296" t="s">
        <v>18</v>
      </c>
      <c r="AJ45" s="296" t="s">
        <v>18</v>
      </c>
      <c r="AK45" s="296" t="s">
        <v>18</v>
      </c>
      <c r="AL45" s="296" t="s">
        <v>18</v>
      </c>
      <c r="AM45" s="296" t="s">
        <v>18</v>
      </c>
      <c r="AN45" s="296">
        <v>1</v>
      </c>
      <c r="AO45" s="296">
        <v>2</v>
      </c>
      <c r="AP45" s="296">
        <v>2</v>
      </c>
      <c r="AQ45" s="296">
        <v>2</v>
      </c>
      <c r="AR45" s="296">
        <v>1</v>
      </c>
      <c r="AS45" s="296">
        <v>1</v>
      </c>
      <c r="AT45" s="296" t="s">
        <v>18</v>
      </c>
      <c r="AU45" s="296" t="s">
        <v>18</v>
      </c>
      <c r="AV45" s="296" t="s">
        <v>18</v>
      </c>
      <c r="AW45" s="296">
        <v>1</v>
      </c>
      <c r="AX45" s="296">
        <v>1</v>
      </c>
      <c r="AY45" s="296" t="s">
        <v>18</v>
      </c>
      <c r="AZ45" s="296" t="s">
        <v>18</v>
      </c>
      <c r="BA45" s="296" t="s">
        <v>18</v>
      </c>
      <c r="BB45" s="296" t="s">
        <v>18</v>
      </c>
      <c r="BC45" s="296" t="s">
        <v>18</v>
      </c>
      <c r="BD45" s="296" t="s">
        <v>18</v>
      </c>
      <c r="BE45" s="296" t="s">
        <v>18</v>
      </c>
      <c r="BF45" s="296" t="s">
        <v>18</v>
      </c>
      <c r="BG45" s="296" t="s">
        <v>18</v>
      </c>
      <c r="BH45" s="296" t="s">
        <v>18</v>
      </c>
      <c r="BI45" s="296" t="s">
        <v>18</v>
      </c>
      <c r="BJ45" s="296" t="s">
        <v>18</v>
      </c>
      <c r="BK45" s="296" t="s">
        <v>18</v>
      </c>
      <c r="BL45" s="296" t="s">
        <v>18</v>
      </c>
      <c r="BM45" s="296" t="s">
        <v>18</v>
      </c>
      <c r="BN45" s="296" t="s">
        <v>18</v>
      </c>
      <c r="BO45" s="296" t="s">
        <v>18</v>
      </c>
      <c r="BP45" s="296" t="s">
        <v>18</v>
      </c>
      <c r="BQ45" s="296" t="s">
        <v>18</v>
      </c>
      <c r="BR45" s="296" t="s">
        <v>18</v>
      </c>
      <c r="BS45" s="296">
        <v>4</v>
      </c>
      <c r="BT45" s="296">
        <v>4</v>
      </c>
      <c r="BU45" s="296">
        <v>4</v>
      </c>
      <c r="BV45" s="296">
        <v>3</v>
      </c>
      <c r="BW45" s="296" t="s">
        <v>18</v>
      </c>
    </row>
    <row r="46" spans="1:75" x14ac:dyDescent="0.25">
      <c r="A46" t="s">
        <v>43</v>
      </c>
      <c r="B46" s="296">
        <v>125</v>
      </c>
      <c r="C46" s="296">
        <v>142</v>
      </c>
      <c r="D46" s="296">
        <v>135</v>
      </c>
      <c r="E46" s="296">
        <v>123</v>
      </c>
      <c r="F46" s="296">
        <v>117</v>
      </c>
      <c r="G46" s="296">
        <v>112</v>
      </c>
      <c r="H46" s="296">
        <v>120</v>
      </c>
      <c r="I46" s="296">
        <v>121</v>
      </c>
      <c r="J46" s="296">
        <v>127</v>
      </c>
      <c r="K46" s="296">
        <v>119</v>
      </c>
      <c r="L46" s="296">
        <v>101</v>
      </c>
      <c r="M46" s="296">
        <v>93</v>
      </c>
      <c r="N46" s="296">
        <v>80</v>
      </c>
      <c r="O46" s="296">
        <v>88</v>
      </c>
      <c r="P46" s="296">
        <v>76</v>
      </c>
      <c r="Q46" s="296">
        <v>78</v>
      </c>
      <c r="R46" s="296">
        <v>80</v>
      </c>
      <c r="S46" s="296">
        <v>92</v>
      </c>
      <c r="T46" s="296">
        <v>84</v>
      </c>
      <c r="U46" s="296">
        <v>88</v>
      </c>
      <c r="V46" s="296">
        <v>95</v>
      </c>
      <c r="W46" s="296">
        <v>109</v>
      </c>
      <c r="X46" s="296">
        <v>111</v>
      </c>
      <c r="Y46" s="296">
        <v>117</v>
      </c>
      <c r="Z46" s="296">
        <v>129</v>
      </c>
      <c r="AA46" s="296">
        <v>132</v>
      </c>
      <c r="AB46" s="296">
        <v>121</v>
      </c>
      <c r="AC46" s="296">
        <v>123</v>
      </c>
      <c r="AD46" s="296">
        <v>114</v>
      </c>
      <c r="AE46" s="296">
        <v>116</v>
      </c>
      <c r="AF46" s="296">
        <v>121</v>
      </c>
      <c r="AG46" s="296">
        <v>117</v>
      </c>
      <c r="AH46" s="296">
        <v>101</v>
      </c>
      <c r="AI46" s="296">
        <v>94</v>
      </c>
      <c r="AJ46" s="296">
        <v>95</v>
      </c>
      <c r="AK46" s="296">
        <v>87</v>
      </c>
      <c r="AL46" s="296">
        <v>88</v>
      </c>
      <c r="AM46" s="296">
        <v>95</v>
      </c>
      <c r="AN46" s="296">
        <v>92</v>
      </c>
      <c r="AO46" s="296">
        <v>88</v>
      </c>
      <c r="AP46" s="296">
        <v>88</v>
      </c>
      <c r="AQ46" s="296">
        <v>80</v>
      </c>
      <c r="AR46" s="296">
        <v>95</v>
      </c>
      <c r="AS46" s="296">
        <v>80</v>
      </c>
      <c r="AT46" s="296">
        <v>79</v>
      </c>
      <c r="AU46" s="296">
        <v>68</v>
      </c>
      <c r="AV46" s="296">
        <v>65</v>
      </c>
      <c r="AW46" s="296">
        <v>68</v>
      </c>
      <c r="AX46" s="296">
        <v>57</v>
      </c>
      <c r="AY46" s="296">
        <v>56</v>
      </c>
      <c r="AZ46" s="296">
        <v>57</v>
      </c>
      <c r="BA46" s="296">
        <v>56</v>
      </c>
      <c r="BB46" s="296">
        <v>47</v>
      </c>
      <c r="BC46" s="296">
        <v>52</v>
      </c>
      <c r="BD46" s="296">
        <v>53</v>
      </c>
      <c r="BE46" s="296">
        <v>49</v>
      </c>
      <c r="BF46" s="296">
        <v>55</v>
      </c>
      <c r="BG46" s="296">
        <v>56</v>
      </c>
      <c r="BH46" s="296">
        <v>57</v>
      </c>
      <c r="BI46" s="296">
        <v>55</v>
      </c>
      <c r="BJ46" s="296">
        <v>62</v>
      </c>
      <c r="BK46" s="296">
        <v>66</v>
      </c>
      <c r="BL46" s="296">
        <v>71</v>
      </c>
      <c r="BM46" s="296">
        <v>72</v>
      </c>
      <c r="BN46" s="296">
        <v>78</v>
      </c>
      <c r="BO46" s="296">
        <v>80</v>
      </c>
      <c r="BP46" s="296">
        <v>88</v>
      </c>
      <c r="BQ46" s="296">
        <v>91</v>
      </c>
      <c r="BR46" s="296">
        <v>86</v>
      </c>
      <c r="BS46" s="296">
        <v>86</v>
      </c>
      <c r="BT46" s="296">
        <v>95</v>
      </c>
      <c r="BU46" s="296">
        <v>87</v>
      </c>
      <c r="BV46" s="296">
        <v>82</v>
      </c>
      <c r="BW46" s="296">
        <v>81</v>
      </c>
    </row>
    <row r="47" spans="1:75" x14ac:dyDescent="0.25">
      <c r="A47" t="s">
        <v>44</v>
      </c>
      <c r="B47" s="296">
        <v>75</v>
      </c>
      <c r="C47" s="296">
        <v>79</v>
      </c>
      <c r="D47" s="296">
        <v>73</v>
      </c>
      <c r="E47" s="296">
        <v>65</v>
      </c>
      <c r="F47" s="296">
        <v>72</v>
      </c>
      <c r="G47" s="296">
        <v>70</v>
      </c>
      <c r="H47" s="296">
        <v>56</v>
      </c>
      <c r="I47" s="296">
        <v>57</v>
      </c>
      <c r="J47" s="296">
        <v>52</v>
      </c>
      <c r="K47" s="296">
        <v>52</v>
      </c>
      <c r="L47" s="296">
        <v>49</v>
      </c>
      <c r="M47" s="296">
        <v>55</v>
      </c>
      <c r="N47" s="296">
        <v>54</v>
      </c>
      <c r="O47" s="296">
        <v>55</v>
      </c>
      <c r="P47" s="296">
        <v>51</v>
      </c>
      <c r="Q47" s="296">
        <v>50</v>
      </c>
      <c r="R47" s="296">
        <v>56</v>
      </c>
      <c r="S47" s="296">
        <v>48</v>
      </c>
      <c r="T47" s="296">
        <v>45</v>
      </c>
      <c r="U47" s="296">
        <v>42</v>
      </c>
      <c r="V47" s="296">
        <v>42</v>
      </c>
      <c r="W47" s="296">
        <v>42</v>
      </c>
      <c r="X47" s="296">
        <v>36</v>
      </c>
      <c r="Y47" s="296">
        <v>34</v>
      </c>
      <c r="Z47" s="296">
        <v>26</v>
      </c>
      <c r="AA47" s="296">
        <v>25</v>
      </c>
      <c r="AB47" s="296">
        <v>27</v>
      </c>
      <c r="AC47" s="296">
        <v>26</v>
      </c>
      <c r="AD47" s="296">
        <v>29</v>
      </c>
      <c r="AE47" s="296">
        <v>29</v>
      </c>
      <c r="AF47" s="296">
        <v>30</v>
      </c>
      <c r="AG47" s="296">
        <v>34</v>
      </c>
      <c r="AH47" s="296">
        <v>37</v>
      </c>
      <c r="AI47" s="296">
        <v>39</v>
      </c>
      <c r="AJ47" s="296">
        <v>36</v>
      </c>
      <c r="AK47" s="296">
        <v>33</v>
      </c>
      <c r="AL47" s="296">
        <v>31</v>
      </c>
      <c r="AM47" s="296">
        <v>27</v>
      </c>
      <c r="AN47" s="296">
        <v>23</v>
      </c>
      <c r="AO47" s="296">
        <v>23</v>
      </c>
      <c r="AP47" s="296">
        <v>26</v>
      </c>
      <c r="AQ47" s="296">
        <v>20</v>
      </c>
      <c r="AR47" s="296">
        <v>24</v>
      </c>
      <c r="AS47" s="296">
        <v>24</v>
      </c>
      <c r="AT47" s="296">
        <v>27</v>
      </c>
      <c r="AU47" s="296">
        <v>29</v>
      </c>
      <c r="AV47" s="296">
        <v>21</v>
      </c>
      <c r="AW47" s="296">
        <v>19</v>
      </c>
      <c r="AX47" s="296">
        <v>21</v>
      </c>
      <c r="AY47" s="296">
        <v>29</v>
      </c>
      <c r="AZ47" s="296">
        <v>28</v>
      </c>
      <c r="BA47" s="296">
        <v>26</v>
      </c>
      <c r="BB47" s="296">
        <v>26</v>
      </c>
      <c r="BC47" s="296">
        <v>29</v>
      </c>
      <c r="BD47" s="296">
        <v>23</v>
      </c>
      <c r="BE47" s="296">
        <v>29</v>
      </c>
      <c r="BF47" s="296">
        <v>34</v>
      </c>
      <c r="BG47" s="296">
        <v>31</v>
      </c>
      <c r="BH47" s="296">
        <v>31</v>
      </c>
      <c r="BI47" s="296">
        <v>33</v>
      </c>
      <c r="BJ47" s="296">
        <v>37</v>
      </c>
      <c r="BK47" s="296">
        <v>43</v>
      </c>
      <c r="BL47" s="296">
        <v>45</v>
      </c>
      <c r="BM47" s="296">
        <v>48</v>
      </c>
      <c r="BN47" s="296">
        <v>44</v>
      </c>
      <c r="BO47" s="296">
        <v>36</v>
      </c>
      <c r="BP47" s="296">
        <v>43</v>
      </c>
      <c r="BQ47" s="296">
        <v>42</v>
      </c>
      <c r="BR47" s="296">
        <v>39</v>
      </c>
      <c r="BS47" s="296">
        <v>36</v>
      </c>
      <c r="BT47" s="296">
        <v>36</v>
      </c>
      <c r="BU47" s="296">
        <v>34</v>
      </c>
      <c r="BV47" s="296">
        <v>28</v>
      </c>
      <c r="BW47" s="296">
        <v>33</v>
      </c>
    </row>
    <row r="48" spans="1:75" x14ac:dyDescent="0.25">
      <c r="A48" t="s">
        <v>45</v>
      </c>
      <c r="B48" s="296">
        <v>22</v>
      </c>
      <c r="C48" s="296">
        <v>20</v>
      </c>
      <c r="D48" s="296">
        <v>16</v>
      </c>
      <c r="E48" s="296">
        <v>17</v>
      </c>
      <c r="F48" s="296">
        <v>19</v>
      </c>
      <c r="G48" s="296">
        <v>12</v>
      </c>
      <c r="H48" s="296">
        <v>13</v>
      </c>
      <c r="I48" s="296">
        <v>9</v>
      </c>
      <c r="J48" s="296">
        <v>9</v>
      </c>
      <c r="K48" s="296">
        <v>8</v>
      </c>
      <c r="L48" s="296">
        <v>7</v>
      </c>
      <c r="M48" s="296">
        <v>11</v>
      </c>
      <c r="N48" s="296">
        <v>11</v>
      </c>
      <c r="O48" s="296">
        <v>9</v>
      </c>
      <c r="P48" s="296">
        <v>9</v>
      </c>
      <c r="Q48" s="296">
        <v>8</v>
      </c>
      <c r="R48" s="296">
        <v>12</v>
      </c>
      <c r="S48" s="296">
        <v>9</v>
      </c>
      <c r="T48" s="296">
        <v>13</v>
      </c>
      <c r="U48" s="296">
        <v>11</v>
      </c>
      <c r="V48" s="296">
        <v>11</v>
      </c>
      <c r="W48" s="296">
        <v>12</v>
      </c>
      <c r="X48" s="296">
        <v>9</v>
      </c>
      <c r="Y48" s="296">
        <v>10</v>
      </c>
      <c r="Z48" s="296">
        <v>9</v>
      </c>
      <c r="AA48" s="296">
        <v>11</v>
      </c>
      <c r="AB48" s="296">
        <v>10</v>
      </c>
      <c r="AC48" s="296">
        <v>5</v>
      </c>
      <c r="AD48" s="296">
        <v>5</v>
      </c>
      <c r="AE48" s="296">
        <v>6</v>
      </c>
      <c r="AF48" s="296">
        <v>3</v>
      </c>
      <c r="AG48" s="296">
        <v>4</v>
      </c>
      <c r="AH48" s="296">
        <v>4</v>
      </c>
      <c r="AI48" s="296">
        <v>5</v>
      </c>
      <c r="AJ48" s="296">
        <v>6</v>
      </c>
      <c r="AK48" s="296">
        <v>5</v>
      </c>
      <c r="AL48" s="296">
        <v>5</v>
      </c>
      <c r="AM48" s="296">
        <v>5</v>
      </c>
      <c r="AN48" s="296">
        <v>3</v>
      </c>
      <c r="AO48" s="296">
        <v>2</v>
      </c>
      <c r="AP48" s="296">
        <v>2</v>
      </c>
      <c r="AQ48" s="296">
        <v>1</v>
      </c>
      <c r="AR48" s="296">
        <v>1</v>
      </c>
      <c r="AS48" s="296">
        <v>1</v>
      </c>
      <c r="AT48" s="296">
        <v>1</v>
      </c>
      <c r="AU48" s="296" t="s">
        <v>18</v>
      </c>
      <c r="AV48" s="296">
        <v>2</v>
      </c>
      <c r="AW48" s="296">
        <v>3</v>
      </c>
      <c r="AX48" s="296">
        <v>2</v>
      </c>
      <c r="AY48" s="296">
        <v>1</v>
      </c>
      <c r="AZ48" s="296">
        <v>1</v>
      </c>
      <c r="BA48" s="296" t="s">
        <v>18</v>
      </c>
      <c r="BB48" s="296" t="s">
        <v>18</v>
      </c>
      <c r="BC48" s="296" t="s">
        <v>18</v>
      </c>
      <c r="BD48" s="296" t="s">
        <v>18</v>
      </c>
      <c r="BE48" s="296" t="s">
        <v>18</v>
      </c>
      <c r="BF48" s="296" t="s">
        <v>18</v>
      </c>
      <c r="BG48" s="296" t="s">
        <v>18</v>
      </c>
      <c r="BH48" s="296" t="s">
        <v>18</v>
      </c>
      <c r="BI48" s="296" t="s">
        <v>18</v>
      </c>
      <c r="BJ48" s="296" t="s">
        <v>18</v>
      </c>
      <c r="BK48" s="296" t="s">
        <v>18</v>
      </c>
      <c r="BL48" s="296">
        <v>1</v>
      </c>
      <c r="BM48" s="296" t="s">
        <v>18</v>
      </c>
      <c r="BN48" s="296" t="s">
        <v>18</v>
      </c>
      <c r="BO48" s="296" t="s">
        <v>18</v>
      </c>
      <c r="BP48" s="296" t="s">
        <v>18</v>
      </c>
      <c r="BQ48" s="296" t="s">
        <v>18</v>
      </c>
      <c r="BR48" s="296" t="s">
        <v>18</v>
      </c>
      <c r="BS48" s="296" t="s">
        <v>18</v>
      </c>
      <c r="BT48" s="296" t="s">
        <v>18</v>
      </c>
      <c r="BU48" s="296" t="s">
        <v>18</v>
      </c>
      <c r="BV48" s="296">
        <v>1</v>
      </c>
      <c r="BW48" s="296" t="s">
        <v>18</v>
      </c>
    </row>
    <row r="49" spans="1:75" x14ac:dyDescent="0.25">
      <c r="A49" t="s">
        <v>46</v>
      </c>
      <c r="B49" s="296">
        <v>405</v>
      </c>
      <c r="C49" s="296">
        <v>417</v>
      </c>
      <c r="D49" s="296">
        <v>393</v>
      </c>
      <c r="E49" s="296">
        <v>389</v>
      </c>
      <c r="F49" s="296">
        <v>417</v>
      </c>
      <c r="G49" s="296">
        <v>432</v>
      </c>
      <c r="H49" s="296">
        <v>470</v>
      </c>
      <c r="I49" s="296">
        <v>460</v>
      </c>
      <c r="J49" s="296">
        <v>476</v>
      </c>
      <c r="K49" s="296">
        <v>510</v>
      </c>
      <c r="L49" s="296">
        <v>518</v>
      </c>
      <c r="M49" s="296">
        <v>513</v>
      </c>
      <c r="N49" s="296">
        <v>496</v>
      </c>
      <c r="O49" s="296">
        <v>504</v>
      </c>
      <c r="P49" s="296">
        <v>487</v>
      </c>
      <c r="Q49" s="296">
        <v>461</v>
      </c>
      <c r="R49" s="296">
        <v>436</v>
      </c>
      <c r="S49" s="296">
        <v>433</v>
      </c>
      <c r="T49" s="296">
        <v>426</v>
      </c>
      <c r="U49" s="296">
        <v>430</v>
      </c>
      <c r="V49" s="296">
        <v>423</v>
      </c>
      <c r="W49" s="296">
        <v>403</v>
      </c>
      <c r="X49" s="296">
        <v>396</v>
      </c>
      <c r="Y49" s="296">
        <v>422</v>
      </c>
      <c r="Z49" s="296">
        <v>398</v>
      </c>
      <c r="AA49" s="296">
        <v>401</v>
      </c>
      <c r="AB49" s="296">
        <v>366</v>
      </c>
      <c r="AC49" s="296">
        <v>364</v>
      </c>
      <c r="AD49" s="296">
        <v>349</v>
      </c>
      <c r="AE49" s="296">
        <v>343</v>
      </c>
      <c r="AF49" s="296">
        <v>314</v>
      </c>
      <c r="AG49" s="296">
        <v>337</v>
      </c>
      <c r="AH49" s="296">
        <v>293</v>
      </c>
      <c r="AI49" s="296">
        <v>281</v>
      </c>
      <c r="AJ49" s="296">
        <v>287</v>
      </c>
      <c r="AK49" s="296">
        <v>290</v>
      </c>
      <c r="AL49" s="296">
        <v>293</v>
      </c>
      <c r="AM49" s="296">
        <v>296</v>
      </c>
      <c r="AN49" s="296">
        <v>280</v>
      </c>
      <c r="AO49" s="296">
        <v>264</v>
      </c>
      <c r="AP49" s="296">
        <v>256</v>
      </c>
      <c r="AQ49" s="296">
        <v>260</v>
      </c>
      <c r="AR49" s="296">
        <v>267</v>
      </c>
      <c r="AS49" s="296">
        <v>274</v>
      </c>
      <c r="AT49" s="296">
        <v>254</v>
      </c>
      <c r="AU49" s="296">
        <v>233</v>
      </c>
      <c r="AV49" s="296">
        <v>209</v>
      </c>
      <c r="AW49" s="296">
        <v>217</v>
      </c>
      <c r="AX49" s="296">
        <v>216</v>
      </c>
      <c r="AY49" s="296">
        <v>223</v>
      </c>
      <c r="AZ49" s="296">
        <v>228</v>
      </c>
      <c r="BA49" s="296">
        <v>237</v>
      </c>
      <c r="BB49" s="296">
        <v>225</v>
      </c>
      <c r="BC49" s="296">
        <v>237</v>
      </c>
      <c r="BD49" s="296">
        <v>204</v>
      </c>
      <c r="BE49" s="296">
        <v>193</v>
      </c>
      <c r="BF49" s="296">
        <v>190</v>
      </c>
      <c r="BG49" s="296">
        <v>190</v>
      </c>
      <c r="BH49" s="296">
        <v>201</v>
      </c>
      <c r="BI49" s="296">
        <v>204</v>
      </c>
      <c r="BJ49" s="296">
        <v>184</v>
      </c>
      <c r="BK49" s="296">
        <v>168</v>
      </c>
      <c r="BL49" s="296">
        <v>187</v>
      </c>
      <c r="BM49" s="296">
        <v>167</v>
      </c>
      <c r="BN49" s="296">
        <v>178</v>
      </c>
      <c r="BO49" s="296">
        <v>187</v>
      </c>
      <c r="BP49" s="296">
        <v>174</v>
      </c>
      <c r="BQ49" s="296">
        <v>196</v>
      </c>
      <c r="BR49" s="296">
        <v>179</v>
      </c>
      <c r="BS49" s="296">
        <v>179</v>
      </c>
      <c r="BT49" s="296">
        <v>177</v>
      </c>
      <c r="BU49" s="296">
        <v>183</v>
      </c>
      <c r="BV49" s="296">
        <v>222</v>
      </c>
      <c r="BW49" s="296">
        <v>231</v>
      </c>
    </row>
    <row r="50" spans="1:75" x14ac:dyDescent="0.25">
      <c r="A50" t="s">
        <v>47</v>
      </c>
      <c r="B50" s="296">
        <v>54</v>
      </c>
      <c r="C50" s="296">
        <v>69</v>
      </c>
      <c r="D50" s="296">
        <v>61</v>
      </c>
      <c r="E50" s="296">
        <v>68</v>
      </c>
      <c r="F50" s="296">
        <v>73</v>
      </c>
      <c r="G50" s="296">
        <v>69</v>
      </c>
      <c r="H50" s="296">
        <v>67</v>
      </c>
      <c r="I50" s="296">
        <v>70</v>
      </c>
      <c r="J50" s="296">
        <v>76</v>
      </c>
      <c r="K50" s="296">
        <v>62</v>
      </c>
      <c r="L50" s="296">
        <v>57</v>
      </c>
      <c r="M50" s="296">
        <v>59</v>
      </c>
      <c r="N50" s="296">
        <v>54</v>
      </c>
      <c r="O50" s="296">
        <v>54</v>
      </c>
      <c r="P50" s="296">
        <v>55</v>
      </c>
      <c r="Q50" s="296">
        <v>56</v>
      </c>
      <c r="R50" s="296">
        <v>49</v>
      </c>
      <c r="S50" s="296">
        <v>46</v>
      </c>
      <c r="T50" s="296">
        <v>53</v>
      </c>
      <c r="U50" s="296">
        <v>44</v>
      </c>
      <c r="V50" s="296">
        <v>43</v>
      </c>
      <c r="W50" s="296">
        <v>36</v>
      </c>
      <c r="X50" s="296">
        <v>35</v>
      </c>
      <c r="Y50" s="296">
        <v>31</v>
      </c>
      <c r="Z50" s="296">
        <v>30</v>
      </c>
      <c r="AA50" s="296">
        <v>27</v>
      </c>
      <c r="AB50" s="296">
        <v>27</v>
      </c>
      <c r="AC50" s="296">
        <v>26</v>
      </c>
      <c r="AD50" s="296">
        <v>32</v>
      </c>
      <c r="AE50" s="296">
        <v>24</v>
      </c>
      <c r="AF50" s="296">
        <v>28</v>
      </c>
      <c r="AG50" s="296">
        <v>31</v>
      </c>
      <c r="AH50" s="296">
        <v>25</v>
      </c>
      <c r="AI50" s="296">
        <v>28</v>
      </c>
      <c r="AJ50" s="296">
        <v>22</v>
      </c>
      <c r="AK50" s="296">
        <v>27</v>
      </c>
      <c r="AL50" s="296">
        <v>32</v>
      </c>
      <c r="AM50" s="296">
        <v>30</v>
      </c>
      <c r="AN50" s="296">
        <v>30</v>
      </c>
      <c r="AO50" s="296">
        <v>22</v>
      </c>
      <c r="AP50" s="296">
        <v>18</v>
      </c>
      <c r="AQ50" s="296">
        <v>20</v>
      </c>
      <c r="AR50" s="296">
        <v>22</v>
      </c>
      <c r="AS50" s="296">
        <v>24</v>
      </c>
      <c r="AT50" s="296">
        <v>22</v>
      </c>
      <c r="AU50" s="296">
        <v>22</v>
      </c>
      <c r="AV50" s="296">
        <v>19</v>
      </c>
      <c r="AW50" s="296">
        <v>17</v>
      </c>
      <c r="AX50" s="296">
        <v>15</v>
      </c>
      <c r="AY50" s="296">
        <v>19</v>
      </c>
      <c r="AZ50" s="296">
        <v>19</v>
      </c>
      <c r="BA50" s="296">
        <v>16</v>
      </c>
      <c r="BB50" s="296">
        <v>6</v>
      </c>
      <c r="BC50" s="296">
        <v>10</v>
      </c>
      <c r="BD50" s="296">
        <v>8</v>
      </c>
      <c r="BE50" s="296">
        <v>8</v>
      </c>
      <c r="BF50" s="296">
        <v>11</v>
      </c>
      <c r="BG50" s="296">
        <v>12</v>
      </c>
      <c r="BH50" s="296">
        <v>13</v>
      </c>
      <c r="BI50" s="296">
        <v>9</v>
      </c>
      <c r="BJ50" s="296">
        <v>10</v>
      </c>
      <c r="BK50" s="296">
        <v>17</v>
      </c>
      <c r="BL50" s="296">
        <v>15</v>
      </c>
      <c r="BM50" s="296">
        <v>15</v>
      </c>
      <c r="BN50" s="296">
        <v>9</v>
      </c>
      <c r="BO50" s="296">
        <v>10</v>
      </c>
      <c r="BP50" s="296">
        <v>8</v>
      </c>
      <c r="BQ50" s="296">
        <v>12</v>
      </c>
      <c r="BR50" s="296">
        <v>14</v>
      </c>
      <c r="BS50" s="296">
        <v>10</v>
      </c>
      <c r="BT50" s="296">
        <v>11</v>
      </c>
      <c r="BU50" s="296">
        <v>12</v>
      </c>
      <c r="BV50" s="296">
        <v>11</v>
      </c>
      <c r="BW50" s="296">
        <v>13</v>
      </c>
    </row>
    <row r="51" spans="1:75" x14ac:dyDescent="0.25">
      <c r="A51" t="s">
        <v>48</v>
      </c>
      <c r="B51" s="296" t="s">
        <v>18</v>
      </c>
      <c r="C51" s="296" t="s">
        <v>18</v>
      </c>
      <c r="D51" s="296" t="s">
        <v>18</v>
      </c>
      <c r="E51" s="296" t="s">
        <v>18</v>
      </c>
      <c r="F51" s="296" t="s">
        <v>18</v>
      </c>
      <c r="G51" s="296" t="s">
        <v>18</v>
      </c>
      <c r="H51" s="296" t="s">
        <v>18</v>
      </c>
      <c r="I51" s="296" t="s">
        <v>18</v>
      </c>
      <c r="J51" s="296" t="s">
        <v>18</v>
      </c>
      <c r="K51" s="296" t="s">
        <v>18</v>
      </c>
      <c r="L51" s="296" t="s">
        <v>18</v>
      </c>
      <c r="M51" s="296" t="s">
        <v>18</v>
      </c>
      <c r="N51" s="296" t="s">
        <v>18</v>
      </c>
      <c r="O51" s="296" t="s">
        <v>18</v>
      </c>
      <c r="P51" s="296" t="s">
        <v>18</v>
      </c>
      <c r="Q51" s="296" t="s">
        <v>18</v>
      </c>
      <c r="R51" s="296" t="s">
        <v>18</v>
      </c>
      <c r="S51" s="296" t="s">
        <v>18</v>
      </c>
      <c r="T51" s="296">
        <v>1</v>
      </c>
      <c r="U51" s="296" t="s">
        <v>18</v>
      </c>
      <c r="V51" s="296" t="s">
        <v>18</v>
      </c>
      <c r="W51" s="296" t="s">
        <v>18</v>
      </c>
      <c r="X51" s="296" t="s">
        <v>18</v>
      </c>
      <c r="Y51" s="296" t="s">
        <v>18</v>
      </c>
      <c r="Z51" s="296">
        <v>2</v>
      </c>
      <c r="AA51" s="296">
        <v>2</v>
      </c>
      <c r="AB51" s="296">
        <v>2</v>
      </c>
      <c r="AC51" s="296">
        <v>1</v>
      </c>
      <c r="AD51" s="296">
        <v>1</v>
      </c>
      <c r="AE51" s="296" t="s">
        <v>18</v>
      </c>
      <c r="AF51" s="296" t="s">
        <v>18</v>
      </c>
      <c r="AG51" s="296" t="s">
        <v>18</v>
      </c>
      <c r="AH51" s="296" t="s">
        <v>18</v>
      </c>
      <c r="AI51" s="296" t="s">
        <v>18</v>
      </c>
      <c r="AJ51" s="296" t="s">
        <v>18</v>
      </c>
      <c r="AK51" s="296" t="s">
        <v>18</v>
      </c>
      <c r="AL51" s="296" t="s">
        <v>18</v>
      </c>
      <c r="AM51" s="296" t="s">
        <v>18</v>
      </c>
      <c r="AN51" s="296" t="s">
        <v>18</v>
      </c>
      <c r="AO51" s="296" t="s">
        <v>18</v>
      </c>
      <c r="AP51" s="296" t="s">
        <v>18</v>
      </c>
      <c r="AQ51" s="296" t="s">
        <v>18</v>
      </c>
      <c r="AR51" s="296">
        <v>1</v>
      </c>
      <c r="AS51" s="296">
        <v>1</v>
      </c>
      <c r="AT51" s="296">
        <v>1</v>
      </c>
      <c r="AU51" s="296">
        <v>1</v>
      </c>
      <c r="AV51" s="296" t="s">
        <v>18</v>
      </c>
      <c r="AW51" s="296" t="s">
        <v>18</v>
      </c>
      <c r="AX51" s="296">
        <v>1</v>
      </c>
      <c r="AY51" s="296">
        <v>1</v>
      </c>
      <c r="AZ51" s="296" t="s">
        <v>18</v>
      </c>
      <c r="BA51" s="296" t="s">
        <v>18</v>
      </c>
      <c r="BB51" s="296" t="s">
        <v>18</v>
      </c>
      <c r="BC51" s="296" t="s">
        <v>18</v>
      </c>
      <c r="BD51" s="296" t="s">
        <v>18</v>
      </c>
      <c r="BE51" s="296" t="s">
        <v>18</v>
      </c>
      <c r="BF51" s="296" t="s">
        <v>18</v>
      </c>
      <c r="BG51" s="296" t="s">
        <v>18</v>
      </c>
      <c r="BH51" s="296" t="s">
        <v>18</v>
      </c>
      <c r="BI51" s="296" t="s">
        <v>18</v>
      </c>
      <c r="BJ51" s="296" t="s">
        <v>18</v>
      </c>
      <c r="BK51" s="296" t="s">
        <v>18</v>
      </c>
      <c r="BL51" s="296" t="s">
        <v>18</v>
      </c>
      <c r="BM51" s="296" t="s">
        <v>18</v>
      </c>
      <c r="BN51" s="296" t="s">
        <v>18</v>
      </c>
      <c r="BO51" s="296" t="s">
        <v>18</v>
      </c>
      <c r="BP51" s="296" t="s">
        <v>18</v>
      </c>
      <c r="BQ51" s="296" t="s">
        <v>18</v>
      </c>
      <c r="BR51" s="296" t="s">
        <v>18</v>
      </c>
      <c r="BS51" s="296" t="s">
        <v>18</v>
      </c>
      <c r="BT51" s="296" t="s">
        <v>18</v>
      </c>
      <c r="BU51" s="296">
        <v>1</v>
      </c>
      <c r="BV51" s="296">
        <v>1</v>
      </c>
      <c r="BW51" s="296">
        <v>1</v>
      </c>
    </row>
    <row r="52" spans="1:75" x14ac:dyDescent="0.25">
      <c r="A52" t="s">
        <v>49</v>
      </c>
      <c r="B52" s="296">
        <v>804</v>
      </c>
      <c r="C52" s="296">
        <v>875</v>
      </c>
      <c r="D52" s="296">
        <v>857</v>
      </c>
      <c r="E52" s="296">
        <v>855</v>
      </c>
      <c r="F52" s="296">
        <v>808</v>
      </c>
      <c r="G52" s="296">
        <v>778</v>
      </c>
      <c r="H52" s="296">
        <v>759</v>
      </c>
      <c r="I52" s="296">
        <v>803</v>
      </c>
      <c r="J52" s="296">
        <v>800</v>
      </c>
      <c r="K52" s="296">
        <v>800</v>
      </c>
      <c r="L52" s="296">
        <v>740</v>
      </c>
      <c r="M52" s="296">
        <v>709</v>
      </c>
      <c r="N52" s="296">
        <v>654</v>
      </c>
      <c r="O52" s="296">
        <v>615</v>
      </c>
      <c r="P52" s="296">
        <v>558</v>
      </c>
      <c r="Q52" s="296">
        <v>549</v>
      </c>
      <c r="R52" s="296">
        <v>489</v>
      </c>
      <c r="S52" s="296">
        <v>554</v>
      </c>
      <c r="T52" s="296">
        <v>484</v>
      </c>
      <c r="U52" s="296">
        <v>513</v>
      </c>
      <c r="V52" s="296">
        <v>472</v>
      </c>
      <c r="W52" s="296">
        <v>491</v>
      </c>
      <c r="X52" s="296">
        <v>466</v>
      </c>
      <c r="Y52" s="296">
        <v>514</v>
      </c>
      <c r="Z52" s="296">
        <v>478</v>
      </c>
      <c r="AA52" s="296">
        <v>489</v>
      </c>
      <c r="AB52" s="296">
        <v>413</v>
      </c>
      <c r="AC52" s="296">
        <v>417</v>
      </c>
      <c r="AD52" s="296">
        <v>365</v>
      </c>
      <c r="AE52" s="296">
        <v>409</v>
      </c>
      <c r="AF52" s="296">
        <v>354</v>
      </c>
      <c r="AG52" s="296">
        <v>381</v>
      </c>
      <c r="AH52" s="296">
        <v>333</v>
      </c>
      <c r="AI52" s="296">
        <v>353</v>
      </c>
      <c r="AJ52" s="296">
        <v>321</v>
      </c>
      <c r="AK52" s="296">
        <v>348</v>
      </c>
      <c r="AL52" s="296">
        <v>327</v>
      </c>
      <c r="AM52" s="296">
        <v>334</v>
      </c>
      <c r="AN52" s="296">
        <v>336</v>
      </c>
      <c r="AO52" s="296">
        <v>328</v>
      </c>
      <c r="AP52" s="296">
        <v>299</v>
      </c>
      <c r="AQ52" s="296">
        <v>299</v>
      </c>
      <c r="AR52" s="296">
        <v>247</v>
      </c>
      <c r="AS52" s="296">
        <v>251</v>
      </c>
      <c r="AT52" s="296">
        <v>258</v>
      </c>
      <c r="AU52" s="296">
        <v>292</v>
      </c>
      <c r="AV52" s="296">
        <v>274</v>
      </c>
      <c r="AW52" s="296">
        <v>303</v>
      </c>
      <c r="AX52" s="296">
        <v>286</v>
      </c>
      <c r="AY52" s="296">
        <v>266</v>
      </c>
      <c r="AZ52" s="296">
        <v>274</v>
      </c>
      <c r="BA52" s="296">
        <v>313</v>
      </c>
      <c r="BB52" s="296">
        <v>296</v>
      </c>
      <c r="BC52" s="296">
        <v>315</v>
      </c>
      <c r="BD52" s="296">
        <v>301</v>
      </c>
      <c r="BE52" s="296">
        <v>307</v>
      </c>
      <c r="BF52" s="296">
        <v>300</v>
      </c>
      <c r="BG52" s="296">
        <v>287</v>
      </c>
      <c r="BH52" s="296">
        <v>282</v>
      </c>
      <c r="BI52" s="296">
        <v>316</v>
      </c>
      <c r="BJ52" s="296">
        <v>304</v>
      </c>
      <c r="BK52" s="296">
        <v>320</v>
      </c>
      <c r="BL52" s="296">
        <v>328</v>
      </c>
      <c r="BM52" s="296">
        <v>312</v>
      </c>
      <c r="BN52" s="296">
        <v>294</v>
      </c>
      <c r="BO52" s="296">
        <v>307</v>
      </c>
      <c r="BP52" s="296">
        <v>310</v>
      </c>
      <c r="BQ52" s="296">
        <v>301</v>
      </c>
      <c r="BR52" s="296">
        <v>304</v>
      </c>
      <c r="BS52" s="296">
        <v>311</v>
      </c>
      <c r="BT52" s="296">
        <v>293</v>
      </c>
      <c r="BU52" s="296">
        <v>279</v>
      </c>
      <c r="BV52" s="296">
        <v>265</v>
      </c>
      <c r="BW52" s="296">
        <v>291</v>
      </c>
    </row>
    <row r="53" spans="1:75" x14ac:dyDescent="0.25">
      <c r="A53" t="s">
        <v>50</v>
      </c>
      <c r="B53" s="296">
        <v>1075</v>
      </c>
      <c r="C53" s="296">
        <v>1091</v>
      </c>
      <c r="D53" s="296">
        <v>1026</v>
      </c>
      <c r="E53" s="296">
        <v>967</v>
      </c>
      <c r="F53" s="296">
        <v>918</v>
      </c>
      <c r="G53" s="296">
        <v>870</v>
      </c>
      <c r="H53" s="296">
        <v>803</v>
      </c>
      <c r="I53" s="296">
        <v>729</v>
      </c>
      <c r="J53" s="296">
        <v>674</v>
      </c>
      <c r="K53" s="296">
        <v>649</v>
      </c>
      <c r="L53" s="296">
        <v>637</v>
      </c>
      <c r="M53" s="296">
        <v>565</v>
      </c>
      <c r="N53" s="296">
        <v>502</v>
      </c>
      <c r="O53" s="296">
        <v>488</v>
      </c>
      <c r="P53" s="296">
        <v>439</v>
      </c>
      <c r="Q53" s="296">
        <v>410</v>
      </c>
      <c r="R53" s="296">
        <v>378</v>
      </c>
      <c r="S53" s="296">
        <v>345</v>
      </c>
      <c r="T53" s="296">
        <v>304</v>
      </c>
      <c r="U53" s="296">
        <v>308</v>
      </c>
      <c r="V53" s="296">
        <v>316</v>
      </c>
      <c r="W53" s="296">
        <v>279</v>
      </c>
      <c r="X53" s="296">
        <v>280</v>
      </c>
      <c r="Y53" s="296">
        <v>261</v>
      </c>
      <c r="Z53" s="296">
        <v>254</v>
      </c>
      <c r="AA53" s="296">
        <v>221</v>
      </c>
      <c r="AB53" s="296">
        <v>251</v>
      </c>
      <c r="AC53" s="296">
        <v>251</v>
      </c>
      <c r="AD53" s="296">
        <v>241</v>
      </c>
      <c r="AE53" s="296">
        <v>257</v>
      </c>
      <c r="AF53" s="296">
        <v>231</v>
      </c>
      <c r="AG53" s="296">
        <v>223</v>
      </c>
      <c r="AH53" s="296">
        <v>232</v>
      </c>
      <c r="AI53" s="296">
        <v>205</v>
      </c>
      <c r="AJ53" s="296">
        <v>216</v>
      </c>
      <c r="AK53" s="296">
        <v>204</v>
      </c>
      <c r="AL53" s="296">
        <v>200</v>
      </c>
      <c r="AM53" s="296">
        <v>212</v>
      </c>
      <c r="AN53" s="296">
        <v>200</v>
      </c>
      <c r="AO53" s="296">
        <v>206</v>
      </c>
      <c r="AP53" s="296">
        <v>185</v>
      </c>
      <c r="AQ53" s="296">
        <v>183</v>
      </c>
      <c r="AR53" s="296">
        <v>188</v>
      </c>
      <c r="AS53" s="296">
        <v>202</v>
      </c>
      <c r="AT53" s="296">
        <v>184</v>
      </c>
      <c r="AU53" s="296">
        <v>195</v>
      </c>
      <c r="AV53" s="296">
        <v>190</v>
      </c>
      <c r="AW53" s="296">
        <v>163</v>
      </c>
      <c r="AX53" s="296">
        <v>167</v>
      </c>
      <c r="AY53" s="296">
        <v>189</v>
      </c>
      <c r="AZ53" s="296">
        <v>200</v>
      </c>
      <c r="BA53" s="296">
        <v>194</v>
      </c>
      <c r="BB53" s="296">
        <v>181</v>
      </c>
      <c r="BC53" s="296">
        <v>187</v>
      </c>
      <c r="BD53" s="296">
        <v>174</v>
      </c>
      <c r="BE53" s="296">
        <v>172</v>
      </c>
      <c r="BF53" s="296">
        <v>143</v>
      </c>
      <c r="BG53" s="296">
        <v>142</v>
      </c>
      <c r="BH53" s="296">
        <v>149</v>
      </c>
      <c r="BI53" s="296">
        <v>166</v>
      </c>
      <c r="BJ53" s="296">
        <v>168</v>
      </c>
      <c r="BK53" s="296">
        <v>173</v>
      </c>
      <c r="BL53" s="296">
        <v>181</v>
      </c>
      <c r="BM53" s="296">
        <v>185</v>
      </c>
      <c r="BN53" s="296">
        <v>183</v>
      </c>
      <c r="BO53" s="296">
        <v>200</v>
      </c>
      <c r="BP53" s="296">
        <v>197</v>
      </c>
      <c r="BQ53" s="296">
        <v>216</v>
      </c>
      <c r="BR53" s="296">
        <v>193</v>
      </c>
      <c r="BS53" s="296">
        <v>185</v>
      </c>
      <c r="BT53" s="296">
        <v>182</v>
      </c>
      <c r="BU53" s="296">
        <v>182</v>
      </c>
      <c r="BV53" s="296">
        <v>171</v>
      </c>
      <c r="BW53" s="296">
        <v>198</v>
      </c>
    </row>
    <row r="54" spans="1:75" x14ac:dyDescent="0.25">
      <c r="A54" t="s">
        <v>51</v>
      </c>
      <c r="B54" s="296">
        <v>3</v>
      </c>
      <c r="C54" s="296">
        <v>3</v>
      </c>
      <c r="D54" s="296">
        <v>1</v>
      </c>
      <c r="E54" s="296" t="s">
        <v>18</v>
      </c>
      <c r="F54" s="296" t="s">
        <v>18</v>
      </c>
      <c r="G54" s="296" t="s">
        <v>18</v>
      </c>
      <c r="H54" s="296">
        <v>1</v>
      </c>
      <c r="I54" s="296" t="s">
        <v>18</v>
      </c>
      <c r="J54" s="296" t="s">
        <v>18</v>
      </c>
      <c r="K54" s="296">
        <v>2</v>
      </c>
      <c r="L54" s="296">
        <v>2</v>
      </c>
      <c r="M54" s="296">
        <v>3</v>
      </c>
      <c r="N54" s="296">
        <v>6</v>
      </c>
      <c r="O54" s="296">
        <v>6</v>
      </c>
      <c r="P54" s="296">
        <v>6</v>
      </c>
      <c r="Q54" s="296">
        <v>8</v>
      </c>
      <c r="R54" s="296">
        <v>11</v>
      </c>
      <c r="S54" s="296">
        <v>14</v>
      </c>
      <c r="T54" s="296">
        <v>7</v>
      </c>
      <c r="U54" s="296">
        <v>6</v>
      </c>
      <c r="V54" s="296">
        <v>8</v>
      </c>
      <c r="W54" s="296">
        <v>8</v>
      </c>
      <c r="X54" s="296">
        <v>8</v>
      </c>
      <c r="Y54" s="296">
        <v>8</v>
      </c>
      <c r="Z54" s="296">
        <v>10</v>
      </c>
      <c r="AA54" s="296">
        <v>10</v>
      </c>
      <c r="AB54" s="296">
        <v>10</v>
      </c>
      <c r="AC54" s="296">
        <v>8</v>
      </c>
      <c r="AD54" s="296">
        <v>9</v>
      </c>
      <c r="AE54" s="296">
        <v>10</v>
      </c>
      <c r="AF54" s="296">
        <v>8</v>
      </c>
      <c r="AG54" s="296">
        <v>4</v>
      </c>
      <c r="AH54" s="296">
        <v>4</v>
      </c>
      <c r="AI54" s="296">
        <v>6</v>
      </c>
      <c r="AJ54" s="296">
        <v>4</v>
      </c>
      <c r="AK54" s="296">
        <v>3</v>
      </c>
      <c r="AL54" s="296">
        <v>2</v>
      </c>
      <c r="AM54" s="296">
        <v>3</v>
      </c>
      <c r="AN54" s="296">
        <v>3</v>
      </c>
      <c r="AO54" s="296">
        <v>5</v>
      </c>
      <c r="AP54" s="296">
        <v>6</v>
      </c>
      <c r="AQ54" s="296">
        <v>5</v>
      </c>
      <c r="AR54" s="296">
        <v>4</v>
      </c>
      <c r="AS54" s="296">
        <v>4</v>
      </c>
      <c r="AT54" s="296">
        <v>4</v>
      </c>
      <c r="AU54" s="296">
        <v>4</v>
      </c>
      <c r="AV54" s="296">
        <v>3</v>
      </c>
      <c r="AW54" s="296" t="s">
        <v>18</v>
      </c>
      <c r="AX54" s="296">
        <v>3</v>
      </c>
      <c r="AY54" s="296">
        <v>3</v>
      </c>
      <c r="AZ54" s="296">
        <v>3</v>
      </c>
      <c r="BA54" s="296">
        <v>3</v>
      </c>
      <c r="BB54" s="296">
        <v>3</v>
      </c>
      <c r="BC54" s="296">
        <v>3</v>
      </c>
      <c r="BD54" s="296">
        <v>6</v>
      </c>
      <c r="BE54" s="296">
        <v>4</v>
      </c>
      <c r="BF54" s="296">
        <v>4</v>
      </c>
      <c r="BG54" s="296">
        <v>4</v>
      </c>
      <c r="BH54" s="296">
        <v>2</v>
      </c>
      <c r="BI54" s="296">
        <v>3</v>
      </c>
      <c r="BJ54" s="296">
        <v>3</v>
      </c>
      <c r="BK54" s="296">
        <v>6</v>
      </c>
      <c r="BL54" s="296">
        <v>4</v>
      </c>
      <c r="BM54" s="296">
        <v>7</v>
      </c>
      <c r="BN54" s="296">
        <v>5</v>
      </c>
      <c r="BO54" s="296">
        <v>3</v>
      </c>
      <c r="BP54" s="296">
        <v>3</v>
      </c>
      <c r="BQ54" s="296">
        <v>4</v>
      </c>
      <c r="BR54" s="296">
        <v>4</v>
      </c>
      <c r="BS54" s="296">
        <v>5</v>
      </c>
      <c r="BT54" s="296">
        <v>4</v>
      </c>
      <c r="BU54" s="296">
        <v>2</v>
      </c>
      <c r="BV54" s="296">
        <v>5</v>
      </c>
      <c r="BW54" s="296">
        <v>8</v>
      </c>
    </row>
    <row r="55" spans="1:75" x14ac:dyDescent="0.25">
      <c r="A55" t="s">
        <v>52</v>
      </c>
      <c r="B55" s="296">
        <v>752</v>
      </c>
      <c r="C55" s="296">
        <v>752</v>
      </c>
      <c r="D55" s="296">
        <v>722</v>
      </c>
      <c r="E55" s="296">
        <v>710</v>
      </c>
      <c r="F55" s="296">
        <v>705</v>
      </c>
      <c r="G55" s="296">
        <v>672</v>
      </c>
      <c r="H55" s="296">
        <v>680</v>
      </c>
      <c r="I55" s="296">
        <v>709</v>
      </c>
      <c r="J55" s="296">
        <v>698</v>
      </c>
      <c r="K55" s="296">
        <v>731</v>
      </c>
      <c r="L55" s="296">
        <v>746</v>
      </c>
      <c r="M55" s="296">
        <v>725</v>
      </c>
      <c r="N55" s="296">
        <v>699</v>
      </c>
      <c r="O55" s="296">
        <v>737</v>
      </c>
      <c r="P55" s="296">
        <v>699</v>
      </c>
      <c r="Q55" s="296">
        <v>651</v>
      </c>
      <c r="R55" s="296">
        <v>667</v>
      </c>
      <c r="S55" s="296">
        <v>697</v>
      </c>
      <c r="T55" s="296">
        <v>725</v>
      </c>
      <c r="U55" s="296">
        <v>694</v>
      </c>
      <c r="V55" s="296">
        <v>644</v>
      </c>
      <c r="W55" s="296">
        <v>636</v>
      </c>
      <c r="X55" s="296">
        <v>586</v>
      </c>
      <c r="Y55" s="296">
        <v>582</v>
      </c>
      <c r="Z55" s="296">
        <v>536</v>
      </c>
      <c r="AA55" s="296">
        <v>536</v>
      </c>
      <c r="AB55" s="296">
        <v>537</v>
      </c>
      <c r="AC55" s="296">
        <v>514</v>
      </c>
      <c r="AD55" s="296">
        <v>448</v>
      </c>
      <c r="AE55" s="296">
        <v>432</v>
      </c>
      <c r="AF55" s="296">
        <v>419</v>
      </c>
      <c r="AG55" s="296">
        <v>405</v>
      </c>
      <c r="AH55" s="296">
        <v>393</v>
      </c>
      <c r="AI55" s="296">
        <v>406</v>
      </c>
      <c r="AJ55" s="296">
        <v>407</v>
      </c>
      <c r="AK55" s="296">
        <v>355</v>
      </c>
      <c r="AL55" s="296">
        <v>328</v>
      </c>
      <c r="AM55" s="296">
        <v>332</v>
      </c>
      <c r="AN55" s="296">
        <v>340</v>
      </c>
      <c r="AO55" s="296">
        <v>326</v>
      </c>
      <c r="AP55" s="296">
        <v>313</v>
      </c>
      <c r="AQ55" s="296">
        <v>298</v>
      </c>
      <c r="AR55" s="296">
        <v>280</v>
      </c>
      <c r="AS55" s="296">
        <v>255</v>
      </c>
      <c r="AT55" s="296">
        <v>240</v>
      </c>
      <c r="AU55" s="296">
        <v>247</v>
      </c>
      <c r="AV55" s="296">
        <v>251</v>
      </c>
      <c r="AW55" s="296">
        <v>250</v>
      </c>
      <c r="AX55" s="296">
        <v>254</v>
      </c>
      <c r="AY55" s="296">
        <v>254</v>
      </c>
      <c r="AZ55" s="296">
        <v>254</v>
      </c>
      <c r="BA55" s="296">
        <v>270</v>
      </c>
      <c r="BB55" s="296">
        <v>283</v>
      </c>
      <c r="BC55" s="296">
        <v>295</v>
      </c>
      <c r="BD55" s="296">
        <v>278</v>
      </c>
      <c r="BE55" s="296">
        <v>272</v>
      </c>
      <c r="BF55" s="296">
        <v>278</v>
      </c>
      <c r="BG55" s="296">
        <v>257</v>
      </c>
      <c r="BH55" s="296">
        <v>280</v>
      </c>
      <c r="BI55" s="296">
        <v>290</v>
      </c>
      <c r="BJ55" s="296">
        <v>278</v>
      </c>
      <c r="BK55" s="296">
        <v>286</v>
      </c>
      <c r="BL55" s="296">
        <v>320</v>
      </c>
      <c r="BM55" s="296">
        <v>315</v>
      </c>
      <c r="BN55" s="296">
        <v>281</v>
      </c>
      <c r="BO55" s="296">
        <v>290</v>
      </c>
      <c r="BP55" s="296">
        <v>313</v>
      </c>
      <c r="BQ55" s="296">
        <v>294</v>
      </c>
      <c r="BR55" s="296">
        <v>282</v>
      </c>
      <c r="BS55" s="296">
        <v>288</v>
      </c>
      <c r="BT55" s="296">
        <v>306</v>
      </c>
      <c r="BU55" s="296">
        <v>308</v>
      </c>
      <c r="BV55" s="296">
        <v>297</v>
      </c>
      <c r="BW55" s="296">
        <v>314</v>
      </c>
    </row>
    <row r="56" spans="1:75" x14ac:dyDescent="0.25">
      <c r="A56" t="s">
        <v>53</v>
      </c>
      <c r="B56" s="296">
        <v>1749</v>
      </c>
      <c r="C56" s="296">
        <v>1827</v>
      </c>
      <c r="D56" s="296">
        <v>1803</v>
      </c>
      <c r="E56" s="296">
        <v>1808</v>
      </c>
      <c r="F56" s="296">
        <v>1766</v>
      </c>
      <c r="G56" s="296">
        <v>1784</v>
      </c>
      <c r="H56" s="296">
        <v>1828</v>
      </c>
      <c r="I56" s="296">
        <v>1814</v>
      </c>
      <c r="J56" s="296">
        <v>1766</v>
      </c>
      <c r="K56" s="296">
        <v>1828</v>
      </c>
      <c r="L56" s="296">
        <v>1782</v>
      </c>
      <c r="M56" s="296">
        <v>1788</v>
      </c>
      <c r="N56" s="296">
        <v>1761</v>
      </c>
      <c r="O56" s="296">
        <v>1802</v>
      </c>
      <c r="P56" s="296">
        <v>1756</v>
      </c>
      <c r="Q56" s="296">
        <v>1786</v>
      </c>
      <c r="R56" s="296">
        <v>1784</v>
      </c>
      <c r="S56" s="296">
        <v>1741</v>
      </c>
      <c r="T56" s="296">
        <v>1638</v>
      </c>
      <c r="U56" s="296">
        <v>1612</v>
      </c>
      <c r="V56" s="296">
        <v>1594</v>
      </c>
      <c r="W56" s="296">
        <v>1573</v>
      </c>
      <c r="X56" s="296">
        <v>1602</v>
      </c>
      <c r="Y56" s="296">
        <v>1583</v>
      </c>
      <c r="Z56" s="296">
        <v>1592</v>
      </c>
      <c r="AA56" s="296">
        <v>1600</v>
      </c>
      <c r="AB56" s="296">
        <v>1598</v>
      </c>
      <c r="AC56" s="296">
        <v>1524</v>
      </c>
      <c r="AD56" s="296">
        <v>1490</v>
      </c>
      <c r="AE56" s="296">
        <v>1523</v>
      </c>
      <c r="AF56" s="296">
        <v>1508</v>
      </c>
      <c r="AG56" s="296">
        <v>1474</v>
      </c>
      <c r="AH56" s="296">
        <v>1431</v>
      </c>
      <c r="AI56" s="296">
        <v>1412</v>
      </c>
      <c r="AJ56" s="296">
        <v>1375</v>
      </c>
      <c r="AK56" s="296">
        <v>1295</v>
      </c>
      <c r="AL56" s="296">
        <v>1274</v>
      </c>
      <c r="AM56" s="296">
        <v>1241</v>
      </c>
      <c r="AN56" s="296">
        <v>1209</v>
      </c>
      <c r="AO56" s="296">
        <v>1211</v>
      </c>
      <c r="AP56" s="296">
        <v>1152</v>
      </c>
      <c r="AQ56" s="296">
        <v>1158</v>
      </c>
      <c r="AR56" s="296">
        <v>1119</v>
      </c>
      <c r="AS56" s="296">
        <v>1071</v>
      </c>
      <c r="AT56" s="296">
        <v>1050</v>
      </c>
      <c r="AU56" s="296">
        <v>1012</v>
      </c>
      <c r="AV56" s="296">
        <v>953</v>
      </c>
      <c r="AW56" s="296">
        <v>916</v>
      </c>
      <c r="AX56" s="296">
        <v>884</v>
      </c>
      <c r="AY56" s="296">
        <v>874</v>
      </c>
      <c r="AZ56" s="296">
        <v>891</v>
      </c>
      <c r="BA56" s="296">
        <v>863</v>
      </c>
      <c r="BB56" s="296">
        <v>844</v>
      </c>
      <c r="BC56" s="296">
        <v>856</v>
      </c>
      <c r="BD56" s="296">
        <v>780</v>
      </c>
      <c r="BE56" s="296">
        <v>801</v>
      </c>
      <c r="BF56" s="296">
        <v>755</v>
      </c>
      <c r="BG56" s="296">
        <v>766</v>
      </c>
      <c r="BH56" s="296">
        <v>773</v>
      </c>
      <c r="BI56" s="296">
        <v>729</v>
      </c>
      <c r="BJ56" s="296">
        <v>709</v>
      </c>
      <c r="BK56" s="296">
        <v>690</v>
      </c>
      <c r="BL56" s="296">
        <v>665</v>
      </c>
      <c r="BM56" s="296">
        <v>686</v>
      </c>
      <c r="BN56" s="296">
        <v>640</v>
      </c>
      <c r="BO56" s="296">
        <v>691</v>
      </c>
      <c r="BP56" s="296">
        <v>721</v>
      </c>
      <c r="BQ56" s="296">
        <v>739</v>
      </c>
      <c r="BR56" s="296">
        <v>732</v>
      </c>
      <c r="BS56" s="296">
        <v>715</v>
      </c>
      <c r="BT56" s="296">
        <v>701</v>
      </c>
      <c r="BU56" s="296">
        <v>662</v>
      </c>
      <c r="BV56" s="296">
        <v>636</v>
      </c>
      <c r="BW56" s="296">
        <v>642</v>
      </c>
    </row>
    <row r="57" spans="1:75" x14ac:dyDescent="0.25">
      <c r="A57" t="s">
        <v>54</v>
      </c>
      <c r="B57" s="296">
        <v>366</v>
      </c>
      <c r="C57" s="296">
        <v>363</v>
      </c>
      <c r="D57" s="296">
        <v>340</v>
      </c>
      <c r="E57" s="296">
        <v>324</v>
      </c>
      <c r="F57" s="296">
        <v>321</v>
      </c>
      <c r="G57" s="296">
        <v>314</v>
      </c>
      <c r="H57" s="296">
        <v>306</v>
      </c>
      <c r="I57" s="296">
        <v>293</v>
      </c>
      <c r="J57" s="296">
        <v>307</v>
      </c>
      <c r="K57" s="296">
        <v>290</v>
      </c>
      <c r="L57" s="296">
        <v>274</v>
      </c>
      <c r="M57" s="296">
        <v>279</v>
      </c>
      <c r="N57" s="296">
        <v>267</v>
      </c>
      <c r="O57" s="296">
        <v>275</v>
      </c>
      <c r="P57" s="296">
        <v>265</v>
      </c>
      <c r="Q57" s="296">
        <v>266</v>
      </c>
      <c r="R57" s="296">
        <v>287</v>
      </c>
      <c r="S57" s="296">
        <v>285</v>
      </c>
      <c r="T57" s="296">
        <v>282</v>
      </c>
      <c r="U57" s="296">
        <v>272</v>
      </c>
      <c r="V57" s="296">
        <v>275</v>
      </c>
      <c r="W57" s="296">
        <v>271</v>
      </c>
      <c r="X57" s="296">
        <v>259</v>
      </c>
      <c r="Y57" s="296">
        <v>235</v>
      </c>
      <c r="Z57" s="296">
        <v>228</v>
      </c>
      <c r="AA57" s="296">
        <v>253</v>
      </c>
      <c r="AB57" s="296">
        <v>260</v>
      </c>
      <c r="AC57" s="296">
        <v>233</v>
      </c>
      <c r="AD57" s="296">
        <v>216</v>
      </c>
      <c r="AE57" s="296">
        <v>222</v>
      </c>
      <c r="AF57" s="296">
        <v>214</v>
      </c>
      <c r="AG57" s="296">
        <v>206</v>
      </c>
      <c r="AH57" s="296">
        <v>203</v>
      </c>
      <c r="AI57" s="296">
        <v>206</v>
      </c>
      <c r="AJ57" s="296">
        <v>194</v>
      </c>
      <c r="AK57" s="296">
        <v>204</v>
      </c>
      <c r="AL57" s="296">
        <v>201</v>
      </c>
      <c r="AM57" s="296">
        <v>198</v>
      </c>
      <c r="AN57" s="296">
        <v>190</v>
      </c>
      <c r="AO57" s="296">
        <v>184</v>
      </c>
      <c r="AP57" s="296">
        <v>172</v>
      </c>
      <c r="AQ57" s="296">
        <v>183</v>
      </c>
      <c r="AR57" s="296">
        <v>167</v>
      </c>
      <c r="AS57" s="296">
        <v>143</v>
      </c>
      <c r="AT57" s="296">
        <v>131</v>
      </c>
      <c r="AU57" s="296">
        <v>126</v>
      </c>
      <c r="AV57" s="296">
        <v>120</v>
      </c>
      <c r="AW57" s="296">
        <v>139</v>
      </c>
      <c r="AX57" s="296">
        <v>138</v>
      </c>
      <c r="AY57" s="296">
        <v>143</v>
      </c>
      <c r="AZ57" s="296">
        <v>123</v>
      </c>
      <c r="BA57" s="296">
        <v>108</v>
      </c>
      <c r="BB57" s="296">
        <v>115</v>
      </c>
      <c r="BC57" s="296">
        <v>107</v>
      </c>
      <c r="BD57" s="296">
        <v>92</v>
      </c>
      <c r="BE57" s="296">
        <v>90</v>
      </c>
      <c r="BF57" s="296">
        <v>82</v>
      </c>
      <c r="BG57" s="296">
        <v>82</v>
      </c>
      <c r="BH57" s="296">
        <v>77</v>
      </c>
      <c r="BI57" s="296">
        <v>68</v>
      </c>
      <c r="BJ57" s="296">
        <v>79</v>
      </c>
      <c r="BK57" s="296">
        <v>71</v>
      </c>
      <c r="BL57" s="296">
        <v>72</v>
      </c>
      <c r="BM57" s="296">
        <v>67</v>
      </c>
      <c r="BN57" s="296">
        <v>76</v>
      </c>
      <c r="BO57" s="296">
        <v>67</v>
      </c>
      <c r="BP57" s="296">
        <v>64</v>
      </c>
      <c r="BQ57" s="296">
        <v>61</v>
      </c>
      <c r="BR57" s="296">
        <v>55</v>
      </c>
      <c r="BS57" s="296">
        <v>62</v>
      </c>
      <c r="BT57" s="296">
        <v>58</v>
      </c>
      <c r="BU57" s="296">
        <v>54</v>
      </c>
      <c r="BV57" s="296">
        <v>55</v>
      </c>
      <c r="BW57" s="296">
        <v>63</v>
      </c>
    </row>
    <row r="58" spans="1:75" x14ac:dyDescent="0.25">
      <c r="A58" t="s">
        <v>55</v>
      </c>
      <c r="B58" s="296">
        <v>384</v>
      </c>
      <c r="C58" s="296">
        <v>395</v>
      </c>
      <c r="D58" s="296">
        <v>371</v>
      </c>
      <c r="E58" s="296">
        <v>362</v>
      </c>
      <c r="F58" s="296">
        <v>361</v>
      </c>
      <c r="G58" s="296">
        <v>324</v>
      </c>
      <c r="H58" s="296">
        <v>310</v>
      </c>
      <c r="I58" s="296">
        <v>309</v>
      </c>
      <c r="J58" s="296">
        <v>300</v>
      </c>
      <c r="K58" s="296">
        <v>314</v>
      </c>
      <c r="L58" s="296">
        <v>276</v>
      </c>
      <c r="M58" s="296">
        <v>279</v>
      </c>
      <c r="N58" s="296">
        <v>267</v>
      </c>
      <c r="O58" s="296">
        <v>271</v>
      </c>
      <c r="P58" s="296">
        <v>278</v>
      </c>
      <c r="Q58" s="296">
        <v>271</v>
      </c>
      <c r="R58" s="296">
        <v>273</v>
      </c>
      <c r="S58" s="296">
        <v>272</v>
      </c>
      <c r="T58" s="296">
        <v>237</v>
      </c>
      <c r="U58" s="296">
        <v>233</v>
      </c>
      <c r="V58" s="296">
        <v>214</v>
      </c>
      <c r="W58" s="296">
        <v>215</v>
      </c>
      <c r="X58" s="296">
        <v>200</v>
      </c>
      <c r="Y58" s="296">
        <v>200</v>
      </c>
      <c r="Z58" s="296">
        <v>192</v>
      </c>
      <c r="AA58" s="296">
        <v>195</v>
      </c>
      <c r="AB58" s="296">
        <v>190</v>
      </c>
      <c r="AC58" s="296">
        <v>214</v>
      </c>
      <c r="AD58" s="296">
        <v>203</v>
      </c>
      <c r="AE58" s="296">
        <v>195</v>
      </c>
      <c r="AF58" s="296">
        <v>189</v>
      </c>
      <c r="AG58" s="296">
        <v>179</v>
      </c>
      <c r="AH58" s="296">
        <v>176</v>
      </c>
      <c r="AI58" s="296">
        <v>171</v>
      </c>
      <c r="AJ58" s="296">
        <v>169</v>
      </c>
      <c r="AK58" s="296">
        <v>163</v>
      </c>
      <c r="AL58" s="296">
        <v>186</v>
      </c>
      <c r="AM58" s="296">
        <v>174</v>
      </c>
      <c r="AN58" s="296">
        <v>162</v>
      </c>
      <c r="AO58" s="296">
        <v>168</v>
      </c>
      <c r="AP58" s="296">
        <v>162</v>
      </c>
      <c r="AQ58" s="296">
        <v>147</v>
      </c>
      <c r="AR58" s="296">
        <v>139</v>
      </c>
      <c r="AS58" s="296">
        <v>149</v>
      </c>
      <c r="AT58" s="296">
        <v>150</v>
      </c>
      <c r="AU58" s="296">
        <v>158</v>
      </c>
      <c r="AV58" s="296">
        <v>141</v>
      </c>
      <c r="AW58" s="296">
        <v>137</v>
      </c>
      <c r="AX58" s="296">
        <v>136</v>
      </c>
      <c r="AY58" s="296">
        <v>132</v>
      </c>
      <c r="AZ58" s="296">
        <v>138</v>
      </c>
      <c r="BA58" s="296">
        <v>143</v>
      </c>
      <c r="BB58" s="296">
        <v>134</v>
      </c>
      <c r="BC58" s="296">
        <v>129</v>
      </c>
      <c r="BD58" s="296">
        <v>138</v>
      </c>
      <c r="BE58" s="296">
        <v>160</v>
      </c>
      <c r="BF58" s="296">
        <v>171</v>
      </c>
      <c r="BG58" s="296">
        <v>178</v>
      </c>
      <c r="BH58" s="296">
        <v>171</v>
      </c>
      <c r="BI58" s="296">
        <v>190</v>
      </c>
      <c r="BJ58" s="296">
        <v>196</v>
      </c>
      <c r="BK58" s="296">
        <v>169</v>
      </c>
      <c r="BL58" s="296">
        <v>168</v>
      </c>
      <c r="BM58" s="296">
        <v>163</v>
      </c>
      <c r="BN58" s="296">
        <v>162</v>
      </c>
      <c r="BO58" s="296">
        <v>174</v>
      </c>
      <c r="BP58" s="296">
        <v>164</v>
      </c>
      <c r="BQ58" s="296">
        <v>151</v>
      </c>
      <c r="BR58" s="296">
        <v>138</v>
      </c>
      <c r="BS58" s="296">
        <v>148</v>
      </c>
      <c r="BT58" s="296">
        <v>141</v>
      </c>
      <c r="BU58" s="296">
        <v>134</v>
      </c>
      <c r="BV58" s="296">
        <v>130</v>
      </c>
      <c r="BW58" s="296">
        <v>139</v>
      </c>
    </row>
    <row r="59" spans="1:75" x14ac:dyDescent="0.25">
      <c r="A59" t="s">
        <v>56</v>
      </c>
      <c r="B59" s="296">
        <v>137</v>
      </c>
      <c r="C59" s="296">
        <v>151</v>
      </c>
      <c r="D59" s="296">
        <v>124</v>
      </c>
      <c r="E59" s="296">
        <v>126</v>
      </c>
      <c r="F59" s="296">
        <v>125</v>
      </c>
      <c r="G59" s="296">
        <v>113</v>
      </c>
      <c r="H59" s="296">
        <v>102</v>
      </c>
      <c r="I59" s="296">
        <v>100</v>
      </c>
      <c r="J59" s="296">
        <v>92</v>
      </c>
      <c r="K59" s="296">
        <v>94</v>
      </c>
      <c r="L59" s="296">
        <v>76</v>
      </c>
      <c r="M59" s="296">
        <v>71</v>
      </c>
      <c r="N59" s="296">
        <v>79</v>
      </c>
      <c r="O59" s="296">
        <v>69</v>
      </c>
      <c r="P59" s="296">
        <v>58</v>
      </c>
      <c r="Q59" s="296">
        <v>71</v>
      </c>
      <c r="R59" s="296">
        <v>78</v>
      </c>
      <c r="S59" s="296">
        <v>69</v>
      </c>
      <c r="T59" s="296">
        <v>67</v>
      </c>
      <c r="U59" s="296">
        <v>56</v>
      </c>
      <c r="V59" s="296">
        <v>66</v>
      </c>
      <c r="W59" s="296">
        <v>55</v>
      </c>
      <c r="X59" s="296">
        <v>46</v>
      </c>
      <c r="Y59" s="296">
        <v>43</v>
      </c>
      <c r="Z59" s="296">
        <v>40</v>
      </c>
      <c r="AA59" s="296">
        <v>49</v>
      </c>
      <c r="AB59" s="296">
        <v>38</v>
      </c>
      <c r="AC59" s="296">
        <v>33</v>
      </c>
      <c r="AD59" s="296">
        <v>30</v>
      </c>
      <c r="AE59" s="296">
        <v>40</v>
      </c>
      <c r="AF59" s="296">
        <v>40</v>
      </c>
      <c r="AG59" s="296">
        <v>39</v>
      </c>
      <c r="AH59" s="296">
        <v>42</v>
      </c>
      <c r="AI59" s="296">
        <v>50</v>
      </c>
      <c r="AJ59" s="296">
        <v>48</v>
      </c>
      <c r="AK59" s="296">
        <v>49</v>
      </c>
      <c r="AL59" s="296">
        <v>53</v>
      </c>
      <c r="AM59" s="296">
        <v>50</v>
      </c>
      <c r="AN59" s="296">
        <v>50</v>
      </c>
      <c r="AO59" s="296">
        <v>35</v>
      </c>
      <c r="AP59" s="296">
        <v>33</v>
      </c>
      <c r="AQ59" s="296">
        <v>34</v>
      </c>
      <c r="AR59" s="296">
        <v>37</v>
      </c>
      <c r="AS59" s="296">
        <v>33</v>
      </c>
      <c r="AT59" s="296">
        <v>37</v>
      </c>
      <c r="AU59" s="296">
        <v>42</v>
      </c>
      <c r="AV59" s="296">
        <v>46</v>
      </c>
      <c r="AW59" s="296">
        <v>48</v>
      </c>
      <c r="AX59" s="296">
        <v>44</v>
      </c>
      <c r="AY59" s="296">
        <v>49</v>
      </c>
      <c r="AZ59" s="296">
        <v>49</v>
      </c>
      <c r="BA59" s="296">
        <v>46</v>
      </c>
      <c r="BB59" s="296">
        <v>40</v>
      </c>
      <c r="BC59" s="296">
        <v>48</v>
      </c>
      <c r="BD59" s="296">
        <v>54</v>
      </c>
      <c r="BE59" s="296">
        <v>51</v>
      </c>
      <c r="BF59" s="296">
        <v>48</v>
      </c>
      <c r="BG59" s="296">
        <v>55</v>
      </c>
      <c r="BH59" s="296">
        <v>56</v>
      </c>
      <c r="BI59" s="296">
        <v>56</v>
      </c>
      <c r="BJ59" s="296">
        <v>56</v>
      </c>
      <c r="BK59" s="296">
        <v>62</v>
      </c>
      <c r="BL59" s="296">
        <v>65</v>
      </c>
      <c r="BM59" s="296">
        <v>76</v>
      </c>
      <c r="BN59" s="296">
        <v>68</v>
      </c>
      <c r="BO59" s="296">
        <v>64</v>
      </c>
      <c r="BP59" s="296">
        <v>78</v>
      </c>
      <c r="BQ59" s="296">
        <v>94</v>
      </c>
      <c r="BR59" s="296">
        <v>108</v>
      </c>
      <c r="BS59" s="296">
        <v>110</v>
      </c>
      <c r="BT59" s="296">
        <v>108</v>
      </c>
      <c r="BU59" s="296">
        <v>140</v>
      </c>
      <c r="BV59" s="296">
        <v>148</v>
      </c>
      <c r="BW59" s="296">
        <v>182</v>
      </c>
    </row>
    <row r="60" spans="1:75" x14ac:dyDescent="0.25">
      <c r="A60" t="s">
        <v>57</v>
      </c>
      <c r="B60" s="296">
        <v>133</v>
      </c>
      <c r="C60" s="296">
        <v>145</v>
      </c>
      <c r="D60" s="296">
        <v>119</v>
      </c>
      <c r="E60" s="296">
        <v>106</v>
      </c>
      <c r="F60" s="296">
        <v>98</v>
      </c>
      <c r="G60" s="296">
        <v>100</v>
      </c>
      <c r="H60" s="296">
        <v>90</v>
      </c>
      <c r="I60" s="296">
        <v>90</v>
      </c>
      <c r="J60" s="296">
        <v>90</v>
      </c>
      <c r="K60" s="296">
        <v>91</v>
      </c>
      <c r="L60" s="296">
        <v>89</v>
      </c>
      <c r="M60" s="296">
        <v>79</v>
      </c>
      <c r="N60" s="296">
        <v>63</v>
      </c>
      <c r="O60" s="296">
        <v>59</v>
      </c>
      <c r="P60" s="296">
        <v>51</v>
      </c>
      <c r="Q60" s="296">
        <v>50</v>
      </c>
      <c r="R60" s="296">
        <v>44</v>
      </c>
      <c r="S60" s="296">
        <v>50</v>
      </c>
      <c r="T60" s="296">
        <v>48</v>
      </c>
      <c r="U60" s="296">
        <v>49</v>
      </c>
      <c r="V60" s="296">
        <v>50</v>
      </c>
      <c r="W60" s="296">
        <v>48</v>
      </c>
      <c r="X60" s="296">
        <v>48</v>
      </c>
      <c r="Y60" s="296">
        <v>54</v>
      </c>
      <c r="Z60" s="296">
        <v>54</v>
      </c>
      <c r="AA60" s="296">
        <v>52</v>
      </c>
      <c r="AB60" s="296">
        <v>46</v>
      </c>
      <c r="AC60" s="296">
        <v>54</v>
      </c>
      <c r="AD60" s="296">
        <v>55</v>
      </c>
      <c r="AE60" s="296">
        <v>55</v>
      </c>
      <c r="AF60" s="296">
        <v>52</v>
      </c>
      <c r="AG60" s="296">
        <v>62</v>
      </c>
      <c r="AH60" s="296">
        <v>65</v>
      </c>
      <c r="AI60" s="296">
        <v>61</v>
      </c>
      <c r="AJ60" s="296">
        <v>60</v>
      </c>
      <c r="AK60" s="296">
        <v>50</v>
      </c>
      <c r="AL60" s="296">
        <v>46</v>
      </c>
      <c r="AM60" s="296">
        <v>48</v>
      </c>
      <c r="AN60" s="296">
        <v>43</v>
      </c>
      <c r="AO60" s="296">
        <v>39</v>
      </c>
      <c r="AP60" s="296">
        <v>36</v>
      </c>
      <c r="AQ60" s="296">
        <v>37</v>
      </c>
      <c r="AR60" s="296">
        <v>40</v>
      </c>
      <c r="AS60" s="296">
        <v>36</v>
      </c>
      <c r="AT60" s="296">
        <v>32</v>
      </c>
      <c r="AU60" s="296">
        <v>35</v>
      </c>
      <c r="AV60" s="296">
        <v>28</v>
      </c>
      <c r="AW60" s="296">
        <v>34</v>
      </c>
      <c r="AX60" s="296">
        <v>30</v>
      </c>
      <c r="AY60" s="296">
        <v>35</v>
      </c>
      <c r="AZ60" s="296">
        <v>38</v>
      </c>
      <c r="BA60" s="296">
        <v>42</v>
      </c>
      <c r="BB60" s="296">
        <v>35</v>
      </c>
      <c r="BC60" s="296">
        <v>36</v>
      </c>
      <c r="BD60" s="296">
        <v>33</v>
      </c>
      <c r="BE60" s="296">
        <v>27</v>
      </c>
      <c r="BF60" s="296">
        <v>24</v>
      </c>
      <c r="BG60" s="296">
        <v>27</v>
      </c>
      <c r="BH60" s="296">
        <v>30</v>
      </c>
      <c r="BI60" s="296">
        <v>32</v>
      </c>
      <c r="BJ60" s="296">
        <v>24</v>
      </c>
      <c r="BK60" s="296">
        <v>26</v>
      </c>
      <c r="BL60" s="296">
        <v>20</v>
      </c>
      <c r="BM60" s="296">
        <v>21</v>
      </c>
      <c r="BN60" s="296">
        <v>20</v>
      </c>
      <c r="BO60" s="296">
        <v>23</v>
      </c>
      <c r="BP60" s="296">
        <v>17</v>
      </c>
      <c r="BQ60" s="296">
        <v>18</v>
      </c>
      <c r="BR60" s="296">
        <v>15</v>
      </c>
      <c r="BS60" s="296">
        <v>19</v>
      </c>
      <c r="BT60" s="296">
        <v>19</v>
      </c>
      <c r="BU60" s="296">
        <v>20</v>
      </c>
      <c r="BV60" s="296">
        <v>24</v>
      </c>
      <c r="BW60" s="296">
        <v>29</v>
      </c>
    </row>
    <row r="61" spans="1:75" x14ac:dyDescent="0.25">
      <c r="A61" t="s">
        <v>58</v>
      </c>
      <c r="B61" s="296">
        <v>111</v>
      </c>
      <c r="C61" s="296">
        <v>120</v>
      </c>
      <c r="D61" s="296">
        <v>100</v>
      </c>
      <c r="E61" s="296">
        <v>100</v>
      </c>
      <c r="F61" s="296">
        <v>108</v>
      </c>
      <c r="G61" s="296">
        <v>114</v>
      </c>
      <c r="H61" s="296">
        <v>108</v>
      </c>
      <c r="I61" s="296">
        <v>110</v>
      </c>
      <c r="J61" s="296">
        <v>99</v>
      </c>
      <c r="K61" s="296">
        <v>106</v>
      </c>
      <c r="L61" s="296">
        <v>115</v>
      </c>
      <c r="M61" s="296">
        <v>119</v>
      </c>
      <c r="N61" s="296">
        <v>104</v>
      </c>
      <c r="O61" s="296">
        <v>111</v>
      </c>
      <c r="P61" s="296">
        <v>111</v>
      </c>
      <c r="Q61" s="296">
        <v>110</v>
      </c>
      <c r="R61" s="296">
        <v>117</v>
      </c>
      <c r="S61" s="296">
        <v>113</v>
      </c>
      <c r="T61" s="296">
        <v>107</v>
      </c>
      <c r="U61" s="296">
        <v>103</v>
      </c>
      <c r="V61" s="296">
        <v>103</v>
      </c>
      <c r="W61" s="296">
        <v>105</v>
      </c>
      <c r="X61" s="296">
        <v>100</v>
      </c>
      <c r="Y61" s="296">
        <v>103</v>
      </c>
      <c r="Z61" s="296">
        <v>107</v>
      </c>
      <c r="AA61" s="296">
        <v>120</v>
      </c>
      <c r="AB61" s="296">
        <v>101</v>
      </c>
      <c r="AC61" s="296">
        <v>110</v>
      </c>
      <c r="AD61" s="296">
        <v>109</v>
      </c>
      <c r="AE61" s="296">
        <v>121</v>
      </c>
      <c r="AF61" s="296">
        <v>127</v>
      </c>
      <c r="AG61" s="296">
        <v>119</v>
      </c>
      <c r="AH61" s="296">
        <v>125</v>
      </c>
      <c r="AI61" s="296">
        <v>132</v>
      </c>
      <c r="AJ61" s="296">
        <v>140</v>
      </c>
      <c r="AK61" s="296">
        <v>110</v>
      </c>
      <c r="AL61" s="296">
        <v>103</v>
      </c>
      <c r="AM61" s="296">
        <v>107</v>
      </c>
      <c r="AN61" s="296">
        <v>94</v>
      </c>
      <c r="AO61" s="296">
        <v>93</v>
      </c>
      <c r="AP61" s="296">
        <v>85</v>
      </c>
      <c r="AQ61" s="296">
        <v>77</v>
      </c>
      <c r="AR61" s="296">
        <v>74</v>
      </c>
      <c r="AS61" s="296">
        <v>70</v>
      </c>
      <c r="AT61" s="296">
        <v>79</v>
      </c>
      <c r="AU61" s="296">
        <v>80</v>
      </c>
      <c r="AV61" s="296">
        <v>62</v>
      </c>
      <c r="AW61" s="296">
        <v>54</v>
      </c>
      <c r="AX61" s="296">
        <v>53</v>
      </c>
      <c r="AY61" s="296">
        <v>46</v>
      </c>
      <c r="AZ61" s="296">
        <v>51</v>
      </c>
      <c r="BA61" s="296">
        <v>53</v>
      </c>
      <c r="BB61" s="296">
        <v>67</v>
      </c>
      <c r="BC61" s="296">
        <v>66</v>
      </c>
      <c r="BD61" s="296">
        <v>56</v>
      </c>
      <c r="BE61" s="296">
        <v>51</v>
      </c>
      <c r="BF61" s="296">
        <v>69</v>
      </c>
      <c r="BG61" s="296">
        <v>64</v>
      </c>
      <c r="BH61" s="296">
        <v>54</v>
      </c>
      <c r="BI61" s="296">
        <v>56</v>
      </c>
      <c r="BJ61" s="296">
        <v>44</v>
      </c>
      <c r="BK61" s="296">
        <v>51</v>
      </c>
      <c r="BL61" s="296">
        <v>56</v>
      </c>
      <c r="BM61" s="296">
        <v>49</v>
      </c>
      <c r="BN61" s="296">
        <v>39</v>
      </c>
      <c r="BO61" s="296">
        <v>35</v>
      </c>
      <c r="BP61" s="296">
        <v>47</v>
      </c>
      <c r="BQ61" s="296">
        <v>47</v>
      </c>
      <c r="BR61" s="296">
        <v>55</v>
      </c>
      <c r="BS61" s="296">
        <v>63</v>
      </c>
      <c r="BT61" s="296">
        <v>78</v>
      </c>
      <c r="BU61" s="296">
        <v>116</v>
      </c>
      <c r="BV61" s="296">
        <v>136</v>
      </c>
      <c r="BW61" s="296">
        <v>154</v>
      </c>
    </row>
    <row r="62" spans="1:75" x14ac:dyDescent="0.25">
      <c r="A62" t="s">
        <v>59</v>
      </c>
      <c r="B62" s="296">
        <v>524</v>
      </c>
      <c r="C62" s="296">
        <v>528</v>
      </c>
      <c r="D62" s="296">
        <v>497</v>
      </c>
      <c r="E62" s="296">
        <v>467</v>
      </c>
      <c r="F62" s="296">
        <v>458</v>
      </c>
      <c r="G62" s="296">
        <v>463</v>
      </c>
      <c r="H62" s="296">
        <v>450</v>
      </c>
      <c r="I62" s="296">
        <v>454</v>
      </c>
      <c r="J62" s="296">
        <v>480</v>
      </c>
      <c r="K62" s="296">
        <v>484</v>
      </c>
      <c r="L62" s="296">
        <v>437</v>
      </c>
      <c r="M62" s="296">
        <v>428</v>
      </c>
      <c r="N62" s="296">
        <v>401</v>
      </c>
      <c r="O62" s="296">
        <v>409</v>
      </c>
      <c r="P62" s="296">
        <v>391</v>
      </c>
      <c r="Q62" s="296">
        <v>385</v>
      </c>
      <c r="R62" s="296">
        <v>353</v>
      </c>
      <c r="S62" s="296">
        <v>352</v>
      </c>
      <c r="T62" s="296">
        <v>358</v>
      </c>
      <c r="U62" s="296">
        <v>374</v>
      </c>
      <c r="V62" s="296">
        <v>366</v>
      </c>
      <c r="W62" s="296">
        <v>363</v>
      </c>
      <c r="X62" s="296">
        <v>348</v>
      </c>
      <c r="Y62" s="296">
        <v>311</v>
      </c>
      <c r="Z62" s="296">
        <v>317</v>
      </c>
      <c r="AA62" s="296">
        <v>334</v>
      </c>
      <c r="AB62" s="296">
        <v>340</v>
      </c>
      <c r="AC62" s="296">
        <v>333</v>
      </c>
      <c r="AD62" s="296">
        <v>333</v>
      </c>
      <c r="AE62" s="296">
        <v>364</v>
      </c>
      <c r="AF62" s="296">
        <v>380</v>
      </c>
      <c r="AG62" s="296">
        <v>359</v>
      </c>
      <c r="AH62" s="296">
        <v>343</v>
      </c>
      <c r="AI62" s="296">
        <v>343</v>
      </c>
      <c r="AJ62" s="296">
        <v>349</v>
      </c>
      <c r="AK62" s="296">
        <v>321</v>
      </c>
      <c r="AL62" s="296">
        <v>315</v>
      </c>
      <c r="AM62" s="296">
        <v>321</v>
      </c>
      <c r="AN62" s="296">
        <v>303</v>
      </c>
      <c r="AO62" s="296">
        <v>296</v>
      </c>
      <c r="AP62" s="296">
        <v>250</v>
      </c>
      <c r="AQ62" s="296">
        <v>253</v>
      </c>
      <c r="AR62" s="296">
        <v>254</v>
      </c>
      <c r="AS62" s="296">
        <v>251</v>
      </c>
      <c r="AT62" s="296">
        <v>225</v>
      </c>
      <c r="AU62" s="296">
        <v>239</v>
      </c>
      <c r="AV62" s="296">
        <v>244</v>
      </c>
      <c r="AW62" s="296">
        <v>231</v>
      </c>
      <c r="AX62" s="296">
        <v>200</v>
      </c>
      <c r="AY62" s="296">
        <v>207</v>
      </c>
      <c r="AZ62" s="296">
        <v>185</v>
      </c>
      <c r="BA62" s="296">
        <v>192</v>
      </c>
      <c r="BB62" s="296">
        <v>173</v>
      </c>
      <c r="BC62" s="296">
        <v>171</v>
      </c>
      <c r="BD62" s="296">
        <v>183</v>
      </c>
      <c r="BE62" s="296">
        <v>177</v>
      </c>
      <c r="BF62" s="296">
        <v>187</v>
      </c>
      <c r="BG62" s="296">
        <v>196</v>
      </c>
      <c r="BH62" s="296">
        <v>204</v>
      </c>
      <c r="BI62" s="296">
        <v>200</v>
      </c>
      <c r="BJ62" s="296">
        <v>214</v>
      </c>
      <c r="BK62" s="296">
        <v>194</v>
      </c>
      <c r="BL62" s="296">
        <v>203</v>
      </c>
      <c r="BM62" s="296">
        <v>191</v>
      </c>
      <c r="BN62" s="296">
        <v>174</v>
      </c>
      <c r="BO62" s="296">
        <v>202</v>
      </c>
      <c r="BP62" s="296">
        <v>198</v>
      </c>
      <c r="BQ62" s="296">
        <v>209</v>
      </c>
      <c r="BR62" s="296">
        <v>219</v>
      </c>
      <c r="BS62" s="296">
        <v>205</v>
      </c>
      <c r="BT62" s="296">
        <v>220</v>
      </c>
      <c r="BU62" s="296">
        <v>226</v>
      </c>
      <c r="BV62" s="296">
        <v>248</v>
      </c>
      <c r="BW62" s="296">
        <v>289</v>
      </c>
    </row>
    <row r="63" spans="1:75" x14ac:dyDescent="0.25">
      <c r="A63" t="s">
        <v>60</v>
      </c>
      <c r="B63" s="296">
        <v>122</v>
      </c>
      <c r="C63" s="296">
        <v>134</v>
      </c>
      <c r="D63" s="296">
        <v>118</v>
      </c>
      <c r="E63" s="296">
        <v>128</v>
      </c>
      <c r="F63" s="296">
        <v>120</v>
      </c>
      <c r="G63" s="296">
        <v>118</v>
      </c>
      <c r="H63" s="296">
        <v>113</v>
      </c>
      <c r="I63" s="296">
        <v>134</v>
      </c>
      <c r="J63" s="296">
        <v>130</v>
      </c>
      <c r="K63" s="296">
        <v>139</v>
      </c>
      <c r="L63" s="296">
        <v>116</v>
      </c>
      <c r="M63" s="296">
        <v>123</v>
      </c>
      <c r="N63" s="296">
        <v>129</v>
      </c>
      <c r="O63" s="296">
        <v>132</v>
      </c>
      <c r="P63" s="296">
        <v>111</v>
      </c>
      <c r="Q63" s="296">
        <v>108</v>
      </c>
      <c r="R63" s="296">
        <v>99</v>
      </c>
      <c r="S63" s="296">
        <v>97</v>
      </c>
      <c r="T63" s="296">
        <v>91</v>
      </c>
      <c r="U63" s="296">
        <v>85</v>
      </c>
      <c r="V63" s="296">
        <v>86</v>
      </c>
      <c r="W63" s="296">
        <v>94</v>
      </c>
      <c r="X63" s="296">
        <v>75</v>
      </c>
      <c r="Y63" s="296">
        <v>103</v>
      </c>
      <c r="Z63" s="296">
        <v>97</v>
      </c>
      <c r="AA63" s="296">
        <v>118</v>
      </c>
      <c r="AB63" s="296">
        <v>121</v>
      </c>
      <c r="AC63" s="296">
        <v>129</v>
      </c>
      <c r="AD63" s="296">
        <v>113</v>
      </c>
      <c r="AE63" s="296">
        <v>121</v>
      </c>
      <c r="AF63" s="296">
        <v>109</v>
      </c>
      <c r="AG63" s="296">
        <v>119</v>
      </c>
      <c r="AH63" s="296">
        <v>117</v>
      </c>
      <c r="AI63" s="296">
        <v>104</v>
      </c>
      <c r="AJ63" s="296">
        <v>80</v>
      </c>
      <c r="AK63" s="296">
        <v>80</v>
      </c>
      <c r="AL63" s="296">
        <v>76</v>
      </c>
      <c r="AM63" s="296">
        <v>76</v>
      </c>
      <c r="AN63" s="296">
        <v>69</v>
      </c>
      <c r="AO63" s="296">
        <v>79</v>
      </c>
      <c r="AP63" s="296">
        <v>74</v>
      </c>
      <c r="AQ63" s="296">
        <v>67</v>
      </c>
      <c r="AR63" s="296">
        <v>57</v>
      </c>
      <c r="AS63" s="296">
        <v>64</v>
      </c>
      <c r="AT63" s="296">
        <v>68</v>
      </c>
      <c r="AU63" s="296">
        <v>65</v>
      </c>
      <c r="AV63" s="296">
        <v>65</v>
      </c>
      <c r="AW63" s="296">
        <v>71</v>
      </c>
      <c r="AX63" s="296">
        <v>64</v>
      </c>
      <c r="AY63" s="296">
        <v>65</v>
      </c>
      <c r="AZ63" s="296">
        <v>66</v>
      </c>
      <c r="BA63" s="296">
        <v>56</v>
      </c>
      <c r="BB63" s="296">
        <v>55</v>
      </c>
      <c r="BC63" s="296">
        <v>50</v>
      </c>
      <c r="BD63" s="296">
        <v>51</v>
      </c>
      <c r="BE63" s="296">
        <v>41</v>
      </c>
      <c r="BF63" s="296">
        <v>52</v>
      </c>
      <c r="BG63" s="296">
        <v>50</v>
      </c>
      <c r="BH63" s="296">
        <v>59</v>
      </c>
      <c r="BI63" s="296">
        <v>58</v>
      </c>
      <c r="BJ63" s="296">
        <v>55</v>
      </c>
      <c r="BK63" s="296">
        <v>52</v>
      </c>
      <c r="BL63" s="296">
        <v>60</v>
      </c>
      <c r="BM63" s="296">
        <v>54</v>
      </c>
      <c r="BN63" s="296">
        <v>40</v>
      </c>
      <c r="BO63" s="296">
        <v>43</v>
      </c>
      <c r="BP63" s="296">
        <v>61</v>
      </c>
      <c r="BQ63" s="296">
        <v>64</v>
      </c>
      <c r="BR63" s="296">
        <v>50</v>
      </c>
      <c r="BS63" s="296">
        <v>60</v>
      </c>
      <c r="BT63" s="296">
        <v>55</v>
      </c>
      <c r="BU63" s="296">
        <v>49</v>
      </c>
      <c r="BV63" s="296">
        <v>51</v>
      </c>
      <c r="BW63" s="296">
        <v>55</v>
      </c>
    </row>
    <row r="64" spans="1:75" x14ac:dyDescent="0.25">
      <c r="A64" t="s">
        <v>61</v>
      </c>
      <c r="B64" s="296">
        <v>223</v>
      </c>
      <c r="C64" s="296">
        <v>211</v>
      </c>
      <c r="D64" s="296">
        <v>210</v>
      </c>
      <c r="E64" s="296">
        <v>209</v>
      </c>
      <c r="F64" s="296">
        <v>206</v>
      </c>
      <c r="G64" s="296">
        <v>204</v>
      </c>
      <c r="H64" s="296">
        <v>193</v>
      </c>
      <c r="I64" s="296">
        <v>189</v>
      </c>
      <c r="J64" s="296">
        <v>189</v>
      </c>
      <c r="K64" s="296">
        <v>193</v>
      </c>
      <c r="L64" s="296">
        <v>169</v>
      </c>
      <c r="M64" s="296">
        <v>174</v>
      </c>
      <c r="N64" s="296">
        <v>174</v>
      </c>
      <c r="O64" s="296">
        <v>174</v>
      </c>
      <c r="P64" s="296">
        <v>149</v>
      </c>
      <c r="Q64" s="296">
        <v>164</v>
      </c>
      <c r="R64" s="296">
        <v>174</v>
      </c>
      <c r="S64" s="296">
        <v>188</v>
      </c>
      <c r="T64" s="296">
        <v>163</v>
      </c>
      <c r="U64" s="296">
        <v>163</v>
      </c>
      <c r="V64" s="296">
        <v>149</v>
      </c>
      <c r="W64" s="296">
        <v>156</v>
      </c>
      <c r="X64" s="296">
        <v>146</v>
      </c>
      <c r="Y64" s="296">
        <v>151</v>
      </c>
      <c r="Z64" s="296">
        <v>131</v>
      </c>
      <c r="AA64" s="296">
        <v>136</v>
      </c>
      <c r="AB64" s="296">
        <v>121</v>
      </c>
      <c r="AC64" s="296">
        <v>129</v>
      </c>
      <c r="AD64" s="296">
        <v>123</v>
      </c>
      <c r="AE64" s="296">
        <v>115</v>
      </c>
      <c r="AF64" s="296">
        <v>129</v>
      </c>
      <c r="AG64" s="296">
        <v>124</v>
      </c>
      <c r="AH64" s="296">
        <v>116</v>
      </c>
      <c r="AI64" s="296">
        <v>118</v>
      </c>
      <c r="AJ64" s="296">
        <v>108</v>
      </c>
      <c r="AK64" s="296">
        <v>118</v>
      </c>
      <c r="AL64" s="296">
        <v>106</v>
      </c>
      <c r="AM64" s="296">
        <v>105</v>
      </c>
      <c r="AN64" s="296">
        <v>104</v>
      </c>
      <c r="AO64" s="296">
        <v>110</v>
      </c>
      <c r="AP64" s="296">
        <v>98</v>
      </c>
      <c r="AQ64" s="296">
        <v>98</v>
      </c>
      <c r="AR64" s="296">
        <v>96</v>
      </c>
      <c r="AS64" s="296">
        <v>85</v>
      </c>
      <c r="AT64" s="296">
        <v>103</v>
      </c>
      <c r="AU64" s="296">
        <v>102</v>
      </c>
      <c r="AV64" s="296">
        <v>112</v>
      </c>
      <c r="AW64" s="296">
        <v>102</v>
      </c>
      <c r="AX64" s="296">
        <v>100</v>
      </c>
      <c r="AY64" s="296">
        <v>101</v>
      </c>
      <c r="AZ64" s="296">
        <v>92</v>
      </c>
      <c r="BA64" s="296">
        <v>89</v>
      </c>
      <c r="BB64" s="296">
        <v>97</v>
      </c>
      <c r="BC64" s="296">
        <v>92</v>
      </c>
      <c r="BD64" s="296">
        <v>88</v>
      </c>
      <c r="BE64" s="296">
        <v>90</v>
      </c>
      <c r="BF64" s="296">
        <v>84</v>
      </c>
      <c r="BG64" s="296">
        <v>101</v>
      </c>
      <c r="BH64" s="296">
        <v>93</v>
      </c>
      <c r="BI64" s="296">
        <v>103</v>
      </c>
      <c r="BJ64" s="296">
        <v>92</v>
      </c>
      <c r="BK64" s="296">
        <v>98</v>
      </c>
      <c r="BL64" s="296">
        <v>105</v>
      </c>
      <c r="BM64" s="296">
        <v>94</v>
      </c>
      <c r="BN64" s="296">
        <v>92</v>
      </c>
      <c r="BO64" s="296">
        <v>89</v>
      </c>
      <c r="BP64" s="296">
        <v>90</v>
      </c>
      <c r="BQ64" s="296">
        <v>84</v>
      </c>
      <c r="BR64" s="296">
        <v>87</v>
      </c>
      <c r="BS64" s="296">
        <v>108</v>
      </c>
      <c r="BT64" s="296">
        <v>99</v>
      </c>
      <c r="BU64" s="296">
        <v>103</v>
      </c>
      <c r="BV64" s="296">
        <v>92</v>
      </c>
      <c r="BW64" s="296">
        <v>90</v>
      </c>
    </row>
    <row r="65" spans="1:75" x14ac:dyDescent="0.25">
      <c r="A65" t="s">
        <v>62</v>
      </c>
      <c r="B65" s="296" t="s">
        <v>18</v>
      </c>
      <c r="C65" s="296" t="s">
        <v>18</v>
      </c>
      <c r="D65" s="296" t="s">
        <v>18</v>
      </c>
      <c r="E65" s="296" t="s">
        <v>18</v>
      </c>
      <c r="F65" s="296" t="s">
        <v>18</v>
      </c>
      <c r="G65" s="296" t="s">
        <v>18</v>
      </c>
      <c r="H65" s="296" t="s">
        <v>18</v>
      </c>
      <c r="I65" s="296" t="s">
        <v>18</v>
      </c>
      <c r="J65" s="296" t="s">
        <v>18</v>
      </c>
      <c r="K65" s="296" t="s">
        <v>18</v>
      </c>
      <c r="L65" s="296" t="s">
        <v>18</v>
      </c>
      <c r="M65" s="296" t="s">
        <v>18</v>
      </c>
      <c r="N65" s="296" t="s">
        <v>18</v>
      </c>
      <c r="O65" s="296" t="s">
        <v>18</v>
      </c>
      <c r="P65" s="296" t="s">
        <v>18</v>
      </c>
      <c r="Q65" s="296" t="s">
        <v>18</v>
      </c>
      <c r="R65" s="296" t="s">
        <v>18</v>
      </c>
      <c r="S65" s="296" t="s">
        <v>18</v>
      </c>
      <c r="T65" s="296" t="s">
        <v>18</v>
      </c>
      <c r="U65" s="296" t="s">
        <v>18</v>
      </c>
      <c r="V65" s="296" t="s">
        <v>18</v>
      </c>
      <c r="W65" s="296" t="s">
        <v>18</v>
      </c>
      <c r="X65" s="296" t="s">
        <v>18</v>
      </c>
      <c r="Y65" s="296" t="s">
        <v>18</v>
      </c>
      <c r="Z65" s="296" t="s">
        <v>18</v>
      </c>
      <c r="AA65" s="296" t="s">
        <v>18</v>
      </c>
      <c r="AB65" s="296" t="s">
        <v>18</v>
      </c>
      <c r="AC65" s="296" t="s">
        <v>18</v>
      </c>
      <c r="AD65" s="296" t="s">
        <v>18</v>
      </c>
      <c r="AE65" s="296" t="s">
        <v>18</v>
      </c>
      <c r="AF65" s="296" t="s">
        <v>18</v>
      </c>
      <c r="AG65" s="296" t="s">
        <v>18</v>
      </c>
      <c r="AH65" s="296" t="s">
        <v>18</v>
      </c>
      <c r="AI65" s="296" t="s">
        <v>18</v>
      </c>
      <c r="AJ65" s="296" t="s">
        <v>18</v>
      </c>
      <c r="AK65" s="296" t="s">
        <v>18</v>
      </c>
      <c r="AL65" s="296" t="s">
        <v>18</v>
      </c>
      <c r="AM65" s="296" t="s">
        <v>18</v>
      </c>
      <c r="AN65" s="296" t="s">
        <v>18</v>
      </c>
      <c r="AO65" s="296" t="s">
        <v>18</v>
      </c>
      <c r="AP65" s="296" t="s">
        <v>18</v>
      </c>
      <c r="AQ65" s="296" t="s">
        <v>18</v>
      </c>
      <c r="AR65" s="296" t="s">
        <v>18</v>
      </c>
      <c r="AS65" s="296" t="s">
        <v>18</v>
      </c>
      <c r="AT65" s="296" t="s">
        <v>18</v>
      </c>
      <c r="AU65" s="296" t="s">
        <v>18</v>
      </c>
      <c r="AV65" s="296" t="s">
        <v>18</v>
      </c>
      <c r="AW65" s="296" t="s">
        <v>18</v>
      </c>
      <c r="AX65" s="296" t="s">
        <v>18</v>
      </c>
      <c r="AY65" s="296" t="s">
        <v>18</v>
      </c>
      <c r="AZ65" s="296" t="s">
        <v>18</v>
      </c>
      <c r="BA65" s="296" t="s">
        <v>18</v>
      </c>
      <c r="BB65" s="296" t="s">
        <v>18</v>
      </c>
      <c r="BC65" s="296" t="s">
        <v>18</v>
      </c>
      <c r="BD65" s="296" t="s">
        <v>18</v>
      </c>
      <c r="BE65" s="296" t="s">
        <v>18</v>
      </c>
      <c r="BF65" s="296" t="s">
        <v>18</v>
      </c>
      <c r="BG65" s="296" t="s">
        <v>18</v>
      </c>
      <c r="BH65" s="296" t="s">
        <v>18</v>
      </c>
      <c r="BI65" s="296" t="s">
        <v>18</v>
      </c>
      <c r="BJ65" s="296" t="s">
        <v>18</v>
      </c>
      <c r="BK65" s="296" t="s">
        <v>18</v>
      </c>
      <c r="BL65" s="296" t="s">
        <v>18</v>
      </c>
      <c r="BM65" s="296" t="s">
        <v>18</v>
      </c>
      <c r="BN65" s="296" t="s">
        <v>18</v>
      </c>
      <c r="BO65" s="296" t="s">
        <v>18</v>
      </c>
      <c r="BP65" s="296" t="s">
        <v>18</v>
      </c>
      <c r="BQ65" s="296" t="s">
        <v>18</v>
      </c>
      <c r="BR65" s="296" t="s">
        <v>18</v>
      </c>
      <c r="BS65" s="296" t="s">
        <v>18</v>
      </c>
      <c r="BT65" s="296" t="s">
        <v>18</v>
      </c>
      <c r="BU65" s="296" t="s">
        <v>18</v>
      </c>
      <c r="BV65" s="296" t="s">
        <v>18</v>
      </c>
      <c r="BW65" s="296" t="s">
        <v>18</v>
      </c>
    </row>
    <row r="66" spans="1:75" x14ac:dyDescent="0.25">
      <c r="A66" t="s">
        <v>63</v>
      </c>
      <c r="B66" s="296">
        <v>17</v>
      </c>
      <c r="C66" s="296">
        <v>19</v>
      </c>
      <c r="D66" s="296">
        <v>18</v>
      </c>
      <c r="E66" s="296">
        <v>20</v>
      </c>
      <c r="F66" s="296">
        <v>17</v>
      </c>
      <c r="G66" s="296">
        <v>17</v>
      </c>
      <c r="H66" s="296">
        <v>17</v>
      </c>
      <c r="I66" s="296">
        <v>13</v>
      </c>
      <c r="J66" s="296">
        <v>13</v>
      </c>
      <c r="K66" s="296">
        <v>14</v>
      </c>
      <c r="L66" s="296">
        <v>13</v>
      </c>
      <c r="M66" s="296">
        <v>14</v>
      </c>
      <c r="N66" s="296">
        <v>14</v>
      </c>
      <c r="O66" s="296">
        <v>12</v>
      </c>
      <c r="P66" s="296">
        <v>13</v>
      </c>
      <c r="Q66" s="296">
        <v>16</v>
      </c>
      <c r="R66" s="296">
        <v>17</v>
      </c>
      <c r="S66" s="296">
        <v>13</v>
      </c>
      <c r="T66" s="296">
        <v>14</v>
      </c>
      <c r="U66" s="296">
        <v>16</v>
      </c>
      <c r="V66" s="296">
        <v>17</v>
      </c>
      <c r="W66" s="296">
        <v>16</v>
      </c>
      <c r="X66" s="296">
        <v>11</v>
      </c>
      <c r="Y66" s="296">
        <v>10</v>
      </c>
      <c r="Z66" s="296">
        <v>8</v>
      </c>
      <c r="AA66" s="296">
        <v>6</v>
      </c>
      <c r="AB66" s="296">
        <v>5</v>
      </c>
      <c r="AC66" s="296">
        <v>4</v>
      </c>
      <c r="AD66" s="296">
        <v>3</v>
      </c>
      <c r="AE66" s="296">
        <v>3</v>
      </c>
      <c r="AF66" s="296">
        <v>2</v>
      </c>
      <c r="AG66" s="296">
        <v>1</v>
      </c>
      <c r="AH66" s="296">
        <v>1</v>
      </c>
      <c r="AI66" s="296">
        <v>2</v>
      </c>
      <c r="AJ66" s="296">
        <v>1</v>
      </c>
      <c r="AK66" s="296">
        <v>1</v>
      </c>
      <c r="AL66" s="296">
        <v>1</v>
      </c>
      <c r="AM66" s="296">
        <v>1</v>
      </c>
      <c r="AN66" s="296">
        <v>2</v>
      </c>
      <c r="AO66" s="296">
        <v>1</v>
      </c>
      <c r="AP66" s="296">
        <v>1</v>
      </c>
      <c r="AQ66" s="296">
        <v>1</v>
      </c>
      <c r="AR66" s="296">
        <v>1</v>
      </c>
      <c r="AS66" s="296">
        <v>1</v>
      </c>
      <c r="AT66" s="296">
        <v>2</v>
      </c>
      <c r="AU66" s="296">
        <v>2</v>
      </c>
      <c r="AV66" s="296">
        <v>1</v>
      </c>
      <c r="AW66" s="296">
        <v>1</v>
      </c>
      <c r="AX66" s="296">
        <v>1</v>
      </c>
      <c r="AY66" s="296">
        <v>1</v>
      </c>
      <c r="AZ66" s="296">
        <v>1</v>
      </c>
      <c r="BA66" s="296">
        <v>1</v>
      </c>
      <c r="BB66" s="296">
        <v>1</v>
      </c>
      <c r="BC66" s="296">
        <v>1</v>
      </c>
      <c r="BD66" s="296">
        <v>3</v>
      </c>
      <c r="BE66" s="296">
        <v>3</v>
      </c>
      <c r="BF66" s="296">
        <v>5</v>
      </c>
      <c r="BG66" s="296">
        <v>6</v>
      </c>
      <c r="BH66" s="296">
        <v>4</v>
      </c>
      <c r="BI66" s="296">
        <v>3</v>
      </c>
      <c r="BJ66" s="296">
        <v>1</v>
      </c>
      <c r="BK66" s="296">
        <v>3</v>
      </c>
      <c r="BL66" s="296">
        <v>4</v>
      </c>
      <c r="BM66" s="296">
        <v>4</v>
      </c>
      <c r="BN66" s="296">
        <v>5</v>
      </c>
      <c r="BO66" s="296">
        <v>5</v>
      </c>
      <c r="BP66" s="296">
        <v>5</v>
      </c>
      <c r="BQ66" s="296">
        <v>4</v>
      </c>
      <c r="BR66" s="296">
        <v>4</v>
      </c>
      <c r="BS66" s="296">
        <v>2</v>
      </c>
      <c r="BT66" s="296">
        <v>2</v>
      </c>
      <c r="BU66" s="296">
        <v>1</v>
      </c>
      <c r="BV66" s="296">
        <v>1</v>
      </c>
      <c r="BW66" s="296" t="s">
        <v>18</v>
      </c>
    </row>
    <row r="67" spans="1:75" x14ac:dyDescent="0.25">
      <c r="A67" t="s">
        <v>64</v>
      </c>
      <c r="B67" s="296">
        <v>84</v>
      </c>
      <c r="C67" s="296">
        <v>77</v>
      </c>
      <c r="D67" s="296">
        <v>65</v>
      </c>
      <c r="E67" s="296">
        <v>67</v>
      </c>
      <c r="F67" s="296">
        <v>70</v>
      </c>
      <c r="G67" s="296">
        <v>79</v>
      </c>
      <c r="H67" s="296">
        <v>71</v>
      </c>
      <c r="I67" s="296">
        <v>71</v>
      </c>
      <c r="J67" s="296">
        <v>58</v>
      </c>
      <c r="K67" s="296">
        <v>59</v>
      </c>
      <c r="L67" s="296">
        <v>63</v>
      </c>
      <c r="M67" s="296">
        <v>51</v>
      </c>
      <c r="N67" s="296">
        <v>63</v>
      </c>
      <c r="O67" s="296">
        <v>67</v>
      </c>
      <c r="P67" s="296">
        <v>83</v>
      </c>
      <c r="Q67" s="296">
        <v>83</v>
      </c>
      <c r="R67" s="296">
        <v>91</v>
      </c>
      <c r="S67" s="296">
        <v>90</v>
      </c>
      <c r="T67" s="296">
        <v>91</v>
      </c>
      <c r="U67" s="296">
        <v>85</v>
      </c>
      <c r="V67" s="296">
        <v>81</v>
      </c>
      <c r="W67" s="296">
        <v>85</v>
      </c>
      <c r="X67" s="296">
        <v>83</v>
      </c>
      <c r="Y67" s="296">
        <v>80</v>
      </c>
      <c r="Z67" s="296">
        <v>83</v>
      </c>
      <c r="AA67" s="296">
        <v>100</v>
      </c>
      <c r="AB67" s="296">
        <v>90</v>
      </c>
      <c r="AC67" s="296">
        <v>96</v>
      </c>
      <c r="AD67" s="296">
        <v>86</v>
      </c>
      <c r="AE67" s="296">
        <v>89</v>
      </c>
      <c r="AF67" s="296">
        <v>84</v>
      </c>
      <c r="AG67" s="296">
        <v>71</v>
      </c>
      <c r="AH67" s="296">
        <v>68</v>
      </c>
      <c r="AI67" s="296">
        <v>80</v>
      </c>
      <c r="AJ67" s="296">
        <v>78</v>
      </c>
      <c r="AK67" s="296">
        <v>73</v>
      </c>
      <c r="AL67" s="296">
        <v>74</v>
      </c>
      <c r="AM67" s="296">
        <v>82</v>
      </c>
      <c r="AN67" s="296">
        <v>78</v>
      </c>
      <c r="AO67" s="296">
        <v>82</v>
      </c>
      <c r="AP67" s="296">
        <v>83</v>
      </c>
      <c r="AQ67" s="296">
        <v>74</v>
      </c>
      <c r="AR67" s="296">
        <v>73</v>
      </c>
      <c r="AS67" s="296">
        <v>67</v>
      </c>
      <c r="AT67" s="296">
        <v>59</v>
      </c>
      <c r="AU67" s="296">
        <v>49</v>
      </c>
      <c r="AV67" s="296">
        <v>50</v>
      </c>
      <c r="AW67" s="296">
        <v>45</v>
      </c>
      <c r="AX67" s="296">
        <v>34</v>
      </c>
      <c r="AY67" s="296">
        <v>32</v>
      </c>
      <c r="AZ67" s="296">
        <v>29</v>
      </c>
      <c r="BA67" s="296">
        <v>38</v>
      </c>
      <c r="BB67" s="296">
        <v>40</v>
      </c>
      <c r="BC67" s="296">
        <v>41</v>
      </c>
      <c r="BD67" s="296">
        <v>35</v>
      </c>
      <c r="BE67" s="296">
        <v>40</v>
      </c>
      <c r="BF67" s="296">
        <v>36</v>
      </c>
      <c r="BG67" s="296">
        <v>27</v>
      </c>
      <c r="BH67" s="296">
        <v>22</v>
      </c>
      <c r="BI67" s="296">
        <v>30</v>
      </c>
      <c r="BJ67" s="296">
        <v>27</v>
      </c>
      <c r="BK67" s="296">
        <v>28</v>
      </c>
      <c r="BL67" s="296">
        <v>26</v>
      </c>
      <c r="BM67" s="296">
        <v>18</v>
      </c>
      <c r="BN67" s="296">
        <v>20</v>
      </c>
      <c r="BO67" s="296">
        <v>24</v>
      </c>
      <c r="BP67" s="296">
        <v>22</v>
      </c>
      <c r="BQ67" s="296">
        <v>16</v>
      </c>
      <c r="BR67" s="296">
        <v>17</v>
      </c>
      <c r="BS67" s="296">
        <v>19</v>
      </c>
      <c r="BT67" s="296">
        <v>19</v>
      </c>
      <c r="BU67" s="296">
        <v>16</v>
      </c>
      <c r="BV67" s="296">
        <v>17</v>
      </c>
      <c r="BW67" s="296">
        <v>16</v>
      </c>
    </row>
    <row r="68" spans="1:75" x14ac:dyDescent="0.25">
      <c r="A68" t="s">
        <v>65</v>
      </c>
      <c r="B68" s="296">
        <v>102</v>
      </c>
      <c r="C68" s="296">
        <v>114</v>
      </c>
      <c r="D68" s="296">
        <v>121</v>
      </c>
      <c r="E68" s="296">
        <v>102</v>
      </c>
      <c r="F68" s="296">
        <v>113</v>
      </c>
      <c r="G68" s="296">
        <v>121</v>
      </c>
      <c r="H68" s="296">
        <v>102</v>
      </c>
      <c r="I68" s="296">
        <v>100</v>
      </c>
      <c r="J68" s="296">
        <v>108</v>
      </c>
      <c r="K68" s="296">
        <v>110</v>
      </c>
      <c r="L68" s="296">
        <v>92</v>
      </c>
      <c r="M68" s="296">
        <v>107</v>
      </c>
      <c r="N68" s="296">
        <v>94</v>
      </c>
      <c r="O68" s="296">
        <v>85</v>
      </c>
      <c r="P68" s="296">
        <v>90</v>
      </c>
      <c r="Q68" s="296">
        <v>88</v>
      </c>
      <c r="R68" s="296">
        <v>104</v>
      </c>
      <c r="S68" s="296">
        <v>111</v>
      </c>
      <c r="T68" s="296">
        <v>107</v>
      </c>
      <c r="U68" s="296">
        <v>98</v>
      </c>
      <c r="V68" s="296">
        <v>101</v>
      </c>
      <c r="W68" s="296">
        <v>100</v>
      </c>
      <c r="X68" s="296">
        <v>80</v>
      </c>
      <c r="Y68" s="296">
        <v>70</v>
      </c>
      <c r="Z68" s="296">
        <v>60</v>
      </c>
      <c r="AA68" s="296">
        <v>52</v>
      </c>
      <c r="AB68" s="296">
        <v>37</v>
      </c>
      <c r="AC68" s="296">
        <v>50</v>
      </c>
      <c r="AD68" s="296">
        <v>52</v>
      </c>
      <c r="AE68" s="296">
        <v>45</v>
      </c>
      <c r="AF68" s="296">
        <v>43</v>
      </c>
      <c r="AG68" s="296">
        <v>40</v>
      </c>
      <c r="AH68" s="296">
        <v>39</v>
      </c>
      <c r="AI68" s="296">
        <v>44</v>
      </c>
      <c r="AJ68" s="296">
        <v>33</v>
      </c>
      <c r="AK68" s="296">
        <v>37</v>
      </c>
      <c r="AL68" s="296">
        <v>39</v>
      </c>
      <c r="AM68" s="296">
        <v>44</v>
      </c>
      <c r="AN68" s="296">
        <v>37</v>
      </c>
      <c r="AO68" s="296">
        <v>29</v>
      </c>
      <c r="AP68" s="296">
        <v>35</v>
      </c>
      <c r="AQ68" s="296">
        <v>36</v>
      </c>
      <c r="AR68" s="296">
        <v>38</v>
      </c>
      <c r="AS68" s="296">
        <v>32</v>
      </c>
      <c r="AT68" s="296">
        <v>30</v>
      </c>
      <c r="AU68" s="296">
        <v>31</v>
      </c>
      <c r="AV68" s="296">
        <v>32</v>
      </c>
      <c r="AW68" s="296">
        <v>43</v>
      </c>
      <c r="AX68" s="296">
        <v>37</v>
      </c>
      <c r="AY68" s="296">
        <v>38</v>
      </c>
      <c r="AZ68" s="296">
        <v>44</v>
      </c>
      <c r="BA68" s="296">
        <v>56</v>
      </c>
      <c r="BB68" s="296">
        <v>63</v>
      </c>
      <c r="BC68" s="296">
        <v>64</v>
      </c>
      <c r="BD68" s="296">
        <v>50</v>
      </c>
      <c r="BE68" s="296">
        <v>60</v>
      </c>
      <c r="BF68" s="296">
        <v>60</v>
      </c>
      <c r="BG68" s="296">
        <v>58</v>
      </c>
      <c r="BH68" s="296">
        <v>55</v>
      </c>
      <c r="BI68" s="296">
        <v>53</v>
      </c>
      <c r="BJ68" s="296">
        <v>45</v>
      </c>
      <c r="BK68" s="296">
        <v>59</v>
      </c>
      <c r="BL68" s="296">
        <v>61</v>
      </c>
      <c r="BM68" s="296">
        <v>58</v>
      </c>
      <c r="BN68" s="296">
        <v>49</v>
      </c>
      <c r="BO68" s="296">
        <v>57</v>
      </c>
      <c r="BP68" s="296">
        <v>52</v>
      </c>
      <c r="BQ68" s="296">
        <v>44</v>
      </c>
      <c r="BR68" s="296">
        <v>44</v>
      </c>
      <c r="BS68" s="296">
        <v>45</v>
      </c>
      <c r="BT68" s="296">
        <v>35</v>
      </c>
      <c r="BU68" s="296">
        <v>34</v>
      </c>
      <c r="BV68" s="296">
        <v>35</v>
      </c>
      <c r="BW68" s="296">
        <v>32</v>
      </c>
    </row>
    <row r="69" spans="1:75" x14ac:dyDescent="0.25">
      <c r="A69" t="s">
        <v>66</v>
      </c>
      <c r="B69" s="296">
        <v>209</v>
      </c>
      <c r="C69" s="296">
        <v>213</v>
      </c>
      <c r="D69" s="296">
        <v>207</v>
      </c>
      <c r="E69" s="296">
        <v>196</v>
      </c>
      <c r="F69" s="296">
        <v>184</v>
      </c>
      <c r="G69" s="296">
        <v>185</v>
      </c>
      <c r="H69" s="296">
        <v>171</v>
      </c>
      <c r="I69" s="296">
        <v>159</v>
      </c>
      <c r="J69" s="296">
        <v>157</v>
      </c>
      <c r="K69" s="296">
        <v>163</v>
      </c>
      <c r="L69" s="296">
        <v>145</v>
      </c>
      <c r="M69" s="296">
        <v>166</v>
      </c>
      <c r="N69" s="296">
        <v>145</v>
      </c>
      <c r="O69" s="296">
        <v>133</v>
      </c>
      <c r="P69" s="296">
        <v>118</v>
      </c>
      <c r="Q69" s="296">
        <v>142</v>
      </c>
      <c r="R69" s="296">
        <v>148</v>
      </c>
      <c r="S69" s="296">
        <v>133</v>
      </c>
      <c r="T69" s="296">
        <v>122</v>
      </c>
      <c r="U69" s="296">
        <v>120</v>
      </c>
      <c r="V69" s="296">
        <v>121</v>
      </c>
      <c r="W69" s="296">
        <v>129</v>
      </c>
      <c r="X69" s="296">
        <v>129</v>
      </c>
      <c r="Y69" s="296">
        <v>130</v>
      </c>
      <c r="Z69" s="296">
        <v>115</v>
      </c>
      <c r="AA69" s="296">
        <v>114</v>
      </c>
      <c r="AB69" s="296">
        <v>110</v>
      </c>
      <c r="AC69" s="296">
        <v>98</v>
      </c>
      <c r="AD69" s="296">
        <v>92</v>
      </c>
      <c r="AE69" s="296">
        <v>98</v>
      </c>
      <c r="AF69" s="296">
        <v>97</v>
      </c>
      <c r="AG69" s="296">
        <v>83</v>
      </c>
      <c r="AH69" s="296">
        <v>88</v>
      </c>
      <c r="AI69" s="296">
        <v>76</v>
      </c>
      <c r="AJ69" s="296">
        <v>70</v>
      </c>
      <c r="AK69" s="296">
        <v>76</v>
      </c>
      <c r="AL69" s="296">
        <v>78</v>
      </c>
      <c r="AM69" s="296">
        <v>79</v>
      </c>
      <c r="AN69" s="296">
        <v>79</v>
      </c>
      <c r="AO69" s="296">
        <v>77</v>
      </c>
      <c r="AP69" s="296">
        <v>83</v>
      </c>
      <c r="AQ69" s="296">
        <v>80</v>
      </c>
      <c r="AR69" s="296">
        <v>77</v>
      </c>
      <c r="AS69" s="296">
        <v>69</v>
      </c>
      <c r="AT69" s="296">
        <v>66</v>
      </c>
      <c r="AU69" s="296">
        <v>69</v>
      </c>
      <c r="AV69" s="296">
        <v>67</v>
      </c>
      <c r="AW69" s="296">
        <v>62</v>
      </c>
      <c r="AX69" s="296">
        <v>57</v>
      </c>
      <c r="AY69" s="296">
        <v>60</v>
      </c>
      <c r="AZ69" s="296">
        <v>52</v>
      </c>
      <c r="BA69" s="296">
        <v>68</v>
      </c>
      <c r="BB69" s="296">
        <v>72</v>
      </c>
      <c r="BC69" s="296">
        <v>70</v>
      </c>
      <c r="BD69" s="296">
        <v>61</v>
      </c>
      <c r="BE69" s="296">
        <v>56</v>
      </c>
      <c r="BF69" s="296">
        <v>52</v>
      </c>
      <c r="BG69" s="296">
        <v>58</v>
      </c>
      <c r="BH69" s="296">
        <v>60</v>
      </c>
      <c r="BI69" s="296">
        <v>46</v>
      </c>
      <c r="BJ69" s="296">
        <v>55</v>
      </c>
      <c r="BK69" s="296">
        <v>52</v>
      </c>
      <c r="BL69" s="296">
        <v>55</v>
      </c>
      <c r="BM69" s="296">
        <v>67</v>
      </c>
      <c r="BN69" s="296">
        <v>86</v>
      </c>
      <c r="BO69" s="296">
        <v>83</v>
      </c>
      <c r="BP69" s="296">
        <v>70</v>
      </c>
      <c r="BQ69" s="296">
        <v>71</v>
      </c>
      <c r="BR69" s="296">
        <v>80</v>
      </c>
      <c r="BS69" s="296">
        <v>70</v>
      </c>
      <c r="BT69" s="296">
        <v>69</v>
      </c>
      <c r="BU69" s="296">
        <v>65</v>
      </c>
      <c r="BV69" s="296">
        <v>50</v>
      </c>
      <c r="BW69" s="296">
        <v>58</v>
      </c>
    </row>
    <row r="70" spans="1:75" x14ac:dyDescent="0.25">
      <c r="A70" t="s">
        <v>67</v>
      </c>
      <c r="B70" s="296">
        <v>60</v>
      </c>
      <c r="C70" s="296">
        <v>63</v>
      </c>
      <c r="D70" s="296">
        <v>76</v>
      </c>
      <c r="E70" s="296">
        <v>77</v>
      </c>
      <c r="F70" s="296">
        <v>58</v>
      </c>
      <c r="G70" s="296">
        <v>59</v>
      </c>
      <c r="H70" s="296">
        <v>64</v>
      </c>
      <c r="I70" s="296">
        <v>56</v>
      </c>
      <c r="J70" s="296">
        <v>53</v>
      </c>
      <c r="K70" s="296">
        <v>46</v>
      </c>
      <c r="L70" s="296">
        <v>46</v>
      </c>
      <c r="M70" s="296">
        <v>41</v>
      </c>
      <c r="N70" s="296">
        <v>37</v>
      </c>
      <c r="O70" s="296">
        <v>30</v>
      </c>
      <c r="P70" s="296">
        <v>22</v>
      </c>
      <c r="Q70" s="296">
        <v>28</v>
      </c>
      <c r="R70" s="296">
        <v>24</v>
      </c>
      <c r="S70" s="296">
        <v>26</v>
      </c>
      <c r="T70" s="296">
        <v>18</v>
      </c>
      <c r="U70" s="296">
        <v>17</v>
      </c>
      <c r="V70" s="296">
        <v>15</v>
      </c>
      <c r="W70" s="296">
        <v>17</v>
      </c>
      <c r="X70" s="296">
        <v>10</v>
      </c>
      <c r="Y70" s="296">
        <v>15</v>
      </c>
      <c r="Z70" s="296">
        <v>17</v>
      </c>
      <c r="AA70" s="296">
        <v>13</v>
      </c>
      <c r="AB70" s="296">
        <v>14</v>
      </c>
      <c r="AC70" s="296">
        <v>17</v>
      </c>
      <c r="AD70" s="296">
        <v>14</v>
      </c>
      <c r="AE70" s="296">
        <v>11</v>
      </c>
      <c r="AF70" s="296">
        <v>13</v>
      </c>
      <c r="AG70" s="296">
        <v>16</v>
      </c>
      <c r="AH70" s="296">
        <v>12</v>
      </c>
      <c r="AI70" s="296">
        <v>14</v>
      </c>
      <c r="AJ70" s="296">
        <v>8</v>
      </c>
      <c r="AK70" s="296">
        <v>4</v>
      </c>
      <c r="AL70" s="296">
        <v>3</v>
      </c>
      <c r="AM70" s="296">
        <v>5</v>
      </c>
      <c r="AN70" s="296">
        <v>3</v>
      </c>
      <c r="AO70" s="296">
        <v>4</v>
      </c>
      <c r="AP70" s="296">
        <v>3</v>
      </c>
      <c r="AQ70" s="296">
        <v>3</v>
      </c>
      <c r="AR70" s="296">
        <v>2</v>
      </c>
      <c r="AS70" s="296">
        <v>3</v>
      </c>
      <c r="AT70" s="296">
        <v>4</v>
      </c>
      <c r="AU70" s="296">
        <v>3</v>
      </c>
      <c r="AV70" s="296">
        <v>2</v>
      </c>
      <c r="AW70" s="296">
        <v>2</v>
      </c>
      <c r="AX70" s="296">
        <v>3</v>
      </c>
      <c r="AY70" s="296">
        <v>1</v>
      </c>
      <c r="AZ70" s="296">
        <v>1</v>
      </c>
      <c r="BA70" s="296">
        <v>4</v>
      </c>
      <c r="BB70" s="296">
        <v>4</v>
      </c>
      <c r="BC70" s="296">
        <v>4</v>
      </c>
      <c r="BD70" s="296">
        <v>4</v>
      </c>
      <c r="BE70" s="296">
        <v>5</v>
      </c>
      <c r="BF70" s="296">
        <v>8</v>
      </c>
      <c r="BG70" s="296">
        <v>8</v>
      </c>
      <c r="BH70" s="296">
        <v>6</v>
      </c>
      <c r="BI70" s="296">
        <v>5</v>
      </c>
      <c r="BJ70" s="296">
        <v>2</v>
      </c>
      <c r="BK70" s="296">
        <v>4</v>
      </c>
      <c r="BL70" s="296">
        <v>4</v>
      </c>
      <c r="BM70" s="296">
        <v>4</v>
      </c>
      <c r="BN70" s="296">
        <v>3</v>
      </c>
      <c r="BO70" s="296">
        <v>3</v>
      </c>
      <c r="BP70" s="296">
        <v>3</v>
      </c>
      <c r="BQ70" s="296">
        <v>2</v>
      </c>
      <c r="BR70" s="296">
        <v>2</v>
      </c>
      <c r="BS70" s="296">
        <v>1</v>
      </c>
      <c r="BT70" s="296">
        <v>2</v>
      </c>
      <c r="BU70" s="296">
        <v>2</v>
      </c>
      <c r="BV70" s="296">
        <v>2</v>
      </c>
      <c r="BW70" s="296">
        <v>1</v>
      </c>
    </row>
    <row r="71" spans="1:75" x14ac:dyDescent="0.25">
      <c r="A71" t="s">
        <v>68</v>
      </c>
      <c r="B71" s="296">
        <v>80</v>
      </c>
      <c r="C71" s="296">
        <v>78</v>
      </c>
      <c r="D71" s="296">
        <v>78</v>
      </c>
      <c r="E71" s="296">
        <v>79</v>
      </c>
      <c r="F71" s="296">
        <v>79</v>
      </c>
      <c r="G71" s="296">
        <v>80</v>
      </c>
      <c r="H71" s="296">
        <v>70</v>
      </c>
      <c r="I71" s="296">
        <v>76</v>
      </c>
      <c r="J71" s="296">
        <v>73</v>
      </c>
      <c r="K71" s="296">
        <v>68</v>
      </c>
      <c r="L71" s="296">
        <v>58</v>
      </c>
      <c r="M71" s="296">
        <v>50</v>
      </c>
      <c r="N71" s="296">
        <v>56</v>
      </c>
      <c r="O71" s="296">
        <v>62</v>
      </c>
      <c r="P71" s="296">
        <v>55</v>
      </c>
      <c r="Q71" s="296">
        <v>58</v>
      </c>
      <c r="R71" s="296">
        <v>56</v>
      </c>
      <c r="S71" s="296">
        <v>58</v>
      </c>
      <c r="T71" s="296">
        <v>47</v>
      </c>
      <c r="U71" s="296">
        <v>43</v>
      </c>
      <c r="V71" s="296">
        <v>41</v>
      </c>
      <c r="W71" s="296">
        <v>39</v>
      </c>
      <c r="X71" s="296">
        <v>40</v>
      </c>
      <c r="Y71" s="296">
        <v>44</v>
      </c>
      <c r="Z71" s="296">
        <v>42</v>
      </c>
      <c r="AA71" s="296">
        <v>40</v>
      </c>
      <c r="AB71" s="296">
        <v>43</v>
      </c>
      <c r="AC71" s="296">
        <v>47</v>
      </c>
      <c r="AD71" s="296">
        <v>35</v>
      </c>
      <c r="AE71" s="296">
        <v>37</v>
      </c>
      <c r="AF71" s="296">
        <v>42</v>
      </c>
      <c r="AG71" s="296">
        <v>54</v>
      </c>
      <c r="AH71" s="296">
        <v>57</v>
      </c>
      <c r="AI71" s="296">
        <v>58</v>
      </c>
      <c r="AJ71" s="296">
        <v>48</v>
      </c>
      <c r="AK71" s="296">
        <v>56</v>
      </c>
      <c r="AL71" s="296">
        <v>60</v>
      </c>
      <c r="AM71" s="296">
        <v>56</v>
      </c>
      <c r="AN71" s="296">
        <v>44</v>
      </c>
      <c r="AO71" s="296">
        <v>41</v>
      </c>
      <c r="AP71" s="296">
        <v>39</v>
      </c>
      <c r="AQ71" s="296">
        <v>34</v>
      </c>
      <c r="AR71" s="296">
        <v>30</v>
      </c>
      <c r="AS71" s="296">
        <v>38</v>
      </c>
      <c r="AT71" s="296">
        <v>32</v>
      </c>
      <c r="AU71" s="296">
        <v>34</v>
      </c>
      <c r="AV71" s="296">
        <v>41</v>
      </c>
      <c r="AW71" s="296">
        <v>44</v>
      </c>
      <c r="AX71" s="296">
        <v>35</v>
      </c>
      <c r="AY71" s="296">
        <v>56</v>
      </c>
      <c r="AZ71" s="296">
        <v>63</v>
      </c>
      <c r="BA71" s="296">
        <v>52</v>
      </c>
      <c r="BB71" s="296">
        <v>60</v>
      </c>
      <c r="BC71" s="296">
        <v>57</v>
      </c>
      <c r="BD71" s="296">
        <v>54</v>
      </c>
      <c r="BE71" s="296">
        <v>49</v>
      </c>
      <c r="BF71" s="296">
        <v>42</v>
      </c>
      <c r="BG71" s="296">
        <v>37</v>
      </c>
      <c r="BH71" s="296">
        <v>41</v>
      </c>
      <c r="BI71" s="296">
        <v>47</v>
      </c>
      <c r="BJ71" s="296">
        <v>41</v>
      </c>
      <c r="BK71" s="296">
        <v>35</v>
      </c>
      <c r="BL71" s="296">
        <v>30</v>
      </c>
      <c r="BM71" s="296">
        <v>40</v>
      </c>
      <c r="BN71" s="296">
        <v>44</v>
      </c>
      <c r="BO71" s="296">
        <v>43</v>
      </c>
      <c r="BP71" s="296">
        <v>51</v>
      </c>
      <c r="BQ71" s="296">
        <v>54</v>
      </c>
      <c r="BR71" s="296">
        <v>51</v>
      </c>
      <c r="BS71" s="296">
        <v>52</v>
      </c>
      <c r="BT71" s="296">
        <v>51</v>
      </c>
      <c r="BU71" s="296">
        <v>47</v>
      </c>
      <c r="BV71" s="296">
        <v>51</v>
      </c>
      <c r="BW71" s="296">
        <v>42</v>
      </c>
    </row>
    <row r="72" spans="1:75" x14ac:dyDescent="0.25">
      <c r="A72" t="s">
        <v>69</v>
      </c>
      <c r="B72" s="296">
        <v>17</v>
      </c>
      <c r="C72" s="296">
        <v>18</v>
      </c>
      <c r="D72" s="296">
        <v>13</v>
      </c>
      <c r="E72" s="296">
        <v>12</v>
      </c>
      <c r="F72" s="296">
        <v>13</v>
      </c>
      <c r="G72" s="296">
        <v>14</v>
      </c>
      <c r="H72" s="296">
        <v>12</v>
      </c>
      <c r="I72" s="296">
        <v>11</v>
      </c>
      <c r="J72" s="296">
        <v>15</v>
      </c>
      <c r="K72" s="296">
        <v>13</v>
      </c>
      <c r="L72" s="296">
        <v>16</v>
      </c>
      <c r="M72" s="296">
        <v>15</v>
      </c>
      <c r="N72" s="296">
        <v>18</v>
      </c>
      <c r="O72" s="296">
        <v>21</v>
      </c>
      <c r="P72" s="296">
        <v>27</v>
      </c>
      <c r="Q72" s="296">
        <v>27</v>
      </c>
      <c r="R72" s="296">
        <v>21</v>
      </c>
      <c r="S72" s="296">
        <v>21</v>
      </c>
      <c r="T72" s="296">
        <v>19</v>
      </c>
      <c r="U72" s="296">
        <v>19</v>
      </c>
      <c r="V72" s="296">
        <v>14</v>
      </c>
      <c r="W72" s="296">
        <v>17</v>
      </c>
      <c r="X72" s="296">
        <v>16</v>
      </c>
      <c r="Y72" s="296">
        <v>15</v>
      </c>
      <c r="Z72" s="296">
        <v>17</v>
      </c>
      <c r="AA72" s="296">
        <v>14</v>
      </c>
      <c r="AB72" s="296">
        <v>12</v>
      </c>
      <c r="AC72" s="296">
        <v>11</v>
      </c>
      <c r="AD72" s="296">
        <v>14</v>
      </c>
      <c r="AE72" s="296">
        <v>13</v>
      </c>
      <c r="AF72" s="296">
        <v>10</v>
      </c>
      <c r="AG72" s="296">
        <v>14</v>
      </c>
      <c r="AH72" s="296">
        <v>12</v>
      </c>
      <c r="AI72" s="296">
        <v>12</v>
      </c>
      <c r="AJ72" s="296">
        <v>7</v>
      </c>
      <c r="AK72" s="296">
        <v>7</v>
      </c>
      <c r="AL72" s="296">
        <v>3</v>
      </c>
      <c r="AM72" s="296">
        <v>3</v>
      </c>
      <c r="AN72" s="296">
        <v>3</v>
      </c>
      <c r="AO72" s="296">
        <v>1</v>
      </c>
      <c r="AP72" s="296">
        <v>2</v>
      </c>
      <c r="AQ72" s="296">
        <v>2</v>
      </c>
      <c r="AR72" s="296">
        <v>1</v>
      </c>
      <c r="AS72" s="296">
        <v>1</v>
      </c>
      <c r="AT72" s="296">
        <v>3</v>
      </c>
      <c r="AU72" s="296">
        <v>2</v>
      </c>
      <c r="AV72" s="296">
        <v>2</v>
      </c>
      <c r="AW72" s="296">
        <v>4</v>
      </c>
      <c r="AX72" s="296">
        <v>5</v>
      </c>
      <c r="AY72" s="296">
        <v>5</v>
      </c>
      <c r="AZ72" s="296">
        <v>6</v>
      </c>
      <c r="BA72" s="296">
        <v>3</v>
      </c>
      <c r="BB72" s="296">
        <v>3</v>
      </c>
      <c r="BC72" s="296">
        <v>3</v>
      </c>
      <c r="BD72" s="296">
        <v>3</v>
      </c>
      <c r="BE72" s="296">
        <v>1</v>
      </c>
      <c r="BF72" s="296">
        <v>1</v>
      </c>
      <c r="BG72" s="296">
        <v>1</v>
      </c>
      <c r="BH72" s="296">
        <v>2</v>
      </c>
      <c r="BI72" s="296">
        <v>2</v>
      </c>
      <c r="BJ72" s="296">
        <v>2</v>
      </c>
      <c r="BK72" s="296">
        <v>1</v>
      </c>
      <c r="BL72" s="296">
        <v>1</v>
      </c>
      <c r="BM72" s="296" t="s">
        <v>18</v>
      </c>
      <c r="BN72" s="296" t="s">
        <v>18</v>
      </c>
      <c r="BO72" s="296" t="s">
        <v>18</v>
      </c>
      <c r="BP72" s="296" t="s">
        <v>18</v>
      </c>
      <c r="BQ72" s="296" t="s">
        <v>18</v>
      </c>
      <c r="BR72" s="296" t="s">
        <v>18</v>
      </c>
      <c r="BS72" s="296" t="s">
        <v>18</v>
      </c>
      <c r="BT72" s="296" t="s">
        <v>18</v>
      </c>
      <c r="BU72" s="296" t="s">
        <v>18</v>
      </c>
      <c r="BV72" s="296" t="s">
        <v>18</v>
      </c>
      <c r="BW72" s="296" t="s">
        <v>18</v>
      </c>
    </row>
    <row r="73" spans="1:75" x14ac:dyDescent="0.25">
      <c r="A73" t="s">
        <v>70</v>
      </c>
      <c r="B73" s="296">
        <v>410</v>
      </c>
      <c r="C73" s="296">
        <v>395</v>
      </c>
      <c r="D73" s="296">
        <v>408</v>
      </c>
      <c r="E73" s="296">
        <v>368</v>
      </c>
      <c r="F73" s="296">
        <v>337</v>
      </c>
      <c r="G73" s="296">
        <v>347</v>
      </c>
      <c r="H73" s="296">
        <v>320</v>
      </c>
      <c r="I73" s="296">
        <v>316</v>
      </c>
      <c r="J73" s="296">
        <v>324</v>
      </c>
      <c r="K73" s="296">
        <v>292</v>
      </c>
      <c r="L73" s="296">
        <v>285</v>
      </c>
      <c r="M73" s="296">
        <v>273</v>
      </c>
      <c r="N73" s="296">
        <v>267</v>
      </c>
      <c r="O73" s="296">
        <v>260</v>
      </c>
      <c r="P73" s="296">
        <v>254</v>
      </c>
      <c r="Q73" s="296">
        <v>243</v>
      </c>
      <c r="R73" s="296">
        <v>253</v>
      </c>
      <c r="S73" s="296">
        <v>237</v>
      </c>
      <c r="T73" s="296">
        <v>228</v>
      </c>
      <c r="U73" s="296">
        <v>230</v>
      </c>
      <c r="V73" s="296">
        <v>201</v>
      </c>
      <c r="W73" s="296">
        <v>222</v>
      </c>
      <c r="X73" s="296">
        <v>195</v>
      </c>
      <c r="Y73" s="296">
        <v>199</v>
      </c>
      <c r="Z73" s="296">
        <v>185</v>
      </c>
      <c r="AA73" s="296">
        <v>173</v>
      </c>
      <c r="AB73" s="296">
        <v>160</v>
      </c>
      <c r="AC73" s="296">
        <v>166</v>
      </c>
      <c r="AD73" s="296">
        <v>162</v>
      </c>
      <c r="AE73" s="296">
        <v>171</v>
      </c>
      <c r="AF73" s="296">
        <v>182</v>
      </c>
      <c r="AG73" s="296">
        <v>146</v>
      </c>
      <c r="AH73" s="296">
        <v>133</v>
      </c>
      <c r="AI73" s="296">
        <v>125</v>
      </c>
      <c r="AJ73" s="296">
        <v>129</v>
      </c>
      <c r="AK73" s="296">
        <v>129</v>
      </c>
      <c r="AL73" s="296">
        <v>110</v>
      </c>
      <c r="AM73" s="296">
        <v>113</v>
      </c>
      <c r="AN73" s="296">
        <v>108</v>
      </c>
      <c r="AO73" s="296">
        <v>90</v>
      </c>
      <c r="AP73" s="296">
        <v>82</v>
      </c>
      <c r="AQ73" s="296">
        <v>84</v>
      </c>
      <c r="AR73" s="296">
        <v>70</v>
      </c>
      <c r="AS73" s="296">
        <v>63</v>
      </c>
      <c r="AT73" s="296">
        <v>69</v>
      </c>
      <c r="AU73" s="296">
        <v>72</v>
      </c>
      <c r="AV73" s="296">
        <v>72</v>
      </c>
      <c r="AW73" s="296">
        <v>79</v>
      </c>
      <c r="AX73" s="296">
        <v>62</v>
      </c>
      <c r="AY73" s="296">
        <v>60</v>
      </c>
      <c r="AZ73" s="296">
        <v>66</v>
      </c>
      <c r="BA73" s="296">
        <v>82</v>
      </c>
      <c r="BB73" s="296">
        <v>81</v>
      </c>
      <c r="BC73" s="296">
        <v>84</v>
      </c>
      <c r="BD73" s="296">
        <v>91</v>
      </c>
      <c r="BE73" s="296">
        <v>97</v>
      </c>
      <c r="BF73" s="296">
        <v>99</v>
      </c>
      <c r="BG73" s="296">
        <v>120</v>
      </c>
      <c r="BH73" s="296">
        <v>135</v>
      </c>
      <c r="BI73" s="296">
        <v>112</v>
      </c>
      <c r="BJ73" s="296">
        <v>118</v>
      </c>
      <c r="BK73" s="296">
        <v>131</v>
      </c>
      <c r="BL73" s="296">
        <v>133</v>
      </c>
      <c r="BM73" s="296">
        <v>129</v>
      </c>
      <c r="BN73" s="296">
        <v>138</v>
      </c>
      <c r="BO73" s="296">
        <v>152</v>
      </c>
      <c r="BP73" s="296">
        <v>153</v>
      </c>
      <c r="BQ73" s="296">
        <v>162</v>
      </c>
      <c r="BR73" s="296">
        <v>161</v>
      </c>
      <c r="BS73" s="296">
        <v>153</v>
      </c>
      <c r="BT73" s="296">
        <v>140</v>
      </c>
      <c r="BU73" s="296">
        <v>157</v>
      </c>
      <c r="BV73" s="296">
        <v>140</v>
      </c>
      <c r="BW73" s="296">
        <v>120</v>
      </c>
    </row>
    <row r="74" spans="1:75" x14ac:dyDescent="0.25">
      <c r="A74" t="s">
        <v>71</v>
      </c>
      <c r="B74" s="296">
        <v>32</v>
      </c>
      <c r="C74" s="296">
        <v>26</v>
      </c>
      <c r="D74" s="296">
        <v>36</v>
      </c>
      <c r="E74" s="296">
        <v>35</v>
      </c>
      <c r="F74" s="296">
        <v>36</v>
      </c>
      <c r="G74" s="296">
        <v>32</v>
      </c>
      <c r="H74" s="296">
        <v>32</v>
      </c>
      <c r="I74" s="296">
        <v>43</v>
      </c>
      <c r="J74" s="296">
        <v>34</v>
      </c>
      <c r="K74" s="296">
        <v>35</v>
      </c>
      <c r="L74" s="296">
        <v>39</v>
      </c>
      <c r="M74" s="296">
        <v>41</v>
      </c>
      <c r="N74" s="296">
        <v>46</v>
      </c>
      <c r="O74" s="296">
        <v>49</v>
      </c>
      <c r="P74" s="296">
        <v>49</v>
      </c>
      <c r="Q74" s="296">
        <v>50</v>
      </c>
      <c r="R74" s="296">
        <v>45</v>
      </c>
      <c r="S74" s="296">
        <v>40</v>
      </c>
      <c r="T74" s="296">
        <v>50</v>
      </c>
      <c r="U74" s="296">
        <v>48</v>
      </c>
      <c r="V74" s="296">
        <v>54</v>
      </c>
      <c r="W74" s="296">
        <v>66</v>
      </c>
      <c r="X74" s="296">
        <v>64</v>
      </c>
      <c r="Y74" s="296">
        <v>57</v>
      </c>
      <c r="Z74" s="296">
        <v>65</v>
      </c>
      <c r="AA74" s="296">
        <v>68</v>
      </c>
      <c r="AB74" s="296">
        <v>53</v>
      </c>
      <c r="AC74" s="296">
        <v>54</v>
      </c>
      <c r="AD74" s="296">
        <v>53</v>
      </c>
      <c r="AE74" s="296">
        <v>48</v>
      </c>
      <c r="AF74" s="296">
        <v>45</v>
      </c>
      <c r="AG74" s="296">
        <v>46</v>
      </c>
      <c r="AH74" s="296">
        <v>51</v>
      </c>
      <c r="AI74" s="296">
        <v>52</v>
      </c>
      <c r="AJ74" s="296">
        <v>51</v>
      </c>
      <c r="AK74" s="296">
        <v>40</v>
      </c>
      <c r="AL74" s="296">
        <v>28</v>
      </c>
      <c r="AM74" s="296">
        <v>18</v>
      </c>
      <c r="AN74" s="296">
        <v>11</v>
      </c>
      <c r="AO74" s="296">
        <v>20</v>
      </c>
      <c r="AP74" s="296">
        <v>18</v>
      </c>
      <c r="AQ74" s="296">
        <v>20</v>
      </c>
      <c r="AR74" s="296">
        <v>21</v>
      </c>
      <c r="AS74" s="296">
        <v>22</v>
      </c>
      <c r="AT74" s="296">
        <v>20</v>
      </c>
      <c r="AU74" s="296">
        <v>17</v>
      </c>
      <c r="AV74" s="296">
        <v>23</v>
      </c>
      <c r="AW74" s="296">
        <v>28</v>
      </c>
      <c r="AX74" s="296">
        <v>18</v>
      </c>
      <c r="AY74" s="296">
        <v>15</v>
      </c>
      <c r="AZ74" s="296">
        <v>22</v>
      </c>
      <c r="BA74" s="296">
        <v>26</v>
      </c>
      <c r="BB74" s="296">
        <v>21</v>
      </c>
      <c r="BC74" s="296">
        <v>13</v>
      </c>
      <c r="BD74" s="296">
        <v>14</v>
      </c>
      <c r="BE74" s="296">
        <v>17</v>
      </c>
      <c r="BF74" s="296">
        <v>7</v>
      </c>
      <c r="BG74" s="296">
        <v>12</v>
      </c>
      <c r="BH74" s="296">
        <v>11</v>
      </c>
      <c r="BI74" s="296">
        <v>7</v>
      </c>
      <c r="BJ74" s="296">
        <v>7</v>
      </c>
      <c r="BK74" s="296">
        <v>13</v>
      </c>
      <c r="BL74" s="296">
        <v>14</v>
      </c>
      <c r="BM74" s="296">
        <v>13</v>
      </c>
      <c r="BN74" s="296">
        <v>15</v>
      </c>
      <c r="BO74" s="296">
        <v>22</v>
      </c>
      <c r="BP74" s="296">
        <v>22</v>
      </c>
      <c r="BQ74" s="296">
        <v>15</v>
      </c>
      <c r="BR74" s="296">
        <v>12</v>
      </c>
      <c r="BS74" s="296">
        <v>12</v>
      </c>
      <c r="BT74" s="296">
        <v>12</v>
      </c>
      <c r="BU74" s="296">
        <v>19</v>
      </c>
      <c r="BV74" s="296">
        <v>17</v>
      </c>
      <c r="BW74" s="296">
        <v>17</v>
      </c>
    </row>
    <row r="75" spans="1:75" x14ac:dyDescent="0.25">
      <c r="A75" t="s">
        <v>72</v>
      </c>
      <c r="B75" s="296">
        <v>187</v>
      </c>
      <c r="C75" s="296">
        <v>181</v>
      </c>
      <c r="D75" s="296">
        <v>170</v>
      </c>
      <c r="E75" s="296">
        <v>176</v>
      </c>
      <c r="F75" s="296">
        <v>177</v>
      </c>
      <c r="G75" s="296">
        <v>175</v>
      </c>
      <c r="H75" s="296">
        <v>182</v>
      </c>
      <c r="I75" s="296">
        <v>181</v>
      </c>
      <c r="J75" s="296">
        <v>164</v>
      </c>
      <c r="K75" s="296">
        <v>168</v>
      </c>
      <c r="L75" s="296">
        <v>162</v>
      </c>
      <c r="M75" s="296">
        <v>168</v>
      </c>
      <c r="N75" s="296">
        <v>159</v>
      </c>
      <c r="O75" s="296">
        <v>167</v>
      </c>
      <c r="P75" s="296">
        <v>167</v>
      </c>
      <c r="Q75" s="296">
        <v>151</v>
      </c>
      <c r="R75" s="296">
        <v>137</v>
      </c>
      <c r="S75" s="296">
        <v>131</v>
      </c>
      <c r="T75" s="296">
        <v>116</v>
      </c>
      <c r="U75" s="296">
        <v>121</v>
      </c>
      <c r="V75" s="296">
        <v>113</v>
      </c>
      <c r="W75" s="296">
        <v>120</v>
      </c>
      <c r="X75" s="296">
        <v>130</v>
      </c>
      <c r="Y75" s="296">
        <v>143</v>
      </c>
      <c r="Z75" s="296">
        <v>160</v>
      </c>
      <c r="AA75" s="296">
        <v>153</v>
      </c>
      <c r="AB75" s="296">
        <v>169</v>
      </c>
      <c r="AC75" s="296">
        <v>170</v>
      </c>
      <c r="AD75" s="296">
        <v>154</v>
      </c>
      <c r="AE75" s="296">
        <v>148</v>
      </c>
      <c r="AF75" s="296">
        <v>144</v>
      </c>
      <c r="AG75" s="296">
        <v>125</v>
      </c>
      <c r="AH75" s="296">
        <v>127</v>
      </c>
      <c r="AI75" s="296">
        <v>122</v>
      </c>
      <c r="AJ75" s="296">
        <v>118</v>
      </c>
      <c r="AK75" s="296">
        <v>124</v>
      </c>
      <c r="AL75" s="296">
        <v>129</v>
      </c>
      <c r="AM75" s="296">
        <v>132</v>
      </c>
      <c r="AN75" s="296">
        <v>135</v>
      </c>
      <c r="AO75" s="296">
        <v>142</v>
      </c>
      <c r="AP75" s="296">
        <v>131</v>
      </c>
      <c r="AQ75" s="296">
        <v>144</v>
      </c>
      <c r="AR75" s="296">
        <v>148</v>
      </c>
      <c r="AS75" s="296">
        <v>151</v>
      </c>
      <c r="AT75" s="296">
        <v>158</v>
      </c>
      <c r="AU75" s="296">
        <v>143</v>
      </c>
      <c r="AV75" s="296">
        <v>133</v>
      </c>
      <c r="AW75" s="296">
        <v>122</v>
      </c>
      <c r="AX75" s="296">
        <v>129</v>
      </c>
      <c r="AY75" s="296">
        <v>143</v>
      </c>
      <c r="AZ75" s="296">
        <v>147</v>
      </c>
      <c r="BA75" s="296">
        <v>150</v>
      </c>
      <c r="BB75" s="296">
        <v>177</v>
      </c>
      <c r="BC75" s="296">
        <v>168</v>
      </c>
      <c r="BD75" s="296">
        <v>194</v>
      </c>
      <c r="BE75" s="296">
        <v>180</v>
      </c>
      <c r="BF75" s="296">
        <v>192</v>
      </c>
      <c r="BG75" s="296">
        <v>204</v>
      </c>
      <c r="BH75" s="296">
        <v>186</v>
      </c>
      <c r="BI75" s="296">
        <v>186</v>
      </c>
      <c r="BJ75" s="296">
        <v>166</v>
      </c>
      <c r="BK75" s="296">
        <v>167</v>
      </c>
      <c r="BL75" s="296">
        <v>188</v>
      </c>
      <c r="BM75" s="296">
        <v>205</v>
      </c>
      <c r="BN75" s="296">
        <v>198</v>
      </c>
      <c r="BO75" s="296">
        <v>201</v>
      </c>
      <c r="BP75" s="296">
        <v>182</v>
      </c>
      <c r="BQ75" s="296">
        <v>201</v>
      </c>
      <c r="BR75" s="296">
        <v>177</v>
      </c>
      <c r="BS75" s="296">
        <v>176</v>
      </c>
      <c r="BT75" s="296">
        <v>155</v>
      </c>
      <c r="BU75" s="296">
        <v>145</v>
      </c>
      <c r="BV75" s="296">
        <v>128</v>
      </c>
      <c r="BW75" s="296">
        <v>146</v>
      </c>
    </row>
    <row r="76" spans="1:75" x14ac:dyDescent="0.25">
      <c r="A76" t="s">
        <v>73</v>
      </c>
      <c r="B76" s="296">
        <v>82</v>
      </c>
      <c r="C76" s="296">
        <v>59</v>
      </c>
      <c r="D76" s="296">
        <v>63</v>
      </c>
      <c r="E76" s="296">
        <v>69</v>
      </c>
      <c r="F76" s="296">
        <v>74</v>
      </c>
      <c r="G76" s="296">
        <v>69</v>
      </c>
      <c r="H76" s="296">
        <v>72</v>
      </c>
      <c r="I76" s="296">
        <v>65</v>
      </c>
      <c r="J76" s="296">
        <v>50</v>
      </c>
      <c r="K76" s="296">
        <v>49</v>
      </c>
      <c r="L76" s="296">
        <v>54</v>
      </c>
      <c r="M76" s="296">
        <v>53</v>
      </c>
      <c r="N76" s="296">
        <v>50</v>
      </c>
      <c r="O76" s="296">
        <v>46</v>
      </c>
      <c r="P76" s="296">
        <v>43</v>
      </c>
      <c r="Q76" s="296">
        <v>47</v>
      </c>
      <c r="R76" s="296">
        <v>34</v>
      </c>
      <c r="S76" s="296">
        <v>39</v>
      </c>
      <c r="T76" s="296">
        <v>33</v>
      </c>
      <c r="U76" s="296">
        <v>30</v>
      </c>
      <c r="V76" s="296">
        <v>36</v>
      </c>
      <c r="W76" s="296">
        <v>35</v>
      </c>
      <c r="X76" s="296">
        <v>32</v>
      </c>
      <c r="Y76" s="296">
        <v>33</v>
      </c>
      <c r="Z76" s="296">
        <v>35</v>
      </c>
      <c r="AA76" s="296">
        <v>36</v>
      </c>
      <c r="AB76" s="296">
        <v>36</v>
      </c>
      <c r="AC76" s="296">
        <v>29</v>
      </c>
      <c r="AD76" s="296">
        <v>27</v>
      </c>
      <c r="AE76" s="296">
        <v>34</v>
      </c>
      <c r="AF76" s="296">
        <v>33</v>
      </c>
      <c r="AG76" s="296">
        <v>32</v>
      </c>
      <c r="AH76" s="296">
        <v>28</v>
      </c>
      <c r="AI76" s="296">
        <v>31</v>
      </c>
      <c r="AJ76" s="296">
        <v>28</v>
      </c>
      <c r="AK76" s="296">
        <v>24</v>
      </c>
      <c r="AL76" s="296">
        <v>25</v>
      </c>
      <c r="AM76" s="296">
        <v>29</v>
      </c>
      <c r="AN76" s="296">
        <v>23</v>
      </c>
      <c r="AO76" s="296">
        <v>28</v>
      </c>
      <c r="AP76" s="296">
        <v>29</v>
      </c>
      <c r="AQ76" s="296">
        <v>31</v>
      </c>
      <c r="AR76" s="296">
        <v>35</v>
      </c>
      <c r="AS76" s="296">
        <v>31</v>
      </c>
      <c r="AT76" s="296">
        <v>30</v>
      </c>
      <c r="AU76" s="296">
        <v>30</v>
      </c>
      <c r="AV76" s="296">
        <v>28</v>
      </c>
      <c r="AW76" s="296">
        <v>36</v>
      </c>
      <c r="AX76" s="296">
        <v>30</v>
      </c>
      <c r="AY76" s="296">
        <v>40</v>
      </c>
      <c r="AZ76" s="296">
        <v>35</v>
      </c>
      <c r="BA76" s="296">
        <v>33</v>
      </c>
      <c r="BB76" s="296">
        <v>35</v>
      </c>
      <c r="BC76" s="296">
        <v>33</v>
      </c>
      <c r="BD76" s="296">
        <v>30</v>
      </c>
      <c r="BE76" s="296">
        <v>29</v>
      </c>
      <c r="BF76" s="296">
        <v>28</v>
      </c>
      <c r="BG76" s="296">
        <v>30</v>
      </c>
      <c r="BH76" s="296">
        <v>28</v>
      </c>
      <c r="BI76" s="296">
        <v>27</v>
      </c>
      <c r="BJ76" s="296">
        <v>25</v>
      </c>
      <c r="BK76" s="296">
        <v>25</v>
      </c>
      <c r="BL76" s="296">
        <v>25</v>
      </c>
      <c r="BM76" s="296">
        <v>31</v>
      </c>
      <c r="BN76" s="296">
        <v>32</v>
      </c>
      <c r="BO76" s="296">
        <v>39</v>
      </c>
      <c r="BP76" s="296">
        <v>41</v>
      </c>
      <c r="BQ76" s="296">
        <v>42</v>
      </c>
      <c r="BR76" s="296">
        <v>39</v>
      </c>
      <c r="BS76" s="296">
        <v>42</v>
      </c>
      <c r="BT76" s="296">
        <v>42</v>
      </c>
      <c r="BU76" s="296">
        <v>37</v>
      </c>
      <c r="BV76" s="296">
        <v>46</v>
      </c>
      <c r="BW76" s="296">
        <v>41</v>
      </c>
    </row>
    <row r="77" spans="1:75" x14ac:dyDescent="0.25">
      <c r="A77" t="s">
        <v>74</v>
      </c>
      <c r="B77" s="296">
        <v>43</v>
      </c>
      <c r="C77" s="296">
        <v>58</v>
      </c>
      <c r="D77" s="296">
        <v>57</v>
      </c>
      <c r="E77" s="296">
        <v>50</v>
      </c>
      <c r="F77" s="296">
        <v>53</v>
      </c>
      <c r="G77" s="296">
        <v>60</v>
      </c>
      <c r="H77" s="296">
        <v>61</v>
      </c>
      <c r="I77" s="296">
        <v>71</v>
      </c>
      <c r="J77" s="296">
        <v>61</v>
      </c>
      <c r="K77" s="296">
        <v>58</v>
      </c>
      <c r="L77" s="296">
        <v>52</v>
      </c>
      <c r="M77" s="296">
        <v>56</v>
      </c>
      <c r="N77" s="296">
        <v>57</v>
      </c>
      <c r="O77" s="296">
        <v>59</v>
      </c>
      <c r="P77" s="296">
        <v>47</v>
      </c>
      <c r="Q77" s="296">
        <v>43</v>
      </c>
      <c r="R77" s="296">
        <v>39</v>
      </c>
      <c r="S77" s="296">
        <v>46</v>
      </c>
      <c r="T77" s="296">
        <v>33</v>
      </c>
      <c r="U77" s="296">
        <v>33</v>
      </c>
      <c r="V77" s="296">
        <v>30</v>
      </c>
      <c r="W77" s="296">
        <v>32</v>
      </c>
      <c r="X77" s="296">
        <v>30</v>
      </c>
      <c r="Y77" s="296">
        <v>24</v>
      </c>
      <c r="Z77" s="296">
        <v>33</v>
      </c>
      <c r="AA77" s="296">
        <v>23</v>
      </c>
      <c r="AB77" s="296">
        <v>31</v>
      </c>
      <c r="AC77" s="296">
        <v>20</v>
      </c>
      <c r="AD77" s="296">
        <v>18</v>
      </c>
      <c r="AE77" s="296">
        <v>17</v>
      </c>
      <c r="AF77" s="296">
        <v>17</v>
      </c>
      <c r="AG77" s="296">
        <v>9</v>
      </c>
      <c r="AH77" s="296">
        <v>9</v>
      </c>
      <c r="AI77" s="296">
        <v>17</v>
      </c>
      <c r="AJ77" s="296">
        <v>13</v>
      </c>
      <c r="AK77" s="296">
        <v>5</v>
      </c>
      <c r="AL77" s="296">
        <v>8</v>
      </c>
      <c r="AM77" s="296">
        <v>6</v>
      </c>
      <c r="AN77" s="296">
        <v>8</v>
      </c>
      <c r="AO77" s="296">
        <v>7</v>
      </c>
      <c r="AP77" s="296">
        <v>8</v>
      </c>
      <c r="AQ77" s="296">
        <v>7</v>
      </c>
      <c r="AR77" s="296">
        <v>4</v>
      </c>
      <c r="AS77" s="296">
        <v>7</v>
      </c>
      <c r="AT77" s="296">
        <v>11</v>
      </c>
      <c r="AU77" s="296">
        <v>8</v>
      </c>
      <c r="AV77" s="296">
        <v>9</v>
      </c>
      <c r="AW77" s="296">
        <v>5</v>
      </c>
      <c r="AX77" s="296">
        <v>6</v>
      </c>
      <c r="AY77" s="296">
        <v>14</v>
      </c>
      <c r="AZ77" s="296">
        <v>13</v>
      </c>
      <c r="BA77" s="296">
        <v>9</v>
      </c>
      <c r="BB77" s="296">
        <v>9</v>
      </c>
      <c r="BC77" s="296">
        <v>12</v>
      </c>
      <c r="BD77" s="296">
        <v>12</v>
      </c>
      <c r="BE77" s="296">
        <v>6</v>
      </c>
      <c r="BF77" s="296">
        <v>6</v>
      </c>
      <c r="BG77" s="296">
        <v>5</v>
      </c>
      <c r="BH77" s="296">
        <v>8</v>
      </c>
      <c r="BI77" s="296">
        <v>4</v>
      </c>
      <c r="BJ77" s="296">
        <v>3</v>
      </c>
      <c r="BK77" s="296">
        <v>3</v>
      </c>
      <c r="BL77" s="296">
        <v>3</v>
      </c>
      <c r="BM77" s="296">
        <v>4</v>
      </c>
      <c r="BN77" s="296">
        <v>3</v>
      </c>
      <c r="BO77" s="296">
        <v>3</v>
      </c>
      <c r="BP77" s="296">
        <v>3</v>
      </c>
      <c r="BQ77" s="296">
        <v>3</v>
      </c>
      <c r="BR77" s="296">
        <v>4</v>
      </c>
      <c r="BS77" s="296">
        <v>2</v>
      </c>
      <c r="BT77" s="296">
        <v>2</v>
      </c>
      <c r="BU77" s="296">
        <v>6</v>
      </c>
      <c r="BV77" s="296">
        <v>8</v>
      </c>
      <c r="BW77" s="296">
        <v>4</v>
      </c>
    </row>
    <row r="78" spans="1:75" x14ac:dyDescent="0.25">
      <c r="A78" t="s">
        <v>182</v>
      </c>
      <c r="B78" s="296">
        <v>10</v>
      </c>
      <c r="C78" s="296">
        <v>9</v>
      </c>
      <c r="D78" s="296">
        <v>4</v>
      </c>
      <c r="E78" s="296">
        <v>10</v>
      </c>
      <c r="F78" s="296">
        <v>11</v>
      </c>
      <c r="G78" s="296">
        <v>11</v>
      </c>
      <c r="H78" s="296">
        <v>8</v>
      </c>
      <c r="I78" s="296">
        <v>7</v>
      </c>
      <c r="J78" s="296">
        <v>4</v>
      </c>
      <c r="K78" s="296">
        <v>3</v>
      </c>
      <c r="L78" s="296">
        <v>7</v>
      </c>
      <c r="M78" s="296">
        <v>10</v>
      </c>
      <c r="N78" s="296">
        <v>14</v>
      </c>
      <c r="O78" s="296">
        <v>17</v>
      </c>
      <c r="P78" s="296">
        <v>25</v>
      </c>
      <c r="Q78" s="296">
        <v>25</v>
      </c>
      <c r="R78" s="296">
        <v>23</v>
      </c>
      <c r="S78" s="296">
        <v>23</v>
      </c>
      <c r="T78" s="296">
        <v>27</v>
      </c>
      <c r="U78" s="296">
        <v>15</v>
      </c>
      <c r="V78" s="296">
        <v>10</v>
      </c>
      <c r="W78" s="296">
        <v>12</v>
      </c>
      <c r="X78" s="296">
        <v>8</v>
      </c>
      <c r="Y78" s="296">
        <v>6</v>
      </c>
      <c r="Z78" s="296">
        <v>8</v>
      </c>
      <c r="AA78" s="296">
        <v>4</v>
      </c>
      <c r="AB78" s="296">
        <v>3</v>
      </c>
      <c r="AC78" s="296">
        <v>3</v>
      </c>
      <c r="AD78" s="296">
        <v>3</v>
      </c>
      <c r="AE78" s="296">
        <v>2</v>
      </c>
      <c r="AF78" s="296">
        <v>2</v>
      </c>
      <c r="AG78" s="296">
        <v>7</v>
      </c>
      <c r="AH78" s="296">
        <v>2</v>
      </c>
      <c r="AI78" s="296">
        <v>4</v>
      </c>
      <c r="AJ78" s="296">
        <v>3</v>
      </c>
      <c r="AK78" s="296">
        <v>3</v>
      </c>
      <c r="AL78" s="296">
        <v>2</v>
      </c>
      <c r="AM78" s="296">
        <v>3</v>
      </c>
      <c r="AN78" s="296">
        <v>3</v>
      </c>
      <c r="AO78" s="296">
        <v>3</v>
      </c>
      <c r="AP78" s="296">
        <v>5</v>
      </c>
      <c r="AQ78" s="296">
        <v>4</v>
      </c>
      <c r="AR78" s="296">
        <v>5</v>
      </c>
      <c r="AS78" s="296">
        <v>5</v>
      </c>
      <c r="AT78" s="296">
        <v>5</v>
      </c>
      <c r="AU78" s="296">
        <v>5</v>
      </c>
      <c r="AV78" s="296">
        <v>5</v>
      </c>
      <c r="AW78" s="296">
        <v>6</v>
      </c>
      <c r="AX78" s="296">
        <v>6</v>
      </c>
      <c r="AY78" s="296">
        <v>7</v>
      </c>
      <c r="AZ78" s="296">
        <v>6</v>
      </c>
      <c r="BA78" s="296">
        <v>6</v>
      </c>
      <c r="BB78" s="296">
        <v>5</v>
      </c>
      <c r="BC78" s="296">
        <v>5</v>
      </c>
      <c r="BD78" s="296">
        <v>5</v>
      </c>
      <c r="BE78" s="296">
        <v>5</v>
      </c>
      <c r="BF78" s="296">
        <v>5</v>
      </c>
      <c r="BG78" s="296">
        <v>5</v>
      </c>
      <c r="BH78" s="296">
        <v>5</v>
      </c>
      <c r="BI78" s="296">
        <v>5</v>
      </c>
      <c r="BJ78" s="296">
        <v>4</v>
      </c>
      <c r="BK78" s="296">
        <v>4</v>
      </c>
      <c r="BL78" s="296">
        <v>5</v>
      </c>
      <c r="BM78" s="296">
        <v>5</v>
      </c>
      <c r="BN78" s="296">
        <v>5</v>
      </c>
      <c r="BO78" s="296">
        <v>6</v>
      </c>
      <c r="BP78" s="296">
        <v>6</v>
      </c>
      <c r="BQ78" s="296">
        <v>6</v>
      </c>
      <c r="BR78" s="296">
        <v>6</v>
      </c>
      <c r="BS78" s="296">
        <v>6</v>
      </c>
      <c r="BT78" s="296">
        <v>6</v>
      </c>
      <c r="BU78" s="296">
        <v>5</v>
      </c>
      <c r="BV78" s="296">
        <v>5</v>
      </c>
      <c r="BW78" s="296">
        <v>4</v>
      </c>
    </row>
    <row r="80" spans="1:75" x14ac:dyDescent="0.25">
      <c r="A80" t="s">
        <v>2004</v>
      </c>
    </row>
    <row r="82" spans="1:1" x14ac:dyDescent="0.25">
      <c r="A82" t="s">
        <v>2005</v>
      </c>
    </row>
    <row r="103" spans="1:1" x14ac:dyDescent="0.25">
      <c r="A103" t="s">
        <v>1389</v>
      </c>
    </row>
    <row r="105" spans="1:1" x14ac:dyDescent="0.25">
      <c r="A105" s="636">
        <v>42610.588553240741</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enableFormatConditionsCalculation="0">
    <tabColor indexed="43"/>
  </sheetPr>
  <dimension ref="A1:AT62"/>
  <sheetViews>
    <sheetView zoomScale="85" workbookViewId="0">
      <pane xSplit="1" ySplit="6" topLeftCell="B40" activePane="bottomRight" state="frozen"/>
      <selection activeCell="A4" sqref="A4:M4"/>
      <selection pane="topRight" activeCell="A4" sqref="A4:M4"/>
      <selection pane="bottomLeft" activeCell="A4" sqref="A4:M4"/>
      <selection pane="bottomRight" activeCell="A4" sqref="A4:M4"/>
    </sheetView>
  </sheetViews>
  <sheetFormatPr defaultColWidth="9.08984375" defaultRowHeight="16" x14ac:dyDescent="0.5"/>
  <cols>
    <col min="1" max="1" width="28.54296875" style="596" bestFit="1" customWidth="1"/>
    <col min="2" max="4" width="3.54296875" style="596" bestFit="1" customWidth="1"/>
    <col min="5" max="7" width="8.36328125" style="596" customWidth="1"/>
    <col min="8" max="10" width="5.6328125" style="504" bestFit="1" customWidth="1"/>
    <col min="11" max="13" width="3.08984375" style="504" bestFit="1" customWidth="1"/>
    <col min="14" max="16" width="5.6328125" style="504" bestFit="1" customWidth="1"/>
    <col min="17" max="19" width="8.6328125" style="504" customWidth="1"/>
    <col min="20" max="16384" width="9.08984375" style="596"/>
  </cols>
  <sheetData>
    <row r="1" spans="1:46" x14ac:dyDescent="0.5">
      <c r="A1" s="611" t="s">
        <v>378</v>
      </c>
      <c r="B1" s="603">
        <f>COLUMN()</f>
        <v>2</v>
      </c>
      <c r="C1" s="603">
        <f>COLUMN()</f>
        <v>3</v>
      </c>
      <c r="D1" s="603">
        <f>COLUMN()</f>
        <v>4</v>
      </c>
      <c r="E1" s="603">
        <f>COLUMN()</f>
        <v>5</v>
      </c>
      <c r="F1" s="603">
        <f>COLUMN()</f>
        <v>6</v>
      </c>
      <c r="G1" s="603">
        <f>COLUMN()</f>
        <v>7</v>
      </c>
      <c r="H1" s="504">
        <f>COLUMN()</f>
        <v>8</v>
      </c>
      <c r="I1" s="504">
        <f>COLUMN()</f>
        <v>9</v>
      </c>
      <c r="J1" s="504">
        <f>COLUMN()</f>
        <v>10</v>
      </c>
      <c r="K1" s="504">
        <f>COLUMN()</f>
        <v>11</v>
      </c>
      <c r="L1" s="504">
        <f>COLUMN()</f>
        <v>12</v>
      </c>
      <c r="M1" s="504">
        <f>COLUMN()</f>
        <v>13</v>
      </c>
      <c r="N1" s="504">
        <f>COLUMN()</f>
        <v>14</v>
      </c>
      <c r="O1" s="504">
        <f>COLUMN()</f>
        <v>15</v>
      </c>
      <c r="P1" s="504">
        <f>COLUMN()</f>
        <v>16</v>
      </c>
      <c r="Q1" s="504">
        <f>COLUMN()</f>
        <v>17</v>
      </c>
      <c r="R1" s="504">
        <f>COLUMN()</f>
        <v>18</v>
      </c>
      <c r="S1" s="504">
        <f>COLUMN()</f>
        <v>19</v>
      </c>
      <c r="T1" s="603">
        <f>COLUMN()</f>
        <v>20</v>
      </c>
      <c r="U1" s="603">
        <f>COLUMN()</f>
        <v>21</v>
      </c>
      <c r="V1" s="603">
        <f>COLUMN()</f>
        <v>22</v>
      </c>
      <c r="W1" s="603">
        <f>COLUMN()</f>
        <v>23</v>
      </c>
      <c r="X1" s="668">
        <f>COLUMN()</f>
        <v>24</v>
      </c>
      <c r="Y1" s="603">
        <f>COLUMN()</f>
        <v>25</v>
      </c>
      <c r="Z1" s="611"/>
      <c r="AA1" s="611"/>
      <c r="AB1" s="611"/>
      <c r="AC1" s="611"/>
      <c r="AD1" s="611"/>
      <c r="AE1" s="611"/>
      <c r="AF1" s="611"/>
      <c r="AG1" s="611"/>
      <c r="AH1" s="611"/>
      <c r="AI1" s="611"/>
      <c r="AJ1" s="611"/>
      <c r="AK1" s="611"/>
      <c r="AL1" s="611"/>
      <c r="AM1" s="611"/>
      <c r="AN1" s="611"/>
      <c r="AO1" s="611"/>
      <c r="AP1" s="611"/>
      <c r="AQ1" s="611"/>
      <c r="AR1" s="611"/>
      <c r="AS1" s="611"/>
      <c r="AT1" s="611"/>
    </row>
    <row r="2" spans="1:46" x14ac:dyDescent="0.5">
      <c r="A2" s="611" t="s">
        <v>377</v>
      </c>
      <c r="B2" s="611"/>
      <c r="C2" s="611"/>
      <c r="D2" s="611"/>
      <c r="T2" s="611"/>
      <c r="U2" s="611"/>
      <c r="V2" s="611"/>
      <c r="W2" s="611"/>
      <c r="X2" s="611"/>
      <c r="Y2" s="611"/>
      <c r="Z2" s="611"/>
      <c r="AA2" s="611"/>
      <c r="AB2" s="611"/>
      <c r="AC2" s="611"/>
      <c r="AD2" s="611"/>
      <c r="AE2" s="611"/>
      <c r="AF2" s="611"/>
      <c r="AG2" s="611"/>
      <c r="AH2" s="611"/>
      <c r="AI2" s="611"/>
      <c r="AJ2" s="611"/>
      <c r="AK2" s="611"/>
      <c r="AL2" s="611"/>
      <c r="AM2" s="611"/>
      <c r="AN2" s="611"/>
      <c r="AO2" s="611"/>
      <c r="AP2" s="611"/>
      <c r="AQ2" s="611"/>
      <c r="AR2" s="611"/>
      <c r="AS2" s="611"/>
      <c r="AT2" s="611"/>
    </row>
    <row r="3" spans="1:46" x14ac:dyDescent="0.5">
      <c r="A3" s="612" t="s">
        <v>379</v>
      </c>
      <c r="B3" s="612"/>
      <c r="C3" s="612"/>
      <c r="D3" s="612"/>
      <c r="T3" s="612"/>
      <c r="U3" s="612"/>
      <c r="V3" s="612"/>
      <c r="W3" s="612"/>
      <c r="X3" s="612"/>
      <c r="Y3" s="612"/>
      <c r="Z3" s="612"/>
      <c r="AA3" s="612"/>
      <c r="AB3" s="612"/>
      <c r="AC3" s="612"/>
      <c r="AD3" s="612"/>
      <c r="AE3" s="612"/>
      <c r="AF3" s="612"/>
      <c r="AG3" s="612"/>
      <c r="AH3" s="612"/>
      <c r="AI3" s="612"/>
      <c r="AJ3" s="612"/>
      <c r="AK3" s="612"/>
      <c r="AL3" s="612"/>
      <c r="AM3" s="612"/>
      <c r="AN3" s="612"/>
      <c r="AO3" s="612"/>
      <c r="AP3" s="612"/>
      <c r="AQ3" s="612"/>
      <c r="AR3" s="612"/>
      <c r="AS3" s="612"/>
      <c r="AT3" s="612"/>
    </row>
    <row r="5" spans="1:46" x14ac:dyDescent="0.5">
      <c r="B5" s="678" t="s">
        <v>91</v>
      </c>
      <c r="C5" s="678"/>
      <c r="D5" s="678"/>
      <c r="E5" s="679" t="s">
        <v>156</v>
      </c>
      <c r="F5" s="679"/>
      <c r="G5" s="679"/>
      <c r="H5" s="680" t="s">
        <v>87</v>
      </c>
      <c r="I5" s="680"/>
      <c r="J5" s="680"/>
      <c r="K5" s="680" t="s">
        <v>88</v>
      </c>
      <c r="L5" s="680"/>
      <c r="M5" s="680"/>
      <c r="N5" s="680" t="s">
        <v>89</v>
      </c>
      <c r="O5" s="680"/>
      <c r="P5" s="680"/>
      <c r="Q5" s="680" t="s">
        <v>92</v>
      </c>
      <c r="R5" s="680"/>
      <c r="S5" s="680"/>
      <c r="T5" s="678" t="s">
        <v>93</v>
      </c>
      <c r="U5" s="678"/>
      <c r="V5" s="678"/>
      <c r="W5" s="678" t="s">
        <v>101</v>
      </c>
      <c r="X5" s="678"/>
      <c r="Y5" s="678"/>
    </row>
    <row r="6" spans="1:46" x14ac:dyDescent="0.5">
      <c r="A6" s="596" t="s">
        <v>155</v>
      </c>
      <c r="B6" s="603" t="s">
        <v>304</v>
      </c>
      <c r="C6" s="603" t="s">
        <v>301</v>
      </c>
      <c r="D6" s="603" t="s">
        <v>551</v>
      </c>
      <c r="E6" s="603" t="s">
        <v>304</v>
      </c>
      <c r="F6" s="603" t="s">
        <v>301</v>
      </c>
      <c r="G6" s="603" t="s">
        <v>551</v>
      </c>
      <c r="H6" s="504" t="s">
        <v>304</v>
      </c>
      <c r="I6" s="504" t="s">
        <v>301</v>
      </c>
      <c r="J6" s="504" t="s">
        <v>551</v>
      </c>
      <c r="K6" s="504" t="s">
        <v>304</v>
      </c>
      <c r="L6" s="504" t="s">
        <v>301</v>
      </c>
      <c r="M6" s="504" t="s">
        <v>551</v>
      </c>
      <c r="N6" s="504" t="s">
        <v>304</v>
      </c>
      <c r="O6" s="504" t="s">
        <v>301</v>
      </c>
      <c r="P6" s="504" t="s">
        <v>551</v>
      </c>
      <c r="Q6" s="504" t="s">
        <v>304</v>
      </c>
      <c r="R6" s="504" t="s">
        <v>301</v>
      </c>
      <c r="S6" s="504" t="s">
        <v>551</v>
      </c>
      <c r="T6" s="603" t="s">
        <v>304</v>
      </c>
      <c r="U6" s="603" t="s">
        <v>301</v>
      </c>
      <c r="V6" s="603" t="s">
        <v>551</v>
      </c>
      <c r="W6" s="603" t="s">
        <v>304</v>
      </c>
      <c r="X6" s="668" t="s">
        <v>301</v>
      </c>
      <c r="Y6" s="603" t="s">
        <v>551</v>
      </c>
    </row>
    <row r="7" spans="1:46" x14ac:dyDescent="0.5">
      <c r="A7" s="613" t="str">
        <f>IF(Controls!A7=0,"",Controls!A7)</f>
        <v>Caseload</v>
      </c>
      <c r="B7" s="297" t="s">
        <v>90</v>
      </c>
      <c r="C7" s="297" t="s">
        <v>90</v>
      </c>
      <c r="D7" s="297" t="s">
        <v>90</v>
      </c>
      <c r="E7" s="614">
        <f>IF($A7="","",IF(OR(Controls!$AE7="N",LEFT(Controls!AB7,1)="0"),0,1))</f>
        <v>0</v>
      </c>
      <c r="F7" s="615">
        <f>IF($A7="","",IF(OR(Controls!$AE7="N",LEFT(Controls!AC7,1)="0"),0,1))</f>
        <v>1</v>
      </c>
      <c r="G7" s="616">
        <f>IF($A7="","",IF(OR(Controls!$AE7="N",LEFT(Controls!AD7,1)="0"),0,1))</f>
        <v>0</v>
      </c>
      <c r="H7" s="505" t="str">
        <f t="shared" ref="H7:H38" ca="1" si="0">IF($A7="","",IF(E7=0,"N.A.",MATCH("California",INDIRECT("'"&amp;$A7&amp;"-"&amp;E$6&amp;"'!A:A"),0)))</f>
        <v>N.A.</v>
      </c>
      <c r="I7" s="506">
        <f t="shared" ref="I7:I38" ca="1" si="1">IF($A7="","",IF(F7=0,"N.A.",MATCH("California",INDIRECT("'"&amp;$A7&amp;"-"&amp;F$6&amp;"'!A:A"),0)))</f>
        <v>18</v>
      </c>
      <c r="J7" s="507" t="str">
        <f t="shared" ref="J7:J38" ca="1" si="2">IF($A7="","",IF(G7=0,"N.A.",MATCH("California",INDIRECT("'"&amp;$A7&amp;"-"&amp;G$6&amp;"'!A:A"),0)))</f>
        <v>N.A.</v>
      </c>
      <c r="K7" s="508"/>
      <c r="L7" s="508">
        <v>3</v>
      </c>
      <c r="M7" s="508"/>
      <c r="N7" s="505" t="str">
        <f ca="1">IF(H7="","",IF(H7="N.A.","N.A.",H7-K7))</f>
        <v>N.A.</v>
      </c>
      <c r="O7" s="506">
        <f t="shared" ref="O7:O62" ca="1" si="3">IF(I7="","",IF(I7="N.A.","N.A.",I7-L7))</f>
        <v>15</v>
      </c>
      <c r="P7" s="507" t="str">
        <f t="shared" ref="P7:P62" ca="1" si="4">IF(J7="","",IF(J7="N.A.","N.A.",J7-M7))</f>
        <v>N.A.</v>
      </c>
      <c r="Q7" s="509" t="str">
        <f t="array" aca="1" ref="Q7" ca="1">IF($A7="","",IF(E7=0,"N.A.",SUM(IF(NOT(ISBLANK(INDIRECT("'"&amp;$A7&amp;"-"&amp;Q$6&amp;"'!" &amp; H7 &amp; ":" &amp; H7))),1,0))))</f>
        <v>N.A.</v>
      </c>
      <c r="R7" s="510">
        <f t="array" aca="1" ref="R7" ca="1">IF($A7="","",IF(F7=0,"N.A.",SUM(IF(NOT(ISBLANK(INDIRECT("'"&amp;$A7&amp;"-"&amp;R$6&amp;"'!" &amp; I7 &amp; ":" &amp; I7))),1,0))))</f>
        <v>75</v>
      </c>
      <c r="S7" s="511" t="str">
        <f t="array" aca="1" ref="S7" ca="1">IF($A7="","",IF(G7=0,"N.A.",SUM(IF(NOT(ISBLANK(INDIRECT("'"&amp;$A7&amp;"-"&amp;S$6&amp;"'!" &amp; J7 &amp; ":" &amp; J7))),1,0))))</f>
        <v>N.A.</v>
      </c>
      <c r="T7" s="614"/>
      <c r="U7" s="615" t="s">
        <v>9</v>
      </c>
      <c r="V7" s="616"/>
      <c r="W7" s="614"/>
      <c r="X7" s="615" t="s">
        <v>2142</v>
      </c>
      <c r="Y7" s="616"/>
    </row>
    <row r="8" spans="1:46" x14ac:dyDescent="0.5">
      <c r="A8" s="607" t="str">
        <f>IF(Controls!A8=0,"",Controls!A8)</f>
        <v>Entries</v>
      </c>
      <c r="B8" s="298" t="s">
        <v>90</v>
      </c>
      <c r="C8" s="298" t="s">
        <v>90</v>
      </c>
      <c r="D8" s="298" t="s">
        <v>90</v>
      </c>
      <c r="E8" s="608">
        <f>IF($A8="","",IF(OR(Controls!$AE8="N",LEFT(Controls!AB8,1)="0"),0,1))</f>
        <v>0</v>
      </c>
      <c r="F8" s="609">
        <f>IF($A8="","",IF(OR(Controls!$AE8="N",LEFT(Controls!AC8,1)="0"),0,1))</f>
        <v>1</v>
      </c>
      <c r="G8" s="610">
        <f>IF($A8="","",IF(OR(Controls!$AE8="N",LEFT(Controls!AD8,1)="0"),0,1))</f>
        <v>0</v>
      </c>
      <c r="H8" s="512" t="str">
        <f t="shared" ca="1" si="0"/>
        <v>N.A.</v>
      </c>
      <c r="I8" s="513">
        <f t="shared" ca="1" si="1"/>
        <v>19</v>
      </c>
      <c r="J8" s="514" t="str">
        <f t="shared" ca="1" si="2"/>
        <v>N.A.</v>
      </c>
      <c r="K8" s="515"/>
      <c r="L8" s="515">
        <v>3</v>
      </c>
      <c r="M8" s="515"/>
      <c r="N8" s="512" t="str">
        <f t="shared" ref="N8:N62" ca="1" si="5">IF(H8="","",IF(H8="N.A.","N.A.",H8-K8))</f>
        <v>N.A.</v>
      </c>
      <c r="O8" s="513">
        <f t="shared" ca="1" si="3"/>
        <v>16</v>
      </c>
      <c r="P8" s="514" t="str">
        <f t="shared" ca="1" si="4"/>
        <v>N.A.</v>
      </c>
      <c r="Q8" s="516" t="str">
        <f t="array" aca="1" ref="Q8" ca="1">IF($A8="","",IF(E8=0,"N.A.",SUM(IF(NOT(ISBLANK(INDIRECT("'"&amp;$A8&amp;"-"&amp;Q$6&amp;"'!" &amp; H8 &amp; ":" &amp; H8))),1,0))))</f>
        <v>N.A.</v>
      </c>
      <c r="R8" s="517">
        <f t="array" aca="1" ref="R8" ca="1">IF($A8="","",IF(F8=0,"N.A.",SUM(IF(NOT(ISBLANK(INDIRECT("'"&amp;$A8&amp;"-"&amp;R$6&amp;"'!" &amp; I8 &amp; ":" &amp; I8))),1,0))))</f>
        <v>71</v>
      </c>
      <c r="S8" s="518" t="str">
        <f t="array" aca="1" ref="S8" ca="1">IF($A8="","",IF(G8=0,"N.A.",SUM(IF(NOT(ISBLANK(INDIRECT("'"&amp;$A8&amp;"-"&amp;S$6&amp;"'!" &amp; J8 &amp; ":" &amp; J8))),1,0))))</f>
        <v>N.A.</v>
      </c>
      <c r="T8" s="608"/>
      <c r="U8" s="609" t="s">
        <v>183</v>
      </c>
      <c r="V8" s="610"/>
      <c r="W8" s="608"/>
      <c r="X8" s="609" t="s">
        <v>2143</v>
      </c>
      <c r="Y8" s="610"/>
    </row>
    <row r="9" spans="1:46" x14ac:dyDescent="0.5">
      <c r="A9" s="607" t="str">
        <f>IF(Controls!A9=0,"",Controls!A9)</f>
        <v>Exits</v>
      </c>
      <c r="B9" s="298" t="s">
        <v>90</v>
      </c>
      <c r="C9" s="298" t="s">
        <v>90</v>
      </c>
      <c r="D9" s="298" t="s">
        <v>90</v>
      </c>
      <c r="E9" s="608">
        <f>IF($A9="","",IF(OR(Controls!$AE9="N",LEFT(Controls!AB9,1)="0"),0,1))</f>
        <v>0</v>
      </c>
      <c r="F9" s="609">
        <f>IF($A9="","",IF(OR(Controls!$AE9="N",LEFT(Controls!AC9,1)="0"),0,1))</f>
        <v>1</v>
      </c>
      <c r="G9" s="610">
        <f>IF($A9="","",IF(OR(Controls!$AE9="N",LEFT(Controls!AD9,1)="0"),0,1))</f>
        <v>0</v>
      </c>
      <c r="H9" s="512" t="str">
        <f t="shared" ca="1" si="0"/>
        <v>N.A.</v>
      </c>
      <c r="I9" s="513">
        <f t="shared" ca="1" si="1"/>
        <v>19</v>
      </c>
      <c r="J9" s="514" t="str">
        <f t="shared" ca="1" si="2"/>
        <v>N.A.</v>
      </c>
      <c r="K9" s="515"/>
      <c r="L9" s="515">
        <v>3</v>
      </c>
      <c r="M9" s="515"/>
      <c r="N9" s="512" t="str">
        <f t="shared" ca="1" si="5"/>
        <v>N.A.</v>
      </c>
      <c r="O9" s="513">
        <f t="shared" ca="1" si="3"/>
        <v>16</v>
      </c>
      <c r="P9" s="514" t="str">
        <f t="shared" ca="1" si="4"/>
        <v>N.A.</v>
      </c>
      <c r="Q9" s="516" t="str">
        <f t="array" aca="1" ref="Q9" ca="1">IF($A9="","",IF(E9=0,"N.A.",SUM(IF(NOT(ISBLANK(INDIRECT("'"&amp;$A9&amp;"-"&amp;Q$6&amp;"'!" &amp; H9 &amp; ":" &amp; H9))),1,0))))</f>
        <v>N.A.</v>
      </c>
      <c r="R9" s="517">
        <f t="array" aca="1" ref="R9" ca="1">IF($A9="","",IF(F9=0,"N.A.",SUM(IF(NOT(ISBLANK(INDIRECT("'"&amp;$A9&amp;"-"&amp;R$6&amp;"'!" &amp; I9 &amp; ":" &amp; I9))),1,0))))</f>
        <v>71</v>
      </c>
      <c r="S9" s="518" t="str">
        <f t="array" aca="1" ref="S9" ca="1">IF($A9="","",IF(G9=0,"N.A.",SUM(IF(NOT(ISBLANK(INDIRECT("'"&amp;$A9&amp;"-"&amp;S$6&amp;"'!" &amp; J9 &amp; ":" &amp; J9))),1,0))))</f>
        <v>N.A.</v>
      </c>
      <c r="T9" s="608"/>
      <c r="U9" s="609" t="s">
        <v>227</v>
      </c>
      <c r="V9" s="610"/>
      <c r="W9" s="608"/>
      <c r="X9" s="609" t="s">
        <v>2144</v>
      </c>
      <c r="Y9" s="610"/>
    </row>
    <row r="10" spans="1:46" x14ac:dyDescent="0.5">
      <c r="A10" s="607" t="str">
        <f>IF(Controls!A10=0,"",Controls!A10)</f>
        <v>Reunification</v>
      </c>
      <c r="B10" s="298" t="s">
        <v>90</v>
      </c>
      <c r="C10" s="298" t="s">
        <v>90</v>
      </c>
      <c r="D10" s="298" t="s">
        <v>90</v>
      </c>
      <c r="E10" s="608">
        <f>IF($A10="","",IF(OR(Controls!$AE10="N",LEFT(Controls!AB10,1)="0"),0,1))</f>
        <v>1</v>
      </c>
      <c r="F10" s="609">
        <f>IF($A10="","",IF(OR(Controls!$AE10="N",LEFT(Controls!AC10,1)="0"),0,1))</f>
        <v>0</v>
      </c>
      <c r="G10" s="610">
        <f>IF($A10="","",IF(OR(Controls!$AE10="N",LEFT(Controls!AD10,1)="0"),0,1))</f>
        <v>0</v>
      </c>
      <c r="H10" s="512">
        <f t="shared" ca="1" si="0"/>
        <v>26</v>
      </c>
      <c r="I10" s="513" t="str">
        <f t="shared" ca="1" si="1"/>
        <v>N.A.</v>
      </c>
      <c r="J10" s="514" t="str">
        <f t="shared" ca="1" si="2"/>
        <v>N.A.</v>
      </c>
      <c r="K10" s="515">
        <v>4</v>
      </c>
      <c r="L10" s="515"/>
      <c r="M10" s="515"/>
      <c r="N10" s="512">
        <f t="shared" ca="1" si="5"/>
        <v>22</v>
      </c>
      <c r="O10" s="513" t="str">
        <f t="shared" ca="1" si="3"/>
        <v>N.A.</v>
      </c>
      <c r="P10" s="514" t="str">
        <f t="shared" ca="1" si="4"/>
        <v>N.A.</v>
      </c>
      <c r="Q10" s="516">
        <f t="array" aca="1" ref="Q10" ca="1">IF($A10="","",IF(E10=0,"N.A.",SUM(IF(NOT(ISBLANK(INDIRECT("'"&amp;$A10&amp;"-"&amp;Q$6&amp;"'!" &amp; H10 &amp; ":" &amp; H10))),1,0))))</f>
        <v>67</v>
      </c>
      <c r="R10" s="517" t="str">
        <f t="array" aca="1" ref="R10" ca="1">IF($A10="","",IF(F10=0,"N.A.",SUM(IF(NOT(ISBLANK(INDIRECT("'"&amp;$A10&amp;"-"&amp;R$6&amp;"'!" &amp; I10 &amp; ":" &amp; I10))),1,0))))</f>
        <v>N.A.</v>
      </c>
      <c r="S10" s="518" t="str">
        <f t="array" aca="1" ref="S10" ca="1">IF($A10="","",IF(G10=0,"N.A.",SUM(IF(NOT(ISBLANK(INDIRECT("'"&amp;$A10&amp;"-"&amp;S$6&amp;"'!" &amp; J10 &amp; ":" &amp; J10))),1,0))))</f>
        <v>N.A.</v>
      </c>
      <c r="T10" s="608" t="s">
        <v>2145</v>
      </c>
      <c r="U10" s="609"/>
      <c r="V10" s="610"/>
      <c r="W10" s="608" t="s">
        <v>2146</v>
      </c>
      <c r="X10" s="609"/>
      <c r="Y10" s="610"/>
    </row>
    <row r="11" spans="1:46" x14ac:dyDescent="0.5">
      <c r="A11" s="607" t="str">
        <f>IF(Controls!A11=0,"",Controls!A11)</f>
        <v>Adoption</v>
      </c>
      <c r="B11" s="298" t="s">
        <v>90</v>
      </c>
      <c r="C11" s="298" t="s">
        <v>90</v>
      </c>
      <c r="D11" s="298" t="s">
        <v>90</v>
      </c>
      <c r="E11" s="608">
        <f>IF($A11="","",IF(OR(Controls!$AE11="N",LEFT(Controls!AB11,1)="0"),0,1))</f>
        <v>1</v>
      </c>
      <c r="F11" s="609">
        <f>IF($A11="","",IF(OR(Controls!$AE11="N",LEFT(Controls!AC11,1)="0"),0,1))</f>
        <v>0</v>
      </c>
      <c r="G11" s="610">
        <f>IF($A11="","",IF(OR(Controls!$AE11="N",LEFT(Controls!AD11,1)="0"),0,1))</f>
        <v>0</v>
      </c>
      <c r="H11" s="512">
        <f t="shared" ca="1" si="0"/>
        <v>26</v>
      </c>
      <c r="I11" s="513" t="str">
        <f t="shared" ca="1" si="1"/>
        <v>N.A.</v>
      </c>
      <c r="J11" s="514" t="str">
        <f t="shared" ca="1" si="2"/>
        <v>N.A.</v>
      </c>
      <c r="K11" s="515">
        <v>4</v>
      </c>
      <c r="L11" s="515"/>
      <c r="M11" s="515"/>
      <c r="N11" s="512">
        <f t="shared" ca="1" si="5"/>
        <v>22</v>
      </c>
      <c r="O11" s="513" t="str">
        <f t="shared" ca="1" si="3"/>
        <v>N.A.</v>
      </c>
      <c r="P11" s="514" t="str">
        <f t="shared" ca="1" si="4"/>
        <v>N.A.</v>
      </c>
      <c r="Q11" s="516">
        <f t="array" aca="1" ref="Q11" ca="1">IF($A11="","",IF(E11=0,"N.A.",SUM(IF(NOT(ISBLANK(INDIRECT("'"&amp;$A11&amp;"-"&amp;Q$6&amp;"'!" &amp; H11 &amp; ":" &amp; H11))),1,0))))</f>
        <v>63</v>
      </c>
      <c r="R11" s="517" t="str">
        <f t="array" aca="1" ref="R11" ca="1">IF($A11="","",IF(F11=0,"N.A.",SUM(IF(NOT(ISBLANK(INDIRECT("'"&amp;$A11&amp;"-"&amp;R$6&amp;"'!" &amp; I11 &amp; ":" &amp; I11))),1,0))))</f>
        <v>N.A.</v>
      </c>
      <c r="S11" s="518" t="str">
        <f t="array" aca="1" ref="S11" ca="1">IF($A11="","",IF(G11=0,"N.A.",SUM(IF(NOT(ISBLANK(INDIRECT("'"&amp;$A11&amp;"-"&amp;S$6&amp;"'!" &amp; J11 &amp; ":" &amp; J11))),1,0))))</f>
        <v>N.A.</v>
      </c>
      <c r="T11" s="608" t="s">
        <v>2147</v>
      </c>
      <c r="U11" s="609"/>
      <c r="V11" s="610"/>
      <c r="W11" s="608" t="s">
        <v>2148</v>
      </c>
      <c r="X11" s="609"/>
      <c r="Y11" s="610"/>
    </row>
    <row r="12" spans="1:46" x14ac:dyDescent="0.5">
      <c r="A12" s="607" t="str">
        <f>IF(Controls!A12=0,"",Controls!A12)</f>
        <v>PlaceTypeFCKin</v>
      </c>
      <c r="B12" s="298" t="s">
        <v>90</v>
      </c>
      <c r="C12" s="298" t="s">
        <v>90</v>
      </c>
      <c r="D12" s="298" t="s">
        <v>90</v>
      </c>
      <c r="E12" s="608">
        <f>IF($A12="","",IF(OR(Controls!$AE12="N",LEFT(Controls!AB12,1)="0"),0,1))</f>
        <v>0</v>
      </c>
      <c r="F12" s="609">
        <f>IF($A12="","",IF(OR(Controls!$AE12="N",LEFT(Controls!AC12,1)="0"),0,1))</f>
        <v>1</v>
      </c>
      <c r="G12" s="610">
        <f>IF($A12="","",IF(OR(Controls!$AE12="N",LEFT(Controls!AD12,1)="0"),0,1))</f>
        <v>1</v>
      </c>
      <c r="H12" s="512" t="str">
        <f t="shared" ca="1" si="0"/>
        <v>N.A.</v>
      </c>
      <c r="I12" s="513">
        <f t="shared" ca="1" si="1"/>
        <v>19</v>
      </c>
      <c r="J12" s="514">
        <f t="shared" ca="1" si="2"/>
        <v>19</v>
      </c>
      <c r="K12" s="515"/>
      <c r="L12" s="515">
        <v>3</v>
      </c>
      <c r="M12" s="515">
        <v>3</v>
      </c>
      <c r="N12" s="512" t="str">
        <f t="shared" ca="1" si="5"/>
        <v>N.A.</v>
      </c>
      <c r="O12" s="513">
        <f t="shared" ca="1" si="3"/>
        <v>16</v>
      </c>
      <c r="P12" s="514">
        <f t="shared" ca="1" si="4"/>
        <v>16</v>
      </c>
      <c r="Q12" s="516" t="str">
        <f t="array" aca="1" ref="Q12" ca="1">IF($A12="","",IF(E12=0,"N.A.",SUM(IF(NOT(ISBLANK(INDIRECT("'"&amp;$A12&amp;"-"&amp;Q$6&amp;"'!" &amp; H12 &amp; ":" &amp; H12))),1,0))))</f>
        <v>N.A.</v>
      </c>
      <c r="R12" s="517">
        <f t="array" aca="1" ref="R12" ca="1">IF($A12="","",IF(F12=0,"N.A.",SUM(IF(NOT(ISBLANK(INDIRECT("'"&amp;$A12&amp;"-"&amp;R$6&amp;"'!" &amp; I12 &amp; ":" &amp; I12))),1,0))))</f>
        <v>75</v>
      </c>
      <c r="S12" s="518">
        <f t="array" aca="1" ref="S12" ca="1">IF($A12="","",IF(G12=0,"N.A.",SUM(IF(NOT(ISBLANK(INDIRECT("'"&amp;$A12&amp;"-"&amp;S$6&amp;"'!" &amp; J12 &amp; ":" &amp; J12))),1,0))))</f>
        <v>75</v>
      </c>
      <c r="T12" s="608"/>
      <c r="U12" s="609" t="s">
        <v>552</v>
      </c>
      <c r="V12" s="610" t="s">
        <v>1379</v>
      </c>
      <c r="W12" s="608"/>
      <c r="X12" s="609" t="s">
        <v>2149</v>
      </c>
      <c r="Y12" s="610" t="s">
        <v>2150</v>
      </c>
    </row>
    <row r="13" spans="1:46" x14ac:dyDescent="0.5">
      <c r="A13" s="607" t="str">
        <f>IF(Controls!A13=0,"",Controls!A13)</f>
        <v>PlaceTypeFCCounty</v>
      </c>
      <c r="B13" s="298" t="s">
        <v>90</v>
      </c>
      <c r="C13" s="298" t="s">
        <v>90</v>
      </c>
      <c r="D13" s="298" t="s">
        <v>90</v>
      </c>
      <c r="E13" s="608">
        <f>IF($A13="","",IF(OR(Controls!$AE13="N",LEFT(Controls!AB13,1)="0"),0,1))</f>
        <v>0</v>
      </c>
      <c r="F13" s="609">
        <f>IF($A13="","",IF(OR(Controls!$AE13="N",LEFT(Controls!AC13,1)="0"),0,1))</f>
        <v>1</v>
      </c>
      <c r="G13" s="610">
        <f>IF($A13="","",IF(OR(Controls!$AE13="N",LEFT(Controls!AD13,1)="0"),0,1))</f>
        <v>1</v>
      </c>
      <c r="H13" s="512" t="str">
        <f t="shared" ca="1" si="0"/>
        <v>N.A.</v>
      </c>
      <c r="I13" s="513">
        <f t="shared" ca="1" si="1"/>
        <v>19</v>
      </c>
      <c r="J13" s="514">
        <f t="shared" ca="1" si="2"/>
        <v>19</v>
      </c>
      <c r="K13" s="515"/>
      <c r="L13" s="515">
        <v>3</v>
      </c>
      <c r="M13" s="515">
        <v>3</v>
      </c>
      <c r="N13" s="512" t="str">
        <f t="shared" ca="1" si="5"/>
        <v>N.A.</v>
      </c>
      <c r="O13" s="513">
        <f t="shared" ca="1" si="3"/>
        <v>16</v>
      </c>
      <c r="P13" s="514">
        <f t="shared" ca="1" si="4"/>
        <v>16</v>
      </c>
      <c r="Q13" s="516" t="str">
        <f t="array" aca="1" ref="Q13" ca="1">IF($A13="","",IF(E13=0,"N.A.",SUM(IF(NOT(ISBLANK(INDIRECT("'"&amp;$A13&amp;"-"&amp;Q$6&amp;"'!" &amp; H13 &amp; ":" &amp; H13))),1,0))))</f>
        <v>N.A.</v>
      </c>
      <c r="R13" s="517">
        <f t="array" aca="1" ref="R13" ca="1">IF($A13="","",IF(F13=0,"N.A.",SUM(IF(NOT(ISBLANK(INDIRECT("'"&amp;$A13&amp;"-"&amp;R$6&amp;"'!" &amp; I13 &amp; ":" &amp; I13))),1,0))))</f>
        <v>75</v>
      </c>
      <c r="S13" s="518">
        <f t="array" aca="1" ref="S13" ca="1">IF($A13="","",IF(G13=0,"N.A.",SUM(IF(NOT(ISBLANK(INDIRECT("'"&amp;$A13&amp;"-"&amp;S$6&amp;"'!" &amp; J13 &amp; ":" &amp; J13))),1,0))))</f>
        <v>75</v>
      </c>
      <c r="T13" s="608"/>
      <c r="U13" s="609" t="s">
        <v>243</v>
      </c>
      <c r="V13" s="610" t="s">
        <v>1379</v>
      </c>
      <c r="W13" s="608"/>
      <c r="X13" s="609" t="s">
        <v>2151</v>
      </c>
      <c r="Y13" s="610" t="s">
        <v>2152</v>
      </c>
    </row>
    <row r="14" spans="1:46" x14ac:dyDescent="0.5">
      <c r="A14" s="607" t="str">
        <f>IF(Controls!A14=0,"",Controls!A14)</f>
        <v>PlaceTypeFCFFA</v>
      </c>
      <c r="B14" s="298" t="s">
        <v>90</v>
      </c>
      <c r="C14" s="298" t="s">
        <v>90</v>
      </c>
      <c r="D14" s="298" t="s">
        <v>90</v>
      </c>
      <c r="E14" s="608">
        <f>IF($A14="","",IF(OR(Controls!$AE14="N",LEFT(Controls!AB14,1)="0"),0,1))</f>
        <v>0</v>
      </c>
      <c r="F14" s="609">
        <f>IF($A14="","",IF(OR(Controls!$AE14="N",LEFT(Controls!AC14,1)="0"),0,1))</f>
        <v>1</v>
      </c>
      <c r="G14" s="610">
        <f>IF($A14="","",IF(OR(Controls!$AE14="N",LEFT(Controls!AD14,1)="0"),0,1))</f>
        <v>1</v>
      </c>
      <c r="H14" s="512" t="str">
        <f t="shared" ca="1" si="0"/>
        <v>N.A.</v>
      </c>
      <c r="I14" s="513">
        <f t="shared" ca="1" si="1"/>
        <v>19</v>
      </c>
      <c r="J14" s="514">
        <f t="shared" ca="1" si="2"/>
        <v>19</v>
      </c>
      <c r="K14" s="515"/>
      <c r="L14" s="515">
        <v>3</v>
      </c>
      <c r="M14" s="515">
        <v>3</v>
      </c>
      <c r="N14" s="512" t="str">
        <f t="shared" ca="1" si="5"/>
        <v>N.A.</v>
      </c>
      <c r="O14" s="513">
        <f t="shared" ca="1" si="3"/>
        <v>16</v>
      </c>
      <c r="P14" s="514">
        <f t="shared" ca="1" si="4"/>
        <v>16</v>
      </c>
      <c r="Q14" s="516" t="str">
        <f t="array" aca="1" ref="Q14" ca="1">IF($A14="","",IF(E14=0,"N.A.",SUM(IF(NOT(ISBLANK(INDIRECT("'"&amp;$A14&amp;"-"&amp;Q$6&amp;"'!" &amp; H14 &amp; ":" &amp; H14))),1,0))))</f>
        <v>N.A.</v>
      </c>
      <c r="R14" s="517">
        <f t="array" aca="1" ref="R14" ca="1">IF($A14="","",IF(F14=0,"N.A.",SUM(IF(NOT(ISBLANK(INDIRECT("'"&amp;$A14&amp;"-"&amp;R$6&amp;"'!" &amp; I14 &amp; ":" &amp; I14))),1,0))))</f>
        <v>75</v>
      </c>
      <c r="S14" s="518">
        <f t="array" aca="1" ref="S14" ca="1">IF($A14="","",IF(G14=0,"N.A.",SUM(IF(NOT(ISBLANK(INDIRECT("'"&amp;$A14&amp;"-"&amp;S$6&amp;"'!" &amp; J14 &amp; ":" &amp; J14))),1,0))))</f>
        <v>75</v>
      </c>
      <c r="T14" s="608"/>
      <c r="U14" s="609" t="s">
        <v>97</v>
      </c>
      <c r="V14" s="610" t="s">
        <v>1379</v>
      </c>
      <c r="W14" s="608"/>
      <c r="X14" s="609" t="s">
        <v>2153</v>
      </c>
      <c r="Y14" s="610" t="s">
        <v>2154</v>
      </c>
    </row>
    <row r="15" spans="1:46" x14ac:dyDescent="0.5">
      <c r="A15" s="607" t="str">
        <f>IF(Controls!A15=0,"",Controls!A15)</f>
        <v>PlaceTypeCongregate</v>
      </c>
      <c r="B15" s="298" t="s">
        <v>90</v>
      </c>
      <c r="C15" s="298" t="s">
        <v>90</v>
      </c>
      <c r="D15" s="298" t="s">
        <v>90</v>
      </c>
      <c r="E15" s="608">
        <f>IF($A15="","",IF(OR(Controls!$AE15="N",LEFT(Controls!AB15,1)="0"),0,1))</f>
        <v>0</v>
      </c>
      <c r="F15" s="609">
        <f>IF($A15="","",IF(OR(Controls!$AE15="N",LEFT(Controls!AC15,1)="0"),0,1))</f>
        <v>1</v>
      </c>
      <c r="G15" s="610">
        <f>IF($A15="","",IF(OR(Controls!$AE15="N",LEFT(Controls!AD15,1)="0"),0,1))</f>
        <v>1</v>
      </c>
      <c r="H15" s="512" t="str">
        <f t="shared" ca="1" si="0"/>
        <v>N.A.</v>
      </c>
      <c r="I15" s="513">
        <f t="shared" ca="1" si="1"/>
        <v>19</v>
      </c>
      <c r="J15" s="514">
        <f t="shared" ca="1" si="2"/>
        <v>19</v>
      </c>
      <c r="K15" s="515"/>
      <c r="L15" s="515">
        <v>3</v>
      </c>
      <c r="M15" s="515">
        <v>3</v>
      </c>
      <c r="N15" s="512" t="str">
        <f t="shared" ca="1" si="5"/>
        <v>N.A.</v>
      </c>
      <c r="O15" s="513">
        <f t="shared" ca="1" si="3"/>
        <v>16</v>
      </c>
      <c r="P15" s="514">
        <f t="shared" ca="1" si="4"/>
        <v>16</v>
      </c>
      <c r="Q15" s="516" t="str">
        <f t="array" aca="1" ref="Q15" ca="1">IF($A15="","",IF(E15=0,"N.A.",SUM(IF(NOT(ISBLANK(INDIRECT("'"&amp;$A15&amp;"-"&amp;Q$6&amp;"'!" &amp; H15 &amp; ":" &amp; H15))),1,0))))</f>
        <v>N.A.</v>
      </c>
      <c r="R15" s="517">
        <f t="array" aca="1" ref="R15" ca="1">IF($A15="","",IF(F15=0,"N.A.",SUM(IF(NOT(ISBLANK(INDIRECT("'"&amp;$A15&amp;"-"&amp;R$6&amp;"'!" &amp; I15 &amp; ":" &amp; I15))),1,0))))</f>
        <v>75</v>
      </c>
      <c r="S15" s="518">
        <f t="array" aca="1" ref="S15" ca="1">IF($A15="","",IF(G15=0,"N.A.",SUM(IF(NOT(ISBLANK(INDIRECT("'"&amp;$A15&amp;"-"&amp;S$6&amp;"'!" &amp; J15 &amp; ":" &amp; J15))),1,0))))</f>
        <v>75</v>
      </c>
      <c r="T15" s="608"/>
      <c r="U15" s="609" t="s">
        <v>175</v>
      </c>
      <c r="V15" s="610" t="s">
        <v>1379</v>
      </c>
      <c r="W15" s="608"/>
      <c r="X15" s="609" t="s">
        <v>2155</v>
      </c>
      <c r="Y15" s="610" t="s">
        <v>2156</v>
      </c>
    </row>
    <row r="16" spans="1:46" x14ac:dyDescent="0.5">
      <c r="A16" s="607" t="str">
        <f>IF(Controls!A16=0,"",Controls!A16)</f>
        <v>PlaceTypeFCGuardianDependent</v>
      </c>
      <c r="B16" s="298" t="s">
        <v>90</v>
      </c>
      <c r="C16" s="298" t="s">
        <v>90</v>
      </c>
      <c r="D16" s="298" t="s">
        <v>90</v>
      </c>
      <c r="E16" s="608">
        <f>IF($A16="","",IF(OR(Controls!$AE16="N",LEFT(Controls!AB16,1)="0"),0,1))</f>
        <v>0</v>
      </c>
      <c r="F16" s="609">
        <f>IF($A16="","",IF(OR(Controls!$AE16="N",LEFT(Controls!AC16,1)="0"),0,1))</f>
        <v>1</v>
      </c>
      <c r="G16" s="610">
        <f>IF($A16="","",IF(OR(Controls!$AE16="N",LEFT(Controls!AD16,1)="0"),0,1))</f>
        <v>1</v>
      </c>
      <c r="H16" s="512" t="str">
        <f t="shared" ca="1" si="0"/>
        <v>N.A.</v>
      </c>
      <c r="I16" s="513">
        <f t="shared" ca="1" si="1"/>
        <v>19</v>
      </c>
      <c r="J16" s="514">
        <f t="shared" ca="1" si="2"/>
        <v>19</v>
      </c>
      <c r="K16" s="515"/>
      <c r="L16" s="515">
        <v>3</v>
      </c>
      <c r="M16" s="515">
        <v>3</v>
      </c>
      <c r="N16" s="512" t="str">
        <f t="shared" ca="1" si="5"/>
        <v>N.A.</v>
      </c>
      <c r="O16" s="513">
        <f t="shared" ca="1" si="3"/>
        <v>16</v>
      </c>
      <c r="P16" s="514">
        <f t="shared" ca="1" si="4"/>
        <v>16</v>
      </c>
      <c r="Q16" s="516" t="str">
        <f t="array" aca="1" ref="Q16" ca="1">IF($A16="","",IF(E16=0,"N.A.",SUM(IF(NOT(ISBLANK(INDIRECT("'"&amp;$A16&amp;"-"&amp;Q$6&amp;"'!" &amp; H16 &amp; ":" &amp; H16))),1,0))))</f>
        <v>N.A.</v>
      </c>
      <c r="R16" s="517">
        <f t="array" aca="1" ref="R16" ca="1">IF($A16="","",IF(F16=0,"N.A.",SUM(IF(NOT(ISBLANK(INDIRECT("'"&amp;$A16&amp;"-"&amp;R$6&amp;"'!" &amp; I16 &amp; ":" &amp; I16))),1,0))))</f>
        <v>75</v>
      </c>
      <c r="S16" s="518">
        <f t="array" aca="1" ref="S16" ca="1">IF($A16="","",IF(G16=0,"N.A.",SUM(IF(NOT(ISBLANK(INDIRECT("'"&amp;$A16&amp;"-"&amp;S$6&amp;"'!" &amp; J16 &amp; ":" &amp; J16))),1,0))))</f>
        <v>75</v>
      </c>
      <c r="T16" s="608"/>
      <c r="U16" s="609" t="s">
        <v>524</v>
      </c>
      <c r="V16" s="610" t="s">
        <v>1379</v>
      </c>
      <c r="W16" s="608"/>
      <c r="X16" s="609" t="s">
        <v>2157</v>
      </c>
      <c r="Y16" s="610" t="s">
        <v>2158</v>
      </c>
    </row>
    <row r="17" spans="1:25" x14ac:dyDescent="0.5">
      <c r="A17" s="607" t="str">
        <f>IF(Controls!A17=0,"",Controls!A17)</f>
        <v>PlaceTypeFCPreAdopt</v>
      </c>
      <c r="B17" s="298" t="s">
        <v>90</v>
      </c>
      <c r="C17" s="298" t="s">
        <v>90</v>
      </c>
      <c r="D17" s="298" t="s">
        <v>90</v>
      </c>
      <c r="E17" s="608">
        <f>IF($A17="","",IF(OR(Controls!$AE17="N",LEFT(Controls!AB17,1)="0"),0,1))</f>
        <v>0</v>
      </c>
      <c r="F17" s="609">
        <f>IF($A17="","",IF(OR(Controls!$AE17="N",LEFT(Controls!AC17,1)="0"),0,1))</f>
        <v>1</v>
      </c>
      <c r="G17" s="610">
        <f>IF($A17="","",IF(OR(Controls!$AE17="N",LEFT(Controls!AD17,1)="0"),0,1))</f>
        <v>1</v>
      </c>
      <c r="H17" s="512" t="str">
        <f t="shared" ca="1" si="0"/>
        <v>N.A.</v>
      </c>
      <c r="I17" s="513">
        <f t="shared" ca="1" si="1"/>
        <v>19</v>
      </c>
      <c r="J17" s="514">
        <f t="shared" ca="1" si="2"/>
        <v>19</v>
      </c>
      <c r="K17" s="515"/>
      <c r="L17" s="515">
        <v>3</v>
      </c>
      <c r="M17" s="515">
        <v>3</v>
      </c>
      <c r="N17" s="512" t="str">
        <f t="shared" ca="1" si="5"/>
        <v>N.A.</v>
      </c>
      <c r="O17" s="513">
        <f t="shared" ca="1" si="3"/>
        <v>16</v>
      </c>
      <c r="P17" s="514">
        <f t="shared" ca="1" si="4"/>
        <v>16</v>
      </c>
      <c r="Q17" s="516" t="str">
        <f t="array" aca="1" ref="Q17" ca="1">IF($A17="","",IF(E17=0,"N.A.",SUM(IF(NOT(ISBLANK(INDIRECT("'"&amp;$A17&amp;"-"&amp;Q$6&amp;"'!" &amp; H17 &amp; ":" &amp; H17))),1,0))))</f>
        <v>N.A.</v>
      </c>
      <c r="R17" s="517">
        <f t="array" aca="1" ref="R17" ca="1">IF($A17="","",IF(F17=0,"N.A.",SUM(IF(NOT(ISBLANK(INDIRECT("'"&amp;$A17&amp;"-"&amp;R$6&amp;"'!" &amp; I17 &amp; ":" &amp; I17))),1,0))))</f>
        <v>75</v>
      </c>
      <c r="S17" s="518">
        <f t="array" aca="1" ref="S17" ca="1">IF($A17="","",IF(G17=0,"N.A.",SUM(IF(NOT(ISBLANK(INDIRECT("'"&amp;$A17&amp;"-"&amp;S$6&amp;"'!" &amp; J17 &amp; ":" &amp; J17))),1,0))))</f>
        <v>75</v>
      </c>
      <c r="T17" s="608"/>
      <c r="U17" s="609" t="s">
        <v>525</v>
      </c>
      <c r="V17" s="610" t="s">
        <v>1379</v>
      </c>
      <c r="W17" s="608"/>
      <c r="X17" s="609" t="s">
        <v>2159</v>
      </c>
      <c r="Y17" s="610" t="s">
        <v>2160</v>
      </c>
    </row>
    <row r="18" spans="1:25" x14ac:dyDescent="0.5">
      <c r="A18" s="607" t="str">
        <f>IF(Controls!A18=0,"",Controls!A18)</f>
        <v>PlaceTypeOther</v>
      </c>
      <c r="B18" s="298" t="s">
        <v>90</v>
      </c>
      <c r="C18" s="298" t="s">
        <v>90</v>
      </c>
      <c r="D18" s="298" t="s">
        <v>90</v>
      </c>
      <c r="E18" s="608">
        <f>IF($A18="","",IF(OR(Controls!$AE18="N",LEFT(Controls!AB18,1)="0"),0,1))</f>
        <v>0</v>
      </c>
      <c r="F18" s="609">
        <f>IF($A18="","",IF(OR(Controls!$AE18="N",LEFT(Controls!AC18,1)="0"),0,1))</f>
        <v>1</v>
      </c>
      <c r="G18" s="610">
        <f>IF($A18="","",IF(OR(Controls!$AE18="N",LEFT(Controls!AD18,1)="0"),0,1))</f>
        <v>1</v>
      </c>
      <c r="H18" s="512" t="str">
        <f t="shared" ca="1" si="0"/>
        <v>N.A.</v>
      </c>
      <c r="I18" s="513">
        <f t="shared" ca="1" si="1"/>
        <v>19</v>
      </c>
      <c r="J18" s="514">
        <f t="shared" ca="1" si="2"/>
        <v>19</v>
      </c>
      <c r="K18" s="515"/>
      <c r="L18" s="515">
        <v>3</v>
      </c>
      <c r="M18" s="515">
        <v>3</v>
      </c>
      <c r="N18" s="512" t="str">
        <f t="shared" ca="1" si="5"/>
        <v>N.A.</v>
      </c>
      <c r="O18" s="513">
        <f t="shared" ca="1" si="3"/>
        <v>16</v>
      </c>
      <c r="P18" s="514">
        <f t="shared" ca="1" si="4"/>
        <v>16</v>
      </c>
      <c r="Q18" s="516" t="str">
        <f t="array" aca="1" ref="Q18" ca="1">IF($A18="","",IF(E18=0,"N.A.",SUM(IF(NOT(ISBLANK(INDIRECT("'"&amp;$A18&amp;"-"&amp;Q$6&amp;"'!" &amp; H18 &amp; ":" &amp; H18))),1,0))))</f>
        <v>N.A.</v>
      </c>
      <c r="R18" s="517">
        <f t="array" aca="1" ref="R18" ca="1">IF($A18="","",IF(F18=0,"N.A.",SUM(IF(NOT(ISBLANK(INDIRECT("'"&amp;$A18&amp;"-"&amp;R$6&amp;"'!" &amp; I18 &amp; ":" &amp; I18))),1,0))))</f>
        <v>75</v>
      </c>
      <c r="S18" s="518">
        <f t="array" aca="1" ref="S18" ca="1">IF($A18="","",IF(G18=0,"N.A.",SUM(IF(NOT(ISBLANK(INDIRECT("'"&amp;$A18&amp;"-"&amp;S$6&amp;"'!" &amp; J18 &amp; ":" &amp; J18))),1,0))))</f>
        <v>75</v>
      </c>
      <c r="T18" s="608"/>
      <c r="U18" s="609" t="s">
        <v>481</v>
      </c>
      <c r="V18" s="610" t="s">
        <v>1379</v>
      </c>
      <c r="W18" s="608"/>
      <c r="X18" s="609" t="s">
        <v>2161</v>
      </c>
      <c r="Y18" s="610" t="s">
        <v>2162</v>
      </c>
    </row>
    <row r="19" spans="1:25" x14ac:dyDescent="0.5">
      <c r="A19" s="607" t="str">
        <f>IF(Controls!A19=0,"",Controls!A19)</f>
        <v>FMPrePlacement</v>
      </c>
      <c r="B19" s="298" t="s">
        <v>90</v>
      </c>
      <c r="C19" s="298" t="s">
        <v>90</v>
      </c>
      <c r="D19" s="298" t="s">
        <v>90</v>
      </c>
      <c r="E19" s="608">
        <f>IF($A19="","",IF(OR(Controls!$AE19="N",LEFT(Controls!AB19,1)="0"),0,1))</f>
        <v>0</v>
      </c>
      <c r="F19" s="609">
        <f>IF($A19="","",IF(OR(Controls!$AE19="N",LEFT(Controls!AC19,1)="0"),0,1))</f>
        <v>1</v>
      </c>
      <c r="G19" s="610">
        <f>IF($A19="","",IF(OR(Controls!$AE19="N",LEFT(Controls!AD19,1)="0"),0,1))</f>
        <v>0</v>
      </c>
      <c r="H19" s="512" t="str">
        <f t="shared" ca="1" si="0"/>
        <v>N.A.</v>
      </c>
      <c r="I19" s="513">
        <f t="shared" ca="1" si="1"/>
        <v>20</v>
      </c>
      <c r="J19" s="514" t="str">
        <f t="shared" ca="1" si="2"/>
        <v>N.A.</v>
      </c>
      <c r="K19" s="515"/>
      <c r="L19" s="515">
        <v>3</v>
      </c>
      <c r="M19" s="515"/>
      <c r="N19" s="512" t="str">
        <f t="shared" ca="1" si="5"/>
        <v>N.A.</v>
      </c>
      <c r="O19" s="513">
        <f t="shared" ca="1" si="3"/>
        <v>17</v>
      </c>
      <c r="P19" s="514" t="str">
        <f t="shared" ca="1" si="4"/>
        <v>N.A.</v>
      </c>
      <c r="Q19" s="516" t="str">
        <f t="array" aca="1" ref="Q19" ca="1">IF($A19="","",IF(E19=0,"N.A.",SUM(IF(NOT(ISBLANK(INDIRECT("'"&amp;$A19&amp;"-"&amp;Q$6&amp;"'!" &amp; H19 &amp; ":" &amp; H19))),1,0))))</f>
        <v>N.A.</v>
      </c>
      <c r="R19" s="517">
        <f t="array" aca="1" ref="R19" ca="1">IF($A19="","",IF(F19=0,"N.A.",SUM(IF(NOT(ISBLANK(INDIRECT("'"&amp;$A19&amp;"-"&amp;R$6&amp;"'!" &amp; I19 &amp; ":" &amp; I19))),1,0))))</f>
        <v>75</v>
      </c>
      <c r="S19" s="518" t="str">
        <f t="array" aca="1" ref="S19" ca="1">IF($A19="","",IF(G19=0,"N.A.",SUM(IF(NOT(ISBLANK(INDIRECT("'"&amp;$A19&amp;"-"&amp;S$6&amp;"'!" &amp; J19 &amp; ":" &amp; J19))),1,0))))</f>
        <v>N.A.</v>
      </c>
      <c r="T19" s="608"/>
      <c r="U19" s="609" t="s">
        <v>1487</v>
      </c>
      <c r="V19" s="610"/>
      <c r="W19" s="608"/>
      <c r="X19" s="609" t="s">
        <v>2163</v>
      </c>
      <c r="Y19" s="610"/>
    </row>
    <row r="20" spans="1:25" x14ac:dyDescent="0.5">
      <c r="A20" s="607" t="str">
        <f>IF(Controls!A20=0,"",Controls!A20)</f>
        <v>FMPostPlacement</v>
      </c>
      <c r="B20" s="298" t="s">
        <v>90</v>
      </c>
      <c r="C20" s="298" t="s">
        <v>90</v>
      </c>
      <c r="D20" s="298" t="s">
        <v>90</v>
      </c>
      <c r="E20" s="608">
        <f>IF($A20="","",IF(OR(Controls!$AE20="N",LEFT(Controls!AB20,1)="0"),0,1))</f>
        <v>0</v>
      </c>
      <c r="F20" s="609">
        <f>IF($A20="","",IF(OR(Controls!$AE20="N",LEFT(Controls!AC20,1)="0"),0,1))</f>
        <v>1</v>
      </c>
      <c r="G20" s="610">
        <f>IF($A20="","",IF(OR(Controls!$AE20="N",LEFT(Controls!AD20,1)="0"),0,1))</f>
        <v>0</v>
      </c>
      <c r="H20" s="512" t="str">
        <f t="shared" ca="1" si="0"/>
        <v>N.A.</v>
      </c>
      <c r="I20" s="513">
        <f t="shared" ca="1" si="1"/>
        <v>20</v>
      </c>
      <c r="J20" s="514" t="str">
        <f t="shared" ca="1" si="2"/>
        <v>N.A.</v>
      </c>
      <c r="K20" s="515"/>
      <c r="L20" s="515">
        <v>3</v>
      </c>
      <c r="M20" s="515"/>
      <c r="N20" s="512" t="str">
        <f t="shared" ca="1" si="5"/>
        <v>N.A.</v>
      </c>
      <c r="O20" s="513">
        <f t="shared" ca="1" si="3"/>
        <v>17</v>
      </c>
      <c r="P20" s="514" t="str">
        <f t="shared" ca="1" si="4"/>
        <v>N.A.</v>
      </c>
      <c r="Q20" s="516" t="str">
        <f t="array" aca="1" ref="Q20" ca="1">IF($A20="","",IF(E20=0,"N.A.",SUM(IF(NOT(ISBLANK(INDIRECT("'"&amp;$A20&amp;"-"&amp;Q$6&amp;"'!" &amp; H20 &amp; ":" &amp; H20))),1,0))))</f>
        <v>N.A.</v>
      </c>
      <c r="R20" s="517">
        <f t="array" aca="1" ref="R20" ca="1">IF($A20="","",IF(F20=0,"N.A.",SUM(IF(NOT(ISBLANK(INDIRECT("'"&amp;$A20&amp;"-"&amp;R$6&amp;"'!" &amp; I20 &amp; ":" &amp; I20))),1,0))))</f>
        <v>75</v>
      </c>
      <c r="S20" s="518" t="str">
        <f t="array" aca="1" ref="S20" ca="1">IF($A20="","",IF(G20=0,"N.A.",SUM(IF(NOT(ISBLANK(INDIRECT("'"&amp;$A20&amp;"-"&amp;S$6&amp;"'!" &amp; J20 &amp; ":" &amp; J20))),1,0))))</f>
        <v>N.A.</v>
      </c>
      <c r="T20" s="608"/>
      <c r="U20" s="609" t="s">
        <v>1488</v>
      </c>
      <c r="V20" s="610"/>
      <c r="W20" s="608"/>
      <c r="X20" s="609" t="s">
        <v>2164</v>
      </c>
      <c r="Y20" s="610"/>
    </row>
    <row r="21" spans="1:25" x14ac:dyDescent="0.5">
      <c r="A21" s="607" t="str">
        <f>IF(Controls!A21=0,"",Controls!A21)</f>
        <v>ReentryFollowingReunification</v>
      </c>
      <c r="B21" s="298" t="s">
        <v>90</v>
      </c>
      <c r="C21" s="298" t="s">
        <v>90</v>
      </c>
      <c r="D21" s="298" t="s">
        <v>90</v>
      </c>
      <c r="E21" s="608">
        <f>IF($A21="","",IF(OR(Controls!$AE21="N",LEFT(Controls!AB21,1)="0"),0,1))</f>
        <v>1</v>
      </c>
      <c r="F21" s="609">
        <f>IF($A21="","",IF(OR(Controls!$AE21="N",LEFT(Controls!AC21,1)="0"),0,1))</f>
        <v>0</v>
      </c>
      <c r="G21" s="610">
        <f>IF($A21="","",IF(OR(Controls!$AE21="N",LEFT(Controls!AD21,1)="0"),0,1))</f>
        <v>0</v>
      </c>
      <c r="H21" s="512">
        <f t="shared" ca="1" si="0"/>
        <v>27</v>
      </c>
      <c r="I21" s="513" t="str">
        <f t="shared" ca="1" si="1"/>
        <v>N.A.</v>
      </c>
      <c r="J21" s="514" t="str">
        <f t="shared" ca="1" si="2"/>
        <v>N.A.</v>
      </c>
      <c r="K21" s="515">
        <v>3</v>
      </c>
      <c r="L21" s="515"/>
      <c r="M21" s="515"/>
      <c r="N21" s="512">
        <f t="shared" ca="1" si="5"/>
        <v>24</v>
      </c>
      <c r="O21" s="513" t="str">
        <f t="shared" ca="1" si="3"/>
        <v>N.A.</v>
      </c>
      <c r="P21" s="514" t="str">
        <f t="shared" ca="1" si="4"/>
        <v>N.A.</v>
      </c>
      <c r="Q21" s="516">
        <f t="array" aca="1" ref="Q21" ca="1">IF($A21="","",IF(E21=0,"N.A.",SUM(IF(NOT(ISBLANK(INDIRECT("'"&amp;$A21&amp;"-"&amp;Q$6&amp;"'!" &amp; H21 &amp; ":" &amp; H21))),1,0))))</f>
        <v>63</v>
      </c>
      <c r="R21" s="517" t="str">
        <f t="array" aca="1" ref="R21" ca="1">IF($A21="","",IF(F21=0,"N.A.",SUM(IF(NOT(ISBLANK(INDIRECT("'"&amp;$A21&amp;"-"&amp;R$6&amp;"'!" &amp; I21 &amp; ":" &amp; I21))),1,0))))</f>
        <v>N.A.</v>
      </c>
      <c r="S21" s="518" t="str">
        <f t="array" aca="1" ref="S21" ca="1">IF($A21="","",IF(G21=0,"N.A.",SUM(IF(NOT(ISBLANK(INDIRECT("'"&amp;$A21&amp;"-"&amp;S$6&amp;"'!" &amp; J21 &amp; ":" &amp; J21))),1,0))))</f>
        <v>N.A.</v>
      </c>
      <c r="T21" s="608" t="s">
        <v>2165</v>
      </c>
      <c r="U21" s="609"/>
      <c r="V21" s="610"/>
      <c r="W21" s="608" t="s">
        <v>2166</v>
      </c>
      <c r="X21" s="609"/>
      <c r="Y21" s="610"/>
    </row>
    <row r="22" spans="1:25" x14ac:dyDescent="0.5">
      <c r="A22" s="607" t="str">
        <f>IF(Controls!A22=0,"",Controls!A22)</f>
        <v>InCareRatesBlack</v>
      </c>
      <c r="B22" s="298" t="s">
        <v>90</v>
      </c>
      <c r="C22" s="298" t="s">
        <v>90</v>
      </c>
      <c r="D22" s="298" t="s">
        <v>90</v>
      </c>
      <c r="E22" s="608">
        <f>IF($A22="","",IF(OR(Controls!$AE22="N",LEFT(Controls!AB22,1)="0"),0,1))</f>
        <v>1</v>
      </c>
      <c r="F22" s="609">
        <f>IF($A22="","",IF(OR(Controls!$AE22="N",LEFT(Controls!AC22,1)="0"),0,1))</f>
        <v>1</v>
      </c>
      <c r="G22" s="610">
        <f>IF($A22="","",IF(OR(Controls!$AE22="N",LEFT(Controls!AD22,1)="0"),0,1))</f>
        <v>1</v>
      </c>
      <c r="H22" s="512">
        <f t="shared" ca="1" si="0"/>
        <v>20</v>
      </c>
      <c r="I22" s="513">
        <f t="shared" ca="1" si="1"/>
        <v>20</v>
      </c>
      <c r="J22" s="514">
        <f t="shared" ca="1" si="2"/>
        <v>18</v>
      </c>
      <c r="K22" s="515">
        <v>3</v>
      </c>
      <c r="L22" s="515">
        <v>3</v>
      </c>
      <c r="M22" s="515">
        <v>3</v>
      </c>
      <c r="N22" s="512">
        <f t="shared" ca="1" si="5"/>
        <v>17</v>
      </c>
      <c r="O22" s="513">
        <f t="shared" ca="1" si="3"/>
        <v>17</v>
      </c>
      <c r="P22" s="514">
        <f t="shared" ca="1" si="4"/>
        <v>15</v>
      </c>
      <c r="Q22" s="516">
        <f t="array" aca="1" ref="Q22" ca="1">IF($A22="","",IF(E22=0,"N.A.",SUM(IF(NOT(ISBLANK(INDIRECT("'"&amp;$A22&amp;"-"&amp;Q$6&amp;"'!" &amp; H22 &amp; ":" &amp; H22))),1,0))))</f>
        <v>17</v>
      </c>
      <c r="R22" s="517">
        <f t="array" aca="1" ref="R22" ca="1">IF($A22="","",IF(F22=0,"N.A.",SUM(IF(NOT(ISBLANK(INDIRECT("'"&amp;$A22&amp;"-"&amp;R$6&amp;"'!" &amp; I22 &amp; ":" &amp; I22))),1,0))))</f>
        <v>17</v>
      </c>
      <c r="S22" s="518">
        <f t="array" aca="1" ref="S22" ca="1">IF($A22="","",IF(G22=0,"N.A.",SUM(IF(NOT(ISBLANK(INDIRECT("'"&amp;$A22&amp;"-"&amp;S$6&amp;"'!" &amp; J22 &amp; ":" &amp; J22))),1,0))))</f>
        <v>17</v>
      </c>
      <c r="T22" s="608" t="s">
        <v>121</v>
      </c>
      <c r="U22" s="609" t="s">
        <v>122</v>
      </c>
      <c r="V22" s="610" t="s">
        <v>123</v>
      </c>
      <c r="W22" s="608" t="s">
        <v>2167</v>
      </c>
      <c r="X22" s="609" t="s">
        <v>2168</v>
      </c>
      <c r="Y22" s="610" t="s">
        <v>2169</v>
      </c>
    </row>
    <row r="23" spans="1:25" x14ac:dyDescent="0.5">
      <c r="A23" s="607" t="str">
        <f>IF(Controls!A23=0,"",Controls!A23)</f>
        <v>InCareRatesWhite</v>
      </c>
      <c r="B23" s="298" t="s">
        <v>90</v>
      </c>
      <c r="C23" s="298" t="s">
        <v>90</v>
      </c>
      <c r="D23" s="298" t="s">
        <v>90</v>
      </c>
      <c r="E23" s="608">
        <f>IF($A23="","",IF(OR(Controls!$AE23="N",LEFT(Controls!AB23,1)="0"),0,1))</f>
        <v>1</v>
      </c>
      <c r="F23" s="609">
        <f>IF($A23="","",IF(OR(Controls!$AE23="N",LEFT(Controls!AC23,1)="0"),0,1))</f>
        <v>1</v>
      </c>
      <c r="G23" s="610">
        <f>IF($A23="","",IF(OR(Controls!$AE23="N",LEFT(Controls!AD23,1)="0"),0,1))</f>
        <v>1</v>
      </c>
      <c r="H23" s="512">
        <f t="shared" ca="1" si="0"/>
        <v>20</v>
      </c>
      <c r="I23" s="513">
        <f t="shared" ca="1" si="1"/>
        <v>20</v>
      </c>
      <c r="J23" s="514">
        <f t="shared" ca="1" si="2"/>
        <v>18</v>
      </c>
      <c r="K23" s="515">
        <v>3</v>
      </c>
      <c r="L23" s="515">
        <v>3</v>
      </c>
      <c r="M23" s="515">
        <v>3</v>
      </c>
      <c r="N23" s="512">
        <f t="shared" ca="1" si="5"/>
        <v>17</v>
      </c>
      <c r="O23" s="513">
        <f t="shared" ca="1" si="3"/>
        <v>17</v>
      </c>
      <c r="P23" s="514">
        <f t="shared" ca="1" si="4"/>
        <v>15</v>
      </c>
      <c r="Q23" s="516">
        <f t="array" aca="1" ref="Q23" ca="1">IF($A23="","",IF(E23=0,"N.A.",SUM(IF(NOT(ISBLANK(INDIRECT("'"&amp;$A23&amp;"-"&amp;Q$6&amp;"'!" &amp; H23 &amp; ":" &amp; H23))),1,0))))</f>
        <v>17</v>
      </c>
      <c r="R23" s="517">
        <f t="array" aca="1" ref="R23" ca="1">IF($A23="","",IF(F23=0,"N.A.",SUM(IF(NOT(ISBLANK(INDIRECT("'"&amp;$A23&amp;"-"&amp;R$6&amp;"'!" &amp; I23 &amp; ":" &amp; I23))),1,0))))</f>
        <v>17</v>
      </c>
      <c r="S23" s="518">
        <f t="array" aca="1" ref="S23" ca="1">IF($A23="","",IF(G23=0,"N.A.",SUM(IF(NOT(ISBLANK(INDIRECT("'"&amp;$A23&amp;"-"&amp;S$6&amp;"'!" &amp; J23 &amp; ":" &amp; J23))),1,0))))</f>
        <v>17</v>
      </c>
      <c r="T23" s="608" t="s">
        <v>569</v>
      </c>
      <c r="U23" s="609" t="s">
        <v>570</v>
      </c>
      <c r="V23" s="610" t="s">
        <v>522</v>
      </c>
      <c r="W23" s="608" t="s">
        <v>2170</v>
      </c>
      <c r="X23" s="609" t="s">
        <v>2171</v>
      </c>
      <c r="Y23" s="610" t="s">
        <v>2172</v>
      </c>
    </row>
    <row r="24" spans="1:25" x14ac:dyDescent="0.5">
      <c r="A24" s="607" t="str">
        <f>IF(Controls!A24=0,"",Controls!A24)</f>
        <v>InCareRatesHispanic</v>
      </c>
      <c r="B24" s="298" t="s">
        <v>90</v>
      </c>
      <c r="C24" s="298" t="s">
        <v>90</v>
      </c>
      <c r="D24" s="298" t="s">
        <v>90</v>
      </c>
      <c r="E24" s="608">
        <f>IF($A24="","",IF(OR(Controls!$AE24="N",LEFT(Controls!AB24,1)="0"),0,1))</f>
        <v>1</v>
      </c>
      <c r="F24" s="609">
        <f>IF($A24="","",IF(OR(Controls!$AE24="N",LEFT(Controls!AC24,1)="0"),0,1))</f>
        <v>1</v>
      </c>
      <c r="G24" s="610">
        <f>IF($A24="","",IF(OR(Controls!$AE24="N",LEFT(Controls!AD24,1)="0"),0,1))</f>
        <v>1</v>
      </c>
      <c r="H24" s="512">
        <f t="shared" ca="1" si="0"/>
        <v>20</v>
      </c>
      <c r="I24" s="513">
        <f t="shared" ca="1" si="1"/>
        <v>20</v>
      </c>
      <c r="J24" s="514">
        <f t="shared" ca="1" si="2"/>
        <v>18</v>
      </c>
      <c r="K24" s="515">
        <v>3</v>
      </c>
      <c r="L24" s="515">
        <v>3</v>
      </c>
      <c r="M24" s="515">
        <v>3</v>
      </c>
      <c r="N24" s="512">
        <f t="shared" ca="1" si="5"/>
        <v>17</v>
      </c>
      <c r="O24" s="513">
        <f t="shared" ca="1" si="3"/>
        <v>17</v>
      </c>
      <c r="P24" s="514">
        <f t="shared" ca="1" si="4"/>
        <v>15</v>
      </c>
      <c r="Q24" s="516">
        <f t="array" aca="1" ref="Q24" ca="1">IF($A24="","",IF(E24=0,"N.A.",SUM(IF(NOT(ISBLANK(INDIRECT("'"&amp;$A24&amp;"-"&amp;Q$6&amp;"'!" &amp; H24 &amp; ":" &amp; H24))),1,0))))</f>
        <v>17</v>
      </c>
      <c r="R24" s="517">
        <f t="array" aca="1" ref="R24" ca="1">IF($A24="","",IF(F24=0,"N.A.",SUM(IF(NOT(ISBLANK(INDIRECT("'"&amp;$A24&amp;"-"&amp;R$6&amp;"'!" &amp; I24 &amp; ":" &amp; I24))),1,0))))</f>
        <v>17</v>
      </c>
      <c r="S24" s="518">
        <f t="array" aca="1" ref="S24" ca="1">IF($A24="","",IF(G24=0,"N.A.",SUM(IF(NOT(ISBLANK(INDIRECT("'"&amp;$A24&amp;"-"&amp;S$6&amp;"'!" &amp; J24 &amp; ":" &amp; J24))),1,0))))</f>
        <v>17</v>
      </c>
      <c r="T24" s="608" t="s">
        <v>1376</v>
      </c>
      <c r="U24" s="609" t="s">
        <v>1377</v>
      </c>
      <c r="V24" s="610" t="s">
        <v>1378</v>
      </c>
      <c r="W24" s="608" t="s">
        <v>2173</v>
      </c>
      <c r="X24" s="609" t="s">
        <v>2174</v>
      </c>
      <c r="Y24" s="610" t="s">
        <v>2175</v>
      </c>
    </row>
    <row r="25" spans="1:25" x14ac:dyDescent="0.5">
      <c r="A25" s="607" t="str">
        <f>IF(Controls!A25=0,"",Controls!A25)</f>
        <v>InCareRatesAsianPI</v>
      </c>
      <c r="B25" s="298" t="s">
        <v>90</v>
      </c>
      <c r="C25" s="298" t="s">
        <v>90</v>
      </c>
      <c r="D25" s="298" t="s">
        <v>90</v>
      </c>
      <c r="E25" s="608">
        <f>IF($A25="","",IF(OR(Controls!$AE25="N",LEFT(Controls!AB25,1)="0"),0,1))</f>
        <v>1</v>
      </c>
      <c r="F25" s="609">
        <f>IF($A25="","",IF(OR(Controls!$AE25="N",LEFT(Controls!AC25,1)="0"),0,1))</f>
        <v>1</v>
      </c>
      <c r="G25" s="610">
        <f>IF($A25="","",IF(OR(Controls!$AE25="N",LEFT(Controls!AD25,1)="0"),0,1))</f>
        <v>1</v>
      </c>
      <c r="H25" s="512">
        <f t="shared" ca="1" si="0"/>
        <v>20</v>
      </c>
      <c r="I25" s="513">
        <f t="shared" ca="1" si="1"/>
        <v>20</v>
      </c>
      <c r="J25" s="514">
        <f t="shared" ca="1" si="2"/>
        <v>18</v>
      </c>
      <c r="K25" s="515">
        <v>3</v>
      </c>
      <c r="L25" s="515">
        <v>3</v>
      </c>
      <c r="M25" s="515">
        <v>3</v>
      </c>
      <c r="N25" s="512">
        <f t="shared" ca="1" si="5"/>
        <v>17</v>
      </c>
      <c r="O25" s="513">
        <f t="shared" ca="1" si="3"/>
        <v>17</v>
      </c>
      <c r="P25" s="514">
        <f t="shared" ca="1" si="4"/>
        <v>15</v>
      </c>
      <c r="Q25" s="516">
        <f t="array" aca="1" ref="Q25" ca="1">IF($A25="","",IF(E25=0,"N.A.",SUM(IF(NOT(ISBLANK(INDIRECT("'"&amp;$A25&amp;"-"&amp;Q$6&amp;"'!" &amp; H25 &amp; ":" &amp; H25))),1,0))))</f>
        <v>17</v>
      </c>
      <c r="R25" s="517">
        <f t="array" aca="1" ref="R25" ca="1">IF($A25="","",IF(F25=0,"N.A.",SUM(IF(NOT(ISBLANK(INDIRECT("'"&amp;$A25&amp;"-"&amp;R$6&amp;"'!" &amp; I25 &amp; ":" &amp; I25))),1,0))))</f>
        <v>17</v>
      </c>
      <c r="S25" s="518">
        <f t="array" aca="1" ref="S25" ca="1">IF($A25="","",IF(G25=0,"N.A.",SUM(IF(NOT(ISBLANK(INDIRECT("'"&amp;$A25&amp;"-"&amp;S$6&amp;"'!" &amp; J25 &amp; ":" &amp; J25))),1,0))))</f>
        <v>17</v>
      </c>
      <c r="T25" s="608" t="s">
        <v>77</v>
      </c>
      <c r="U25" s="609" t="s">
        <v>78</v>
      </c>
      <c r="V25" s="610" t="s">
        <v>79</v>
      </c>
      <c r="W25" s="608" t="s">
        <v>2176</v>
      </c>
      <c r="X25" s="609" t="s">
        <v>2177</v>
      </c>
      <c r="Y25" s="610" t="s">
        <v>2178</v>
      </c>
    </row>
    <row r="26" spans="1:25" x14ac:dyDescent="0.5">
      <c r="A26" s="607" t="str">
        <f>IF(Controls!A26=0,"",Controls!A26)</f>
        <v>InCareRatesNativeAmerican</v>
      </c>
      <c r="B26" s="298" t="s">
        <v>90</v>
      </c>
      <c r="C26" s="298" t="s">
        <v>90</v>
      </c>
      <c r="D26" s="298" t="s">
        <v>90</v>
      </c>
      <c r="E26" s="608">
        <f>IF($A26="","",IF(OR(Controls!$AE26="N",LEFT(Controls!AB26,1)="0"),0,1))</f>
        <v>1</v>
      </c>
      <c r="F26" s="609">
        <f>IF($A26="","",IF(OR(Controls!$AE26="N",LEFT(Controls!AC26,1)="0"),0,1))</f>
        <v>1</v>
      </c>
      <c r="G26" s="610">
        <f>IF($A26="","",IF(OR(Controls!$AE26="N",LEFT(Controls!AD26,1)="0"),0,1))</f>
        <v>1</v>
      </c>
      <c r="H26" s="512">
        <f t="shared" ca="1" si="0"/>
        <v>20</v>
      </c>
      <c r="I26" s="513">
        <f t="shared" ca="1" si="1"/>
        <v>20</v>
      </c>
      <c r="J26" s="514">
        <f t="shared" ca="1" si="2"/>
        <v>18</v>
      </c>
      <c r="K26" s="515">
        <v>3</v>
      </c>
      <c r="L26" s="515">
        <v>3</v>
      </c>
      <c r="M26" s="515">
        <v>3</v>
      </c>
      <c r="N26" s="512">
        <f t="shared" ca="1" si="5"/>
        <v>17</v>
      </c>
      <c r="O26" s="513">
        <f t="shared" ca="1" si="3"/>
        <v>17</v>
      </c>
      <c r="P26" s="514">
        <f t="shared" ca="1" si="4"/>
        <v>15</v>
      </c>
      <c r="Q26" s="516">
        <f t="array" aca="1" ref="Q26" ca="1">IF($A26="","",IF(E26=0,"N.A.",SUM(IF(NOT(ISBLANK(INDIRECT("'"&amp;$A26&amp;"-"&amp;Q$6&amp;"'!" &amp; H26 &amp; ":" &amp; H26))),1,0))))</f>
        <v>17</v>
      </c>
      <c r="R26" s="517">
        <f t="array" aca="1" ref="R26" ca="1">IF($A26="","",IF(F26=0,"N.A.",SUM(IF(NOT(ISBLANK(INDIRECT("'"&amp;$A26&amp;"-"&amp;R$6&amp;"'!" &amp; I26 &amp; ":" &amp; I26))),1,0))))</f>
        <v>17</v>
      </c>
      <c r="S26" s="518">
        <f t="array" aca="1" ref="S26" ca="1">IF($A26="","",IF(G26=0,"N.A.",SUM(IF(NOT(ISBLANK(INDIRECT("'"&amp;$A26&amp;"-"&amp;S$6&amp;"'!" &amp; J26 &amp; ":" &amp; J26))),1,0))))</f>
        <v>17</v>
      </c>
      <c r="T26" s="608" t="s">
        <v>80</v>
      </c>
      <c r="U26" s="609" t="s">
        <v>81</v>
      </c>
      <c r="V26" s="610" t="s">
        <v>82</v>
      </c>
      <c r="W26" s="608" t="s">
        <v>2179</v>
      </c>
      <c r="X26" s="609" t="s">
        <v>2180</v>
      </c>
      <c r="Y26" s="610" t="s">
        <v>2181</v>
      </c>
    </row>
    <row r="27" spans="1:25" x14ac:dyDescent="0.5">
      <c r="A27" s="607" t="str">
        <f>IF(Controls!A27=0,"",Controls!A27)</f>
        <v>ExitToPermReunifyKin</v>
      </c>
      <c r="B27" s="298" t="s">
        <v>90</v>
      </c>
      <c r="C27" s="298" t="s">
        <v>90</v>
      </c>
      <c r="D27" s="298" t="s">
        <v>90</v>
      </c>
      <c r="E27" s="608">
        <f>IF($A27="","",IF(OR(Controls!$AE27="N",LEFT(Controls!AB27,1)="0"),0,1))</f>
        <v>1</v>
      </c>
      <c r="F27" s="609">
        <f>IF($A27="","",IF(OR(Controls!$AE27="N",LEFT(Controls!AC27,1)="0"),0,1))</f>
        <v>0</v>
      </c>
      <c r="G27" s="610">
        <f>IF($A27="","",IF(OR(Controls!$AE27="N",LEFT(Controls!AD27,1)="0"),0,1))</f>
        <v>1</v>
      </c>
      <c r="H27" s="512">
        <f t="shared" ca="1" si="0"/>
        <v>29</v>
      </c>
      <c r="I27" s="513" t="str">
        <f t="shared" ca="1" si="1"/>
        <v>N.A.</v>
      </c>
      <c r="J27" s="514">
        <f t="shared" ca="1" si="2"/>
        <v>26</v>
      </c>
      <c r="K27" s="515">
        <v>3</v>
      </c>
      <c r="L27" s="515"/>
      <c r="M27" s="515">
        <v>11</v>
      </c>
      <c r="N27" s="512">
        <f t="shared" ca="1" si="5"/>
        <v>26</v>
      </c>
      <c r="O27" s="513" t="str">
        <f t="shared" ca="1" si="3"/>
        <v>N.A.</v>
      </c>
      <c r="P27" s="514">
        <f t="shared" ca="1" si="4"/>
        <v>15</v>
      </c>
      <c r="Q27" s="516">
        <f t="array" aca="1" ref="Q27" ca="1">IF($A27="","",IF(E27=0,"N.A.",SUM(IF(NOT(ISBLANK(INDIRECT("'"&amp;$A27&amp;"-"&amp;Q$6&amp;"'!" &amp; H27 &amp; ":" &amp; H27))),1,0))))</f>
        <v>8</v>
      </c>
      <c r="R27" s="517" t="str">
        <f t="array" aca="1" ref="R27" ca="1">IF($A27="","",IF(F27=0,"N.A.",SUM(IF(NOT(ISBLANK(INDIRECT("'"&amp;$A27&amp;"-"&amp;R$6&amp;"'!" &amp; I27 &amp; ":" &amp; I27))),1,0))))</f>
        <v>N.A.</v>
      </c>
      <c r="S27" s="519">
        <v>4</v>
      </c>
      <c r="T27" s="608" t="s">
        <v>2182</v>
      </c>
      <c r="U27" s="609"/>
      <c r="V27" s="610" t="s">
        <v>2184</v>
      </c>
      <c r="W27" s="608" t="s">
        <v>2183</v>
      </c>
      <c r="X27" s="609"/>
      <c r="Y27" s="610" t="s">
        <v>2185</v>
      </c>
    </row>
    <row r="28" spans="1:25" x14ac:dyDescent="0.5">
      <c r="A28" s="607" t="str">
        <f>IF(Controls!A28=0,"",Controls!A28)</f>
        <v>ExitToPermAdoptionKin</v>
      </c>
      <c r="B28" s="298" t="s">
        <v>90</v>
      </c>
      <c r="C28" s="298" t="s">
        <v>90</v>
      </c>
      <c r="D28" s="298" t="s">
        <v>90</v>
      </c>
      <c r="E28" s="608">
        <f>IF($A28="","",IF(OR(Controls!$AE28="N",LEFT(Controls!AB28,1)="0"),0,1))</f>
        <v>1</v>
      </c>
      <c r="F28" s="609">
        <f>IF($A28="","",IF(OR(Controls!$AE28="N",LEFT(Controls!AC28,1)="0"),0,1))</f>
        <v>0</v>
      </c>
      <c r="G28" s="610">
        <f>IF($A28="","",IF(OR(Controls!$AE28="N",LEFT(Controls!AD28,1)="0"),0,1))</f>
        <v>0</v>
      </c>
      <c r="H28" s="512">
        <f t="shared" ca="1" si="0"/>
        <v>29</v>
      </c>
      <c r="I28" s="513" t="str">
        <f t="shared" ca="1" si="1"/>
        <v>N.A.</v>
      </c>
      <c r="J28" s="514" t="str">
        <f t="shared" ca="1" si="2"/>
        <v>N.A.</v>
      </c>
      <c r="K28" s="515">
        <v>3</v>
      </c>
      <c r="L28" s="515"/>
      <c r="M28" s="515"/>
      <c r="N28" s="512">
        <f t="shared" ca="1" si="5"/>
        <v>26</v>
      </c>
      <c r="O28" s="513" t="str">
        <f t="shared" ca="1" si="3"/>
        <v>N.A.</v>
      </c>
      <c r="P28" s="514" t="str">
        <f t="shared" ca="1" si="4"/>
        <v>N.A.</v>
      </c>
      <c r="Q28" s="516">
        <f t="array" aca="1" ref="Q28" ca="1">IF($A28="","",IF(E28=0,"N.A.",SUM(IF(NOT(ISBLANK(INDIRECT("'"&amp;$A28&amp;"-"&amp;Q$6&amp;"'!" &amp; H28 &amp; ":" &amp; H28))),1,0))))</f>
        <v>8</v>
      </c>
      <c r="R28" s="517" t="str">
        <f t="array" aca="1" ref="R28" ca="1">IF($A28="","",IF(F28=0,"N.A.",SUM(IF(NOT(ISBLANK(INDIRECT("'"&amp;$A28&amp;"-"&amp;R$6&amp;"'!" &amp; I28 &amp; ":" &amp; I28))),1,0))))</f>
        <v>N.A.</v>
      </c>
      <c r="S28" s="518" t="str">
        <f t="array" aca="1" ref="S28" ca="1">IF($A28="","",IF(G28=0,"N.A.",SUM(IF(NOT(ISBLANK(INDIRECT("'"&amp;$A28&amp;"-"&amp;S$6&amp;"'!" &amp; J28 &amp; ":" &amp; J28))),1,0))))</f>
        <v>N.A.</v>
      </c>
      <c r="T28" s="608" t="s">
        <v>2186</v>
      </c>
      <c r="U28" s="609"/>
      <c r="V28" s="610"/>
      <c r="W28" s="608" t="s">
        <v>2187</v>
      </c>
      <c r="X28" s="609"/>
      <c r="Y28" s="610"/>
    </row>
    <row r="29" spans="1:25" x14ac:dyDescent="0.5">
      <c r="A29" s="607" t="str">
        <f>IF(Controls!A29=0,"",Controls!A29)</f>
        <v>ExitToPermGuardianshipKin</v>
      </c>
      <c r="B29" s="298" t="s">
        <v>90</v>
      </c>
      <c r="C29" s="298" t="s">
        <v>90</v>
      </c>
      <c r="D29" s="298" t="s">
        <v>90</v>
      </c>
      <c r="E29" s="608">
        <f>IF($A29="","",IF(OR(Controls!$AE29="N",LEFT(Controls!AB29,1)="0"),0,1))</f>
        <v>1</v>
      </c>
      <c r="F29" s="609">
        <f>IF($A29="","",IF(OR(Controls!$AE29="N",LEFT(Controls!AC29,1)="0"),0,1))</f>
        <v>0</v>
      </c>
      <c r="G29" s="610">
        <f>IF($A29="","",IF(OR(Controls!$AE29="N",LEFT(Controls!AD29,1)="0"),0,1))</f>
        <v>0</v>
      </c>
      <c r="H29" s="512">
        <f t="shared" ca="1" si="0"/>
        <v>29</v>
      </c>
      <c r="I29" s="513" t="str">
        <f t="shared" ca="1" si="1"/>
        <v>N.A.</v>
      </c>
      <c r="J29" s="514" t="str">
        <f t="shared" ca="1" si="2"/>
        <v>N.A.</v>
      </c>
      <c r="K29" s="515">
        <v>3</v>
      </c>
      <c r="L29" s="515"/>
      <c r="M29" s="515"/>
      <c r="N29" s="512">
        <f t="shared" ca="1" si="5"/>
        <v>26</v>
      </c>
      <c r="O29" s="513" t="str">
        <f t="shared" ca="1" si="3"/>
        <v>N.A.</v>
      </c>
      <c r="P29" s="514" t="str">
        <f t="shared" ca="1" si="4"/>
        <v>N.A.</v>
      </c>
      <c r="Q29" s="516">
        <f t="array" aca="1" ref="Q29" ca="1">IF($A29="","",IF(E29=0,"N.A.",SUM(IF(NOT(ISBLANK(INDIRECT("'"&amp;$A29&amp;"-"&amp;Q$6&amp;"'!" &amp; H29 &amp; ":" &amp; H29))),1,0))))</f>
        <v>8</v>
      </c>
      <c r="R29" s="517" t="str">
        <f t="array" aca="1" ref="R29" ca="1">IF($A29="","",IF(F29=0,"N.A.",SUM(IF(NOT(ISBLANK(INDIRECT("'"&amp;$A29&amp;"-"&amp;R$6&amp;"'!" &amp; I29 &amp; ":" &amp; I29))),1,0))))</f>
        <v>N.A.</v>
      </c>
      <c r="S29" s="518" t="str">
        <f t="array" aca="1" ref="S29" ca="1">IF($A29="","",IF(G29=0,"N.A.",SUM(IF(NOT(ISBLANK(INDIRECT("'"&amp;$A29&amp;"-"&amp;S$6&amp;"'!" &amp; J29 &amp; ":" &amp; J29))),1,0))))</f>
        <v>N.A.</v>
      </c>
      <c r="T29" s="608" t="s">
        <v>2188</v>
      </c>
      <c r="U29" s="609"/>
      <c r="V29" s="610"/>
      <c r="W29" s="608" t="s">
        <v>2189</v>
      </c>
      <c r="X29" s="609"/>
      <c r="Y29" s="610"/>
    </row>
    <row r="30" spans="1:25" x14ac:dyDescent="0.5">
      <c r="A30" s="607" t="str">
        <f>IF(Controls!A30=0,"",Controls!A30)</f>
        <v>ExitToPermEmancipationKin</v>
      </c>
      <c r="B30" s="298" t="s">
        <v>90</v>
      </c>
      <c r="C30" s="298" t="s">
        <v>90</v>
      </c>
      <c r="D30" s="298" t="s">
        <v>90</v>
      </c>
      <c r="E30" s="608">
        <f>IF($A30="","",IF(OR(Controls!$AE30="N",LEFT(Controls!AB30,1)="0"),0,1))</f>
        <v>1</v>
      </c>
      <c r="F30" s="609">
        <f>IF($A30="","",IF(OR(Controls!$AE30="N",LEFT(Controls!AC30,1)="0"),0,1))</f>
        <v>0</v>
      </c>
      <c r="G30" s="610">
        <f>IF($A30="","",IF(OR(Controls!$AE30="N",LEFT(Controls!AD30,1)="0"),0,1))</f>
        <v>0</v>
      </c>
      <c r="H30" s="512">
        <f t="shared" ca="1" si="0"/>
        <v>29</v>
      </c>
      <c r="I30" s="513" t="str">
        <f t="shared" ca="1" si="1"/>
        <v>N.A.</v>
      </c>
      <c r="J30" s="514" t="str">
        <f t="shared" ca="1" si="2"/>
        <v>N.A.</v>
      </c>
      <c r="K30" s="515">
        <v>3</v>
      </c>
      <c r="L30" s="515"/>
      <c r="M30" s="515"/>
      <c r="N30" s="512">
        <f t="shared" ca="1" si="5"/>
        <v>26</v>
      </c>
      <c r="O30" s="513" t="str">
        <f t="shared" ca="1" si="3"/>
        <v>N.A.</v>
      </c>
      <c r="P30" s="514" t="str">
        <f t="shared" ca="1" si="4"/>
        <v>N.A.</v>
      </c>
      <c r="Q30" s="516">
        <f t="array" aca="1" ref="Q30" ca="1">IF($A30="","",IF(E30=0,"N.A.",SUM(IF(NOT(ISBLANK(INDIRECT("'"&amp;$A30&amp;"-"&amp;Q$6&amp;"'!" &amp; H30 &amp; ":" &amp; H30))),1,0))))</f>
        <v>8</v>
      </c>
      <c r="R30" s="517" t="str">
        <f t="array" aca="1" ref="R30" ca="1">IF($A30="","",IF(F30=0,"N.A.",SUM(IF(NOT(ISBLANK(INDIRECT("'"&amp;$A30&amp;"-"&amp;R$6&amp;"'!" &amp; I30 &amp; ":" &amp; I30))),1,0))))</f>
        <v>N.A.</v>
      </c>
      <c r="S30" s="518" t="str">
        <f t="array" aca="1" ref="S30" ca="1">IF($A30="","",IF(G30=0,"N.A.",SUM(IF(NOT(ISBLANK(INDIRECT("'"&amp;$A30&amp;"-"&amp;S$6&amp;"'!" &amp; J30 &amp; ":" &amp; J30))),1,0))))</f>
        <v>N.A.</v>
      </c>
      <c r="T30" s="608" t="s">
        <v>2190</v>
      </c>
      <c r="U30" s="609"/>
      <c r="V30" s="610"/>
      <c r="W30" s="608" t="s">
        <v>2191</v>
      </c>
      <c r="X30" s="609"/>
      <c r="Y30" s="610"/>
    </row>
    <row r="31" spans="1:25" x14ac:dyDescent="0.5">
      <c r="A31" s="607" t="str">
        <f>IF(Controls!A31=0,"",Controls!A31)</f>
        <v>ExitToPermOtherKin</v>
      </c>
      <c r="B31" s="298" t="s">
        <v>90</v>
      </c>
      <c r="C31" s="298" t="s">
        <v>90</v>
      </c>
      <c r="D31" s="298" t="s">
        <v>90</v>
      </c>
      <c r="E31" s="608">
        <f>IF($A31="","",IF(OR(Controls!$AE31="N",LEFT(Controls!AB31,1)="0"),0,1))</f>
        <v>1</v>
      </c>
      <c r="F31" s="609">
        <f>IF($A31="","",IF(OR(Controls!$AE31="N",LEFT(Controls!AC31,1)="0"),0,1))</f>
        <v>0</v>
      </c>
      <c r="G31" s="610">
        <f>IF($A31="","",IF(OR(Controls!$AE31="N",LEFT(Controls!AD31,1)="0"),0,1))</f>
        <v>0</v>
      </c>
      <c r="H31" s="512">
        <f t="shared" ca="1" si="0"/>
        <v>29</v>
      </c>
      <c r="I31" s="513" t="str">
        <f t="shared" ca="1" si="1"/>
        <v>N.A.</v>
      </c>
      <c r="J31" s="514" t="str">
        <f t="shared" ca="1" si="2"/>
        <v>N.A.</v>
      </c>
      <c r="K31" s="515">
        <v>3</v>
      </c>
      <c r="L31" s="515"/>
      <c r="M31" s="515"/>
      <c r="N31" s="512">
        <f t="shared" ca="1" si="5"/>
        <v>26</v>
      </c>
      <c r="O31" s="513" t="str">
        <f t="shared" ca="1" si="3"/>
        <v>N.A.</v>
      </c>
      <c r="P31" s="514" t="str">
        <f t="shared" ca="1" si="4"/>
        <v>N.A.</v>
      </c>
      <c r="Q31" s="516">
        <f t="array" aca="1" ref="Q31" ca="1">IF($A31="","",IF(E31=0,"N.A.",SUM(IF(NOT(ISBLANK(INDIRECT("'"&amp;$A31&amp;"-"&amp;Q$6&amp;"'!" &amp; H31 &amp; ":" &amp; H31))),1,0))))</f>
        <v>8</v>
      </c>
      <c r="R31" s="517" t="str">
        <f t="array" aca="1" ref="R31" ca="1">IF($A31="","",IF(F31=0,"N.A.",SUM(IF(NOT(ISBLANK(INDIRECT("'"&amp;$A31&amp;"-"&amp;R$6&amp;"'!" &amp; I31 &amp; ":" &amp; I31))),1,0))))</f>
        <v>N.A.</v>
      </c>
      <c r="S31" s="518" t="str">
        <f t="array" aca="1" ref="S31" ca="1">IF($A31="","",IF(G31=0,"N.A.",SUM(IF(NOT(ISBLANK(INDIRECT("'"&amp;$A31&amp;"-"&amp;S$6&amp;"'!" &amp; J31 &amp; ":" &amp; J31))),1,0))))</f>
        <v>N.A.</v>
      </c>
      <c r="T31" s="608" t="s">
        <v>2192</v>
      </c>
      <c r="U31" s="609"/>
      <c r="V31" s="610"/>
      <c r="W31" s="608" t="s">
        <v>2193</v>
      </c>
      <c r="X31" s="609"/>
      <c r="Y31" s="610"/>
    </row>
    <row r="32" spans="1:25" x14ac:dyDescent="0.5">
      <c r="A32" s="607" t="str">
        <f>IF(Controls!A32=0,"",Controls!A32)</f>
        <v>ExitToPermStillInCareKin</v>
      </c>
      <c r="B32" s="298" t="s">
        <v>90</v>
      </c>
      <c r="C32" s="298" t="s">
        <v>90</v>
      </c>
      <c r="D32" s="298" t="s">
        <v>90</v>
      </c>
      <c r="E32" s="608">
        <f>IF($A32="","",IF(OR(Controls!$AE32="N",LEFT(Controls!AB32,1)="0"),0,1))</f>
        <v>1</v>
      </c>
      <c r="F32" s="609">
        <f>IF($A32="","",IF(OR(Controls!$AE32="N",LEFT(Controls!AC32,1)="0"),0,1))</f>
        <v>0</v>
      </c>
      <c r="G32" s="610">
        <f>IF($A32="","",IF(OR(Controls!$AE32="N",LEFT(Controls!AD32,1)="0"),0,1))</f>
        <v>0</v>
      </c>
      <c r="H32" s="512">
        <f t="shared" ca="1" si="0"/>
        <v>29</v>
      </c>
      <c r="I32" s="513" t="str">
        <f t="shared" ca="1" si="1"/>
        <v>N.A.</v>
      </c>
      <c r="J32" s="514" t="str">
        <f t="shared" ca="1" si="2"/>
        <v>N.A.</v>
      </c>
      <c r="K32" s="515">
        <v>3</v>
      </c>
      <c r="L32" s="515"/>
      <c r="M32" s="515"/>
      <c r="N32" s="512">
        <f t="shared" ca="1" si="5"/>
        <v>26</v>
      </c>
      <c r="O32" s="513" t="str">
        <f t="shared" ca="1" si="3"/>
        <v>N.A.</v>
      </c>
      <c r="P32" s="514" t="str">
        <f t="shared" ca="1" si="4"/>
        <v>N.A.</v>
      </c>
      <c r="Q32" s="516">
        <f t="array" aca="1" ref="Q32" ca="1">IF($A32="","",IF(E32=0,"N.A.",SUM(IF(NOT(ISBLANK(INDIRECT("'"&amp;$A32&amp;"-"&amp;Q$6&amp;"'!" &amp; H32 &amp; ":" &amp; H32))),1,0))))</f>
        <v>8</v>
      </c>
      <c r="R32" s="517" t="str">
        <f t="array" aca="1" ref="R32" ca="1">IF($A32="","",IF(F32=0,"N.A.",SUM(IF(NOT(ISBLANK(INDIRECT("'"&amp;$A32&amp;"-"&amp;R$6&amp;"'!" &amp; I32 &amp; ":" &amp; I32))),1,0))))</f>
        <v>N.A.</v>
      </c>
      <c r="S32" s="518" t="str">
        <f t="array" aca="1" ref="S32" ca="1">IF($A32="","",IF(G32=0,"N.A.",SUM(IF(NOT(ISBLANK(INDIRECT("'"&amp;$A32&amp;"-"&amp;S$6&amp;"'!" &amp; J32 &amp; ":" &amp; J32))),1,0))))</f>
        <v>N.A.</v>
      </c>
      <c r="T32" s="608" t="s">
        <v>2194</v>
      </c>
      <c r="U32" s="609"/>
      <c r="V32" s="610"/>
      <c r="W32" s="608" t="s">
        <v>2195</v>
      </c>
      <c r="X32" s="609"/>
      <c r="Y32" s="610"/>
    </row>
    <row r="33" spans="1:25" x14ac:dyDescent="0.5">
      <c r="A33" s="607" t="str">
        <f>IF(Controls!A33=0,"",Controls!A33)</f>
        <v>ExitToPermReunifyNonKin</v>
      </c>
      <c r="B33" s="298" t="s">
        <v>90</v>
      </c>
      <c r="C33" s="298" t="s">
        <v>90</v>
      </c>
      <c r="D33" s="298" t="s">
        <v>90</v>
      </c>
      <c r="E33" s="608">
        <f>IF($A33="","",IF(OR(Controls!$AE33="N",LEFT(Controls!AB33,1)="0"),0,1))</f>
        <v>1</v>
      </c>
      <c r="F33" s="609">
        <f>IF($A33="","",IF(OR(Controls!$AE33="N",LEFT(Controls!AC33,1)="0"),0,1))</f>
        <v>0</v>
      </c>
      <c r="G33" s="610">
        <f>IF($A33="","",IF(OR(Controls!$AE33="N",LEFT(Controls!AD33,1)="0"),0,1))</f>
        <v>1</v>
      </c>
      <c r="H33" s="512">
        <f t="shared" ca="1" si="0"/>
        <v>29</v>
      </c>
      <c r="I33" s="513" t="str">
        <f t="shared" ca="1" si="1"/>
        <v>N.A.</v>
      </c>
      <c r="J33" s="514">
        <f t="shared" ca="1" si="2"/>
        <v>26</v>
      </c>
      <c r="K33" s="515">
        <v>3</v>
      </c>
      <c r="L33" s="515"/>
      <c r="M33" s="515">
        <v>11</v>
      </c>
      <c r="N33" s="512">
        <f t="shared" ca="1" si="5"/>
        <v>26</v>
      </c>
      <c r="O33" s="513" t="str">
        <f t="shared" ca="1" si="3"/>
        <v>N.A.</v>
      </c>
      <c r="P33" s="514">
        <f t="shared" ca="1" si="4"/>
        <v>15</v>
      </c>
      <c r="Q33" s="516">
        <f t="array" aca="1" ref="Q33" ca="1">IF($A33="","",IF(E33=0,"N.A.",SUM(IF(NOT(ISBLANK(INDIRECT("'"&amp;$A33&amp;"-"&amp;Q$6&amp;"'!" &amp; H33 &amp; ":" &amp; H33))),1,0))))</f>
        <v>8</v>
      </c>
      <c r="R33" s="517" t="str">
        <f t="array" aca="1" ref="R33" ca="1">IF($A33="","",IF(F33=0,"N.A.",SUM(IF(NOT(ISBLANK(INDIRECT("'"&amp;$A33&amp;"-"&amp;R$6&amp;"'!" &amp; I33 &amp; ":" &amp; I33))),1,0))))</f>
        <v>N.A.</v>
      </c>
      <c r="S33" s="519">
        <v>4</v>
      </c>
      <c r="T33" s="608" t="s">
        <v>2196</v>
      </c>
      <c r="U33" s="609"/>
      <c r="V33" s="610" t="s">
        <v>2184</v>
      </c>
      <c r="W33" s="608" t="s">
        <v>2197</v>
      </c>
      <c r="X33" s="609"/>
      <c r="Y33" s="610" t="s">
        <v>2198</v>
      </c>
    </row>
    <row r="34" spans="1:25" x14ac:dyDescent="0.5">
      <c r="A34" s="607" t="str">
        <f>IF(Controls!A34=0,"",Controls!A34)</f>
        <v>ExitToPermAdoptionNonKin</v>
      </c>
      <c r="B34" s="298" t="s">
        <v>90</v>
      </c>
      <c r="C34" s="298" t="s">
        <v>90</v>
      </c>
      <c r="D34" s="298" t="s">
        <v>90</v>
      </c>
      <c r="E34" s="608">
        <f>IF($A34="","",IF(OR(Controls!$AE34="N",LEFT(Controls!AB34,1)="0"),0,1))</f>
        <v>1</v>
      </c>
      <c r="F34" s="609">
        <f>IF($A34="","",IF(OR(Controls!$AE34="N",LEFT(Controls!AC34,1)="0"),0,1))</f>
        <v>0</v>
      </c>
      <c r="G34" s="610">
        <f>IF($A34="","",IF(OR(Controls!$AE34="N",LEFT(Controls!AD34,1)="0"),0,1))</f>
        <v>0</v>
      </c>
      <c r="H34" s="512">
        <f t="shared" ca="1" si="0"/>
        <v>29</v>
      </c>
      <c r="I34" s="513" t="str">
        <f t="shared" ca="1" si="1"/>
        <v>N.A.</v>
      </c>
      <c r="J34" s="514" t="str">
        <f t="shared" ca="1" si="2"/>
        <v>N.A.</v>
      </c>
      <c r="K34" s="515">
        <v>3</v>
      </c>
      <c r="L34" s="515"/>
      <c r="M34" s="515"/>
      <c r="N34" s="512">
        <f t="shared" ca="1" si="5"/>
        <v>26</v>
      </c>
      <c r="O34" s="513" t="str">
        <f t="shared" ca="1" si="3"/>
        <v>N.A.</v>
      </c>
      <c r="P34" s="514" t="str">
        <f t="shared" ca="1" si="4"/>
        <v>N.A.</v>
      </c>
      <c r="Q34" s="516">
        <f t="array" aca="1" ref="Q34" ca="1">IF($A34="","",IF(E34=0,"N.A.",SUM(IF(NOT(ISBLANK(INDIRECT("'"&amp;$A34&amp;"-"&amp;Q$6&amp;"'!" &amp; H34 &amp; ":" &amp; H34))),1,0))))</f>
        <v>8</v>
      </c>
      <c r="R34" s="517" t="str">
        <f t="array" aca="1" ref="R34" ca="1">IF($A34="","",IF(F34=0,"N.A.",SUM(IF(NOT(ISBLANK(INDIRECT("'"&amp;$A34&amp;"-"&amp;R$6&amp;"'!" &amp; I34 &amp; ":" &amp; I34))),1,0))))</f>
        <v>N.A.</v>
      </c>
      <c r="S34" s="518" t="str">
        <f t="array" aca="1" ref="S34" ca="1">IF($A34="","",IF(G34=0,"N.A.",SUM(IF(NOT(ISBLANK(INDIRECT("'"&amp;$A34&amp;"-"&amp;S$6&amp;"'!" &amp; J34 &amp; ":" &amp; J34))),1,0))))</f>
        <v>N.A.</v>
      </c>
      <c r="T34" s="608" t="s">
        <v>2199</v>
      </c>
      <c r="U34" s="609"/>
      <c r="V34" s="610"/>
      <c r="W34" s="608" t="s">
        <v>2200</v>
      </c>
      <c r="X34" s="609"/>
      <c r="Y34" s="610"/>
    </row>
    <row r="35" spans="1:25" x14ac:dyDescent="0.5">
      <c r="A35" s="607" t="str">
        <f>IF(Controls!A35=0,"",Controls!A35)</f>
        <v>ExitToPermGuardianshipNonKin</v>
      </c>
      <c r="B35" s="298" t="s">
        <v>90</v>
      </c>
      <c r="C35" s="298" t="s">
        <v>90</v>
      </c>
      <c r="D35" s="298" t="s">
        <v>90</v>
      </c>
      <c r="E35" s="608">
        <f>IF($A35="","",IF(OR(Controls!$AE35="N",LEFT(Controls!AB35,1)="0"),0,1))</f>
        <v>1</v>
      </c>
      <c r="F35" s="609">
        <f>IF($A35="","",IF(OR(Controls!$AE35="N",LEFT(Controls!AC35,1)="0"),0,1))</f>
        <v>0</v>
      </c>
      <c r="G35" s="610">
        <f>IF($A35="","",IF(OR(Controls!$AE35="N",LEFT(Controls!AD35,1)="0"),0,1))</f>
        <v>0</v>
      </c>
      <c r="H35" s="512">
        <f t="shared" ca="1" si="0"/>
        <v>29</v>
      </c>
      <c r="I35" s="513" t="str">
        <f t="shared" ca="1" si="1"/>
        <v>N.A.</v>
      </c>
      <c r="J35" s="514" t="str">
        <f t="shared" ca="1" si="2"/>
        <v>N.A.</v>
      </c>
      <c r="K35" s="515">
        <v>3</v>
      </c>
      <c r="L35" s="515"/>
      <c r="M35" s="515"/>
      <c r="N35" s="512">
        <f t="shared" ca="1" si="5"/>
        <v>26</v>
      </c>
      <c r="O35" s="513" t="str">
        <f t="shared" ca="1" si="3"/>
        <v>N.A.</v>
      </c>
      <c r="P35" s="514" t="str">
        <f t="shared" ca="1" si="4"/>
        <v>N.A.</v>
      </c>
      <c r="Q35" s="516">
        <f t="array" aca="1" ref="Q35" ca="1">IF($A35="","",IF(E35=0,"N.A.",SUM(IF(NOT(ISBLANK(INDIRECT("'"&amp;$A35&amp;"-"&amp;Q$6&amp;"'!" &amp; H35 &amp; ":" &amp; H35))),1,0))))</f>
        <v>8</v>
      </c>
      <c r="R35" s="517" t="str">
        <f t="array" aca="1" ref="R35" ca="1">IF($A35="","",IF(F35=0,"N.A.",SUM(IF(NOT(ISBLANK(INDIRECT("'"&amp;$A35&amp;"-"&amp;R$6&amp;"'!" &amp; I35 &amp; ":" &amp; I35))),1,0))))</f>
        <v>N.A.</v>
      </c>
      <c r="S35" s="518" t="str">
        <f t="array" aca="1" ref="S35" ca="1">IF($A35="","",IF(G35=0,"N.A.",SUM(IF(NOT(ISBLANK(INDIRECT("'"&amp;$A35&amp;"-"&amp;S$6&amp;"'!" &amp; J35 &amp; ":" &amp; J35))),1,0))))</f>
        <v>N.A.</v>
      </c>
      <c r="T35" s="608" t="s">
        <v>2201</v>
      </c>
      <c r="U35" s="609"/>
      <c r="V35" s="610"/>
      <c r="W35" s="608" t="s">
        <v>2202</v>
      </c>
      <c r="X35" s="609"/>
      <c r="Y35" s="610"/>
    </row>
    <row r="36" spans="1:25" x14ac:dyDescent="0.5">
      <c r="A36" s="607" t="str">
        <f>IF(Controls!A36=0,"",Controls!A36)</f>
        <v>ExitToPermEmancipationNonKin</v>
      </c>
      <c r="B36" s="298" t="s">
        <v>90</v>
      </c>
      <c r="C36" s="298" t="s">
        <v>90</v>
      </c>
      <c r="D36" s="298" t="s">
        <v>90</v>
      </c>
      <c r="E36" s="608">
        <f>IF($A36="","",IF(OR(Controls!$AE36="N",LEFT(Controls!AB36,1)="0"),0,1))</f>
        <v>1</v>
      </c>
      <c r="F36" s="609">
        <f>IF($A36="","",IF(OR(Controls!$AE36="N",LEFT(Controls!AC36,1)="0"),0,1))</f>
        <v>0</v>
      </c>
      <c r="G36" s="610">
        <f>IF($A36="","",IF(OR(Controls!$AE36="N",LEFT(Controls!AD36,1)="0"),0,1))</f>
        <v>0</v>
      </c>
      <c r="H36" s="512">
        <f t="shared" ca="1" si="0"/>
        <v>29</v>
      </c>
      <c r="I36" s="513" t="str">
        <f t="shared" ca="1" si="1"/>
        <v>N.A.</v>
      </c>
      <c r="J36" s="514" t="str">
        <f t="shared" ca="1" si="2"/>
        <v>N.A.</v>
      </c>
      <c r="K36" s="515">
        <v>3</v>
      </c>
      <c r="L36" s="515"/>
      <c r="M36" s="515"/>
      <c r="N36" s="512">
        <f t="shared" ca="1" si="5"/>
        <v>26</v>
      </c>
      <c r="O36" s="513" t="str">
        <f t="shared" ca="1" si="3"/>
        <v>N.A.</v>
      </c>
      <c r="P36" s="514" t="str">
        <f t="shared" ca="1" si="4"/>
        <v>N.A.</v>
      </c>
      <c r="Q36" s="516">
        <f t="array" aca="1" ref="Q36" ca="1">IF($A36="","",IF(E36=0,"N.A.",SUM(IF(NOT(ISBLANK(INDIRECT("'"&amp;$A36&amp;"-"&amp;Q$6&amp;"'!" &amp; H36 &amp; ":" &amp; H36))),1,0))))</f>
        <v>8</v>
      </c>
      <c r="R36" s="517" t="str">
        <f t="array" aca="1" ref="R36" ca="1">IF($A36="","",IF(F36=0,"N.A.",SUM(IF(NOT(ISBLANK(INDIRECT("'"&amp;$A36&amp;"-"&amp;R$6&amp;"'!" &amp; I36 &amp; ":" &amp; I36))),1,0))))</f>
        <v>N.A.</v>
      </c>
      <c r="S36" s="518" t="str">
        <f t="array" aca="1" ref="S36" ca="1">IF($A36="","",IF(G36=0,"N.A.",SUM(IF(NOT(ISBLANK(INDIRECT("'"&amp;$A36&amp;"-"&amp;S$6&amp;"'!" &amp; J36 &amp; ":" &amp; J36))),1,0))))</f>
        <v>N.A.</v>
      </c>
      <c r="T36" s="608" t="s">
        <v>2203</v>
      </c>
      <c r="U36" s="609"/>
      <c r="V36" s="610"/>
      <c r="W36" s="608" t="s">
        <v>2204</v>
      </c>
      <c r="X36" s="609"/>
      <c r="Y36" s="610"/>
    </row>
    <row r="37" spans="1:25" x14ac:dyDescent="0.5">
      <c r="A37" s="607" t="str">
        <f>IF(Controls!A37=0,"",Controls!A37)</f>
        <v>ExitToPermOtherNonKin</v>
      </c>
      <c r="B37" s="298" t="s">
        <v>90</v>
      </c>
      <c r="C37" s="298" t="s">
        <v>90</v>
      </c>
      <c r="D37" s="298" t="s">
        <v>90</v>
      </c>
      <c r="E37" s="608">
        <f>IF($A37="","",IF(OR(Controls!$AE37="N",LEFT(Controls!AB37,1)="0"),0,1))</f>
        <v>1</v>
      </c>
      <c r="F37" s="609">
        <f>IF($A37="","",IF(OR(Controls!$AE37="N",LEFT(Controls!AC37,1)="0"),0,1))</f>
        <v>0</v>
      </c>
      <c r="G37" s="610">
        <f>IF($A37="","",IF(OR(Controls!$AE37="N",LEFT(Controls!AD37,1)="0"),0,1))</f>
        <v>0</v>
      </c>
      <c r="H37" s="512">
        <f t="shared" ca="1" si="0"/>
        <v>29</v>
      </c>
      <c r="I37" s="513" t="str">
        <f t="shared" ca="1" si="1"/>
        <v>N.A.</v>
      </c>
      <c r="J37" s="514" t="str">
        <f t="shared" ca="1" si="2"/>
        <v>N.A.</v>
      </c>
      <c r="K37" s="515">
        <v>3</v>
      </c>
      <c r="L37" s="515"/>
      <c r="M37" s="515"/>
      <c r="N37" s="512">
        <f t="shared" ca="1" si="5"/>
        <v>26</v>
      </c>
      <c r="O37" s="513" t="str">
        <f t="shared" ca="1" si="3"/>
        <v>N.A.</v>
      </c>
      <c r="P37" s="514" t="str">
        <f t="shared" ca="1" si="4"/>
        <v>N.A.</v>
      </c>
      <c r="Q37" s="516">
        <f t="array" aca="1" ref="Q37" ca="1">IF($A37="","",IF(E37=0,"N.A.",SUM(IF(NOT(ISBLANK(INDIRECT("'"&amp;$A37&amp;"-"&amp;Q$6&amp;"'!" &amp; H37 &amp; ":" &amp; H37))),1,0))))</f>
        <v>8</v>
      </c>
      <c r="R37" s="517" t="str">
        <f t="array" aca="1" ref="R37" ca="1">IF($A37="","",IF(F37=0,"N.A.",SUM(IF(NOT(ISBLANK(INDIRECT("'"&amp;$A37&amp;"-"&amp;R$6&amp;"'!" &amp; I37 &amp; ":" &amp; I37))),1,0))))</f>
        <v>N.A.</v>
      </c>
      <c r="S37" s="518" t="str">
        <f t="array" aca="1" ref="S37" ca="1">IF($A37="","",IF(G37=0,"N.A.",SUM(IF(NOT(ISBLANK(INDIRECT("'"&amp;$A37&amp;"-"&amp;S$6&amp;"'!" &amp; J37 &amp; ":" &amp; J37))),1,0))))</f>
        <v>N.A.</v>
      </c>
      <c r="T37" s="608" t="s">
        <v>2205</v>
      </c>
      <c r="U37" s="609"/>
      <c r="V37" s="610"/>
      <c r="W37" s="608" t="s">
        <v>2206</v>
      </c>
      <c r="X37" s="609"/>
      <c r="Y37" s="610"/>
    </row>
    <row r="38" spans="1:25" x14ac:dyDescent="0.5">
      <c r="A38" s="607" t="str">
        <f>IF(Controls!A38=0,"",Controls!A38)</f>
        <v>ExitToPermStillInCareNonKin</v>
      </c>
      <c r="B38" s="298" t="s">
        <v>90</v>
      </c>
      <c r="C38" s="298" t="s">
        <v>90</v>
      </c>
      <c r="D38" s="298" t="s">
        <v>90</v>
      </c>
      <c r="E38" s="608">
        <f>IF($A38="","",IF(OR(Controls!$AE38="N",LEFT(Controls!AB38,1)="0"),0,1))</f>
        <v>1</v>
      </c>
      <c r="F38" s="609">
        <f>IF($A38="","",IF(OR(Controls!$AE38="N",LEFT(Controls!AC38,1)="0"),0,1))</f>
        <v>0</v>
      </c>
      <c r="G38" s="610">
        <f>IF($A38="","",IF(OR(Controls!$AE38="N",LEFT(Controls!AD38,1)="0"),0,1))</f>
        <v>0</v>
      </c>
      <c r="H38" s="512">
        <f t="shared" ca="1" si="0"/>
        <v>29</v>
      </c>
      <c r="I38" s="513" t="str">
        <f t="shared" ca="1" si="1"/>
        <v>N.A.</v>
      </c>
      <c r="J38" s="514" t="str">
        <f t="shared" ca="1" si="2"/>
        <v>N.A.</v>
      </c>
      <c r="K38" s="515">
        <v>3</v>
      </c>
      <c r="L38" s="515"/>
      <c r="M38" s="515"/>
      <c r="N38" s="512">
        <f t="shared" ca="1" si="5"/>
        <v>26</v>
      </c>
      <c r="O38" s="513" t="str">
        <f t="shared" ca="1" si="3"/>
        <v>N.A.</v>
      </c>
      <c r="P38" s="514" t="str">
        <f t="shared" ca="1" si="4"/>
        <v>N.A.</v>
      </c>
      <c r="Q38" s="516">
        <f t="array" aca="1" ref="Q38" ca="1">IF($A38="","",IF(E38=0,"N.A.",SUM(IF(NOT(ISBLANK(INDIRECT("'"&amp;$A38&amp;"-"&amp;Q$6&amp;"'!" &amp; H38 &amp; ":" &amp; H38))),1,0))))</f>
        <v>8</v>
      </c>
      <c r="R38" s="517" t="str">
        <f t="array" aca="1" ref="R38" ca="1">IF($A38="","",IF(F38=0,"N.A.",SUM(IF(NOT(ISBLANK(INDIRECT("'"&amp;$A38&amp;"-"&amp;R$6&amp;"'!" &amp; I38 &amp; ":" &amp; I38))),1,0))))</f>
        <v>N.A.</v>
      </c>
      <c r="S38" s="518" t="str">
        <f t="array" aca="1" ref="S38" ca="1">IF($A38="","",IF(G38=0,"N.A.",SUM(IF(NOT(ISBLANK(INDIRECT("'"&amp;$A38&amp;"-"&amp;S$6&amp;"'!" &amp; J38 &amp; ":" &amp; J38))),1,0))))</f>
        <v>N.A.</v>
      </c>
      <c r="T38" s="608" t="s">
        <v>2207</v>
      </c>
      <c r="U38" s="609"/>
      <c r="V38" s="610"/>
      <c r="W38" s="608" t="s">
        <v>2208</v>
      </c>
      <c r="X38" s="609"/>
      <c r="Y38" s="610"/>
    </row>
    <row r="39" spans="1:25" x14ac:dyDescent="0.5">
      <c r="A39" s="607" t="str">
        <f>IF(Controls!A39=0,"",Controls!A39)</f>
        <v>ExitToPermReunify</v>
      </c>
      <c r="B39" s="298" t="s">
        <v>90</v>
      </c>
      <c r="C39" s="298" t="s">
        <v>90</v>
      </c>
      <c r="D39" s="298" t="s">
        <v>90</v>
      </c>
      <c r="E39" s="608">
        <f>IF($A39="","",IF(OR(Controls!$AE39="N",LEFT(Controls!AB39,1)="0"),0,1))</f>
        <v>1</v>
      </c>
      <c r="F39" s="609">
        <f>IF($A39="","",IF(OR(Controls!$AE39="N",LEFT(Controls!AC39,1)="0"),0,1))</f>
        <v>1</v>
      </c>
      <c r="G39" s="610">
        <f>IF($A39="","",IF(OR(Controls!$AE39="N",LEFT(Controls!AD39,1)="0"),0,1))</f>
        <v>1</v>
      </c>
      <c r="H39" s="512">
        <f t="shared" ref="H39:H62" ca="1" si="6">IF($A39="","",IF(E39=0,"N.A.",MATCH("California",INDIRECT("'"&amp;$A39&amp;"-"&amp;E$6&amp;"'!A:A"),0)))</f>
        <v>28</v>
      </c>
      <c r="I39" s="513">
        <f t="shared" ref="I39:I62" ca="1" si="7">IF($A39="","",IF(F39=0,"N.A.",MATCH("California",INDIRECT("'"&amp;$A39&amp;"-"&amp;F$6&amp;"'!A:A"),0)))</f>
        <v>28</v>
      </c>
      <c r="J39" s="514">
        <f t="shared" ref="J39:J62" ca="1" si="8">IF($A39="","",IF(G39=0,"N.A.",MATCH("California",INDIRECT("'"&amp;$A39&amp;"-"&amp;G$6&amp;"'!A:A"),0)))</f>
        <v>25</v>
      </c>
      <c r="K39" s="515">
        <v>3</v>
      </c>
      <c r="L39" s="515">
        <v>3</v>
      </c>
      <c r="M39" s="515">
        <v>10</v>
      </c>
      <c r="N39" s="512">
        <f t="shared" ca="1" si="5"/>
        <v>25</v>
      </c>
      <c r="O39" s="513">
        <f t="shared" ca="1" si="3"/>
        <v>25</v>
      </c>
      <c r="P39" s="514">
        <f t="shared" ca="1" si="4"/>
        <v>15</v>
      </c>
      <c r="Q39" s="516">
        <f t="array" aca="1" ref="Q39" ca="1">IF($A39="","",IF(E39=0,"N.A.",SUM(IF(NOT(ISBLANK(INDIRECT("'"&amp;$A39&amp;"-"&amp;Q$6&amp;"'!" &amp; H39 &amp; ":" &amp; H39))),1,0))))</f>
        <v>8</v>
      </c>
      <c r="R39" s="517">
        <f t="array" aca="1" ref="R39" ca="1">IF($A39="","",IF(F39=0,"N.A.",SUM(IF(NOT(ISBLANK(INDIRECT("'"&amp;$A39&amp;"-"&amp;R$6&amp;"'!" &amp; I39 &amp; ":" &amp; I39))),1,0))))</f>
        <v>8</v>
      </c>
      <c r="S39" s="519">
        <v>4</v>
      </c>
      <c r="T39" s="608" t="s">
        <v>2209</v>
      </c>
      <c r="U39" s="609" t="s">
        <v>2211</v>
      </c>
      <c r="V39" s="610" t="s">
        <v>2184</v>
      </c>
      <c r="W39" s="608" t="s">
        <v>2210</v>
      </c>
      <c r="X39" s="609" t="s">
        <v>2212</v>
      </c>
      <c r="Y39" s="610" t="s">
        <v>2213</v>
      </c>
    </row>
    <row r="40" spans="1:25" x14ac:dyDescent="0.5">
      <c r="A40" s="607" t="str">
        <f>IF(Controls!A40=0,"",Controls!A40)</f>
        <v>ExitToPermAdoption</v>
      </c>
      <c r="B40" s="298" t="s">
        <v>90</v>
      </c>
      <c r="C40" s="298" t="s">
        <v>90</v>
      </c>
      <c r="D40" s="298" t="s">
        <v>90</v>
      </c>
      <c r="E40" s="608">
        <f>IF($A40="","",IF(OR(Controls!$AE40="N",LEFT(Controls!AB40,1)="0"),0,1))</f>
        <v>1</v>
      </c>
      <c r="F40" s="609">
        <f>IF($A40="","",IF(OR(Controls!$AE40="N",LEFT(Controls!AC40,1)="0"),0,1))</f>
        <v>1</v>
      </c>
      <c r="G40" s="610">
        <f>IF($A40="","",IF(OR(Controls!$AE40="N",LEFT(Controls!AD40,1)="0"),0,1))</f>
        <v>0</v>
      </c>
      <c r="H40" s="512">
        <f t="shared" ca="1" si="6"/>
        <v>28</v>
      </c>
      <c r="I40" s="513">
        <f t="shared" ca="1" si="7"/>
        <v>28</v>
      </c>
      <c r="J40" s="514" t="str">
        <f t="shared" ca="1" si="8"/>
        <v>N.A.</v>
      </c>
      <c r="K40" s="515">
        <v>3</v>
      </c>
      <c r="L40" s="515">
        <v>3</v>
      </c>
      <c r="M40" s="515"/>
      <c r="N40" s="512">
        <f t="shared" ca="1" si="5"/>
        <v>25</v>
      </c>
      <c r="O40" s="513">
        <f t="shared" ca="1" si="3"/>
        <v>25</v>
      </c>
      <c r="P40" s="514" t="str">
        <f t="shared" ca="1" si="4"/>
        <v>N.A.</v>
      </c>
      <c r="Q40" s="516">
        <f t="array" aca="1" ref="Q40" ca="1">IF($A40="","",IF(E40=0,"N.A.",SUM(IF(NOT(ISBLANK(INDIRECT("'"&amp;$A40&amp;"-"&amp;Q$6&amp;"'!" &amp; H40 &amp; ":" &amp; H40))),1,0))))</f>
        <v>8</v>
      </c>
      <c r="R40" s="517">
        <f t="array" aca="1" ref="R40" ca="1">IF($A40="","",IF(F40=0,"N.A.",SUM(IF(NOT(ISBLANK(INDIRECT("'"&amp;$A40&amp;"-"&amp;R$6&amp;"'!" &amp; I40 &amp; ":" &amp; I40))),1,0))))</f>
        <v>8</v>
      </c>
      <c r="S40" s="518" t="str">
        <f t="array" aca="1" ref="S40" ca="1">IF($A40="","",IF(G40=0,"N.A.",SUM(IF(NOT(ISBLANK(INDIRECT("'"&amp;$A40&amp;"-"&amp;S$6&amp;"'!" &amp; J40 &amp; ":" &amp; J40))),1,0))))</f>
        <v>N.A.</v>
      </c>
      <c r="T40" s="608" t="s">
        <v>2214</v>
      </c>
      <c r="U40" s="609" t="s">
        <v>2216</v>
      </c>
      <c r="V40" s="610"/>
      <c r="W40" s="608" t="s">
        <v>2215</v>
      </c>
      <c r="X40" s="609" t="s">
        <v>2217</v>
      </c>
      <c r="Y40" s="610"/>
    </row>
    <row r="41" spans="1:25" x14ac:dyDescent="0.5">
      <c r="A41" s="607" t="str">
        <f>IF(Controls!A41=0,"",Controls!A41)</f>
        <v>ExitToPermGuardianship</v>
      </c>
      <c r="B41" s="298" t="s">
        <v>90</v>
      </c>
      <c r="C41" s="298" t="s">
        <v>90</v>
      </c>
      <c r="D41" s="298" t="s">
        <v>90</v>
      </c>
      <c r="E41" s="608">
        <f>IF($A41="","",IF(OR(Controls!$AE41="N",LEFT(Controls!AB41,1)="0"),0,1))</f>
        <v>1</v>
      </c>
      <c r="F41" s="609">
        <f>IF($A41="","",IF(OR(Controls!$AE41="N",LEFT(Controls!AC41,1)="0"),0,1))</f>
        <v>1</v>
      </c>
      <c r="G41" s="610">
        <f>IF($A41="","",IF(OR(Controls!$AE41="N",LEFT(Controls!AD41,1)="0"),0,1))</f>
        <v>0</v>
      </c>
      <c r="H41" s="512">
        <f t="shared" ca="1" si="6"/>
        <v>28</v>
      </c>
      <c r="I41" s="513">
        <f t="shared" ca="1" si="7"/>
        <v>28</v>
      </c>
      <c r="J41" s="514" t="str">
        <f t="shared" ca="1" si="8"/>
        <v>N.A.</v>
      </c>
      <c r="K41" s="515">
        <v>3</v>
      </c>
      <c r="L41" s="515">
        <v>3</v>
      </c>
      <c r="M41" s="515"/>
      <c r="N41" s="512">
        <f t="shared" ca="1" si="5"/>
        <v>25</v>
      </c>
      <c r="O41" s="513">
        <f t="shared" ca="1" si="3"/>
        <v>25</v>
      </c>
      <c r="P41" s="514" t="str">
        <f t="shared" ca="1" si="4"/>
        <v>N.A.</v>
      </c>
      <c r="Q41" s="516">
        <f t="array" aca="1" ref="Q41" ca="1">IF($A41="","",IF(E41=0,"N.A.",SUM(IF(NOT(ISBLANK(INDIRECT("'"&amp;$A41&amp;"-"&amp;Q$6&amp;"'!" &amp; H41 &amp; ":" &amp; H41))),1,0))))</f>
        <v>8</v>
      </c>
      <c r="R41" s="517">
        <f t="array" aca="1" ref="R41" ca="1">IF($A41="","",IF(F41=0,"N.A.",SUM(IF(NOT(ISBLANK(INDIRECT("'"&amp;$A41&amp;"-"&amp;R$6&amp;"'!" &amp; I41 &amp; ":" &amp; I41))),1,0))))</f>
        <v>8</v>
      </c>
      <c r="S41" s="518" t="str">
        <f t="array" aca="1" ref="S41" ca="1">IF($A41="","",IF(G41=0,"N.A.",SUM(IF(NOT(ISBLANK(INDIRECT("'"&amp;$A41&amp;"-"&amp;S$6&amp;"'!" &amp; J41 &amp; ":" &amp; J41))),1,0))))</f>
        <v>N.A.</v>
      </c>
      <c r="T41" s="608" t="s">
        <v>2218</v>
      </c>
      <c r="U41" s="609" t="s">
        <v>2220</v>
      </c>
      <c r="V41" s="610"/>
      <c r="W41" s="608" t="s">
        <v>2219</v>
      </c>
      <c r="X41" s="609" t="s">
        <v>2221</v>
      </c>
      <c r="Y41" s="610"/>
    </row>
    <row r="42" spans="1:25" x14ac:dyDescent="0.5">
      <c r="A42" s="607" t="str">
        <f>IF(Controls!A42=0,"",Controls!A42)</f>
        <v>ExitToPermEmancipation</v>
      </c>
      <c r="B42" s="298" t="s">
        <v>90</v>
      </c>
      <c r="C42" s="298" t="s">
        <v>90</v>
      </c>
      <c r="D42" s="298" t="s">
        <v>90</v>
      </c>
      <c r="E42" s="608">
        <f>IF($A42="","",IF(OR(Controls!$AE42="N",LEFT(Controls!AB42,1)="0"),0,1))</f>
        <v>1</v>
      </c>
      <c r="F42" s="609">
        <f>IF($A42="","",IF(OR(Controls!$AE42="N",LEFT(Controls!AC42,1)="0"),0,1))</f>
        <v>1</v>
      </c>
      <c r="G42" s="610">
        <f>IF($A42="","",IF(OR(Controls!$AE42="N",LEFT(Controls!AD42,1)="0"),0,1))</f>
        <v>0</v>
      </c>
      <c r="H42" s="512">
        <f t="shared" ca="1" si="6"/>
        <v>28</v>
      </c>
      <c r="I42" s="513">
        <f t="shared" ca="1" si="7"/>
        <v>28</v>
      </c>
      <c r="J42" s="514" t="str">
        <f t="shared" ca="1" si="8"/>
        <v>N.A.</v>
      </c>
      <c r="K42" s="515">
        <v>3</v>
      </c>
      <c r="L42" s="515">
        <v>3</v>
      </c>
      <c r="M42" s="515"/>
      <c r="N42" s="512">
        <f t="shared" ca="1" si="5"/>
        <v>25</v>
      </c>
      <c r="O42" s="513">
        <f t="shared" ca="1" si="3"/>
        <v>25</v>
      </c>
      <c r="P42" s="514" t="str">
        <f t="shared" ca="1" si="4"/>
        <v>N.A.</v>
      </c>
      <c r="Q42" s="516">
        <f t="array" aca="1" ref="Q42" ca="1">IF($A42="","",IF(E42=0,"N.A.",SUM(IF(NOT(ISBLANK(INDIRECT("'"&amp;$A42&amp;"-"&amp;Q$6&amp;"'!" &amp; H42 &amp; ":" &amp; H42))),1,0))))</f>
        <v>8</v>
      </c>
      <c r="R42" s="517">
        <f t="array" aca="1" ref="R42" ca="1">IF($A42="","",IF(F42=0,"N.A.",SUM(IF(NOT(ISBLANK(INDIRECT("'"&amp;$A42&amp;"-"&amp;R$6&amp;"'!" &amp; I42 &amp; ":" &amp; I42))),1,0))))</f>
        <v>8</v>
      </c>
      <c r="S42" s="518" t="str">
        <f t="array" aca="1" ref="S42" ca="1">IF($A42="","",IF(G42=0,"N.A.",SUM(IF(NOT(ISBLANK(INDIRECT("'"&amp;$A42&amp;"-"&amp;S$6&amp;"'!" &amp; J42 &amp; ":" &amp; J42))),1,0))))</f>
        <v>N.A.</v>
      </c>
      <c r="T42" s="608" t="s">
        <v>2222</v>
      </c>
      <c r="U42" s="609" t="s">
        <v>2224</v>
      </c>
      <c r="V42" s="610"/>
      <c r="W42" s="608" t="s">
        <v>2223</v>
      </c>
      <c r="X42" s="609" t="s">
        <v>2225</v>
      </c>
      <c r="Y42" s="610"/>
    </row>
    <row r="43" spans="1:25" x14ac:dyDescent="0.5">
      <c r="A43" s="607" t="str">
        <f>IF(Controls!A43=0,"",Controls!A43)</f>
        <v>ExitToPermOther</v>
      </c>
      <c r="B43" s="298" t="s">
        <v>90</v>
      </c>
      <c r="C43" s="298" t="s">
        <v>90</v>
      </c>
      <c r="D43" s="298" t="s">
        <v>90</v>
      </c>
      <c r="E43" s="608">
        <f>IF($A43="","",IF(OR(Controls!$AE43="N",LEFT(Controls!AB43,1)="0"),0,1))</f>
        <v>1</v>
      </c>
      <c r="F43" s="609">
        <f>IF($A43="","",IF(OR(Controls!$AE43="N",LEFT(Controls!AC43,1)="0"),0,1))</f>
        <v>1</v>
      </c>
      <c r="G43" s="610">
        <f>IF($A43="","",IF(OR(Controls!$AE43="N",LEFT(Controls!AD43,1)="0"),0,1))</f>
        <v>0</v>
      </c>
      <c r="H43" s="512">
        <f t="shared" ca="1" si="6"/>
        <v>28</v>
      </c>
      <c r="I43" s="513">
        <f t="shared" ca="1" si="7"/>
        <v>28</v>
      </c>
      <c r="J43" s="514" t="str">
        <f t="shared" ca="1" si="8"/>
        <v>N.A.</v>
      </c>
      <c r="K43" s="515">
        <v>3</v>
      </c>
      <c r="L43" s="515">
        <v>3</v>
      </c>
      <c r="M43" s="515"/>
      <c r="N43" s="512">
        <f t="shared" ca="1" si="5"/>
        <v>25</v>
      </c>
      <c r="O43" s="513">
        <f t="shared" ca="1" si="3"/>
        <v>25</v>
      </c>
      <c r="P43" s="514" t="str">
        <f t="shared" ca="1" si="4"/>
        <v>N.A.</v>
      </c>
      <c r="Q43" s="516">
        <f t="array" aca="1" ref="Q43" ca="1">IF($A43="","",IF(E43=0,"N.A.",SUM(IF(NOT(ISBLANK(INDIRECT("'"&amp;$A43&amp;"-"&amp;Q$6&amp;"'!" &amp; H43 &amp; ":" &amp; H43))),1,0))))</f>
        <v>8</v>
      </c>
      <c r="R43" s="517">
        <f t="array" aca="1" ref="R43" ca="1">IF($A43="","",IF(F43=0,"N.A.",SUM(IF(NOT(ISBLANK(INDIRECT("'"&amp;$A43&amp;"-"&amp;R$6&amp;"'!" &amp; I43 &amp; ":" &amp; I43))),1,0))))</f>
        <v>8</v>
      </c>
      <c r="S43" s="518" t="str">
        <f t="array" aca="1" ref="S43" ca="1">IF($A43="","",IF(G43=0,"N.A.",SUM(IF(NOT(ISBLANK(INDIRECT("'"&amp;$A43&amp;"-"&amp;S$6&amp;"'!" &amp; J43 &amp; ":" &amp; J43))),1,0))))</f>
        <v>N.A.</v>
      </c>
      <c r="T43" s="608" t="s">
        <v>2226</v>
      </c>
      <c r="U43" s="609" t="s">
        <v>2228</v>
      </c>
      <c r="V43" s="610"/>
      <c r="W43" s="608" t="s">
        <v>2227</v>
      </c>
      <c r="X43" s="609" t="s">
        <v>2229</v>
      </c>
      <c r="Y43" s="610"/>
    </row>
    <row r="44" spans="1:25" x14ac:dyDescent="0.5">
      <c r="A44" s="607" t="str">
        <f>IF(Controls!A44=0,"",Controls!A44)</f>
        <v>ExitToPermStillInCare</v>
      </c>
      <c r="B44" s="298" t="s">
        <v>90</v>
      </c>
      <c r="C44" s="298" t="s">
        <v>90</v>
      </c>
      <c r="D44" s="298" t="s">
        <v>90</v>
      </c>
      <c r="E44" s="608">
        <f>IF($A44="","",IF(OR(Controls!$AE44="N",LEFT(Controls!AB44,1)="0"),0,1))</f>
        <v>1</v>
      </c>
      <c r="F44" s="609">
        <f>IF($A44="","",IF(OR(Controls!$AE44="N",LEFT(Controls!AC44,1)="0"),0,1))</f>
        <v>1</v>
      </c>
      <c r="G44" s="610">
        <f>IF($A44="","",IF(OR(Controls!$AE44="N",LEFT(Controls!AD44,1)="0"),0,1))</f>
        <v>0</v>
      </c>
      <c r="H44" s="512">
        <f t="shared" ca="1" si="6"/>
        <v>28</v>
      </c>
      <c r="I44" s="513">
        <f t="shared" ca="1" si="7"/>
        <v>28</v>
      </c>
      <c r="J44" s="514" t="str">
        <f t="shared" ca="1" si="8"/>
        <v>N.A.</v>
      </c>
      <c r="K44" s="515">
        <v>3</v>
      </c>
      <c r="L44" s="515">
        <v>3</v>
      </c>
      <c r="M44" s="515"/>
      <c r="N44" s="512">
        <f t="shared" ca="1" si="5"/>
        <v>25</v>
      </c>
      <c r="O44" s="513">
        <f t="shared" ca="1" si="3"/>
        <v>25</v>
      </c>
      <c r="P44" s="514" t="str">
        <f t="shared" ca="1" si="4"/>
        <v>N.A.</v>
      </c>
      <c r="Q44" s="516">
        <f t="array" aca="1" ref="Q44" ca="1">IF($A44="","",IF(E44=0,"N.A.",SUM(IF(NOT(ISBLANK(INDIRECT("'"&amp;$A44&amp;"-"&amp;Q$6&amp;"'!" &amp; H44 &amp; ":" &amp; H44))),1,0))))</f>
        <v>8</v>
      </c>
      <c r="R44" s="517">
        <f t="array" aca="1" ref="R44" ca="1">IF($A44="","",IF(F44=0,"N.A.",SUM(IF(NOT(ISBLANK(INDIRECT("'"&amp;$A44&amp;"-"&amp;R$6&amp;"'!" &amp; I44 &amp; ":" &amp; I44))),1,0))))</f>
        <v>8</v>
      </c>
      <c r="S44" s="518" t="str">
        <f t="array" aca="1" ref="S44" ca="1">IF($A44="","",IF(G44=0,"N.A.",SUM(IF(NOT(ISBLANK(INDIRECT("'"&amp;$A44&amp;"-"&amp;S$6&amp;"'!" &amp; J44 &amp; ":" &amp; J44))),1,0))))</f>
        <v>N.A.</v>
      </c>
      <c r="T44" s="608" t="s">
        <v>2230</v>
      </c>
      <c r="U44" s="609" t="s">
        <v>2232</v>
      </c>
      <c r="V44" s="610"/>
      <c r="W44" s="608" t="s">
        <v>2231</v>
      </c>
      <c r="X44" s="609" t="s">
        <v>2233</v>
      </c>
      <c r="Y44" s="610"/>
    </row>
    <row r="45" spans="1:25" x14ac:dyDescent="0.5">
      <c r="A45" s="607" t="str">
        <f>IF(Controls!A45=0,"",Controls!A45)</f>
        <v>FMPrePlacementVol</v>
      </c>
      <c r="B45" s="298" t="s">
        <v>90</v>
      </c>
      <c r="C45" s="298" t="s">
        <v>90</v>
      </c>
      <c r="D45" s="298" t="s">
        <v>90</v>
      </c>
      <c r="E45" s="617">
        <f>IF($A45="","",IF(OR(Controls!$AE45="N",LEFT(Controls!AB45,1)="0"),0,1))</f>
        <v>0</v>
      </c>
      <c r="F45" s="618">
        <f>IF($A45="","",IF(OR(Controls!$AE45="N",LEFT(Controls!AC45,1)="0"),0,1))</f>
        <v>1</v>
      </c>
      <c r="G45" s="619">
        <f>IF($A45="","",IF(OR(Controls!$AE45="N",LEFT(Controls!AD45,1)="0"),0,1))</f>
        <v>0</v>
      </c>
      <c r="H45" s="520" t="str">
        <f t="shared" ca="1" si="6"/>
        <v>N.A.</v>
      </c>
      <c r="I45" s="521">
        <f t="shared" ca="1" si="7"/>
        <v>20</v>
      </c>
      <c r="J45" s="522" t="str">
        <f t="shared" ca="1" si="8"/>
        <v>N.A.</v>
      </c>
      <c r="K45" s="523"/>
      <c r="L45" s="523">
        <v>3</v>
      </c>
      <c r="M45" s="523"/>
      <c r="N45" s="520" t="str">
        <f t="shared" ca="1" si="5"/>
        <v>N.A.</v>
      </c>
      <c r="O45" s="521">
        <f t="shared" ca="1" si="3"/>
        <v>17</v>
      </c>
      <c r="P45" s="522" t="str">
        <f t="shared" ca="1" si="4"/>
        <v>N.A.</v>
      </c>
      <c r="Q45" s="524" t="str">
        <f t="array" aca="1" ref="Q45" ca="1">IF($A45="","",IF(E45=0,"N.A.",SUM(IF(NOT(ISBLANK(INDIRECT("'"&amp;$A45&amp;"-"&amp;Q$6&amp;"'!" &amp; H45 &amp; ":" &amp; H45))),1,0))))</f>
        <v>N.A.</v>
      </c>
      <c r="R45" s="525">
        <f t="array" aca="1" ref="R45" ca="1">IF($A45="","",IF(F45=0,"N.A.",SUM(IF(NOT(ISBLANK(INDIRECT("'"&amp;$A45&amp;"-"&amp;R$6&amp;"'!" &amp; I45 &amp; ":" &amp; I45))),1,0))))</f>
        <v>75</v>
      </c>
      <c r="S45" s="526" t="str">
        <f t="array" aca="1" ref="S45" ca="1">IF($A45="","",IF(G45=0,"N.A.",SUM(IF(NOT(ISBLANK(INDIRECT("'"&amp;$A45&amp;"-"&amp;S$6&amp;"'!" &amp; J45 &amp; ":" &amp; J45))),1,0))))</f>
        <v>N.A.</v>
      </c>
      <c r="T45" s="608"/>
      <c r="U45" s="609" t="s">
        <v>1489</v>
      </c>
      <c r="V45" s="610"/>
      <c r="W45" s="608"/>
      <c r="X45" s="609" t="s">
        <v>2234</v>
      </c>
      <c r="Y45" s="610"/>
    </row>
    <row r="46" spans="1:25" x14ac:dyDescent="0.5">
      <c r="A46" s="607" t="str">
        <f>IF(Controls!A46=0,"",Controls!A46)</f>
        <v>FMPostPlacementVol</v>
      </c>
      <c r="B46" s="298" t="s">
        <v>90</v>
      </c>
      <c r="C46" s="298" t="s">
        <v>90</v>
      </c>
      <c r="D46" s="298" t="s">
        <v>90</v>
      </c>
      <c r="E46" s="617">
        <f>IF($A46="","",IF(OR(Controls!$AE46="N",LEFT(Controls!AB46,1)="0"),0,1))</f>
        <v>0</v>
      </c>
      <c r="F46" s="618">
        <f>IF($A46="","",IF(OR(Controls!$AE46="N",LEFT(Controls!AC46,1)="0"),0,1))</f>
        <v>1</v>
      </c>
      <c r="G46" s="619">
        <f>IF($A46="","",IF(OR(Controls!$AE46="N",LEFT(Controls!AD46,1)="0"),0,1))</f>
        <v>0</v>
      </c>
      <c r="H46" s="520" t="str">
        <f t="shared" ca="1" si="6"/>
        <v>N.A.</v>
      </c>
      <c r="I46" s="521">
        <f t="shared" ca="1" si="7"/>
        <v>20</v>
      </c>
      <c r="J46" s="522" t="str">
        <f t="shared" ca="1" si="8"/>
        <v>N.A.</v>
      </c>
      <c r="K46" s="523"/>
      <c r="L46" s="523">
        <v>3</v>
      </c>
      <c r="M46" s="523"/>
      <c r="N46" s="520" t="str">
        <f t="shared" ca="1" si="5"/>
        <v>N.A.</v>
      </c>
      <c r="O46" s="521">
        <f t="shared" ca="1" si="3"/>
        <v>17</v>
      </c>
      <c r="P46" s="522" t="str">
        <f t="shared" ca="1" si="4"/>
        <v>N.A.</v>
      </c>
      <c r="Q46" s="524" t="str">
        <f t="array" aca="1" ref="Q46" ca="1">IF($A46="","",IF(E46=0,"N.A.",SUM(IF(NOT(ISBLANK(INDIRECT("'"&amp;$A46&amp;"-"&amp;Q$6&amp;"'!" &amp; H46 &amp; ":" &amp; H46))),1,0))))</f>
        <v>N.A.</v>
      </c>
      <c r="R46" s="525">
        <f t="array" aca="1" ref="R46" ca="1">IF($A46="","",IF(F46=0,"N.A.",SUM(IF(NOT(ISBLANK(INDIRECT("'"&amp;$A46&amp;"-"&amp;R$6&amp;"'!" &amp; I46 &amp; ":" &amp; I46))),1,0))))</f>
        <v>75</v>
      </c>
      <c r="S46" s="526" t="str">
        <f t="array" aca="1" ref="S46" ca="1">IF($A46="","",IF(G46=0,"N.A.",SUM(IF(NOT(ISBLANK(INDIRECT("'"&amp;$A46&amp;"-"&amp;S$6&amp;"'!" &amp; J46 &amp; ":" &amp; J46))),1,0))))</f>
        <v>N.A.</v>
      </c>
      <c r="T46" s="608"/>
      <c r="U46" s="609" t="s">
        <v>1490</v>
      </c>
      <c r="V46" s="610"/>
      <c r="W46" s="608"/>
      <c r="X46" s="609" t="s">
        <v>2235</v>
      </c>
      <c r="Y46" s="610"/>
    </row>
    <row r="47" spans="1:25" x14ac:dyDescent="0.5">
      <c r="A47" s="607" t="str">
        <f>IF(Controls!A47=0,"",Controls!A47)</f>
        <v>CaseloadNonCourt</v>
      </c>
      <c r="B47" s="298" t="s">
        <v>90</v>
      </c>
      <c r="C47" s="298" t="s">
        <v>90</v>
      </c>
      <c r="D47" s="298" t="s">
        <v>90</v>
      </c>
      <c r="E47" s="617">
        <f>IF($A47="","",IF(OR(Controls!$AE47="N",LEFT(Controls!AB47,1)="0"),0,1))</f>
        <v>0</v>
      </c>
      <c r="F47" s="618">
        <f>IF($A47="","",IF(OR(Controls!$AE47="N",LEFT(Controls!AC47,1)="0"),0,1))</f>
        <v>1</v>
      </c>
      <c r="G47" s="619">
        <f>IF($A47="","",IF(OR(Controls!$AE47="N",LEFT(Controls!AD47,1)="0"),0,1))</f>
        <v>0</v>
      </c>
      <c r="H47" s="520" t="str">
        <f t="shared" ca="1" si="6"/>
        <v>N.A.</v>
      </c>
      <c r="I47" s="521">
        <f t="shared" ca="1" si="7"/>
        <v>18</v>
      </c>
      <c r="J47" s="522" t="str">
        <f t="shared" ca="1" si="8"/>
        <v>N.A.</v>
      </c>
      <c r="K47" s="523"/>
      <c r="L47" s="523">
        <v>3</v>
      </c>
      <c r="M47" s="523"/>
      <c r="N47" s="520" t="str">
        <f t="shared" ca="1" si="5"/>
        <v>N.A.</v>
      </c>
      <c r="O47" s="521">
        <f t="shared" ca="1" si="3"/>
        <v>15</v>
      </c>
      <c r="P47" s="522" t="str">
        <f t="shared" ca="1" si="4"/>
        <v>N.A.</v>
      </c>
      <c r="Q47" s="524" t="str">
        <f t="array" aca="1" ref="Q47" ca="1">IF($A47="","",IF(E47=0,"N.A.",SUM(IF(NOT(ISBLANK(INDIRECT("'"&amp;$A47&amp;"-"&amp;Q$6&amp;"'!" &amp; H47 &amp; ":" &amp; H47))),1,0))))</f>
        <v>N.A.</v>
      </c>
      <c r="R47" s="525">
        <f t="array" aca="1" ref="R47" ca="1">IF($A47="","",IF(F47=0,"N.A.",SUM(IF(NOT(ISBLANK(INDIRECT("'"&amp;$A47&amp;"-"&amp;R$6&amp;"'!" &amp; I47 &amp; ":" &amp; I47))),1,0))))</f>
        <v>75</v>
      </c>
      <c r="S47" s="526" t="str">
        <f t="array" aca="1" ref="S47" ca="1">IF($A47="","",IF(G47=0,"N.A.",SUM(IF(NOT(ISBLANK(INDIRECT("'"&amp;$A47&amp;"-"&amp;S$6&amp;"'!" &amp; J47 &amp; ":" &amp; J47))),1,0))))</f>
        <v>N.A.</v>
      </c>
      <c r="T47" s="608"/>
      <c r="U47" s="609" t="s">
        <v>8</v>
      </c>
      <c r="V47" s="610"/>
      <c r="W47" s="608"/>
      <c r="X47" s="609" t="s">
        <v>2236</v>
      </c>
      <c r="Y47" s="610"/>
    </row>
    <row r="48" spans="1:25" x14ac:dyDescent="0.5">
      <c r="A48" s="607" t="str">
        <f>IF(Controls!A48=0,"",Controls!A48)</f>
        <v>ExitsEman</v>
      </c>
      <c r="B48" s="298" t="s">
        <v>90</v>
      </c>
      <c r="C48" s="298" t="s">
        <v>90</v>
      </c>
      <c r="D48" s="298" t="s">
        <v>90</v>
      </c>
      <c r="E48" s="617">
        <f>IF($A48="","",IF(OR(Controls!$AE48="N",LEFT(Controls!AB48,1)="0"),0,1))</f>
        <v>0</v>
      </c>
      <c r="F48" s="618">
        <f>IF($A48="","",IF(OR(Controls!$AE48="N",LEFT(Controls!AC48,1)="0"),0,1))</f>
        <v>1</v>
      </c>
      <c r="G48" s="619">
        <f>IF($A48="","",IF(OR(Controls!$AE48="N",LEFT(Controls!AD48,1)="0"),0,1))</f>
        <v>0</v>
      </c>
      <c r="H48" s="520" t="str">
        <f t="shared" ca="1" si="6"/>
        <v>N.A.</v>
      </c>
      <c r="I48" s="521">
        <f t="shared" ca="1" si="7"/>
        <v>20</v>
      </c>
      <c r="J48" s="522" t="str">
        <f t="shared" ca="1" si="8"/>
        <v>N.A.</v>
      </c>
      <c r="K48" s="523"/>
      <c r="L48" s="523">
        <v>3</v>
      </c>
      <c r="M48" s="523"/>
      <c r="N48" s="520" t="str">
        <f t="shared" ca="1" si="5"/>
        <v>N.A.</v>
      </c>
      <c r="O48" s="521">
        <f t="shared" ca="1" si="3"/>
        <v>17</v>
      </c>
      <c r="P48" s="522" t="str">
        <f t="shared" ca="1" si="4"/>
        <v>N.A.</v>
      </c>
      <c r="Q48" s="524" t="str">
        <f t="array" aca="1" ref="Q48" ca="1">IF($A48="","",IF(E48=0,"N.A.",SUM(IF(NOT(ISBLANK(INDIRECT("'"&amp;$A48&amp;"-"&amp;Q$6&amp;"'!" &amp; H48 &amp; ":" &amp; H48))),1,0))))</f>
        <v>N.A.</v>
      </c>
      <c r="R48" s="525">
        <f t="array" aca="1" ref="R48" ca="1">IF($A48="","",IF(F48=0,"N.A.",SUM(IF(NOT(ISBLANK(INDIRECT("'"&amp;$A48&amp;"-"&amp;R$6&amp;"'!" &amp; I48 &amp; ":" &amp; I48))),1,0))))</f>
        <v>71</v>
      </c>
      <c r="S48" s="526" t="str">
        <f t="array" aca="1" ref="S48" ca="1">IF($A48="","",IF(G48=0,"N.A.",SUM(IF(NOT(ISBLANK(INDIRECT("'"&amp;$A48&amp;"-"&amp;S$6&amp;"'!" &amp; J48 &amp; ":" &amp; J48))),1,0))))</f>
        <v>N.A.</v>
      </c>
      <c r="T48" s="608"/>
      <c r="U48" s="596" t="s">
        <v>229</v>
      </c>
      <c r="X48" s="596" t="s">
        <v>2237</v>
      </c>
      <c r="Y48" s="610"/>
    </row>
    <row r="49" spans="1:25" x14ac:dyDescent="0.5">
      <c r="A49" s="607" t="str">
        <f>IF(Controls!A49=0,"",Controls!A49)</f>
        <v>JuvDepOri</v>
      </c>
      <c r="B49" s="298" t="s">
        <v>90</v>
      </c>
      <c r="C49" s="300" t="s">
        <v>90</v>
      </c>
      <c r="D49" s="298" t="s">
        <v>90</v>
      </c>
      <c r="E49" s="617">
        <f>IF($A49="","",IF(OR(Controls!$AE49="N",LEFT(Controls!AB49,1)="0"),0,1))</f>
        <v>0</v>
      </c>
      <c r="F49" s="618">
        <v>1</v>
      </c>
      <c r="G49" s="619">
        <f>IF($A49="","",IF(OR(Controls!$AE49="N",LEFT(Controls!AD49,1)="0"),0,1))</f>
        <v>0</v>
      </c>
      <c r="H49" s="512" t="str">
        <f t="shared" ca="1" si="6"/>
        <v>N.A.</v>
      </c>
      <c r="I49" s="513">
        <f t="shared" ca="1" si="7"/>
        <v>12</v>
      </c>
      <c r="J49" s="514" t="str">
        <f t="shared" ca="1" si="8"/>
        <v>N.A.</v>
      </c>
      <c r="K49" s="515"/>
      <c r="L49" s="527">
        <v>3</v>
      </c>
      <c r="M49" s="515"/>
      <c r="N49" s="512" t="str">
        <f t="shared" ca="1" si="5"/>
        <v>N.A.</v>
      </c>
      <c r="O49" s="513">
        <f t="shared" ca="1" si="3"/>
        <v>9</v>
      </c>
      <c r="P49" s="514" t="str">
        <f t="shared" ca="1" si="4"/>
        <v>N.A.</v>
      </c>
      <c r="Q49" s="516" t="str">
        <f t="array" aca="1" ref="Q49" ca="1">IF($A49="","",IF(E49=0,"N.A.",SUM(IF(NOT(ISBLANK(INDIRECT("'"&amp;$A49&amp;"-"&amp;Q$6&amp;"'!" &amp; H49 &amp; ":" &amp; H49))),1,0))))</f>
        <v>N.A.</v>
      </c>
      <c r="R49" s="517">
        <f t="array" aca="1" ref="R49" ca="1">IF($A49="","",IF(F49=0,"N.A.",SUM(IF(NOT(ISBLANK(INDIRECT("'"&amp;$A49&amp;"-"&amp;R$6&amp;"'!" &amp; I49 &amp; ":" &amp; I49))),1,0))))</f>
        <v>15</v>
      </c>
      <c r="S49" s="518" t="str">
        <f t="array" aca="1" ref="S49" ca="1">IF($A49="","",IF(G49=0,"N.A.",SUM(IF(NOT(ISBLANK(INDIRECT("'"&amp;$A49&amp;"-"&amp;S$6&amp;"'!" &amp; J49 &amp; ":" &amp; J49))),1,0))))</f>
        <v>N.A.</v>
      </c>
      <c r="T49" s="608"/>
      <c r="U49" s="609"/>
      <c r="V49" s="610"/>
      <c r="W49" s="608"/>
      <c r="X49" s="609" t="s">
        <v>1422</v>
      </c>
      <c r="Y49" s="610"/>
    </row>
    <row r="50" spans="1:25" x14ac:dyDescent="0.5">
      <c r="A50" s="607" t="str">
        <f>IF(Controls!A50=0,"",Controls!A50)</f>
        <v>JuvDepSub</v>
      </c>
      <c r="B50" s="298" t="s">
        <v>90</v>
      </c>
      <c r="C50" s="300" t="s">
        <v>90</v>
      </c>
      <c r="D50" s="298" t="s">
        <v>90</v>
      </c>
      <c r="E50" s="617">
        <f>IF($A50="","",IF(OR(Controls!$AE50="N",LEFT(Controls!AB50,1)="0"),0,1))</f>
        <v>0</v>
      </c>
      <c r="F50" s="618">
        <v>1</v>
      </c>
      <c r="G50" s="619">
        <f>IF($A50="","",IF(OR(Controls!$AE50="N",LEFT(Controls!AD50,1)="0"),0,1))</f>
        <v>0</v>
      </c>
      <c r="H50" s="512" t="str">
        <f t="shared" ca="1" si="6"/>
        <v>N.A.</v>
      </c>
      <c r="I50" s="513">
        <f t="shared" ca="1" si="7"/>
        <v>12</v>
      </c>
      <c r="J50" s="514" t="str">
        <f t="shared" ca="1" si="8"/>
        <v>N.A.</v>
      </c>
      <c r="K50" s="515"/>
      <c r="L50" s="527">
        <v>3</v>
      </c>
      <c r="M50" s="515"/>
      <c r="N50" s="512" t="str">
        <f t="shared" ca="1" si="5"/>
        <v>N.A.</v>
      </c>
      <c r="O50" s="513">
        <f t="shared" ca="1" si="3"/>
        <v>9</v>
      </c>
      <c r="P50" s="514" t="str">
        <f t="shared" ca="1" si="4"/>
        <v>N.A.</v>
      </c>
      <c r="Q50" s="516" t="str">
        <f t="array" aca="1" ref="Q50" ca="1">IF($A50="","",IF(E50=0,"N.A.",SUM(IF(NOT(ISBLANK(INDIRECT("'"&amp;$A50&amp;"-"&amp;Q$6&amp;"'!" &amp; H50 &amp; ":" &amp; H50))),1,0))))</f>
        <v>N.A.</v>
      </c>
      <c r="R50" s="517">
        <f t="array" aca="1" ref="R50" ca="1">IF($A50="","",IF(F50=0,"N.A.",SUM(IF(NOT(ISBLANK(INDIRECT("'"&amp;$A50&amp;"-"&amp;R$6&amp;"'!" &amp; I50 &amp; ":" &amp; I50))),1,0))))</f>
        <v>15</v>
      </c>
      <c r="S50" s="518" t="str">
        <f t="array" aca="1" ref="S50" ca="1">IF($A50="","",IF(G50=0,"N.A.",SUM(IF(NOT(ISBLANK(INDIRECT("'"&amp;$A50&amp;"-"&amp;S$6&amp;"'!" &amp; J50 &amp; ":" &amp; J50))),1,0))))</f>
        <v>N.A.</v>
      </c>
      <c r="T50" s="608"/>
      <c r="U50" s="609"/>
      <c r="V50" s="610"/>
      <c r="W50" s="608"/>
      <c r="X50" s="609" t="s">
        <v>1422</v>
      </c>
      <c r="Y50" s="610"/>
    </row>
    <row r="51" spans="1:25" ht="16.5" thickBot="1" x14ac:dyDescent="0.55000000000000004">
      <c r="A51" s="607" t="str">
        <f>IF(Controls!A51=0,"",Controls!A51)</f>
        <v>PlaceTypeSILP</v>
      </c>
      <c r="B51" s="298" t="s">
        <v>90</v>
      </c>
      <c r="C51" s="298" t="s">
        <v>90</v>
      </c>
      <c r="D51" s="298" t="s">
        <v>90</v>
      </c>
      <c r="E51" s="608">
        <f>IF($A51="","",IF(OR(Controls!$AE51="N",LEFT(Controls!AB51,1)="0"),0,1))</f>
        <v>0</v>
      </c>
      <c r="F51" s="609">
        <f>IF($A51="","",IF(OR(Controls!$AE51="N",LEFT(Controls!AC51,1)="0"),0,1))</f>
        <v>1</v>
      </c>
      <c r="G51" s="610">
        <f>IF($A51="","",IF(OR(Controls!$AE51="N",LEFT(Controls!AD51,1)="0"),0,1))</f>
        <v>1</v>
      </c>
      <c r="H51" s="512" t="str">
        <f t="shared" ca="1" si="6"/>
        <v>N.A.</v>
      </c>
      <c r="I51" s="513">
        <f t="shared" ca="1" si="7"/>
        <v>19</v>
      </c>
      <c r="J51" s="514">
        <f t="shared" ca="1" si="8"/>
        <v>19</v>
      </c>
      <c r="K51" s="515"/>
      <c r="L51" s="515">
        <v>3</v>
      </c>
      <c r="M51" s="515">
        <v>3</v>
      </c>
      <c r="N51" s="512" t="str">
        <f t="shared" ca="1" si="5"/>
        <v>N.A.</v>
      </c>
      <c r="O51" s="513">
        <f t="shared" ca="1" si="3"/>
        <v>16</v>
      </c>
      <c r="P51" s="514">
        <f t="shared" ca="1" si="4"/>
        <v>16</v>
      </c>
      <c r="Q51" s="516" t="str">
        <f t="array" aca="1" ref="Q51" ca="1">IF($A51="","",IF(E51=0,"N.A.",SUM(IF(NOT(ISBLANK(INDIRECT("'"&amp;$A51&amp;"-"&amp;Q$6&amp;"'!" &amp; H51 &amp; ":" &amp; H51))),1,0))))</f>
        <v>N.A.</v>
      </c>
      <c r="R51" s="517">
        <f t="array" aca="1" ref="R51" ca="1">IF($A51="","",IF(F51=0,"N.A.",SUM(IF(NOT(ISBLANK(INDIRECT("'"&amp;$A51&amp;"-"&amp;R$6&amp;"'!" &amp; I51 &amp; ":" &amp; I51))),1,0))))</f>
        <v>75</v>
      </c>
      <c r="S51" s="518">
        <f t="array" aca="1" ref="S51" ca="1">IF($A51="","",IF(G51=0,"N.A.",SUM(IF(NOT(ISBLANK(INDIRECT("'"&amp;$A51&amp;"-"&amp;S$6&amp;"'!" &amp; J51 &amp; ":" &amp; J51))),1,0))))</f>
        <v>75</v>
      </c>
      <c r="T51" s="608"/>
      <c r="U51" s="609" t="s">
        <v>1423</v>
      </c>
      <c r="V51" s="610" t="s">
        <v>1379</v>
      </c>
      <c r="W51" s="608"/>
      <c r="X51" s="609" t="s">
        <v>2238</v>
      </c>
      <c r="Y51" s="610" t="s">
        <v>2239</v>
      </c>
    </row>
    <row r="52" spans="1:25" x14ac:dyDescent="0.5">
      <c r="A52" s="607" t="str">
        <f>IF(Controls!A52=0,"",Controls!A52)</f>
        <v>ExitsReun</v>
      </c>
      <c r="B52" s="298" t="s">
        <v>90</v>
      </c>
      <c r="C52" s="298" t="s">
        <v>90</v>
      </c>
      <c r="D52" s="298" t="s">
        <v>90</v>
      </c>
      <c r="E52" s="608">
        <f>IF($A52="","",IF(OR(Controls!$AE52="N",LEFT(Controls!AB52,1)="0"),0,1))</f>
        <v>0</v>
      </c>
      <c r="F52" s="609">
        <f>IF($A52="","",IF(OR(Controls!$AE52="N",LEFT(Controls!AC52,1)="0"),0,1))</f>
        <v>1</v>
      </c>
      <c r="G52" s="610">
        <f>IF($A52="","",IF(OR(Controls!$AE52="N",LEFT(Controls!AD52,1)="0"),0,1))</f>
        <v>0</v>
      </c>
      <c r="H52" s="512" t="str">
        <f t="shared" ca="1" si="6"/>
        <v>N.A.</v>
      </c>
      <c r="I52" s="513">
        <f t="shared" ca="1" si="7"/>
        <v>20</v>
      </c>
      <c r="J52" s="514" t="str">
        <f t="shared" ca="1" si="8"/>
        <v>N.A.</v>
      </c>
      <c r="K52" s="512"/>
      <c r="L52" s="664"/>
      <c r="M52" s="514"/>
      <c r="N52" s="512" t="str">
        <f t="shared" ca="1" si="5"/>
        <v>N.A.</v>
      </c>
      <c r="O52" s="513">
        <f t="shared" ca="1" si="3"/>
        <v>20</v>
      </c>
      <c r="P52" s="514" t="str">
        <f t="shared" ca="1" si="4"/>
        <v>N.A.</v>
      </c>
      <c r="Q52" s="516" t="str">
        <f t="array" aca="1" ref="Q52" ca="1">IF($A52="","",IF(E52=0,"N.A.",SUM(IF(NOT(ISBLANK(INDIRECT("'"&amp;$A52&amp;"-"&amp;Q$6&amp;"'!" &amp; H52 &amp; ":" &amp; H52))),1,0))))</f>
        <v>N.A.</v>
      </c>
      <c r="R52" s="517">
        <f t="array" aca="1" ref="R52" ca="1">IF($A52="","",IF(F52=0,"N.A.",SUM(IF(NOT(ISBLANK(INDIRECT("'"&amp;$A52&amp;"-"&amp;R$6&amp;"'!" &amp; I52 &amp; ":" &amp; I52))),1,0))))</f>
        <v>71</v>
      </c>
      <c r="S52" s="518" t="str">
        <f t="array" aca="1" ref="S52" ca="1">IF($A52="","",IF(G52=0,"N.A.",SUM(IF(NOT(ISBLANK(INDIRECT("'"&amp;$A52&amp;"-"&amp;S$6&amp;"'!" &amp; J52 &amp; ":" &amp; J52))),1,0))))</f>
        <v>N.A.</v>
      </c>
      <c r="T52" s="608"/>
      <c r="U52" s="609" t="s">
        <v>1928</v>
      </c>
      <c r="V52" s="610"/>
      <c r="W52" s="608"/>
      <c r="X52" s="609" t="s">
        <v>2240</v>
      </c>
      <c r="Y52" s="610"/>
    </row>
    <row r="53" spans="1:25" x14ac:dyDescent="0.5">
      <c r="A53" s="607" t="str">
        <f>IF(Controls!A53=0,"",Controls!A53)</f>
        <v>ExitsAdop</v>
      </c>
      <c r="B53" s="298" t="s">
        <v>90</v>
      </c>
      <c r="C53" s="298" t="s">
        <v>90</v>
      </c>
      <c r="D53" s="298" t="s">
        <v>90</v>
      </c>
      <c r="E53" s="608">
        <f>IF($A53="","",IF(OR(Controls!$AE53="N",LEFT(Controls!AB53,1)="0"),0,1))</f>
        <v>0</v>
      </c>
      <c r="F53" s="609">
        <f>IF($A53="","",IF(OR(Controls!$AE53="N",LEFT(Controls!AC53,1)="0"),0,1))</f>
        <v>1</v>
      </c>
      <c r="G53" s="610">
        <f>IF($A53="","",IF(OR(Controls!$AE53="N",LEFT(Controls!AD53,1)="0"),0,1))</f>
        <v>0</v>
      </c>
      <c r="H53" s="512" t="str">
        <f t="shared" ca="1" si="6"/>
        <v>N.A.</v>
      </c>
      <c r="I53" s="513">
        <f t="shared" ca="1" si="7"/>
        <v>20</v>
      </c>
      <c r="J53" s="514" t="str">
        <f t="shared" ca="1" si="8"/>
        <v>N.A.</v>
      </c>
      <c r="K53" s="512"/>
      <c r="L53" s="665"/>
      <c r="M53" s="514"/>
      <c r="N53" s="512" t="str">
        <f t="shared" ca="1" si="5"/>
        <v>N.A.</v>
      </c>
      <c r="O53" s="513">
        <f t="shared" ca="1" si="3"/>
        <v>20</v>
      </c>
      <c r="P53" s="514" t="str">
        <f t="shared" ca="1" si="4"/>
        <v>N.A.</v>
      </c>
      <c r="Q53" s="516" t="str">
        <f t="array" aca="1" ref="Q53" ca="1">IF($A53="","",IF(E53=0,"N.A.",SUM(IF(NOT(ISBLANK(INDIRECT("'"&amp;$A53&amp;"-"&amp;Q$6&amp;"'!" &amp; H53 &amp; ":" &amp; H53))),1,0))))</f>
        <v>N.A.</v>
      </c>
      <c r="R53" s="517">
        <f t="array" aca="1" ref="R53" ca="1">IF($A53="","",IF(F53=0,"N.A.",SUM(IF(NOT(ISBLANK(INDIRECT("'"&amp;$A53&amp;"-"&amp;R$6&amp;"'!" &amp; I53 &amp; ":" &amp; I53))),1,0))))</f>
        <v>71</v>
      </c>
      <c r="S53" s="518" t="str">
        <f t="array" aca="1" ref="S53" ca="1">IF($A53="","",IF(G53=0,"N.A.",SUM(IF(NOT(ISBLANK(INDIRECT("'"&amp;$A53&amp;"-"&amp;S$6&amp;"'!" &amp; J53 &amp; ":" &amp; J53))),1,0))))</f>
        <v>N.A.</v>
      </c>
      <c r="T53" s="608"/>
      <c r="U53" s="609" t="s">
        <v>1929</v>
      </c>
      <c r="V53" s="610"/>
      <c r="W53" s="608"/>
      <c r="X53" s="609" t="s">
        <v>2241</v>
      </c>
      <c r="Y53" s="610"/>
    </row>
    <row r="54" spans="1:25" x14ac:dyDescent="0.5">
      <c r="A54" s="607" t="str">
        <f>IF(Controls!A54=0,"",Controls!A54)</f>
        <v>ExitsKinG</v>
      </c>
      <c r="B54" s="298" t="s">
        <v>90</v>
      </c>
      <c r="C54" s="298" t="s">
        <v>90</v>
      </c>
      <c r="D54" s="298" t="s">
        <v>90</v>
      </c>
      <c r="E54" s="608">
        <f>IF($A54="","",IF(OR(Controls!$AE54="N",LEFT(Controls!AB54,1)="0"),0,1))</f>
        <v>0</v>
      </c>
      <c r="F54" s="609">
        <f>IF($A54="","",IF(OR(Controls!$AE54="N",LEFT(Controls!AC54,1)="0"),0,1))</f>
        <v>1</v>
      </c>
      <c r="G54" s="610">
        <f>IF($A54="","",IF(OR(Controls!$AE54="N",LEFT(Controls!AD54,1)="0"),0,1))</f>
        <v>0</v>
      </c>
      <c r="H54" s="512" t="str">
        <f t="shared" ca="1" si="6"/>
        <v>N.A.</v>
      </c>
      <c r="I54" s="513">
        <f t="shared" ca="1" si="7"/>
        <v>20</v>
      </c>
      <c r="J54" s="514" t="str">
        <f t="shared" ca="1" si="8"/>
        <v>N.A.</v>
      </c>
      <c r="K54" s="512"/>
      <c r="L54" s="665"/>
      <c r="M54" s="514"/>
      <c r="N54" s="512" t="str">
        <f t="shared" ca="1" si="5"/>
        <v>N.A.</v>
      </c>
      <c r="O54" s="513">
        <f t="shared" ca="1" si="3"/>
        <v>20</v>
      </c>
      <c r="P54" s="514" t="str">
        <f t="shared" ca="1" si="4"/>
        <v>N.A.</v>
      </c>
      <c r="Q54" s="516" t="str">
        <f t="array" aca="1" ref="Q54" ca="1">IF($A54="","",IF(E54=0,"N.A.",SUM(IF(NOT(ISBLANK(INDIRECT("'"&amp;$A54&amp;"-"&amp;Q$6&amp;"'!" &amp; H54 &amp; ":" &amp; H54))),1,0))))</f>
        <v>N.A.</v>
      </c>
      <c r="R54" s="517">
        <f t="array" aca="1" ref="R54" ca="1">IF($A54="","",IF(F54=0,"N.A.",SUM(IF(NOT(ISBLANK(INDIRECT("'"&amp;$A54&amp;"-"&amp;R$6&amp;"'!" &amp; I54 &amp; ":" &amp; I54))),1,0))))</f>
        <v>71</v>
      </c>
      <c r="S54" s="518" t="str">
        <f t="array" aca="1" ref="S54" ca="1">IF($A54="","",IF(G54=0,"N.A.",SUM(IF(NOT(ISBLANK(INDIRECT("'"&amp;$A54&amp;"-"&amp;S$6&amp;"'!" &amp; J54 &amp; ":" &amp; J54))),1,0))))</f>
        <v>N.A.</v>
      </c>
      <c r="T54" s="608"/>
      <c r="U54" s="609" t="s">
        <v>1930</v>
      </c>
      <c r="V54" s="610"/>
      <c r="W54" s="608"/>
      <c r="X54" s="609" t="s">
        <v>2242</v>
      </c>
      <c r="Y54" s="610"/>
    </row>
    <row r="55" spans="1:25" x14ac:dyDescent="0.5">
      <c r="A55" s="607" t="str">
        <f>IF(Controls!A55=0,"",Controls!A55)</f>
        <v>ExitsOthG</v>
      </c>
      <c r="B55" s="298" t="s">
        <v>90</v>
      </c>
      <c r="C55" s="298" t="s">
        <v>90</v>
      </c>
      <c r="D55" s="298" t="s">
        <v>90</v>
      </c>
      <c r="E55" s="608">
        <f>IF($A55="","",IF(OR(Controls!$AE55="N",LEFT(Controls!AB55,1)="0"),0,1))</f>
        <v>0</v>
      </c>
      <c r="F55" s="609">
        <f>IF($A55="","",IF(OR(Controls!$AE55="N",LEFT(Controls!AC55,1)="0"),0,1))</f>
        <v>1</v>
      </c>
      <c r="G55" s="610">
        <f>IF($A55="","",IF(OR(Controls!$AE55="N",LEFT(Controls!AD55,1)="0"),0,1))</f>
        <v>0</v>
      </c>
      <c r="H55" s="512" t="str">
        <f t="shared" ca="1" si="6"/>
        <v>N.A.</v>
      </c>
      <c r="I55" s="513">
        <f t="shared" ca="1" si="7"/>
        <v>20</v>
      </c>
      <c r="J55" s="514" t="str">
        <f t="shared" ca="1" si="8"/>
        <v>N.A.</v>
      </c>
      <c r="K55" s="512"/>
      <c r="L55" s="665"/>
      <c r="M55" s="514"/>
      <c r="N55" s="512" t="str">
        <f t="shared" ca="1" si="5"/>
        <v>N.A.</v>
      </c>
      <c r="O55" s="513">
        <f t="shared" ca="1" si="3"/>
        <v>20</v>
      </c>
      <c r="P55" s="514" t="str">
        <f t="shared" ca="1" si="4"/>
        <v>N.A.</v>
      </c>
      <c r="Q55" s="516" t="str">
        <f t="array" aca="1" ref="Q55" ca="1">IF($A55="","",IF(E55=0,"N.A.",SUM(IF(NOT(ISBLANK(INDIRECT("'"&amp;$A55&amp;"-"&amp;Q$6&amp;"'!" &amp; H55 &amp; ":" &amp; H55))),1,0))))</f>
        <v>N.A.</v>
      </c>
      <c r="R55" s="517">
        <f t="array" aca="1" ref="R55" ca="1">IF($A55="","",IF(F55=0,"N.A.",SUM(IF(NOT(ISBLANK(INDIRECT("'"&amp;$A55&amp;"-"&amp;R$6&amp;"'!" &amp; I55 &amp; ":" &amp; I55))),1,0))))</f>
        <v>71</v>
      </c>
      <c r="S55" s="518" t="str">
        <f t="array" aca="1" ref="S55" ca="1">IF($A55="","",IF(G55=0,"N.A.",SUM(IF(NOT(ISBLANK(INDIRECT("'"&amp;$A55&amp;"-"&amp;S$6&amp;"'!" &amp; J55 &amp; ":" &amp; J55))),1,0))))</f>
        <v>N.A.</v>
      </c>
      <c r="T55" s="608"/>
      <c r="U55" s="609" t="s">
        <v>1931</v>
      </c>
      <c r="V55" s="610"/>
      <c r="W55" s="608"/>
      <c r="X55" s="609" t="s">
        <v>2243</v>
      </c>
      <c r="Y55" s="610"/>
    </row>
    <row r="56" spans="1:25" ht="16.5" thickBot="1" x14ac:dyDescent="0.55000000000000004">
      <c r="A56" s="607" t="str">
        <f>IF(Controls!A56=0,"",Controls!A56)</f>
        <v>ExitsOthe</v>
      </c>
      <c r="B56" s="298" t="s">
        <v>90</v>
      </c>
      <c r="C56" s="298" t="s">
        <v>90</v>
      </c>
      <c r="D56" s="298" t="s">
        <v>90</v>
      </c>
      <c r="E56" s="608">
        <f>IF($A56="","",IF(OR(Controls!$AE56="N",LEFT(Controls!AB56,1)="0"),0,1))</f>
        <v>0</v>
      </c>
      <c r="F56" s="609">
        <f>IF($A56="","",IF(OR(Controls!$AE56="N",LEFT(Controls!AC56,1)="0"),0,1))</f>
        <v>1</v>
      </c>
      <c r="G56" s="610">
        <f>IF($A56="","",IF(OR(Controls!$AE56="N",LEFT(Controls!AD56,1)="0"),0,1))</f>
        <v>0</v>
      </c>
      <c r="H56" s="512" t="str">
        <f t="shared" ca="1" si="6"/>
        <v>N.A.</v>
      </c>
      <c r="I56" s="513">
        <f t="shared" ca="1" si="7"/>
        <v>20</v>
      </c>
      <c r="J56" s="514" t="str">
        <f t="shared" ca="1" si="8"/>
        <v>N.A.</v>
      </c>
      <c r="K56" s="512"/>
      <c r="L56" s="666"/>
      <c r="M56" s="514"/>
      <c r="N56" s="512" t="str">
        <f t="shared" ca="1" si="5"/>
        <v>N.A.</v>
      </c>
      <c r="O56" s="513">
        <f t="shared" ca="1" si="3"/>
        <v>20</v>
      </c>
      <c r="P56" s="514" t="str">
        <f t="shared" ca="1" si="4"/>
        <v>N.A.</v>
      </c>
      <c r="Q56" s="516" t="str">
        <f t="array" aca="1" ref="Q56" ca="1">IF($A56="","",IF(E56=0,"N.A.",SUM(IF(NOT(ISBLANK(INDIRECT("'"&amp;$A56&amp;"-"&amp;Q$6&amp;"'!" &amp; H56 &amp; ":" &amp; H56))),1,0))))</f>
        <v>N.A.</v>
      </c>
      <c r="R56" s="517">
        <f t="array" aca="1" ref="R56" ca="1">IF($A56="","",IF(F56=0,"N.A.",SUM(IF(NOT(ISBLANK(INDIRECT("'"&amp;$A56&amp;"-"&amp;R$6&amp;"'!" &amp; I56 &amp; ":" &amp; I56))),1,0))))</f>
        <v>71</v>
      </c>
      <c r="S56" s="518" t="str">
        <f t="array" aca="1" ref="S56" ca="1">IF($A56="","",IF(G56=0,"N.A.",SUM(IF(NOT(ISBLANK(INDIRECT("'"&amp;$A56&amp;"-"&amp;S$6&amp;"'!" &amp; J56 &amp; ":" &amp; J56))),1,0))))</f>
        <v>N.A.</v>
      </c>
      <c r="T56" s="608"/>
      <c r="U56" s="609" t="s">
        <v>1932</v>
      </c>
      <c r="V56" s="610"/>
      <c r="W56" s="608"/>
      <c r="X56" s="609" t="s">
        <v>2244</v>
      </c>
      <c r="Y56" s="610"/>
    </row>
    <row r="57" spans="1:25" ht="16.5" thickBot="1" x14ac:dyDescent="0.55000000000000004">
      <c r="A57" s="607" t="str">
        <f>IF(Controls!A57=0,"",Controls!A57)</f>
        <v>Recurrence</v>
      </c>
      <c r="B57" s="298" t="s">
        <v>90</v>
      </c>
      <c r="C57" s="298" t="s">
        <v>90</v>
      </c>
      <c r="D57" s="298" t="s">
        <v>90</v>
      </c>
      <c r="E57" s="608">
        <f>IF($A57="","",IF(OR(Controls!$AE57="N",LEFT(Controls!AB57,1)="0"),0,1))</f>
        <v>1</v>
      </c>
      <c r="F57" s="609">
        <f>IF($A57="","",IF(OR(Controls!$AE57="N",LEFT(Controls!AC57,1)="0"),0,1))</f>
        <v>0</v>
      </c>
      <c r="G57" s="610">
        <f>IF($A57="","",IF(OR(Controls!$AE57="N",LEFT(Controls!AD57,1)="0"),0,1))</f>
        <v>0</v>
      </c>
      <c r="H57" s="512">
        <f t="shared" ca="1" si="6"/>
        <v>18</v>
      </c>
      <c r="I57" s="513" t="str">
        <f t="shared" ca="1" si="7"/>
        <v>N.A.</v>
      </c>
      <c r="J57" s="513" t="str">
        <f t="shared" ca="1" si="8"/>
        <v>N.A.</v>
      </c>
      <c r="K57" s="667"/>
      <c r="L57" s="514"/>
      <c r="M57" s="515"/>
      <c r="N57" s="512">
        <f t="shared" ca="1" si="5"/>
        <v>18</v>
      </c>
      <c r="O57" s="513" t="str">
        <f t="shared" ca="1" si="3"/>
        <v>N.A.</v>
      </c>
      <c r="P57" s="514" t="str">
        <f t="shared" ca="1" si="4"/>
        <v>N.A.</v>
      </c>
      <c r="Q57" s="516">
        <f t="array" aca="1" ref="Q57" ca="1">IF($A57="","",IF(E57=0,"N.A.",SUM(IF(NOT(ISBLANK(INDIRECT("'"&amp;$A57&amp;"-"&amp;Q$6&amp;"'!" &amp; H57 &amp; ":" &amp; H57))),1,0))))</f>
        <v>67</v>
      </c>
      <c r="R57" s="517" t="str">
        <f t="array" aca="1" ref="R57" ca="1">IF($A57="","",IF(F57=0,"N.A.",SUM(IF(NOT(ISBLANK(INDIRECT("'"&amp;$A57&amp;"-"&amp;R$6&amp;"'!" &amp; I57 &amp; ":" &amp; I57))),1,0))))</f>
        <v>N.A.</v>
      </c>
      <c r="S57" s="518" t="str">
        <f t="array" aca="1" ref="S57" ca="1">IF($A57="","",IF(G57=0,"N.A.",SUM(IF(NOT(ISBLANK(INDIRECT("'"&amp;$A57&amp;"-"&amp;S$6&amp;"'!" &amp; J57 &amp; ":" &amp; J57))),1,0))))</f>
        <v>N.A.</v>
      </c>
      <c r="T57" s="608" t="s">
        <v>2245</v>
      </c>
      <c r="U57" s="609"/>
      <c r="V57" s="610"/>
      <c r="W57" s="608" t="s">
        <v>2246</v>
      </c>
      <c r="X57" s="609"/>
      <c r="Y57" s="610"/>
    </row>
    <row r="58" spans="1:25" x14ac:dyDescent="0.5">
      <c r="A58" s="607" t="str">
        <f>IF(Controls!A58=0,"",Controls!A58)</f>
        <v/>
      </c>
      <c r="B58" s="298" t="s">
        <v>90</v>
      </c>
      <c r="C58" s="298" t="s">
        <v>90</v>
      </c>
      <c r="D58" s="298" t="s">
        <v>90</v>
      </c>
      <c r="E58" s="608" t="str">
        <f>IF($A58="","",IF(OR(Controls!$AE58="N",LEFT(Controls!AB58,1)="0"),0,1))</f>
        <v/>
      </c>
      <c r="F58" s="609" t="str">
        <f>IF($A58="","",IF(OR(Controls!$AE58="N",LEFT(Controls!AC58,1)="0"),0,1))</f>
        <v/>
      </c>
      <c r="G58" s="610" t="str">
        <f>IF($A58="","",IF(OR(Controls!$AE58="N",LEFT(Controls!AD58,1)="0"),0,1))</f>
        <v/>
      </c>
      <c r="H58" s="512" t="str">
        <f t="shared" ca="1" si="6"/>
        <v/>
      </c>
      <c r="I58" s="513" t="str">
        <f t="shared" ca="1" si="7"/>
        <v/>
      </c>
      <c r="J58" s="514" t="str">
        <f t="shared" ca="1" si="8"/>
        <v/>
      </c>
      <c r="K58" s="515"/>
      <c r="L58" s="515"/>
      <c r="M58" s="515"/>
      <c r="N58" s="512" t="str">
        <f t="shared" ca="1" si="5"/>
        <v/>
      </c>
      <c r="O58" s="513" t="str">
        <f t="shared" ca="1" si="3"/>
        <v/>
      </c>
      <c r="P58" s="514" t="str">
        <f t="shared" ca="1" si="4"/>
        <v/>
      </c>
      <c r="Q58" s="516" t="str">
        <f t="array" aca="1" ref="Q58" ca="1">IF($A58="","",IF(E58=0,"N.A.",SUM(IF(NOT(ISBLANK(INDIRECT("'"&amp;$A58&amp;"-"&amp;Q$6&amp;"'!" &amp; H58 &amp; ":" &amp; H58))),1,0))))</f>
        <v/>
      </c>
      <c r="R58" s="517" t="str">
        <f t="array" aca="1" ref="R58" ca="1">IF($A58="","",IF(F58=0,"N.A.",SUM(IF(NOT(ISBLANK(INDIRECT("'"&amp;$A58&amp;"-"&amp;R$6&amp;"'!" &amp; I58 &amp; ":" &amp; I58))),1,0))))</f>
        <v/>
      </c>
      <c r="S58" s="518" t="str">
        <f t="array" aca="1" ref="S58" ca="1">IF($A58="","",IF(G58=0,"N.A.",SUM(IF(NOT(ISBLANK(INDIRECT("'"&amp;$A58&amp;"-"&amp;S$6&amp;"'!" &amp; J58 &amp; ":" &amp; J58))),1,0))))</f>
        <v/>
      </c>
      <c r="T58" s="608"/>
      <c r="U58" s="609"/>
      <c r="V58" s="610"/>
      <c r="W58" s="608"/>
      <c r="X58" s="609"/>
      <c r="Y58" s="610"/>
    </row>
    <row r="59" spans="1:25" x14ac:dyDescent="0.5">
      <c r="A59" s="607" t="str">
        <f>IF(Controls!A59=0,"",Controls!A59)</f>
        <v/>
      </c>
      <c r="B59" s="298" t="s">
        <v>90</v>
      </c>
      <c r="C59" s="298" t="s">
        <v>90</v>
      </c>
      <c r="D59" s="298" t="s">
        <v>90</v>
      </c>
      <c r="E59" s="608" t="str">
        <f>IF($A59="","",IF(OR(Controls!$AE59="N",LEFT(Controls!AB59,1)="0"),0,1))</f>
        <v/>
      </c>
      <c r="F59" s="609" t="str">
        <f>IF($A59="","",IF(OR(Controls!$AE59="N",LEFT(Controls!AC59,1)="0"),0,1))</f>
        <v/>
      </c>
      <c r="G59" s="610" t="str">
        <f>IF($A59="","",IF(OR(Controls!$AE59="N",LEFT(Controls!AD59,1)="0"),0,1))</f>
        <v/>
      </c>
      <c r="H59" s="512" t="str">
        <f t="shared" ca="1" si="6"/>
        <v/>
      </c>
      <c r="I59" s="513" t="str">
        <f t="shared" ca="1" si="7"/>
        <v/>
      </c>
      <c r="J59" s="514" t="str">
        <f t="shared" ca="1" si="8"/>
        <v/>
      </c>
      <c r="K59" s="515"/>
      <c r="L59" s="515"/>
      <c r="M59" s="515"/>
      <c r="N59" s="512" t="str">
        <f t="shared" ca="1" si="5"/>
        <v/>
      </c>
      <c r="O59" s="513" t="str">
        <f t="shared" ca="1" si="3"/>
        <v/>
      </c>
      <c r="P59" s="514" t="str">
        <f t="shared" ca="1" si="4"/>
        <v/>
      </c>
      <c r="Q59" s="516" t="str">
        <f t="array" aca="1" ref="Q59" ca="1">IF($A59="","",IF(E59=0,"N.A.",SUM(IF(NOT(ISBLANK(INDIRECT("'"&amp;$A59&amp;"-"&amp;Q$6&amp;"'!" &amp; H59 &amp; ":" &amp; H59))),1,0))))</f>
        <v/>
      </c>
      <c r="R59" s="517" t="str">
        <f t="array" aca="1" ref="R59" ca="1">IF($A59="","",IF(F59=0,"N.A.",SUM(IF(NOT(ISBLANK(INDIRECT("'"&amp;$A59&amp;"-"&amp;R$6&amp;"'!" &amp; I59 &amp; ":" &amp; I59))),1,0))))</f>
        <v/>
      </c>
      <c r="S59" s="518" t="str">
        <f t="array" aca="1" ref="S59" ca="1">IF($A59="","",IF(G59=0,"N.A.",SUM(IF(NOT(ISBLANK(INDIRECT("'"&amp;$A59&amp;"-"&amp;S$6&amp;"'!" &amp; J59 &amp; ":" &amp; J59))),1,0))))</f>
        <v/>
      </c>
      <c r="T59" s="608"/>
      <c r="U59" s="609"/>
      <c r="V59" s="610"/>
      <c r="W59" s="608"/>
      <c r="X59" s="609"/>
      <c r="Y59" s="610"/>
    </row>
    <row r="60" spans="1:25" x14ac:dyDescent="0.5">
      <c r="A60" s="607" t="str">
        <f>IF(Controls!A60=0,"",Controls!A60)</f>
        <v/>
      </c>
      <c r="B60" s="298" t="s">
        <v>90</v>
      </c>
      <c r="C60" s="298" t="s">
        <v>90</v>
      </c>
      <c r="D60" s="298" t="s">
        <v>90</v>
      </c>
      <c r="E60" s="608" t="str">
        <f>IF($A60="","",IF(OR(Controls!$AE60="N",LEFT(Controls!AB60,1)="0"),0,1))</f>
        <v/>
      </c>
      <c r="F60" s="609" t="str">
        <f>IF($A60="","",IF(OR(Controls!$AE60="N",LEFT(Controls!AC60,1)="0"),0,1))</f>
        <v/>
      </c>
      <c r="G60" s="610" t="str">
        <f>IF($A60="","",IF(OR(Controls!$AE60="N",LEFT(Controls!AD60,1)="0"),0,1))</f>
        <v/>
      </c>
      <c r="H60" s="512" t="str">
        <f t="shared" ca="1" si="6"/>
        <v/>
      </c>
      <c r="I60" s="513" t="str">
        <f t="shared" ca="1" si="7"/>
        <v/>
      </c>
      <c r="J60" s="514" t="str">
        <f t="shared" ca="1" si="8"/>
        <v/>
      </c>
      <c r="K60" s="515"/>
      <c r="L60" s="515"/>
      <c r="M60" s="515"/>
      <c r="N60" s="512" t="str">
        <f t="shared" ca="1" si="5"/>
        <v/>
      </c>
      <c r="O60" s="513" t="str">
        <f t="shared" ca="1" si="3"/>
        <v/>
      </c>
      <c r="P60" s="514" t="str">
        <f t="shared" ca="1" si="4"/>
        <v/>
      </c>
      <c r="Q60" s="516" t="str">
        <f t="array" aca="1" ref="Q60" ca="1">IF($A60="","",IF(E60=0,"N.A.",SUM(IF(NOT(ISBLANK(INDIRECT("'"&amp;$A60&amp;"-"&amp;Q$6&amp;"'!" &amp; H60 &amp; ":" &amp; H60))),1,0))))</f>
        <v/>
      </c>
      <c r="R60" s="517" t="str">
        <f t="array" aca="1" ref="R60" ca="1">IF($A60="","",IF(F60=0,"N.A.",SUM(IF(NOT(ISBLANK(INDIRECT("'"&amp;$A60&amp;"-"&amp;R$6&amp;"'!" &amp; I60 &amp; ":" &amp; I60))),1,0))))</f>
        <v/>
      </c>
      <c r="S60" s="518" t="str">
        <f t="array" aca="1" ref="S60" ca="1">IF($A60="","",IF(G60=0,"N.A.",SUM(IF(NOT(ISBLANK(INDIRECT("'"&amp;$A60&amp;"-"&amp;S$6&amp;"'!" &amp; J60 &amp; ":" &amp; J60))),1,0))))</f>
        <v/>
      </c>
      <c r="T60" s="608"/>
      <c r="U60" s="609"/>
      <c r="V60" s="610"/>
      <c r="W60" s="608"/>
      <c r="X60" s="609"/>
      <c r="Y60" s="610"/>
    </row>
    <row r="61" spans="1:25" x14ac:dyDescent="0.5">
      <c r="A61" s="607" t="str">
        <f>IF(Controls!A61=0,"",Controls!A61)</f>
        <v/>
      </c>
      <c r="B61" s="298" t="s">
        <v>90</v>
      </c>
      <c r="C61" s="298" t="s">
        <v>90</v>
      </c>
      <c r="D61" s="298" t="s">
        <v>90</v>
      </c>
      <c r="E61" s="608" t="str">
        <f>IF($A61="","",IF(OR(Controls!$AE61="N",LEFT(Controls!AB61,1)="0"),0,1))</f>
        <v/>
      </c>
      <c r="F61" s="609" t="str">
        <f>IF($A61="","",IF(OR(Controls!$AE61="N",LEFT(Controls!AC61,1)="0"),0,1))</f>
        <v/>
      </c>
      <c r="G61" s="610" t="str">
        <f>IF($A61="","",IF(OR(Controls!$AE61="N",LEFT(Controls!AD61,1)="0"),0,1))</f>
        <v/>
      </c>
      <c r="H61" s="512" t="str">
        <f t="shared" ca="1" si="6"/>
        <v/>
      </c>
      <c r="I61" s="513" t="str">
        <f t="shared" ca="1" si="7"/>
        <v/>
      </c>
      <c r="J61" s="514" t="str">
        <f t="shared" ca="1" si="8"/>
        <v/>
      </c>
      <c r="K61" s="515"/>
      <c r="L61" s="515"/>
      <c r="M61" s="515"/>
      <c r="N61" s="512" t="str">
        <f t="shared" ca="1" si="5"/>
        <v/>
      </c>
      <c r="O61" s="513" t="str">
        <f t="shared" ca="1" si="3"/>
        <v/>
      </c>
      <c r="P61" s="514" t="str">
        <f t="shared" ca="1" si="4"/>
        <v/>
      </c>
      <c r="Q61" s="516" t="str">
        <f t="array" aca="1" ref="Q61" ca="1">IF($A61="","",IF(E61=0,"N.A.",SUM(IF(NOT(ISBLANK(INDIRECT("'"&amp;$A61&amp;"-"&amp;Q$6&amp;"'!" &amp; H61 &amp; ":" &amp; H61))),1,0))))</f>
        <v/>
      </c>
      <c r="R61" s="517" t="str">
        <f t="array" aca="1" ref="R61" ca="1">IF($A61="","",IF(F61=0,"N.A.",SUM(IF(NOT(ISBLANK(INDIRECT("'"&amp;$A61&amp;"-"&amp;R$6&amp;"'!" &amp; I61 &amp; ":" &amp; I61))),1,0))))</f>
        <v/>
      </c>
      <c r="S61" s="518" t="str">
        <f t="array" aca="1" ref="S61" ca="1">IF($A61="","",IF(G61=0,"N.A.",SUM(IF(NOT(ISBLANK(INDIRECT("'"&amp;$A61&amp;"-"&amp;S$6&amp;"'!" &amp; J61 &amp; ":" &amp; J61))),1,0))))</f>
        <v/>
      </c>
      <c r="T61" s="608"/>
      <c r="U61" s="609"/>
      <c r="V61" s="610"/>
      <c r="W61" s="608"/>
      <c r="X61" s="609"/>
      <c r="Y61" s="610"/>
    </row>
    <row r="62" spans="1:25" x14ac:dyDescent="0.5">
      <c r="A62" s="620" t="str">
        <f>IF(Controls!A62=0,"",Controls!A62)</f>
        <v/>
      </c>
      <c r="B62" s="299" t="s">
        <v>90</v>
      </c>
      <c r="C62" s="299" t="s">
        <v>90</v>
      </c>
      <c r="D62" s="299" t="s">
        <v>90</v>
      </c>
      <c r="E62" s="621" t="str">
        <f>IF($A62="","",IF(OR(Controls!$AE62="N",LEFT(Controls!AB62,1)="0"),0,1))</f>
        <v/>
      </c>
      <c r="F62" s="622" t="str">
        <f>IF($A62="","",IF(OR(Controls!$AE62="N",LEFT(Controls!AC62,1)="0"),0,1))</f>
        <v/>
      </c>
      <c r="G62" s="623" t="str">
        <f>IF($A62="","",IF(OR(Controls!$AE62="N",LEFT(Controls!AD62,1)="0"),0,1))</f>
        <v/>
      </c>
      <c r="H62" s="528" t="str">
        <f t="shared" ca="1" si="6"/>
        <v/>
      </c>
      <c r="I62" s="529" t="str">
        <f t="shared" ca="1" si="7"/>
        <v/>
      </c>
      <c r="J62" s="530" t="str">
        <f t="shared" ca="1" si="8"/>
        <v/>
      </c>
      <c r="K62" s="531"/>
      <c r="L62" s="531"/>
      <c r="M62" s="531"/>
      <c r="N62" s="528" t="str">
        <f t="shared" ca="1" si="5"/>
        <v/>
      </c>
      <c r="O62" s="529" t="str">
        <f t="shared" ca="1" si="3"/>
        <v/>
      </c>
      <c r="P62" s="530" t="str">
        <f t="shared" ca="1" si="4"/>
        <v/>
      </c>
      <c r="Q62" s="532" t="str">
        <f t="array" aca="1" ref="Q62" ca="1">IF($A62="","",IF(E62=0,"N.A.",SUM(IF(NOT(ISBLANK(INDIRECT("'"&amp;$A62&amp;"-"&amp;Q$6&amp;"'!" &amp; H62 &amp; ":" &amp; H62))),1,0))))</f>
        <v/>
      </c>
      <c r="R62" s="533" t="str">
        <f t="array" aca="1" ref="R62" ca="1">IF($A62="","",IF(F62=0,"N.A.",SUM(IF(NOT(ISBLANK(INDIRECT("'"&amp;$A62&amp;"-"&amp;R$6&amp;"'!" &amp; I62 &amp; ":" &amp; I62))),1,0))))</f>
        <v/>
      </c>
      <c r="S62" s="534" t="str">
        <f t="array" aca="1" ref="S62" ca="1">IF($A62="","",IF(G62=0,"N.A.",SUM(IF(NOT(ISBLANK(INDIRECT("'"&amp;$A62&amp;"-"&amp;S$6&amp;"'!" &amp; J62 &amp; ":" &amp; J62))),1,0))))</f>
        <v/>
      </c>
      <c r="T62" s="621"/>
      <c r="U62" s="622"/>
      <c r="V62" s="623"/>
      <c r="W62" s="621"/>
      <c r="X62" s="622"/>
      <c r="Y62" s="623"/>
    </row>
  </sheetData>
  <mergeCells count="8">
    <mergeCell ref="T5:V5"/>
    <mergeCell ref="W5:Y5"/>
    <mergeCell ref="B5:D5"/>
    <mergeCell ref="E5:G5"/>
    <mergeCell ref="H5:J5"/>
    <mergeCell ref="Q5:S5"/>
    <mergeCell ref="K5:M5"/>
    <mergeCell ref="N5:P5"/>
  </mergeCells>
  <phoneticPr fontId="23" type="noConversion"/>
  <conditionalFormatting sqref="K7:M62">
    <cfRule type="expression" dxfId="102" priority="1" stopIfTrue="1">
      <formula>H7=""</formula>
    </cfRule>
    <cfRule type="expression" dxfId="101" priority="2" stopIfTrue="1">
      <formula>H7&lt;&gt;"N.A."</formula>
    </cfRule>
  </conditionalFormatting>
  <conditionalFormatting sqref="B7:D62">
    <cfRule type="expression" priority="3" stopIfTrue="1">
      <formula>E7=""</formula>
    </cfRule>
    <cfRule type="expression" dxfId="100" priority="4" stopIfTrue="1">
      <formula>E7=1</formula>
    </cfRule>
  </conditionalFormatting>
  <hyperlinks>
    <hyperlink ref="B7" location="'Caseload-P'!A1" display="Go"/>
    <hyperlink ref="B8" location="'Entries-P'!A1" display="Go"/>
    <hyperlink ref="C7" location="'Caseload-N'!A1" display="Go"/>
    <hyperlink ref="D7" location="'Caseload-D'!A1" display="Go"/>
    <hyperlink ref="C8" location="'Entries-N'!A1" display="Go"/>
    <hyperlink ref="D8" location="'Entries-D'!A1" display="Go"/>
    <hyperlink ref="B9" location="'Exits-P'!A1" display="Go"/>
    <hyperlink ref="C9" location="'Exits-N'!A1" display="Go"/>
    <hyperlink ref="D9" location="'Exits-D'!A1" display="Go"/>
    <hyperlink ref="B10" location="'Reunification-P'!A1" display="Go"/>
    <hyperlink ref="C10" location="'Reunification-N'!A1" display="Go"/>
    <hyperlink ref="D10" location="'Reunification-D'!A1" display="Go"/>
    <hyperlink ref="B11" location="'Adoption-P'!A1" display="Go"/>
    <hyperlink ref="C11" location="'Adoption-N'!A1" display="Go"/>
    <hyperlink ref="D11" location="'Adoption-D'!A1" display="Go"/>
    <hyperlink ref="B12" location="'PlaceTypeFCKin-P'!A1" display="Go"/>
    <hyperlink ref="C12" location="'PlaceTypeFCKin-N'!A1" display="Go"/>
    <hyperlink ref="D12" location="'PlaceTypeFCKin-D'!A1" display="Go"/>
    <hyperlink ref="B13" location="'PlaceTypeFCCounty-P'!A1" display="Go"/>
    <hyperlink ref="C13" location="'PlaceTypeFCCounty-N'!A1" display="Go"/>
    <hyperlink ref="D13" location="'PlaceTypeFCCounty-D'!A1" display="Go"/>
    <hyperlink ref="B14" location="'PlaceTypeFCFFA-P'!A1" display="Go"/>
    <hyperlink ref="C14" location="'PlaceTypeFCFFA-N'!A1" display="Go"/>
    <hyperlink ref="D14" location="'PlaceTypeFCFFA-D'!A1" display="Go"/>
    <hyperlink ref="B15" location="'PlaceTypeCongregate-P'!A1" display="Go"/>
    <hyperlink ref="C15" location="'PlaceTypeCongregate-N'!A1" display="Go"/>
    <hyperlink ref="D15" location="'PlaceTypeCongregate-D'!A1" display="Go"/>
    <hyperlink ref="B16" location="'PlaceTypeFCGuardianDependent-P'!A1" display="Go"/>
    <hyperlink ref="C16" location="'PlaceTypeFCGuardianDependent-N'!A1" display="Go"/>
    <hyperlink ref="D16" location="'PlaceTypeFCGuardianDependent-D'!A1" display="Go"/>
    <hyperlink ref="B17" location="'PlaceTypeFCPreAdopt-P'!A1" display="Go"/>
    <hyperlink ref="C17" location="'PlaceTypeFCPreAdopt-N'!A1" display="Go"/>
    <hyperlink ref="D17" location="'PlaceTypeFCPreAdopt-D'!A1" display="Go"/>
    <hyperlink ref="B18" location="'PlaceTypeOther-P'!A1" display="Go"/>
    <hyperlink ref="C18" location="'PlaceTypeOther-N'!A1" display="Go"/>
    <hyperlink ref="D18" location="'PlaceTypeOther-D'!A1" display="Go"/>
    <hyperlink ref="B19" location="'FMPrePlacement-P'!A1" display="Go"/>
    <hyperlink ref="C19" location="'FMPrePlacement-N'!A1" display="Go"/>
    <hyperlink ref="D19" location="'FMPrePlacement-D'!A1" display="Go"/>
    <hyperlink ref="B20" location="'FMPostPlacement-P'!A1" display="Go"/>
    <hyperlink ref="C20" location="'FMPostPlacement-N'!A1" display="Go"/>
    <hyperlink ref="D20" location="'FMPostPlacement-D'!A1" display="Go"/>
    <hyperlink ref="B21" location="'ReentryFollowingReunification-P'!A1" display="Go"/>
    <hyperlink ref="C21" location="'ReentryFollowingReunification-N'!A1" display="Go"/>
    <hyperlink ref="D21" location="'ReentryFollowingReunification-D'!A1" display="Go"/>
    <hyperlink ref="B22" location="'InCareRatesBlack-P'!A1" display="Go"/>
    <hyperlink ref="C22" location="'InCareRatesBlack-N'!A1" display="Go"/>
    <hyperlink ref="D22" location="'InCareRatesBlack-D'!A1" display="Go"/>
    <hyperlink ref="B23" location="'InCareRatesWhite-P'!A1" display="Go"/>
    <hyperlink ref="C23" location="'InCareRatesWhite-N'!A1" display="Go"/>
    <hyperlink ref="D23" location="'InCareRatesWhite-D'!A1" display="Go"/>
    <hyperlink ref="B24" location="'InCareRatesHispanic-P'!A1" display="Go"/>
    <hyperlink ref="C24" location="'InCareRatesHispanic-N'!A1" display="Go"/>
    <hyperlink ref="D24" location="'InCareRatesHispanic-D'!A1" display="Go"/>
    <hyperlink ref="B25" location="'InCareRatesAsianPI-P'!A1" display="Go"/>
    <hyperlink ref="C25" location="'InCareRatesAsianPI-N'!A1" display="Go"/>
    <hyperlink ref="D25" location="'InCareRatesAsianPI-D'!A1" display="Go"/>
    <hyperlink ref="B26" location="'InCareRatesNativeAmerican-P'!A1" display="Go"/>
    <hyperlink ref="C26" location="'InCareRatesNativeAmerican-N'!A1" display="Go"/>
    <hyperlink ref="D26" location="'InCareRatesNativeAmerican-D'!A1" display="Go"/>
    <hyperlink ref="B27" location="'ExitToPermReunifyKin-P'!A1" display="Go"/>
    <hyperlink ref="C27" location="'ExitToPermReunifyKin-N'!A1" display="Go"/>
    <hyperlink ref="D27" location="'ExitToPermReunifyKin-D'!A1" display="Go"/>
    <hyperlink ref="B28" location="'ExitToPermAdoptionKin-P'!A1" display="Go"/>
    <hyperlink ref="C28" location="'ExitToPermAdoptionKin-N'!A1" display="Go"/>
    <hyperlink ref="D28" location="'ExitToPermAdoptionKin-D'!A1" display="Go"/>
    <hyperlink ref="B29" location="'ExitToPermGuardianshipKin-P'!A1" display="Go"/>
    <hyperlink ref="C29" location="'ExitToPermGuardianshipKin-N'!A1" display="Go"/>
    <hyperlink ref="D29" location="'ExitToPermGuardianshipKin-D'!A1" display="Go"/>
    <hyperlink ref="B30" location="'ExitToPermEmancipationKin-P'!A1" display="Go"/>
    <hyperlink ref="C30" location="'ExitToPermEmancipationKin-N'!A1" display="Go"/>
    <hyperlink ref="D30" location="'ExitToPermEmancipationKin-D'!A1" display="Go"/>
    <hyperlink ref="B31" location="'ExitToPermOtherKin-P'!A1" display="Go"/>
    <hyperlink ref="C31" location="'ExitToPermOtherKin-N'!A1" display="Go"/>
    <hyperlink ref="D31" location="'ExitToPermOtherKin-D'!A1" display="Go"/>
    <hyperlink ref="B32" location="'ExitToPermStillInCareKin-P'!A1" display="Go"/>
    <hyperlink ref="C32" location="'ExitToPermStillInCareKin-N'!A1" display="Go"/>
    <hyperlink ref="D32" location="'ExitToPermStillInCareKin-D'!A1" display="Go"/>
    <hyperlink ref="B33" location="'ExitToPermReunifyNonKin-P'!A1" display="Go"/>
    <hyperlink ref="C33" location="'ExitToPermReunifyNonKin-N'!A1" display="Go"/>
    <hyperlink ref="D33" location="'ExitToPermReunifyNonKin-D'!A1" display="Go"/>
    <hyperlink ref="B34" location="'ExitToPermAdoptionNonKin-P'!A1" display="Go"/>
    <hyperlink ref="C34" location="'ExitToPermAdoptionNonKin-N'!A1" display="Go"/>
    <hyperlink ref="D34" location="'ExitToPermAdoptionNonKin-D'!A1" display="Go"/>
    <hyperlink ref="B35" location="'ExitToPermGuardianshipNonKin-P'!A1" display="Go"/>
    <hyperlink ref="C35" location="'ExitToPermGuardianshipNonKin-N'!A1" display="Go"/>
    <hyperlink ref="D35" location="'ExitToPermGuardianshipNonKin-D'!A1" display="Go"/>
    <hyperlink ref="B36" location="'ExitToPermEmancipationNonKin-P'!A1" display="Go"/>
    <hyperlink ref="C36" location="'ExitToPermEmancipationNonKin-N'!A1" display="Go"/>
    <hyperlink ref="D36" location="'ExitToPermEmancipationNonKin-D'!A1" display="Go"/>
    <hyperlink ref="B37" location="'ExitToPermOtherNonKin-P'!A1" display="Go"/>
    <hyperlink ref="C37" location="'ExitToPermOtherNonKin-N'!A1" display="Go"/>
    <hyperlink ref="D37" location="'ExitToPermOtherNonKin-D'!A1" display="Go"/>
    <hyperlink ref="B38" location="'ExitToPermStillInCareNonKin-P'!A1" display="Go"/>
    <hyperlink ref="C38" location="'ExitToPermStillInCareNonKin-N'!A1" display="Go"/>
    <hyperlink ref="D38" location="'ExitToPermStillInCareNonKin-D'!A1" display="Go"/>
    <hyperlink ref="B39" location="'ExitToPermReunify-P'!A1" display="Go"/>
    <hyperlink ref="C39" location="'ExitToPermReunify-N'!A1" display="Go"/>
    <hyperlink ref="D39" location="'ExitToPermReunify-D'!A1" display="Go"/>
    <hyperlink ref="B40" location="'ExitToPermAdoption-P'!A1" display="Go"/>
    <hyperlink ref="C40" location="'ExitToPermAdoption-N'!A1" display="Go"/>
    <hyperlink ref="D40" location="'ExitToPermAdoption-D'!A1" display="Go"/>
    <hyperlink ref="B41" location="'ExitToPermGuardianship-P'!A1" display="Go"/>
    <hyperlink ref="C41" location="'ExitToPermGuardianship-N'!A1" display="Go"/>
    <hyperlink ref="D41" location="'ExitToPermGuardianship-D'!A1" display="Go"/>
    <hyperlink ref="B42" location="'ExitToPermEmancipation-P'!A1" display="Go"/>
    <hyperlink ref="C42" location="'ExitToPermEmancipation-N'!A1" display="Go"/>
    <hyperlink ref="D42" location="'ExitToPermEmancipation-D'!A1" display="Go"/>
    <hyperlink ref="B43" location="'ExitToPermOther-P'!A1" display="Go"/>
    <hyperlink ref="C43" location="'ExitToPermOther-N'!A1" display="Go"/>
    <hyperlink ref="D43" location="'ExitToPermOther-D'!A1" display="Go"/>
    <hyperlink ref="B44" location="'ExitToPermStillInCare-P'!A1" display="Go"/>
    <hyperlink ref="C44" location="'ExitToPermStillInCare-N'!A1" display="Go"/>
    <hyperlink ref="D44" location="'ExitToPermStillInCare-D'!A1" display="Go"/>
    <hyperlink ref="B45" location="'FMPrePlacementVol-P'!A1" display="Go"/>
    <hyperlink ref="C45" location="'FMPrePlacementVol-N'!A1" display="Go"/>
    <hyperlink ref="D45" location="'FMPrePlacementVol-D'!A1" display="Go"/>
    <hyperlink ref="B46" location="'FMPostPlacementVol-P'!A1" display="Go"/>
    <hyperlink ref="C46" location="'FMPostPlacementVol-N'!A1" display="Go"/>
    <hyperlink ref="D46" location="'FMPostPlacementVol-D'!A1" display="Go"/>
    <hyperlink ref="B47" location="'CaseloadNonCourt-P'!A1" display="Go"/>
    <hyperlink ref="C47" location="'CaseloadNonCourt-N'!A1" display="Go"/>
    <hyperlink ref="D47" location="'CaseloadNonCourt-D'!A1" display="Go"/>
    <hyperlink ref="B48" location="'ExitsEman-P'!A1" display="Go"/>
    <hyperlink ref="C48" location="'ExitsEman-N'!A1" display="Go"/>
    <hyperlink ref="D48" location="'ExitsEman-D'!A1" display="Go"/>
    <hyperlink ref="B49" location="'JuvDepOri-P'!A1" display="Go"/>
    <hyperlink ref="C49" location="'JuvDepOri-N'!A1" display="Go"/>
    <hyperlink ref="D49" location="'JuvDepOri-D'!A1" display="Go"/>
    <hyperlink ref="B50" location="'JuvDepSub-P'!A1" display="Go"/>
    <hyperlink ref="C50" location="'JuvDepSub-N'!A1" display="Go"/>
    <hyperlink ref="D50" location="'JuvDepSub-D'!A1" display="Go"/>
    <hyperlink ref="B51" location="'PlaceTypeSILP-P'!A1" display="Go"/>
    <hyperlink ref="C51" location="'PlaceTypeSILP-N'!A1" display="Go"/>
    <hyperlink ref="D51" location="'PlaceTypeSILP-D'!A1" display="Go"/>
    <hyperlink ref="B52" location="'ExitsReun-P'!A1" display="Go"/>
    <hyperlink ref="C52" location="'ExitsReun-N'!A1" display="Go"/>
    <hyperlink ref="D52" location="'ExitsReun-D'!A1" display="Go"/>
    <hyperlink ref="B53" location="'ExitsAdop-P'!A1" display="Go"/>
    <hyperlink ref="C53" location="'ExitsAdop-N'!A1" display="Go"/>
    <hyperlink ref="D53" location="'ExitsAdop-D'!A1" display="Go"/>
    <hyperlink ref="B54" location="'ExitsKinG-P'!A1" display="Go"/>
    <hyperlink ref="C54" location="'ExitsKinG-N'!A1" display="Go"/>
    <hyperlink ref="D54" location="'ExitsKinG-D'!A1" display="Go"/>
    <hyperlink ref="B55" location="'ExitsOthG-P'!A1" display="Go"/>
    <hyperlink ref="C55" location="'ExitsOthG-N'!A1" display="Go"/>
    <hyperlink ref="D55" location="'ExitsOthG-D'!A1" display="Go"/>
    <hyperlink ref="B56" location="'ExitsOthe-P'!A1" display="Go"/>
    <hyperlink ref="C56" location="'ExitsOthe-N'!A1" display="Go"/>
    <hyperlink ref="D56" location="'ExitsOthe-D'!A1" display="Go"/>
    <hyperlink ref="B57" location="'Recurrence-P'!A1" display="Go"/>
    <hyperlink ref="C57" location="'Recurrence-N'!A1" display="Go"/>
    <hyperlink ref="D57" location="'Recurrence-D'!A1" display="Go"/>
    <hyperlink ref="B58" location="'-P'!A1" display="Go"/>
    <hyperlink ref="C58" location="'-N'!A1" display="Go"/>
    <hyperlink ref="D58" location="'-D'!A1" display="Go"/>
    <hyperlink ref="B59" location="'-P'!A1" display="Go"/>
    <hyperlink ref="C59" location="'-N'!A1" display="Go"/>
    <hyperlink ref="D59" location="'-D'!A1" display="Go"/>
    <hyperlink ref="B60" location="'-P'!A1" display="Go"/>
    <hyperlink ref="C60" location="'-N'!A1" display="Go"/>
    <hyperlink ref="D60" location="'-D'!A1" display="Go"/>
    <hyperlink ref="B61" location="'-P'!A1" display="Go"/>
    <hyperlink ref="C61" location="'-N'!A1" display="Go"/>
    <hyperlink ref="D61" location="'-D'!A1" display="Go"/>
    <hyperlink ref="B62" location="'-P'!A1" display="Go"/>
    <hyperlink ref="C62" location="'-N'!A1" display="Go"/>
    <hyperlink ref="D62" location="'-D'!A1" display="Go"/>
  </hyperlinks>
  <pageMargins left="0.75" right="0.75" top="1" bottom="1" header="0.5" footer="0.5"/>
  <pageSetup orientation="portrait" r:id="rId1"/>
  <headerFooter alignWithMargins="0"/>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1861</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93752</v>
      </c>
      <c r="C19" s="296">
        <v>96113</v>
      </c>
      <c r="D19" s="296">
        <v>97475</v>
      </c>
      <c r="E19" s="296">
        <v>98142</v>
      </c>
      <c r="F19" s="296">
        <v>98808</v>
      </c>
      <c r="G19" s="296">
        <v>99410</v>
      </c>
      <c r="H19" s="296">
        <v>99353</v>
      </c>
      <c r="I19" s="296">
        <v>98940</v>
      </c>
      <c r="J19" s="296">
        <v>98041</v>
      </c>
      <c r="K19" s="296">
        <v>96647</v>
      </c>
      <c r="L19" s="296">
        <v>93309</v>
      </c>
      <c r="M19" s="296">
        <v>90106</v>
      </c>
      <c r="N19" s="296">
        <v>87698</v>
      </c>
      <c r="O19" s="296">
        <v>86473</v>
      </c>
      <c r="P19" s="296">
        <v>85218</v>
      </c>
      <c r="Q19" s="296">
        <v>84024</v>
      </c>
      <c r="R19" s="296">
        <v>82431</v>
      </c>
      <c r="S19" s="296">
        <v>81807</v>
      </c>
      <c r="T19" s="296">
        <v>80471</v>
      </c>
      <c r="U19" s="296">
        <v>79076</v>
      </c>
      <c r="V19" s="296">
        <v>78375</v>
      </c>
      <c r="W19" s="296">
        <v>77133</v>
      </c>
      <c r="X19" s="296">
        <v>75717</v>
      </c>
      <c r="Y19" s="296">
        <v>74412</v>
      </c>
      <c r="Z19" s="296">
        <v>72671</v>
      </c>
      <c r="AA19" s="296">
        <v>72423</v>
      </c>
      <c r="AB19" s="296">
        <v>71042</v>
      </c>
      <c r="AC19" s="296">
        <v>70019</v>
      </c>
      <c r="AD19" s="296">
        <v>68478</v>
      </c>
      <c r="AE19" s="296">
        <v>69191</v>
      </c>
      <c r="AF19" s="296">
        <v>68554</v>
      </c>
      <c r="AG19" s="296">
        <v>67856</v>
      </c>
      <c r="AH19" s="296">
        <v>66750</v>
      </c>
      <c r="AI19" s="296">
        <v>67067</v>
      </c>
      <c r="AJ19" s="296">
        <v>66752</v>
      </c>
      <c r="AK19" s="296">
        <v>65957</v>
      </c>
      <c r="AL19" s="296">
        <v>65350</v>
      </c>
      <c r="AM19" s="296">
        <v>65684</v>
      </c>
      <c r="AN19" s="296">
        <v>65370</v>
      </c>
      <c r="AO19" s="296">
        <v>64230</v>
      </c>
      <c r="AP19" s="296">
        <v>62241</v>
      </c>
      <c r="AQ19" s="296">
        <v>61155</v>
      </c>
      <c r="AR19" s="296">
        <v>59376</v>
      </c>
      <c r="AS19" s="296">
        <v>57580</v>
      </c>
      <c r="AT19" s="296">
        <v>55995</v>
      </c>
      <c r="AU19" s="296">
        <v>55429</v>
      </c>
      <c r="AV19" s="296">
        <v>54035</v>
      </c>
      <c r="AW19" s="296">
        <v>52695</v>
      </c>
      <c r="AX19" s="296">
        <v>51401</v>
      </c>
      <c r="AY19" s="296">
        <v>50583</v>
      </c>
      <c r="AZ19" s="296">
        <v>49883</v>
      </c>
      <c r="BA19" s="296">
        <v>49569</v>
      </c>
      <c r="BB19" s="296">
        <v>49138</v>
      </c>
      <c r="BC19" s="296">
        <v>49354</v>
      </c>
      <c r="BD19" s="296">
        <v>48802</v>
      </c>
      <c r="BE19" s="296">
        <v>48098</v>
      </c>
      <c r="BF19" s="296">
        <v>47408</v>
      </c>
      <c r="BG19" s="296">
        <v>47745</v>
      </c>
      <c r="BH19" s="296">
        <v>48220</v>
      </c>
      <c r="BI19" s="296">
        <v>48670</v>
      </c>
      <c r="BJ19" s="296">
        <v>49095</v>
      </c>
      <c r="BK19" s="296">
        <v>50264</v>
      </c>
      <c r="BL19" s="296">
        <v>51586</v>
      </c>
      <c r="BM19" s="296">
        <v>52781</v>
      </c>
      <c r="BN19" s="296">
        <v>53486</v>
      </c>
      <c r="BO19" s="296">
        <v>54299</v>
      </c>
      <c r="BP19" s="296">
        <v>55031</v>
      </c>
      <c r="BQ19" s="296">
        <v>55791</v>
      </c>
      <c r="BR19" s="296">
        <v>55475</v>
      </c>
      <c r="BS19" s="296">
        <v>55559</v>
      </c>
      <c r="BT19" s="296">
        <v>55288</v>
      </c>
      <c r="BU19" s="296">
        <v>55658</v>
      </c>
      <c r="BV19" s="296">
        <v>55390</v>
      </c>
      <c r="BW19" s="296">
        <v>55367</v>
      </c>
    </row>
    <row r="20" spans="1:75" x14ac:dyDescent="0.25">
      <c r="A20" t="s">
        <v>486</v>
      </c>
      <c r="B20" s="296">
        <v>3803</v>
      </c>
      <c r="C20" s="296">
        <v>3848</v>
      </c>
      <c r="D20" s="296">
        <v>3844</v>
      </c>
      <c r="E20" s="296">
        <v>3813</v>
      </c>
      <c r="F20" s="296">
        <v>3836</v>
      </c>
      <c r="G20" s="296">
        <v>3876</v>
      </c>
      <c r="H20" s="296">
        <v>3883</v>
      </c>
      <c r="I20" s="296">
        <v>3906</v>
      </c>
      <c r="J20" s="296">
        <v>3887</v>
      </c>
      <c r="K20" s="296">
        <v>3929</v>
      </c>
      <c r="L20" s="296">
        <v>3974</v>
      </c>
      <c r="M20" s="296">
        <v>3929</v>
      </c>
      <c r="N20" s="296">
        <v>3929</v>
      </c>
      <c r="O20" s="296">
        <v>3998</v>
      </c>
      <c r="P20" s="296">
        <v>3995</v>
      </c>
      <c r="Q20" s="296">
        <v>3891</v>
      </c>
      <c r="R20" s="296">
        <v>3796</v>
      </c>
      <c r="S20" s="296">
        <v>3779</v>
      </c>
      <c r="T20" s="296">
        <v>3692</v>
      </c>
      <c r="U20" s="296">
        <v>3545</v>
      </c>
      <c r="V20" s="296">
        <v>3482</v>
      </c>
      <c r="W20" s="296">
        <v>3449</v>
      </c>
      <c r="X20" s="296">
        <v>3277</v>
      </c>
      <c r="Y20" s="296">
        <v>3145</v>
      </c>
      <c r="Z20" s="296">
        <v>3029</v>
      </c>
      <c r="AA20" s="296">
        <v>2996</v>
      </c>
      <c r="AB20" s="296">
        <v>2886</v>
      </c>
      <c r="AC20" s="296">
        <v>2742</v>
      </c>
      <c r="AD20" s="296">
        <v>2587</v>
      </c>
      <c r="AE20" s="296">
        <v>2585</v>
      </c>
      <c r="AF20" s="296">
        <v>2473</v>
      </c>
      <c r="AG20" s="296">
        <v>2381</v>
      </c>
      <c r="AH20" s="296">
        <v>2317</v>
      </c>
      <c r="AI20" s="296">
        <v>2331</v>
      </c>
      <c r="AJ20" s="296">
        <v>2237</v>
      </c>
      <c r="AK20" s="296">
        <v>2148</v>
      </c>
      <c r="AL20" s="296">
        <v>2088</v>
      </c>
      <c r="AM20" s="296">
        <v>2146</v>
      </c>
      <c r="AN20" s="296">
        <v>2106</v>
      </c>
      <c r="AO20" s="296">
        <v>2030</v>
      </c>
      <c r="AP20" s="296">
        <v>1990</v>
      </c>
      <c r="AQ20" s="296">
        <v>2002</v>
      </c>
      <c r="AR20" s="296">
        <v>1975</v>
      </c>
      <c r="AS20" s="296">
        <v>1911</v>
      </c>
      <c r="AT20" s="296">
        <v>1845</v>
      </c>
      <c r="AU20" s="296">
        <v>1836</v>
      </c>
      <c r="AV20" s="296">
        <v>1705</v>
      </c>
      <c r="AW20" s="296">
        <v>1657</v>
      </c>
      <c r="AX20" s="296">
        <v>1600</v>
      </c>
      <c r="AY20" s="296">
        <v>1580</v>
      </c>
      <c r="AZ20" s="296">
        <v>1511</v>
      </c>
      <c r="BA20" s="296">
        <v>1450</v>
      </c>
      <c r="BB20" s="296">
        <v>1381</v>
      </c>
      <c r="BC20" s="296">
        <v>1400</v>
      </c>
      <c r="BD20" s="296">
        <v>1361</v>
      </c>
      <c r="BE20" s="296">
        <v>1274</v>
      </c>
      <c r="BF20" s="296">
        <v>1245</v>
      </c>
      <c r="BG20" s="296">
        <v>1246</v>
      </c>
      <c r="BH20" s="296">
        <v>1232</v>
      </c>
      <c r="BI20" s="296">
        <v>1224</v>
      </c>
      <c r="BJ20" s="296">
        <v>1224</v>
      </c>
      <c r="BK20" s="296">
        <v>1294</v>
      </c>
      <c r="BL20" s="296">
        <v>1333</v>
      </c>
      <c r="BM20" s="296">
        <v>1348</v>
      </c>
      <c r="BN20" s="296">
        <v>1376</v>
      </c>
      <c r="BO20" s="296">
        <v>1405</v>
      </c>
      <c r="BP20" s="296">
        <v>1426</v>
      </c>
      <c r="BQ20" s="296">
        <v>1402</v>
      </c>
      <c r="BR20" s="296">
        <v>1384</v>
      </c>
      <c r="BS20" s="296">
        <v>1428</v>
      </c>
      <c r="BT20" s="296">
        <v>1447</v>
      </c>
      <c r="BU20" s="296">
        <v>1441</v>
      </c>
      <c r="BV20" s="296">
        <v>1406</v>
      </c>
      <c r="BW20" s="296">
        <v>1374</v>
      </c>
    </row>
    <row r="21" spans="1:75" x14ac:dyDescent="0.25">
      <c r="A21" t="s">
        <v>487</v>
      </c>
      <c r="B21" s="296">
        <v>8</v>
      </c>
      <c r="C21" s="296">
        <v>9</v>
      </c>
      <c r="D21" s="296">
        <v>8</v>
      </c>
      <c r="E21" s="296">
        <v>7</v>
      </c>
      <c r="F21" s="296">
        <v>7</v>
      </c>
      <c r="G21" s="296">
        <v>7</v>
      </c>
      <c r="H21" s="296">
        <v>8</v>
      </c>
      <c r="I21" s="296">
        <v>8</v>
      </c>
      <c r="J21" s="296">
        <v>8</v>
      </c>
      <c r="K21" s="296">
        <v>8</v>
      </c>
      <c r="L21" s="296">
        <v>7</v>
      </c>
      <c r="M21" s="296">
        <v>7</v>
      </c>
      <c r="N21" s="296">
        <v>7</v>
      </c>
      <c r="O21" s="296">
        <v>8</v>
      </c>
      <c r="P21" s="296">
        <v>4</v>
      </c>
      <c r="Q21" s="296">
        <v>2</v>
      </c>
      <c r="R21" s="296">
        <v>2</v>
      </c>
      <c r="S21" s="296">
        <v>3</v>
      </c>
      <c r="T21" s="296">
        <v>3</v>
      </c>
      <c r="U21" s="296">
        <v>3</v>
      </c>
      <c r="V21" s="296">
        <v>3</v>
      </c>
      <c r="W21" s="296">
        <v>2</v>
      </c>
      <c r="X21" s="296">
        <v>2</v>
      </c>
      <c r="Y21" s="296">
        <v>2</v>
      </c>
      <c r="Z21" s="296">
        <v>4</v>
      </c>
      <c r="AA21" s="296">
        <v>4</v>
      </c>
      <c r="AB21" s="296">
        <v>3</v>
      </c>
      <c r="AC21" s="296">
        <v>4</v>
      </c>
      <c r="AD21" s="296">
        <v>2</v>
      </c>
      <c r="AE21" s="296">
        <v>2</v>
      </c>
      <c r="AF21" s="296">
        <v>2</v>
      </c>
      <c r="AG21" s="296">
        <v>5</v>
      </c>
      <c r="AH21" s="296">
        <v>5</v>
      </c>
      <c r="AI21" s="296">
        <v>1</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14</v>
      </c>
      <c r="C22" s="296">
        <v>13</v>
      </c>
      <c r="D22" s="296">
        <v>14</v>
      </c>
      <c r="E22" s="296">
        <v>12</v>
      </c>
      <c r="F22" s="296">
        <v>14</v>
      </c>
      <c r="G22" s="296">
        <v>16</v>
      </c>
      <c r="H22" s="296">
        <v>18</v>
      </c>
      <c r="I22" s="296">
        <v>22</v>
      </c>
      <c r="J22" s="296">
        <v>26</v>
      </c>
      <c r="K22" s="296">
        <v>19</v>
      </c>
      <c r="L22" s="296">
        <v>19</v>
      </c>
      <c r="M22" s="296">
        <v>21</v>
      </c>
      <c r="N22" s="296">
        <v>27</v>
      </c>
      <c r="O22" s="296">
        <v>32</v>
      </c>
      <c r="P22" s="296">
        <v>30</v>
      </c>
      <c r="Q22" s="296">
        <v>27</v>
      </c>
      <c r="R22" s="296">
        <v>24</v>
      </c>
      <c r="S22" s="296">
        <v>28</v>
      </c>
      <c r="T22" s="296">
        <v>26</v>
      </c>
      <c r="U22" s="296">
        <v>22</v>
      </c>
      <c r="V22" s="296">
        <v>23</v>
      </c>
      <c r="W22" s="296">
        <v>19</v>
      </c>
      <c r="X22" s="296">
        <v>24</v>
      </c>
      <c r="Y22" s="296">
        <v>25</v>
      </c>
      <c r="Z22" s="296">
        <v>31</v>
      </c>
      <c r="AA22" s="296">
        <v>34</v>
      </c>
      <c r="AB22" s="296">
        <v>35</v>
      </c>
      <c r="AC22" s="296">
        <v>25</v>
      </c>
      <c r="AD22" s="296">
        <v>25</v>
      </c>
      <c r="AE22" s="296">
        <v>24</v>
      </c>
      <c r="AF22" s="296">
        <v>27</v>
      </c>
      <c r="AG22" s="296">
        <v>25</v>
      </c>
      <c r="AH22" s="296">
        <v>27</v>
      </c>
      <c r="AI22" s="296">
        <v>23</v>
      </c>
      <c r="AJ22" s="296">
        <v>21</v>
      </c>
      <c r="AK22" s="296">
        <v>22</v>
      </c>
      <c r="AL22" s="296">
        <v>28</v>
      </c>
      <c r="AM22" s="296">
        <v>23</v>
      </c>
      <c r="AN22" s="296">
        <v>29</v>
      </c>
      <c r="AO22" s="296">
        <v>28</v>
      </c>
      <c r="AP22" s="296">
        <v>26</v>
      </c>
      <c r="AQ22" s="296">
        <v>24</v>
      </c>
      <c r="AR22" s="296">
        <v>24</v>
      </c>
      <c r="AS22" s="296">
        <v>31</v>
      </c>
      <c r="AT22" s="296">
        <v>34</v>
      </c>
      <c r="AU22" s="296">
        <v>32</v>
      </c>
      <c r="AV22" s="296">
        <v>30</v>
      </c>
      <c r="AW22" s="296">
        <v>30</v>
      </c>
      <c r="AX22" s="296">
        <v>34</v>
      </c>
      <c r="AY22" s="296">
        <v>39</v>
      </c>
      <c r="AZ22" s="296">
        <v>41</v>
      </c>
      <c r="BA22" s="296">
        <v>34</v>
      </c>
      <c r="BB22" s="296">
        <v>33</v>
      </c>
      <c r="BC22" s="296">
        <v>35</v>
      </c>
      <c r="BD22" s="296">
        <v>30</v>
      </c>
      <c r="BE22" s="296">
        <v>31</v>
      </c>
      <c r="BF22" s="296">
        <v>28</v>
      </c>
      <c r="BG22" s="296">
        <v>32</v>
      </c>
      <c r="BH22" s="296">
        <v>31</v>
      </c>
      <c r="BI22" s="296">
        <v>34</v>
      </c>
      <c r="BJ22" s="296">
        <v>36</v>
      </c>
      <c r="BK22" s="296">
        <v>35</v>
      </c>
      <c r="BL22" s="296">
        <v>41</v>
      </c>
      <c r="BM22" s="296">
        <v>47</v>
      </c>
      <c r="BN22" s="296">
        <v>46</v>
      </c>
      <c r="BO22" s="296">
        <v>51</v>
      </c>
      <c r="BP22" s="296">
        <v>51</v>
      </c>
      <c r="BQ22" s="296">
        <v>64</v>
      </c>
      <c r="BR22" s="296">
        <v>66</v>
      </c>
      <c r="BS22" s="296">
        <v>62</v>
      </c>
      <c r="BT22" s="296">
        <v>66</v>
      </c>
      <c r="BU22" s="296">
        <v>71</v>
      </c>
      <c r="BV22" s="296">
        <v>83</v>
      </c>
      <c r="BW22" s="296">
        <v>71</v>
      </c>
    </row>
    <row r="23" spans="1:75" x14ac:dyDescent="0.25">
      <c r="A23" t="s">
        <v>20</v>
      </c>
      <c r="B23" s="296">
        <v>699</v>
      </c>
      <c r="C23" s="296">
        <v>736</v>
      </c>
      <c r="D23" s="296">
        <v>756</v>
      </c>
      <c r="E23" s="296">
        <v>720</v>
      </c>
      <c r="F23" s="296">
        <v>684</v>
      </c>
      <c r="G23" s="296">
        <v>675</v>
      </c>
      <c r="H23" s="296">
        <v>663</v>
      </c>
      <c r="I23" s="296">
        <v>639</v>
      </c>
      <c r="J23" s="296">
        <v>650</v>
      </c>
      <c r="K23" s="296">
        <v>599</v>
      </c>
      <c r="L23" s="296">
        <v>585</v>
      </c>
      <c r="M23" s="296">
        <v>570</v>
      </c>
      <c r="N23" s="296">
        <v>573</v>
      </c>
      <c r="O23" s="296">
        <v>600</v>
      </c>
      <c r="P23" s="296">
        <v>595</v>
      </c>
      <c r="Q23" s="296">
        <v>582</v>
      </c>
      <c r="R23" s="296">
        <v>619</v>
      </c>
      <c r="S23" s="296">
        <v>638</v>
      </c>
      <c r="T23" s="296">
        <v>641</v>
      </c>
      <c r="U23" s="296">
        <v>651</v>
      </c>
      <c r="V23" s="296">
        <v>639</v>
      </c>
      <c r="W23" s="296">
        <v>630</v>
      </c>
      <c r="X23" s="296">
        <v>612</v>
      </c>
      <c r="Y23" s="296">
        <v>610</v>
      </c>
      <c r="Z23" s="296">
        <v>651</v>
      </c>
      <c r="AA23" s="296">
        <v>676</v>
      </c>
      <c r="AB23" s="296">
        <v>655</v>
      </c>
      <c r="AC23" s="296">
        <v>653</v>
      </c>
      <c r="AD23" s="296">
        <v>677</v>
      </c>
      <c r="AE23" s="296">
        <v>673</v>
      </c>
      <c r="AF23" s="296">
        <v>674</v>
      </c>
      <c r="AG23" s="296">
        <v>685</v>
      </c>
      <c r="AH23" s="296">
        <v>669</v>
      </c>
      <c r="AI23" s="296">
        <v>669</v>
      </c>
      <c r="AJ23" s="296">
        <v>643</v>
      </c>
      <c r="AK23" s="296">
        <v>608</v>
      </c>
      <c r="AL23" s="296">
        <v>608</v>
      </c>
      <c r="AM23" s="296">
        <v>649</v>
      </c>
      <c r="AN23" s="296">
        <v>670</v>
      </c>
      <c r="AO23" s="296">
        <v>659</v>
      </c>
      <c r="AP23" s="296">
        <v>654</v>
      </c>
      <c r="AQ23" s="296">
        <v>630</v>
      </c>
      <c r="AR23" s="296">
        <v>615</v>
      </c>
      <c r="AS23" s="296">
        <v>605</v>
      </c>
      <c r="AT23" s="296">
        <v>555</v>
      </c>
      <c r="AU23" s="296">
        <v>570</v>
      </c>
      <c r="AV23" s="296">
        <v>570</v>
      </c>
      <c r="AW23" s="296">
        <v>591</v>
      </c>
      <c r="AX23" s="296">
        <v>617</v>
      </c>
      <c r="AY23" s="296">
        <v>601</v>
      </c>
      <c r="AZ23" s="296">
        <v>580</v>
      </c>
      <c r="BA23" s="296">
        <v>582</v>
      </c>
      <c r="BB23" s="296">
        <v>556</v>
      </c>
      <c r="BC23" s="296">
        <v>552</v>
      </c>
      <c r="BD23" s="296">
        <v>519</v>
      </c>
      <c r="BE23" s="296">
        <v>496</v>
      </c>
      <c r="BF23" s="296">
        <v>463</v>
      </c>
      <c r="BG23" s="296">
        <v>451</v>
      </c>
      <c r="BH23" s="296">
        <v>447</v>
      </c>
      <c r="BI23" s="296">
        <v>440</v>
      </c>
      <c r="BJ23" s="296">
        <v>404</v>
      </c>
      <c r="BK23" s="296">
        <v>400</v>
      </c>
      <c r="BL23" s="296">
        <v>398</v>
      </c>
      <c r="BM23" s="296">
        <v>416</v>
      </c>
      <c r="BN23" s="296">
        <v>412</v>
      </c>
      <c r="BO23" s="296">
        <v>433</v>
      </c>
      <c r="BP23" s="296">
        <v>472</v>
      </c>
      <c r="BQ23" s="296">
        <v>496</v>
      </c>
      <c r="BR23" s="296">
        <v>506</v>
      </c>
      <c r="BS23" s="296">
        <v>514</v>
      </c>
      <c r="BT23" s="296">
        <v>509</v>
      </c>
      <c r="BU23" s="296">
        <v>518</v>
      </c>
      <c r="BV23" s="296">
        <v>503</v>
      </c>
      <c r="BW23" s="296">
        <v>515</v>
      </c>
    </row>
    <row r="24" spans="1:75" x14ac:dyDescent="0.25">
      <c r="A24" t="s">
        <v>21</v>
      </c>
      <c r="B24" s="296">
        <v>75</v>
      </c>
      <c r="C24" s="296">
        <v>72</v>
      </c>
      <c r="D24" s="296">
        <v>68</v>
      </c>
      <c r="E24" s="296">
        <v>67</v>
      </c>
      <c r="F24" s="296">
        <v>64</v>
      </c>
      <c r="G24" s="296">
        <v>82</v>
      </c>
      <c r="H24" s="296">
        <v>82</v>
      </c>
      <c r="I24" s="296">
        <v>85</v>
      </c>
      <c r="J24" s="296">
        <v>70</v>
      </c>
      <c r="K24" s="296">
        <v>68</v>
      </c>
      <c r="L24" s="296">
        <v>65</v>
      </c>
      <c r="M24" s="296">
        <v>76</v>
      </c>
      <c r="N24" s="296">
        <v>86</v>
      </c>
      <c r="O24" s="296">
        <v>101</v>
      </c>
      <c r="P24" s="296">
        <v>101</v>
      </c>
      <c r="Q24" s="296">
        <v>111</v>
      </c>
      <c r="R24" s="296">
        <v>112</v>
      </c>
      <c r="S24" s="296">
        <v>114</v>
      </c>
      <c r="T24" s="296">
        <v>115</v>
      </c>
      <c r="U24" s="296">
        <v>107</v>
      </c>
      <c r="V24" s="296">
        <v>120</v>
      </c>
      <c r="W24" s="296">
        <v>126</v>
      </c>
      <c r="X24" s="296">
        <v>136</v>
      </c>
      <c r="Y24" s="296">
        <v>135</v>
      </c>
      <c r="Z24" s="296">
        <v>125</v>
      </c>
      <c r="AA24" s="296">
        <v>138</v>
      </c>
      <c r="AB24" s="296">
        <v>129</v>
      </c>
      <c r="AC24" s="296">
        <v>118</v>
      </c>
      <c r="AD24" s="296">
        <v>113</v>
      </c>
      <c r="AE24" s="296">
        <v>93</v>
      </c>
      <c r="AF24" s="296">
        <v>93</v>
      </c>
      <c r="AG24" s="296">
        <v>77</v>
      </c>
      <c r="AH24" s="296">
        <v>89</v>
      </c>
      <c r="AI24" s="296">
        <v>88</v>
      </c>
      <c r="AJ24" s="296">
        <v>84</v>
      </c>
      <c r="AK24" s="296">
        <v>78</v>
      </c>
      <c r="AL24" s="296">
        <v>73</v>
      </c>
      <c r="AM24" s="296">
        <v>76</v>
      </c>
      <c r="AN24" s="296">
        <v>69</v>
      </c>
      <c r="AO24" s="296">
        <v>68</v>
      </c>
      <c r="AP24" s="296">
        <v>64</v>
      </c>
      <c r="AQ24" s="296">
        <v>64</v>
      </c>
      <c r="AR24" s="296">
        <v>58</v>
      </c>
      <c r="AS24" s="296">
        <v>62</v>
      </c>
      <c r="AT24" s="296">
        <v>56</v>
      </c>
      <c r="AU24" s="296">
        <v>63</v>
      </c>
      <c r="AV24" s="296">
        <v>63</v>
      </c>
      <c r="AW24" s="296">
        <v>58</v>
      </c>
      <c r="AX24" s="296">
        <v>61</v>
      </c>
      <c r="AY24" s="296">
        <v>55</v>
      </c>
      <c r="AZ24" s="296">
        <v>60</v>
      </c>
      <c r="BA24" s="296">
        <v>61</v>
      </c>
      <c r="BB24" s="296">
        <v>60</v>
      </c>
      <c r="BC24" s="296">
        <v>60</v>
      </c>
      <c r="BD24" s="296">
        <v>58</v>
      </c>
      <c r="BE24" s="296">
        <v>62</v>
      </c>
      <c r="BF24" s="296">
        <v>70</v>
      </c>
      <c r="BG24" s="296">
        <v>75</v>
      </c>
      <c r="BH24" s="296">
        <v>70</v>
      </c>
      <c r="BI24" s="296">
        <v>70</v>
      </c>
      <c r="BJ24" s="296">
        <v>72</v>
      </c>
      <c r="BK24" s="296">
        <v>84</v>
      </c>
      <c r="BL24" s="296">
        <v>96</v>
      </c>
      <c r="BM24" s="296">
        <v>116</v>
      </c>
      <c r="BN24" s="296">
        <v>130</v>
      </c>
      <c r="BO24" s="296">
        <v>142</v>
      </c>
      <c r="BP24" s="296">
        <v>144</v>
      </c>
      <c r="BQ24" s="296">
        <v>139</v>
      </c>
      <c r="BR24" s="296">
        <v>145</v>
      </c>
      <c r="BS24" s="296">
        <v>154</v>
      </c>
      <c r="BT24" s="296">
        <v>126</v>
      </c>
      <c r="BU24" s="296">
        <v>117</v>
      </c>
      <c r="BV24" s="296">
        <v>116</v>
      </c>
      <c r="BW24" s="296">
        <v>107</v>
      </c>
    </row>
    <row r="25" spans="1:75" x14ac:dyDescent="0.25">
      <c r="A25" t="s">
        <v>22</v>
      </c>
      <c r="B25" s="296">
        <v>19</v>
      </c>
      <c r="C25" s="296">
        <v>21</v>
      </c>
      <c r="D25" s="296">
        <v>21</v>
      </c>
      <c r="E25" s="296">
        <v>16</v>
      </c>
      <c r="F25" s="296">
        <v>13</v>
      </c>
      <c r="G25" s="296">
        <v>10</v>
      </c>
      <c r="H25" s="296">
        <v>9</v>
      </c>
      <c r="I25" s="296">
        <v>9</v>
      </c>
      <c r="J25" s="296">
        <v>10</v>
      </c>
      <c r="K25" s="296">
        <v>12</v>
      </c>
      <c r="L25" s="296">
        <v>14</v>
      </c>
      <c r="M25" s="296">
        <v>14</v>
      </c>
      <c r="N25" s="296">
        <v>14</v>
      </c>
      <c r="O25" s="296">
        <v>20</v>
      </c>
      <c r="P25" s="296">
        <v>28</v>
      </c>
      <c r="Q25" s="296">
        <v>22</v>
      </c>
      <c r="R25" s="296">
        <v>30</v>
      </c>
      <c r="S25" s="296">
        <v>30</v>
      </c>
      <c r="T25" s="296">
        <v>25</v>
      </c>
      <c r="U25" s="296">
        <v>25</v>
      </c>
      <c r="V25" s="296">
        <v>20</v>
      </c>
      <c r="W25" s="296">
        <v>20</v>
      </c>
      <c r="X25" s="296">
        <v>20</v>
      </c>
      <c r="Y25" s="296">
        <v>28</v>
      </c>
      <c r="Z25" s="296">
        <v>25</v>
      </c>
      <c r="AA25" s="296">
        <v>25</v>
      </c>
      <c r="AB25" s="296">
        <v>26</v>
      </c>
      <c r="AC25" s="296">
        <v>29</v>
      </c>
      <c r="AD25" s="296">
        <v>30</v>
      </c>
      <c r="AE25" s="296">
        <v>42</v>
      </c>
      <c r="AF25" s="296">
        <v>50</v>
      </c>
      <c r="AG25" s="296">
        <v>56</v>
      </c>
      <c r="AH25" s="296">
        <v>54</v>
      </c>
      <c r="AI25" s="296">
        <v>49</v>
      </c>
      <c r="AJ25" s="296">
        <v>50</v>
      </c>
      <c r="AK25" s="296">
        <v>49</v>
      </c>
      <c r="AL25" s="296">
        <v>59</v>
      </c>
      <c r="AM25" s="296">
        <v>50</v>
      </c>
      <c r="AN25" s="296">
        <v>49</v>
      </c>
      <c r="AO25" s="296">
        <v>44</v>
      </c>
      <c r="AP25" s="296">
        <v>42</v>
      </c>
      <c r="AQ25" s="296">
        <v>40</v>
      </c>
      <c r="AR25" s="296">
        <v>35</v>
      </c>
      <c r="AS25" s="296">
        <v>31</v>
      </c>
      <c r="AT25" s="296">
        <v>31</v>
      </c>
      <c r="AU25" s="296">
        <v>35</v>
      </c>
      <c r="AV25" s="296">
        <v>29</v>
      </c>
      <c r="AW25" s="296">
        <v>30</v>
      </c>
      <c r="AX25" s="296">
        <v>24</v>
      </c>
      <c r="AY25" s="296">
        <v>23</v>
      </c>
      <c r="AZ25" s="296">
        <v>18</v>
      </c>
      <c r="BA25" s="296">
        <v>22</v>
      </c>
      <c r="BB25" s="296">
        <v>25</v>
      </c>
      <c r="BC25" s="296">
        <v>30</v>
      </c>
      <c r="BD25" s="296">
        <v>25</v>
      </c>
      <c r="BE25" s="296">
        <v>27</v>
      </c>
      <c r="BF25" s="296">
        <v>20</v>
      </c>
      <c r="BG25" s="296">
        <v>21</v>
      </c>
      <c r="BH25" s="296">
        <v>17</v>
      </c>
      <c r="BI25" s="296">
        <v>21</v>
      </c>
      <c r="BJ25" s="296">
        <v>20</v>
      </c>
      <c r="BK25" s="296">
        <v>29</v>
      </c>
      <c r="BL25" s="296">
        <v>43</v>
      </c>
      <c r="BM25" s="296">
        <v>38</v>
      </c>
      <c r="BN25" s="296">
        <v>42</v>
      </c>
      <c r="BO25" s="296">
        <v>33</v>
      </c>
      <c r="BP25" s="296">
        <v>26</v>
      </c>
      <c r="BQ25" s="296">
        <v>25</v>
      </c>
      <c r="BR25" s="296">
        <v>24</v>
      </c>
      <c r="BS25" s="296">
        <v>27</v>
      </c>
      <c r="BT25" s="296">
        <v>26</v>
      </c>
      <c r="BU25" s="296">
        <v>22</v>
      </c>
      <c r="BV25" s="296">
        <v>21</v>
      </c>
      <c r="BW25" s="296">
        <v>20</v>
      </c>
    </row>
    <row r="26" spans="1:75" x14ac:dyDescent="0.25">
      <c r="A26" t="s">
        <v>23</v>
      </c>
      <c r="B26" s="296">
        <v>2084</v>
      </c>
      <c r="C26" s="296">
        <v>2132</v>
      </c>
      <c r="D26" s="296">
        <v>2110</v>
      </c>
      <c r="E26" s="296">
        <v>2187</v>
      </c>
      <c r="F26" s="296">
        <v>2211</v>
      </c>
      <c r="G26" s="296">
        <v>2245</v>
      </c>
      <c r="H26" s="296">
        <v>2224</v>
      </c>
      <c r="I26" s="296">
        <v>2166</v>
      </c>
      <c r="J26" s="296">
        <v>2164</v>
      </c>
      <c r="K26" s="296">
        <v>2149</v>
      </c>
      <c r="L26" s="296">
        <v>2098</v>
      </c>
      <c r="M26" s="296">
        <v>2096</v>
      </c>
      <c r="N26" s="296">
        <v>2086</v>
      </c>
      <c r="O26" s="296">
        <v>2145</v>
      </c>
      <c r="P26" s="296">
        <v>2106</v>
      </c>
      <c r="Q26" s="296">
        <v>2138</v>
      </c>
      <c r="R26" s="296">
        <v>2105</v>
      </c>
      <c r="S26" s="296">
        <v>2061</v>
      </c>
      <c r="T26" s="296">
        <v>1996</v>
      </c>
      <c r="U26" s="296">
        <v>1978</v>
      </c>
      <c r="V26" s="296">
        <v>1980</v>
      </c>
      <c r="W26" s="296">
        <v>1934</v>
      </c>
      <c r="X26" s="296">
        <v>1852</v>
      </c>
      <c r="Y26" s="296">
        <v>1818</v>
      </c>
      <c r="Z26" s="296">
        <v>1809</v>
      </c>
      <c r="AA26" s="296">
        <v>1768</v>
      </c>
      <c r="AB26" s="296">
        <v>1695</v>
      </c>
      <c r="AC26" s="296">
        <v>1660</v>
      </c>
      <c r="AD26" s="296">
        <v>1639</v>
      </c>
      <c r="AE26" s="296">
        <v>1651</v>
      </c>
      <c r="AF26" s="296">
        <v>1609</v>
      </c>
      <c r="AG26" s="296">
        <v>1589</v>
      </c>
      <c r="AH26" s="296">
        <v>1522</v>
      </c>
      <c r="AI26" s="296">
        <v>1529</v>
      </c>
      <c r="AJ26" s="296">
        <v>1482</v>
      </c>
      <c r="AK26" s="296">
        <v>1433</v>
      </c>
      <c r="AL26" s="296">
        <v>1423</v>
      </c>
      <c r="AM26" s="296">
        <v>1413</v>
      </c>
      <c r="AN26" s="296">
        <v>1329</v>
      </c>
      <c r="AO26" s="296">
        <v>1315</v>
      </c>
      <c r="AP26" s="296">
        <v>1284</v>
      </c>
      <c r="AQ26" s="296">
        <v>1245</v>
      </c>
      <c r="AR26" s="296">
        <v>1177</v>
      </c>
      <c r="AS26" s="296">
        <v>1124</v>
      </c>
      <c r="AT26" s="296">
        <v>1144</v>
      </c>
      <c r="AU26" s="296">
        <v>1096</v>
      </c>
      <c r="AV26" s="296">
        <v>1044</v>
      </c>
      <c r="AW26" s="296">
        <v>946</v>
      </c>
      <c r="AX26" s="296">
        <v>891</v>
      </c>
      <c r="AY26" s="296">
        <v>863</v>
      </c>
      <c r="AZ26" s="296">
        <v>799</v>
      </c>
      <c r="BA26" s="296">
        <v>787</v>
      </c>
      <c r="BB26" s="296">
        <v>762</v>
      </c>
      <c r="BC26" s="296">
        <v>794</v>
      </c>
      <c r="BD26" s="296">
        <v>804</v>
      </c>
      <c r="BE26" s="296">
        <v>781</v>
      </c>
      <c r="BF26" s="296">
        <v>797</v>
      </c>
      <c r="BG26" s="296">
        <v>820</v>
      </c>
      <c r="BH26" s="296">
        <v>853</v>
      </c>
      <c r="BI26" s="296">
        <v>887</v>
      </c>
      <c r="BJ26" s="296">
        <v>924</v>
      </c>
      <c r="BK26" s="296">
        <v>975</v>
      </c>
      <c r="BL26" s="296">
        <v>987</v>
      </c>
      <c r="BM26" s="296">
        <v>1004</v>
      </c>
      <c r="BN26" s="296">
        <v>992</v>
      </c>
      <c r="BO26" s="296">
        <v>975</v>
      </c>
      <c r="BP26" s="296">
        <v>997</v>
      </c>
      <c r="BQ26" s="296">
        <v>1021</v>
      </c>
      <c r="BR26" s="296">
        <v>1056</v>
      </c>
      <c r="BS26" s="296">
        <v>1031</v>
      </c>
      <c r="BT26" s="296">
        <v>937</v>
      </c>
      <c r="BU26" s="296">
        <v>981</v>
      </c>
      <c r="BV26" s="296">
        <v>1004</v>
      </c>
      <c r="BW26" s="296">
        <v>1015</v>
      </c>
    </row>
    <row r="27" spans="1:75" x14ac:dyDescent="0.25">
      <c r="A27" t="s">
        <v>24</v>
      </c>
      <c r="B27" s="296">
        <v>78</v>
      </c>
      <c r="C27" s="296">
        <v>78</v>
      </c>
      <c r="D27" s="296">
        <v>83</v>
      </c>
      <c r="E27" s="296">
        <v>80</v>
      </c>
      <c r="F27" s="296">
        <v>88</v>
      </c>
      <c r="G27" s="296">
        <v>95</v>
      </c>
      <c r="H27" s="296">
        <v>102</v>
      </c>
      <c r="I27" s="296">
        <v>111</v>
      </c>
      <c r="J27" s="296">
        <v>114</v>
      </c>
      <c r="K27" s="296">
        <v>118</v>
      </c>
      <c r="L27" s="296">
        <v>112</v>
      </c>
      <c r="M27" s="296">
        <v>116</v>
      </c>
      <c r="N27" s="296">
        <v>124</v>
      </c>
      <c r="O27" s="296">
        <v>123</v>
      </c>
      <c r="P27" s="296">
        <v>125</v>
      </c>
      <c r="Q27" s="296">
        <v>123</v>
      </c>
      <c r="R27" s="296">
        <v>114</v>
      </c>
      <c r="S27" s="296">
        <v>125</v>
      </c>
      <c r="T27" s="296">
        <v>118</v>
      </c>
      <c r="U27" s="296">
        <v>97</v>
      </c>
      <c r="V27" s="296">
        <v>99</v>
      </c>
      <c r="W27" s="296">
        <v>107</v>
      </c>
      <c r="X27" s="296">
        <v>111</v>
      </c>
      <c r="Y27" s="296">
        <v>115</v>
      </c>
      <c r="Z27" s="296">
        <v>113</v>
      </c>
      <c r="AA27" s="296">
        <v>110</v>
      </c>
      <c r="AB27" s="296">
        <v>92</v>
      </c>
      <c r="AC27" s="296">
        <v>98</v>
      </c>
      <c r="AD27" s="296">
        <v>95</v>
      </c>
      <c r="AE27" s="296">
        <v>92</v>
      </c>
      <c r="AF27" s="296">
        <v>88</v>
      </c>
      <c r="AG27" s="296">
        <v>97</v>
      </c>
      <c r="AH27" s="296">
        <v>97</v>
      </c>
      <c r="AI27" s="296">
        <v>96</v>
      </c>
      <c r="AJ27" s="296">
        <v>98</v>
      </c>
      <c r="AK27" s="296">
        <v>98</v>
      </c>
      <c r="AL27" s="296">
        <v>98</v>
      </c>
      <c r="AM27" s="296">
        <v>102</v>
      </c>
      <c r="AN27" s="296">
        <v>88</v>
      </c>
      <c r="AO27" s="296">
        <v>85</v>
      </c>
      <c r="AP27" s="296">
        <v>77</v>
      </c>
      <c r="AQ27" s="296">
        <v>93</v>
      </c>
      <c r="AR27" s="296">
        <v>89</v>
      </c>
      <c r="AS27" s="296">
        <v>96</v>
      </c>
      <c r="AT27" s="296">
        <v>80</v>
      </c>
      <c r="AU27" s="296">
        <v>75</v>
      </c>
      <c r="AV27" s="296">
        <v>80</v>
      </c>
      <c r="AW27" s="296">
        <v>75</v>
      </c>
      <c r="AX27" s="296">
        <v>73</v>
      </c>
      <c r="AY27" s="296">
        <v>89</v>
      </c>
      <c r="AZ27" s="296">
        <v>82</v>
      </c>
      <c r="BA27" s="296">
        <v>83</v>
      </c>
      <c r="BB27" s="296">
        <v>77</v>
      </c>
      <c r="BC27" s="296">
        <v>83</v>
      </c>
      <c r="BD27" s="296">
        <v>91</v>
      </c>
      <c r="BE27" s="296">
        <v>79</v>
      </c>
      <c r="BF27" s="296">
        <v>79</v>
      </c>
      <c r="BG27" s="296">
        <v>76</v>
      </c>
      <c r="BH27" s="296">
        <v>74</v>
      </c>
      <c r="BI27" s="296">
        <v>81</v>
      </c>
      <c r="BJ27" s="296">
        <v>99</v>
      </c>
      <c r="BK27" s="296">
        <v>98</v>
      </c>
      <c r="BL27" s="296">
        <v>90</v>
      </c>
      <c r="BM27" s="296">
        <v>87</v>
      </c>
      <c r="BN27" s="296">
        <v>80</v>
      </c>
      <c r="BO27" s="296">
        <v>83</v>
      </c>
      <c r="BP27" s="296">
        <v>79</v>
      </c>
      <c r="BQ27" s="296">
        <v>91</v>
      </c>
      <c r="BR27" s="296">
        <v>95</v>
      </c>
      <c r="BS27" s="296">
        <v>101</v>
      </c>
      <c r="BT27" s="296">
        <v>90</v>
      </c>
      <c r="BU27" s="296">
        <v>89</v>
      </c>
      <c r="BV27" s="296">
        <v>82</v>
      </c>
      <c r="BW27" s="296">
        <v>89</v>
      </c>
    </row>
    <row r="28" spans="1:75" x14ac:dyDescent="0.25">
      <c r="A28" t="s">
        <v>25</v>
      </c>
      <c r="B28" s="296">
        <v>270</v>
      </c>
      <c r="C28" s="296">
        <v>259</v>
      </c>
      <c r="D28" s="296">
        <v>253</v>
      </c>
      <c r="E28" s="296">
        <v>248</v>
      </c>
      <c r="F28" s="296">
        <v>231</v>
      </c>
      <c r="G28" s="296">
        <v>242</v>
      </c>
      <c r="H28" s="296">
        <v>216</v>
      </c>
      <c r="I28" s="296">
        <v>195</v>
      </c>
      <c r="J28" s="296">
        <v>192</v>
      </c>
      <c r="K28" s="296">
        <v>210</v>
      </c>
      <c r="L28" s="296">
        <v>196</v>
      </c>
      <c r="M28" s="296">
        <v>171</v>
      </c>
      <c r="N28" s="296">
        <v>167</v>
      </c>
      <c r="O28" s="296">
        <v>171</v>
      </c>
      <c r="P28" s="296">
        <v>164</v>
      </c>
      <c r="Q28" s="296">
        <v>162</v>
      </c>
      <c r="R28" s="296">
        <v>165</v>
      </c>
      <c r="S28" s="296">
        <v>151</v>
      </c>
      <c r="T28" s="296">
        <v>143</v>
      </c>
      <c r="U28" s="296">
        <v>144</v>
      </c>
      <c r="V28" s="296">
        <v>134</v>
      </c>
      <c r="W28" s="296">
        <v>129</v>
      </c>
      <c r="X28" s="296">
        <v>131</v>
      </c>
      <c r="Y28" s="296">
        <v>127</v>
      </c>
      <c r="Z28" s="296">
        <v>130</v>
      </c>
      <c r="AA28" s="296">
        <v>150</v>
      </c>
      <c r="AB28" s="296">
        <v>163</v>
      </c>
      <c r="AC28" s="296">
        <v>173</v>
      </c>
      <c r="AD28" s="296">
        <v>166</v>
      </c>
      <c r="AE28" s="296">
        <v>180</v>
      </c>
      <c r="AF28" s="296">
        <v>193</v>
      </c>
      <c r="AG28" s="296">
        <v>198</v>
      </c>
      <c r="AH28" s="296">
        <v>196</v>
      </c>
      <c r="AI28" s="296">
        <v>204</v>
      </c>
      <c r="AJ28" s="296">
        <v>197</v>
      </c>
      <c r="AK28" s="296">
        <v>195</v>
      </c>
      <c r="AL28" s="296">
        <v>207</v>
      </c>
      <c r="AM28" s="296">
        <v>224</v>
      </c>
      <c r="AN28" s="296">
        <v>230</v>
      </c>
      <c r="AO28" s="296">
        <v>227</v>
      </c>
      <c r="AP28" s="296">
        <v>223</v>
      </c>
      <c r="AQ28" s="296">
        <v>230</v>
      </c>
      <c r="AR28" s="296">
        <v>237</v>
      </c>
      <c r="AS28" s="296">
        <v>260</v>
      </c>
      <c r="AT28" s="296">
        <v>271</v>
      </c>
      <c r="AU28" s="296">
        <v>276</v>
      </c>
      <c r="AV28" s="296">
        <v>248</v>
      </c>
      <c r="AW28" s="296">
        <v>232</v>
      </c>
      <c r="AX28" s="296">
        <v>234</v>
      </c>
      <c r="AY28" s="296">
        <v>222</v>
      </c>
      <c r="AZ28" s="296">
        <v>241</v>
      </c>
      <c r="BA28" s="296">
        <v>234</v>
      </c>
      <c r="BB28" s="296">
        <v>231</v>
      </c>
      <c r="BC28" s="296">
        <v>232</v>
      </c>
      <c r="BD28" s="296">
        <v>228</v>
      </c>
      <c r="BE28" s="296">
        <v>232</v>
      </c>
      <c r="BF28" s="296">
        <v>230</v>
      </c>
      <c r="BG28" s="296">
        <v>233</v>
      </c>
      <c r="BH28" s="296">
        <v>248</v>
      </c>
      <c r="BI28" s="296">
        <v>252</v>
      </c>
      <c r="BJ28" s="296">
        <v>287</v>
      </c>
      <c r="BK28" s="296">
        <v>277</v>
      </c>
      <c r="BL28" s="296">
        <v>292</v>
      </c>
      <c r="BM28" s="296">
        <v>281</v>
      </c>
      <c r="BN28" s="296">
        <v>287</v>
      </c>
      <c r="BO28" s="296">
        <v>288</v>
      </c>
      <c r="BP28" s="296">
        <v>283</v>
      </c>
      <c r="BQ28" s="296">
        <v>285</v>
      </c>
      <c r="BR28" s="296">
        <v>287</v>
      </c>
      <c r="BS28" s="296">
        <v>279</v>
      </c>
      <c r="BT28" s="296">
        <v>271</v>
      </c>
      <c r="BU28" s="296">
        <v>248</v>
      </c>
      <c r="BV28" s="296">
        <v>259</v>
      </c>
      <c r="BW28" s="296">
        <v>277</v>
      </c>
    </row>
    <row r="29" spans="1:75" x14ac:dyDescent="0.25">
      <c r="A29" t="s">
        <v>26</v>
      </c>
      <c r="B29" s="296">
        <v>2948</v>
      </c>
      <c r="C29" s="296">
        <v>2982</v>
      </c>
      <c r="D29" s="296">
        <v>3124</v>
      </c>
      <c r="E29" s="296">
        <v>3176</v>
      </c>
      <c r="F29" s="296">
        <v>3170</v>
      </c>
      <c r="G29" s="296">
        <v>3166</v>
      </c>
      <c r="H29" s="296">
        <v>3112</v>
      </c>
      <c r="I29" s="296">
        <v>3057</v>
      </c>
      <c r="J29" s="296">
        <v>3035</v>
      </c>
      <c r="K29" s="296">
        <v>3079</v>
      </c>
      <c r="L29" s="296">
        <v>3086</v>
      </c>
      <c r="M29" s="296">
        <v>3055</v>
      </c>
      <c r="N29" s="296">
        <v>3072</v>
      </c>
      <c r="O29" s="296">
        <v>3037</v>
      </c>
      <c r="P29" s="296">
        <v>3073</v>
      </c>
      <c r="Q29" s="296">
        <v>3079</v>
      </c>
      <c r="R29" s="296">
        <v>3088</v>
      </c>
      <c r="S29" s="296">
        <v>3123</v>
      </c>
      <c r="T29" s="296">
        <v>3046</v>
      </c>
      <c r="U29" s="296">
        <v>3049</v>
      </c>
      <c r="V29" s="296">
        <v>3020</v>
      </c>
      <c r="W29" s="296">
        <v>2968</v>
      </c>
      <c r="X29" s="296">
        <v>2862</v>
      </c>
      <c r="Y29" s="296">
        <v>2792</v>
      </c>
      <c r="Z29" s="296">
        <v>2707</v>
      </c>
      <c r="AA29" s="296">
        <v>2617</v>
      </c>
      <c r="AB29" s="296">
        <v>2576</v>
      </c>
      <c r="AC29" s="296">
        <v>2588</v>
      </c>
      <c r="AD29" s="296">
        <v>2537</v>
      </c>
      <c r="AE29" s="296">
        <v>2490</v>
      </c>
      <c r="AF29" s="296">
        <v>2426</v>
      </c>
      <c r="AG29" s="296">
        <v>2401</v>
      </c>
      <c r="AH29" s="296">
        <v>2345</v>
      </c>
      <c r="AI29" s="296">
        <v>2305</v>
      </c>
      <c r="AJ29" s="296">
        <v>2215</v>
      </c>
      <c r="AK29" s="296">
        <v>2142</v>
      </c>
      <c r="AL29" s="296">
        <v>2111</v>
      </c>
      <c r="AM29" s="296">
        <v>2162</v>
      </c>
      <c r="AN29" s="296">
        <v>2224</v>
      </c>
      <c r="AO29" s="296">
        <v>2232</v>
      </c>
      <c r="AP29" s="296">
        <v>2315</v>
      </c>
      <c r="AQ29" s="296">
        <v>2345</v>
      </c>
      <c r="AR29" s="296">
        <v>2361</v>
      </c>
      <c r="AS29" s="296">
        <v>2317</v>
      </c>
      <c r="AT29" s="296">
        <v>2197</v>
      </c>
      <c r="AU29" s="296">
        <v>2223</v>
      </c>
      <c r="AV29" s="296">
        <v>2237</v>
      </c>
      <c r="AW29" s="296">
        <v>2178</v>
      </c>
      <c r="AX29" s="296">
        <v>2130</v>
      </c>
      <c r="AY29" s="296">
        <v>2178</v>
      </c>
      <c r="AZ29" s="296">
        <v>2112</v>
      </c>
      <c r="BA29" s="296">
        <v>2027</v>
      </c>
      <c r="BB29" s="296">
        <v>1915</v>
      </c>
      <c r="BC29" s="296">
        <v>1834</v>
      </c>
      <c r="BD29" s="296">
        <v>1789</v>
      </c>
      <c r="BE29" s="296">
        <v>1676</v>
      </c>
      <c r="BF29" s="296">
        <v>1613</v>
      </c>
      <c r="BG29" s="296">
        <v>1580</v>
      </c>
      <c r="BH29" s="296">
        <v>1578</v>
      </c>
      <c r="BI29" s="296">
        <v>1563</v>
      </c>
      <c r="BJ29" s="296">
        <v>1515</v>
      </c>
      <c r="BK29" s="296">
        <v>1532</v>
      </c>
      <c r="BL29" s="296">
        <v>1624</v>
      </c>
      <c r="BM29" s="296">
        <v>1679</v>
      </c>
      <c r="BN29" s="296">
        <v>1675</v>
      </c>
      <c r="BO29" s="296">
        <v>1770</v>
      </c>
      <c r="BP29" s="296">
        <v>1880</v>
      </c>
      <c r="BQ29" s="296">
        <v>1841</v>
      </c>
      <c r="BR29" s="296">
        <v>1827</v>
      </c>
      <c r="BS29" s="296">
        <v>1808</v>
      </c>
      <c r="BT29" s="296">
        <v>1844</v>
      </c>
      <c r="BU29" s="296">
        <v>1825</v>
      </c>
      <c r="BV29" s="296">
        <v>1789</v>
      </c>
      <c r="BW29" s="296">
        <v>1827</v>
      </c>
    </row>
    <row r="30" spans="1:75" x14ac:dyDescent="0.25">
      <c r="A30" t="s">
        <v>27</v>
      </c>
      <c r="B30" s="296">
        <v>120</v>
      </c>
      <c r="C30" s="296">
        <v>131</v>
      </c>
      <c r="D30" s="296">
        <v>98</v>
      </c>
      <c r="E30" s="296">
        <v>93</v>
      </c>
      <c r="F30" s="296">
        <v>94</v>
      </c>
      <c r="G30" s="296">
        <v>86</v>
      </c>
      <c r="H30" s="296">
        <v>82</v>
      </c>
      <c r="I30" s="296">
        <v>72</v>
      </c>
      <c r="J30" s="296">
        <v>69</v>
      </c>
      <c r="K30" s="296">
        <v>64</v>
      </c>
      <c r="L30" s="296">
        <v>56</v>
      </c>
      <c r="M30" s="296">
        <v>56</v>
      </c>
      <c r="N30" s="296">
        <v>45</v>
      </c>
      <c r="O30" s="296">
        <v>43</v>
      </c>
      <c r="P30" s="296">
        <v>47</v>
      </c>
      <c r="Q30" s="296">
        <v>48</v>
      </c>
      <c r="R30" s="296">
        <v>50</v>
      </c>
      <c r="S30" s="296">
        <v>52</v>
      </c>
      <c r="T30" s="296">
        <v>48</v>
      </c>
      <c r="U30" s="296">
        <v>52</v>
      </c>
      <c r="V30" s="296">
        <v>48</v>
      </c>
      <c r="W30" s="296">
        <v>58</v>
      </c>
      <c r="X30" s="296">
        <v>69</v>
      </c>
      <c r="Y30" s="296">
        <v>76</v>
      </c>
      <c r="Z30" s="296">
        <v>81</v>
      </c>
      <c r="AA30" s="296">
        <v>86</v>
      </c>
      <c r="AB30" s="296">
        <v>81</v>
      </c>
      <c r="AC30" s="296">
        <v>85</v>
      </c>
      <c r="AD30" s="296">
        <v>82</v>
      </c>
      <c r="AE30" s="296">
        <v>87</v>
      </c>
      <c r="AF30" s="296">
        <v>80</v>
      </c>
      <c r="AG30" s="296">
        <v>83</v>
      </c>
      <c r="AH30" s="296">
        <v>75</v>
      </c>
      <c r="AI30" s="296">
        <v>79</v>
      </c>
      <c r="AJ30" s="296">
        <v>77</v>
      </c>
      <c r="AK30" s="296">
        <v>91</v>
      </c>
      <c r="AL30" s="296">
        <v>96</v>
      </c>
      <c r="AM30" s="296">
        <v>95</v>
      </c>
      <c r="AN30" s="296">
        <v>89</v>
      </c>
      <c r="AO30" s="296">
        <v>84</v>
      </c>
      <c r="AP30" s="296">
        <v>86</v>
      </c>
      <c r="AQ30" s="296">
        <v>78</v>
      </c>
      <c r="AR30" s="296">
        <v>79</v>
      </c>
      <c r="AS30" s="296">
        <v>74</v>
      </c>
      <c r="AT30" s="296">
        <v>77</v>
      </c>
      <c r="AU30" s="296">
        <v>73</v>
      </c>
      <c r="AV30" s="296">
        <v>73</v>
      </c>
      <c r="AW30" s="296">
        <v>73</v>
      </c>
      <c r="AX30" s="296">
        <v>79</v>
      </c>
      <c r="AY30" s="296">
        <v>78</v>
      </c>
      <c r="AZ30" s="296">
        <v>87</v>
      </c>
      <c r="BA30" s="296">
        <v>77</v>
      </c>
      <c r="BB30" s="296">
        <v>65</v>
      </c>
      <c r="BC30" s="296">
        <v>65</v>
      </c>
      <c r="BD30" s="296">
        <v>61</v>
      </c>
      <c r="BE30" s="296">
        <v>65</v>
      </c>
      <c r="BF30" s="296">
        <v>69</v>
      </c>
      <c r="BG30" s="296">
        <v>69</v>
      </c>
      <c r="BH30" s="296">
        <v>64</v>
      </c>
      <c r="BI30" s="296">
        <v>65</v>
      </c>
      <c r="BJ30" s="296">
        <v>58</v>
      </c>
      <c r="BK30" s="296">
        <v>63</v>
      </c>
      <c r="BL30" s="296">
        <v>60</v>
      </c>
      <c r="BM30" s="296">
        <v>78</v>
      </c>
      <c r="BN30" s="296">
        <v>69</v>
      </c>
      <c r="BO30" s="296">
        <v>83</v>
      </c>
      <c r="BP30" s="296">
        <v>81</v>
      </c>
      <c r="BQ30" s="296">
        <v>75</v>
      </c>
      <c r="BR30" s="296">
        <v>67</v>
      </c>
      <c r="BS30" s="296">
        <v>68</v>
      </c>
      <c r="BT30" s="296">
        <v>63</v>
      </c>
      <c r="BU30" s="296">
        <v>69</v>
      </c>
      <c r="BV30" s="296">
        <v>74</v>
      </c>
      <c r="BW30" s="296">
        <v>72</v>
      </c>
    </row>
    <row r="31" spans="1:75" x14ac:dyDescent="0.25">
      <c r="A31" t="s">
        <v>28</v>
      </c>
      <c r="B31" s="296">
        <v>221</v>
      </c>
      <c r="C31" s="296">
        <v>219</v>
      </c>
      <c r="D31" s="296">
        <v>200</v>
      </c>
      <c r="E31" s="296">
        <v>196</v>
      </c>
      <c r="F31" s="296">
        <v>195</v>
      </c>
      <c r="G31" s="296">
        <v>191</v>
      </c>
      <c r="H31" s="296">
        <v>174</v>
      </c>
      <c r="I31" s="296">
        <v>168</v>
      </c>
      <c r="J31" s="296">
        <v>169</v>
      </c>
      <c r="K31" s="296">
        <v>174</v>
      </c>
      <c r="L31" s="296">
        <v>167</v>
      </c>
      <c r="M31" s="296">
        <v>180</v>
      </c>
      <c r="N31" s="296">
        <v>177</v>
      </c>
      <c r="O31" s="296">
        <v>182</v>
      </c>
      <c r="P31" s="296">
        <v>191</v>
      </c>
      <c r="Q31" s="296">
        <v>193</v>
      </c>
      <c r="R31" s="296">
        <v>192</v>
      </c>
      <c r="S31" s="296">
        <v>180</v>
      </c>
      <c r="T31" s="296">
        <v>165</v>
      </c>
      <c r="U31" s="296">
        <v>154</v>
      </c>
      <c r="V31" s="296">
        <v>167</v>
      </c>
      <c r="W31" s="296">
        <v>189</v>
      </c>
      <c r="X31" s="296">
        <v>180</v>
      </c>
      <c r="Y31" s="296">
        <v>180</v>
      </c>
      <c r="Z31" s="296">
        <v>183</v>
      </c>
      <c r="AA31" s="296">
        <v>181</v>
      </c>
      <c r="AB31" s="296">
        <v>166</v>
      </c>
      <c r="AC31" s="296">
        <v>170</v>
      </c>
      <c r="AD31" s="296">
        <v>169</v>
      </c>
      <c r="AE31" s="296">
        <v>168</v>
      </c>
      <c r="AF31" s="296">
        <v>172</v>
      </c>
      <c r="AG31" s="296">
        <v>183</v>
      </c>
      <c r="AH31" s="296">
        <v>197</v>
      </c>
      <c r="AI31" s="296">
        <v>205</v>
      </c>
      <c r="AJ31" s="296">
        <v>224</v>
      </c>
      <c r="AK31" s="296">
        <v>226</v>
      </c>
      <c r="AL31" s="296">
        <v>209</v>
      </c>
      <c r="AM31" s="296">
        <v>196</v>
      </c>
      <c r="AN31" s="296">
        <v>200</v>
      </c>
      <c r="AO31" s="296">
        <v>196</v>
      </c>
      <c r="AP31" s="296">
        <v>185</v>
      </c>
      <c r="AQ31" s="296">
        <v>196</v>
      </c>
      <c r="AR31" s="296">
        <v>186</v>
      </c>
      <c r="AS31" s="296">
        <v>155</v>
      </c>
      <c r="AT31" s="296">
        <v>139</v>
      </c>
      <c r="AU31" s="296">
        <v>150</v>
      </c>
      <c r="AV31" s="296">
        <v>153</v>
      </c>
      <c r="AW31" s="296">
        <v>150</v>
      </c>
      <c r="AX31" s="296">
        <v>159</v>
      </c>
      <c r="AY31" s="296">
        <v>145</v>
      </c>
      <c r="AZ31" s="296">
        <v>139</v>
      </c>
      <c r="BA31" s="296">
        <v>163</v>
      </c>
      <c r="BB31" s="296">
        <v>176</v>
      </c>
      <c r="BC31" s="296">
        <v>198</v>
      </c>
      <c r="BD31" s="296">
        <v>221</v>
      </c>
      <c r="BE31" s="296">
        <v>207</v>
      </c>
      <c r="BF31" s="296">
        <v>211</v>
      </c>
      <c r="BG31" s="296">
        <v>205</v>
      </c>
      <c r="BH31" s="296">
        <v>197</v>
      </c>
      <c r="BI31" s="296">
        <v>190</v>
      </c>
      <c r="BJ31" s="296">
        <v>203</v>
      </c>
      <c r="BK31" s="296">
        <v>214</v>
      </c>
      <c r="BL31" s="296">
        <v>230</v>
      </c>
      <c r="BM31" s="296">
        <v>215</v>
      </c>
      <c r="BN31" s="296">
        <v>237</v>
      </c>
      <c r="BO31" s="296">
        <v>260</v>
      </c>
      <c r="BP31" s="296">
        <v>258</v>
      </c>
      <c r="BQ31" s="296">
        <v>280</v>
      </c>
      <c r="BR31" s="296">
        <v>291</v>
      </c>
      <c r="BS31" s="296">
        <v>316</v>
      </c>
      <c r="BT31" s="296">
        <v>330</v>
      </c>
      <c r="BU31" s="296">
        <v>332</v>
      </c>
      <c r="BV31" s="296">
        <v>345</v>
      </c>
      <c r="BW31" s="296">
        <v>339</v>
      </c>
    </row>
    <row r="32" spans="1:75" x14ac:dyDescent="0.25">
      <c r="A32" t="s">
        <v>29</v>
      </c>
      <c r="B32" s="296">
        <v>277</v>
      </c>
      <c r="C32" s="296">
        <v>281</v>
      </c>
      <c r="D32" s="296">
        <v>285</v>
      </c>
      <c r="E32" s="296">
        <v>293</v>
      </c>
      <c r="F32" s="296">
        <v>295</v>
      </c>
      <c r="G32" s="296">
        <v>291</v>
      </c>
      <c r="H32" s="296">
        <v>290</v>
      </c>
      <c r="I32" s="296">
        <v>278</v>
      </c>
      <c r="J32" s="296">
        <v>297</v>
      </c>
      <c r="K32" s="296">
        <v>311</v>
      </c>
      <c r="L32" s="296">
        <v>328</v>
      </c>
      <c r="M32" s="296">
        <v>352</v>
      </c>
      <c r="N32" s="296">
        <v>355</v>
      </c>
      <c r="O32" s="296">
        <v>376</v>
      </c>
      <c r="P32" s="296">
        <v>414</v>
      </c>
      <c r="Q32" s="296">
        <v>399</v>
      </c>
      <c r="R32" s="296">
        <v>386</v>
      </c>
      <c r="S32" s="296">
        <v>388</v>
      </c>
      <c r="T32" s="296">
        <v>358</v>
      </c>
      <c r="U32" s="296">
        <v>333</v>
      </c>
      <c r="V32" s="296">
        <v>331</v>
      </c>
      <c r="W32" s="296">
        <v>345</v>
      </c>
      <c r="X32" s="296">
        <v>351</v>
      </c>
      <c r="Y32" s="296">
        <v>336</v>
      </c>
      <c r="Z32" s="296">
        <v>304</v>
      </c>
      <c r="AA32" s="296">
        <v>312</v>
      </c>
      <c r="AB32" s="296">
        <v>311</v>
      </c>
      <c r="AC32" s="296">
        <v>288</v>
      </c>
      <c r="AD32" s="296">
        <v>285</v>
      </c>
      <c r="AE32" s="296">
        <v>280</v>
      </c>
      <c r="AF32" s="296">
        <v>275</v>
      </c>
      <c r="AG32" s="296">
        <v>275</v>
      </c>
      <c r="AH32" s="296">
        <v>280</v>
      </c>
      <c r="AI32" s="296">
        <v>295</v>
      </c>
      <c r="AJ32" s="296">
        <v>301</v>
      </c>
      <c r="AK32" s="296">
        <v>329</v>
      </c>
      <c r="AL32" s="296">
        <v>359</v>
      </c>
      <c r="AM32" s="296">
        <v>378</v>
      </c>
      <c r="AN32" s="296">
        <v>385</v>
      </c>
      <c r="AO32" s="296">
        <v>406</v>
      </c>
      <c r="AP32" s="296">
        <v>424</v>
      </c>
      <c r="AQ32" s="296">
        <v>399</v>
      </c>
      <c r="AR32" s="296">
        <v>392</v>
      </c>
      <c r="AS32" s="296">
        <v>385</v>
      </c>
      <c r="AT32" s="296">
        <v>367</v>
      </c>
      <c r="AU32" s="296">
        <v>343</v>
      </c>
      <c r="AV32" s="296">
        <v>314</v>
      </c>
      <c r="AW32" s="296">
        <v>279</v>
      </c>
      <c r="AX32" s="296">
        <v>242</v>
      </c>
      <c r="AY32" s="296">
        <v>221</v>
      </c>
      <c r="AZ32" s="296">
        <v>218</v>
      </c>
      <c r="BA32" s="296">
        <v>189</v>
      </c>
      <c r="BB32" s="296">
        <v>171</v>
      </c>
      <c r="BC32" s="296">
        <v>182</v>
      </c>
      <c r="BD32" s="296">
        <v>182</v>
      </c>
      <c r="BE32" s="296">
        <v>200</v>
      </c>
      <c r="BF32" s="296">
        <v>206</v>
      </c>
      <c r="BG32" s="296">
        <v>206</v>
      </c>
      <c r="BH32" s="296">
        <v>223</v>
      </c>
      <c r="BI32" s="296">
        <v>254</v>
      </c>
      <c r="BJ32" s="296">
        <v>238</v>
      </c>
      <c r="BK32" s="296">
        <v>259</v>
      </c>
      <c r="BL32" s="296">
        <v>258</v>
      </c>
      <c r="BM32" s="296">
        <v>243</v>
      </c>
      <c r="BN32" s="296">
        <v>285</v>
      </c>
      <c r="BO32" s="296">
        <v>310</v>
      </c>
      <c r="BP32" s="296">
        <v>319</v>
      </c>
      <c r="BQ32" s="296">
        <v>341</v>
      </c>
      <c r="BR32" s="296">
        <v>378</v>
      </c>
      <c r="BS32" s="296">
        <v>381</v>
      </c>
      <c r="BT32" s="296">
        <v>362</v>
      </c>
      <c r="BU32" s="296">
        <v>351</v>
      </c>
      <c r="BV32" s="296">
        <v>340</v>
      </c>
      <c r="BW32" s="296">
        <v>341</v>
      </c>
    </row>
    <row r="33" spans="1:75" x14ac:dyDescent="0.25">
      <c r="A33" t="s">
        <v>30</v>
      </c>
      <c r="B33" s="296">
        <v>22</v>
      </c>
      <c r="C33" s="296">
        <v>22</v>
      </c>
      <c r="D33" s="296">
        <v>25</v>
      </c>
      <c r="E33" s="296">
        <v>28</v>
      </c>
      <c r="F33" s="296">
        <v>27</v>
      </c>
      <c r="G33" s="296">
        <v>25</v>
      </c>
      <c r="H33" s="296">
        <v>27</v>
      </c>
      <c r="I33" s="296">
        <v>25</v>
      </c>
      <c r="J33" s="296">
        <v>23</v>
      </c>
      <c r="K33" s="296">
        <v>20</v>
      </c>
      <c r="L33" s="296">
        <v>17</v>
      </c>
      <c r="M33" s="296">
        <v>20</v>
      </c>
      <c r="N33" s="296">
        <v>23</v>
      </c>
      <c r="O33" s="296">
        <v>22</v>
      </c>
      <c r="P33" s="296">
        <v>22</v>
      </c>
      <c r="Q33" s="296">
        <v>22</v>
      </c>
      <c r="R33" s="296">
        <v>25</v>
      </c>
      <c r="S33" s="296">
        <v>29</v>
      </c>
      <c r="T33" s="296">
        <v>28</v>
      </c>
      <c r="U33" s="296">
        <v>28</v>
      </c>
      <c r="V33" s="296">
        <v>21</v>
      </c>
      <c r="W33" s="296">
        <v>18</v>
      </c>
      <c r="X33" s="296">
        <v>17</v>
      </c>
      <c r="Y33" s="296">
        <v>19</v>
      </c>
      <c r="Z33" s="296">
        <v>18</v>
      </c>
      <c r="AA33" s="296">
        <v>14</v>
      </c>
      <c r="AB33" s="296">
        <v>10</v>
      </c>
      <c r="AC33" s="296">
        <v>7</v>
      </c>
      <c r="AD33" s="296">
        <v>10</v>
      </c>
      <c r="AE33" s="296">
        <v>8</v>
      </c>
      <c r="AF33" s="296">
        <v>9</v>
      </c>
      <c r="AG33" s="296">
        <v>15</v>
      </c>
      <c r="AH33" s="296">
        <v>11</v>
      </c>
      <c r="AI33" s="296">
        <v>13</v>
      </c>
      <c r="AJ33" s="296">
        <v>13</v>
      </c>
      <c r="AK33" s="296">
        <v>8</v>
      </c>
      <c r="AL33" s="296">
        <v>10</v>
      </c>
      <c r="AM33" s="296">
        <v>10</v>
      </c>
      <c r="AN33" s="296">
        <v>14</v>
      </c>
      <c r="AO33" s="296">
        <v>13</v>
      </c>
      <c r="AP33" s="296">
        <v>14</v>
      </c>
      <c r="AQ33" s="296">
        <v>9</v>
      </c>
      <c r="AR33" s="296">
        <v>10</v>
      </c>
      <c r="AS33" s="296">
        <v>9</v>
      </c>
      <c r="AT33" s="296">
        <v>3</v>
      </c>
      <c r="AU33" s="296">
        <v>6</v>
      </c>
      <c r="AV33" s="296">
        <v>7</v>
      </c>
      <c r="AW33" s="296">
        <v>9</v>
      </c>
      <c r="AX33" s="296">
        <v>10</v>
      </c>
      <c r="AY33" s="296">
        <v>12</v>
      </c>
      <c r="AZ33" s="296">
        <v>16</v>
      </c>
      <c r="BA33" s="296">
        <v>15</v>
      </c>
      <c r="BB33" s="296">
        <v>11</v>
      </c>
      <c r="BC33" s="296">
        <v>16</v>
      </c>
      <c r="BD33" s="296">
        <v>13</v>
      </c>
      <c r="BE33" s="296">
        <v>14</v>
      </c>
      <c r="BF33" s="296">
        <v>15</v>
      </c>
      <c r="BG33" s="296">
        <v>15</v>
      </c>
      <c r="BH33" s="296">
        <v>17</v>
      </c>
      <c r="BI33" s="296">
        <v>11</v>
      </c>
      <c r="BJ33" s="296">
        <v>12</v>
      </c>
      <c r="BK33" s="296">
        <v>13</v>
      </c>
      <c r="BL33" s="296">
        <v>10</v>
      </c>
      <c r="BM33" s="296">
        <v>8</v>
      </c>
      <c r="BN33" s="296">
        <v>8</v>
      </c>
      <c r="BO33" s="296">
        <v>8</v>
      </c>
      <c r="BP33" s="296">
        <v>11</v>
      </c>
      <c r="BQ33" s="296">
        <v>10</v>
      </c>
      <c r="BR33" s="296">
        <v>9</v>
      </c>
      <c r="BS33" s="296">
        <v>15</v>
      </c>
      <c r="BT33" s="296">
        <v>15</v>
      </c>
      <c r="BU33" s="296">
        <v>16</v>
      </c>
      <c r="BV33" s="296">
        <v>14</v>
      </c>
      <c r="BW33" s="296">
        <v>13</v>
      </c>
    </row>
    <row r="34" spans="1:75" x14ac:dyDescent="0.25">
      <c r="A34" t="s">
        <v>31</v>
      </c>
      <c r="B34" s="296">
        <v>2118</v>
      </c>
      <c r="C34" s="296">
        <v>2198</v>
      </c>
      <c r="D34" s="296">
        <v>2247</v>
      </c>
      <c r="E34" s="296">
        <v>2350</v>
      </c>
      <c r="F34" s="296">
        <v>2435</v>
      </c>
      <c r="G34" s="296">
        <v>2362</v>
      </c>
      <c r="H34" s="296">
        <v>2286</v>
      </c>
      <c r="I34" s="296">
        <v>2235</v>
      </c>
      <c r="J34" s="296">
        <v>2231</v>
      </c>
      <c r="K34" s="296">
        <v>2260</v>
      </c>
      <c r="L34" s="296">
        <v>2260</v>
      </c>
      <c r="M34" s="296">
        <v>2239</v>
      </c>
      <c r="N34" s="296">
        <v>2279</v>
      </c>
      <c r="O34" s="296">
        <v>2289</v>
      </c>
      <c r="P34" s="296">
        <v>2365</v>
      </c>
      <c r="Q34" s="296">
        <v>2386</v>
      </c>
      <c r="R34" s="296">
        <v>2415</v>
      </c>
      <c r="S34" s="296">
        <v>2505</v>
      </c>
      <c r="T34" s="296">
        <v>2538</v>
      </c>
      <c r="U34" s="296">
        <v>2606</v>
      </c>
      <c r="V34" s="296">
        <v>2605</v>
      </c>
      <c r="W34" s="296">
        <v>2665</v>
      </c>
      <c r="X34" s="296">
        <v>2694</v>
      </c>
      <c r="Y34" s="296">
        <v>2721</v>
      </c>
      <c r="Z34" s="296">
        <v>2576</v>
      </c>
      <c r="AA34" s="296">
        <v>2635</v>
      </c>
      <c r="AB34" s="296">
        <v>2553</v>
      </c>
      <c r="AC34" s="296">
        <v>2522</v>
      </c>
      <c r="AD34" s="296">
        <v>2426</v>
      </c>
      <c r="AE34" s="296">
        <v>2371</v>
      </c>
      <c r="AF34" s="296">
        <v>2287</v>
      </c>
      <c r="AG34" s="296">
        <v>2222</v>
      </c>
      <c r="AH34" s="296">
        <v>2191</v>
      </c>
      <c r="AI34" s="296">
        <v>2152</v>
      </c>
      <c r="AJ34" s="296">
        <v>2102</v>
      </c>
      <c r="AK34" s="296">
        <v>2057</v>
      </c>
      <c r="AL34" s="296">
        <v>2005</v>
      </c>
      <c r="AM34" s="296">
        <v>2102</v>
      </c>
      <c r="AN34" s="296">
        <v>2110</v>
      </c>
      <c r="AO34" s="296">
        <v>2075</v>
      </c>
      <c r="AP34" s="296">
        <v>1932</v>
      </c>
      <c r="AQ34" s="296">
        <v>1959</v>
      </c>
      <c r="AR34" s="296">
        <v>1886</v>
      </c>
      <c r="AS34" s="296">
        <v>1793</v>
      </c>
      <c r="AT34" s="296">
        <v>1715</v>
      </c>
      <c r="AU34" s="296">
        <v>1779</v>
      </c>
      <c r="AV34" s="296">
        <v>1768</v>
      </c>
      <c r="AW34" s="296">
        <v>1760</v>
      </c>
      <c r="AX34" s="296">
        <v>1754</v>
      </c>
      <c r="AY34" s="296">
        <v>1817</v>
      </c>
      <c r="AZ34" s="296">
        <v>1688</v>
      </c>
      <c r="BA34" s="296">
        <v>1574</v>
      </c>
      <c r="BB34" s="296">
        <v>1536</v>
      </c>
      <c r="BC34" s="296">
        <v>1522</v>
      </c>
      <c r="BD34" s="296">
        <v>1505</v>
      </c>
      <c r="BE34" s="296">
        <v>1558</v>
      </c>
      <c r="BF34" s="296">
        <v>1590</v>
      </c>
      <c r="BG34" s="296">
        <v>1517</v>
      </c>
      <c r="BH34" s="296">
        <v>1460</v>
      </c>
      <c r="BI34" s="296">
        <v>1394</v>
      </c>
      <c r="BJ34" s="296">
        <v>1353</v>
      </c>
      <c r="BK34" s="296">
        <v>1337</v>
      </c>
      <c r="BL34" s="296">
        <v>1319</v>
      </c>
      <c r="BM34" s="296">
        <v>1335</v>
      </c>
      <c r="BN34" s="296">
        <v>1297</v>
      </c>
      <c r="BO34" s="296">
        <v>1333</v>
      </c>
      <c r="BP34" s="296">
        <v>1405</v>
      </c>
      <c r="BQ34" s="296">
        <v>1483</v>
      </c>
      <c r="BR34" s="296">
        <v>1455</v>
      </c>
      <c r="BS34" s="296">
        <v>1427</v>
      </c>
      <c r="BT34" s="296">
        <v>1428</v>
      </c>
      <c r="BU34" s="296">
        <v>1481</v>
      </c>
      <c r="BV34" s="296">
        <v>1573</v>
      </c>
      <c r="BW34" s="296">
        <v>1537</v>
      </c>
    </row>
    <row r="35" spans="1:75" x14ac:dyDescent="0.25">
      <c r="A35" t="s">
        <v>32</v>
      </c>
      <c r="B35" s="296">
        <v>203</v>
      </c>
      <c r="C35" s="296">
        <v>213</v>
      </c>
      <c r="D35" s="296">
        <v>216</v>
      </c>
      <c r="E35" s="296">
        <v>192</v>
      </c>
      <c r="F35" s="296">
        <v>209</v>
      </c>
      <c r="G35" s="296">
        <v>205</v>
      </c>
      <c r="H35" s="296">
        <v>200</v>
      </c>
      <c r="I35" s="296">
        <v>206</v>
      </c>
      <c r="J35" s="296">
        <v>204</v>
      </c>
      <c r="K35" s="296">
        <v>235</v>
      </c>
      <c r="L35" s="296">
        <v>240</v>
      </c>
      <c r="M35" s="296">
        <v>266</v>
      </c>
      <c r="N35" s="296">
        <v>307</v>
      </c>
      <c r="O35" s="296">
        <v>299</v>
      </c>
      <c r="P35" s="296">
        <v>308</v>
      </c>
      <c r="Q35" s="296">
        <v>295</v>
      </c>
      <c r="R35" s="296">
        <v>316</v>
      </c>
      <c r="S35" s="296">
        <v>304</v>
      </c>
      <c r="T35" s="296">
        <v>306</v>
      </c>
      <c r="U35" s="296">
        <v>306</v>
      </c>
      <c r="V35" s="296">
        <v>323</v>
      </c>
      <c r="W35" s="296">
        <v>323</v>
      </c>
      <c r="X35" s="296">
        <v>298</v>
      </c>
      <c r="Y35" s="296">
        <v>297</v>
      </c>
      <c r="Z35" s="296">
        <v>290</v>
      </c>
      <c r="AA35" s="296">
        <v>282</v>
      </c>
      <c r="AB35" s="296">
        <v>279</v>
      </c>
      <c r="AC35" s="296">
        <v>250</v>
      </c>
      <c r="AD35" s="296">
        <v>239</v>
      </c>
      <c r="AE35" s="296">
        <v>249</v>
      </c>
      <c r="AF35" s="296">
        <v>253</v>
      </c>
      <c r="AG35" s="296">
        <v>275</v>
      </c>
      <c r="AH35" s="296">
        <v>286</v>
      </c>
      <c r="AI35" s="296">
        <v>312</v>
      </c>
      <c r="AJ35" s="296">
        <v>326</v>
      </c>
      <c r="AK35" s="296">
        <v>320</v>
      </c>
      <c r="AL35" s="296">
        <v>315</v>
      </c>
      <c r="AM35" s="296">
        <v>327</v>
      </c>
      <c r="AN35" s="296">
        <v>326</v>
      </c>
      <c r="AO35" s="296">
        <v>339</v>
      </c>
      <c r="AP35" s="296">
        <v>335</v>
      </c>
      <c r="AQ35" s="296">
        <v>324</v>
      </c>
      <c r="AR35" s="296">
        <v>293</v>
      </c>
      <c r="AS35" s="296">
        <v>280</v>
      </c>
      <c r="AT35" s="296">
        <v>273</v>
      </c>
      <c r="AU35" s="296">
        <v>281</v>
      </c>
      <c r="AV35" s="296">
        <v>268</v>
      </c>
      <c r="AW35" s="296">
        <v>257</v>
      </c>
      <c r="AX35" s="296">
        <v>276</v>
      </c>
      <c r="AY35" s="296">
        <v>253</v>
      </c>
      <c r="AZ35" s="296">
        <v>243</v>
      </c>
      <c r="BA35" s="296">
        <v>228</v>
      </c>
      <c r="BB35" s="296">
        <v>236</v>
      </c>
      <c r="BC35" s="296">
        <v>253</v>
      </c>
      <c r="BD35" s="296">
        <v>263</v>
      </c>
      <c r="BE35" s="296">
        <v>271</v>
      </c>
      <c r="BF35" s="296">
        <v>273</v>
      </c>
      <c r="BG35" s="296">
        <v>288</v>
      </c>
      <c r="BH35" s="296">
        <v>318</v>
      </c>
      <c r="BI35" s="296">
        <v>338</v>
      </c>
      <c r="BJ35" s="296">
        <v>344</v>
      </c>
      <c r="BK35" s="296">
        <v>363</v>
      </c>
      <c r="BL35" s="296">
        <v>378</v>
      </c>
      <c r="BM35" s="296">
        <v>377</v>
      </c>
      <c r="BN35" s="296">
        <v>389</v>
      </c>
      <c r="BO35" s="296">
        <v>387</v>
      </c>
      <c r="BP35" s="296">
        <v>394</v>
      </c>
      <c r="BQ35" s="296">
        <v>430</v>
      </c>
      <c r="BR35" s="296">
        <v>468</v>
      </c>
      <c r="BS35" s="296">
        <v>505</v>
      </c>
      <c r="BT35" s="296">
        <v>568</v>
      </c>
      <c r="BU35" s="296">
        <v>589</v>
      </c>
      <c r="BV35" s="296">
        <v>554</v>
      </c>
      <c r="BW35" s="296">
        <v>468</v>
      </c>
    </row>
    <row r="36" spans="1:75" x14ac:dyDescent="0.25">
      <c r="A36" t="s">
        <v>33</v>
      </c>
      <c r="B36" s="296">
        <v>118</v>
      </c>
      <c r="C36" s="296">
        <v>119</v>
      </c>
      <c r="D36" s="296">
        <v>125</v>
      </c>
      <c r="E36" s="296">
        <v>125</v>
      </c>
      <c r="F36" s="296">
        <v>121</v>
      </c>
      <c r="G36" s="296">
        <v>112</v>
      </c>
      <c r="H36" s="296">
        <v>130</v>
      </c>
      <c r="I36" s="296">
        <v>128</v>
      </c>
      <c r="J36" s="296">
        <v>143</v>
      </c>
      <c r="K36" s="296">
        <v>154</v>
      </c>
      <c r="L36" s="296">
        <v>154</v>
      </c>
      <c r="M36" s="296">
        <v>148</v>
      </c>
      <c r="N36" s="296">
        <v>144</v>
      </c>
      <c r="O36" s="296">
        <v>144</v>
      </c>
      <c r="P36" s="296">
        <v>149</v>
      </c>
      <c r="Q36" s="296">
        <v>157</v>
      </c>
      <c r="R36" s="296">
        <v>147</v>
      </c>
      <c r="S36" s="296">
        <v>148</v>
      </c>
      <c r="T36" s="296">
        <v>146</v>
      </c>
      <c r="U36" s="296">
        <v>147</v>
      </c>
      <c r="V36" s="296">
        <v>147</v>
      </c>
      <c r="W36" s="296">
        <v>151</v>
      </c>
      <c r="X36" s="296">
        <v>154</v>
      </c>
      <c r="Y36" s="296">
        <v>158</v>
      </c>
      <c r="Z36" s="296">
        <v>157</v>
      </c>
      <c r="AA36" s="296">
        <v>173</v>
      </c>
      <c r="AB36" s="296">
        <v>184</v>
      </c>
      <c r="AC36" s="296">
        <v>184</v>
      </c>
      <c r="AD36" s="296">
        <v>197</v>
      </c>
      <c r="AE36" s="296">
        <v>187</v>
      </c>
      <c r="AF36" s="296">
        <v>186</v>
      </c>
      <c r="AG36" s="296">
        <v>175</v>
      </c>
      <c r="AH36" s="296">
        <v>166</v>
      </c>
      <c r="AI36" s="296">
        <v>186</v>
      </c>
      <c r="AJ36" s="296">
        <v>173</v>
      </c>
      <c r="AK36" s="296">
        <v>177</v>
      </c>
      <c r="AL36" s="296">
        <v>174</v>
      </c>
      <c r="AM36" s="296">
        <v>167</v>
      </c>
      <c r="AN36" s="296">
        <v>163</v>
      </c>
      <c r="AO36" s="296">
        <v>153</v>
      </c>
      <c r="AP36" s="296">
        <v>151</v>
      </c>
      <c r="AQ36" s="296">
        <v>151</v>
      </c>
      <c r="AR36" s="296">
        <v>145</v>
      </c>
      <c r="AS36" s="296">
        <v>138</v>
      </c>
      <c r="AT36" s="296">
        <v>131</v>
      </c>
      <c r="AU36" s="296">
        <v>132</v>
      </c>
      <c r="AV36" s="296">
        <v>137</v>
      </c>
      <c r="AW36" s="296">
        <v>124</v>
      </c>
      <c r="AX36" s="296">
        <v>111</v>
      </c>
      <c r="AY36" s="296">
        <v>113</v>
      </c>
      <c r="AZ36" s="296">
        <v>113</v>
      </c>
      <c r="BA36" s="296">
        <v>118</v>
      </c>
      <c r="BB36" s="296">
        <v>118</v>
      </c>
      <c r="BC36" s="296">
        <v>137</v>
      </c>
      <c r="BD36" s="296">
        <v>138</v>
      </c>
      <c r="BE36" s="296">
        <v>128</v>
      </c>
      <c r="BF36" s="296">
        <v>116</v>
      </c>
      <c r="BG36" s="296">
        <v>106</v>
      </c>
      <c r="BH36" s="296">
        <v>89</v>
      </c>
      <c r="BI36" s="296">
        <v>84</v>
      </c>
      <c r="BJ36" s="296">
        <v>81</v>
      </c>
      <c r="BK36" s="296">
        <v>96</v>
      </c>
      <c r="BL36" s="296">
        <v>105</v>
      </c>
      <c r="BM36" s="296">
        <v>110</v>
      </c>
      <c r="BN36" s="296">
        <v>108</v>
      </c>
      <c r="BO36" s="296">
        <v>113</v>
      </c>
      <c r="BP36" s="296">
        <v>108</v>
      </c>
      <c r="BQ36" s="296">
        <v>110</v>
      </c>
      <c r="BR36" s="296">
        <v>97</v>
      </c>
      <c r="BS36" s="296">
        <v>112</v>
      </c>
      <c r="BT36" s="296">
        <v>118</v>
      </c>
      <c r="BU36" s="296">
        <v>127</v>
      </c>
      <c r="BV36" s="296">
        <v>124</v>
      </c>
      <c r="BW36" s="296">
        <v>120</v>
      </c>
    </row>
    <row r="37" spans="1:75" x14ac:dyDescent="0.25">
      <c r="A37" t="s">
        <v>34</v>
      </c>
      <c r="B37" s="296">
        <v>83</v>
      </c>
      <c r="C37" s="296">
        <v>78</v>
      </c>
      <c r="D37" s="296">
        <v>74</v>
      </c>
      <c r="E37" s="296">
        <v>62</v>
      </c>
      <c r="F37" s="296">
        <v>53</v>
      </c>
      <c r="G37" s="296">
        <v>53</v>
      </c>
      <c r="H37" s="296">
        <v>54</v>
      </c>
      <c r="I37" s="296">
        <v>47</v>
      </c>
      <c r="J37" s="296">
        <v>44</v>
      </c>
      <c r="K37" s="296">
        <v>54</v>
      </c>
      <c r="L37" s="296">
        <v>48</v>
      </c>
      <c r="M37" s="296">
        <v>55</v>
      </c>
      <c r="N37" s="296">
        <v>46</v>
      </c>
      <c r="O37" s="296">
        <v>53</v>
      </c>
      <c r="P37" s="296">
        <v>59</v>
      </c>
      <c r="Q37" s="296">
        <v>55</v>
      </c>
      <c r="R37" s="296">
        <v>58</v>
      </c>
      <c r="S37" s="296">
        <v>64</v>
      </c>
      <c r="T37" s="296">
        <v>74</v>
      </c>
      <c r="U37" s="296">
        <v>60</v>
      </c>
      <c r="V37" s="296">
        <v>58</v>
      </c>
      <c r="W37" s="296">
        <v>62</v>
      </c>
      <c r="X37" s="296">
        <v>61</v>
      </c>
      <c r="Y37" s="296">
        <v>84</v>
      </c>
      <c r="Z37" s="296">
        <v>82</v>
      </c>
      <c r="AA37" s="296">
        <v>82</v>
      </c>
      <c r="AB37" s="296">
        <v>75</v>
      </c>
      <c r="AC37" s="296">
        <v>94</v>
      </c>
      <c r="AD37" s="296">
        <v>84</v>
      </c>
      <c r="AE37" s="296">
        <v>86</v>
      </c>
      <c r="AF37" s="296">
        <v>77</v>
      </c>
      <c r="AG37" s="296">
        <v>73</v>
      </c>
      <c r="AH37" s="296">
        <v>69</v>
      </c>
      <c r="AI37" s="296">
        <v>56</v>
      </c>
      <c r="AJ37" s="296">
        <v>50</v>
      </c>
      <c r="AK37" s="296">
        <v>51</v>
      </c>
      <c r="AL37" s="296">
        <v>59</v>
      </c>
      <c r="AM37" s="296">
        <v>65</v>
      </c>
      <c r="AN37" s="296">
        <v>56</v>
      </c>
      <c r="AO37" s="296">
        <v>63</v>
      </c>
      <c r="AP37" s="296">
        <v>54</v>
      </c>
      <c r="AQ37" s="296">
        <v>48</v>
      </c>
      <c r="AR37" s="296">
        <v>44</v>
      </c>
      <c r="AS37" s="296">
        <v>46</v>
      </c>
      <c r="AT37" s="296">
        <v>48</v>
      </c>
      <c r="AU37" s="296">
        <v>48</v>
      </c>
      <c r="AV37" s="296">
        <v>46</v>
      </c>
      <c r="AW37" s="296">
        <v>46</v>
      </c>
      <c r="AX37" s="296">
        <v>41</v>
      </c>
      <c r="AY37" s="296">
        <v>44</v>
      </c>
      <c r="AZ37" s="296">
        <v>44</v>
      </c>
      <c r="BA37" s="296">
        <v>47</v>
      </c>
      <c r="BB37" s="296">
        <v>50</v>
      </c>
      <c r="BC37" s="296">
        <v>44</v>
      </c>
      <c r="BD37" s="296">
        <v>47</v>
      </c>
      <c r="BE37" s="296">
        <v>41</v>
      </c>
      <c r="BF37" s="296">
        <v>39</v>
      </c>
      <c r="BG37" s="296">
        <v>44</v>
      </c>
      <c r="BH37" s="296">
        <v>51</v>
      </c>
      <c r="BI37" s="296">
        <v>48</v>
      </c>
      <c r="BJ37" s="296">
        <v>48</v>
      </c>
      <c r="BK37" s="296">
        <v>55</v>
      </c>
      <c r="BL37" s="296">
        <v>50</v>
      </c>
      <c r="BM37" s="296">
        <v>52</v>
      </c>
      <c r="BN37" s="296">
        <v>56</v>
      </c>
      <c r="BO37" s="296">
        <v>61</v>
      </c>
      <c r="BP37" s="296">
        <v>55</v>
      </c>
      <c r="BQ37" s="296">
        <v>56</v>
      </c>
      <c r="BR37" s="296">
        <v>49</v>
      </c>
      <c r="BS37" s="296">
        <v>56</v>
      </c>
      <c r="BT37" s="296">
        <v>57</v>
      </c>
      <c r="BU37" s="296">
        <v>61</v>
      </c>
      <c r="BV37" s="296">
        <v>55</v>
      </c>
      <c r="BW37" s="296">
        <v>48</v>
      </c>
    </row>
    <row r="38" spans="1:75" x14ac:dyDescent="0.25">
      <c r="A38" t="s">
        <v>35</v>
      </c>
      <c r="B38" s="296">
        <v>45570</v>
      </c>
      <c r="C38" s="296">
        <v>46183</v>
      </c>
      <c r="D38" s="296">
        <v>46750</v>
      </c>
      <c r="E38" s="296">
        <v>47052</v>
      </c>
      <c r="F38" s="296">
        <v>47048</v>
      </c>
      <c r="G38" s="296">
        <v>47078</v>
      </c>
      <c r="H38" s="296">
        <v>47163</v>
      </c>
      <c r="I38" s="296">
        <v>46715</v>
      </c>
      <c r="J38" s="296">
        <v>45706</v>
      </c>
      <c r="K38" s="296">
        <v>43898</v>
      </c>
      <c r="L38" s="296">
        <v>41063</v>
      </c>
      <c r="M38" s="296">
        <v>38839</v>
      </c>
      <c r="N38" s="296">
        <v>36815</v>
      </c>
      <c r="O38" s="296">
        <v>35408</v>
      </c>
      <c r="P38" s="296">
        <v>34169</v>
      </c>
      <c r="Q38" s="296">
        <v>33169</v>
      </c>
      <c r="R38" s="296">
        <v>31999</v>
      </c>
      <c r="S38" s="296">
        <v>31406</v>
      </c>
      <c r="T38" s="296">
        <v>30845</v>
      </c>
      <c r="U38" s="296">
        <v>29959</v>
      </c>
      <c r="V38" s="296">
        <v>29412</v>
      </c>
      <c r="W38" s="296">
        <v>28675</v>
      </c>
      <c r="X38" s="296">
        <v>28205</v>
      </c>
      <c r="Y38" s="296">
        <v>27424</v>
      </c>
      <c r="Z38" s="296">
        <v>26546</v>
      </c>
      <c r="AA38" s="296">
        <v>26137</v>
      </c>
      <c r="AB38" s="296">
        <v>25533</v>
      </c>
      <c r="AC38" s="296">
        <v>24692</v>
      </c>
      <c r="AD38" s="296">
        <v>23776</v>
      </c>
      <c r="AE38" s="296">
        <v>23867</v>
      </c>
      <c r="AF38" s="296">
        <v>23525</v>
      </c>
      <c r="AG38" s="296">
        <v>22890</v>
      </c>
      <c r="AH38" s="296">
        <v>22309</v>
      </c>
      <c r="AI38" s="296">
        <v>22194</v>
      </c>
      <c r="AJ38" s="296">
        <v>22295</v>
      </c>
      <c r="AK38" s="296">
        <v>22021</v>
      </c>
      <c r="AL38" s="296">
        <v>21702</v>
      </c>
      <c r="AM38" s="296">
        <v>21709</v>
      </c>
      <c r="AN38" s="296">
        <v>21659</v>
      </c>
      <c r="AO38" s="296">
        <v>21293</v>
      </c>
      <c r="AP38" s="296">
        <v>20705</v>
      </c>
      <c r="AQ38" s="296">
        <v>20359</v>
      </c>
      <c r="AR38" s="296">
        <v>19811</v>
      </c>
      <c r="AS38" s="296">
        <v>19090</v>
      </c>
      <c r="AT38" s="296">
        <v>18463</v>
      </c>
      <c r="AU38" s="296">
        <v>18008</v>
      </c>
      <c r="AV38" s="296">
        <v>17677</v>
      </c>
      <c r="AW38" s="296">
        <v>17507</v>
      </c>
      <c r="AX38" s="296">
        <v>17343</v>
      </c>
      <c r="AY38" s="296">
        <v>16863</v>
      </c>
      <c r="AZ38" s="296">
        <v>16783</v>
      </c>
      <c r="BA38" s="296">
        <v>16756</v>
      </c>
      <c r="BB38" s="296">
        <v>16774</v>
      </c>
      <c r="BC38" s="296">
        <v>16732</v>
      </c>
      <c r="BD38" s="296">
        <v>16715</v>
      </c>
      <c r="BE38" s="296">
        <v>16528</v>
      </c>
      <c r="BF38" s="296">
        <v>16426</v>
      </c>
      <c r="BG38" s="296">
        <v>16505</v>
      </c>
      <c r="BH38" s="296">
        <v>16691</v>
      </c>
      <c r="BI38" s="296">
        <v>16854</v>
      </c>
      <c r="BJ38" s="296">
        <v>17247</v>
      </c>
      <c r="BK38" s="296">
        <v>17498</v>
      </c>
      <c r="BL38" s="296">
        <v>18087</v>
      </c>
      <c r="BM38" s="296">
        <v>18569</v>
      </c>
      <c r="BN38" s="296">
        <v>18913</v>
      </c>
      <c r="BO38" s="296">
        <v>18871</v>
      </c>
      <c r="BP38" s="296">
        <v>18943</v>
      </c>
      <c r="BQ38" s="296">
        <v>19212</v>
      </c>
      <c r="BR38" s="296">
        <v>19187</v>
      </c>
      <c r="BS38" s="296">
        <v>19110</v>
      </c>
      <c r="BT38" s="296">
        <v>19222</v>
      </c>
      <c r="BU38" s="296">
        <v>19406</v>
      </c>
      <c r="BV38" s="296">
        <v>19338</v>
      </c>
      <c r="BW38" s="296">
        <v>19259</v>
      </c>
    </row>
    <row r="39" spans="1:75" x14ac:dyDescent="0.25">
      <c r="A39" t="s">
        <v>36</v>
      </c>
      <c r="B39" s="296">
        <v>138</v>
      </c>
      <c r="C39" s="296">
        <v>161</v>
      </c>
      <c r="D39" s="296">
        <v>169</v>
      </c>
      <c r="E39" s="296">
        <v>161</v>
      </c>
      <c r="F39" s="296">
        <v>157</v>
      </c>
      <c r="G39" s="296">
        <v>152</v>
      </c>
      <c r="H39" s="296">
        <v>150</v>
      </c>
      <c r="I39" s="296">
        <v>127</v>
      </c>
      <c r="J39" s="296">
        <v>144</v>
      </c>
      <c r="K39" s="296">
        <v>161</v>
      </c>
      <c r="L39" s="296">
        <v>167</v>
      </c>
      <c r="M39" s="296">
        <v>160</v>
      </c>
      <c r="N39" s="296">
        <v>170</v>
      </c>
      <c r="O39" s="296">
        <v>178</v>
      </c>
      <c r="P39" s="296">
        <v>170</v>
      </c>
      <c r="Q39" s="296">
        <v>195</v>
      </c>
      <c r="R39" s="296">
        <v>192</v>
      </c>
      <c r="S39" s="296">
        <v>169</v>
      </c>
      <c r="T39" s="296">
        <v>181</v>
      </c>
      <c r="U39" s="296">
        <v>195</v>
      </c>
      <c r="V39" s="296">
        <v>203</v>
      </c>
      <c r="W39" s="296">
        <v>216</v>
      </c>
      <c r="X39" s="296">
        <v>209</v>
      </c>
      <c r="Y39" s="296">
        <v>199</v>
      </c>
      <c r="Z39" s="296">
        <v>215</v>
      </c>
      <c r="AA39" s="296">
        <v>219</v>
      </c>
      <c r="AB39" s="296">
        <v>262</v>
      </c>
      <c r="AC39" s="296">
        <v>276</v>
      </c>
      <c r="AD39" s="296">
        <v>301</v>
      </c>
      <c r="AE39" s="296">
        <v>289</v>
      </c>
      <c r="AF39" s="296">
        <v>268</v>
      </c>
      <c r="AG39" s="296">
        <v>275</v>
      </c>
      <c r="AH39" s="296">
        <v>286</v>
      </c>
      <c r="AI39" s="296">
        <v>318</v>
      </c>
      <c r="AJ39" s="296">
        <v>301</v>
      </c>
      <c r="AK39" s="296">
        <v>297</v>
      </c>
      <c r="AL39" s="296">
        <v>311</v>
      </c>
      <c r="AM39" s="296">
        <v>277</v>
      </c>
      <c r="AN39" s="296">
        <v>255</v>
      </c>
      <c r="AO39" s="296">
        <v>264</v>
      </c>
      <c r="AP39" s="296">
        <v>241</v>
      </c>
      <c r="AQ39" s="296">
        <v>243</v>
      </c>
      <c r="AR39" s="296">
        <v>216</v>
      </c>
      <c r="AS39" s="296">
        <v>225</v>
      </c>
      <c r="AT39" s="296">
        <v>217</v>
      </c>
      <c r="AU39" s="296">
        <v>204</v>
      </c>
      <c r="AV39" s="296">
        <v>219</v>
      </c>
      <c r="AW39" s="296">
        <v>191</v>
      </c>
      <c r="AX39" s="296">
        <v>178</v>
      </c>
      <c r="AY39" s="296">
        <v>189</v>
      </c>
      <c r="AZ39" s="296">
        <v>196</v>
      </c>
      <c r="BA39" s="296">
        <v>173</v>
      </c>
      <c r="BB39" s="296">
        <v>172</v>
      </c>
      <c r="BC39" s="296">
        <v>176</v>
      </c>
      <c r="BD39" s="296">
        <v>158</v>
      </c>
      <c r="BE39" s="296">
        <v>152</v>
      </c>
      <c r="BF39" s="296">
        <v>167</v>
      </c>
      <c r="BG39" s="296">
        <v>166</v>
      </c>
      <c r="BH39" s="296">
        <v>178</v>
      </c>
      <c r="BI39" s="296">
        <v>202</v>
      </c>
      <c r="BJ39" s="296">
        <v>209</v>
      </c>
      <c r="BK39" s="296">
        <v>229</v>
      </c>
      <c r="BL39" s="296">
        <v>269</v>
      </c>
      <c r="BM39" s="296">
        <v>280</v>
      </c>
      <c r="BN39" s="296">
        <v>284</v>
      </c>
      <c r="BO39" s="296">
        <v>289</v>
      </c>
      <c r="BP39" s="296">
        <v>294</v>
      </c>
      <c r="BQ39" s="296">
        <v>299</v>
      </c>
      <c r="BR39" s="296">
        <v>278</v>
      </c>
      <c r="BS39" s="296">
        <v>265</v>
      </c>
      <c r="BT39" s="296">
        <v>244</v>
      </c>
      <c r="BU39" s="296">
        <v>236</v>
      </c>
      <c r="BV39" s="296">
        <v>259</v>
      </c>
      <c r="BW39" s="296">
        <v>279</v>
      </c>
    </row>
    <row r="40" spans="1:75" x14ac:dyDescent="0.25">
      <c r="A40" t="s">
        <v>37</v>
      </c>
      <c r="B40" s="296">
        <v>151</v>
      </c>
      <c r="C40" s="296">
        <v>150</v>
      </c>
      <c r="D40" s="296">
        <v>154</v>
      </c>
      <c r="E40" s="296">
        <v>144</v>
      </c>
      <c r="F40" s="296">
        <v>143</v>
      </c>
      <c r="G40" s="296">
        <v>141</v>
      </c>
      <c r="H40" s="296">
        <v>136</v>
      </c>
      <c r="I40" s="296">
        <v>140</v>
      </c>
      <c r="J40" s="296">
        <v>139</v>
      </c>
      <c r="K40" s="296">
        <v>142</v>
      </c>
      <c r="L40" s="296">
        <v>135</v>
      </c>
      <c r="M40" s="296">
        <v>135</v>
      </c>
      <c r="N40" s="296">
        <v>135</v>
      </c>
      <c r="O40" s="296">
        <v>127</v>
      </c>
      <c r="P40" s="296">
        <v>116</v>
      </c>
      <c r="Q40" s="296">
        <v>114</v>
      </c>
      <c r="R40" s="296">
        <v>118</v>
      </c>
      <c r="S40" s="296">
        <v>120</v>
      </c>
      <c r="T40" s="296">
        <v>108</v>
      </c>
      <c r="U40" s="296">
        <v>102</v>
      </c>
      <c r="V40" s="296">
        <v>91</v>
      </c>
      <c r="W40" s="296">
        <v>97</v>
      </c>
      <c r="X40" s="296">
        <v>103</v>
      </c>
      <c r="Y40" s="296">
        <v>100</v>
      </c>
      <c r="Z40" s="296">
        <v>99</v>
      </c>
      <c r="AA40" s="296">
        <v>97</v>
      </c>
      <c r="AB40" s="296">
        <v>85</v>
      </c>
      <c r="AC40" s="296">
        <v>90</v>
      </c>
      <c r="AD40" s="296">
        <v>89</v>
      </c>
      <c r="AE40" s="296">
        <v>84</v>
      </c>
      <c r="AF40" s="296">
        <v>78</v>
      </c>
      <c r="AG40" s="296">
        <v>76</v>
      </c>
      <c r="AH40" s="296">
        <v>68</v>
      </c>
      <c r="AI40" s="296">
        <v>69</v>
      </c>
      <c r="AJ40" s="296">
        <v>66</v>
      </c>
      <c r="AK40" s="296">
        <v>60</v>
      </c>
      <c r="AL40" s="296">
        <v>61</v>
      </c>
      <c r="AM40" s="296">
        <v>64</v>
      </c>
      <c r="AN40" s="296">
        <v>64</v>
      </c>
      <c r="AO40" s="296">
        <v>60</v>
      </c>
      <c r="AP40" s="296">
        <v>53</v>
      </c>
      <c r="AQ40" s="296">
        <v>50</v>
      </c>
      <c r="AR40" s="296">
        <v>39</v>
      </c>
      <c r="AS40" s="296">
        <v>39</v>
      </c>
      <c r="AT40" s="296">
        <v>36</v>
      </c>
      <c r="AU40" s="296">
        <v>46</v>
      </c>
      <c r="AV40" s="296">
        <v>43</v>
      </c>
      <c r="AW40" s="296">
        <v>54</v>
      </c>
      <c r="AX40" s="296">
        <v>53</v>
      </c>
      <c r="AY40" s="296">
        <v>58</v>
      </c>
      <c r="AZ40" s="296">
        <v>68</v>
      </c>
      <c r="BA40" s="296">
        <v>57</v>
      </c>
      <c r="BB40" s="296">
        <v>62</v>
      </c>
      <c r="BC40" s="296">
        <v>71</v>
      </c>
      <c r="BD40" s="296">
        <v>73</v>
      </c>
      <c r="BE40" s="296">
        <v>60</v>
      </c>
      <c r="BF40" s="296">
        <v>61</v>
      </c>
      <c r="BG40" s="296">
        <v>67</v>
      </c>
      <c r="BH40" s="296">
        <v>73</v>
      </c>
      <c r="BI40" s="296">
        <v>62</v>
      </c>
      <c r="BJ40" s="296">
        <v>64</v>
      </c>
      <c r="BK40" s="296">
        <v>70</v>
      </c>
      <c r="BL40" s="296">
        <v>70</v>
      </c>
      <c r="BM40" s="296">
        <v>66</v>
      </c>
      <c r="BN40" s="296">
        <v>65</v>
      </c>
      <c r="BO40" s="296">
        <v>76</v>
      </c>
      <c r="BP40" s="296">
        <v>79</v>
      </c>
      <c r="BQ40" s="296">
        <v>88</v>
      </c>
      <c r="BR40" s="296">
        <v>79</v>
      </c>
      <c r="BS40" s="296">
        <v>77</v>
      </c>
      <c r="BT40" s="296">
        <v>70</v>
      </c>
      <c r="BU40" s="296">
        <v>65</v>
      </c>
      <c r="BV40" s="296">
        <v>63</v>
      </c>
      <c r="BW40" s="296">
        <v>55</v>
      </c>
    </row>
    <row r="41" spans="1:75" x14ac:dyDescent="0.25">
      <c r="A41" t="s">
        <v>38</v>
      </c>
      <c r="B41" s="296">
        <v>20</v>
      </c>
      <c r="C41" s="296">
        <v>20</v>
      </c>
      <c r="D41" s="296">
        <v>19</v>
      </c>
      <c r="E41" s="296">
        <v>28</v>
      </c>
      <c r="F41" s="296">
        <v>28</v>
      </c>
      <c r="G41" s="296">
        <v>22</v>
      </c>
      <c r="H41" s="296">
        <v>20</v>
      </c>
      <c r="I41" s="296">
        <v>26</v>
      </c>
      <c r="J41" s="296">
        <v>20</v>
      </c>
      <c r="K41" s="296">
        <v>18</v>
      </c>
      <c r="L41" s="296">
        <v>19</v>
      </c>
      <c r="M41" s="296">
        <v>15</v>
      </c>
      <c r="N41" s="296">
        <v>17</v>
      </c>
      <c r="O41" s="296">
        <v>24</v>
      </c>
      <c r="P41" s="296">
        <v>27</v>
      </c>
      <c r="Q41" s="296">
        <v>24</v>
      </c>
      <c r="R41" s="296">
        <v>27</v>
      </c>
      <c r="S41" s="296">
        <v>31</v>
      </c>
      <c r="T41" s="296">
        <v>37</v>
      </c>
      <c r="U41" s="296">
        <v>47</v>
      </c>
      <c r="V41" s="296">
        <v>50</v>
      </c>
      <c r="W41" s="296">
        <v>43</v>
      </c>
      <c r="X41" s="296">
        <v>43</v>
      </c>
      <c r="Y41" s="296">
        <v>40</v>
      </c>
      <c r="Z41" s="296">
        <v>34</v>
      </c>
      <c r="AA41" s="296">
        <v>46</v>
      </c>
      <c r="AB41" s="296">
        <v>43</v>
      </c>
      <c r="AC41" s="296">
        <v>43</v>
      </c>
      <c r="AD41" s="296">
        <v>53</v>
      </c>
      <c r="AE41" s="296">
        <v>47</v>
      </c>
      <c r="AF41" s="296">
        <v>40</v>
      </c>
      <c r="AG41" s="296">
        <v>33</v>
      </c>
      <c r="AH41" s="296">
        <v>41</v>
      </c>
      <c r="AI41" s="296">
        <v>45</v>
      </c>
      <c r="AJ41" s="296">
        <v>37</v>
      </c>
      <c r="AK41" s="296">
        <v>39</v>
      </c>
      <c r="AL41" s="296">
        <v>38</v>
      </c>
      <c r="AM41" s="296">
        <v>45</v>
      </c>
      <c r="AN41" s="296">
        <v>46</v>
      </c>
      <c r="AO41" s="296">
        <v>38</v>
      </c>
      <c r="AP41" s="296">
        <v>35</v>
      </c>
      <c r="AQ41" s="296">
        <v>33</v>
      </c>
      <c r="AR41" s="296">
        <v>37</v>
      </c>
      <c r="AS41" s="296">
        <v>34</v>
      </c>
      <c r="AT41" s="296">
        <v>24</v>
      </c>
      <c r="AU41" s="296">
        <v>21</v>
      </c>
      <c r="AV41" s="296">
        <v>16</v>
      </c>
      <c r="AW41" s="296">
        <v>15</v>
      </c>
      <c r="AX41" s="296">
        <v>10</v>
      </c>
      <c r="AY41" s="296">
        <v>15</v>
      </c>
      <c r="AZ41" s="296">
        <v>17</v>
      </c>
      <c r="BA41" s="296">
        <v>22</v>
      </c>
      <c r="BB41" s="296">
        <v>27</v>
      </c>
      <c r="BC41" s="296">
        <v>19</v>
      </c>
      <c r="BD41" s="296">
        <v>22</v>
      </c>
      <c r="BE41" s="296">
        <v>35</v>
      </c>
      <c r="BF41" s="296">
        <v>35</v>
      </c>
      <c r="BG41" s="296">
        <v>21</v>
      </c>
      <c r="BH41" s="296">
        <v>19</v>
      </c>
      <c r="BI41" s="296">
        <v>23</v>
      </c>
      <c r="BJ41" s="296">
        <v>29</v>
      </c>
      <c r="BK41" s="296">
        <v>31</v>
      </c>
      <c r="BL41" s="296">
        <v>29</v>
      </c>
      <c r="BM41" s="296">
        <v>26</v>
      </c>
      <c r="BN41" s="296">
        <v>21</v>
      </c>
      <c r="BO41" s="296">
        <v>18</v>
      </c>
      <c r="BP41" s="296">
        <v>20</v>
      </c>
      <c r="BQ41" s="296">
        <v>19</v>
      </c>
      <c r="BR41" s="296">
        <v>17</v>
      </c>
      <c r="BS41" s="296">
        <v>15</v>
      </c>
      <c r="BT41" s="296">
        <v>15</v>
      </c>
      <c r="BU41" s="296">
        <v>20</v>
      </c>
      <c r="BV41" s="296">
        <v>25</v>
      </c>
      <c r="BW41" s="296">
        <v>28</v>
      </c>
    </row>
    <row r="42" spans="1:75" x14ac:dyDescent="0.25">
      <c r="A42" t="s">
        <v>39</v>
      </c>
      <c r="B42" s="296">
        <v>262</v>
      </c>
      <c r="C42" s="296">
        <v>305</v>
      </c>
      <c r="D42" s="296">
        <v>320</v>
      </c>
      <c r="E42" s="296">
        <v>342</v>
      </c>
      <c r="F42" s="296">
        <v>343</v>
      </c>
      <c r="G42" s="296">
        <v>329</v>
      </c>
      <c r="H42" s="296">
        <v>323</v>
      </c>
      <c r="I42" s="296">
        <v>331</v>
      </c>
      <c r="J42" s="296">
        <v>329</v>
      </c>
      <c r="K42" s="296">
        <v>331</v>
      </c>
      <c r="L42" s="296">
        <v>323</v>
      </c>
      <c r="M42" s="296">
        <v>309</v>
      </c>
      <c r="N42" s="296">
        <v>319</v>
      </c>
      <c r="O42" s="296">
        <v>321</v>
      </c>
      <c r="P42" s="296">
        <v>313</v>
      </c>
      <c r="Q42" s="296">
        <v>316</v>
      </c>
      <c r="R42" s="296">
        <v>325</v>
      </c>
      <c r="S42" s="296">
        <v>316</v>
      </c>
      <c r="T42" s="296">
        <v>299</v>
      </c>
      <c r="U42" s="296">
        <v>289</v>
      </c>
      <c r="V42" s="296">
        <v>287</v>
      </c>
      <c r="W42" s="296">
        <v>288</v>
      </c>
      <c r="X42" s="296">
        <v>296</v>
      </c>
      <c r="Y42" s="296">
        <v>299</v>
      </c>
      <c r="Z42" s="296">
        <v>291</v>
      </c>
      <c r="AA42" s="296">
        <v>312</v>
      </c>
      <c r="AB42" s="296">
        <v>293</v>
      </c>
      <c r="AC42" s="296">
        <v>274</v>
      </c>
      <c r="AD42" s="296">
        <v>280</v>
      </c>
      <c r="AE42" s="296">
        <v>271</v>
      </c>
      <c r="AF42" s="296">
        <v>261</v>
      </c>
      <c r="AG42" s="296">
        <v>266</v>
      </c>
      <c r="AH42" s="296">
        <v>264</v>
      </c>
      <c r="AI42" s="296">
        <v>273</v>
      </c>
      <c r="AJ42" s="296">
        <v>273</v>
      </c>
      <c r="AK42" s="296">
        <v>265</v>
      </c>
      <c r="AL42" s="296">
        <v>272</v>
      </c>
      <c r="AM42" s="296">
        <v>299</v>
      </c>
      <c r="AN42" s="296">
        <v>275</v>
      </c>
      <c r="AO42" s="296">
        <v>251</v>
      </c>
      <c r="AP42" s="296">
        <v>225</v>
      </c>
      <c r="AQ42" s="296">
        <v>229</v>
      </c>
      <c r="AR42" s="296">
        <v>203</v>
      </c>
      <c r="AS42" s="296">
        <v>208</v>
      </c>
      <c r="AT42" s="296">
        <v>219</v>
      </c>
      <c r="AU42" s="296">
        <v>221</v>
      </c>
      <c r="AV42" s="296">
        <v>217</v>
      </c>
      <c r="AW42" s="296">
        <v>198</v>
      </c>
      <c r="AX42" s="296">
        <v>184</v>
      </c>
      <c r="AY42" s="296">
        <v>189</v>
      </c>
      <c r="AZ42" s="296">
        <v>186</v>
      </c>
      <c r="BA42" s="296">
        <v>204</v>
      </c>
      <c r="BB42" s="296">
        <v>217</v>
      </c>
      <c r="BC42" s="296">
        <v>202</v>
      </c>
      <c r="BD42" s="296">
        <v>190</v>
      </c>
      <c r="BE42" s="296">
        <v>186</v>
      </c>
      <c r="BF42" s="296">
        <v>186</v>
      </c>
      <c r="BG42" s="296">
        <v>190</v>
      </c>
      <c r="BH42" s="296">
        <v>186</v>
      </c>
      <c r="BI42" s="296">
        <v>202</v>
      </c>
      <c r="BJ42" s="296">
        <v>205</v>
      </c>
      <c r="BK42" s="296">
        <v>225</v>
      </c>
      <c r="BL42" s="296">
        <v>224</v>
      </c>
      <c r="BM42" s="296">
        <v>240</v>
      </c>
      <c r="BN42" s="296">
        <v>243</v>
      </c>
      <c r="BO42" s="296">
        <v>247</v>
      </c>
      <c r="BP42" s="296">
        <v>259</v>
      </c>
      <c r="BQ42" s="296">
        <v>253</v>
      </c>
      <c r="BR42" s="296">
        <v>249</v>
      </c>
      <c r="BS42" s="296">
        <v>247</v>
      </c>
      <c r="BT42" s="296">
        <v>252</v>
      </c>
      <c r="BU42" s="296">
        <v>261</v>
      </c>
      <c r="BV42" s="296">
        <v>262</v>
      </c>
      <c r="BW42" s="296">
        <v>282</v>
      </c>
    </row>
    <row r="43" spans="1:75" x14ac:dyDescent="0.25">
      <c r="A43" t="s">
        <v>40</v>
      </c>
      <c r="B43" s="296">
        <v>287</v>
      </c>
      <c r="C43" s="296">
        <v>286</v>
      </c>
      <c r="D43" s="296">
        <v>285</v>
      </c>
      <c r="E43" s="296">
        <v>287</v>
      </c>
      <c r="F43" s="296">
        <v>274</v>
      </c>
      <c r="G43" s="296">
        <v>268</v>
      </c>
      <c r="H43" s="296">
        <v>267</v>
      </c>
      <c r="I43" s="296">
        <v>298</v>
      </c>
      <c r="J43" s="296">
        <v>300</v>
      </c>
      <c r="K43" s="296">
        <v>318</v>
      </c>
      <c r="L43" s="296">
        <v>323</v>
      </c>
      <c r="M43" s="296">
        <v>317</v>
      </c>
      <c r="N43" s="296">
        <v>322</v>
      </c>
      <c r="O43" s="296">
        <v>318</v>
      </c>
      <c r="P43" s="296">
        <v>339</v>
      </c>
      <c r="Q43" s="296">
        <v>367</v>
      </c>
      <c r="R43" s="296">
        <v>385</v>
      </c>
      <c r="S43" s="296">
        <v>419</v>
      </c>
      <c r="T43" s="296">
        <v>433</v>
      </c>
      <c r="U43" s="296">
        <v>438</v>
      </c>
      <c r="V43" s="296">
        <v>436</v>
      </c>
      <c r="W43" s="296">
        <v>488</v>
      </c>
      <c r="X43" s="296">
        <v>506</v>
      </c>
      <c r="Y43" s="296">
        <v>503</v>
      </c>
      <c r="Z43" s="296">
        <v>490</v>
      </c>
      <c r="AA43" s="296">
        <v>458</v>
      </c>
      <c r="AB43" s="296">
        <v>452</v>
      </c>
      <c r="AC43" s="296">
        <v>476</v>
      </c>
      <c r="AD43" s="296">
        <v>503</v>
      </c>
      <c r="AE43" s="296">
        <v>507</v>
      </c>
      <c r="AF43" s="296">
        <v>515</v>
      </c>
      <c r="AG43" s="296">
        <v>569</v>
      </c>
      <c r="AH43" s="296">
        <v>607</v>
      </c>
      <c r="AI43" s="296">
        <v>620</v>
      </c>
      <c r="AJ43" s="296">
        <v>600</v>
      </c>
      <c r="AK43" s="296">
        <v>576</v>
      </c>
      <c r="AL43" s="296">
        <v>588</v>
      </c>
      <c r="AM43" s="296">
        <v>571</v>
      </c>
      <c r="AN43" s="296">
        <v>580</v>
      </c>
      <c r="AO43" s="296">
        <v>580</v>
      </c>
      <c r="AP43" s="296">
        <v>562</v>
      </c>
      <c r="AQ43" s="296">
        <v>534</v>
      </c>
      <c r="AR43" s="296">
        <v>522</v>
      </c>
      <c r="AS43" s="296">
        <v>562</v>
      </c>
      <c r="AT43" s="296">
        <v>612</v>
      </c>
      <c r="AU43" s="296">
        <v>613</v>
      </c>
      <c r="AV43" s="296">
        <v>578</v>
      </c>
      <c r="AW43" s="296">
        <v>565</v>
      </c>
      <c r="AX43" s="296">
        <v>591</v>
      </c>
      <c r="AY43" s="296">
        <v>635</v>
      </c>
      <c r="AZ43" s="296">
        <v>620</v>
      </c>
      <c r="BA43" s="296">
        <v>618</v>
      </c>
      <c r="BB43" s="296">
        <v>560</v>
      </c>
      <c r="BC43" s="296">
        <v>550</v>
      </c>
      <c r="BD43" s="296">
        <v>526</v>
      </c>
      <c r="BE43" s="296">
        <v>469</v>
      </c>
      <c r="BF43" s="296">
        <v>455</v>
      </c>
      <c r="BG43" s="296">
        <v>454</v>
      </c>
      <c r="BH43" s="296">
        <v>474</v>
      </c>
      <c r="BI43" s="296">
        <v>492</v>
      </c>
      <c r="BJ43" s="296">
        <v>493</v>
      </c>
      <c r="BK43" s="296">
        <v>537</v>
      </c>
      <c r="BL43" s="296">
        <v>553</v>
      </c>
      <c r="BM43" s="296">
        <v>558</v>
      </c>
      <c r="BN43" s="296">
        <v>587</v>
      </c>
      <c r="BO43" s="296">
        <v>580</v>
      </c>
      <c r="BP43" s="296">
        <v>554</v>
      </c>
      <c r="BQ43" s="296">
        <v>525</v>
      </c>
      <c r="BR43" s="296">
        <v>537</v>
      </c>
      <c r="BS43" s="296">
        <v>497</v>
      </c>
      <c r="BT43" s="296">
        <v>512</v>
      </c>
      <c r="BU43" s="296">
        <v>504</v>
      </c>
      <c r="BV43" s="296">
        <v>513</v>
      </c>
      <c r="BW43" s="296">
        <v>513</v>
      </c>
    </row>
    <row r="44" spans="1:75" x14ac:dyDescent="0.25">
      <c r="A44" t="s">
        <v>41</v>
      </c>
      <c r="B44" s="296">
        <v>20</v>
      </c>
      <c r="C44" s="296">
        <v>29</v>
      </c>
      <c r="D44" s="296">
        <v>23</v>
      </c>
      <c r="E44" s="296">
        <v>19</v>
      </c>
      <c r="F44" s="296">
        <v>23</v>
      </c>
      <c r="G44" s="296">
        <v>26</v>
      </c>
      <c r="H44" s="296">
        <v>28</v>
      </c>
      <c r="I44" s="296">
        <v>26</v>
      </c>
      <c r="J44" s="296">
        <v>26</v>
      </c>
      <c r="K44" s="296">
        <v>26</v>
      </c>
      <c r="L44" s="296">
        <v>26</v>
      </c>
      <c r="M44" s="296">
        <v>25</v>
      </c>
      <c r="N44" s="296">
        <v>24</v>
      </c>
      <c r="O44" s="296">
        <v>28</v>
      </c>
      <c r="P44" s="296">
        <v>29</v>
      </c>
      <c r="Q44" s="296">
        <v>26</v>
      </c>
      <c r="R44" s="296">
        <v>25</v>
      </c>
      <c r="S44" s="296">
        <v>28</v>
      </c>
      <c r="T44" s="296">
        <v>25</v>
      </c>
      <c r="U44" s="296">
        <v>23</v>
      </c>
      <c r="V44" s="296">
        <v>22</v>
      </c>
      <c r="W44" s="296">
        <v>21</v>
      </c>
      <c r="X44" s="296">
        <v>21</v>
      </c>
      <c r="Y44" s="296">
        <v>19</v>
      </c>
      <c r="Z44" s="296">
        <v>18</v>
      </c>
      <c r="AA44" s="296">
        <v>16</v>
      </c>
      <c r="AB44" s="296">
        <v>15</v>
      </c>
      <c r="AC44" s="296">
        <v>14</v>
      </c>
      <c r="AD44" s="296">
        <v>14</v>
      </c>
      <c r="AE44" s="296">
        <v>17</v>
      </c>
      <c r="AF44" s="296">
        <v>15</v>
      </c>
      <c r="AG44" s="296">
        <v>18</v>
      </c>
      <c r="AH44" s="296">
        <v>12</v>
      </c>
      <c r="AI44" s="296">
        <v>12</v>
      </c>
      <c r="AJ44" s="296">
        <v>15</v>
      </c>
      <c r="AK44" s="296">
        <v>8</v>
      </c>
      <c r="AL44" s="296">
        <v>8</v>
      </c>
      <c r="AM44" s="296">
        <v>12</v>
      </c>
      <c r="AN44" s="296">
        <v>14</v>
      </c>
      <c r="AO44" s="296">
        <v>7</v>
      </c>
      <c r="AP44" s="296">
        <v>9</v>
      </c>
      <c r="AQ44" s="296">
        <v>8</v>
      </c>
      <c r="AR44" s="296">
        <v>7</v>
      </c>
      <c r="AS44" s="296">
        <v>8</v>
      </c>
      <c r="AT44" s="296">
        <v>8</v>
      </c>
      <c r="AU44" s="296">
        <v>8</v>
      </c>
      <c r="AV44" s="296">
        <v>4</v>
      </c>
      <c r="AW44" s="296">
        <v>6</v>
      </c>
      <c r="AX44" s="296">
        <v>5</v>
      </c>
      <c r="AY44" s="296">
        <v>6</v>
      </c>
      <c r="AZ44" s="296">
        <v>6</v>
      </c>
      <c r="BA44" s="296">
        <v>4</v>
      </c>
      <c r="BB44" s="296">
        <v>7</v>
      </c>
      <c r="BC44" s="296">
        <v>5</v>
      </c>
      <c r="BD44" s="296">
        <v>5</v>
      </c>
      <c r="BE44" s="296">
        <v>3</v>
      </c>
      <c r="BF44" s="296">
        <v>3</v>
      </c>
      <c r="BG44" s="296">
        <v>5</v>
      </c>
      <c r="BH44" s="296">
        <v>7</v>
      </c>
      <c r="BI44" s="296">
        <v>8</v>
      </c>
      <c r="BJ44" s="296">
        <v>8</v>
      </c>
      <c r="BK44" s="296">
        <v>5</v>
      </c>
      <c r="BL44" s="296">
        <v>9</v>
      </c>
      <c r="BM44" s="296">
        <v>12</v>
      </c>
      <c r="BN44" s="296">
        <v>13</v>
      </c>
      <c r="BO44" s="296">
        <v>12</v>
      </c>
      <c r="BP44" s="296">
        <v>8</v>
      </c>
      <c r="BQ44" s="296">
        <v>11</v>
      </c>
      <c r="BR44" s="296">
        <v>10</v>
      </c>
      <c r="BS44" s="296">
        <v>9</v>
      </c>
      <c r="BT44" s="296">
        <v>10</v>
      </c>
      <c r="BU44" s="296">
        <v>12</v>
      </c>
      <c r="BV44" s="296">
        <v>14</v>
      </c>
      <c r="BW44" s="296">
        <v>13</v>
      </c>
    </row>
    <row r="45" spans="1:75" x14ac:dyDescent="0.25">
      <c r="A45" t="s">
        <v>42</v>
      </c>
      <c r="B45" s="296">
        <v>12</v>
      </c>
      <c r="C45" s="296">
        <v>11</v>
      </c>
      <c r="D45" s="296">
        <v>11</v>
      </c>
      <c r="E45" s="296">
        <v>11</v>
      </c>
      <c r="F45" s="296">
        <v>11</v>
      </c>
      <c r="G45" s="296">
        <v>11</v>
      </c>
      <c r="H45" s="296">
        <v>8</v>
      </c>
      <c r="I45" s="296">
        <v>7</v>
      </c>
      <c r="J45" s="296">
        <v>6</v>
      </c>
      <c r="K45" s="296">
        <v>8</v>
      </c>
      <c r="L45" s="296">
        <v>8</v>
      </c>
      <c r="M45" s="296">
        <v>9</v>
      </c>
      <c r="N45" s="296">
        <v>11</v>
      </c>
      <c r="O45" s="296">
        <v>10</v>
      </c>
      <c r="P45" s="296">
        <v>8</v>
      </c>
      <c r="Q45" s="296">
        <v>8</v>
      </c>
      <c r="R45" s="296">
        <v>7</v>
      </c>
      <c r="S45" s="296">
        <v>8</v>
      </c>
      <c r="T45" s="296">
        <v>8</v>
      </c>
      <c r="U45" s="296">
        <v>8</v>
      </c>
      <c r="V45" s="296">
        <v>7</v>
      </c>
      <c r="W45" s="296">
        <v>6</v>
      </c>
      <c r="X45" s="296">
        <v>6</v>
      </c>
      <c r="Y45" s="296">
        <v>9</v>
      </c>
      <c r="Z45" s="296">
        <v>8</v>
      </c>
      <c r="AA45" s="296">
        <v>9</v>
      </c>
      <c r="AB45" s="296">
        <v>5</v>
      </c>
      <c r="AC45" s="296">
        <v>4</v>
      </c>
      <c r="AD45" s="296">
        <v>7</v>
      </c>
      <c r="AE45" s="296">
        <v>7</v>
      </c>
      <c r="AF45" s="296">
        <v>7</v>
      </c>
      <c r="AG45" s="296">
        <v>5</v>
      </c>
      <c r="AH45" s="296">
        <v>5</v>
      </c>
      <c r="AI45" s="296">
        <v>5</v>
      </c>
      <c r="AJ45" s="296">
        <v>8</v>
      </c>
      <c r="AK45" s="296">
        <v>7</v>
      </c>
      <c r="AL45" s="296">
        <v>6</v>
      </c>
      <c r="AM45" s="296">
        <v>6</v>
      </c>
      <c r="AN45" s="296">
        <v>7</v>
      </c>
      <c r="AO45" s="296">
        <v>9</v>
      </c>
      <c r="AP45" s="296">
        <v>8</v>
      </c>
      <c r="AQ45" s="296">
        <v>10</v>
      </c>
      <c r="AR45" s="296">
        <v>9</v>
      </c>
      <c r="AS45" s="296">
        <v>9</v>
      </c>
      <c r="AT45" s="296">
        <v>9</v>
      </c>
      <c r="AU45" s="296">
        <v>9</v>
      </c>
      <c r="AV45" s="296">
        <v>7</v>
      </c>
      <c r="AW45" s="296">
        <v>7</v>
      </c>
      <c r="AX45" s="296">
        <v>7</v>
      </c>
      <c r="AY45" s="296">
        <v>7</v>
      </c>
      <c r="AZ45" s="296">
        <v>3</v>
      </c>
      <c r="BA45" s="296">
        <v>3</v>
      </c>
      <c r="BB45" s="296">
        <v>2</v>
      </c>
      <c r="BC45" s="296">
        <v>2</v>
      </c>
      <c r="BD45" s="296">
        <v>4</v>
      </c>
      <c r="BE45" s="296">
        <v>4</v>
      </c>
      <c r="BF45" s="296">
        <v>4</v>
      </c>
      <c r="BG45" s="296">
        <v>4</v>
      </c>
      <c r="BH45" s="296">
        <v>4</v>
      </c>
      <c r="BI45" s="296">
        <v>2</v>
      </c>
      <c r="BJ45" s="296">
        <v>3</v>
      </c>
      <c r="BK45" s="296">
        <v>4</v>
      </c>
      <c r="BL45" s="296">
        <v>4</v>
      </c>
      <c r="BM45" s="296">
        <v>4</v>
      </c>
      <c r="BN45" s="296">
        <v>3</v>
      </c>
      <c r="BO45" s="296">
        <v>3</v>
      </c>
      <c r="BP45" s="296">
        <v>3</v>
      </c>
      <c r="BQ45" s="296">
        <v>3</v>
      </c>
      <c r="BR45" s="296">
        <v>3</v>
      </c>
      <c r="BS45" s="296">
        <v>7</v>
      </c>
      <c r="BT45" s="296">
        <v>6</v>
      </c>
      <c r="BU45" s="296">
        <v>5</v>
      </c>
      <c r="BV45" s="296">
        <v>4</v>
      </c>
      <c r="BW45" s="296">
        <v>4</v>
      </c>
    </row>
    <row r="46" spans="1:75" x14ac:dyDescent="0.25">
      <c r="A46" t="s">
        <v>43</v>
      </c>
      <c r="B46" s="296">
        <v>433</v>
      </c>
      <c r="C46" s="296">
        <v>444</v>
      </c>
      <c r="D46" s="296">
        <v>448</v>
      </c>
      <c r="E46" s="296">
        <v>444</v>
      </c>
      <c r="F46" s="296">
        <v>434</v>
      </c>
      <c r="G46" s="296">
        <v>432</v>
      </c>
      <c r="H46" s="296">
        <v>435</v>
      </c>
      <c r="I46" s="296">
        <v>430</v>
      </c>
      <c r="J46" s="296">
        <v>437</v>
      </c>
      <c r="K46" s="296">
        <v>423</v>
      </c>
      <c r="L46" s="296">
        <v>400</v>
      </c>
      <c r="M46" s="296">
        <v>376</v>
      </c>
      <c r="N46" s="296">
        <v>341</v>
      </c>
      <c r="O46" s="296">
        <v>338</v>
      </c>
      <c r="P46" s="296">
        <v>324</v>
      </c>
      <c r="Q46" s="296">
        <v>320</v>
      </c>
      <c r="R46" s="296">
        <v>289</v>
      </c>
      <c r="S46" s="296">
        <v>299</v>
      </c>
      <c r="T46" s="296">
        <v>281</v>
      </c>
      <c r="U46" s="296">
        <v>300</v>
      </c>
      <c r="V46" s="296">
        <v>335</v>
      </c>
      <c r="W46" s="296">
        <v>353</v>
      </c>
      <c r="X46" s="296">
        <v>369</v>
      </c>
      <c r="Y46" s="296">
        <v>397</v>
      </c>
      <c r="Z46" s="296">
        <v>420</v>
      </c>
      <c r="AA46" s="296">
        <v>441</v>
      </c>
      <c r="AB46" s="296">
        <v>429</v>
      </c>
      <c r="AC46" s="296">
        <v>450</v>
      </c>
      <c r="AD46" s="296">
        <v>435</v>
      </c>
      <c r="AE46" s="296">
        <v>436</v>
      </c>
      <c r="AF46" s="296">
        <v>437</v>
      </c>
      <c r="AG46" s="296">
        <v>433</v>
      </c>
      <c r="AH46" s="296">
        <v>426</v>
      </c>
      <c r="AI46" s="296">
        <v>404</v>
      </c>
      <c r="AJ46" s="296">
        <v>408</v>
      </c>
      <c r="AK46" s="296">
        <v>404</v>
      </c>
      <c r="AL46" s="296">
        <v>394</v>
      </c>
      <c r="AM46" s="296">
        <v>416</v>
      </c>
      <c r="AN46" s="296">
        <v>413</v>
      </c>
      <c r="AO46" s="296">
        <v>420</v>
      </c>
      <c r="AP46" s="296">
        <v>414</v>
      </c>
      <c r="AQ46" s="296">
        <v>403</v>
      </c>
      <c r="AR46" s="296">
        <v>410</v>
      </c>
      <c r="AS46" s="296">
        <v>388</v>
      </c>
      <c r="AT46" s="296">
        <v>371</v>
      </c>
      <c r="AU46" s="296">
        <v>360</v>
      </c>
      <c r="AV46" s="296">
        <v>326</v>
      </c>
      <c r="AW46" s="296">
        <v>331</v>
      </c>
      <c r="AX46" s="296">
        <v>291</v>
      </c>
      <c r="AY46" s="296">
        <v>280</v>
      </c>
      <c r="AZ46" s="296">
        <v>267</v>
      </c>
      <c r="BA46" s="296">
        <v>264</v>
      </c>
      <c r="BB46" s="296">
        <v>247</v>
      </c>
      <c r="BC46" s="296">
        <v>243</v>
      </c>
      <c r="BD46" s="296">
        <v>239</v>
      </c>
      <c r="BE46" s="296">
        <v>225</v>
      </c>
      <c r="BF46" s="296">
        <v>211</v>
      </c>
      <c r="BG46" s="296">
        <v>226</v>
      </c>
      <c r="BH46" s="296">
        <v>253</v>
      </c>
      <c r="BI46" s="296">
        <v>258</v>
      </c>
      <c r="BJ46" s="296">
        <v>280</v>
      </c>
      <c r="BK46" s="296">
        <v>292</v>
      </c>
      <c r="BL46" s="296">
        <v>306</v>
      </c>
      <c r="BM46" s="296">
        <v>310</v>
      </c>
      <c r="BN46" s="296">
        <v>327</v>
      </c>
      <c r="BO46" s="296">
        <v>340</v>
      </c>
      <c r="BP46" s="296">
        <v>349</v>
      </c>
      <c r="BQ46" s="296">
        <v>354</v>
      </c>
      <c r="BR46" s="296">
        <v>352</v>
      </c>
      <c r="BS46" s="296">
        <v>383</v>
      </c>
      <c r="BT46" s="296">
        <v>422</v>
      </c>
      <c r="BU46" s="296">
        <v>415</v>
      </c>
      <c r="BV46" s="296">
        <v>382</v>
      </c>
      <c r="BW46" s="296">
        <v>366</v>
      </c>
    </row>
    <row r="47" spans="1:75" x14ac:dyDescent="0.25">
      <c r="A47" t="s">
        <v>44</v>
      </c>
      <c r="B47" s="296">
        <v>156</v>
      </c>
      <c r="C47" s="296">
        <v>156</v>
      </c>
      <c r="D47" s="296">
        <v>153</v>
      </c>
      <c r="E47" s="296">
        <v>139</v>
      </c>
      <c r="F47" s="296">
        <v>142</v>
      </c>
      <c r="G47" s="296">
        <v>145</v>
      </c>
      <c r="H47" s="296">
        <v>135</v>
      </c>
      <c r="I47" s="296">
        <v>135</v>
      </c>
      <c r="J47" s="296">
        <v>134</v>
      </c>
      <c r="K47" s="296">
        <v>126</v>
      </c>
      <c r="L47" s="296">
        <v>123</v>
      </c>
      <c r="M47" s="296">
        <v>124</v>
      </c>
      <c r="N47" s="296">
        <v>124</v>
      </c>
      <c r="O47" s="296">
        <v>123</v>
      </c>
      <c r="P47" s="296">
        <v>117</v>
      </c>
      <c r="Q47" s="296">
        <v>124</v>
      </c>
      <c r="R47" s="296">
        <v>127</v>
      </c>
      <c r="S47" s="296">
        <v>126</v>
      </c>
      <c r="T47" s="296">
        <v>121</v>
      </c>
      <c r="U47" s="296">
        <v>113</v>
      </c>
      <c r="V47" s="296">
        <v>109</v>
      </c>
      <c r="W47" s="296">
        <v>111</v>
      </c>
      <c r="X47" s="296">
        <v>106</v>
      </c>
      <c r="Y47" s="296">
        <v>104</v>
      </c>
      <c r="Z47" s="296">
        <v>88</v>
      </c>
      <c r="AA47" s="296">
        <v>93</v>
      </c>
      <c r="AB47" s="296">
        <v>95</v>
      </c>
      <c r="AC47" s="296">
        <v>98</v>
      </c>
      <c r="AD47" s="296">
        <v>100</v>
      </c>
      <c r="AE47" s="296">
        <v>97</v>
      </c>
      <c r="AF47" s="296">
        <v>95</v>
      </c>
      <c r="AG47" s="296">
        <v>97</v>
      </c>
      <c r="AH47" s="296">
        <v>91</v>
      </c>
      <c r="AI47" s="296">
        <v>93</v>
      </c>
      <c r="AJ47" s="296">
        <v>86</v>
      </c>
      <c r="AK47" s="296">
        <v>81</v>
      </c>
      <c r="AL47" s="296">
        <v>82</v>
      </c>
      <c r="AM47" s="296">
        <v>82</v>
      </c>
      <c r="AN47" s="296">
        <v>76</v>
      </c>
      <c r="AO47" s="296">
        <v>73</v>
      </c>
      <c r="AP47" s="296">
        <v>69</v>
      </c>
      <c r="AQ47" s="296">
        <v>65</v>
      </c>
      <c r="AR47" s="296">
        <v>72</v>
      </c>
      <c r="AS47" s="296">
        <v>61</v>
      </c>
      <c r="AT47" s="296">
        <v>59</v>
      </c>
      <c r="AU47" s="296">
        <v>78</v>
      </c>
      <c r="AV47" s="296">
        <v>88</v>
      </c>
      <c r="AW47" s="296">
        <v>77</v>
      </c>
      <c r="AX47" s="296">
        <v>81</v>
      </c>
      <c r="AY47" s="296">
        <v>95</v>
      </c>
      <c r="AZ47" s="296">
        <v>101</v>
      </c>
      <c r="BA47" s="296">
        <v>107</v>
      </c>
      <c r="BB47" s="296">
        <v>125</v>
      </c>
      <c r="BC47" s="296">
        <v>131</v>
      </c>
      <c r="BD47" s="296">
        <v>115</v>
      </c>
      <c r="BE47" s="296">
        <v>114</v>
      </c>
      <c r="BF47" s="296">
        <v>107</v>
      </c>
      <c r="BG47" s="296">
        <v>101</v>
      </c>
      <c r="BH47" s="296">
        <v>90</v>
      </c>
      <c r="BI47" s="296">
        <v>95</v>
      </c>
      <c r="BJ47" s="296">
        <v>97</v>
      </c>
      <c r="BK47" s="296">
        <v>109</v>
      </c>
      <c r="BL47" s="296">
        <v>108</v>
      </c>
      <c r="BM47" s="296">
        <v>119</v>
      </c>
      <c r="BN47" s="296">
        <v>132</v>
      </c>
      <c r="BO47" s="296">
        <v>129</v>
      </c>
      <c r="BP47" s="296">
        <v>146</v>
      </c>
      <c r="BQ47" s="296">
        <v>142</v>
      </c>
      <c r="BR47" s="296">
        <v>148</v>
      </c>
      <c r="BS47" s="296">
        <v>143</v>
      </c>
      <c r="BT47" s="296">
        <v>125</v>
      </c>
      <c r="BU47" s="296">
        <v>118</v>
      </c>
      <c r="BV47" s="296">
        <v>126</v>
      </c>
      <c r="BW47" s="296">
        <v>129</v>
      </c>
    </row>
    <row r="48" spans="1:75" x14ac:dyDescent="0.25">
      <c r="A48" t="s">
        <v>45</v>
      </c>
      <c r="B48" s="296">
        <v>79</v>
      </c>
      <c r="C48" s="296">
        <v>91</v>
      </c>
      <c r="D48" s="296">
        <v>91</v>
      </c>
      <c r="E48" s="296">
        <v>90</v>
      </c>
      <c r="F48" s="296">
        <v>88</v>
      </c>
      <c r="G48" s="296">
        <v>72</v>
      </c>
      <c r="H48" s="296">
        <v>75</v>
      </c>
      <c r="I48" s="296">
        <v>67</v>
      </c>
      <c r="J48" s="296">
        <v>65</v>
      </c>
      <c r="K48" s="296">
        <v>56</v>
      </c>
      <c r="L48" s="296">
        <v>56</v>
      </c>
      <c r="M48" s="296">
        <v>59</v>
      </c>
      <c r="N48" s="296">
        <v>64</v>
      </c>
      <c r="O48" s="296">
        <v>60</v>
      </c>
      <c r="P48" s="296">
        <v>59</v>
      </c>
      <c r="Q48" s="296">
        <v>61</v>
      </c>
      <c r="R48" s="296">
        <v>67</v>
      </c>
      <c r="S48" s="296">
        <v>67</v>
      </c>
      <c r="T48" s="296">
        <v>70</v>
      </c>
      <c r="U48" s="296">
        <v>68</v>
      </c>
      <c r="V48" s="296">
        <v>69</v>
      </c>
      <c r="W48" s="296">
        <v>72</v>
      </c>
      <c r="X48" s="296">
        <v>60</v>
      </c>
      <c r="Y48" s="296">
        <v>64</v>
      </c>
      <c r="Z48" s="296">
        <v>55</v>
      </c>
      <c r="AA48" s="296">
        <v>56</v>
      </c>
      <c r="AB48" s="296">
        <v>56</v>
      </c>
      <c r="AC48" s="296">
        <v>55</v>
      </c>
      <c r="AD48" s="296">
        <v>52</v>
      </c>
      <c r="AE48" s="296">
        <v>50</v>
      </c>
      <c r="AF48" s="296">
        <v>48</v>
      </c>
      <c r="AG48" s="296">
        <v>54</v>
      </c>
      <c r="AH48" s="296">
        <v>59</v>
      </c>
      <c r="AI48" s="296">
        <v>59</v>
      </c>
      <c r="AJ48" s="296">
        <v>52</v>
      </c>
      <c r="AK48" s="296">
        <v>54</v>
      </c>
      <c r="AL48" s="296">
        <v>55</v>
      </c>
      <c r="AM48" s="296">
        <v>56</v>
      </c>
      <c r="AN48" s="296">
        <v>47</v>
      </c>
      <c r="AO48" s="296">
        <v>46</v>
      </c>
      <c r="AP48" s="296">
        <v>50</v>
      </c>
      <c r="AQ48" s="296">
        <v>48</v>
      </c>
      <c r="AR48" s="296">
        <v>41</v>
      </c>
      <c r="AS48" s="296">
        <v>42</v>
      </c>
      <c r="AT48" s="296">
        <v>45</v>
      </c>
      <c r="AU48" s="296">
        <v>47</v>
      </c>
      <c r="AV48" s="296">
        <v>54</v>
      </c>
      <c r="AW48" s="296">
        <v>58</v>
      </c>
      <c r="AX48" s="296">
        <v>56</v>
      </c>
      <c r="AY48" s="296">
        <v>60</v>
      </c>
      <c r="AZ48" s="296">
        <v>69</v>
      </c>
      <c r="BA48" s="296">
        <v>71</v>
      </c>
      <c r="BB48" s="296">
        <v>80</v>
      </c>
      <c r="BC48" s="296">
        <v>88</v>
      </c>
      <c r="BD48" s="296">
        <v>71</v>
      </c>
      <c r="BE48" s="296">
        <v>72</v>
      </c>
      <c r="BF48" s="296">
        <v>91</v>
      </c>
      <c r="BG48" s="296">
        <v>92</v>
      </c>
      <c r="BH48" s="296">
        <v>98</v>
      </c>
      <c r="BI48" s="296">
        <v>85</v>
      </c>
      <c r="BJ48" s="296">
        <v>85</v>
      </c>
      <c r="BK48" s="296">
        <v>91</v>
      </c>
      <c r="BL48" s="296">
        <v>87</v>
      </c>
      <c r="BM48" s="296">
        <v>86</v>
      </c>
      <c r="BN48" s="296">
        <v>85</v>
      </c>
      <c r="BO48" s="296">
        <v>91</v>
      </c>
      <c r="BP48" s="296">
        <v>92</v>
      </c>
      <c r="BQ48" s="296">
        <v>89</v>
      </c>
      <c r="BR48" s="296">
        <v>83</v>
      </c>
      <c r="BS48" s="296">
        <v>75</v>
      </c>
      <c r="BT48" s="296">
        <v>68</v>
      </c>
      <c r="BU48" s="296">
        <v>73</v>
      </c>
      <c r="BV48" s="296">
        <v>65</v>
      </c>
      <c r="BW48" s="296">
        <v>66</v>
      </c>
    </row>
    <row r="49" spans="1:75" x14ac:dyDescent="0.25">
      <c r="A49" t="s">
        <v>46</v>
      </c>
      <c r="B49" s="296">
        <v>3108</v>
      </c>
      <c r="C49" s="296">
        <v>3278</v>
      </c>
      <c r="D49" s="296">
        <v>3506</v>
      </c>
      <c r="E49" s="296">
        <v>3684</v>
      </c>
      <c r="F49" s="296">
        <v>3918</v>
      </c>
      <c r="G49" s="296">
        <v>4077</v>
      </c>
      <c r="H49" s="296">
        <v>4156</v>
      </c>
      <c r="I49" s="296">
        <v>4183</v>
      </c>
      <c r="J49" s="296">
        <v>4212</v>
      </c>
      <c r="K49" s="296">
        <v>4281</v>
      </c>
      <c r="L49" s="296">
        <v>4232</v>
      </c>
      <c r="M49" s="296">
        <v>4135</v>
      </c>
      <c r="N49" s="296">
        <v>4000</v>
      </c>
      <c r="O49" s="296">
        <v>3980</v>
      </c>
      <c r="P49" s="296">
        <v>3992</v>
      </c>
      <c r="Q49" s="296">
        <v>3898</v>
      </c>
      <c r="R49" s="296">
        <v>3912</v>
      </c>
      <c r="S49" s="296">
        <v>3916</v>
      </c>
      <c r="T49" s="296">
        <v>3882</v>
      </c>
      <c r="U49" s="296">
        <v>3703</v>
      </c>
      <c r="V49" s="296">
        <v>3522</v>
      </c>
      <c r="W49" s="296">
        <v>3468</v>
      </c>
      <c r="X49" s="296">
        <v>3331</v>
      </c>
      <c r="Y49" s="296">
        <v>3198</v>
      </c>
      <c r="Z49" s="296">
        <v>3045</v>
      </c>
      <c r="AA49" s="296">
        <v>3115</v>
      </c>
      <c r="AB49" s="296">
        <v>2991</v>
      </c>
      <c r="AC49" s="296">
        <v>2887</v>
      </c>
      <c r="AD49" s="296">
        <v>2841</v>
      </c>
      <c r="AE49" s="296">
        <v>2801</v>
      </c>
      <c r="AF49" s="296">
        <v>2794</v>
      </c>
      <c r="AG49" s="296">
        <v>2746</v>
      </c>
      <c r="AH49" s="296">
        <v>2761</v>
      </c>
      <c r="AI49" s="296">
        <v>2776</v>
      </c>
      <c r="AJ49" s="296">
        <v>2794</v>
      </c>
      <c r="AK49" s="296">
        <v>2891</v>
      </c>
      <c r="AL49" s="296">
        <v>2950</v>
      </c>
      <c r="AM49" s="296">
        <v>2935</v>
      </c>
      <c r="AN49" s="296">
        <v>2969</v>
      </c>
      <c r="AO49" s="296">
        <v>3010</v>
      </c>
      <c r="AP49" s="296">
        <v>2961</v>
      </c>
      <c r="AQ49" s="296">
        <v>2865</v>
      </c>
      <c r="AR49" s="296">
        <v>2868</v>
      </c>
      <c r="AS49" s="296">
        <v>2793</v>
      </c>
      <c r="AT49" s="296">
        <v>2759</v>
      </c>
      <c r="AU49" s="296">
        <v>2657</v>
      </c>
      <c r="AV49" s="296">
        <v>2590</v>
      </c>
      <c r="AW49" s="296">
        <v>2465</v>
      </c>
      <c r="AX49" s="296">
        <v>2469</v>
      </c>
      <c r="AY49" s="296">
        <v>2401</v>
      </c>
      <c r="AZ49" s="296">
        <v>2396</v>
      </c>
      <c r="BA49" s="296">
        <v>2390</v>
      </c>
      <c r="BB49" s="296">
        <v>2329</v>
      </c>
      <c r="BC49" s="296">
        <v>2318</v>
      </c>
      <c r="BD49" s="296">
        <v>2305</v>
      </c>
      <c r="BE49" s="296">
        <v>2195</v>
      </c>
      <c r="BF49" s="296">
        <v>2226</v>
      </c>
      <c r="BG49" s="296">
        <v>2247</v>
      </c>
      <c r="BH49" s="296">
        <v>2304</v>
      </c>
      <c r="BI49" s="296">
        <v>2260</v>
      </c>
      <c r="BJ49" s="296">
        <v>2253</v>
      </c>
      <c r="BK49" s="296">
        <v>2238</v>
      </c>
      <c r="BL49" s="296">
        <v>2264</v>
      </c>
      <c r="BM49" s="296">
        <v>2248</v>
      </c>
      <c r="BN49" s="296">
        <v>2271</v>
      </c>
      <c r="BO49" s="296">
        <v>2212</v>
      </c>
      <c r="BP49" s="296">
        <v>2248</v>
      </c>
      <c r="BQ49" s="296">
        <v>2232</v>
      </c>
      <c r="BR49" s="296">
        <v>2148</v>
      </c>
      <c r="BS49" s="296">
        <v>2150</v>
      </c>
      <c r="BT49" s="296">
        <v>2072</v>
      </c>
      <c r="BU49" s="296">
        <v>2074</v>
      </c>
      <c r="BV49" s="296">
        <v>2095</v>
      </c>
      <c r="BW49" s="296">
        <v>2089</v>
      </c>
    </row>
    <row r="50" spans="1:75" x14ac:dyDescent="0.25">
      <c r="A50" t="s">
        <v>47</v>
      </c>
      <c r="B50" s="296">
        <v>364</v>
      </c>
      <c r="C50" s="296">
        <v>405</v>
      </c>
      <c r="D50" s="296">
        <v>396</v>
      </c>
      <c r="E50" s="296">
        <v>384</v>
      </c>
      <c r="F50" s="296">
        <v>386</v>
      </c>
      <c r="G50" s="296">
        <v>395</v>
      </c>
      <c r="H50" s="296">
        <v>411</v>
      </c>
      <c r="I50" s="296">
        <v>399</v>
      </c>
      <c r="J50" s="296">
        <v>394</v>
      </c>
      <c r="K50" s="296">
        <v>378</v>
      </c>
      <c r="L50" s="296">
        <v>352</v>
      </c>
      <c r="M50" s="296">
        <v>342</v>
      </c>
      <c r="N50" s="296">
        <v>332</v>
      </c>
      <c r="O50" s="296">
        <v>341</v>
      </c>
      <c r="P50" s="296">
        <v>360</v>
      </c>
      <c r="Q50" s="296">
        <v>349</v>
      </c>
      <c r="R50" s="296">
        <v>332</v>
      </c>
      <c r="S50" s="296">
        <v>332</v>
      </c>
      <c r="T50" s="296">
        <v>331</v>
      </c>
      <c r="U50" s="296">
        <v>348</v>
      </c>
      <c r="V50" s="296">
        <v>359</v>
      </c>
      <c r="W50" s="296">
        <v>359</v>
      </c>
      <c r="X50" s="296">
        <v>327</v>
      </c>
      <c r="Y50" s="296">
        <v>311</v>
      </c>
      <c r="Z50" s="296">
        <v>323</v>
      </c>
      <c r="AA50" s="296">
        <v>313</v>
      </c>
      <c r="AB50" s="296">
        <v>307</v>
      </c>
      <c r="AC50" s="296">
        <v>281</v>
      </c>
      <c r="AD50" s="296">
        <v>286</v>
      </c>
      <c r="AE50" s="296">
        <v>271</v>
      </c>
      <c r="AF50" s="296">
        <v>285</v>
      </c>
      <c r="AG50" s="296">
        <v>293</v>
      </c>
      <c r="AH50" s="296">
        <v>303</v>
      </c>
      <c r="AI50" s="296">
        <v>307</v>
      </c>
      <c r="AJ50" s="296">
        <v>269</v>
      </c>
      <c r="AK50" s="296">
        <v>276</v>
      </c>
      <c r="AL50" s="296">
        <v>270</v>
      </c>
      <c r="AM50" s="296">
        <v>265</v>
      </c>
      <c r="AN50" s="296">
        <v>250</v>
      </c>
      <c r="AO50" s="296">
        <v>246</v>
      </c>
      <c r="AP50" s="296">
        <v>226</v>
      </c>
      <c r="AQ50" s="296">
        <v>231</v>
      </c>
      <c r="AR50" s="296">
        <v>223</v>
      </c>
      <c r="AS50" s="296">
        <v>245</v>
      </c>
      <c r="AT50" s="296">
        <v>232</v>
      </c>
      <c r="AU50" s="296">
        <v>226</v>
      </c>
      <c r="AV50" s="296">
        <v>207</v>
      </c>
      <c r="AW50" s="296">
        <v>210</v>
      </c>
      <c r="AX50" s="296">
        <v>231</v>
      </c>
      <c r="AY50" s="296">
        <v>225</v>
      </c>
      <c r="AZ50" s="296">
        <v>229</v>
      </c>
      <c r="BA50" s="296">
        <v>235</v>
      </c>
      <c r="BB50" s="296">
        <v>239</v>
      </c>
      <c r="BC50" s="296">
        <v>241</v>
      </c>
      <c r="BD50" s="296">
        <v>220</v>
      </c>
      <c r="BE50" s="296">
        <v>204</v>
      </c>
      <c r="BF50" s="296">
        <v>205</v>
      </c>
      <c r="BG50" s="296">
        <v>202</v>
      </c>
      <c r="BH50" s="296">
        <v>214</v>
      </c>
      <c r="BI50" s="296">
        <v>238</v>
      </c>
      <c r="BJ50" s="296">
        <v>220</v>
      </c>
      <c r="BK50" s="296">
        <v>240</v>
      </c>
      <c r="BL50" s="296">
        <v>232</v>
      </c>
      <c r="BM50" s="296">
        <v>289</v>
      </c>
      <c r="BN50" s="296">
        <v>296</v>
      </c>
      <c r="BO50" s="296">
        <v>304</v>
      </c>
      <c r="BP50" s="296">
        <v>312</v>
      </c>
      <c r="BQ50" s="296">
        <v>282</v>
      </c>
      <c r="BR50" s="296">
        <v>276</v>
      </c>
      <c r="BS50" s="296">
        <v>264</v>
      </c>
      <c r="BT50" s="296">
        <v>258</v>
      </c>
      <c r="BU50" s="296">
        <v>260</v>
      </c>
      <c r="BV50" s="296">
        <v>254</v>
      </c>
      <c r="BW50" s="296">
        <v>263</v>
      </c>
    </row>
    <row r="51" spans="1:75" x14ac:dyDescent="0.25">
      <c r="A51" t="s">
        <v>48</v>
      </c>
      <c r="B51" s="296">
        <v>28</v>
      </c>
      <c r="C51" s="296">
        <v>28</v>
      </c>
      <c r="D51" s="296">
        <v>26</v>
      </c>
      <c r="E51" s="296">
        <v>27</v>
      </c>
      <c r="F51" s="296">
        <v>25</v>
      </c>
      <c r="G51" s="296">
        <v>19</v>
      </c>
      <c r="H51" s="296">
        <v>21</v>
      </c>
      <c r="I51" s="296">
        <v>24</v>
      </c>
      <c r="J51" s="296">
        <v>28</v>
      </c>
      <c r="K51" s="296">
        <v>23</v>
      </c>
      <c r="L51" s="296">
        <v>22</v>
      </c>
      <c r="M51" s="296">
        <v>23</v>
      </c>
      <c r="N51" s="296">
        <v>28</v>
      </c>
      <c r="O51" s="296">
        <v>37</v>
      </c>
      <c r="P51" s="296">
        <v>38</v>
      </c>
      <c r="Q51" s="296">
        <v>37</v>
      </c>
      <c r="R51" s="296">
        <v>45</v>
      </c>
      <c r="S51" s="296">
        <v>47</v>
      </c>
      <c r="T51" s="296">
        <v>50</v>
      </c>
      <c r="U51" s="296">
        <v>47</v>
      </c>
      <c r="V51" s="296">
        <v>38</v>
      </c>
      <c r="W51" s="296">
        <v>42</v>
      </c>
      <c r="X51" s="296">
        <v>42</v>
      </c>
      <c r="Y51" s="296">
        <v>43</v>
      </c>
      <c r="Z51" s="296">
        <v>42</v>
      </c>
      <c r="AA51" s="296">
        <v>42</v>
      </c>
      <c r="AB51" s="296">
        <v>43</v>
      </c>
      <c r="AC51" s="296">
        <v>33</v>
      </c>
      <c r="AD51" s="296">
        <v>34</v>
      </c>
      <c r="AE51" s="296">
        <v>34</v>
      </c>
      <c r="AF51" s="296">
        <v>31</v>
      </c>
      <c r="AG51" s="296">
        <v>34</v>
      </c>
      <c r="AH51" s="296">
        <v>37</v>
      </c>
      <c r="AI51" s="296">
        <v>37</v>
      </c>
      <c r="AJ51" s="296">
        <v>47</v>
      </c>
      <c r="AK51" s="296">
        <v>47</v>
      </c>
      <c r="AL51" s="296">
        <v>60</v>
      </c>
      <c r="AM51" s="296">
        <v>61</v>
      </c>
      <c r="AN51" s="296">
        <v>65</v>
      </c>
      <c r="AO51" s="296">
        <v>67</v>
      </c>
      <c r="AP51" s="296">
        <v>60</v>
      </c>
      <c r="AQ51" s="296">
        <v>42</v>
      </c>
      <c r="AR51" s="296">
        <v>40</v>
      </c>
      <c r="AS51" s="296">
        <v>44</v>
      </c>
      <c r="AT51" s="296">
        <v>48</v>
      </c>
      <c r="AU51" s="296">
        <v>49</v>
      </c>
      <c r="AV51" s="296">
        <v>52</v>
      </c>
      <c r="AW51" s="296">
        <v>51</v>
      </c>
      <c r="AX51" s="296">
        <v>51</v>
      </c>
      <c r="AY51" s="296">
        <v>63</v>
      </c>
      <c r="AZ51" s="296">
        <v>59</v>
      </c>
      <c r="BA51" s="296">
        <v>61</v>
      </c>
      <c r="BB51" s="296">
        <v>59</v>
      </c>
      <c r="BC51" s="296">
        <v>55</v>
      </c>
      <c r="BD51" s="296">
        <v>56</v>
      </c>
      <c r="BE51" s="296">
        <v>57</v>
      </c>
      <c r="BF51" s="296">
        <v>54</v>
      </c>
      <c r="BG51" s="296">
        <v>55</v>
      </c>
      <c r="BH51" s="296">
        <v>54</v>
      </c>
      <c r="BI51" s="296">
        <v>43</v>
      </c>
      <c r="BJ51" s="296">
        <v>37</v>
      </c>
      <c r="BK51" s="296">
        <v>37</v>
      </c>
      <c r="BL51" s="296">
        <v>36</v>
      </c>
      <c r="BM51" s="296">
        <v>36</v>
      </c>
      <c r="BN51" s="296">
        <v>33</v>
      </c>
      <c r="BO51" s="296">
        <v>37</v>
      </c>
      <c r="BP51" s="296">
        <v>42</v>
      </c>
      <c r="BQ51" s="296">
        <v>39</v>
      </c>
      <c r="BR51" s="296">
        <v>33</v>
      </c>
      <c r="BS51" s="296">
        <v>46</v>
      </c>
      <c r="BT51" s="296">
        <v>46</v>
      </c>
      <c r="BU51" s="296">
        <v>43</v>
      </c>
      <c r="BV51" s="296">
        <v>50</v>
      </c>
      <c r="BW51" s="296">
        <v>56</v>
      </c>
    </row>
    <row r="52" spans="1:75" x14ac:dyDescent="0.25">
      <c r="A52" t="s">
        <v>49</v>
      </c>
      <c r="B52" s="296">
        <v>3243</v>
      </c>
      <c r="C52" s="296">
        <v>3482</v>
      </c>
      <c r="D52" s="296">
        <v>3515</v>
      </c>
      <c r="E52" s="296">
        <v>3547</v>
      </c>
      <c r="F52" s="296">
        <v>3704</v>
      </c>
      <c r="G52" s="296">
        <v>3693</v>
      </c>
      <c r="H52" s="296">
        <v>3632</v>
      </c>
      <c r="I52" s="296">
        <v>3783</v>
      </c>
      <c r="J52" s="296">
        <v>3868</v>
      </c>
      <c r="K52" s="296">
        <v>3777</v>
      </c>
      <c r="L52" s="296">
        <v>3605</v>
      </c>
      <c r="M52" s="296">
        <v>3486</v>
      </c>
      <c r="N52" s="296">
        <v>3518</v>
      </c>
      <c r="O52" s="296">
        <v>3429</v>
      </c>
      <c r="P52" s="296">
        <v>3518</v>
      </c>
      <c r="Q52" s="296">
        <v>3628</v>
      </c>
      <c r="R52" s="296">
        <v>3524</v>
      </c>
      <c r="S52" s="296">
        <v>3551</v>
      </c>
      <c r="T52" s="296">
        <v>3549</v>
      </c>
      <c r="U52" s="296">
        <v>3607</v>
      </c>
      <c r="V52" s="296">
        <v>3650</v>
      </c>
      <c r="W52" s="296">
        <v>3666</v>
      </c>
      <c r="X52" s="296">
        <v>3795</v>
      </c>
      <c r="Y52" s="296">
        <v>3896</v>
      </c>
      <c r="Z52" s="296">
        <v>3833</v>
      </c>
      <c r="AA52" s="296">
        <v>3913</v>
      </c>
      <c r="AB52" s="296">
        <v>3989</v>
      </c>
      <c r="AC52" s="296">
        <v>4162</v>
      </c>
      <c r="AD52" s="296">
        <v>4152</v>
      </c>
      <c r="AE52" s="296">
        <v>4490</v>
      </c>
      <c r="AF52" s="296">
        <v>4477</v>
      </c>
      <c r="AG52" s="296">
        <v>4633</v>
      </c>
      <c r="AH52" s="296">
        <v>4591</v>
      </c>
      <c r="AI52" s="296">
        <v>4713</v>
      </c>
      <c r="AJ52" s="296">
        <v>4819</v>
      </c>
      <c r="AK52" s="296">
        <v>5060</v>
      </c>
      <c r="AL52" s="296">
        <v>5123</v>
      </c>
      <c r="AM52" s="296">
        <v>5210</v>
      </c>
      <c r="AN52" s="296">
        <v>5210</v>
      </c>
      <c r="AO52" s="296">
        <v>5141</v>
      </c>
      <c r="AP52" s="296">
        <v>4831</v>
      </c>
      <c r="AQ52" s="296">
        <v>4576</v>
      </c>
      <c r="AR52" s="296">
        <v>4118</v>
      </c>
      <c r="AS52" s="296">
        <v>3749</v>
      </c>
      <c r="AT52" s="296">
        <v>3621</v>
      </c>
      <c r="AU52" s="296">
        <v>3563</v>
      </c>
      <c r="AV52" s="296">
        <v>3435</v>
      </c>
      <c r="AW52" s="296">
        <v>3445</v>
      </c>
      <c r="AX52" s="296">
        <v>3258</v>
      </c>
      <c r="AY52" s="296">
        <v>3274</v>
      </c>
      <c r="AZ52" s="296">
        <v>3393</v>
      </c>
      <c r="BA52" s="296">
        <v>3435</v>
      </c>
      <c r="BB52" s="296">
        <v>3505</v>
      </c>
      <c r="BC52" s="296">
        <v>3745</v>
      </c>
      <c r="BD52" s="296">
        <v>3612</v>
      </c>
      <c r="BE52" s="296">
        <v>3644</v>
      </c>
      <c r="BF52" s="296">
        <v>3430</v>
      </c>
      <c r="BG52" s="296">
        <v>3487</v>
      </c>
      <c r="BH52" s="296">
        <v>3481</v>
      </c>
      <c r="BI52" s="296">
        <v>3573</v>
      </c>
      <c r="BJ52" s="296">
        <v>3478</v>
      </c>
      <c r="BK52" s="296">
        <v>3533</v>
      </c>
      <c r="BL52" s="296">
        <v>3607</v>
      </c>
      <c r="BM52" s="296">
        <v>3763</v>
      </c>
      <c r="BN52" s="296">
        <v>3847</v>
      </c>
      <c r="BO52" s="296">
        <v>4015</v>
      </c>
      <c r="BP52" s="296">
        <v>4138</v>
      </c>
      <c r="BQ52" s="296">
        <v>4207</v>
      </c>
      <c r="BR52" s="296">
        <v>4191</v>
      </c>
      <c r="BS52" s="296">
        <v>4006</v>
      </c>
      <c r="BT52" s="296">
        <v>3964</v>
      </c>
      <c r="BU52" s="296">
        <v>3958</v>
      </c>
      <c r="BV52" s="296">
        <v>3836</v>
      </c>
      <c r="BW52" s="296">
        <v>3844</v>
      </c>
    </row>
    <row r="53" spans="1:75" x14ac:dyDescent="0.25">
      <c r="A53" t="s">
        <v>50</v>
      </c>
      <c r="B53" s="296">
        <v>3990</v>
      </c>
      <c r="C53" s="296">
        <v>4524</v>
      </c>
      <c r="D53" s="296">
        <v>4893</v>
      </c>
      <c r="E53" s="296">
        <v>5097</v>
      </c>
      <c r="F53" s="296">
        <v>5155</v>
      </c>
      <c r="G53" s="296">
        <v>5195</v>
      </c>
      <c r="H53" s="296">
        <v>5217</v>
      </c>
      <c r="I53" s="296">
        <v>5157</v>
      </c>
      <c r="J53" s="296">
        <v>5100</v>
      </c>
      <c r="K53" s="296">
        <v>5043</v>
      </c>
      <c r="L53" s="296">
        <v>5015</v>
      </c>
      <c r="M53" s="296">
        <v>4852</v>
      </c>
      <c r="N53" s="296">
        <v>4570</v>
      </c>
      <c r="O53" s="296">
        <v>4522</v>
      </c>
      <c r="P53" s="296">
        <v>4398</v>
      </c>
      <c r="Q53" s="296">
        <v>4283</v>
      </c>
      <c r="R53" s="296">
        <v>4193</v>
      </c>
      <c r="S53" s="296">
        <v>4205</v>
      </c>
      <c r="T53" s="296">
        <v>4086</v>
      </c>
      <c r="U53" s="296">
        <v>4058</v>
      </c>
      <c r="V53" s="296">
        <v>3999</v>
      </c>
      <c r="W53" s="296">
        <v>3827</v>
      </c>
      <c r="X53" s="296">
        <v>3732</v>
      </c>
      <c r="Y53" s="296">
        <v>3617</v>
      </c>
      <c r="Z53" s="296">
        <v>3527</v>
      </c>
      <c r="AA53" s="296">
        <v>3443</v>
      </c>
      <c r="AB53" s="296">
        <v>3337</v>
      </c>
      <c r="AC53" s="296">
        <v>3387</v>
      </c>
      <c r="AD53" s="296">
        <v>3333</v>
      </c>
      <c r="AE53" s="296">
        <v>3498</v>
      </c>
      <c r="AF53" s="296">
        <v>3592</v>
      </c>
      <c r="AG53" s="296">
        <v>3583</v>
      </c>
      <c r="AH53" s="296">
        <v>3552</v>
      </c>
      <c r="AI53" s="296">
        <v>3604</v>
      </c>
      <c r="AJ53" s="296">
        <v>3617</v>
      </c>
      <c r="AK53" s="296">
        <v>3499</v>
      </c>
      <c r="AL53" s="296">
        <v>3458</v>
      </c>
      <c r="AM53" s="296">
        <v>3532</v>
      </c>
      <c r="AN53" s="296">
        <v>3484</v>
      </c>
      <c r="AO53" s="296">
        <v>3313</v>
      </c>
      <c r="AP53" s="296">
        <v>3225</v>
      </c>
      <c r="AQ53" s="296">
        <v>3218</v>
      </c>
      <c r="AR53" s="296">
        <v>3304</v>
      </c>
      <c r="AS53" s="296">
        <v>3386</v>
      </c>
      <c r="AT53" s="296">
        <v>3391</v>
      </c>
      <c r="AU53" s="296">
        <v>3508</v>
      </c>
      <c r="AV53" s="296">
        <v>3386</v>
      </c>
      <c r="AW53" s="296">
        <v>3286</v>
      </c>
      <c r="AX53" s="296">
        <v>3023</v>
      </c>
      <c r="AY53" s="296">
        <v>2847</v>
      </c>
      <c r="AZ53" s="296">
        <v>2741</v>
      </c>
      <c r="BA53" s="296">
        <v>2663</v>
      </c>
      <c r="BB53" s="296">
        <v>2504</v>
      </c>
      <c r="BC53" s="296">
        <v>2390</v>
      </c>
      <c r="BD53" s="296">
        <v>2248</v>
      </c>
      <c r="BE53" s="296">
        <v>2108</v>
      </c>
      <c r="BF53" s="296">
        <v>1979</v>
      </c>
      <c r="BG53" s="296">
        <v>1995</v>
      </c>
      <c r="BH53" s="296">
        <v>1939</v>
      </c>
      <c r="BI53" s="296">
        <v>1938</v>
      </c>
      <c r="BJ53" s="296">
        <v>1903</v>
      </c>
      <c r="BK53" s="296">
        <v>1953</v>
      </c>
      <c r="BL53" s="296">
        <v>2021</v>
      </c>
      <c r="BM53" s="296">
        <v>2137</v>
      </c>
      <c r="BN53" s="296">
        <v>2213</v>
      </c>
      <c r="BO53" s="296">
        <v>2295</v>
      </c>
      <c r="BP53" s="296">
        <v>2394</v>
      </c>
      <c r="BQ53" s="296">
        <v>2429</v>
      </c>
      <c r="BR53" s="296">
        <v>2449</v>
      </c>
      <c r="BS53" s="296">
        <v>2454</v>
      </c>
      <c r="BT53" s="296">
        <v>2371</v>
      </c>
      <c r="BU53" s="296">
        <v>2366</v>
      </c>
      <c r="BV53" s="296">
        <v>2358</v>
      </c>
      <c r="BW53" s="296">
        <v>2396</v>
      </c>
    </row>
    <row r="54" spans="1:75" x14ac:dyDescent="0.25">
      <c r="A54" t="s">
        <v>51</v>
      </c>
      <c r="B54" s="296">
        <v>48</v>
      </c>
      <c r="C54" s="296">
        <v>40</v>
      </c>
      <c r="D54" s="296">
        <v>40</v>
      </c>
      <c r="E54" s="296">
        <v>30</v>
      </c>
      <c r="F54" s="296">
        <v>31</v>
      </c>
      <c r="G54" s="296">
        <v>32</v>
      </c>
      <c r="H54" s="296">
        <v>28</v>
      </c>
      <c r="I54" s="296">
        <v>31</v>
      </c>
      <c r="J54" s="296">
        <v>30</v>
      </c>
      <c r="K54" s="296">
        <v>36</v>
      </c>
      <c r="L54" s="296">
        <v>42</v>
      </c>
      <c r="M54" s="296">
        <v>40</v>
      </c>
      <c r="N54" s="296">
        <v>31</v>
      </c>
      <c r="O54" s="296">
        <v>40</v>
      </c>
      <c r="P54" s="296">
        <v>41</v>
      </c>
      <c r="Q54" s="296">
        <v>53</v>
      </c>
      <c r="R54" s="296">
        <v>57</v>
      </c>
      <c r="S54" s="296">
        <v>60</v>
      </c>
      <c r="T54" s="296">
        <v>66</v>
      </c>
      <c r="U54" s="296">
        <v>61</v>
      </c>
      <c r="V54" s="296">
        <v>70</v>
      </c>
      <c r="W54" s="296">
        <v>78</v>
      </c>
      <c r="X54" s="296">
        <v>94</v>
      </c>
      <c r="Y54" s="296">
        <v>97</v>
      </c>
      <c r="Z54" s="296">
        <v>93</v>
      </c>
      <c r="AA54" s="296">
        <v>87</v>
      </c>
      <c r="AB54" s="296">
        <v>84</v>
      </c>
      <c r="AC54" s="296">
        <v>72</v>
      </c>
      <c r="AD54" s="296">
        <v>71</v>
      </c>
      <c r="AE54" s="296">
        <v>65</v>
      </c>
      <c r="AF54" s="296">
        <v>59</v>
      </c>
      <c r="AG54" s="296">
        <v>87</v>
      </c>
      <c r="AH54" s="296">
        <v>80</v>
      </c>
      <c r="AI54" s="296">
        <v>78</v>
      </c>
      <c r="AJ54" s="296">
        <v>76</v>
      </c>
      <c r="AK54" s="296">
        <v>71</v>
      </c>
      <c r="AL54" s="296">
        <v>67</v>
      </c>
      <c r="AM54" s="296">
        <v>66</v>
      </c>
      <c r="AN54" s="296">
        <v>71</v>
      </c>
      <c r="AO54" s="296">
        <v>74</v>
      </c>
      <c r="AP54" s="296">
        <v>77</v>
      </c>
      <c r="AQ54" s="296">
        <v>92</v>
      </c>
      <c r="AR54" s="296">
        <v>85</v>
      </c>
      <c r="AS54" s="296">
        <v>77</v>
      </c>
      <c r="AT54" s="296">
        <v>80</v>
      </c>
      <c r="AU54" s="296">
        <v>91</v>
      </c>
      <c r="AV54" s="296">
        <v>83</v>
      </c>
      <c r="AW54" s="296">
        <v>66</v>
      </c>
      <c r="AX54" s="296">
        <v>69</v>
      </c>
      <c r="AY54" s="296">
        <v>60</v>
      </c>
      <c r="AZ54" s="296">
        <v>54</v>
      </c>
      <c r="BA54" s="296">
        <v>65</v>
      </c>
      <c r="BB54" s="296">
        <v>63</v>
      </c>
      <c r="BC54" s="296">
        <v>64</v>
      </c>
      <c r="BD54" s="296">
        <v>79</v>
      </c>
      <c r="BE54" s="296">
        <v>83</v>
      </c>
      <c r="BF54" s="296">
        <v>94</v>
      </c>
      <c r="BG54" s="296">
        <v>97</v>
      </c>
      <c r="BH54" s="296">
        <v>96</v>
      </c>
      <c r="BI54" s="296">
        <v>86</v>
      </c>
      <c r="BJ54" s="296">
        <v>73</v>
      </c>
      <c r="BK54" s="296">
        <v>83</v>
      </c>
      <c r="BL54" s="296">
        <v>69</v>
      </c>
      <c r="BM54" s="296">
        <v>66</v>
      </c>
      <c r="BN54" s="296">
        <v>60</v>
      </c>
      <c r="BO54" s="296">
        <v>74</v>
      </c>
      <c r="BP54" s="296">
        <v>67</v>
      </c>
      <c r="BQ54" s="296">
        <v>69</v>
      </c>
      <c r="BR54" s="296">
        <v>64</v>
      </c>
      <c r="BS54" s="296">
        <v>54</v>
      </c>
      <c r="BT54" s="296">
        <v>51</v>
      </c>
      <c r="BU54" s="296">
        <v>49</v>
      </c>
      <c r="BV54" s="296">
        <v>57</v>
      </c>
      <c r="BW54" s="296">
        <v>48</v>
      </c>
    </row>
    <row r="55" spans="1:75" x14ac:dyDescent="0.25">
      <c r="A55" t="s">
        <v>52</v>
      </c>
      <c r="B55" s="296">
        <v>3839</v>
      </c>
      <c r="C55" s="296">
        <v>3959</v>
      </c>
      <c r="D55" s="296">
        <v>3924</v>
      </c>
      <c r="E55" s="296">
        <v>3890</v>
      </c>
      <c r="F55" s="296">
        <v>4038</v>
      </c>
      <c r="G55" s="296">
        <v>4100</v>
      </c>
      <c r="H55" s="296">
        <v>4163</v>
      </c>
      <c r="I55" s="296">
        <v>4328</v>
      </c>
      <c r="J55" s="296">
        <v>4331</v>
      </c>
      <c r="K55" s="296">
        <v>4504</v>
      </c>
      <c r="L55" s="296">
        <v>4606</v>
      </c>
      <c r="M55" s="296">
        <v>4539</v>
      </c>
      <c r="N55" s="296">
        <v>4586</v>
      </c>
      <c r="O55" s="296">
        <v>4603</v>
      </c>
      <c r="P55" s="296">
        <v>4687</v>
      </c>
      <c r="Q55" s="296">
        <v>4674</v>
      </c>
      <c r="R55" s="296">
        <v>4565</v>
      </c>
      <c r="S55" s="296">
        <v>4530</v>
      </c>
      <c r="T55" s="296">
        <v>4610</v>
      </c>
      <c r="U55" s="296">
        <v>4578</v>
      </c>
      <c r="V55" s="296">
        <v>4567</v>
      </c>
      <c r="W55" s="296">
        <v>4492</v>
      </c>
      <c r="X55" s="296">
        <v>4423</v>
      </c>
      <c r="Y55" s="296">
        <v>4346</v>
      </c>
      <c r="Z55" s="296">
        <v>4281</v>
      </c>
      <c r="AA55" s="296">
        <v>4363</v>
      </c>
      <c r="AB55" s="296">
        <v>4349</v>
      </c>
      <c r="AC55" s="296">
        <v>4347</v>
      </c>
      <c r="AD55" s="296">
        <v>4196</v>
      </c>
      <c r="AE55" s="296">
        <v>4268</v>
      </c>
      <c r="AF55" s="296">
        <v>4199</v>
      </c>
      <c r="AG55" s="296">
        <v>4221</v>
      </c>
      <c r="AH55" s="296">
        <v>4061</v>
      </c>
      <c r="AI55" s="296">
        <v>4074</v>
      </c>
      <c r="AJ55" s="296">
        <v>4040</v>
      </c>
      <c r="AK55" s="296">
        <v>3920</v>
      </c>
      <c r="AL55" s="296">
        <v>3802</v>
      </c>
      <c r="AM55" s="296">
        <v>3799</v>
      </c>
      <c r="AN55" s="296">
        <v>3825</v>
      </c>
      <c r="AO55" s="296">
        <v>3810</v>
      </c>
      <c r="AP55" s="296">
        <v>3692</v>
      </c>
      <c r="AQ55" s="296">
        <v>3602</v>
      </c>
      <c r="AR55" s="296">
        <v>3448</v>
      </c>
      <c r="AS55" s="296">
        <v>3301</v>
      </c>
      <c r="AT55" s="296">
        <v>3079</v>
      </c>
      <c r="AU55" s="296">
        <v>3061</v>
      </c>
      <c r="AV55" s="296">
        <v>3026</v>
      </c>
      <c r="AW55" s="296">
        <v>2965</v>
      </c>
      <c r="AX55" s="296">
        <v>2794</v>
      </c>
      <c r="AY55" s="296">
        <v>2752</v>
      </c>
      <c r="AZ55" s="296">
        <v>2690</v>
      </c>
      <c r="BA55" s="296">
        <v>2877</v>
      </c>
      <c r="BB55" s="296">
        <v>3013</v>
      </c>
      <c r="BC55" s="296">
        <v>3216</v>
      </c>
      <c r="BD55" s="296">
        <v>3321</v>
      </c>
      <c r="BE55" s="296">
        <v>3298</v>
      </c>
      <c r="BF55" s="296">
        <v>3237</v>
      </c>
      <c r="BG55" s="296">
        <v>3197</v>
      </c>
      <c r="BH55" s="296">
        <v>3285</v>
      </c>
      <c r="BI55" s="296">
        <v>3380</v>
      </c>
      <c r="BJ55" s="296">
        <v>3471</v>
      </c>
      <c r="BK55" s="296">
        <v>3710</v>
      </c>
      <c r="BL55" s="296">
        <v>3867</v>
      </c>
      <c r="BM55" s="296">
        <v>3988</v>
      </c>
      <c r="BN55" s="296">
        <v>3910</v>
      </c>
      <c r="BO55" s="296">
        <v>4000</v>
      </c>
      <c r="BP55" s="296">
        <v>4047</v>
      </c>
      <c r="BQ55" s="296">
        <v>4291</v>
      </c>
      <c r="BR55" s="296">
        <v>4317</v>
      </c>
      <c r="BS55" s="296">
        <v>4568</v>
      </c>
      <c r="BT55" s="296">
        <v>4693</v>
      </c>
      <c r="BU55" s="296">
        <v>4858</v>
      </c>
      <c r="BV55" s="296">
        <v>4788</v>
      </c>
      <c r="BW55" s="296">
        <v>4887</v>
      </c>
    </row>
    <row r="56" spans="1:75" x14ac:dyDescent="0.25">
      <c r="A56" t="s">
        <v>53</v>
      </c>
      <c r="B56" s="296">
        <v>5620</v>
      </c>
      <c r="C56" s="296">
        <v>5739</v>
      </c>
      <c r="D56" s="296">
        <v>5823</v>
      </c>
      <c r="E56" s="296">
        <v>5888</v>
      </c>
      <c r="F56" s="296">
        <v>5992</v>
      </c>
      <c r="G56" s="296">
        <v>6202</v>
      </c>
      <c r="H56" s="296">
        <v>6258</v>
      </c>
      <c r="I56" s="296">
        <v>6227</v>
      </c>
      <c r="J56" s="296">
        <v>6340</v>
      </c>
      <c r="K56" s="296">
        <v>6407</v>
      </c>
      <c r="L56" s="296">
        <v>6297</v>
      </c>
      <c r="M56" s="296">
        <v>6219</v>
      </c>
      <c r="N56" s="296">
        <v>6217</v>
      </c>
      <c r="O56" s="296">
        <v>6303</v>
      </c>
      <c r="P56" s="296">
        <v>6241</v>
      </c>
      <c r="Q56" s="296">
        <v>6209</v>
      </c>
      <c r="R56" s="296">
        <v>6067</v>
      </c>
      <c r="S56" s="296">
        <v>5865</v>
      </c>
      <c r="T56" s="296">
        <v>5720</v>
      </c>
      <c r="U56" s="296">
        <v>5557</v>
      </c>
      <c r="V56" s="296">
        <v>5638</v>
      </c>
      <c r="W56" s="296">
        <v>5528</v>
      </c>
      <c r="X56" s="296">
        <v>5403</v>
      </c>
      <c r="Y56" s="296">
        <v>5348</v>
      </c>
      <c r="Z56" s="296">
        <v>5347</v>
      </c>
      <c r="AA56" s="296">
        <v>5340</v>
      </c>
      <c r="AB56" s="296">
        <v>5280</v>
      </c>
      <c r="AC56" s="296">
        <v>5175</v>
      </c>
      <c r="AD56" s="296">
        <v>5126</v>
      </c>
      <c r="AE56" s="296">
        <v>5139</v>
      </c>
      <c r="AF56" s="296">
        <v>5211</v>
      </c>
      <c r="AG56" s="296">
        <v>5238</v>
      </c>
      <c r="AH56" s="296">
        <v>5233</v>
      </c>
      <c r="AI56" s="296">
        <v>5237</v>
      </c>
      <c r="AJ56" s="296">
        <v>5195</v>
      </c>
      <c r="AK56" s="296">
        <v>5046</v>
      </c>
      <c r="AL56" s="296">
        <v>4987</v>
      </c>
      <c r="AM56" s="296">
        <v>4884</v>
      </c>
      <c r="AN56" s="296">
        <v>4801</v>
      </c>
      <c r="AO56" s="296">
        <v>4689</v>
      </c>
      <c r="AP56" s="296">
        <v>4488</v>
      </c>
      <c r="AQ56" s="296">
        <v>4465</v>
      </c>
      <c r="AR56" s="296">
        <v>4400</v>
      </c>
      <c r="AS56" s="296">
        <v>4324</v>
      </c>
      <c r="AT56" s="296">
        <v>4200</v>
      </c>
      <c r="AU56" s="296">
        <v>4101</v>
      </c>
      <c r="AV56" s="296">
        <v>3951</v>
      </c>
      <c r="AW56" s="296">
        <v>3750</v>
      </c>
      <c r="AX56" s="296">
        <v>3651</v>
      </c>
      <c r="AY56" s="296">
        <v>3531</v>
      </c>
      <c r="AZ56" s="296">
        <v>3449</v>
      </c>
      <c r="BA56" s="296">
        <v>3362</v>
      </c>
      <c r="BB56" s="296">
        <v>3275</v>
      </c>
      <c r="BC56" s="296">
        <v>3192</v>
      </c>
      <c r="BD56" s="296">
        <v>3100</v>
      </c>
      <c r="BE56" s="296">
        <v>3131</v>
      </c>
      <c r="BF56" s="296">
        <v>3103</v>
      </c>
      <c r="BG56" s="296">
        <v>3185</v>
      </c>
      <c r="BH56" s="296">
        <v>3167</v>
      </c>
      <c r="BI56" s="296">
        <v>3102</v>
      </c>
      <c r="BJ56" s="296">
        <v>3080</v>
      </c>
      <c r="BK56" s="296">
        <v>3100</v>
      </c>
      <c r="BL56" s="296">
        <v>3086</v>
      </c>
      <c r="BM56" s="296">
        <v>3093</v>
      </c>
      <c r="BN56" s="296">
        <v>3078</v>
      </c>
      <c r="BO56" s="296">
        <v>3123</v>
      </c>
      <c r="BP56" s="296">
        <v>3151</v>
      </c>
      <c r="BQ56" s="296">
        <v>3177</v>
      </c>
      <c r="BR56" s="296">
        <v>3088</v>
      </c>
      <c r="BS56" s="296">
        <v>3090</v>
      </c>
      <c r="BT56" s="296">
        <v>2985</v>
      </c>
      <c r="BU56" s="296">
        <v>3025</v>
      </c>
      <c r="BV56" s="296">
        <v>2960</v>
      </c>
      <c r="BW56" s="296">
        <v>2849</v>
      </c>
    </row>
    <row r="57" spans="1:75" x14ac:dyDescent="0.25">
      <c r="A57" t="s">
        <v>54</v>
      </c>
      <c r="B57" s="296">
        <v>2810</v>
      </c>
      <c r="C57" s="296">
        <v>2723</v>
      </c>
      <c r="D57" s="296">
        <v>2649</v>
      </c>
      <c r="E57" s="296">
        <v>2556</v>
      </c>
      <c r="F57" s="296">
        <v>2518</v>
      </c>
      <c r="G57" s="296">
        <v>2505</v>
      </c>
      <c r="H57" s="296">
        <v>2492</v>
      </c>
      <c r="I57" s="296">
        <v>2411</v>
      </c>
      <c r="J57" s="296">
        <v>2397</v>
      </c>
      <c r="K57" s="296">
        <v>2393</v>
      </c>
      <c r="L57" s="296">
        <v>2384</v>
      </c>
      <c r="M57" s="296">
        <v>2262</v>
      </c>
      <c r="N57" s="296">
        <v>2200</v>
      </c>
      <c r="O57" s="296">
        <v>2179</v>
      </c>
      <c r="P57" s="296">
        <v>2135</v>
      </c>
      <c r="Q57" s="296">
        <v>2084</v>
      </c>
      <c r="R57" s="296">
        <v>2108</v>
      </c>
      <c r="S57" s="296">
        <v>2163</v>
      </c>
      <c r="T57" s="296">
        <v>2139</v>
      </c>
      <c r="U57" s="296">
        <v>2141</v>
      </c>
      <c r="V57" s="296">
        <v>2150</v>
      </c>
      <c r="W57" s="296">
        <v>2124</v>
      </c>
      <c r="X57" s="296">
        <v>2102</v>
      </c>
      <c r="Y57" s="296">
        <v>2093</v>
      </c>
      <c r="Z57" s="296">
        <v>2069</v>
      </c>
      <c r="AA57" s="296">
        <v>2094</v>
      </c>
      <c r="AB57" s="296">
        <v>2047</v>
      </c>
      <c r="AC57" s="296">
        <v>1981</v>
      </c>
      <c r="AD57" s="296">
        <v>1956</v>
      </c>
      <c r="AE57" s="296">
        <v>1931</v>
      </c>
      <c r="AF57" s="296">
        <v>1895</v>
      </c>
      <c r="AG57" s="296">
        <v>1827</v>
      </c>
      <c r="AH57" s="296">
        <v>1799</v>
      </c>
      <c r="AI57" s="296">
        <v>1800</v>
      </c>
      <c r="AJ57" s="296">
        <v>1785</v>
      </c>
      <c r="AK57" s="296">
        <v>1714</v>
      </c>
      <c r="AL57" s="296">
        <v>1706</v>
      </c>
      <c r="AM57" s="296">
        <v>1713</v>
      </c>
      <c r="AN57" s="296">
        <v>1685</v>
      </c>
      <c r="AO57" s="296">
        <v>1599</v>
      </c>
      <c r="AP57" s="296">
        <v>1537</v>
      </c>
      <c r="AQ57" s="296">
        <v>1499</v>
      </c>
      <c r="AR57" s="296">
        <v>1475</v>
      </c>
      <c r="AS57" s="296">
        <v>1414</v>
      </c>
      <c r="AT57" s="296">
        <v>1408</v>
      </c>
      <c r="AU57" s="296">
        <v>1380</v>
      </c>
      <c r="AV57" s="296">
        <v>1342</v>
      </c>
      <c r="AW57" s="296">
        <v>1304</v>
      </c>
      <c r="AX57" s="296">
        <v>1296</v>
      </c>
      <c r="AY57" s="296">
        <v>1291</v>
      </c>
      <c r="AZ57" s="296">
        <v>1270</v>
      </c>
      <c r="BA57" s="296">
        <v>1184</v>
      </c>
      <c r="BB57" s="296">
        <v>1165</v>
      </c>
      <c r="BC57" s="296">
        <v>1133</v>
      </c>
      <c r="BD57" s="296">
        <v>1092</v>
      </c>
      <c r="BE57" s="296">
        <v>1043</v>
      </c>
      <c r="BF57" s="296">
        <v>989</v>
      </c>
      <c r="BG57" s="296">
        <v>978</v>
      </c>
      <c r="BH57" s="296">
        <v>982</v>
      </c>
      <c r="BI57" s="296">
        <v>981</v>
      </c>
      <c r="BJ57" s="296">
        <v>1005</v>
      </c>
      <c r="BK57" s="296">
        <v>967</v>
      </c>
      <c r="BL57" s="296">
        <v>966</v>
      </c>
      <c r="BM57" s="296">
        <v>940</v>
      </c>
      <c r="BN57" s="296">
        <v>934</v>
      </c>
      <c r="BO57" s="296">
        <v>952</v>
      </c>
      <c r="BP57" s="296">
        <v>950</v>
      </c>
      <c r="BQ57" s="296">
        <v>934</v>
      </c>
      <c r="BR57" s="296">
        <v>934</v>
      </c>
      <c r="BS57" s="296">
        <v>916</v>
      </c>
      <c r="BT57" s="296">
        <v>892</v>
      </c>
      <c r="BU57" s="296">
        <v>863</v>
      </c>
      <c r="BV57" s="296">
        <v>841</v>
      </c>
      <c r="BW57" s="296">
        <v>836</v>
      </c>
    </row>
    <row r="58" spans="1:75" x14ac:dyDescent="0.25">
      <c r="A58" t="s">
        <v>55</v>
      </c>
      <c r="B58" s="296">
        <v>1284</v>
      </c>
      <c r="C58" s="296">
        <v>1282</v>
      </c>
      <c r="D58" s="296">
        <v>1275</v>
      </c>
      <c r="E58" s="296">
        <v>1281</v>
      </c>
      <c r="F58" s="296">
        <v>1280</v>
      </c>
      <c r="G58" s="296">
        <v>1310</v>
      </c>
      <c r="H58" s="296">
        <v>1313</v>
      </c>
      <c r="I58" s="296">
        <v>1303</v>
      </c>
      <c r="J58" s="296">
        <v>1277</v>
      </c>
      <c r="K58" s="296">
        <v>1325</v>
      </c>
      <c r="L58" s="296">
        <v>1350</v>
      </c>
      <c r="M58" s="296">
        <v>1309</v>
      </c>
      <c r="N58" s="296">
        <v>1316</v>
      </c>
      <c r="O58" s="296">
        <v>1379</v>
      </c>
      <c r="P58" s="296">
        <v>1391</v>
      </c>
      <c r="Q58" s="296">
        <v>1395</v>
      </c>
      <c r="R58" s="296">
        <v>1392</v>
      </c>
      <c r="S58" s="296">
        <v>1414</v>
      </c>
      <c r="T58" s="296">
        <v>1431</v>
      </c>
      <c r="U58" s="296">
        <v>1436</v>
      </c>
      <c r="V58" s="296">
        <v>1452</v>
      </c>
      <c r="W58" s="296">
        <v>1399</v>
      </c>
      <c r="X58" s="296">
        <v>1391</v>
      </c>
      <c r="Y58" s="296">
        <v>1416</v>
      </c>
      <c r="Z58" s="296">
        <v>1429</v>
      </c>
      <c r="AA58" s="296">
        <v>1431</v>
      </c>
      <c r="AB58" s="296">
        <v>1420</v>
      </c>
      <c r="AC58" s="296">
        <v>1487</v>
      </c>
      <c r="AD58" s="296">
        <v>1451</v>
      </c>
      <c r="AE58" s="296">
        <v>1562</v>
      </c>
      <c r="AF58" s="296">
        <v>1568</v>
      </c>
      <c r="AG58" s="296">
        <v>1566</v>
      </c>
      <c r="AH58" s="296">
        <v>1522</v>
      </c>
      <c r="AI58" s="296">
        <v>1573</v>
      </c>
      <c r="AJ58" s="296">
        <v>1534</v>
      </c>
      <c r="AK58" s="296">
        <v>1517</v>
      </c>
      <c r="AL58" s="296">
        <v>1464</v>
      </c>
      <c r="AM58" s="296">
        <v>1432</v>
      </c>
      <c r="AN58" s="296">
        <v>1419</v>
      </c>
      <c r="AO58" s="296">
        <v>1354</v>
      </c>
      <c r="AP58" s="296">
        <v>1336</v>
      </c>
      <c r="AQ58" s="296">
        <v>1293</v>
      </c>
      <c r="AR58" s="296">
        <v>1236</v>
      </c>
      <c r="AS58" s="296">
        <v>1192</v>
      </c>
      <c r="AT58" s="296">
        <v>1195</v>
      </c>
      <c r="AU58" s="296">
        <v>1205</v>
      </c>
      <c r="AV58" s="296">
        <v>1175</v>
      </c>
      <c r="AW58" s="296">
        <v>1130</v>
      </c>
      <c r="AX58" s="296">
        <v>1114</v>
      </c>
      <c r="AY58" s="296">
        <v>1124</v>
      </c>
      <c r="AZ58" s="296">
        <v>1113</v>
      </c>
      <c r="BA58" s="296">
        <v>1153</v>
      </c>
      <c r="BB58" s="296">
        <v>1130</v>
      </c>
      <c r="BC58" s="296">
        <v>1099</v>
      </c>
      <c r="BD58" s="296">
        <v>1059</v>
      </c>
      <c r="BE58" s="296">
        <v>1080</v>
      </c>
      <c r="BF58" s="296">
        <v>1048</v>
      </c>
      <c r="BG58" s="296">
        <v>1076</v>
      </c>
      <c r="BH58" s="296">
        <v>1080</v>
      </c>
      <c r="BI58" s="296">
        <v>1146</v>
      </c>
      <c r="BJ58" s="296">
        <v>1169</v>
      </c>
      <c r="BK58" s="296">
        <v>1227</v>
      </c>
      <c r="BL58" s="296">
        <v>1289</v>
      </c>
      <c r="BM58" s="296">
        <v>1338</v>
      </c>
      <c r="BN58" s="296">
        <v>1386</v>
      </c>
      <c r="BO58" s="296">
        <v>1419</v>
      </c>
      <c r="BP58" s="296">
        <v>1417</v>
      </c>
      <c r="BQ58" s="296">
        <v>1440</v>
      </c>
      <c r="BR58" s="296">
        <v>1402</v>
      </c>
      <c r="BS58" s="296">
        <v>1390</v>
      </c>
      <c r="BT58" s="296">
        <v>1393</v>
      </c>
      <c r="BU58" s="296">
        <v>1437</v>
      </c>
      <c r="BV58" s="296">
        <v>1443</v>
      </c>
      <c r="BW58" s="296">
        <v>1449</v>
      </c>
    </row>
    <row r="59" spans="1:75" x14ac:dyDescent="0.25">
      <c r="A59" t="s">
        <v>56</v>
      </c>
      <c r="B59" s="296">
        <v>425</v>
      </c>
      <c r="C59" s="296">
        <v>450</v>
      </c>
      <c r="D59" s="296">
        <v>444</v>
      </c>
      <c r="E59" s="296">
        <v>428</v>
      </c>
      <c r="F59" s="296">
        <v>425</v>
      </c>
      <c r="G59" s="296">
        <v>414</v>
      </c>
      <c r="H59" s="296">
        <v>393</v>
      </c>
      <c r="I59" s="296">
        <v>409</v>
      </c>
      <c r="J59" s="296">
        <v>385</v>
      </c>
      <c r="K59" s="296">
        <v>377</v>
      </c>
      <c r="L59" s="296">
        <v>341</v>
      </c>
      <c r="M59" s="296">
        <v>325</v>
      </c>
      <c r="N59" s="296">
        <v>312</v>
      </c>
      <c r="O59" s="296">
        <v>302</v>
      </c>
      <c r="P59" s="296">
        <v>305</v>
      </c>
      <c r="Q59" s="296">
        <v>309</v>
      </c>
      <c r="R59" s="296">
        <v>315</v>
      </c>
      <c r="S59" s="296">
        <v>329</v>
      </c>
      <c r="T59" s="296">
        <v>339</v>
      </c>
      <c r="U59" s="296">
        <v>343</v>
      </c>
      <c r="V59" s="296">
        <v>349</v>
      </c>
      <c r="W59" s="296">
        <v>343</v>
      </c>
      <c r="X59" s="296">
        <v>337</v>
      </c>
      <c r="Y59" s="296">
        <v>333</v>
      </c>
      <c r="Z59" s="296">
        <v>333</v>
      </c>
      <c r="AA59" s="296">
        <v>311</v>
      </c>
      <c r="AB59" s="296">
        <v>275</v>
      </c>
      <c r="AC59" s="296">
        <v>268</v>
      </c>
      <c r="AD59" s="296">
        <v>276</v>
      </c>
      <c r="AE59" s="296">
        <v>290</v>
      </c>
      <c r="AF59" s="296">
        <v>305</v>
      </c>
      <c r="AG59" s="296">
        <v>303</v>
      </c>
      <c r="AH59" s="296">
        <v>311</v>
      </c>
      <c r="AI59" s="296">
        <v>315</v>
      </c>
      <c r="AJ59" s="296">
        <v>336</v>
      </c>
      <c r="AK59" s="296">
        <v>353</v>
      </c>
      <c r="AL59" s="296">
        <v>352</v>
      </c>
      <c r="AM59" s="296">
        <v>353</v>
      </c>
      <c r="AN59" s="296">
        <v>350</v>
      </c>
      <c r="AO59" s="296">
        <v>333</v>
      </c>
      <c r="AP59" s="296">
        <v>340</v>
      </c>
      <c r="AQ59" s="296">
        <v>332</v>
      </c>
      <c r="AR59" s="296">
        <v>353</v>
      </c>
      <c r="AS59" s="296">
        <v>331</v>
      </c>
      <c r="AT59" s="296">
        <v>289</v>
      </c>
      <c r="AU59" s="296">
        <v>298</v>
      </c>
      <c r="AV59" s="296">
        <v>284</v>
      </c>
      <c r="AW59" s="296">
        <v>284</v>
      </c>
      <c r="AX59" s="296">
        <v>297</v>
      </c>
      <c r="AY59" s="296">
        <v>303</v>
      </c>
      <c r="AZ59" s="296">
        <v>291</v>
      </c>
      <c r="BA59" s="296">
        <v>312</v>
      </c>
      <c r="BB59" s="296">
        <v>305</v>
      </c>
      <c r="BC59" s="296">
        <v>294</v>
      </c>
      <c r="BD59" s="296">
        <v>302</v>
      </c>
      <c r="BE59" s="296">
        <v>298</v>
      </c>
      <c r="BF59" s="296">
        <v>302</v>
      </c>
      <c r="BG59" s="296">
        <v>320</v>
      </c>
      <c r="BH59" s="296">
        <v>329</v>
      </c>
      <c r="BI59" s="296">
        <v>335</v>
      </c>
      <c r="BJ59" s="296">
        <v>334</v>
      </c>
      <c r="BK59" s="296">
        <v>356</v>
      </c>
      <c r="BL59" s="296">
        <v>346</v>
      </c>
      <c r="BM59" s="296">
        <v>360</v>
      </c>
      <c r="BN59" s="296">
        <v>328</v>
      </c>
      <c r="BO59" s="296">
        <v>322</v>
      </c>
      <c r="BP59" s="296">
        <v>306</v>
      </c>
      <c r="BQ59" s="296">
        <v>314</v>
      </c>
      <c r="BR59" s="296">
        <v>326</v>
      </c>
      <c r="BS59" s="296">
        <v>324</v>
      </c>
      <c r="BT59" s="296">
        <v>303</v>
      </c>
      <c r="BU59" s="296">
        <v>319</v>
      </c>
      <c r="BV59" s="296">
        <v>332</v>
      </c>
      <c r="BW59" s="296">
        <v>346</v>
      </c>
    </row>
    <row r="60" spans="1:75" x14ac:dyDescent="0.25">
      <c r="A60" t="s">
        <v>57</v>
      </c>
      <c r="B60" s="296">
        <v>520</v>
      </c>
      <c r="C60" s="296">
        <v>511</v>
      </c>
      <c r="D60" s="296">
        <v>506</v>
      </c>
      <c r="E60" s="296">
        <v>475</v>
      </c>
      <c r="F60" s="296">
        <v>455</v>
      </c>
      <c r="G60" s="296">
        <v>456</v>
      </c>
      <c r="H60" s="296">
        <v>452</v>
      </c>
      <c r="I60" s="296">
        <v>453</v>
      </c>
      <c r="J60" s="296">
        <v>454</v>
      </c>
      <c r="K60" s="296">
        <v>461</v>
      </c>
      <c r="L60" s="296">
        <v>447</v>
      </c>
      <c r="M60" s="296">
        <v>430</v>
      </c>
      <c r="N60" s="296">
        <v>424</v>
      </c>
      <c r="O60" s="296">
        <v>422</v>
      </c>
      <c r="P60" s="296">
        <v>412</v>
      </c>
      <c r="Q60" s="296">
        <v>391</v>
      </c>
      <c r="R60" s="296">
        <v>401</v>
      </c>
      <c r="S60" s="296">
        <v>396</v>
      </c>
      <c r="T60" s="296">
        <v>393</v>
      </c>
      <c r="U60" s="296">
        <v>411</v>
      </c>
      <c r="V60" s="296">
        <v>408</v>
      </c>
      <c r="W60" s="296">
        <v>420</v>
      </c>
      <c r="X60" s="296">
        <v>417</v>
      </c>
      <c r="Y60" s="296">
        <v>407</v>
      </c>
      <c r="Z60" s="296">
        <v>412</v>
      </c>
      <c r="AA60" s="296">
        <v>413</v>
      </c>
      <c r="AB60" s="296">
        <v>407</v>
      </c>
      <c r="AC60" s="296">
        <v>393</v>
      </c>
      <c r="AD60" s="296">
        <v>398</v>
      </c>
      <c r="AE60" s="296">
        <v>401</v>
      </c>
      <c r="AF60" s="296">
        <v>394</v>
      </c>
      <c r="AG60" s="296">
        <v>404</v>
      </c>
      <c r="AH60" s="296">
        <v>411</v>
      </c>
      <c r="AI60" s="296">
        <v>405</v>
      </c>
      <c r="AJ60" s="296">
        <v>415</v>
      </c>
      <c r="AK60" s="296">
        <v>402</v>
      </c>
      <c r="AL60" s="296">
        <v>388</v>
      </c>
      <c r="AM60" s="296">
        <v>390</v>
      </c>
      <c r="AN60" s="296">
        <v>391</v>
      </c>
      <c r="AO60" s="296">
        <v>408</v>
      </c>
      <c r="AP60" s="296">
        <v>391</v>
      </c>
      <c r="AQ60" s="296">
        <v>360</v>
      </c>
      <c r="AR60" s="296">
        <v>343</v>
      </c>
      <c r="AS60" s="296">
        <v>311</v>
      </c>
      <c r="AT60" s="296">
        <v>287</v>
      </c>
      <c r="AU60" s="296">
        <v>270</v>
      </c>
      <c r="AV60" s="296">
        <v>252</v>
      </c>
      <c r="AW60" s="296">
        <v>252</v>
      </c>
      <c r="AX60" s="296">
        <v>253</v>
      </c>
      <c r="AY60" s="296">
        <v>251</v>
      </c>
      <c r="AZ60" s="296">
        <v>238</v>
      </c>
      <c r="BA60" s="296">
        <v>257</v>
      </c>
      <c r="BB60" s="296">
        <v>257</v>
      </c>
      <c r="BC60" s="296">
        <v>261</v>
      </c>
      <c r="BD60" s="296">
        <v>262</v>
      </c>
      <c r="BE60" s="296">
        <v>251</v>
      </c>
      <c r="BF60" s="296">
        <v>261</v>
      </c>
      <c r="BG60" s="296">
        <v>272</v>
      </c>
      <c r="BH60" s="296">
        <v>275</v>
      </c>
      <c r="BI60" s="296">
        <v>295</v>
      </c>
      <c r="BJ60" s="296">
        <v>303</v>
      </c>
      <c r="BK60" s="296">
        <v>313</v>
      </c>
      <c r="BL60" s="296">
        <v>324</v>
      </c>
      <c r="BM60" s="296">
        <v>305</v>
      </c>
      <c r="BN60" s="296">
        <v>300</v>
      </c>
      <c r="BO60" s="296">
        <v>321</v>
      </c>
      <c r="BP60" s="296">
        <v>315</v>
      </c>
      <c r="BQ60" s="296">
        <v>325</v>
      </c>
      <c r="BR60" s="296">
        <v>319</v>
      </c>
      <c r="BS60" s="296">
        <v>330</v>
      </c>
      <c r="BT60" s="296">
        <v>318</v>
      </c>
      <c r="BU60" s="296">
        <v>299</v>
      </c>
      <c r="BV60" s="296">
        <v>303</v>
      </c>
      <c r="BW60" s="296">
        <v>308</v>
      </c>
    </row>
    <row r="61" spans="1:75" x14ac:dyDescent="0.25">
      <c r="A61" t="s">
        <v>58</v>
      </c>
      <c r="B61" s="296">
        <v>321</v>
      </c>
      <c r="C61" s="296">
        <v>322</v>
      </c>
      <c r="D61" s="296">
        <v>318</v>
      </c>
      <c r="E61" s="296">
        <v>324</v>
      </c>
      <c r="F61" s="296">
        <v>351</v>
      </c>
      <c r="G61" s="296">
        <v>366</v>
      </c>
      <c r="H61" s="296">
        <v>353</v>
      </c>
      <c r="I61" s="296">
        <v>361</v>
      </c>
      <c r="J61" s="296">
        <v>349</v>
      </c>
      <c r="K61" s="296">
        <v>338</v>
      </c>
      <c r="L61" s="296">
        <v>342</v>
      </c>
      <c r="M61" s="296">
        <v>347</v>
      </c>
      <c r="N61" s="296">
        <v>336</v>
      </c>
      <c r="O61" s="296">
        <v>327</v>
      </c>
      <c r="P61" s="296">
        <v>320</v>
      </c>
      <c r="Q61" s="296">
        <v>310</v>
      </c>
      <c r="R61" s="296">
        <v>298</v>
      </c>
      <c r="S61" s="296">
        <v>287</v>
      </c>
      <c r="T61" s="296">
        <v>272</v>
      </c>
      <c r="U61" s="296">
        <v>266</v>
      </c>
      <c r="V61" s="296">
        <v>254</v>
      </c>
      <c r="W61" s="296">
        <v>249</v>
      </c>
      <c r="X61" s="296">
        <v>265</v>
      </c>
      <c r="Y61" s="296">
        <v>267</v>
      </c>
      <c r="Z61" s="296">
        <v>264</v>
      </c>
      <c r="AA61" s="296">
        <v>293</v>
      </c>
      <c r="AB61" s="296">
        <v>315</v>
      </c>
      <c r="AC61" s="296">
        <v>328</v>
      </c>
      <c r="AD61" s="296">
        <v>363</v>
      </c>
      <c r="AE61" s="296">
        <v>388</v>
      </c>
      <c r="AF61" s="296">
        <v>405</v>
      </c>
      <c r="AG61" s="296">
        <v>444</v>
      </c>
      <c r="AH61" s="296">
        <v>485</v>
      </c>
      <c r="AI61" s="296">
        <v>535</v>
      </c>
      <c r="AJ61" s="296">
        <v>566</v>
      </c>
      <c r="AK61" s="296">
        <v>537</v>
      </c>
      <c r="AL61" s="296">
        <v>522</v>
      </c>
      <c r="AM61" s="296">
        <v>549</v>
      </c>
      <c r="AN61" s="296">
        <v>536</v>
      </c>
      <c r="AO61" s="296">
        <v>537</v>
      </c>
      <c r="AP61" s="296">
        <v>539</v>
      </c>
      <c r="AQ61" s="296">
        <v>533</v>
      </c>
      <c r="AR61" s="296">
        <v>528</v>
      </c>
      <c r="AS61" s="296">
        <v>521</v>
      </c>
      <c r="AT61" s="296">
        <v>525</v>
      </c>
      <c r="AU61" s="296">
        <v>559</v>
      </c>
      <c r="AV61" s="296">
        <v>557</v>
      </c>
      <c r="AW61" s="296">
        <v>548</v>
      </c>
      <c r="AX61" s="296">
        <v>537</v>
      </c>
      <c r="AY61" s="296">
        <v>524</v>
      </c>
      <c r="AZ61" s="296">
        <v>508</v>
      </c>
      <c r="BA61" s="296">
        <v>522</v>
      </c>
      <c r="BB61" s="296">
        <v>553</v>
      </c>
      <c r="BC61" s="296">
        <v>552</v>
      </c>
      <c r="BD61" s="296">
        <v>531</v>
      </c>
      <c r="BE61" s="296">
        <v>487</v>
      </c>
      <c r="BF61" s="296">
        <v>487</v>
      </c>
      <c r="BG61" s="296">
        <v>511</v>
      </c>
      <c r="BH61" s="296">
        <v>497</v>
      </c>
      <c r="BI61" s="296">
        <v>504</v>
      </c>
      <c r="BJ61" s="296">
        <v>483</v>
      </c>
      <c r="BK61" s="296">
        <v>532</v>
      </c>
      <c r="BL61" s="296">
        <v>516</v>
      </c>
      <c r="BM61" s="296">
        <v>505</v>
      </c>
      <c r="BN61" s="296">
        <v>502</v>
      </c>
      <c r="BO61" s="296">
        <v>498</v>
      </c>
      <c r="BP61" s="296">
        <v>469</v>
      </c>
      <c r="BQ61" s="296">
        <v>484</v>
      </c>
      <c r="BR61" s="296">
        <v>465</v>
      </c>
      <c r="BS61" s="296">
        <v>461</v>
      </c>
      <c r="BT61" s="296">
        <v>440</v>
      </c>
      <c r="BU61" s="296">
        <v>436</v>
      </c>
      <c r="BV61" s="296">
        <v>444</v>
      </c>
      <c r="BW61" s="296">
        <v>462</v>
      </c>
    </row>
    <row r="62" spans="1:75" x14ac:dyDescent="0.25">
      <c r="A62" t="s">
        <v>59</v>
      </c>
      <c r="B62" s="296">
        <v>2624</v>
      </c>
      <c r="C62" s="296">
        <v>2698</v>
      </c>
      <c r="D62" s="296">
        <v>2708</v>
      </c>
      <c r="E62" s="296">
        <v>2662</v>
      </c>
      <c r="F62" s="296">
        <v>2637</v>
      </c>
      <c r="G62" s="296">
        <v>2623</v>
      </c>
      <c r="H62" s="296">
        <v>2581</v>
      </c>
      <c r="I62" s="296">
        <v>2560</v>
      </c>
      <c r="J62" s="296">
        <v>2581</v>
      </c>
      <c r="K62" s="296">
        <v>2623</v>
      </c>
      <c r="L62" s="296">
        <v>2604</v>
      </c>
      <c r="M62" s="296">
        <v>2479</v>
      </c>
      <c r="N62" s="296">
        <v>2472</v>
      </c>
      <c r="O62" s="296">
        <v>2392</v>
      </c>
      <c r="P62" s="296">
        <v>2405</v>
      </c>
      <c r="Q62" s="296">
        <v>2370</v>
      </c>
      <c r="R62" s="296">
        <v>2356</v>
      </c>
      <c r="S62" s="296">
        <v>2341</v>
      </c>
      <c r="T62" s="296">
        <v>2330</v>
      </c>
      <c r="U62" s="296">
        <v>2345</v>
      </c>
      <c r="V62" s="296">
        <v>2334</v>
      </c>
      <c r="W62" s="296">
        <v>2262</v>
      </c>
      <c r="X62" s="296">
        <v>2202</v>
      </c>
      <c r="Y62" s="296">
        <v>2124</v>
      </c>
      <c r="Z62" s="296">
        <v>2124</v>
      </c>
      <c r="AA62" s="296">
        <v>2079</v>
      </c>
      <c r="AB62" s="296">
        <v>2024</v>
      </c>
      <c r="AC62" s="296">
        <v>1998</v>
      </c>
      <c r="AD62" s="296">
        <v>1971</v>
      </c>
      <c r="AE62" s="296">
        <v>1979</v>
      </c>
      <c r="AF62" s="296">
        <v>2040</v>
      </c>
      <c r="AG62" s="296">
        <v>2024</v>
      </c>
      <c r="AH62" s="296">
        <v>2016</v>
      </c>
      <c r="AI62" s="296">
        <v>2005</v>
      </c>
      <c r="AJ62" s="296">
        <v>1988</v>
      </c>
      <c r="AK62" s="296">
        <v>1944</v>
      </c>
      <c r="AL62" s="296">
        <v>1934</v>
      </c>
      <c r="AM62" s="296">
        <v>1986</v>
      </c>
      <c r="AN62" s="296">
        <v>1987</v>
      </c>
      <c r="AO62" s="296">
        <v>1913</v>
      </c>
      <c r="AP62" s="296">
        <v>1794</v>
      </c>
      <c r="AQ62" s="296">
        <v>1751</v>
      </c>
      <c r="AR62" s="296">
        <v>1641</v>
      </c>
      <c r="AS62" s="296">
        <v>1581</v>
      </c>
      <c r="AT62" s="296">
        <v>1533</v>
      </c>
      <c r="AU62" s="296">
        <v>1497</v>
      </c>
      <c r="AV62" s="296">
        <v>1450</v>
      </c>
      <c r="AW62" s="296">
        <v>1326</v>
      </c>
      <c r="AX62" s="296">
        <v>1228</v>
      </c>
      <c r="AY62" s="296">
        <v>1161</v>
      </c>
      <c r="AZ62" s="296">
        <v>1118</v>
      </c>
      <c r="BA62" s="296">
        <v>1065</v>
      </c>
      <c r="BB62" s="296">
        <v>1001</v>
      </c>
      <c r="BC62" s="296">
        <v>976</v>
      </c>
      <c r="BD62" s="296">
        <v>973</v>
      </c>
      <c r="BE62" s="296">
        <v>972</v>
      </c>
      <c r="BF62" s="296">
        <v>964</v>
      </c>
      <c r="BG62" s="296">
        <v>954</v>
      </c>
      <c r="BH62" s="296">
        <v>1011</v>
      </c>
      <c r="BI62" s="296">
        <v>1043</v>
      </c>
      <c r="BJ62" s="296">
        <v>1114</v>
      </c>
      <c r="BK62" s="296">
        <v>1128</v>
      </c>
      <c r="BL62" s="296">
        <v>1192</v>
      </c>
      <c r="BM62" s="296">
        <v>1191</v>
      </c>
      <c r="BN62" s="296">
        <v>1226</v>
      </c>
      <c r="BO62" s="296">
        <v>1273</v>
      </c>
      <c r="BP62" s="296">
        <v>1308</v>
      </c>
      <c r="BQ62" s="296">
        <v>1329</v>
      </c>
      <c r="BR62" s="296">
        <v>1348</v>
      </c>
      <c r="BS62" s="296">
        <v>1330</v>
      </c>
      <c r="BT62" s="296">
        <v>1308</v>
      </c>
      <c r="BU62" s="296">
        <v>1269</v>
      </c>
      <c r="BV62" s="296">
        <v>1264</v>
      </c>
      <c r="BW62" s="296">
        <v>1244</v>
      </c>
    </row>
    <row r="63" spans="1:75" x14ac:dyDescent="0.25">
      <c r="A63" t="s">
        <v>60</v>
      </c>
      <c r="B63" s="296">
        <v>331</v>
      </c>
      <c r="C63" s="296">
        <v>349</v>
      </c>
      <c r="D63" s="296">
        <v>305</v>
      </c>
      <c r="E63" s="296">
        <v>304</v>
      </c>
      <c r="F63" s="296">
        <v>303</v>
      </c>
      <c r="G63" s="296">
        <v>297</v>
      </c>
      <c r="H63" s="296">
        <v>287</v>
      </c>
      <c r="I63" s="296">
        <v>320</v>
      </c>
      <c r="J63" s="296">
        <v>301</v>
      </c>
      <c r="K63" s="296">
        <v>315</v>
      </c>
      <c r="L63" s="296">
        <v>287</v>
      </c>
      <c r="M63" s="296">
        <v>305</v>
      </c>
      <c r="N63" s="296">
        <v>307</v>
      </c>
      <c r="O63" s="296">
        <v>306</v>
      </c>
      <c r="P63" s="296">
        <v>272</v>
      </c>
      <c r="Q63" s="296">
        <v>279</v>
      </c>
      <c r="R63" s="296">
        <v>274</v>
      </c>
      <c r="S63" s="296">
        <v>272</v>
      </c>
      <c r="T63" s="296">
        <v>254</v>
      </c>
      <c r="U63" s="296">
        <v>250</v>
      </c>
      <c r="V63" s="296">
        <v>258</v>
      </c>
      <c r="W63" s="296">
        <v>254</v>
      </c>
      <c r="X63" s="296">
        <v>233</v>
      </c>
      <c r="Y63" s="296">
        <v>244</v>
      </c>
      <c r="Z63" s="296">
        <v>244</v>
      </c>
      <c r="AA63" s="296">
        <v>270</v>
      </c>
      <c r="AB63" s="296">
        <v>270</v>
      </c>
      <c r="AC63" s="296">
        <v>284</v>
      </c>
      <c r="AD63" s="296">
        <v>280</v>
      </c>
      <c r="AE63" s="296">
        <v>304</v>
      </c>
      <c r="AF63" s="296">
        <v>296</v>
      </c>
      <c r="AG63" s="296">
        <v>299</v>
      </c>
      <c r="AH63" s="296">
        <v>317</v>
      </c>
      <c r="AI63" s="296">
        <v>306</v>
      </c>
      <c r="AJ63" s="296">
        <v>268</v>
      </c>
      <c r="AK63" s="296">
        <v>275</v>
      </c>
      <c r="AL63" s="296">
        <v>278</v>
      </c>
      <c r="AM63" s="296">
        <v>276</v>
      </c>
      <c r="AN63" s="296">
        <v>258</v>
      </c>
      <c r="AO63" s="296">
        <v>256</v>
      </c>
      <c r="AP63" s="296">
        <v>232</v>
      </c>
      <c r="AQ63" s="296">
        <v>231</v>
      </c>
      <c r="AR63" s="296">
        <v>210</v>
      </c>
      <c r="AS63" s="296">
        <v>211</v>
      </c>
      <c r="AT63" s="296">
        <v>224</v>
      </c>
      <c r="AU63" s="296">
        <v>230</v>
      </c>
      <c r="AV63" s="296">
        <v>216</v>
      </c>
      <c r="AW63" s="296">
        <v>202</v>
      </c>
      <c r="AX63" s="296">
        <v>193</v>
      </c>
      <c r="AY63" s="296">
        <v>201</v>
      </c>
      <c r="AZ63" s="296">
        <v>212</v>
      </c>
      <c r="BA63" s="296">
        <v>229</v>
      </c>
      <c r="BB63" s="296">
        <v>229</v>
      </c>
      <c r="BC63" s="296">
        <v>222</v>
      </c>
      <c r="BD63" s="296">
        <v>234</v>
      </c>
      <c r="BE63" s="296">
        <v>229</v>
      </c>
      <c r="BF63" s="296">
        <v>236</v>
      </c>
      <c r="BG63" s="296">
        <v>266</v>
      </c>
      <c r="BH63" s="296">
        <v>263</v>
      </c>
      <c r="BI63" s="296">
        <v>262</v>
      </c>
      <c r="BJ63" s="296">
        <v>264</v>
      </c>
      <c r="BK63" s="296">
        <v>261</v>
      </c>
      <c r="BL63" s="296">
        <v>255</v>
      </c>
      <c r="BM63" s="296">
        <v>240</v>
      </c>
      <c r="BN63" s="296">
        <v>222</v>
      </c>
      <c r="BO63" s="296">
        <v>214</v>
      </c>
      <c r="BP63" s="296">
        <v>237</v>
      </c>
      <c r="BQ63" s="296">
        <v>246</v>
      </c>
      <c r="BR63" s="296">
        <v>241</v>
      </c>
      <c r="BS63" s="296">
        <v>254</v>
      </c>
      <c r="BT63" s="296">
        <v>254</v>
      </c>
      <c r="BU63" s="296">
        <v>240</v>
      </c>
      <c r="BV63" s="296">
        <v>234</v>
      </c>
      <c r="BW63" s="296">
        <v>245</v>
      </c>
    </row>
    <row r="64" spans="1:75" x14ac:dyDescent="0.25">
      <c r="A64" t="s">
        <v>61</v>
      </c>
      <c r="B64" s="296">
        <v>468</v>
      </c>
      <c r="C64" s="296">
        <v>468</v>
      </c>
      <c r="D64" s="296">
        <v>473</v>
      </c>
      <c r="E64" s="296">
        <v>480</v>
      </c>
      <c r="F64" s="296">
        <v>465</v>
      </c>
      <c r="G64" s="296">
        <v>472</v>
      </c>
      <c r="H64" s="296">
        <v>504</v>
      </c>
      <c r="I64" s="296">
        <v>506</v>
      </c>
      <c r="J64" s="296">
        <v>507</v>
      </c>
      <c r="K64" s="296">
        <v>505</v>
      </c>
      <c r="L64" s="296">
        <v>480</v>
      </c>
      <c r="M64" s="296">
        <v>469</v>
      </c>
      <c r="N64" s="296">
        <v>467</v>
      </c>
      <c r="O64" s="296">
        <v>471</v>
      </c>
      <c r="P64" s="296">
        <v>465</v>
      </c>
      <c r="Q64" s="296">
        <v>476</v>
      </c>
      <c r="R64" s="296">
        <v>492</v>
      </c>
      <c r="S64" s="296">
        <v>512</v>
      </c>
      <c r="T64" s="296">
        <v>488</v>
      </c>
      <c r="U64" s="296">
        <v>493</v>
      </c>
      <c r="V64" s="296">
        <v>515</v>
      </c>
      <c r="W64" s="296">
        <v>505</v>
      </c>
      <c r="X64" s="296">
        <v>477</v>
      </c>
      <c r="Y64" s="296">
        <v>487</v>
      </c>
      <c r="Z64" s="296">
        <v>500</v>
      </c>
      <c r="AA64" s="296">
        <v>512</v>
      </c>
      <c r="AB64" s="296">
        <v>501</v>
      </c>
      <c r="AC64" s="296">
        <v>476</v>
      </c>
      <c r="AD64" s="296">
        <v>485</v>
      </c>
      <c r="AE64" s="296">
        <v>492</v>
      </c>
      <c r="AF64" s="296">
        <v>508</v>
      </c>
      <c r="AG64" s="296">
        <v>496</v>
      </c>
      <c r="AH64" s="296">
        <v>477</v>
      </c>
      <c r="AI64" s="296">
        <v>500</v>
      </c>
      <c r="AJ64" s="296">
        <v>507</v>
      </c>
      <c r="AK64" s="296">
        <v>526</v>
      </c>
      <c r="AL64" s="296">
        <v>524</v>
      </c>
      <c r="AM64" s="296">
        <v>543</v>
      </c>
      <c r="AN64" s="296">
        <v>558</v>
      </c>
      <c r="AO64" s="296">
        <v>567</v>
      </c>
      <c r="AP64" s="296">
        <v>556</v>
      </c>
      <c r="AQ64" s="296">
        <v>543</v>
      </c>
      <c r="AR64" s="296">
        <v>550</v>
      </c>
      <c r="AS64" s="296">
        <v>566</v>
      </c>
      <c r="AT64" s="296">
        <v>590</v>
      </c>
      <c r="AU64" s="296">
        <v>578</v>
      </c>
      <c r="AV64" s="296">
        <v>521</v>
      </c>
      <c r="AW64" s="296">
        <v>481</v>
      </c>
      <c r="AX64" s="296">
        <v>491</v>
      </c>
      <c r="AY64" s="296">
        <v>484</v>
      </c>
      <c r="AZ64" s="296">
        <v>472</v>
      </c>
      <c r="BA64" s="296">
        <v>455</v>
      </c>
      <c r="BB64" s="296">
        <v>448</v>
      </c>
      <c r="BC64" s="296">
        <v>449</v>
      </c>
      <c r="BD64" s="296">
        <v>451</v>
      </c>
      <c r="BE64" s="296">
        <v>463</v>
      </c>
      <c r="BF64" s="296">
        <v>454</v>
      </c>
      <c r="BG64" s="296">
        <v>477</v>
      </c>
      <c r="BH64" s="296">
        <v>482</v>
      </c>
      <c r="BI64" s="296">
        <v>497</v>
      </c>
      <c r="BJ64" s="296">
        <v>515</v>
      </c>
      <c r="BK64" s="296">
        <v>542</v>
      </c>
      <c r="BL64" s="296">
        <v>565</v>
      </c>
      <c r="BM64" s="296">
        <v>556</v>
      </c>
      <c r="BN64" s="296">
        <v>571</v>
      </c>
      <c r="BO64" s="296">
        <v>571</v>
      </c>
      <c r="BP64" s="296">
        <v>560</v>
      </c>
      <c r="BQ64" s="296">
        <v>545</v>
      </c>
      <c r="BR64" s="296">
        <v>504</v>
      </c>
      <c r="BS64" s="296">
        <v>507</v>
      </c>
      <c r="BT64" s="296">
        <v>470</v>
      </c>
      <c r="BU64" s="296">
        <v>451</v>
      </c>
      <c r="BV64" s="296">
        <v>478</v>
      </c>
      <c r="BW64" s="296">
        <v>486</v>
      </c>
    </row>
    <row r="65" spans="1:75" x14ac:dyDescent="0.25">
      <c r="A65" t="s">
        <v>62</v>
      </c>
      <c r="B65" s="296">
        <v>9</v>
      </c>
      <c r="C65" s="296">
        <v>8</v>
      </c>
      <c r="D65" s="296">
        <v>10</v>
      </c>
      <c r="E65" s="296">
        <v>9</v>
      </c>
      <c r="F65" s="296">
        <v>9</v>
      </c>
      <c r="G65" s="296">
        <v>8</v>
      </c>
      <c r="H65" s="296">
        <v>8</v>
      </c>
      <c r="I65" s="296">
        <v>6</v>
      </c>
      <c r="J65" s="296">
        <v>6</v>
      </c>
      <c r="K65" s="296">
        <v>5</v>
      </c>
      <c r="L65" s="296">
        <v>5</v>
      </c>
      <c r="M65" s="296">
        <v>5</v>
      </c>
      <c r="N65" s="296">
        <v>4</v>
      </c>
      <c r="O65" s="296">
        <v>4</v>
      </c>
      <c r="P65" s="296">
        <v>4</v>
      </c>
      <c r="Q65" s="296">
        <v>3</v>
      </c>
      <c r="R65" s="296">
        <v>4</v>
      </c>
      <c r="S65" s="296">
        <v>4</v>
      </c>
      <c r="T65" s="296">
        <v>4</v>
      </c>
      <c r="U65" s="296">
        <v>4</v>
      </c>
      <c r="V65" s="296">
        <v>8</v>
      </c>
      <c r="W65" s="296">
        <v>10</v>
      </c>
      <c r="X65" s="296">
        <v>12</v>
      </c>
      <c r="Y65" s="296">
        <v>12</v>
      </c>
      <c r="Z65" s="296">
        <v>12</v>
      </c>
      <c r="AA65" s="296">
        <v>12</v>
      </c>
      <c r="AB65" s="296">
        <v>13</v>
      </c>
      <c r="AC65" s="296">
        <v>15</v>
      </c>
      <c r="AD65" s="296">
        <v>9</v>
      </c>
      <c r="AE65" s="296">
        <v>9</v>
      </c>
      <c r="AF65" s="296">
        <v>9</v>
      </c>
      <c r="AG65" s="296">
        <v>9</v>
      </c>
      <c r="AH65" s="296">
        <v>7</v>
      </c>
      <c r="AI65" s="296">
        <v>7</v>
      </c>
      <c r="AJ65" s="296">
        <v>5</v>
      </c>
      <c r="AK65" s="296">
        <v>5</v>
      </c>
      <c r="AL65" s="296">
        <v>6</v>
      </c>
      <c r="AM65" s="296">
        <v>6</v>
      </c>
      <c r="AN65" s="296">
        <v>5</v>
      </c>
      <c r="AO65" s="296">
        <v>13</v>
      </c>
      <c r="AP65" s="296">
        <v>13</v>
      </c>
      <c r="AQ65" s="296">
        <v>13</v>
      </c>
      <c r="AR65" s="296">
        <v>14</v>
      </c>
      <c r="AS65" s="296">
        <v>11</v>
      </c>
      <c r="AT65" s="296">
        <v>6</v>
      </c>
      <c r="AU65" s="296">
        <v>5</v>
      </c>
      <c r="AV65" s="296">
        <v>8</v>
      </c>
      <c r="AW65" s="296">
        <v>9</v>
      </c>
      <c r="AX65" s="296">
        <v>7</v>
      </c>
      <c r="AY65" s="296">
        <v>8</v>
      </c>
      <c r="AZ65" s="296">
        <v>7</v>
      </c>
      <c r="BA65" s="296">
        <v>6</v>
      </c>
      <c r="BB65" s="296">
        <v>5</v>
      </c>
      <c r="BC65" s="296">
        <v>7</v>
      </c>
      <c r="BD65" s="296">
        <v>4</v>
      </c>
      <c r="BE65" s="296">
        <v>4</v>
      </c>
      <c r="BF65" s="296">
        <v>3</v>
      </c>
      <c r="BG65" s="296">
        <v>2</v>
      </c>
      <c r="BH65" s="296">
        <v>2</v>
      </c>
      <c r="BI65" s="296">
        <v>1</v>
      </c>
      <c r="BJ65" s="296">
        <v>1</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163</v>
      </c>
      <c r="C66" s="296">
        <v>157</v>
      </c>
      <c r="D66" s="296">
        <v>153</v>
      </c>
      <c r="E66" s="296">
        <v>159</v>
      </c>
      <c r="F66" s="296">
        <v>144</v>
      </c>
      <c r="G66" s="296">
        <v>173</v>
      </c>
      <c r="H66" s="296">
        <v>168</v>
      </c>
      <c r="I66" s="296">
        <v>154</v>
      </c>
      <c r="J66" s="296">
        <v>154</v>
      </c>
      <c r="K66" s="296">
        <v>158</v>
      </c>
      <c r="L66" s="296">
        <v>163</v>
      </c>
      <c r="M66" s="296">
        <v>167</v>
      </c>
      <c r="N66" s="296">
        <v>168</v>
      </c>
      <c r="O66" s="296">
        <v>180</v>
      </c>
      <c r="P66" s="296">
        <v>166</v>
      </c>
      <c r="Q66" s="296">
        <v>170</v>
      </c>
      <c r="R66" s="296">
        <v>179</v>
      </c>
      <c r="S66" s="296">
        <v>176</v>
      </c>
      <c r="T66" s="296">
        <v>173</v>
      </c>
      <c r="U66" s="296">
        <v>159</v>
      </c>
      <c r="V66" s="296">
        <v>157</v>
      </c>
      <c r="W66" s="296">
        <v>150</v>
      </c>
      <c r="X66" s="296">
        <v>148</v>
      </c>
      <c r="Y66" s="296">
        <v>142</v>
      </c>
      <c r="Z66" s="296">
        <v>135</v>
      </c>
      <c r="AA66" s="296">
        <v>134</v>
      </c>
      <c r="AB66" s="296">
        <v>131</v>
      </c>
      <c r="AC66" s="296">
        <v>131</v>
      </c>
      <c r="AD66" s="296">
        <v>139</v>
      </c>
      <c r="AE66" s="296">
        <v>149</v>
      </c>
      <c r="AF66" s="296">
        <v>148</v>
      </c>
      <c r="AG66" s="296">
        <v>144</v>
      </c>
      <c r="AH66" s="296">
        <v>137</v>
      </c>
      <c r="AI66" s="296">
        <v>136</v>
      </c>
      <c r="AJ66" s="296">
        <v>136</v>
      </c>
      <c r="AK66" s="296">
        <v>135</v>
      </c>
      <c r="AL66" s="296">
        <v>120</v>
      </c>
      <c r="AM66" s="296">
        <v>114</v>
      </c>
      <c r="AN66" s="296">
        <v>116</v>
      </c>
      <c r="AO66" s="296">
        <v>109</v>
      </c>
      <c r="AP66" s="296">
        <v>99</v>
      </c>
      <c r="AQ66" s="296">
        <v>106</v>
      </c>
      <c r="AR66" s="296">
        <v>112</v>
      </c>
      <c r="AS66" s="296">
        <v>116</v>
      </c>
      <c r="AT66" s="296">
        <v>113</v>
      </c>
      <c r="AU66" s="296">
        <v>117</v>
      </c>
      <c r="AV66" s="296">
        <v>104</v>
      </c>
      <c r="AW66" s="296">
        <v>105</v>
      </c>
      <c r="AX66" s="296">
        <v>97</v>
      </c>
      <c r="AY66" s="296">
        <v>105</v>
      </c>
      <c r="AZ66" s="296">
        <v>104</v>
      </c>
      <c r="BA66" s="296">
        <v>86</v>
      </c>
      <c r="BB66" s="296">
        <v>73</v>
      </c>
      <c r="BC66" s="296">
        <v>74</v>
      </c>
      <c r="BD66" s="296">
        <v>75</v>
      </c>
      <c r="BE66" s="296">
        <v>82</v>
      </c>
      <c r="BF66" s="296">
        <v>85</v>
      </c>
      <c r="BG66" s="296">
        <v>84</v>
      </c>
      <c r="BH66" s="296">
        <v>85</v>
      </c>
      <c r="BI66" s="296">
        <v>76</v>
      </c>
      <c r="BJ66" s="296">
        <v>77</v>
      </c>
      <c r="BK66" s="296">
        <v>85</v>
      </c>
      <c r="BL66" s="296">
        <v>87</v>
      </c>
      <c r="BM66" s="296">
        <v>89</v>
      </c>
      <c r="BN66" s="296">
        <v>93</v>
      </c>
      <c r="BO66" s="296">
        <v>102</v>
      </c>
      <c r="BP66" s="296">
        <v>112</v>
      </c>
      <c r="BQ66" s="296">
        <v>117</v>
      </c>
      <c r="BR66" s="296">
        <v>110</v>
      </c>
      <c r="BS66" s="296">
        <v>110</v>
      </c>
      <c r="BT66" s="296">
        <v>113</v>
      </c>
      <c r="BU66" s="296">
        <v>116</v>
      </c>
      <c r="BV66" s="296">
        <v>109</v>
      </c>
      <c r="BW66" s="296">
        <v>108</v>
      </c>
    </row>
    <row r="67" spans="1:75" x14ac:dyDescent="0.25">
      <c r="A67" t="s">
        <v>64</v>
      </c>
      <c r="B67" s="296">
        <v>325</v>
      </c>
      <c r="C67" s="296">
        <v>332</v>
      </c>
      <c r="D67" s="296">
        <v>331</v>
      </c>
      <c r="E67" s="296">
        <v>311</v>
      </c>
      <c r="F67" s="296">
        <v>323</v>
      </c>
      <c r="G67" s="296">
        <v>339</v>
      </c>
      <c r="H67" s="296">
        <v>325</v>
      </c>
      <c r="I67" s="296">
        <v>312</v>
      </c>
      <c r="J67" s="296">
        <v>306</v>
      </c>
      <c r="K67" s="296">
        <v>301</v>
      </c>
      <c r="L67" s="296">
        <v>311</v>
      </c>
      <c r="M67" s="296">
        <v>314</v>
      </c>
      <c r="N67" s="296">
        <v>317</v>
      </c>
      <c r="O67" s="296">
        <v>335</v>
      </c>
      <c r="P67" s="296">
        <v>356</v>
      </c>
      <c r="Q67" s="296">
        <v>385</v>
      </c>
      <c r="R67" s="296">
        <v>403</v>
      </c>
      <c r="S67" s="296">
        <v>384</v>
      </c>
      <c r="T67" s="296">
        <v>371</v>
      </c>
      <c r="U67" s="296">
        <v>362</v>
      </c>
      <c r="V67" s="296">
        <v>369</v>
      </c>
      <c r="W67" s="296">
        <v>353</v>
      </c>
      <c r="X67" s="296">
        <v>374</v>
      </c>
      <c r="Y67" s="296">
        <v>398</v>
      </c>
      <c r="Z67" s="296">
        <v>424</v>
      </c>
      <c r="AA67" s="296">
        <v>449</v>
      </c>
      <c r="AB67" s="296">
        <v>455</v>
      </c>
      <c r="AC67" s="296">
        <v>473</v>
      </c>
      <c r="AD67" s="296">
        <v>466</v>
      </c>
      <c r="AE67" s="296">
        <v>457</v>
      </c>
      <c r="AF67" s="296">
        <v>434</v>
      </c>
      <c r="AG67" s="296">
        <v>438</v>
      </c>
      <c r="AH67" s="296">
        <v>423</v>
      </c>
      <c r="AI67" s="296">
        <v>442</v>
      </c>
      <c r="AJ67" s="296">
        <v>432</v>
      </c>
      <c r="AK67" s="296">
        <v>424</v>
      </c>
      <c r="AL67" s="296">
        <v>399</v>
      </c>
      <c r="AM67" s="296">
        <v>395</v>
      </c>
      <c r="AN67" s="296">
        <v>384</v>
      </c>
      <c r="AO67" s="296">
        <v>386</v>
      </c>
      <c r="AP67" s="296">
        <v>386</v>
      </c>
      <c r="AQ67" s="296">
        <v>370</v>
      </c>
      <c r="AR67" s="296">
        <v>352</v>
      </c>
      <c r="AS67" s="296">
        <v>342</v>
      </c>
      <c r="AT67" s="296">
        <v>315</v>
      </c>
      <c r="AU67" s="296">
        <v>300</v>
      </c>
      <c r="AV67" s="296">
        <v>306</v>
      </c>
      <c r="AW67" s="296">
        <v>261</v>
      </c>
      <c r="AX67" s="296">
        <v>259</v>
      </c>
      <c r="AY67" s="296">
        <v>262</v>
      </c>
      <c r="AZ67" s="296">
        <v>273</v>
      </c>
      <c r="BA67" s="296">
        <v>268</v>
      </c>
      <c r="BB67" s="296">
        <v>267</v>
      </c>
      <c r="BC67" s="296">
        <v>277</v>
      </c>
      <c r="BD67" s="296">
        <v>286</v>
      </c>
      <c r="BE67" s="296">
        <v>300</v>
      </c>
      <c r="BF67" s="296">
        <v>298</v>
      </c>
      <c r="BG67" s="296">
        <v>293</v>
      </c>
      <c r="BH67" s="296">
        <v>293</v>
      </c>
      <c r="BI67" s="296">
        <v>315</v>
      </c>
      <c r="BJ67" s="296">
        <v>327</v>
      </c>
      <c r="BK67" s="296">
        <v>338</v>
      </c>
      <c r="BL67" s="296">
        <v>344</v>
      </c>
      <c r="BM67" s="296">
        <v>334</v>
      </c>
      <c r="BN67" s="296">
        <v>343</v>
      </c>
      <c r="BO67" s="296">
        <v>354</v>
      </c>
      <c r="BP67" s="296">
        <v>365</v>
      </c>
      <c r="BQ67" s="296">
        <v>378</v>
      </c>
      <c r="BR67" s="296">
        <v>361</v>
      </c>
      <c r="BS67" s="296">
        <v>394</v>
      </c>
      <c r="BT67" s="296">
        <v>408</v>
      </c>
      <c r="BU67" s="296">
        <v>425</v>
      </c>
      <c r="BV67" s="296">
        <v>411</v>
      </c>
      <c r="BW67" s="296">
        <v>425</v>
      </c>
    </row>
    <row r="68" spans="1:75" x14ac:dyDescent="0.25">
      <c r="A68" t="s">
        <v>65</v>
      </c>
      <c r="B68" s="296">
        <v>417</v>
      </c>
      <c r="C68" s="296">
        <v>425</v>
      </c>
      <c r="D68" s="296">
        <v>439</v>
      </c>
      <c r="E68" s="296">
        <v>430</v>
      </c>
      <c r="F68" s="296">
        <v>430</v>
      </c>
      <c r="G68" s="296">
        <v>449</v>
      </c>
      <c r="H68" s="296">
        <v>438</v>
      </c>
      <c r="I68" s="296">
        <v>457</v>
      </c>
      <c r="J68" s="296">
        <v>463</v>
      </c>
      <c r="K68" s="296">
        <v>475</v>
      </c>
      <c r="L68" s="296">
        <v>477</v>
      </c>
      <c r="M68" s="296">
        <v>486</v>
      </c>
      <c r="N68" s="296">
        <v>485</v>
      </c>
      <c r="O68" s="296">
        <v>493</v>
      </c>
      <c r="P68" s="296">
        <v>517</v>
      </c>
      <c r="Q68" s="296">
        <v>509</v>
      </c>
      <c r="R68" s="296">
        <v>539</v>
      </c>
      <c r="S68" s="296">
        <v>554</v>
      </c>
      <c r="T68" s="296">
        <v>547</v>
      </c>
      <c r="U68" s="296">
        <v>537</v>
      </c>
      <c r="V68" s="296">
        <v>554</v>
      </c>
      <c r="W68" s="296">
        <v>545</v>
      </c>
      <c r="X68" s="296">
        <v>511</v>
      </c>
      <c r="Y68" s="296">
        <v>481</v>
      </c>
      <c r="Z68" s="296">
        <v>460</v>
      </c>
      <c r="AA68" s="296">
        <v>477</v>
      </c>
      <c r="AB68" s="296">
        <v>462</v>
      </c>
      <c r="AC68" s="296">
        <v>459</v>
      </c>
      <c r="AD68" s="296">
        <v>469</v>
      </c>
      <c r="AE68" s="296">
        <v>476</v>
      </c>
      <c r="AF68" s="296">
        <v>476</v>
      </c>
      <c r="AG68" s="296">
        <v>457</v>
      </c>
      <c r="AH68" s="296">
        <v>446</v>
      </c>
      <c r="AI68" s="296">
        <v>484</v>
      </c>
      <c r="AJ68" s="296">
        <v>508</v>
      </c>
      <c r="AK68" s="296">
        <v>517</v>
      </c>
      <c r="AL68" s="296">
        <v>526</v>
      </c>
      <c r="AM68" s="296">
        <v>508</v>
      </c>
      <c r="AN68" s="296">
        <v>516</v>
      </c>
      <c r="AO68" s="296">
        <v>491</v>
      </c>
      <c r="AP68" s="296">
        <v>483</v>
      </c>
      <c r="AQ68" s="296">
        <v>515</v>
      </c>
      <c r="AR68" s="296">
        <v>514</v>
      </c>
      <c r="AS68" s="296">
        <v>491</v>
      </c>
      <c r="AT68" s="296">
        <v>470</v>
      </c>
      <c r="AU68" s="296">
        <v>472</v>
      </c>
      <c r="AV68" s="296">
        <v>464</v>
      </c>
      <c r="AW68" s="296">
        <v>465</v>
      </c>
      <c r="AX68" s="296">
        <v>452</v>
      </c>
      <c r="AY68" s="296">
        <v>487</v>
      </c>
      <c r="AZ68" s="296">
        <v>475</v>
      </c>
      <c r="BA68" s="296">
        <v>490</v>
      </c>
      <c r="BB68" s="296">
        <v>492</v>
      </c>
      <c r="BC68" s="296">
        <v>503</v>
      </c>
      <c r="BD68" s="296">
        <v>495</v>
      </c>
      <c r="BE68" s="296">
        <v>487</v>
      </c>
      <c r="BF68" s="296">
        <v>502</v>
      </c>
      <c r="BG68" s="296">
        <v>487</v>
      </c>
      <c r="BH68" s="296">
        <v>489</v>
      </c>
      <c r="BI68" s="296">
        <v>478</v>
      </c>
      <c r="BJ68" s="296">
        <v>481</v>
      </c>
      <c r="BK68" s="296">
        <v>490</v>
      </c>
      <c r="BL68" s="296">
        <v>488</v>
      </c>
      <c r="BM68" s="296">
        <v>490</v>
      </c>
      <c r="BN68" s="296">
        <v>481</v>
      </c>
      <c r="BO68" s="296">
        <v>479</v>
      </c>
      <c r="BP68" s="296">
        <v>490</v>
      </c>
      <c r="BQ68" s="296">
        <v>475</v>
      </c>
      <c r="BR68" s="296">
        <v>469</v>
      </c>
      <c r="BS68" s="296">
        <v>460</v>
      </c>
      <c r="BT68" s="296">
        <v>454</v>
      </c>
      <c r="BU68" s="296">
        <v>430</v>
      </c>
      <c r="BV68" s="296">
        <v>438</v>
      </c>
      <c r="BW68" s="296">
        <v>453</v>
      </c>
    </row>
    <row r="69" spans="1:75" x14ac:dyDescent="0.25">
      <c r="A69" t="s">
        <v>66</v>
      </c>
      <c r="B69" s="296">
        <v>668</v>
      </c>
      <c r="C69" s="296">
        <v>666</v>
      </c>
      <c r="D69" s="296">
        <v>686</v>
      </c>
      <c r="E69" s="296">
        <v>679</v>
      </c>
      <c r="F69" s="296">
        <v>671</v>
      </c>
      <c r="G69" s="296">
        <v>677</v>
      </c>
      <c r="H69" s="296">
        <v>643</v>
      </c>
      <c r="I69" s="296">
        <v>643</v>
      </c>
      <c r="J69" s="296">
        <v>651</v>
      </c>
      <c r="K69" s="296">
        <v>693</v>
      </c>
      <c r="L69" s="296">
        <v>684</v>
      </c>
      <c r="M69" s="296">
        <v>659</v>
      </c>
      <c r="N69" s="296">
        <v>677</v>
      </c>
      <c r="O69" s="296">
        <v>680</v>
      </c>
      <c r="P69" s="296">
        <v>622</v>
      </c>
      <c r="Q69" s="296">
        <v>671</v>
      </c>
      <c r="R69" s="296">
        <v>675</v>
      </c>
      <c r="S69" s="296">
        <v>666</v>
      </c>
      <c r="T69" s="296">
        <v>605</v>
      </c>
      <c r="U69" s="296">
        <v>584</v>
      </c>
      <c r="V69" s="296">
        <v>585</v>
      </c>
      <c r="W69" s="296">
        <v>588</v>
      </c>
      <c r="X69" s="296">
        <v>555</v>
      </c>
      <c r="Y69" s="296">
        <v>548</v>
      </c>
      <c r="Z69" s="296">
        <v>508</v>
      </c>
      <c r="AA69" s="296">
        <v>495</v>
      </c>
      <c r="AB69" s="296">
        <v>493</v>
      </c>
      <c r="AC69" s="296">
        <v>491</v>
      </c>
      <c r="AD69" s="296">
        <v>508</v>
      </c>
      <c r="AE69" s="296">
        <v>491</v>
      </c>
      <c r="AF69" s="296">
        <v>460</v>
      </c>
      <c r="AG69" s="296">
        <v>392</v>
      </c>
      <c r="AH69" s="296">
        <v>393</v>
      </c>
      <c r="AI69" s="296">
        <v>374</v>
      </c>
      <c r="AJ69" s="296">
        <v>364</v>
      </c>
      <c r="AK69" s="296">
        <v>364</v>
      </c>
      <c r="AL69" s="296">
        <v>372</v>
      </c>
      <c r="AM69" s="296">
        <v>376</v>
      </c>
      <c r="AN69" s="296">
        <v>384</v>
      </c>
      <c r="AO69" s="296">
        <v>398</v>
      </c>
      <c r="AP69" s="296">
        <v>414</v>
      </c>
      <c r="AQ69" s="296">
        <v>409</v>
      </c>
      <c r="AR69" s="296">
        <v>411</v>
      </c>
      <c r="AS69" s="296">
        <v>409</v>
      </c>
      <c r="AT69" s="296">
        <v>414</v>
      </c>
      <c r="AU69" s="296">
        <v>422</v>
      </c>
      <c r="AV69" s="296">
        <v>454</v>
      </c>
      <c r="AW69" s="296">
        <v>435</v>
      </c>
      <c r="AX69" s="296">
        <v>401</v>
      </c>
      <c r="AY69" s="296">
        <v>408</v>
      </c>
      <c r="AZ69" s="296">
        <v>437</v>
      </c>
      <c r="BA69" s="296">
        <v>467</v>
      </c>
      <c r="BB69" s="296">
        <v>470</v>
      </c>
      <c r="BC69" s="296">
        <v>498</v>
      </c>
      <c r="BD69" s="296">
        <v>483</v>
      </c>
      <c r="BE69" s="296">
        <v>465</v>
      </c>
      <c r="BF69" s="296">
        <v>458</v>
      </c>
      <c r="BG69" s="296">
        <v>468</v>
      </c>
      <c r="BH69" s="296">
        <v>472</v>
      </c>
      <c r="BI69" s="296">
        <v>458</v>
      </c>
      <c r="BJ69" s="296">
        <v>489</v>
      </c>
      <c r="BK69" s="296">
        <v>548</v>
      </c>
      <c r="BL69" s="296">
        <v>570</v>
      </c>
      <c r="BM69" s="296">
        <v>618</v>
      </c>
      <c r="BN69" s="296">
        <v>638</v>
      </c>
      <c r="BO69" s="296">
        <v>644</v>
      </c>
      <c r="BP69" s="296">
        <v>597</v>
      </c>
      <c r="BQ69" s="296">
        <v>567</v>
      </c>
      <c r="BR69" s="296">
        <v>557</v>
      </c>
      <c r="BS69" s="296">
        <v>546</v>
      </c>
      <c r="BT69" s="296">
        <v>551</v>
      </c>
      <c r="BU69" s="296">
        <v>570</v>
      </c>
      <c r="BV69" s="296">
        <v>594</v>
      </c>
      <c r="BW69" s="296">
        <v>621</v>
      </c>
    </row>
    <row r="70" spans="1:75" x14ac:dyDescent="0.25">
      <c r="A70" t="s">
        <v>67</v>
      </c>
      <c r="B70" s="296">
        <v>169</v>
      </c>
      <c r="C70" s="296">
        <v>174</v>
      </c>
      <c r="D70" s="296">
        <v>190</v>
      </c>
      <c r="E70" s="296">
        <v>188</v>
      </c>
      <c r="F70" s="296">
        <v>182</v>
      </c>
      <c r="G70" s="296">
        <v>192</v>
      </c>
      <c r="H70" s="296">
        <v>205</v>
      </c>
      <c r="I70" s="296">
        <v>209</v>
      </c>
      <c r="J70" s="296">
        <v>198</v>
      </c>
      <c r="K70" s="296">
        <v>188</v>
      </c>
      <c r="L70" s="296">
        <v>196</v>
      </c>
      <c r="M70" s="296">
        <v>204</v>
      </c>
      <c r="N70" s="296">
        <v>185</v>
      </c>
      <c r="O70" s="296">
        <v>197</v>
      </c>
      <c r="P70" s="296">
        <v>202</v>
      </c>
      <c r="Q70" s="296">
        <v>203</v>
      </c>
      <c r="R70" s="296">
        <v>199</v>
      </c>
      <c r="S70" s="296">
        <v>188</v>
      </c>
      <c r="T70" s="296">
        <v>165</v>
      </c>
      <c r="U70" s="296">
        <v>159</v>
      </c>
      <c r="V70" s="296">
        <v>161</v>
      </c>
      <c r="W70" s="296">
        <v>155</v>
      </c>
      <c r="X70" s="296">
        <v>156</v>
      </c>
      <c r="Y70" s="296">
        <v>164</v>
      </c>
      <c r="Z70" s="296">
        <v>161</v>
      </c>
      <c r="AA70" s="296">
        <v>169</v>
      </c>
      <c r="AB70" s="296">
        <v>176</v>
      </c>
      <c r="AC70" s="296">
        <v>168</v>
      </c>
      <c r="AD70" s="296">
        <v>166</v>
      </c>
      <c r="AE70" s="296">
        <v>164</v>
      </c>
      <c r="AF70" s="296">
        <v>165</v>
      </c>
      <c r="AG70" s="296">
        <v>153</v>
      </c>
      <c r="AH70" s="296">
        <v>134</v>
      </c>
      <c r="AI70" s="296">
        <v>129</v>
      </c>
      <c r="AJ70" s="296">
        <v>132</v>
      </c>
      <c r="AK70" s="296">
        <v>127</v>
      </c>
      <c r="AL70" s="296">
        <v>139</v>
      </c>
      <c r="AM70" s="296">
        <v>143</v>
      </c>
      <c r="AN70" s="296">
        <v>127</v>
      </c>
      <c r="AO70" s="296">
        <v>136</v>
      </c>
      <c r="AP70" s="296">
        <v>128</v>
      </c>
      <c r="AQ70" s="296">
        <v>111</v>
      </c>
      <c r="AR70" s="296">
        <v>106</v>
      </c>
      <c r="AS70" s="296">
        <v>107</v>
      </c>
      <c r="AT70" s="296">
        <v>94</v>
      </c>
      <c r="AU70" s="296">
        <v>98</v>
      </c>
      <c r="AV70" s="296">
        <v>114</v>
      </c>
      <c r="AW70" s="296">
        <v>118</v>
      </c>
      <c r="AX70" s="296">
        <v>130</v>
      </c>
      <c r="AY70" s="296">
        <v>132</v>
      </c>
      <c r="AZ70" s="296">
        <v>127</v>
      </c>
      <c r="BA70" s="296">
        <v>127</v>
      </c>
      <c r="BB70" s="296">
        <v>127</v>
      </c>
      <c r="BC70" s="296">
        <v>129</v>
      </c>
      <c r="BD70" s="296">
        <v>129</v>
      </c>
      <c r="BE70" s="296">
        <v>128</v>
      </c>
      <c r="BF70" s="296">
        <v>120</v>
      </c>
      <c r="BG70" s="296">
        <v>130</v>
      </c>
      <c r="BH70" s="296">
        <v>125</v>
      </c>
      <c r="BI70" s="296">
        <v>118</v>
      </c>
      <c r="BJ70" s="296">
        <v>101</v>
      </c>
      <c r="BK70" s="296">
        <v>107</v>
      </c>
      <c r="BL70" s="296">
        <v>117</v>
      </c>
      <c r="BM70" s="296">
        <v>116</v>
      </c>
      <c r="BN70" s="296">
        <v>111</v>
      </c>
      <c r="BO70" s="296">
        <v>107</v>
      </c>
      <c r="BP70" s="296">
        <v>106</v>
      </c>
      <c r="BQ70" s="296">
        <v>105</v>
      </c>
      <c r="BR70" s="296">
        <v>112</v>
      </c>
      <c r="BS70" s="296">
        <v>114</v>
      </c>
      <c r="BT70" s="296">
        <v>115</v>
      </c>
      <c r="BU70" s="296">
        <v>126</v>
      </c>
      <c r="BV70" s="296">
        <v>122</v>
      </c>
      <c r="BW70" s="296">
        <v>134</v>
      </c>
    </row>
    <row r="71" spans="1:75" x14ac:dyDescent="0.25">
      <c r="A71" t="s">
        <v>68</v>
      </c>
      <c r="B71" s="296">
        <v>142</v>
      </c>
      <c r="C71" s="296">
        <v>157</v>
      </c>
      <c r="D71" s="296">
        <v>151</v>
      </c>
      <c r="E71" s="296">
        <v>147</v>
      </c>
      <c r="F71" s="296">
        <v>144</v>
      </c>
      <c r="G71" s="296">
        <v>153</v>
      </c>
      <c r="H71" s="296">
        <v>132</v>
      </c>
      <c r="I71" s="296">
        <v>138</v>
      </c>
      <c r="J71" s="296">
        <v>151</v>
      </c>
      <c r="K71" s="296">
        <v>156</v>
      </c>
      <c r="L71" s="296">
        <v>150</v>
      </c>
      <c r="M71" s="296">
        <v>134</v>
      </c>
      <c r="N71" s="296">
        <v>141</v>
      </c>
      <c r="O71" s="296">
        <v>146</v>
      </c>
      <c r="P71" s="296">
        <v>145</v>
      </c>
      <c r="Q71" s="296">
        <v>160</v>
      </c>
      <c r="R71" s="296">
        <v>166</v>
      </c>
      <c r="S71" s="296">
        <v>173</v>
      </c>
      <c r="T71" s="296">
        <v>162</v>
      </c>
      <c r="U71" s="296">
        <v>155</v>
      </c>
      <c r="V71" s="296">
        <v>156</v>
      </c>
      <c r="W71" s="296">
        <v>166</v>
      </c>
      <c r="X71" s="296">
        <v>169</v>
      </c>
      <c r="Y71" s="296">
        <v>159</v>
      </c>
      <c r="Z71" s="296">
        <v>154</v>
      </c>
      <c r="AA71" s="296">
        <v>144</v>
      </c>
      <c r="AB71" s="296">
        <v>145</v>
      </c>
      <c r="AC71" s="296">
        <v>153</v>
      </c>
      <c r="AD71" s="296">
        <v>149</v>
      </c>
      <c r="AE71" s="296">
        <v>162</v>
      </c>
      <c r="AF71" s="296">
        <v>169</v>
      </c>
      <c r="AG71" s="296">
        <v>188</v>
      </c>
      <c r="AH71" s="296">
        <v>182</v>
      </c>
      <c r="AI71" s="296">
        <v>183</v>
      </c>
      <c r="AJ71" s="296">
        <v>182</v>
      </c>
      <c r="AK71" s="296">
        <v>193</v>
      </c>
      <c r="AL71" s="296">
        <v>193</v>
      </c>
      <c r="AM71" s="296">
        <v>193</v>
      </c>
      <c r="AN71" s="296">
        <v>184</v>
      </c>
      <c r="AO71" s="296">
        <v>171</v>
      </c>
      <c r="AP71" s="296">
        <v>155</v>
      </c>
      <c r="AQ71" s="296">
        <v>143</v>
      </c>
      <c r="AR71" s="296">
        <v>142</v>
      </c>
      <c r="AS71" s="296">
        <v>140</v>
      </c>
      <c r="AT71" s="296">
        <v>142</v>
      </c>
      <c r="AU71" s="296">
        <v>134</v>
      </c>
      <c r="AV71" s="296">
        <v>132</v>
      </c>
      <c r="AW71" s="296">
        <v>145</v>
      </c>
      <c r="AX71" s="296">
        <v>153</v>
      </c>
      <c r="AY71" s="296">
        <v>175</v>
      </c>
      <c r="AZ71" s="296">
        <v>168</v>
      </c>
      <c r="BA71" s="296">
        <v>154</v>
      </c>
      <c r="BB71" s="296">
        <v>171</v>
      </c>
      <c r="BC71" s="296">
        <v>151</v>
      </c>
      <c r="BD71" s="296">
        <v>162</v>
      </c>
      <c r="BE71" s="296">
        <v>167</v>
      </c>
      <c r="BF71" s="296">
        <v>150</v>
      </c>
      <c r="BG71" s="296">
        <v>139</v>
      </c>
      <c r="BH71" s="296">
        <v>134</v>
      </c>
      <c r="BI71" s="296">
        <v>152</v>
      </c>
      <c r="BJ71" s="296">
        <v>150</v>
      </c>
      <c r="BK71" s="296">
        <v>153</v>
      </c>
      <c r="BL71" s="296">
        <v>150</v>
      </c>
      <c r="BM71" s="296">
        <v>174</v>
      </c>
      <c r="BN71" s="296">
        <v>178</v>
      </c>
      <c r="BO71" s="296">
        <v>176</v>
      </c>
      <c r="BP71" s="296">
        <v>200</v>
      </c>
      <c r="BQ71" s="296">
        <v>188</v>
      </c>
      <c r="BR71" s="296">
        <v>184</v>
      </c>
      <c r="BS71" s="296">
        <v>211</v>
      </c>
      <c r="BT71" s="296">
        <v>206</v>
      </c>
      <c r="BU71" s="296">
        <v>183</v>
      </c>
      <c r="BV71" s="296">
        <v>187</v>
      </c>
      <c r="BW71" s="296">
        <v>195</v>
      </c>
    </row>
    <row r="72" spans="1:75" x14ac:dyDescent="0.25">
      <c r="A72" t="s">
        <v>69</v>
      </c>
      <c r="B72" s="296">
        <v>29</v>
      </c>
      <c r="C72" s="296">
        <v>31</v>
      </c>
      <c r="D72" s="296">
        <v>28</v>
      </c>
      <c r="E72" s="296">
        <v>26</v>
      </c>
      <c r="F72" s="296">
        <v>27</v>
      </c>
      <c r="G72" s="296">
        <v>27</v>
      </c>
      <c r="H72" s="296">
        <v>27</v>
      </c>
      <c r="I72" s="296">
        <v>26</v>
      </c>
      <c r="J72" s="296">
        <v>30</v>
      </c>
      <c r="K72" s="296">
        <v>31</v>
      </c>
      <c r="L72" s="296">
        <v>34</v>
      </c>
      <c r="M72" s="296">
        <v>32</v>
      </c>
      <c r="N72" s="296">
        <v>35</v>
      </c>
      <c r="O72" s="296">
        <v>34</v>
      </c>
      <c r="P72" s="296">
        <v>44</v>
      </c>
      <c r="Q72" s="296">
        <v>41</v>
      </c>
      <c r="R72" s="296">
        <v>37</v>
      </c>
      <c r="S72" s="296">
        <v>43</v>
      </c>
      <c r="T72" s="296">
        <v>41</v>
      </c>
      <c r="U72" s="296">
        <v>38</v>
      </c>
      <c r="V72" s="296">
        <v>39</v>
      </c>
      <c r="W72" s="296">
        <v>42</v>
      </c>
      <c r="X72" s="296">
        <v>35</v>
      </c>
      <c r="Y72" s="296">
        <v>32</v>
      </c>
      <c r="Z72" s="296">
        <v>36</v>
      </c>
      <c r="AA72" s="296">
        <v>32</v>
      </c>
      <c r="AB72" s="296">
        <v>37</v>
      </c>
      <c r="AC72" s="296">
        <v>43</v>
      </c>
      <c r="AD72" s="296">
        <v>34</v>
      </c>
      <c r="AE72" s="296">
        <v>34</v>
      </c>
      <c r="AF72" s="296">
        <v>26</v>
      </c>
      <c r="AG72" s="296">
        <v>27</v>
      </c>
      <c r="AH72" s="296">
        <v>34</v>
      </c>
      <c r="AI72" s="296">
        <v>38</v>
      </c>
      <c r="AJ72" s="296">
        <v>36</v>
      </c>
      <c r="AK72" s="296">
        <v>33</v>
      </c>
      <c r="AL72" s="296">
        <v>33</v>
      </c>
      <c r="AM72" s="296">
        <v>38</v>
      </c>
      <c r="AN72" s="296">
        <v>38</v>
      </c>
      <c r="AO72" s="296">
        <v>33</v>
      </c>
      <c r="AP72" s="296">
        <v>30</v>
      </c>
      <c r="AQ72" s="296">
        <v>36</v>
      </c>
      <c r="AR72" s="296">
        <v>34</v>
      </c>
      <c r="AS72" s="296">
        <v>29</v>
      </c>
      <c r="AT72" s="296">
        <v>29</v>
      </c>
      <c r="AU72" s="296">
        <v>24</v>
      </c>
      <c r="AV72" s="296">
        <v>29</v>
      </c>
      <c r="AW72" s="296">
        <v>28</v>
      </c>
      <c r="AX72" s="296">
        <v>46</v>
      </c>
      <c r="AY72" s="296">
        <v>49</v>
      </c>
      <c r="AZ72" s="296">
        <v>41</v>
      </c>
      <c r="BA72" s="296">
        <v>31</v>
      </c>
      <c r="BB72" s="296">
        <v>30</v>
      </c>
      <c r="BC72" s="296">
        <v>36</v>
      </c>
      <c r="BD72" s="296">
        <v>37</v>
      </c>
      <c r="BE72" s="296">
        <v>42</v>
      </c>
      <c r="BF72" s="296">
        <v>43</v>
      </c>
      <c r="BG72" s="296">
        <v>54</v>
      </c>
      <c r="BH72" s="296">
        <v>61</v>
      </c>
      <c r="BI72" s="296">
        <v>62</v>
      </c>
      <c r="BJ72" s="296">
        <v>57</v>
      </c>
      <c r="BK72" s="296">
        <v>54</v>
      </c>
      <c r="BL72" s="296">
        <v>55</v>
      </c>
      <c r="BM72" s="296">
        <v>57</v>
      </c>
      <c r="BN72" s="296">
        <v>48</v>
      </c>
      <c r="BO72" s="296">
        <v>53</v>
      </c>
      <c r="BP72" s="296">
        <v>62</v>
      </c>
      <c r="BQ72" s="296">
        <v>72</v>
      </c>
      <c r="BR72" s="296">
        <v>68</v>
      </c>
      <c r="BS72" s="296">
        <v>68</v>
      </c>
      <c r="BT72" s="296">
        <v>66</v>
      </c>
      <c r="BU72" s="296">
        <v>54</v>
      </c>
      <c r="BV72" s="296">
        <v>57</v>
      </c>
      <c r="BW72" s="296">
        <v>51</v>
      </c>
    </row>
    <row r="73" spans="1:75" x14ac:dyDescent="0.25">
      <c r="A73" t="s">
        <v>70</v>
      </c>
      <c r="B73" s="296">
        <v>1206</v>
      </c>
      <c r="C73" s="296">
        <v>1283</v>
      </c>
      <c r="D73" s="296">
        <v>1330</v>
      </c>
      <c r="E73" s="296">
        <v>1348</v>
      </c>
      <c r="F73" s="296">
        <v>1331</v>
      </c>
      <c r="G73" s="296">
        <v>1367</v>
      </c>
      <c r="H73" s="296">
        <v>1352</v>
      </c>
      <c r="I73" s="296">
        <v>1342</v>
      </c>
      <c r="J73" s="296">
        <v>1347</v>
      </c>
      <c r="K73" s="296">
        <v>1340</v>
      </c>
      <c r="L73" s="296">
        <v>1310</v>
      </c>
      <c r="M73" s="296">
        <v>1294</v>
      </c>
      <c r="N73" s="296">
        <v>1256</v>
      </c>
      <c r="O73" s="296">
        <v>1230</v>
      </c>
      <c r="P73" s="296">
        <v>1208</v>
      </c>
      <c r="Q73" s="296">
        <v>1212</v>
      </c>
      <c r="R73" s="296">
        <v>1216</v>
      </c>
      <c r="S73" s="296">
        <v>1214</v>
      </c>
      <c r="T73" s="296">
        <v>1185</v>
      </c>
      <c r="U73" s="296">
        <v>1192</v>
      </c>
      <c r="V73" s="296">
        <v>1168</v>
      </c>
      <c r="W73" s="296">
        <v>1150</v>
      </c>
      <c r="X73" s="296">
        <v>1073</v>
      </c>
      <c r="Y73" s="296">
        <v>1087</v>
      </c>
      <c r="Z73" s="296">
        <v>1010</v>
      </c>
      <c r="AA73" s="296">
        <v>1002</v>
      </c>
      <c r="AB73" s="296">
        <v>972</v>
      </c>
      <c r="AC73" s="296">
        <v>1004</v>
      </c>
      <c r="AD73" s="296">
        <v>992</v>
      </c>
      <c r="AE73" s="296">
        <v>1053</v>
      </c>
      <c r="AF73" s="296">
        <v>1030</v>
      </c>
      <c r="AG73" s="296">
        <v>1051</v>
      </c>
      <c r="AH73" s="296">
        <v>975</v>
      </c>
      <c r="AI73" s="296">
        <v>971</v>
      </c>
      <c r="AJ73" s="296">
        <v>952</v>
      </c>
      <c r="AK73" s="296">
        <v>936</v>
      </c>
      <c r="AL73" s="296">
        <v>930</v>
      </c>
      <c r="AM73" s="296">
        <v>943</v>
      </c>
      <c r="AN73" s="296">
        <v>946</v>
      </c>
      <c r="AO73" s="296">
        <v>913</v>
      </c>
      <c r="AP73" s="296">
        <v>841</v>
      </c>
      <c r="AQ73" s="296">
        <v>807</v>
      </c>
      <c r="AR73" s="296">
        <v>769</v>
      </c>
      <c r="AS73" s="296">
        <v>780</v>
      </c>
      <c r="AT73" s="296">
        <v>773</v>
      </c>
      <c r="AU73" s="296">
        <v>821</v>
      </c>
      <c r="AV73" s="296">
        <v>817</v>
      </c>
      <c r="AW73" s="296">
        <v>794</v>
      </c>
      <c r="AX73" s="296">
        <v>740</v>
      </c>
      <c r="AY73" s="296">
        <v>692</v>
      </c>
      <c r="AZ73" s="296">
        <v>670</v>
      </c>
      <c r="BA73" s="296">
        <v>673</v>
      </c>
      <c r="BB73" s="296">
        <v>669</v>
      </c>
      <c r="BC73" s="296">
        <v>684</v>
      </c>
      <c r="BD73" s="296">
        <v>673</v>
      </c>
      <c r="BE73" s="296">
        <v>731</v>
      </c>
      <c r="BF73" s="296">
        <v>731</v>
      </c>
      <c r="BG73" s="296">
        <v>767</v>
      </c>
      <c r="BH73" s="296">
        <v>831</v>
      </c>
      <c r="BI73" s="296">
        <v>837</v>
      </c>
      <c r="BJ73" s="296">
        <v>842</v>
      </c>
      <c r="BK73" s="296">
        <v>841</v>
      </c>
      <c r="BL73" s="296">
        <v>852</v>
      </c>
      <c r="BM73" s="296">
        <v>847</v>
      </c>
      <c r="BN73" s="296">
        <v>879</v>
      </c>
      <c r="BO73" s="296">
        <v>912</v>
      </c>
      <c r="BP73" s="296">
        <v>927</v>
      </c>
      <c r="BQ73" s="296">
        <v>931</v>
      </c>
      <c r="BR73" s="296">
        <v>945</v>
      </c>
      <c r="BS73" s="296">
        <v>972</v>
      </c>
      <c r="BT73" s="296">
        <v>966</v>
      </c>
      <c r="BU73" s="296">
        <v>958</v>
      </c>
      <c r="BV73" s="296">
        <v>938</v>
      </c>
      <c r="BW73" s="296">
        <v>949</v>
      </c>
    </row>
    <row r="74" spans="1:75" x14ac:dyDescent="0.25">
      <c r="A74" t="s">
        <v>71</v>
      </c>
      <c r="B74" s="296">
        <v>69</v>
      </c>
      <c r="C74" s="296">
        <v>64</v>
      </c>
      <c r="D74" s="296">
        <v>76</v>
      </c>
      <c r="E74" s="296">
        <v>78</v>
      </c>
      <c r="F74" s="296">
        <v>82</v>
      </c>
      <c r="G74" s="296">
        <v>78</v>
      </c>
      <c r="H74" s="296">
        <v>76</v>
      </c>
      <c r="I74" s="296">
        <v>91</v>
      </c>
      <c r="J74" s="296">
        <v>95</v>
      </c>
      <c r="K74" s="296">
        <v>94</v>
      </c>
      <c r="L74" s="296">
        <v>92</v>
      </c>
      <c r="M74" s="296">
        <v>91</v>
      </c>
      <c r="N74" s="296">
        <v>100</v>
      </c>
      <c r="O74" s="296">
        <v>110</v>
      </c>
      <c r="P74" s="296">
        <v>98</v>
      </c>
      <c r="Q74" s="296">
        <v>117</v>
      </c>
      <c r="R74" s="296">
        <v>117</v>
      </c>
      <c r="S74" s="296">
        <v>109</v>
      </c>
      <c r="T74" s="296">
        <v>111</v>
      </c>
      <c r="U74" s="296">
        <v>121</v>
      </c>
      <c r="V74" s="296">
        <v>118</v>
      </c>
      <c r="W74" s="296">
        <v>127</v>
      </c>
      <c r="X74" s="296">
        <v>136</v>
      </c>
      <c r="Y74" s="296">
        <v>133</v>
      </c>
      <c r="Z74" s="296">
        <v>133</v>
      </c>
      <c r="AA74" s="296">
        <v>136</v>
      </c>
      <c r="AB74" s="296">
        <v>126</v>
      </c>
      <c r="AC74" s="296">
        <v>126</v>
      </c>
      <c r="AD74" s="296">
        <v>119</v>
      </c>
      <c r="AE74" s="296">
        <v>118</v>
      </c>
      <c r="AF74" s="296">
        <v>118</v>
      </c>
      <c r="AG74" s="296">
        <v>120</v>
      </c>
      <c r="AH74" s="296">
        <v>124</v>
      </c>
      <c r="AI74" s="296">
        <v>141</v>
      </c>
      <c r="AJ74" s="296">
        <v>124</v>
      </c>
      <c r="AK74" s="296">
        <v>111</v>
      </c>
      <c r="AL74" s="296">
        <v>101</v>
      </c>
      <c r="AM74" s="296">
        <v>89</v>
      </c>
      <c r="AN74" s="296">
        <v>80</v>
      </c>
      <c r="AO74" s="296">
        <v>74</v>
      </c>
      <c r="AP74" s="296">
        <v>73</v>
      </c>
      <c r="AQ74" s="296">
        <v>70</v>
      </c>
      <c r="AR74" s="296">
        <v>72</v>
      </c>
      <c r="AS74" s="296">
        <v>72</v>
      </c>
      <c r="AT74" s="296">
        <v>80</v>
      </c>
      <c r="AU74" s="296">
        <v>78</v>
      </c>
      <c r="AV74" s="296">
        <v>79</v>
      </c>
      <c r="AW74" s="296">
        <v>83</v>
      </c>
      <c r="AX74" s="296">
        <v>91</v>
      </c>
      <c r="AY74" s="296">
        <v>87</v>
      </c>
      <c r="AZ74" s="296">
        <v>86</v>
      </c>
      <c r="BA74" s="296">
        <v>87</v>
      </c>
      <c r="BB74" s="296">
        <v>88</v>
      </c>
      <c r="BC74" s="296">
        <v>91</v>
      </c>
      <c r="BD74" s="296">
        <v>95</v>
      </c>
      <c r="BE74" s="296">
        <v>109</v>
      </c>
      <c r="BF74" s="296">
        <v>114</v>
      </c>
      <c r="BG74" s="296">
        <v>112</v>
      </c>
      <c r="BH74" s="296">
        <v>102</v>
      </c>
      <c r="BI74" s="296">
        <v>97</v>
      </c>
      <c r="BJ74" s="296">
        <v>67</v>
      </c>
      <c r="BK74" s="296">
        <v>73</v>
      </c>
      <c r="BL74" s="296">
        <v>79</v>
      </c>
      <c r="BM74" s="296">
        <v>85</v>
      </c>
      <c r="BN74" s="296">
        <v>81</v>
      </c>
      <c r="BO74" s="296">
        <v>88</v>
      </c>
      <c r="BP74" s="296">
        <v>110</v>
      </c>
      <c r="BQ74" s="296">
        <v>92</v>
      </c>
      <c r="BR74" s="296">
        <v>86</v>
      </c>
      <c r="BS74" s="296">
        <v>100</v>
      </c>
      <c r="BT74" s="296">
        <v>92</v>
      </c>
      <c r="BU74" s="296">
        <v>99</v>
      </c>
      <c r="BV74" s="296">
        <v>104</v>
      </c>
      <c r="BW74" s="296">
        <v>100</v>
      </c>
    </row>
    <row r="75" spans="1:75" x14ac:dyDescent="0.25">
      <c r="A75" t="s">
        <v>72</v>
      </c>
      <c r="B75" s="296">
        <v>565</v>
      </c>
      <c r="C75" s="296">
        <v>583</v>
      </c>
      <c r="D75" s="296">
        <v>581</v>
      </c>
      <c r="E75" s="296">
        <v>597</v>
      </c>
      <c r="F75" s="296">
        <v>578</v>
      </c>
      <c r="G75" s="296">
        <v>595</v>
      </c>
      <c r="H75" s="296">
        <v>611</v>
      </c>
      <c r="I75" s="296">
        <v>636</v>
      </c>
      <c r="J75" s="296">
        <v>661</v>
      </c>
      <c r="K75" s="296">
        <v>663</v>
      </c>
      <c r="L75" s="296">
        <v>649</v>
      </c>
      <c r="M75" s="296">
        <v>653</v>
      </c>
      <c r="N75" s="296">
        <v>669</v>
      </c>
      <c r="O75" s="296">
        <v>683</v>
      </c>
      <c r="P75" s="296">
        <v>683</v>
      </c>
      <c r="Q75" s="296">
        <v>646</v>
      </c>
      <c r="R75" s="296">
        <v>605</v>
      </c>
      <c r="S75" s="296">
        <v>608</v>
      </c>
      <c r="T75" s="296">
        <v>561</v>
      </c>
      <c r="U75" s="296">
        <v>561</v>
      </c>
      <c r="V75" s="296">
        <v>553</v>
      </c>
      <c r="W75" s="296">
        <v>543</v>
      </c>
      <c r="X75" s="296">
        <v>534</v>
      </c>
      <c r="Y75" s="296">
        <v>521</v>
      </c>
      <c r="Z75" s="296">
        <v>524</v>
      </c>
      <c r="AA75" s="296">
        <v>539</v>
      </c>
      <c r="AB75" s="296">
        <v>566</v>
      </c>
      <c r="AC75" s="296">
        <v>591</v>
      </c>
      <c r="AD75" s="296">
        <v>588</v>
      </c>
      <c r="AE75" s="296">
        <v>589</v>
      </c>
      <c r="AF75" s="296">
        <v>572</v>
      </c>
      <c r="AG75" s="296">
        <v>541</v>
      </c>
      <c r="AH75" s="296">
        <v>548</v>
      </c>
      <c r="AI75" s="296">
        <v>538</v>
      </c>
      <c r="AJ75" s="296">
        <v>541</v>
      </c>
      <c r="AK75" s="296">
        <v>566</v>
      </c>
      <c r="AL75" s="296">
        <v>592</v>
      </c>
      <c r="AM75" s="296">
        <v>552</v>
      </c>
      <c r="AN75" s="296">
        <v>564</v>
      </c>
      <c r="AO75" s="296">
        <v>559</v>
      </c>
      <c r="AP75" s="296">
        <v>548</v>
      </c>
      <c r="AQ75" s="296">
        <v>549</v>
      </c>
      <c r="AR75" s="296">
        <v>543</v>
      </c>
      <c r="AS75" s="296">
        <v>550</v>
      </c>
      <c r="AT75" s="296">
        <v>550</v>
      </c>
      <c r="AU75" s="296">
        <v>542</v>
      </c>
      <c r="AV75" s="296">
        <v>516</v>
      </c>
      <c r="AW75" s="296">
        <v>496</v>
      </c>
      <c r="AX75" s="296">
        <v>491</v>
      </c>
      <c r="AY75" s="296">
        <v>505</v>
      </c>
      <c r="AZ75" s="296">
        <v>531</v>
      </c>
      <c r="BA75" s="296">
        <v>546</v>
      </c>
      <c r="BB75" s="296">
        <v>591</v>
      </c>
      <c r="BC75" s="296">
        <v>654</v>
      </c>
      <c r="BD75" s="296">
        <v>685</v>
      </c>
      <c r="BE75" s="296">
        <v>688</v>
      </c>
      <c r="BF75" s="296">
        <v>688</v>
      </c>
      <c r="BG75" s="296">
        <v>727</v>
      </c>
      <c r="BH75" s="296">
        <v>764</v>
      </c>
      <c r="BI75" s="296">
        <v>779</v>
      </c>
      <c r="BJ75" s="296">
        <v>781</v>
      </c>
      <c r="BK75" s="296">
        <v>743</v>
      </c>
      <c r="BL75" s="296">
        <v>761</v>
      </c>
      <c r="BM75" s="296">
        <v>803</v>
      </c>
      <c r="BN75" s="296">
        <v>870</v>
      </c>
      <c r="BO75" s="296">
        <v>889</v>
      </c>
      <c r="BP75" s="296">
        <v>877</v>
      </c>
      <c r="BQ75" s="296">
        <v>874</v>
      </c>
      <c r="BR75" s="296">
        <v>848</v>
      </c>
      <c r="BS75" s="296">
        <v>847</v>
      </c>
      <c r="BT75" s="296">
        <v>816</v>
      </c>
      <c r="BU75" s="296">
        <v>829</v>
      </c>
      <c r="BV75" s="296">
        <v>826</v>
      </c>
      <c r="BW75" s="296">
        <v>823</v>
      </c>
    </row>
    <row r="76" spans="1:75" x14ac:dyDescent="0.25">
      <c r="A76" t="s">
        <v>73</v>
      </c>
      <c r="B76" s="296">
        <v>388</v>
      </c>
      <c r="C76" s="296">
        <v>410</v>
      </c>
      <c r="D76" s="296">
        <v>411</v>
      </c>
      <c r="E76" s="296">
        <v>408</v>
      </c>
      <c r="F76" s="296">
        <v>427</v>
      </c>
      <c r="G76" s="296">
        <v>422</v>
      </c>
      <c r="H76" s="296">
        <v>424</v>
      </c>
      <c r="I76" s="296">
        <v>440</v>
      </c>
      <c r="J76" s="296">
        <v>422</v>
      </c>
      <c r="K76" s="296">
        <v>417</v>
      </c>
      <c r="L76" s="296">
        <v>409</v>
      </c>
      <c r="M76" s="296">
        <v>413</v>
      </c>
      <c r="N76" s="296">
        <v>402</v>
      </c>
      <c r="O76" s="296">
        <v>413</v>
      </c>
      <c r="P76" s="296">
        <v>401</v>
      </c>
      <c r="Q76" s="296">
        <v>398</v>
      </c>
      <c r="R76" s="296">
        <v>392</v>
      </c>
      <c r="S76" s="296">
        <v>387</v>
      </c>
      <c r="T76" s="296">
        <v>386</v>
      </c>
      <c r="U76" s="296">
        <v>389</v>
      </c>
      <c r="V76" s="296">
        <v>413</v>
      </c>
      <c r="W76" s="296">
        <v>416</v>
      </c>
      <c r="X76" s="296">
        <v>415</v>
      </c>
      <c r="Y76" s="296">
        <v>439</v>
      </c>
      <c r="Z76" s="296">
        <v>417</v>
      </c>
      <c r="AA76" s="296">
        <v>429</v>
      </c>
      <c r="AB76" s="296">
        <v>444</v>
      </c>
      <c r="AC76" s="296">
        <v>443</v>
      </c>
      <c r="AD76" s="296">
        <v>442</v>
      </c>
      <c r="AE76" s="296">
        <v>429</v>
      </c>
      <c r="AF76" s="296">
        <v>411</v>
      </c>
      <c r="AG76" s="296">
        <v>408</v>
      </c>
      <c r="AH76" s="296">
        <v>431</v>
      </c>
      <c r="AI76" s="296">
        <v>466</v>
      </c>
      <c r="AJ76" s="296">
        <v>456</v>
      </c>
      <c r="AK76" s="296">
        <v>413</v>
      </c>
      <c r="AL76" s="296">
        <v>420</v>
      </c>
      <c r="AM76" s="296">
        <v>422</v>
      </c>
      <c r="AN76" s="296">
        <v>393</v>
      </c>
      <c r="AO76" s="296">
        <v>380</v>
      </c>
      <c r="AP76" s="296">
        <v>368</v>
      </c>
      <c r="AQ76" s="296">
        <v>383</v>
      </c>
      <c r="AR76" s="296">
        <v>357</v>
      </c>
      <c r="AS76" s="296">
        <v>339</v>
      </c>
      <c r="AT76" s="296">
        <v>343</v>
      </c>
      <c r="AU76" s="296">
        <v>343</v>
      </c>
      <c r="AV76" s="296">
        <v>328</v>
      </c>
      <c r="AW76" s="296">
        <v>332</v>
      </c>
      <c r="AX76" s="296">
        <v>305</v>
      </c>
      <c r="AY76" s="296">
        <v>298</v>
      </c>
      <c r="AZ76" s="296">
        <v>279</v>
      </c>
      <c r="BA76" s="296">
        <v>267</v>
      </c>
      <c r="BB76" s="296">
        <v>281</v>
      </c>
      <c r="BC76" s="296">
        <v>261</v>
      </c>
      <c r="BD76" s="296">
        <v>246</v>
      </c>
      <c r="BE76" s="296">
        <v>235</v>
      </c>
      <c r="BF76" s="296">
        <v>209</v>
      </c>
      <c r="BG76" s="296">
        <v>222</v>
      </c>
      <c r="BH76" s="296">
        <v>226</v>
      </c>
      <c r="BI76" s="296">
        <v>232</v>
      </c>
      <c r="BJ76" s="296">
        <v>227</v>
      </c>
      <c r="BK76" s="296">
        <v>231</v>
      </c>
      <c r="BL76" s="296">
        <v>224</v>
      </c>
      <c r="BM76" s="296">
        <v>238</v>
      </c>
      <c r="BN76" s="296">
        <v>254</v>
      </c>
      <c r="BO76" s="296">
        <v>282</v>
      </c>
      <c r="BP76" s="296">
        <v>291</v>
      </c>
      <c r="BQ76" s="296">
        <v>297</v>
      </c>
      <c r="BR76" s="296">
        <v>277</v>
      </c>
      <c r="BS76" s="296">
        <v>274</v>
      </c>
      <c r="BT76" s="296">
        <v>266</v>
      </c>
      <c r="BU76" s="296">
        <v>270</v>
      </c>
      <c r="BV76" s="296">
        <v>281</v>
      </c>
      <c r="BW76" s="296">
        <v>284</v>
      </c>
    </row>
    <row r="77" spans="1:75" x14ac:dyDescent="0.25">
      <c r="A77" t="s">
        <v>74</v>
      </c>
      <c r="B77" s="296">
        <v>260</v>
      </c>
      <c r="C77" s="296">
        <v>286</v>
      </c>
      <c r="D77" s="296">
        <v>278</v>
      </c>
      <c r="E77" s="296">
        <v>276</v>
      </c>
      <c r="F77" s="296">
        <v>296</v>
      </c>
      <c r="G77" s="296">
        <v>319</v>
      </c>
      <c r="H77" s="296">
        <v>355</v>
      </c>
      <c r="I77" s="296">
        <v>348</v>
      </c>
      <c r="J77" s="296">
        <v>342</v>
      </c>
      <c r="K77" s="296">
        <v>345</v>
      </c>
      <c r="L77" s="296">
        <v>330</v>
      </c>
      <c r="M77" s="296">
        <v>322</v>
      </c>
      <c r="N77" s="296">
        <v>303</v>
      </c>
      <c r="O77" s="296">
        <v>313</v>
      </c>
      <c r="P77" s="296">
        <v>288</v>
      </c>
      <c r="Q77" s="296">
        <v>286</v>
      </c>
      <c r="R77" s="296">
        <v>295</v>
      </c>
      <c r="S77" s="296">
        <v>305</v>
      </c>
      <c r="T77" s="296">
        <v>275</v>
      </c>
      <c r="U77" s="296">
        <v>272</v>
      </c>
      <c r="V77" s="296">
        <v>248</v>
      </c>
      <c r="W77" s="296">
        <v>259</v>
      </c>
      <c r="X77" s="296">
        <v>221</v>
      </c>
      <c r="Y77" s="296">
        <v>217</v>
      </c>
      <c r="Z77" s="296">
        <v>217</v>
      </c>
      <c r="AA77" s="296">
        <v>201</v>
      </c>
      <c r="AB77" s="296">
        <v>185</v>
      </c>
      <c r="AC77" s="296">
        <v>191</v>
      </c>
      <c r="AD77" s="296">
        <v>196</v>
      </c>
      <c r="AE77" s="296">
        <v>196</v>
      </c>
      <c r="AF77" s="296">
        <v>199</v>
      </c>
      <c r="AG77" s="296">
        <v>183</v>
      </c>
      <c r="AH77" s="296">
        <v>182</v>
      </c>
      <c r="AI77" s="296">
        <v>191</v>
      </c>
      <c r="AJ77" s="296">
        <v>178</v>
      </c>
      <c r="AK77" s="296">
        <v>190</v>
      </c>
      <c r="AL77" s="296">
        <v>175</v>
      </c>
      <c r="AM77" s="296">
        <v>165</v>
      </c>
      <c r="AN77" s="296">
        <v>172</v>
      </c>
      <c r="AO77" s="296">
        <v>162</v>
      </c>
      <c r="AP77" s="296">
        <v>151</v>
      </c>
      <c r="AQ77" s="296">
        <v>153</v>
      </c>
      <c r="AR77" s="296">
        <v>114</v>
      </c>
      <c r="AS77" s="296">
        <v>125</v>
      </c>
      <c r="AT77" s="296">
        <v>136</v>
      </c>
      <c r="AU77" s="296">
        <v>127</v>
      </c>
      <c r="AV77" s="296">
        <v>112</v>
      </c>
      <c r="AW77" s="296">
        <v>113</v>
      </c>
      <c r="AX77" s="296">
        <v>102</v>
      </c>
      <c r="AY77" s="296">
        <v>113</v>
      </c>
      <c r="AZ77" s="296">
        <v>104</v>
      </c>
      <c r="BA77" s="296">
        <v>91</v>
      </c>
      <c r="BB77" s="296">
        <v>83</v>
      </c>
      <c r="BC77" s="296">
        <v>87</v>
      </c>
      <c r="BD77" s="296">
        <v>98</v>
      </c>
      <c r="BE77" s="296">
        <v>93</v>
      </c>
      <c r="BF77" s="296">
        <v>94</v>
      </c>
      <c r="BG77" s="296">
        <v>93</v>
      </c>
      <c r="BH77" s="296">
        <v>101</v>
      </c>
      <c r="BI77" s="296">
        <v>112</v>
      </c>
      <c r="BJ77" s="296">
        <v>126</v>
      </c>
      <c r="BK77" s="296">
        <v>137</v>
      </c>
      <c r="BL77" s="296">
        <v>136</v>
      </c>
      <c r="BM77" s="296">
        <v>144</v>
      </c>
      <c r="BN77" s="296">
        <v>146</v>
      </c>
      <c r="BO77" s="296">
        <v>166</v>
      </c>
      <c r="BP77" s="296">
        <v>172</v>
      </c>
      <c r="BQ77" s="296">
        <v>185</v>
      </c>
      <c r="BR77" s="296">
        <v>182</v>
      </c>
      <c r="BS77" s="296">
        <v>185</v>
      </c>
      <c r="BT77" s="296">
        <v>192</v>
      </c>
      <c r="BU77" s="296">
        <v>180</v>
      </c>
      <c r="BV77" s="296">
        <v>175</v>
      </c>
      <c r="BW77" s="296">
        <v>170</v>
      </c>
    </row>
    <row r="78" spans="1:75" x14ac:dyDescent="0.25">
      <c r="A78" t="s">
        <v>182</v>
      </c>
      <c r="B78" s="296">
        <v>31</v>
      </c>
      <c r="C78" s="296">
        <v>32</v>
      </c>
      <c r="D78" s="296">
        <v>36</v>
      </c>
      <c r="E78" s="296">
        <v>47</v>
      </c>
      <c r="F78" s="296">
        <v>43</v>
      </c>
      <c r="G78" s="296">
        <v>40</v>
      </c>
      <c r="H78" s="296">
        <v>28</v>
      </c>
      <c r="I78" s="296">
        <v>24</v>
      </c>
      <c r="J78" s="296">
        <v>19</v>
      </c>
      <c r="K78" s="296">
        <v>25</v>
      </c>
      <c r="L78" s="296">
        <v>24</v>
      </c>
      <c r="M78" s="296">
        <v>31</v>
      </c>
      <c r="N78" s="296">
        <v>37</v>
      </c>
      <c r="O78" s="296">
        <v>44</v>
      </c>
      <c r="P78" s="296">
        <v>57</v>
      </c>
      <c r="Q78" s="296">
        <v>62</v>
      </c>
      <c r="R78" s="296">
        <v>68</v>
      </c>
      <c r="S78" s="296">
        <v>65</v>
      </c>
      <c r="T78" s="296">
        <v>69</v>
      </c>
      <c r="U78" s="296">
        <v>50</v>
      </c>
      <c r="V78" s="296">
        <v>42</v>
      </c>
      <c r="W78" s="296">
        <v>48</v>
      </c>
      <c r="X78" s="296">
        <v>32</v>
      </c>
      <c r="Y78" s="296">
        <v>26</v>
      </c>
      <c r="Z78" s="296">
        <v>35</v>
      </c>
      <c r="AA78" s="296">
        <v>18</v>
      </c>
      <c r="AB78" s="296">
        <v>11</v>
      </c>
      <c r="AC78" s="296">
        <v>10</v>
      </c>
      <c r="AD78" s="296">
        <v>9</v>
      </c>
      <c r="AE78" s="296">
        <v>11</v>
      </c>
      <c r="AF78" s="296">
        <v>15</v>
      </c>
      <c r="AG78" s="296">
        <v>16</v>
      </c>
      <c r="AH78" s="296">
        <v>14</v>
      </c>
      <c r="AI78" s="296">
        <v>17</v>
      </c>
      <c r="AJ78" s="296">
        <v>14</v>
      </c>
      <c r="AK78" s="296">
        <v>20</v>
      </c>
      <c r="AL78" s="296">
        <v>20</v>
      </c>
      <c r="AM78" s="296">
        <v>24</v>
      </c>
      <c r="AN78" s="296">
        <v>29</v>
      </c>
      <c r="AO78" s="296">
        <v>30</v>
      </c>
      <c r="AP78" s="296">
        <v>40</v>
      </c>
      <c r="AQ78" s="296">
        <v>38</v>
      </c>
      <c r="AR78" s="296">
        <v>41</v>
      </c>
      <c r="AS78" s="296">
        <v>40</v>
      </c>
      <c r="AT78" s="296">
        <v>40</v>
      </c>
      <c r="AU78" s="296">
        <v>40</v>
      </c>
      <c r="AV78" s="296">
        <v>44</v>
      </c>
      <c r="AW78" s="296">
        <v>42</v>
      </c>
      <c r="AX78" s="296">
        <v>37</v>
      </c>
      <c r="AY78" s="296">
        <v>40</v>
      </c>
      <c r="AZ78" s="296">
        <v>40</v>
      </c>
      <c r="BA78" s="296">
        <v>41</v>
      </c>
      <c r="BB78" s="296">
        <v>40</v>
      </c>
      <c r="BC78" s="296">
        <v>39</v>
      </c>
      <c r="BD78" s="296">
        <v>36</v>
      </c>
      <c r="BE78" s="296">
        <v>34</v>
      </c>
      <c r="BF78" s="296">
        <v>34</v>
      </c>
      <c r="BG78" s="296">
        <v>33</v>
      </c>
      <c r="BH78" s="296">
        <v>34</v>
      </c>
      <c r="BI78" s="296">
        <v>31</v>
      </c>
      <c r="BJ78" s="296">
        <v>29</v>
      </c>
      <c r="BK78" s="296">
        <v>28</v>
      </c>
      <c r="BL78" s="296">
        <v>28</v>
      </c>
      <c r="BM78" s="296">
        <v>27</v>
      </c>
      <c r="BN78" s="296">
        <v>25</v>
      </c>
      <c r="BO78" s="296">
        <v>26</v>
      </c>
      <c r="BP78" s="296">
        <v>25</v>
      </c>
      <c r="BQ78" s="296">
        <v>23</v>
      </c>
      <c r="BR78" s="296">
        <v>24</v>
      </c>
      <c r="BS78" s="296">
        <v>20</v>
      </c>
      <c r="BT78" s="296">
        <v>20</v>
      </c>
      <c r="BU78" s="296">
        <v>16</v>
      </c>
      <c r="BV78" s="296">
        <v>16</v>
      </c>
      <c r="BW78" s="296">
        <v>17</v>
      </c>
    </row>
    <row r="80" spans="1:75" x14ac:dyDescent="0.25">
      <c r="A80" t="s">
        <v>2004</v>
      </c>
    </row>
    <row r="82" spans="1:1" x14ac:dyDescent="0.25">
      <c r="A82" t="s">
        <v>2005</v>
      </c>
    </row>
    <row r="103" spans="1:1" x14ac:dyDescent="0.25">
      <c r="A103" t="s">
        <v>1388</v>
      </c>
    </row>
    <row r="105" spans="1:1" x14ac:dyDescent="0.25">
      <c r="A105" s="636">
        <v>42610.58861111111</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1863</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14813</v>
      </c>
      <c r="C19" s="296">
        <v>15543</v>
      </c>
      <c r="D19" s="296">
        <v>16036</v>
      </c>
      <c r="E19" s="296">
        <v>16413</v>
      </c>
      <c r="F19" s="296">
        <v>16755</v>
      </c>
      <c r="G19" s="296">
        <v>17582</v>
      </c>
      <c r="H19" s="296">
        <v>17792</v>
      </c>
      <c r="I19" s="296">
        <v>17533</v>
      </c>
      <c r="J19" s="296">
        <v>17110</v>
      </c>
      <c r="K19" s="296">
        <v>17549</v>
      </c>
      <c r="L19" s="296">
        <v>17414</v>
      </c>
      <c r="M19" s="296">
        <v>17181</v>
      </c>
      <c r="N19" s="296">
        <v>17111</v>
      </c>
      <c r="O19" s="296">
        <v>17529</v>
      </c>
      <c r="P19" s="296">
        <v>17675</v>
      </c>
      <c r="Q19" s="296">
        <v>17827</v>
      </c>
      <c r="R19" s="296">
        <v>18074</v>
      </c>
      <c r="S19" s="296">
        <v>18359</v>
      </c>
      <c r="T19" s="296">
        <v>18597</v>
      </c>
      <c r="U19" s="296">
        <v>18593</v>
      </c>
      <c r="V19" s="296">
        <v>18600</v>
      </c>
      <c r="W19" s="296">
        <v>18580</v>
      </c>
      <c r="X19" s="296">
        <v>18633</v>
      </c>
      <c r="Y19" s="296">
        <v>18369</v>
      </c>
      <c r="Z19" s="296">
        <v>18061</v>
      </c>
      <c r="AA19" s="296">
        <v>18454</v>
      </c>
      <c r="AB19" s="296">
        <v>18010</v>
      </c>
      <c r="AC19" s="296">
        <v>18048</v>
      </c>
      <c r="AD19" s="296">
        <v>17507</v>
      </c>
      <c r="AE19" s="296">
        <v>18051</v>
      </c>
      <c r="AF19" s="296">
        <v>18004</v>
      </c>
      <c r="AG19" s="296">
        <v>17947</v>
      </c>
      <c r="AH19" s="296">
        <v>17724</v>
      </c>
      <c r="AI19" s="296">
        <v>18225</v>
      </c>
      <c r="AJ19" s="296">
        <v>18313</v>
      </c>
      <c r="AK19" s="296">
        <v>18249</v>
      </c>
      <c r="AL19" s="296">
        <v>18116</v>
      </c>
      <c r="AM19" s="296">
        <v>18563</v>
      </c>
      <c r="AN19" s="296">
        <v>18718</v>
      </c>
      <c r="AO19" s="296">
        <v>18422</v>
      </c>
      <c r="AP19" s="296">
        <v>17705</v>
      </c>
      <c r="AQ19" s="296">
        <v>17746</v>
      </c>
      <c r="AR19" s="296">
        <v>17395</v>
      </c>
      <c r="AS19" s="296">
        <v>17274</v>
      </c>
      <c r="AT19" s="296">
        <v>16914</v>
      </c>
      <c r="AU19" s="296">
        <v>17206</v>
      </c>
      <c r="AV19" s="296">
        <v>17014</v>
      </c>
      <c r="AW19" s="296">
        <v>17023</v>
      </c>
      <c r="AX19" s="296">
        <v>16749</v>
      </c>
      <c r="AY19" s="296">
        <v>16694</v>
      </c>
      <c r="AZ19" s="296">
        <v>16402</v>
      </c>
      <c r="BA19" s="296">
        <v>16270</v>
      </c>
      <c r="BB19" s="296">
        <v>15847</v>
      </c>
      <c r="BC19" s="296">
        <v>15983</v>
      </c>
      <c r="BD19" s="296">
        <v>15533</v>
      </c>
      <c r="BE19" s="296">
        <v>15125</v>
      </c>
      <c r="BF19" s="296">
        <v>14375</v>
      </c>
      <c r="BG19" s="296">
        <v>14400</v>
      </c>
      <c r="BH19" s="296">
        <v>14283</v>
      </c>
      <c r="BI19" s="296">
        <v>14246</v>
      </c>
      <c r="BJ19" s="296">
        <v>14075</v>
      </c>
      <c r="BK19" s="296">
        <v>14541</v>
      </c>
      <c r="BL19" s="296">
        <v>14651</v>
      </c>
      <c r="BM19" s="296">
        <v>15009</v>
      </c>
      <c r="BN19" s="296">
        <v>14903</v>
      </c>
      <c r="BO19" s="296">
        <v>15147</v>
      </c>
      <c r="BP19" s="296">
        <v>15226</v>
      </c>
      <c r="BQ19" s="296">
        <v>15537</v>
      </c>
      <c r="BR19" s="296">
        <v>15279</v>
      </c>
      <c r="BS19" s="296">
        <v>15484</v>
      </c>
      <c r="BT19" s="296">
        <v>15357</v>
      </c>
      <c r="BU19" s="296">
        <v>15328</v>
      </c>
      <c r="BV19" s="296">
        <v>14980</v>
      </c>
      <c r="BW19" s="296">
        <v>15011</v>
      </c>
    </row>
    <row r="20" spans="1:75" x14ac:dyDescent="0.25">
      <c r="A20" t="s">
        <v>486</v>
      </c>
      <c r="B20" s="296">
        <v>603</v>
      </c>
      <c r="C20" s="296">
        <v>644</v>
      </c>
      <c r="D20" s="296">
        <v>682</v>
      </c>
      <c r="E20" s="296">
        <v>724</v>
      </c>
      <c r="F20" s="296">
        <v>767</v>
      </c>
      <c r="G20" s="296">
        <v>819</v>
      </c>
      <c r="H20" s="296">
        <v>823</v>
      </c>
      <c r="I20" s="296">
        <v>874</v>
      </c>
      <c r="J20" s="296">
        <v>874</v>
      </c>
      <c r="K20" s="296">
        <v>895</v>
      </c>
      <c r="L20" s="296">
        <v>955</v>
      </c>
      <c r="M20" s="296">
        <v>940</v>
      </c>
      <c r="N20" s="296">
        <v>974</v>
      </c>
      <c r="O20" s="296">
        <v>958</v>
      </c>
      <c r="P20" s="296">
        <v>961</v>
      </c>
      <c r="Q20" s="296">
        <v>920</v>
      </c>
      <c r="R20" s="296">
        <v>918</v>
      </c>
      <c r="S20" s="296">
        <v>923</v>
      </c>
      <c r="T20" s="296">
        <v>935</v>
      </c>
      <c r="U20" s="296">
        <v>869</v>
      </c>
      <c r="V20" s="296">
        <v>879</v>
      </c>
      <c r="W20" s="296">
        <v>886</v>
      </c>
      <c r="X20" s="296">
        <v>882</v>
      </c>
      <c r="Y20" s="296">
        <v>820</v>
      </c>
      <c r="Z20" s="296">
        <v>858</v>
      </c>
      <c r="AA20" s="296">
        <v>852</v>
      </c>
      <c r="AB20" s="296">
        <v>850</v>
      </c>
      <c r="AC20" s="296">
        <v>782</v>
      </c>
      <c r="AD20" s="296">
        <v>793</v>
      </c>
      <c r="AE20" s="296">
        <v>794</v>
      </c>
      <c r="AF20" s="296">
        <v>745</v>
      </c>
      <c r="AG20" s="296">
        <v>706</v>
      </c>
      <c r="AH20" s="296">
        <v>710</v>
      </c>
      <c r="AI20" s="296">
        <v>741</v>
      </c>
      <c r="AJ20" s="296">
        <v>713</v>
      </c>
      <c r="AK20" s="296">
        <v>668</v>
      </c>
      <c r="AL20" s="296">
        <v>641</v>
      </c>
      <c r="AM20" s="296">
        <v>673</v>
      </c>
      <c r="AN20" s="296">
        <v>649</v>
      </c>
      <c r="AO20" s="296">
        <v>576</v>
      </c>
      <c r="AP20" s="296">
        <v>545</v>
      </c>
      <c r="AQ20" s="296">
        <v>535</v>
      </c>
      <c r="AR20" s="296">
        <v>534</v>
      </c>
      <c r="AS20" s="296">
        <v>539</v>
      </c>
      <c r="AT20" s="296">
        <v>517</v>
      </c>
      <c r="AU20" s="296">
        <v>540</v>
      </c>
      <c r="AV20" s="296">
        <v>526</v>
      </c>
      <c r="AW20" s="296">
        <v>494</v>
      </c>
      <c r="AX20" s="296">
        <v>480</v>
      </c>
      <c r="AY20" s="296">
        <v>472</v>
      </c>
      <c r="AZ20" s="296">
        <v>463</v>
      </c>
      <c r="BA20" s="296">
        <v>439</v>
      </c>
      <c r="BB20" s="296">
        <v>428</v>
      </c>
      <c r="BC20" s="296">
        <v>438</v>
      </c>
      <c r="BD20" s="296">
        <v>404</v>
      </c>
      <c r="BE20" s="296">
        <v>358</v>
      </c>
      <c r="BF20" s="296">
        <v>349</v>
      </c>
      <c r="BG20" s="296">
        <v>349</v>
      </c>
      <c r="BH20" s="296">
        <v>321</v>
      </c>
      <c r="BI20" s="296">
        <v>327</v>
      </c>
      <c r="BJ20" s="296">
        <v>307</v>
      </c>
      <c r="BK20" s="296">
        <v>327</v>
      </c>
      <c r="BL20" s="296">
        <v>344</v>
      </c>
      <c r="BM20" s="296">
        <v>321</v>
      </c>
      <c r="BN20" s="296">
        <v>310</v>
      </c>
      <c r="BO20" s="296">
        <v>283</v>
      </c>
      <c r="BP20" s="296">
        <v>294</v>
      </c>
      <c r="BQ20" s="296">
        <v>290</v>
      </c>
      <c r="BR20" s="296">
        <v>288</v>
      </c>
      <c r="BS20" s="296">
        <v>328</v>
      </c>
      <c r="BT20" s="296">
        <v>343</v>
      </c>
      <c r="BU20" s="296">
        <v>325</v>
      </c>
      <c r="BV20" s="296">
        <v>318</v>
      </c>
      <c r="BW20" s="296">
        <v>306</v>
      </c>
    </row>
    <row r="21" spans="1:75" x14ac:dyDescent="0.25">
      <c r="A21" t="s">
        <v>487</v>
      </c>
      <c r="B21" s="296">
        <v>2</v>
      </c>
      <c r="C21" s="296">
        <v>3</v>
      </c>
      <c r="D21" s="296">
        <v>3</v>
      </c>
      <c r="E21" s="296">
        <v>3</v>
      </c>
      <c r="F21" s="296">
        <v>4</v>
      </c>
      <c r="G21" s="296">
        <v>4</v>
      </c>
      <c r="H21" s="296">
        <v>4</v>
      </c>
      <c r="I21" s="296">
        <v>3</v>
      </c>
      <c r="J21" s="296">
        <v>3</v>
      </c>
      <c r="K21" s="296">
        <v>3</v>
      </c>
      <c r="L21" s="296">
        <v>3</v>
      </c>
      <c r="M21" s="296">
        <v>3</v>
      </c>
      <c r="N21" s="296">
        <v>2</v>
      </c>
      <c r="O21" s="296">
        <v>1</v>
      </c>
      <c r="P21" s="296">
        <v>2</v>
      </c>
      <c r="Q21" s="296">
        <v>1</v>
      </c>
      <c r="R21" s="296">
        <v>1</v>
      </c>
      <c r="S21" s="296">
        <v>2</v>
      </c>
      <c r="T21" s="296">
        <v>2</v>
      </c>
      <c r="U21" s="296">
        <v>2</v>
      </c>
      <c r="V21" s="296">
        <v>2</v>
      </c>
      <c r="W21" s="296">
        <v>1</v>
      </c>
      <c r="X21" s="296">
        <v>1</v>
      </c>
      <c r="Y21" s="296" t="s">
        <v>18</v>
      </c>
      <c r="Z21" s="296">
        <v>3</v>
      </c>
      <c r="AA21" s="296">
        <v>3</v>
      </c>
      <c r="AB21" s="296">
        <v>3</v>
      </c>
      <c r="AC21" s="296">
        <v>3</v>
      </c>
      <c r="AD21" s="296" t="s">
        <v>18</v>
      </c>
      <c r="AE21" s="296" t="s">
        <v>18</v>
      </c>
      <c r="AF21" s="296" t="s">
        <v>18</v>
      </c>
      <c r="AG21" s="296">
        <v>3</v>
      </c>
      <c r="AH21" s="296">
        <v>3</v>
      </c>
      <c r="AI21" s="296" t="s">
        <v>18</v>
      </c>
      <c r="AJ21" s="296">
        <v>1</v>
      </c>
      <c r="AK21" s="296" t="s">
        <v>18</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7</v>
      </c>
      <c r="C22" s="296">
        <v>7</v>
      </c>
      <c r="D22" s="296">
        <v>6</v>
      </c>
      <c r="E22" s="296">
        <v>5</v>
      </c>
      <c r="F22" s="296">
        <v>5</v>
      </c>
      <c r="G22" s="296">
        <v>7</v>
      </c>
      <c r="H22" s="296">
        <v>9</v>
      </c>
      <c r="I22" s="296">
        <v>8</v>
      </c>
      <c r="J22" s="296">
        <v>13</v>
      </c>
      <c r="K22" s="296">
        <v>11</v>
      </c>
      <c r="L22" s="296">
        <v>9</v>
      </c>
      <c r="M22" s="296">
        <v>12</v>
      </c>
      <c r="N22" s="296">
        <v>15</v>
      </c>
      <c r="O22" s="296">
        <v>14</v>
      </c>
      <c r="P22" s="296">
        <v>15</v>
      </c>
      <c r="Q22" s="296">
        <v>16</v>
      </c>
      <c r="R22" s="296">
        <v>13</v>
      </c>
      <c r="S22" s="296">
        <v>17</v>
      </c>
      <c r="T22" s="296">
        <v>9</v>
      </c>
      <c r="U22" s="296">
        <v>9</v>
      </c>
      <c r="V22" s="296">
        <v>9</v>
      </c>
      <c r="W22" s="296">
        <v>9</v>
      </c>
      <c r="X22" s="296">
        <v>16</v>
      </c>
      <c r="Y22" s="296">
        <v>17</v>
      </c>
      <c r="Z22" s="296">
        <v>21</v>
      </c>
      <c r="AA22" s="296">
        <v>21</v>
      </c>
      <c r="AB22" s="296">
        <v>20</v>
      </c>
      <c r="AC22" s="296">
        <v>12</v>
      </c>
      <c r="AD22" s="296">
        <v>13</v>
      </c>
      <c r="AE22" s="296">
        <v>15</v>
      </c>
      <c r="AF22" s="296">
        <v>19</v>
      </c>
      <c r="AG22" s="296">
        <v>15</v>
      </c>
      <c r="AH22" s="296">
        <v>13</v>
      </c>
      <c r="AI22" s="296">
        <v>12</v>
      </c>
      <c r="AJ22" s="296">
        <v>12</v>
      </c>
      <c r="AK22" s="296">
        <v>13</v>
      </c>
      <c r="AL22" s="296">
        <v>20</v>
      </c>
      <c r="AM22" s="296">
        <v>13</v>
      </c>
      <c r="AN22" s="296">
        <v>19</v>
      </c>
      <c r="AO22" s="296">
        <v>17</v>
      </c>
      <c r="AP22" s="296">
        <v>17</v>
      </c>
      <c r="AQ22" s="296">
        <v>15</v>
      </c>
      <c r="AR22" s="296">
        <v>16</v>
      </c>
      <c r="AS22" s="296">
        <v>20</v>
      </c>
      <c r="AT22" s="296">
        <v>22</v>
      </c>
      <c r="AU22" s="296">
        <v>21</v>
      </c>
      <c r="AV22" s="296">
        <v>21</v>
      </c>
      <c r="AW22" s="296">
        <v>20</v>
      </c>
      <c r="AX22" s="296">
        <v>21</v>
      </c>
      <c r="AY22" s="296">
        <v>24</v>
      </c>
      <c r="AZ22" s="296">
        <v>23</v>
      </c>
      <c r="BA22" s="296">
        <v>23</v>
      </c>
      <c r="BB22" s="296">
        <v>24</v>
      </c>
      <c r="BC22" s="296">
        <v>27</v>
      </c>
      <c r="BD22" s="296">
        <v>22</v>
      </c>
      <c r="BE22" s="296">
        <v>18</v>
      </c>
      <c r="BF22" s="296">
        <v>16</v>
      </c>
      <c r="BG22" s="296">
        <v>17</v>
      </c>
      <c r="BH22" s="296">
        <v>13</v>
      </c>
      <c r="BI22" s="296">
        <v>17</v>
      </c>
      <c r="BJ22" s="296">
        <v>16</v>
      </c>
      <c r="BK22" s="296">
        <v>21</v>
      </c>
      <c r="BL22" s="296">
        <v>23</v>
      </c>
      <c r="BM22" s="296">
        <v>27</v>
      </c>
      <c r="BN22" s="296">
        <v>23</v>
      </c>
      <c r="BO22" s="296">
        <v>28</v>
      </c>
      <c r="BP22" s="296">
        <v>26</v>
      </c>
      <c r="BQ22" s="296">
        <v>36</v>
      </c>
      <c r="BR22" s="296">
        <v>31</v>
      </c>
      <c r="BS22" s="296">
        <v>30</v>
      </c>
      <c r="BT22" s="296">
        <v>28</v>
      </c>
      <c r="BU22" s="296">
        <v>38</v>
      </c>
      <c r="BV22" s="296">
        <v>37</v>
      </c>
      <c r="BW22" s="296">
        <v>31</v>
      </c>
    </row>
    <row r="23" spans="1:75" x14ac:dyDescent="0.25">
      <c r="A23" t="s">
        <v>20</v>
      </c>
      <c r="B23" s="296">
        <v>297</v>
      </c>
      <c r="C23" s="296">
        <v>305</v>
      </c>
      <c r="D23" s="296">
        <v>300</v>
      </c>
      <c r="E23" s="296">
        <v>284</v>
      </c>
      <c r="F23" s="296">
        <v>281</v>
      </c>
      <c r="G23" s="296">
        <v>273</v>
      </c>
      <c r="H23" s="296">
        <v>266</v>
      </c>
      <c r="I23" s="296">
        <v>239</v>
      </c>
      <c r="J23" s="296">
        <v>249</v>
      </c>
      <c r="K23" s="296">
        <v>252</v>
      </c>
      <c r="L23" s="296">
        <v>276</v>
      </c>
      <c r="M23" s="296">
        <v>259</v>
      </c>
      <c r="N23" s="296">
        <v>267</v>
      </c>
      <c r="O23" s="296">
        <v>292</v>
      </c>
      <c r="P23" s="296">
        <v>289</v>
      </c>
      <c r="Q23" s="296">
        <v>257</v>
      </c>
      <c r="R23" s="296">
        <v>279</v>
      </c>
      <c r="S23" s="296">
        <v>302</v>
      </c>
      <c r="T23" s="296">
        <v>319</v>
      </c>
      <c r="U23" s="296">
        <v>312</v>
      </c>
      <c r="V23" s="296">
        <v>285</v>
      </c>
      <c r="W23" s="296">
        <v>280</v>
      </c>
      <c r="X23" s="296">
        <v>276</v>
      </c>
      <c r="Y23" s="296">
        <v>275</v>
      </c>
      <c r="Z23" s="296">
        <v>288</v>
      </c>
      <c r="AA23" s="296">
        <v>312</v>
      </c>
      <c r="AB23" s="296">
        <v>271</v>
      </c>
      <c r="AC23" s="296">
        <v>272</v>
      </c>
      <c r="AD23" s="296">
        <v>263</v>
      </c>
      <c r="AE23" s="296">
        <v>284</v>
      </c>
      <c r="AF23" s="296">
        <v>272</v>
      </c>
      <c r="AG23" s="296">
        <v>300</v>
      </c>
      <c r="AH23" s="296">
        <v>304</v>
      </c>
      <c r="AI23" s="296">
        <v>313</v>
      </c>
      <c r="AJ23" s="296">
        <v>298</v>
      </c>
      <c r="AK23" s="296">
        <v>286</v>
      </c>
      <c r="AL23" s="296">
        <v>306</v>
      </c>
      <c r="AM23" s="296">
        <v>343</v>
      </c>
      <c r="AN23" s="296">
        <v>352</v>
      </c>
      <c r="AO23" s="296">
        <v>336</v>
      </c>
      <c r="AP23" s="296">
        <v>325</v>
      </c>
      <c r="AQ23" s="296">
        <v>330</v>
      </c>
      <c r="AR23" s="296">
        <v>329</v>
      </c>
      <c r="AS23" s="296">
        <v>326</v>
      </c>
      <c r="AT23" s="296">
        <v>286</v>
      </c>
      <c r="AU23" s="296">
        <v>307</v>
      </c>
      <c r="AV23" s="296">
        <v>280</v>
      </c>
      <c r="AW23" s="296">
        <v>301</v>
      </c>
      <c r="AX23" s="296">
        <v>307</v>
      </c>
      <c r="AY23" s="296">
        <v>288</v>
      </c>
      <c r="AZ23" s="296">
        <v>270</v>
      </c>
      <c r="BA23" s="296">
        <v>273</v>
      </c>
      <c r="BB23" s="296">
        <v>257</v>
      </c>
      <c r="BC23" s="296">
        <v>277</v>
      </c>
      <c r="BD23" s="296">
        <v>247</v>
      </c>
      <c r="BE23" s="296">
        <v>252</v>
      </c>
      <c r="BF23" s="296">
        <v>225</v>
      </c>
      <c r="BG23" s="296">
        <v>198</v>
      </c>
      <c r="BH23" s="296">
        <v>188</v>
      </c>
      <c r="BI23" s="296">
        <v>208</v>
      </c>
      <c r="BJ23" s="296">
        <v>187</v>
      </c>
      <c r="BK23" s="296">
        <v>185</v>
      </c>
      <c r="BL23" s="296">
        <v>188</v>
      </c>
      <c r="BM23" s="296">
        <v>178</v>
      </c>
      <c r="BN23" s="296">
        <v>171</v>
      </c>
      <c r="BO23" s="296">
        <v>191</v>
      </c>
      <c r="BP23" s="296">
        <v>216</v>
      </c>
      <c r="BQ23" s="296">
        <v>224</v>
      </c>
      <c r="BR23" s="296">
        <v>226</v>
      </c>
      <c r="BS23" s="296">
        <v>220</v>
      </c>
      <c r="BT23" s="296">
        <v>220</v>
      </c>
      <c r="BU23" s="296">
        <v>213</v>
      </c>
      <c r="BV23" s="296">
        <v>206</v>
      </c>
      <c r="BW23" s="296">
        <v>212</v>
      </c>
    </row>
    <row r="24" spans="1:75" x14ac:dyDescent="0.25">
      <c r="A24" t="s">
        <v>21</v>
      </c>
      <c r="B24" s="296">
        <v>23</v>
      </c>
      <c r="C24" s="296">
        <v>25</v>
      </c>
      <c r="D24" s="296">
        <v>22</v>
      </c>
      <c r="E24" s="296">
        <v>24</v>
      </c>
      <c r="F24" s="296">
        <v>26</v>
      </c>
      <c r="G24" s="296">
        <v>34</v>
      </c>
      <c r="H24" s="296">
        <v>22</v>
      </c>
      <c r="I24" s="296">
        <v>19</v>
      </c>
      <c r="J24" s="296">
        <v>17</v>
      </c>
      <c r="K24" s="296">
        <v>20</v>
      </c>
      <c r="L24" s="296">
        <v>28</v>
      </c>
      <c r="M24" s="296">
        <v>32</v>
      </c>
      <c r="N24" s="296">
        <v>39</v>
      </c>
      <c r="O24" s="296">
        <v>42</v>
      </c>
      <c r="P24" s="296">
        <v>40</v>
      </c>
      <c r="Q24" s="296">
        <v>41</v>
      </c>
      <c r="R24" s="296">
        <v>44</v>
      </c>
      <c r="S24" s="296">
        <v>47</v>
      </c>
      <c r="T24" s="296">
        <v>44</v>
      </c>
      <c r="U24" s="296">
        <v>51</v>
      </c>
      <c r="V24" s="296">
        <v>64</v>
      </c>
      <c r="W24" s="296">
        <v>78</v>
      </c>
      <c r="X24" s="296">
        <v>81</v>
      </c>
      <c r="Y24" s="296">
        <v>82</v>
      </c>
      <c r="Z24" s="296">
        <v>75</v>
      </c>
      <c r="AA24" s="296">
        <v>84</v>
      </c>
      <c r="AB24" s="296">
        <v>67</v>
      </c>
      <c r="AC24" s="296">
        <v>54</v>
      </c>
      <c r="AD24" s="296">
        <v>62</v>
      </c>
      <c r="AE24" s="296">
        <v>57</v>
      </c>
      <c r="AF24" s="296">
        <v>58</v>
      </c>
      <c r="AG24" s="296">
        <v>47</v>
      </c>
      <c r="AH24" s="296">
        <v>59</v>
      </c>
      <c r="AI24" s="296">
        <v>54</v>
      </c>
      <c r="AJ24" s="296">
        <v>51</v>
      </c>
      <c r="AK24" s="296">
        <v>48</v>
      </c>
      <c r="AL24" s="296">
        <v>40</v>
      </c>
      <c r="AM24" s="296">
        <v>44</v>
      </c>
      <c r="AN24" s="296">
        <v>33</v>
      </c>
      <c r="AO24" s="296">
        <v>32</v>
      </c>
      <c r="AP24" s="296">
        <v>34</v>
      </c>
      <c r="AQ24" s="296">
        <v>34</v>
      </c>
      <c r="AR24" s="296">
        <v>32</v>
      </c>
      <c r="AS24" s="296">
        <v>33</v>
      </c>
      <c r="AT24" s="296">
        <v>34</v>
      </c>
      <c r="AU24" s="296">
        <v>41</v>
      </c>
      <c r="AV24" s="296">
        <v>37</v>
      </c>
      <c r="AW24" s="296">
        <v>33</v>
      </c>
      <c r="AX24" s="296">
        <v>34</v>
      </c>
      <c r="AY24" s="296">
        <v>29</v>
      </c>
      <c r="AZ24" s="296">
        <v>35</v>
      </c>
      <c r="BA24" s="296">
        <v>36</v>
      </c>
      <c r="BB24" s="296">
        <v>30</v>
      </c>
      <c r="BC24" s="296">
        <v>31</v>
      </c>
      <c r="BD24" s="296">
        <v>31</v>
      </c>
      <c r="BE24" s="296">
        <v>34</v>
      </c>
      <c r="BF24" s="296">
        <v>39</v>
      </c>
      <c r="BG24" s="296">
        <v>40</v>
      </c>
      <c r="BH24" s="296">
        <v>40</v>
      </c>
      <c r="BI24" s="296">
        <v>40</v>
      </c>
      <c r="BJ24" s="296">
        <v>36</v>
      </c>
      <c r="BK24" s="296">
        <v>48</v>
      </c>
      <c r="BL24" s="296">
        <v>60</v>
      </c>
      <c r="BM24" s="296">
        <v>73</v>
      </c>
      <c r="BN24" s="296">
        <v>85</v>
      </c>
      <c r="BO24" s="296">
        <v>80</v>
      </c>
      <c r="BP24" s="296">
        <v>83</v>
      </c>
      <c r="BQ24" s="296">
        <v>74</v>
      </c>
      <c r="BR24" s="296">
        <v>68</v>
      </c>
      <c r="BS24" s="296">
        <v>70</v>
      </c>
      <c r="BT24" s="296">
        <v>52</v>
      </c>
      <c r="BU24" s="296">
        <v>50</v>
      </c>
      <c r="BV24" s="296">
        <v>46</v>
      </c>
      <c r="BW24" s="296">
        <v>36</v>
      </c>
    </row>
    <row r="25" spans="1:75" x14ac:dyDescent="0.25">
      <c r="A25" t="s">
        <v>22</v>
      </c>
      <c r="B25" s="296">
        <v>6</v>
      </c>
      <c r="C25" s="296">
        <v>5</v>
      </c>
      <c r="D25" s="296">
        <v>5</v>
      </c>
      <c r="E25" s="296">
        <v>5</v>
      </c>
      <c r="F25" s="296">
        <v>4</v>
      </c>
      <c r="G25" s="296">
        <v>3</v>
      </c>
      <c r="H25" s="296">
        <v>4</v>
      </c>
      <c r="I25" s="296">
        <v>4</v>
      </c>
      <c r="J25" s="296">
        <v>5</v>
      </c>
      <c r="K25" s="296">
        <v>5</v>
      </c>
      <c r="L25" s="296">
        <v>4</v>
      </c>
      <c r="M25" s="296">
        <v>5</v>
      </c>
      <c r="N25" s="296">
        <v>6</v>
      </c>
      <c r="O25" s="296">
        <v>13</v>
      </c>
      <c r="P25" s="296">
        <v>14</v>
      </c>
      <c r="Q25" s="296">
        <v>8</v>
      </c>
      <c r="R25" s="296">
        <v>12</v>
      </c>
      <c r="S25" s="296">
        <v>17</v>
      </c>
      <c r="T25" s="296">
        <v>11</v>
      </c>
      <c r="U25" s="296">
        <v>16</v>
      </c>
      <c r="V25" s="296">
        <v>8</v>
      </c>
      <c r="W25" s="296">
        <v>10</v>
      </c>
      <c r="X25" s="296">
        <v>10</v>
      </c>
      <c r="Y25" s="296">
        <v>17</v>
      </c>
      <c r="Z25" s="296">
        <v>13</v>
      </c>
      <c r="AA25" s="296">
        <v>11</v>
      </c>
      <c r="AB25" s="296">
        <v>13</v>
      </c>
      <c r="AC25" s="296">
        <v>14</v>
      </c>
      <c r="AD25" s="296">
        <v>12</v>
      </c>
      <c r="AE25" s="296">
        <v>22</v>
      </c>
      <c r="AF25" s="296">
        <v>31</v>
      </c>
      <c r="AG25" s="296">
        <v>33</v>
      </c>
      <c r="AH25" s="296">
        <v>30</v>
      </c>
      <c r="AI25" s="296">
        <v>27</v>
      </c>
      <c r="AJ25" s="296">
        <v>26</v>
      </c>
      <c r="AK25" s="296">
        <v>29</v>
      </c>
      <c r="AL25" s="296">
        <v>38</v>
      </c>
      <c r="AM25" s="296">
        <v>32</v>
      </c>
      <c r="AN25" s="296">
        <v>32</v>
      </c>
      <c r="AO25" s="296">
        <v>25</v>
      </c>
      <c r="AP25" s="296">
        <v>27</v>
      </c>
      <c r="AQ25" s="296">
        <v>26</v>
      </c>
      <c r="AR25" s="296">
        <v>24</v>
      </c>
      <c r="AS25" s="296">
        <v>22</v>
      </c>
      <c r="AT25" s="296">
        <v>23</v>
      </c>
      <c r="AU25" s="296">
        <v>24</v>
      </c>
      <c r="AV25" s="296">
        <v>21</v>
      </c>
      <c r="AW25" s="296">
        <v>20</v>
      </c>
      <c r="AX25" s="296">
        <v>16</v>
      </c>
      <c r="AY25" s="296">
        <v>16</v>
      </c>
      <c r="AZ25" s="296">
        <v>14</v>
      </c>
      <c r="BA25" s="296">
        <v>12</v>
      </c>
      <c r="BB25" s="296">
        <v>11</v>
      </c>
      <c r="BC25" s="296">
        <v>13</v>
      </c>
      <c r="BD25" s="296">
        <v>11</v>
      </c>
      <c r="BE25" s="296">
        <v>17</v>
      </c>
      <c r="BF25" s="296">
        <v>9</v>
      </c>
      <c r="BG25" s="296">
        <v>6</v>
      </c>
      <c r="BH25" s="296">
        <v>9</v>
      </c>
      <c r="BI25" s="296">
        <v>13</v>
      </c>
      <c r="BJ25" s="296">
        <v>6</v>
      </c>
      <c r="BK25" s="296">
        <v>13</v>
      </c>
      <c r="BL25" s="296">
        <v>18</v>
      </c>
      <c r="BM25" s="296">
        <v>21</v>
      </c>
      <c r="BN25" s="296">
        <v>24</v>
      </c>
      <c r="BO25" s="296">
        <v>16</v>
      </c>
      <c r="BP25" s="296">
        <v>14</v>
      </c>
      <c r="BQ25" s="296">
        <v>12</v>
      </c>
      <c r="BR25" s="296">
        <v>10</v>
      </c>
      <c r="BS25" s="296">
        <v>13</v>
      </c>
      <c r="BT25" s="296">
        <v>6</v>
      </c>
      <c r="BU25" s="296">
        <v>12</v>
      </c>
      <c r="BV25" s="296">
        <v>4</v>
      </c>
      <c r="BW25" s="296">
        <v>6</v>
      </c>
    </row>
    <row r="26" spans="1:75" x14ac:dyDescent="0.25">
      <c r="A26" t="s">
        <v>23</v>
      </c>
      <c r="B26" s="296">
        <v>225</v>
      </c>
      <c r="C26" s="296">
        <v>230</v>
      </c>
      <c r="D26" s="296">
        <v>243</v>
      </c>
      <c r="E26" s="296">
        <v>274</v>
      </c>
      <c r="F26" s="296">
        <v>269</v>
      </c>
      <c r="G26" s="296">
        <v>298</v>
      </c>
      <c r="H26" s="296">
        <v>271</v>
      </c>
      <c r="I26" s="296">
        <v>277</v>
      </c>
      <c r="J26" s="296">
        <v>284</v>
      </c>
      <c r="K26" s="296">
        <v>317</v>
      </c>
      <c r="L26" s="296">
        <v>317</v>
      </c>
      <c r="M26" s="296">
        <v>335</v>
      </c>
      <c r="N26" s="296">
        <v>339</v>
      </c>
      <c r="O26" s="296">
        <v>361</v>
      </c>
      <c r="P26" s="296">
        <v>351</v>
      </c>
      <c r="Q26" s="296">
        <v>370</v>
      </c>
      <c r="R26" s="296">
        <v>350</v>
      </c>
      <c r="S26" s="296">
        <v>350</v>
      </c>
      <c r="T26" s="296">
        <v>354</v>
      </c>
      <c r="U26" s="296">
        <v>363</v>
      </c>
      <c r="V26" s="296">
        <v>354</v>
      </c>
      <c r="W26" s="296">
        <v>348</v>
      </c>
      <c r="X26" s="296">
        <v>338</v>
      </c>
      <c r="Y26" s="296">
        <v>322</v>
      </c>
      <c r="Z26" s="296">
        <v>326</v>
      </c>
      <c r="AA26" s="296">
        <v>311</v>
      </c>
      <c r="AB26" s="296">
        <v>287</v>
      </c>
      <c r="AC26" s="296">
        <v>266</v>
      </c>
      <c r="AD26" s="296">
        <v>246</v>
      </c>
      <c r="AE26" s="296">
        <v>236</v>
      </c>
      <c r="AF26" s="296">
        <v>250</v>
      </c>
      <c r="AG26" s="296">
        <v>239</v>
      </c>
      <c r="AH26" s="296">
        <v>221</v>
      </c>
      <c r="AI26" s="296">
        <v>245</v>
      </c>
      <c r="AJ26" s="296">
        <v>242</v>
      </c>
      <c r="AK26" s="296">
        <v>231</v>
      </c>
      <c r="AL26" s="296">
        <v>248</v>
      </c>
      <c r="AM26" s="296">
        <v>258</v>
      </c>
      <c r="AN26" s="296">
        <v>252</v>
      </c>
      <c r="AO26" s="296">
        <v>259</v>
      </c>
      <c r="AP26" s="296">
        <v>257</v>
      </c>
      <c r="AQ26" s="296">
        <v>268</v>
      </c>
      <c r="AR26" s="296">
        <v>250</v>
      </c>
      <c r="AS26" s="296">
        <v>249</v>
      </c>
      <c r="AT26" s="296">
        <v>245</v>
      </c>
      <c r="AU26" s="296">
        <v>235</v>
      </c>
      <c r="AV26" s="296">
        <v>231</v>
      </c>
      <c r="AW26" s="296">
        <v>204</v>
      </c>
      <c r="AX26" s="296">
        <v>193</v>
      </c>
      <c r="AY26" s="296">
        <v>190</v>
      </c>
      <c r="AZ26" s="296">
        <v>180</v>
      </c>
      <c r="BA26" s="296">
        <v>170</v>
      </c>
      <c r="BB26" s="296">
        <v>165</v>
      </c>
      <c r="BC26" s="296">
        <v>166</v>
      </c>
      <c r="BD26" s="296">
        <v>167</v>
      </c>
      <c r="BE26" s="296">
        <v>163</v>
      </c>
      <c r="BF26" s="296">
        <v>160</v>
      </c>
      <c r="BG26" s="296">
        <v>152</v>
      </c>
      <c r="BH26" s="296">
        <v>180</v>
      </c>
      <c r="BI26" s="296">
        <v>183</v>
      </c>
      <c r="BJ26" s="296">
        <v>196</v>
      </c>
      <c r="BK26" s="296">
        <v>202</v>
      </c>
      <c r="BL26" s="296">
        <v>196</v>
      </c>
      <c r="BM26" s="296">
        <v>228</v>
      </c>
      <c r="BN26" s="296">
        <v>219</v>
      </c>
      <c r="BO26" s="296">
        <v>224</v>
      </c>
      <c r="BP26" s="296">
        <v>243</v>
      </c>
      <c r="BQ26" s="296">
        <v>251</v>
      </c>
      <c r="BR26" s="296">
        <v>248</v>
      </c>
      <c r="BS26" s="296">
        <v>269</v>
      </c>
      <c r="BT26" s="296">
        <v>250</v>
      </c>
      <c r="BU26" s="296">
        <v>257</v>
      </c>
      <c r="BV26" s="296">
        <v>258</v>
      </c>
      <c r="BW26" s="296">
        <v>280</v>
      </c>
    </row>
    <row r="27" spans="1:75" x14ac:dyDescent="0.25">
      <c r="A27" t="s">
        <v>24</v>
      </c>
      <c r="B27" s="296">
        <v>4</v>
      </c>
      <c r="C27" s="296">
        <v>4</v>
      </c>
      <c r="D27" s="296">
        <v>4</v>
      </c>
      <c r="E27" s="296">
        <v>3</v>
      </c>
      <c r="F27" s="296">
        <v>2</v>
      </c>
      <c r="G27" s="296">
        <v>1</v>
      </c>
      <c r="H27" s="296" t="s">
        <v>18</v>
      </c>
      <c r="I27" s="296" t="s">
        <v>18</v>
      </c>
      <c r="J27" s="296" t="s">
        <v>18</v>
      </c>
      <c r="K27" s="296" t="s">
        <v>18</v>
      </c>
      <c r="L27" s="296">
        <v>2</v>
      </c>
      <c r="M27" s="296">
        <v>2</v>
      </c>
      <c r="N27" s="296">
        <v>8</v>
      </c>
      <c r="O27" s="296">
        <v>10</v>
      </c>
      <c r="P27" s="296">
        <v>12</v>
      </c>
      <c r="Q27" s="296">
        <v>20</v>
      </c>
      <c r="R27" s="296">
        <v>21</v>
      </c>
      <c r="S27" s="296">
        <v>22</v>
      </c>
      <c r="T27" s="296">
        <v>20</v>
      </c>
      <c r="U27" s="296">
        <v>20</v>
      </c>
      <c r="V27" s="296">
        <v>20</v>
      </c>
      <c r="W27" s="296">
        <v>16</v>
      </c>
      <c r="X27" s="296">
        <v>14</v>
      </c>
      <c r="Y27" s="296">
        <v>14</v>
      </c>
      <c r="Z27" s="296">
        <v>9</v>
      </c>
      <c r="AA27" s="296">
        <v>13</v>
      </c>
      <c r="AB27" s="296">
        <v>14</v>
      </c>
      <c r="AC27" s="296">
        <v>19</v>
      </c>
      <c r="AD27" s="296">
        <v>19</v>
      </c>
      <c r="AE27" s="296">
        <v>17</v>
      </c>
      <c r="AF27" s="296">
        <v>12</v>
      </c>
      <c r="AG27" s="296">
        <v>14</v>
      </c>
      <c r="AH27" s="296">
        <v>12</v>
      </c>
      <c r="AI27" s="296">
        <v>19</v>
      </c>
      <c r="AJ27" s="296">
        <v>18</v>
      </c>
      <c r="AK27" s="296">
        <v>19</v>
      </c>
      <c r="AL27" s="296">
        <v>19</v>
      </c>
      <c r="AM27" s="296">
        <v>24</v>
      </c>
      <c r="AN27" s="296">
        <v>19</v>
      </c>
      <c r="AO27" s="296">
        <v>21</v>
      </c>
      <c r="AP27" s="296">
        <v>16</v>
      </c>
      <c r="AQ27" s="296">
        <v>17</v>
      </c>
      <c r="AR27" s="296">
        <v>14</v>
      </c>
      <c r="AS27" s="296">
        <v>10</v>
      </c>
      <c r="AT27" s="296">
        <v>12</v>
      </c>
      <c r="AU27" s="296">
        <v>9</v>
      </c>
      <c r="AV27" s="296">
        <v>6</v>
      </c>
      <c r="AW27" s="296">
        <v>6</v>
      </c>
      <c r="AX27" s="296">
        <v>10</v>
      </c>
      <c r="AY27" s="296">
        <v>14</v>
      </c>
      <c r="AZ27" s="296">
        <v>11</v>
      </c>
      <c r="BA27" s="296">
        <v>13</v>
      </c>
      <c r="BB27" s="296">
        <v>7</v>
      </c>
      <c r="BC27" s="296">
        <v>9</v>
      </c>
      <c r="BD27" s="296">
        <v>8</v>
      </c>
      <c r="BE27" s="296">
        <v>5</v>
      </c>
      <c r="BF27" s="296">
        <v>5</v>
      </c>
      <c r="BG27" s="296">
        <v>3</v>
      </c>
      <c r="BH27" s="296">
        <v>5</v>
      </c>
      <c r="BI27" s="296">
        <v>8</v>
      </c>
      <c r="BJ27" s="296">
        <v>9</v>
      </c>
      <c r="BK27" s="296">
        <v>6</v>
      </c>
      <c r="BL27" s="296">
        <v>7</v>
      </c>
      <c r="BM27" s="296">
        <v>7</v>
      </c>
      <c r="BN27" s="296">
        <v>5</v>
      </c>
      <c r="BO27" s="296">
        <v>4</v>
      </c>
      <c r="BP27" s="296">
        <v>8</v>
      </c>
      <c r="BQ27" s="296">
        <v>7</v>
      </c>
      <c r="BR27" s="296">
        <v>6</v>
      </c>
      <c r="BS27" s="296">
        <v>8</v>
      </c>
      <c r="BT27" s="296">
        <v>7</v>
      </c>
      <c r="BU27" s="296">
        <v>5</v>
      </c>
      <c r="BV27" s="296">
        <v>1</v>
      </c>
      <c r="BW27" s="296">
        <v>3</v>
      </c>
    </row>
    <row r="28" spans="1:75" x14ac:dyDescent="0.25">
      <c r="A28" t="s">
        <v>25</v>
      </c>
      <c r="B28" s="296">
        <v>77</v>
      </c>
      <c r="C28" s="296">
        <v>74</v>
      </c>
      <c r="D28" s="296">
        <v>70</v>
      </c>
      <c r="E28" s="296">
        <v>63</v>
      </c>
      <c r="F28" s="296">
        <v>53</v>
      </c>
      <c r="G28" s="296">
        <v>74</v>
      </c>
      <c r="H28" s="296">
        <v>72</v>
      </c>
      <c r="I28" s="296">
        <v>69</v>
      </c>
      <c r="J28" s="296">
        <v>60</v>
      </c>
      <c r="K28" s="296">
        <v>79</v>
      </c>
      <c r="L28" s="296">
        <v>61</v>
      </c>
      <c r="M28" s="296">
        <v>61</v>
      </c>
      <c r="N28" s="296">
        <v>56</v>
      </c>
      <c r="O28" s="296">
        <v>53</v>
      </c>
      <c r="P28" s="296">
        <v>52</v>
      </c>
      <c r="Q28" s="296">
        <v>59</v>
      </c>
      <c r="R28" s="296">
        <v>63</v>
      </c>
      <c r="S28" s="296">
        <v>52</v>
      </c>
      <c r="T28" s="296">
        <v>53</v>
      </c>
      <c r="U28" s="296">
        <v>54</v>
      </c>
      <c r="V28" s="296">
        <v>49</v>
      </c>
      <c r="W28" s="296">
        <v>42</v>
      </c>
      <c r="X28" s="296">
        <v>43</v>
      </c>
      <c r="Y28" s="296">
        <v>50</v>
      </c>
      <c r="Z28" s="296">
        <v>57</v>
      </c>
      <c r="AA28" s="296">
        <v>65</v>
      </c>
      <c r="AB28" s="296">
        <v>72</v>
      </c>
      <c r="AC28" s="296">
        <v>82</v>
      </c>
      <c r="AD28" s="296">
        <v>70</v>
      </c>
      <c r="AE28" s="296">
        <v>68</v>
      </c>
      <c r="AF28" s="296">
        <v>69</v>
      </c>
      <c r="AG28" s="296">
        <v>69</v>
      </c>
      <c r="AH28" s="296">
        <v>63</v>
      </c>
      <c r="AI28" s="296">
        <v>64</v>
      </c>
      <c r="AJ28" s="296">
        <v>72</v>
      </c>
      <c r="AK28" s="296">
        <v>72</v>
      </c>
      <c r="AL28" s="296">
        <v>75</v>
      </c>
      <c r="AM28" s="296">
        <v>92</v>
      </c>
      <c r="AN28" s="296">
        <v>83</v>
      </c>
      <c r="AO28" s="296">
        <v>77</v>
      </c>
      <c r="AP28" s="296">
        <v>70</v>
      </c>
      <c r="AQ28" s="296">
        <v>81</v>
      </c>
      <c r="AR28" s="296">
        <v>98</v>
      </c>
      <c r="AS28" s="296">
        <v>113</v>
      </c>
      <c r="AT28" s="296">
        <v>131</v>
      </c>
      <c r="AU28" s="296">
        <v>130</v>
      </c>
      <c r="AV28" s="296">
        <v>116</v>
      </c>
      <c r="AW28" s="296">
        <v>113</v>
      </c>
      <c r="AX28" s="296">
        <v>97</v>
      </c>
      <c r="AY28" s="296">
        <v>92</v>
      </c>
      <c r="AZ28" s="296">
        <v>105</v>
      </c>
      <c r="BA28" s="296">
        <v>98</v>
      </c>
      <c r="BB28" s="296">
        <v>101</v>
      </c>
      <c r="BC28" s="296">
        <v>108</v>
      </c>
      <c r="BD28" s="296">
        <v>103</v>
      </c>
      <c r="BE28" s="296">
        <v>108</v>
      </c>
      <c r="BF28" s="296">
        <v>101</v>
      </c>
      <c r="BG28" s="296">
        <v>108</v>
      </c>
      <c r="BH28" s="296">
        <v>108</v>
      </c>
      <c r="BI28" s="296">
        <v>110</v>
      </c>
      <c r="BJ28" s="296">
        <v>112</v>
      </c>
      <c r="BK28" s="296">
        <v>122</v>
      </c>
      <c r="BL28" s="296">
        <v>120</v>
      </c>
      <c r="BM28" s="296">
        <v>108</v>
      </c>
      <c r="BN28" s="296">
        <v>116</v>
      </c>
      <c r="BO28" s="296">
        <v>115</v>
      </c>
      <c r="BP28" s="296">
        <v>118</v>
      </c>
      <c r="BQ28" s="296">
        <v>117</v>
      </c>
      <c r="BR28" s="296">
        <v>109</v>
      </c>
      <c r="BS28" s="296">
        <v>102</v>
      </c>
      <c r="BT28" s="296">
        <v>97</v>
      </c>
      <c r="BU28" s="296">
        <v>89</v>
      </c>
      <c r="BV28" s="296">
        <v>89</v>
      </c>
      <c r="BW28" s="296">
        <v>94</v>
      </c>
    </row>
    <row r="29" spans="1:75" x14ac:dyDescent="0.25">
      <c r="A29" t="s">
        <v>26</v>
      </c>
      <c r="B29" s="296">
        <v>312</v>
      </c>
      <c r="C29" s="296">
        <v>348</v>
      </c>
      <c r="D29" s="296">
        <v>361</v>
      </c>
      <c r="E29" s="296">
        <v>364</v>
      </c>
      <c r="F29" s="296">
        <v>361</v>
      </c>
      <c r="G29" s="296">
        <v>380</v>
      </c>
      <c r="H29" s="296">
        <v>421</v>
      </c>
      <c r="I29" s="296">
        <v>415</v>
      </c>
      <c r="J29" s="296">
        <v>451</v>
      </c>
      <c r="K29" s="296">
        <v>507</v>
      </c>
      <c r="L29" s="296">
        <v>546</v>
      </c>
      <c r="M29" s="296">
        <v>591</v>
      </c>
      <c r="N29" s="296">
        <v>623</v>
      </c>
      <c r="O29" s="296">
        <v>620</v>
      </c>
      <c r="P29" s="296">
        <v>643</v>
      </c>
      <c r="Q29" s="296">
        <v>677</v>
      </c>
      <c r="R29" s="296">
        <v>719</v>
      </c>
      <c r="S29" s="296">
        <v>725</v>
      </c>
      <c r="T29" s="296">
        <v>762</v>
      </c>
      <c r="U29" s="296">
        <v>794</v>
      </c>
      <c r="V29" s="296">
        <v>852</v>
      </c>
      <c r="W29" s="296">
        <v>879</v>
      </c>
      <c r="X29" s="296">
        <v>876</v>
      </c>
      <c r="Y29" s="296">
        <v>859</v>
      </c>
      <c r="Z29" s="296">
        <v>887</v>
      </c>
      <c r="AA29" s="296">
        <v>935</v>
      </c>
      <c r="AB29" s="296">
        <v>972</v>
      </c>
      <c r="AC29" s="296">
        <v>973</v>
      </c>
      <c r="AD29" s="296">
        <v>924</v>
      </c>
      <c r="AE29" s="296">
        <v>917</v>
      </c>
      <c r="AF29" s="296">
        <v>891</v>
      </c>
      <c r="AG29" s="296">
        <v>881</v>
      </c>
      <c r="AH29" s="296">
        <v>894</v>
      </c>
      <c r="AI29" s="296">
        <v>888</v>
      </c>
      <c r="AJ29" s="296">
        <v>844</v>
      </c>
      <c r="AK29" s="296">
        <v>842</v>
      </c>
      <c r="AL29" s="296">
        <v>841</v>
      </c>
      <c r="AM29" s="296">
        <v>878</v>
      </c>
      <c r="AN29" s="296">
        <v>911</v>
      </c>
      <c r="AO29" s="296">
        <v>921</v>
      </c>
      <c r="AP29" s="296">
        <v>955</v>
      </c>
      <c r="AQ29" s="296">
        <v>930</v>
      </c>
      <c r="AR29" s="296">
        <v>957</v>
      </c>
      <c r="AS29" s="296">
        <v>922</v>
      </c>
      <c r="AT29" s="296">
        <v>918</v>
      </c>
      <c r="AU29" s="296">
        <v>925</v>
      </c>
      <c r="AV29" s="296">
        <v>935</v>
      </c>
      <c r="AW29" s="296">
        <v>939</v>
      </c>
      <c r="AX29" s="296">
        <v>950</v>
      </c>
      <c r="AY29" s="296">
        <v>979</v>
      </c>
      <c r="AZ29" s="296">
        <v>947</v>
      </c>
      <c r="BA29" s="296">
        <v>898</v>
      </c>
      <c r="BB29" s="296">
        <v>832</v>
      </c>
      <c r="BC29" s="296">
        <v>809</v>
      </c>
      <c r="BD29" s="296">
        <v>800</v>
      </c>
      <c r="BE29" s="296">
        <v>768</v>
      </c>
      <c r="BF29" s="296">
        <v>694</v>
      </c>
      <c r="BG29" s="296">
        <v>706</v>
      </c>
      <c r="BH29" s="296">
        <v>633</v>
      </c>
      <c r="BI29" s="296">
        <v>627</v>
      </c>
      <c r="BJ29" s="296">
        <v>608</v>
      </c>
      <c r="BK29" s="296">
        <v>644</v>
      </c>
      <c r="BL29" s="296">
        <v>688</v>
      </c>
      <c r="BM29" s="296">
        <v>700</v>
      </c>
      <c r="BN29" s="296">
        <v>701</v>
      </c>
      <c r="BO29" s="296">
        <v>779</v>
      </c>
      <c r="BP29" s="296">
        <v>829</v>
      </c>
      <c r="BQ29" s="296">
        <v>821</v>
      </c>
      <c r="BR29" s="296">
        <v>788</v>
      </c>
      <c r="BS29" s="296">
        <v>801</v>
      </c>
      <c r="BT29" s="296">
        <v>785</v>
      </c>
      <c r="BU29" s="296">
        <v>784</v>
      </c>
      <c r="BV29" s="296">
        <v>733</v>
      </c>
      <c r="BW29" s="296">
        <v>706</v>
      </c>
    </row>
    <row r="30" spans="1:75" x14ac:dyDescent="0.25">
      <c r="A30" t="s">
        <v>27</v>
      </c>
      <c r="B30" s="296">
        <v>43</v>
      </c>
      <c r="C30" s="296">
        <v>55</v>
      </c>
      <c r="D30" s="296">
        <v>37</v>
      </c>
      <c r="E30" s="296">
        <v>33</v>
      </c>
      <c r="F30" s="296">
        <v>33</v>
      </c>
      <c r="G30" s="296">
        <v>33</v>
      </c>
      <c r="H30" s="296">
        <v>32</v>
      </c>
      <c r="I30" s="296">
        <v>22</v>
      </c>
      <c r="J30" s="296">
        <v>22</v>
      </c>
      <c r="K30" s="296">
        <v>19</v>
      </c>
      <c r="L30" s="296">
        <v>19</v>
      </c>
      <c r="M30" s="296">
        <v>15</v>
      </c>
      <c r="N30" s="296">
        <v>6</v>
      </c>
      <c r="O30" s="296">
        <v>6</v>
      </c>
      <c r="P30" s="296">
        <v>7</v>
      </c>
      <c r="Q30" s="296">
        <v>11</v>
      </c>
      <c r="R30" s="296">
        <v>11</v>
      </c>
      <c r="S30" s="296">
        <v>13</v>
      </c>
      <c r="T30" s="296">
        <v>13</v>
      </c>
      <c r="U30" s="296">
        <v>13</v>
      </c>
      <c r="V30" s="296">
        <v>14</v>
      </c>
      <c r="W30" s="296">
        <v>14</v>
      </c>
      <c r="X30" s="296">
        <v>24</v>
      </c>
      <c r="Y30" s="296">
        <v>30</v>
      </c>
      <c r="Z30" s="296">
        <v>25</v>
      </c>
      <c r="AA30" s="296">
        <v>30</v>
      </c>
      <c r="AB30" s="296">
        <v>30</v>
      </c>
      <c r="AC30" s="296">
        <v>25</v>
      </c>
      <c r="AD30" s="296">
        <v>15</v>
      </c>
      <c r="AE30" s="296">
        <v>15</v>
      </c>
      <c r="AF30" s="296">
        <v>14</v>
      </c>
      <c r="AG30" s="296">
        <v>17</v>
      </c>
      <c r="AH30" s="296">
        <v>22</v>
      </c>
      <c r="AI30" s="296">
        <v>27</v>
      </c>
      <c r="AJ30" s="296">
        <v>15</v>
      </c>
      <c r="AK30" s="296">
        <v>20</v>
      </c>
      <c r="AL30" s="296">
        <v>21</v>
      </c>
      <c r="AM30" s="296">
        <v>20</v>
      </c>
      <c r="AN30" s="296">
        <v>19</v>
      </c>
      <c r="AO30" s="296">
        <v>13</v>
      </c>
      <c r="AP30" s="296">
        <v>13</v>
      </c>
      <c r="AQ30" s="296">
        <v>10</v>
      </c>
      <c r="AR30" s="296">
        <v>8</v>
      </c>
      <c r="AS30" s="296">
        <v>17</v>
      </c>
      <c r="AT30" s="296">
        <v>22</v>
      </c>
      <c r="AU30" s="296">
        <v>22</v>
      </c>
      <c r="AV30" s="296">
        <v>20</v>
      </c>
      <c r="AW30" s="296">
        <v>23</v>
      </c>
      <c r="AX30" s="296">
        <v>20</v>
      </c>
      <c r="AY30" s="296">
        <v>19</v>
      </c>
      <c r="AZ30" s="296">
        <v>19</v>
      </c>
      <c r="BA30" s="296">
        <v>20</v>
      </c>
      <c r="BB30" s="296">
        <v>9</v>
      </c>
      <c r="BC30" s="296">
        <v>7</v>
      </c>
      <c r="BD30" s="296">
        <v>6</v>
      </c>
      <c r="BE30" s="296">
        <v>13</v>
      </c>
      <c r="BF30" s="296">
        <v>14</v>
      </c>
      <c r="BG30" s="296">
        <v>17</v>
      </c>
      <c r="BH30" s="296">
        <v>12</v>
      </c>
      <c r="BI30" s="296">
        <v>11</v>
      </c>
      <c r="BJ30" s="296">
        <v>6</v>
      </c>
      <c r="BK30" s="296">
        <v>9</v>
      </c>
      <c r="BL30" s="296">
        <v>9</v>
      </c>
      <c r="BM30" s="296">
        <v>20</v>
      </c>
      <c r="BN30" s="296">
        <v>12</v>
      </c>
      <c r="BO30" s="296">
        <v>18</v>
      </c>
      <c r="BP30" s="296">
        <v>25</v>
      </c>
      <c r="BQ30" s="296">
        <v>20</v>
      </c>
      <c r="BR30" s="296">
        <v>16</v>
      </c>
      <c r="BS30" s="296">
        <v>12</v>
      </c>
      <c r="BT30" s="296">
        <v>6</v>
      </c>
      <c r="BU30" s="296">
        <v>11</v>
      </c>
      <c r="BV30" s="296">
        <v>11</v>
      </c>
      <c r="BW30" s="296">
        <v>14</v>
      </c>
    </row>
    <row r="31" spans="1:75" x14ac:dyDescent="0.25">
      <c r="A31" t="s">
        <v>28</v>
      </c>
      <c r="B31" s="296">
        <v>24</v>
      </c>
      <c r="C31" s="296">
        <v>21</v>
      </c>
      <c r="D31" s="296">
        <v>21</v>
      </c>
      <c r="E31" s="296">
        <v>22</v>
      </c>
      <c r="F31" s="296">
        <v>20</v>
      </c>
      <c r="G31" s="296">
        <v>17</v>
      </c>
      <c r="H31" s="296">
        <v>14</v>
      </c>
      <c r="I31" s="296">
        <v>15</v>
      </c>
      <c r="J31" s="296">
        <v>17</v>
      </c>
      <c r="K31" s="296">
        <v>16</v>
      </c>
      <c r="L31" s="296">
        <v>12</v>
      </c>
      <c r="M31" s="296">
        <v>15</v>
      </c>
      <c r="N31" s="296">
        <v>15</v>
      </c>
      <c r="O31" s="296">
        <v>12</v>
      </c>
      <c r="P31" s="296">
        <v>15</v>
      </c>
      <c r="Q31" s="296">
        <v>17</v>
      </c>
      <c r="R31" s="296">
        <v>11</v>
      </c>
      <c r="S31" s="296">
        <v>10</v>
      </c>
      <c r="T31" s="296">
        <v>15</v>
      </c>
      <c r="U31" s="296">
        <v>13</v>
      </c>
      <c r="V31" s="296">
        <v>11</v>
      </c>
      <c r="W31" s="296">
        <v>12</v>
      </c>
      <c r="X31" s="296">
        <v>15</v>
      </c>
      <c r="Y31" s="296">
        <v>10</v>
      </c>
      <c r="Z31" s="296">
        <v>13</v>
      </c>
      <c r="AA31" s="296">
        <v>20</v>
      </c>
      <c r="AB31" s="296">
        <v>20</v>
      </c>
      <c r="AC31" s="296">
        <v>18</v>
      </c>
      <c r="AD31" s="296">
        <v>19</v>
      </c>
      <c r="AE31" s="296">
        <v>18</v>
      </c>
      <c r="AF31" s="296">
        <v>23</v>
      </c>
      <c r="AG31" s="296">
        <v>34</v>
      </c>
      <c r="AH31" s="296">
        <v>50</v>
      </c>
      <c r="AI31" s="296">
        <v>55</v>
      </c>
      <c r="AJ31" s="296">
        <v>62</v>
      </c>
      <c r="AK31" s="296">
        <v>67</v>
      </c>
      <c r="AL31" s="296">
        <v>57</v>
      </c>
      <c r="AM31" s="296">
        <v>52</v>
      </c>
      <c r="AN31" s="296">
        <v>55</v>
      </c>
      <c r="AO31" s="296">
        <v>49</v>
      </c>
      <c r="AP31" s="296">
        <v>49</v>
      </c>
      <c r="AQ31" s="296">
        <v>35</v>
      </c>
      <c r="AR31" s="296">
        <v>30</v>
      </c>
      <c r="AS31" s="296">
        <v>30</v>
      </c>
      <c r="AT31" s="296">
        <v>24</v>
      </c>
      <c r="AU31" s="296">
        <v>21</v>
      </c>
      <c r="AV31" s="296">
        <v>20</v>
      </c>
      <c r="AW31" s="296">
        <v>18</v>
      </c>
      <c r="AX31" s="296">
        <v>21</v>
      </c>
      <c r="AY31" s="296">
        <v>17</v>
      </c>
      <c r="AZ31" s="296">
        <v>13</v>
      </c>
      <c r="BA31" s="296">
        <v>17</v>
      </c>
      <c r="BB31" s="296">
        <v>23</v>
      </c>
      <c r="BC31" s="296">
        <v>21</v>
      </c>
      <c r="BD31" s="296">
        <v>17</v>
      </c>
      <c r="BE31" s="296">
        <v>14</v>
      </c>
      <c r="BF31" s="296">
        <v>14</v>
      </c>
      <c r="BG31" s="296">
        <v>12</v>
      </c>
      <c r="BH31" s="296">
        <v>9</v>
      </c>
      <c r="BI31" s="296">
        <v>9</v>
      </c>
      <c r="BJ31" s="296">
        <v>9</v>
      </c>
      <c r="BK31" s="296">
        <v>9</v>
      </c>
      <c r="BL31" s="296">
        <v>10</v>
      </c>
      <c r="BM31" s="296">
        <v>14</v>
      </c>
      <c r="BN31" s="296">
        <v>12</v>
      </c>
      <c r="BO31" s="296">
        <v>15</v>
      </c>
      <c r="BP31" s="296">
        <v>14</v>
      </c>
      <c r="BQ31" s="296">
        <v>14</v>
      </c>
      <c r="BR31" s="296">
        <v>20</v>
      </c>
      <c r="BS31" s="296">
        <v>23</v>
      </c>
      <c r="BT31" s="296">
        <v>27</v>
      </c>
      <c r="BU31" s="296">
        <v>32</v>
      </c>
      <c r="BV31" s="296">
        <v>36</v>
      </c>
      <c r="BW31" s="296">
        <v>34</v>
      </c>
    </row>
    <row r="32" spans="1:75" x14ac:dyDescent="0.25">
      <c r="A32" t="s">
        <v>29</v>
      </c>
      <c r="B32" s="296">
        <v>1</v>
      </c>
      <c r="C32" s="296">
        <v>1</v>
      </c>
      <c r="D32" s="296">
        <v>1</v>
      </c>
      <c r="E32" s="296">
        <v>1</v>
      </c>
      <c r="F32" s="296">
        <v>2</v>
      </c>
      <c r="G32" s="296">
        <v>2</v>
      </c>
      <c r="H32" s="296">
        <v>1</v>
      </c>
      <c r="I32" s="296">
        <v>1</v>
      </c>
      <c r="J32" s="296">
        <v>3</v>
      </c>
      <c r="K32" s="296">
        <v>13</v>
      </c>
      <c r="L32" s="296">
        <v>17</v>
      </c>
      <c r="M32" s="296">
        <v>11</v>
      </c>
      <c r="N32" s="296">
        <v>12</v>
      </c>
      <c r="O32" s="296">
        <v>13</v>
      </c>
      <c r="P32" s="296">
        <v>12</v>
      </c>
      <c r="Q32" s="296">
        <v>7</v>
      </c>
      <c r="R32" s="296">
        <v>4</v>
      </c>
      <c r="S32" s="296">
        <v>3</v>
      </c>
      <c r="T32" s="296">
        <v>4</v>
      </c>
      <c r="U32" s="296">
        <v>2</v>
      </c>
      <c r="V32" s="296">
        <v>2</v>
      </c>
      <c r="W32" s="296">
        <v>4</v>
      </c>
      <c r="X32" s="296">
        <v>3</v>
      </c>
      <c r="Y32" s="296">
        <v>4</v>
      </c>
      <c r="Z32" s="296">
        <v>4</v>
      </c>
      <c r="AA32" s="296">
        <v>2</v>
      </c>
      <c r="AB32" s="296">
        <v>2</v>
      </c>
      <c r="AC32" s="296" t="s">
        <v>18</v>
      </c>
      <c r="AD32" s="296" t="s">
        <v>18</v>
      </c>
      <c r="AE32" s="296" t="s">
        <v>18</v>
      </c>
      <c r="AF32" s="296" t="s">
        <v>18</v>
      </c>
      <c r="AG32" s="296" t="s">
        <v>18</v>
      </c>
      <c r="AH32" s="296">
        <v>2</v>
      </c>
      <c r="AI32" s="296">
        <v>2</v>
      </c>
      <c r="AJ32" s="296">
        <v>3</v>
      </c>
      <c r="AK32" s="296">
        <v>1</v>
      </c>
      <c r="AL32" s="296">
        <v>1</v>
      </c>
      <c r="AM32" s="296">
        <v>2</v>
      </c>
      <c r="AN32" s="296">
        <v>2</v>
      </c>
      <c r="AO32" s="296">
        <v>7</v>
      </c>
      <c r="AP32" s="296">
        <v>7</v>
      </c>
      <c r="AQ32" s="296">
        <v>7</v>
      </c>
      <c r="AR32" s="296">
        <v>8</v>
      </c>
      <c r="AS32" s="296">
        <v>11</v>
      </c>
      <c r="AT32" s="296">
        <v>17</v>
      </c>
      <c r="AU32" s="296">
        <v>17</v>
      </c>
      <c r="AV32" s="296">
        <v>22</v>
      </c>
      <c r="AW32" s="296">
        <v>32</v>
      </c>
      <c r="AX32" s="296">
        <v>28</v>
      </c>
      <c r="AY32" s="296">
        <v>27</v>
      </c>
      <c r="AZ32" s="296">
        <v>28</v>
      </c>
      <c r="BA32" s="296">
        <v>33</v>
      </c>
      <c r="BB32" s="296">
        <v>23</v>
      </c>
      <c r="BC32" s="296">
        <v>26</v>
      </c>
      <c r="BD32" s="296">
        <v>24</v>
      </c>
      <c r="BE32" s="296">
        <v>28</v>
      </c>
      <c r="BF32" s="296">
        <v>25</v>
      </c>
      <c r="BG32" s="296">
        <v>32</v>
      </c>
      <c r="BH32" s="296">
        <v>30</v>
      </c>
      <c r="BI32" s="296">
        <v>41</v>
      </c>
      <c r="BJ32" s="296">
        <v>38</v>
      </c>
      <c r="BK32" s="296">
        <v>48</v>
      </c>
      <c r="BL32" s="296">
        <v>44</v>
      </c>
      <c r="BM32" s="296">
        <v>45</v>
      </c>
      <c r="BN32" s="296">
        <v>58</v>
      </c>
      <c r="BO32" s="296">
        <v>59</v>
      </c>
      <c r="BP32" s="296">
        <v>66</v>
      </c>
      <c r="BQ32" s="296">
        <v>77</v>
      </c>
      <c r="BR32" s="296">
        <v>87</v>
      </c>
      <c r="BS32" s="296">
        <v>76</v>
      </c>
      <c r="BT32" s="296">
        <v>71</v>
      </c>
      <c r="BU32" s="296">
        <v>74</v>
      </c>
      <c r="BV32" s="296">
        <v>84</v>
      </c>
      <c r="BW32" s="296">
        <v>77</v>
      </c>
    </row>
    <row r="33" spans="1:75" x14ac:dyDescent="0.25">
      <c r="A33" t="s">
        <v>30</v>
      </c>
      <c r="B33" s="296">
        <v>4</v>
      </c>
      <c r="C33" s="296">
        <v>5</v>
      </c>
      <c r="D33" s="296">
        <v>5</v>
      </c>
      <c r="E33" s="296">
        <v>4</v>
      </c>
      <c r="F33" s="296">
        <v>4</v>
      </c>
      <c r="G33" s="296">
        <v>2</v>
      </c>
      <c r="H33" s="296">
        <v>1</v>
      </c>
      <c r="I33" s="296">
        <v>1</v>
      </c>
      <c r="J33" s="296">
        <v>1</v>
      </c>
      <c r="K33" s="296">
        <v>2</v>
      </c>
      <c r="L33" s="296">
        <v>1</v>
      </c>
      <c r="M33" s="296">
        <v>5</v>
      </c>
      <c r="N33" s="296">
        <v>3</v>
      </c>
      <c r="O33" s="296">
        <v>3</v>
      </c>
      <c r="P33" s="296">
        <v>3</v>
      </c>
      <c r="Q33" s="296">
        <v>3</v>
      </c>
      <c r="R33" s="296">
        <v>4</v>
      </c>
      <c r="S33" s="296">
        <v>4</v>
      </c>
      <c r="T33" s="296">
        <v>8</v>
      </c>
      <c r="U33" s="296">
        <v>6</v>
      </c>
      <c r="V33" s="296">
        <v>5</v>
      </c>
      <c r="W33" s="296">
        <v>2</v>
      </c>
      <c r="X33" s="296">
        <v>2</v>
      </c>
      <c r="Y33" s="296">
        <v>2</v>
      </c>
      <c r="Z33" s="296">
        <v>3</v>
      </c>
      <c r="AA33" s="296">
        <v>2</v>
      </c>
      <c r="AB33" s="296">
        <v>1</v>
      </c>
      <c r="AC33" s="296">
        <v>1</v>
      </c>
      <c r="AD33" s="296">
        <v>2</v>
      </c>
      <c r="AE33" s="296">
        <v>4</v>
      </c>
      <c r="AF33" s="296">
        <v>4</v>
      </c>
      <c r="AG33" s="296">
        <v>6</v>
      </c>
      <c r="AH33" s="296">
        <v>3</v>
      </c>
      <c r="AI33" s="296">
        <v>1</v>
      </c>
      <c r="AJ33" s="296">
        <v>1</v>
      </c>
      <c r="AK33" s="296">
        <v>1</v>
      </c>
      <c r="AL33" s="296">
        <v>1</v>
      </c>
      <c r="AM33" s="296">
        <v>2</v>
      </c>
      <c r="AN33" s="296">
        <v>6</v>
      </c>
      <c r="AO33" s="296">
        <v>6</v>
      </c>
      <c r="AP33" s="296">
        <v>4</v>
      </c>
      <c r="AQ33" s="296">
        <v>5</v>
      </c>
      <c r="AR33" s="296">
        <v>5</v>
      </c>
      <c r="AS33" s="296">
        <v>5</v>
      </c>
      <c r="AT33" s="296">
        <v>2</v>
      </c>
      <c r="AU33" s="296">
        <v>2</v>
      </c>
      <c r="AV33" s="296">
        <v>2</v>
      </c>
      <c r="AW33" s="296">
        <v>2</v>
      </c>
      <c r="AX33" s="296">
        <v>2</v>
      </c>
      <c r="AY33" s="296">
        <v>1</v>
      </c>
      <c r="AZ33" s="296">
        <v>1</v>
      </c>
      <c r="BA33" s="296">
        <v>2</v>
      </c>
      <c r="BB33" s="296">
        <v>2</v>
      </c>
      <c r="BC33" s="296">
        <v>1</v>
      </c>
      <c r="BD33" s="296">
        <v>1</v>
      </c>
      <c r="BE33" s="296" t="s">
        <v>18</v>
      </c>
      <c r="BF33" s="296" t="s">
        <v>18</v>
      </c>
      <c r="BG33" s="296" t="s">
        <v>18</v>
      </c>
      <c r="BH33" s="296" t="s">
        <v>18</v>
      </c>
      <c r="BI33" s="296" t="s">
        <v>18</v>
      </c>
      <c r="BJ33" s="296" t="s">
        <v>18</v>
      </c>
      <c r="BK33" s="296" t="s">
        <v>18</v>
      </c>
      <c r="BL33" s="296" t="s">
        <v>18</v>
      </c>
      <c r="BM33" s="296" t="s">
        <v>18</v>
      </c>
      <c r="BN33" s="296" t="s">
        <v>18</v>
      </c>
      <c r="BO33" s="296" t="s">
        <v>18</v>
      </c>
      <c r="BP33" s="296" t="s">
        <v>18</v>
      </c>
      <c r="BQ33" s="296" t="s">
        <v>18</v>
      </c>
      <c r="BR33" s="296" t="s">
        <v>18</v>
      </c>
      <c r="BS33" s="296" t="s">
        <v>18</v>
      </c>
      <c r="BT33" s="296" t="s">
        <v>18</v>
      </c>
      <c r="BU33" s="296" t="s">
        <v>18</v>
      </c>
      <c r="BV33" s="296" t="s">
        <v>18</v>
      </c>
      <c r="BW33" s="296" t="s">
        <v>18</v>
      </c>
    </row>
    <row r="34" spans="1:75" x14ac:dyDescent="0.25">
      <c r="A34" t="s">
        <v>31</v>
      </c>
      <c r="B34" s="296">
        <v>148</v>
      </c>
      <c r="C34" s="296">
        <v>176</v>
      </c>
      <c r="D34" s="296">
        <v>211</v>
      </c>
      <c r="E34" s="296">
        <v>252</v>
      </c>
      <c r="F34" s="296">
        <v>291</v>
      </c>
      <c r="G34" s="296">
        <v>286</v>
      </c>
      <c r="H34" s="296">
        <v>299</v>
      </c>
      <c r="I34" s="296">
        <v>297</v>
      </c>
      <c r="J34" s="296">
        <v>292</v>
      </c>
      <c r="K34" s="296">
        <v>293</v>
      </c>
      <c r="L34" s="296">
        <v>316</v>
      </c>
      <c r="M34" s="296">
        <v>347</v>
      </c>
      <c r="N34" s="296">
        <v>383</v>
      </c>
      <c r="O34" s="296">
        <v>407</v>
      </c>
      <c r="P34" s="296">
        <v>419</v>
      </c>
      <c r="Q34" s="296">
        <v>446</v>
      </c>
      <c r="R34" s="296">
        <v>488</v>
      </c>
      <c r="S34" s="296">
        <v>525</v>
      </c>
      <c r="T34" s="296">
        <v>524</v>
      </c>
      <c r="U34" s="296">
        <v>555</v>
      </c>
      <c r="V34" s="296">
        <v>591</v>
      </c>
      <c r="W34" s="296">
        <v>610</v>
      </c>
      <c r="X34" s="296">
        <v>607</v>
      </c>
      <c r="Y34" s="296">
        <v>612</v>
      </c>
      <c r="Z34" s="296">
        <v>604</v>
      </c>
      <c r="AA34" s="296">
        <v>602</v>
      </c>
      <c r="AB34" s="296">
        <v>596</v>
      </c>
      <c r="AC34" s="296">
        <v>600</v>
      </c>
      <c r="AD34" s="296">
        <v>558</v>
      </c>
      <c r="AE34" s="296">
        <v>557</v>
      </c>
      <c r="AF34" s="296">
        <v>523</v>
      </c>
      <c r="AG34" s="296">
        <v>529</v>
      </c>
      <c r="AH34" s="296">
        <v>520</v>
      </c>
      <c r="AI34" s="296">
        <v>523</v>
      </c>
      <c r="AJ34" s="296">
        <v>520</v>
      </c>
      <c r="AK34" s="296">
        <v>520</v>
      </c>
      <c r="AL34" s="296">
        <v>511</v>
      </c>
      <c r="AM34" s="296">
        <v>569</v>
      </c>
      <c r="AN34" s="296">
        <v>607</v>
      </c>
      <c r="AO34" s="296">
        <v>643</v>
      </c>
      <c r="AP34" s="296">
        <v>581</v>
      </c>
      <c r="AQ34" s="296">
        <v>620</v>
      </c>
      <c r="AR34" s="296">
        <v>644</v>
      </c>
      <c r="AS34" s="296">
        <v>613</v>
      </c>
      <c r="AT34" s="296">
        <v>585</v>
      </c>
      <c r="AU34" s="296">
        <v>598</v>
      </c>
      <c r="AV34" s="296">
        <v>598</v>
      </c>
      <c r="AW34" s="296">
        <v>650</v>
      </c>
      <c r="AX34" s="296">
        <v>682</v>
      </c>
      <c r="AY34" s="296">
        <v>736</v>
      </c>
      <c r="AZ34" s="296">
        <v>666</v>
      </c>
      <c r="BA34" s="296">
        <v>652</v>
      </c>
      <c r="BB34" s="296">
        <v>661</v>
      </c>
      <c r="BC34" s="296">
        <v>696</v>
      </c>
      <c r="BD34" s="296">
        <v>696</v>
      </c>
      <c r="BE34" s="296">
        <v>769</v>
      </c>
      <c r="BF34" s="296">
        <v>773</v>
      </c>
      <c r="BG34" s="296">
        <v>713</v>
      </c>
      <c r="BH34" s="296">
        <v>645</v>
      </c>
      <c r="BI34" s="296">
        <v>593</v>
      </c>
      <c r="BJ34" s="296">
        <v>571</v>
      </c>
      <c r="BK34" s="296">
        <v>568</v>
      </c>
      <c r="BL34" s="296">
        <v>546</v>
      </c>
      <c r="BM34" s="296">
        <v>537</v>
      </c>
      <c r="BN34" s="296">
        <v>514</v>
      </c>
      <c r="BO34" s="296">
        <v>534</v>
      </c>
      <c r="BP34" s="296">
        <v>566</v>
      </c>
      <c r="BQ34" s="296">
        <v>617</v>
      </c>
      <c r="BR34" s="296">
        <v>604</v>
      </c>
      <c r="BS34" s="296">
        <v>563</v>
      </c>
      <c r="BT34" s="296">
        <v>596</v>
      </c>
      <c r="BU34" s="296">
        <v>627</v>
      </c>
      <c r="BV34" s="296">
        <v>667</v>
      </c>
      <c r="BW34" s="296">
        <v>636</v>
      </c>
    </row>
    <row r="35" spans="1:75" x14ac:dyDescent="0.25">
      <c r="A35" t="s">
        <v>32</v>
      </c>
      <c r="B35" s="296">
        <v>8</v>
      </c>
      <c r="C35" s="296">
        <v>10</v>
      </c>
      <c r="D35" s="296">
        <v>10</v>
      </c>
      <c r="E35" s="296">
        <v>16</v>
      </c>
      <c r="F35" s="296">
        <v>18</v>
      </c>
      <c r="G35" s="296">
        <v>21</v>
      </c>
      <c r="H35" s="296">
        <v>20</v>
      </c>
      <c r="I35" s="296">
        <v>18</v>
      </c>
      <c r="J35" s="296">
        <v>18</v>
      </c>
      <c r="K35" s="296">
        <v>20</v>
      </c>
      <c r="L35" s="296">
        <v>23</v>
      </c>
      <c r="M35" s="296">
        <v>20</v>
      </c>
      <c r="N35" s="296">
        <v>25</v>
      </c>
      <c r="O35" s="296">
        <v>29</v>
      </c>
      <c r="P35" s="296">
        <v>15</v>
      </c>
      <c r="Q35" s="296">
        <v>20</v>
      </c>
      <c r="R35" s="296">
        <v>14</v>
      </c>
      <c r="S35" s="296">
        <v>21</v>
      </c>
      <c r="T35" s="296">
        <v>23</v>
      </c>
      <c r="U35" s="296">
        <v>16</v>
      </c>
      <c r="V35" s="296">
        <v>30</v>
      </c>
      <c r="W35" s="296">
        <v>32</v>
      </c>
      <c r="X35" s="296">
        <v>37</v>
      </c>
      <c r="Y35" s="296">
        <v>42</v>
      </c>
      <c r="Z35" s="296">
        <v>35</v>
      </c>
      <c r="AA35" s="296">
        <v>35</v>
      </c>
      <c r="AB35" s="296">
        <v>31</v>
      </c>
      <c r="AC35" s="296">
        <v>30</v>
      </c>
      <c r="AD35" s="296">
        <v>27</v>
      </c>
      <c r="AE35" s="296">
        <v>34</v>
      </c>
      <c r="AF35" s="296">
        <v>50</v>
      </c>
      <c r="AG35" s="296">
        <v>73</v>
      </c>
      <c r="AH35" s="296">
        <v>62</v>
      </c>
      <c r="AI35" s="296">
        <v>65</v>
      </c>
      <c r="AJ35" s="296">
        <v>63</v>
      </c>
      <c r="AK35" s="296">
        <v>63</v>
      </c>
      <c r="AL35" s="296">
        <v>61</v>
      </c>
      <c r="AM35" s="296">
        <v>72</v>
      </c>
      <c r="AN35" s="296">
        <v>77</v>
      </c>
      <c r="AO35" s="296">
        <v>98</v>
      </c>
      <c r="AP35" s="296">
        <v>109</v>
      </c>
      <c r="AQ35" s="296">
        <v>105</v>
      </c>
      <c r="AR35" s="296">
        <v>103</v>
      </c>
      <c r="AS35" s="296">
        <v>96</v>
      </c>
      <c r="AT35" s="296">
        <v>97</v>
      </c>
      <c r="AU35" s="296">
        <v>103</v>
      </c>
      <c r="AV35" s="296">
        <v>96</v>
      </c>
      <c r="AW35" s="296">
        <v>87</v>
      </c>
      <c r="AX35" s="296">
        <v>113</v>
      </c>
      <c r="AY35" s="296">
        <v>108</v>
      </c>
      <c r="AZ35" s="296">
        <v>104</v>
      </c>
      <c r="BA35" s="296">
        <v>95</v>
      </c>
      <c r="BB35" s="296">
        <v>105</v>
      </c>
      <c r="BC35" s="296">
        <v>116</v>
      </c>
      <c r="BD35" s="296">
        <v>122</v>
      </c>
      <c r="BE35" s="296">
        <v>117</v>
      </c>
      <c r="BF35" s="296">
        <v>108</v>
      </c>
      <c r="BG35" s="296">
        <v>120</v>
      </c>
      <c r="BH35" s="296">
        <v>133</v>
      </c>
      <c r="BI35" s="296">
        <v>154</v>
      </c>
      <c r="BJ35" s="296">
        <v>166</v>
      </c>
      <c r="BK35" s="296">
        <v>151</v>
      </c>
      <c r="BL35" s="296">
        <v>157</v>
      </c>
      <c r="BM35" s="296">
        <v>165</v>
      </c>
      <c r="BN35" s="296">
        <v>161</v>
      </c>
      <c r="BO35" s="296">
        <v>171</v>
      </c>
      <c r="BP35" s="296">
        <v>180</v>
      </c>
      <c r="BQ35" s="296">
        <v>217</v>
      </c>
      <c r="BR35" s="296">
        <v>228</v>
      </c>
      <c r="BS35" s="296">
        <v>251</v>
      </c>
      <c r="BT35" s="296">
        <v>268</v>
      </c>
      <c r="BU35" s="296">
        <v>235</v>
      </c>
      <c r="BV35" s="296">
        <v>189</v>
      </c>
      <c r="BW35" s="296">
        <v>158</v>
      </c>
    </row>
    <row r="36" spans="1:75" x14ac:dyDescent="0.25">
      <c r="A36" t="s">
        <v>33</v>
      </c>
      <c r="B36" s="296">
        <v>55</v>
      </c>
      <c r="C36" s="296">
        <v>61</v>
      </c>
      <c r="D36" s="296">
        <v>62</v>
      </c>
      <c r="E36" s="296">
        <v>59</v>
      </c>
      <c r="F36" s="296">
        <v>55</v>
      </c>
      <c r="G36" s="296">
        <v>52</v>
      </c>
      <c r="H36" s="296">
        <v>68</v>
      </c>
      <c r="I36" s="296">
        <v>68</v>
      </c>
      <c r="J36" s="296">
        <v>71</v>
      </c>
      <c r="K36" s="296">
        <v>76</v>
      </c>
      <c r="L36" s="296">
        <v>69</v>
      </c>
      <c r="M36" s="296">
        <v>70</v>
      </c>
      <c r="N36" s="296">
        <v>63</v>
      </c>
      <c r="O36" s="296">
        <v>57</v>
      </c>
      <c r="P36" s="296">
        <v>64</v>
      </c>
      <c r="Q36" s="296">
        <v>77</v>
      </c>
      <c r="R36" s="296">
        <v>64</v>
      </c>
      <c r="S36" s="296">
        <v>64</v>
      </c>
      <c r="T36" s="296">
        <v>65</v>
      </c>
      <c r="U36" s="296">
        <v>75</v>
      </c>
      <c r="V36" s="296">
        <v>74</v>
      </c>
      <c r="W36" s="296">
        <v>78</v>
      </c>
      <c r="X36" s="296">
        <v>76</v>
      </c>
      <c r="Y36" s="296">
        <v>81</v>
      </c>
      <c r="Z36" s="296">
        <v>77</v>
      </c>
      <c r="AA36" s="296">
        <v>92</v>
      </c>
      <c r="AB36" s="296">
        <v>104</v>
      </c>
      <c r="AC36" s="296">
        <v>98</v>
      </c>
      <c r="AD36" s="296">
        <v>101</v>
      </c>
      <c r="AE36" s="296">
        <v>95</v>
      </c>
      <c r="AF36" s="296">
        <v>87</v>
      </c>
      <c r="AG36" s="296">
        <v>83</v>
      </c>
      <c r="AH36" s="296">
        <v>70</v>
      </c>
      <c r="AI36" s="296">
        <v>86</v>
      </c>
      <c r="AJ36" s="296">
        <v>77</v>
      </c>
      <c r="AK36" s="296">
        <v>74</v>
      </c>
      <c r="AL36" s="296">
        <v>76</v>
      </c>
      <c r="AM36" s="296">
        <v>76</v>
      </c>
      <c r="AN36" s="296">
        <v>85</v>
      </c>
      <c r="AO36" s="296">
        <v>78</v>
      </c>
      <c r="AP36" s="296">
        <v>74</v>
      </c>
      <c r="AQ36" s="296">
        <v>74</v>
      </c>
      <c r="AR36" s="296">
        <v>79</v>
      </c>
      <c r="AS36" s="296">
        <v>64</v>
      </c>
      <c r="AT36" s="296">
        <v>68</v>
      </c>
      <c r="AU36" s="296">
        <v>72</v>
      </c>
      <c r="AV36" s="296">
        <v>74</v>
      </c>
      <c r="AW36" s="296">
        <v>65</v>
      </c>
      <c r="AX36" s="296">
        <v>55</v>
      </c>
      <c r="AY36" s="296">
        <v>72</v>
      </c>
      <c r="AZ36" s="296">
        <v>70</v>
      </c>
      <c r="BA36" s="296">
        <v>72</v>
      </c>
      <c r="BB36" s="296">
        <v>67</v>
      </c>
      <c r="BC36" s="296">
        <v>82</v>
      </c>
      <c r="BD36" s="296">
        <v>74</v>
      </c>
      <c r="BE36" s="296">
        <v>58</v>
      </c>
      <c r="BF36" s="296">
        <v>54</v>
      </c>
      <c r="BG36" s="296">
        <v>54</v>
      </c>
      <c r="BH36" s="296">
        <v>53</v>
      </c>
      <c r="BI36" s="296">
        <v>46</v>
      </c>
      <c r="BJ36" s="296">
        <v>42</v>
      </c>
      <c r="BK36" s="296">
        <v>57</v>
      </c>
      <c r="BL36" s="296">
        <v>56</v>
      </c>
      <c r="BM36" s="296">
        <v>65</v>
      </c>
      <c r="BN36" s="296">
        <v>66</v>
      </c>
      <c r="BO36" s="296">
        <v>65</v>
      </c>
      <c r="BP36" s="296">
        <v>54</v>
      </c>
      <c r="BQ36" s="296">
        <v>55</v>
      </c>
      <c r="BR36" s="296">
        <v>51</v>
      </c>
      <c r="BS36" s="296">
        <v>51</v>
      </c>
      <c r="BT36" s="296">
        <v>57</v>
      </c>
      <c r="BU36" s="296">
        <v>66</v>
      </c>
      <c r="BV36" s="296">
        <v>55</v>
      </c>
      <c r="BW36" s="296">
        <v>59</v>
      </c>
    </row>
    <row r="37" spans="1:75" x14ac:dyDescent="0.25">
      <c r="A37" t="s">
        <v>34</v>
      </c>
      <c r="B37" s="296">
        <v>45</v>
      </c>
      <c r="C37" s="296">
        <v>49</v>
      </c>
      <c r="D37" s="296">
        <v>35</v>
      </c>
      <c r="E37" s="296">
        <v>30</v>
      </c>
      <c r="F37" s="296">
        <v>25</v>
      </c>
      <c r="G37" s="296">
        <v>25</v>
      </c>
      <c r="H37" s="296">
        <v>24</v>
      </c>
      <c r="I37" s="296">
        <v>27</v>
      </c>
      <c r="J37" s="296">
        <v>22</v>
      </c>
      <c r="K37" s="296">
        <v>30</v>
      </c>
      <c r="L37" s="296">
        <v>31</v>
      </c>
      <c r="M37" s="296">
        <v>31</v>
      </c>
      <c r="N37" s="296">
        <v>27</v>
      </c>
      <c r="O37" s="296">
        <v>38</v>
      </c>
      <c r="P37" s="296">
        <v>45</v>
      </c>
      <c r="Q37" s="296">
        <v>45</v>
      </c>
      <c r="R37" s="296">
        <v>45</v>
      </c>
      <c r="S37" s="296">
        <v>51</v>
      </c>
      <c r="T37" s="296">
        <v>56</v>
      </c>
      <c r="U37" s="296">
        <v>35</v>
      </c>
      <c r="V37" s="296">
        <v>30</v>
      </c>
      <c r="W37" s="296">
        <v>28</v>
      </c>
      <c r="X37" s="296">
        <v>28</v>
      </c>
      <c r="Y37" s="296">
        <v>42</v>
      </c>
      <c r="Z37" s="296">
        <v>40</v>
      </c>
      <c r="AA37" s="296">
        <v>44</v>
      </c>
      <c r="AB37" s="296">
        <v>40</v>
      </c>
      <c r="AC37" s="296">
        <v>50</v>
      </c>
      <c r="AD37" s="296">
        <v>40</v>
      </c>
      <c r="AE37" s="296">
        <v>38</v>
      </c>
      <c r="AF37" s="296">
        <v>41</v>
      </c>
      <c r="AG37" s="296">
        <v>37</v>
      </c>
      <c r="AH37" s="296">
        <v>41</v>
      </c>
      <c r="AI37" s="296">
        <v>27</v>
      </c>
      <c r="AJ37" s="296">
        <v>30</v>
      </c>
      <c r="AK37" s="296">
        <v>31</v>
      </c>
      <c r="AL37" s="296">
        <v>35</v>
      </c>
      <c r="AM37" s="296">
        <v>41</v>
      </c>
      <c r="AN37" s="296">
        <v>33</v>
      </c>
      <c r="AO37" s="296">
        <v>42</v>
      </c>
      <c r="AP37" s="296">
        <v>32</v>
      </c>
      <c r="AQ37" s="296">
        <v>30</v>
      </c>
      <c r="AR37" s="296">
        <v>27</v>
      </c>
      <c r="AS37" s="296">
        <v>30</v>
      </c>
      <c r="AT37" s="296">
        <v>29</v>
      </c>
      <c r="AU37" s="296">
        <v>29</v>
      </c>
      <c r="AV37" s="296">
        <v>26</v>
      </c>
      <c r="AW37" s="296">
        <v>26</v>
      </c>
      <c r="AX37" s="296">
        <v>23</v>
      </c>
      <c r="AY37" s="296">
        <v>23</v>
      </c>
      <c r="AZ37" s="296">
        <v>24</v>
      </c>
      <c r="BA37" s="296">
        <v>27</v>
      </c>
      <c r="BB37" s="296">
        <v>24</v>
      </c>
      <c r="BC37" s="296">
        <v>21</v>
      </c>
      <c r="BD37" s="296">
        <v>21</v>
      </c>
      <c r="BE37" s="296">
        <v>19</v>
      </c>
      <c r="BF37" s="296">
        <v>19</v>
      </c>
      <c r="BG37" s="296">
        <v>24</v>
      </c>
      <c r="BH37" s="296">
        <v>27</v>
      </c>
      <c r="BI37" s="296">
        <v>24</v>
      </c>
      <c r="BJ37" s="296">
        <v>14</v>
      </c>
      <c r="BK37" s="296">
        <v>21</v>
      </c>
      <c r="BL37" s="296">
        <v>13</v>
      </c>
      <c r="BM37" s="296">
        <v>17</v>
      </c>
      <c r="BN37" s="296">
        <v>24</v>
      </c>
      <c r="BO37" s="296">
        <v>21</v>
      </c>
      <c r="BP37" s="296">
        <v>19</v>
      </c>
      <c r="BQ37" s="296">
        <v>23</v>
      </c>
      <c r="BR37" s="296">
        <v>22</v>
      </c>
      <c r="BS37" s="296">
        <v>22</v>
      </c>
      <c r="BT37" s="296">
        <v>20</v>
      </c>
      <c r="BU37" s="296">
        <v>22</v>
      </c>
      <c r="BV37" s="296">
        <v>19</v>
      </c>
      <c r="BW37" s="296">
        <v>14</v>
      </c>
    </row>
    <row r="38" spans="1:75" x14ac:dyDescent="0.25">
      <c r="A38" t="s">
        <v>35</v>
      </c>
      <c r="B38" s="296">
        <v>7799</v>
      </c>
      <c r="C38" s="296">
        <v>7926</v>
      </c>
      <c r="D38" s="296">
        <v>7978</v>
      </c>
      <c r="E38" s="296">
        <v>7958</v>
      </c>
      <c r="F38" s="296">
        <v>8054</v>
      </c>
      <c r="G38" s="296">
        <v>8462</v>
      </c>
      <c r="H38" s="296">
        <v>8505</v>
      </c>
      <c r="I38" s="296">
        <v>8147</v>
      </c>
      <c r="J38" s="296">
        <v>7670</v>
      </c>
      <c r="K38" s="296">
        <v>7770</v>
      </c>
      <c r="L38" s="296">
        <v>7482</v>
      </c>
      <c r="M38" s="296">
        <v>7159</v>
      </c>
      <c r="N38" s="296">
        <v>6907</v>
      </c>
      <c r="O38" s="296">
        <v>6889</v>
      </c>
      <c r="P38" s="296">
        <v>6946</v>
      </c>
      <c r="Q38" s="296">
        <v>6946</v>
      </c>
      <c r="R38" s="296">
        <v>6997</v>
      </c>
      <c r="S38" s="296">
        <v>7112</v>
      </c>
      <c r="T38" s="296">
        <v>7143</v>
      </c>
      <c r="U38" s="296">
        <v>7074</v>
      </c>
      <c r="V38" s="296">
        <v>6981</v>
      </c>
      <c r="W38" s="296">
        <v>6757</v>
      </c>
      <c r="X38" s="296">
        <v>6634</v>
      </c>
      <c r="Y38" s="296">
        <v>6378</v>
      </c>
      <c r="Z38" s="296">
        <v>6016</v>
      </c>
      <c r="AA38" s="296">
        <v>6074</v>
      </c>
      <c r="AB38" s="296">
        <v>5753</v>
      </c>
      <c r="AC38" s="296">
        <v>5559</v>
      </c>
      <c r="AD38" s="296">
        <v>5363</v>
      </c>
      <c r="AE38" s="296">
        <v>5451</v>
      </c>
      <c r="AF38" s="296">
        <v>5446</v>
      </c>
      <c r="AG38" s="296">
        <v>5323</v>
      </c>
      <c r="AH38" s="296">
        <v>5194</v>
      </c>
      <c r="AI38" s="296">
        <v>5225</v>
      </c>
      <c r="AJ38" s="296">
        <v>5343</v>
      </c>
      <c r="AK38" s="296">
        <v>5380</v>
      </c>
      <c r="AL38" s="296">
        <v>5299</v>
      </c>
      <c r="AM38" s="296">
        <v>5468</v>
      </c>
      <c r="AN38" s="296">
        <v>5552</v>
      </c>
      <c r="AO38" s="296">
        <v>5523</v>
      </c>
      <c r="AP38" s="296">
        <v>5221</v>
      </c>
      <c r="AQ38" s="296">
        <v>5372</v>
      </c>
      <c r="AR38" s="296">
        <v>5289</v>
      </c>
      <c r="AS38" s="296">
        <v>5281</v>
      </c>
      <c r="AT38" s="296">
        <v>5114</v>
      </c>
      <c r="AU38" s="296">
        <v>5125</v>
      </c>
      <c r="AV38" s="296">
        <v>5222</v>
      </c>
      <c r="AW38" s="296">
        <v>5372</v>
      </c>
      <c r="AX38" s="296">
        <v>5338</v>
      </c>
      <c r="AY38" s="296">
        <v>5251</v>
      </c>
      <c r="AZ38" s="296">
        <v>5269</v>
      </c>
      <c r="BA38" s="296">
        <v>5205</v>
      </c>
      <c r="BB38" s="296">
        <v>5047</v>
      </c>
      <c r="BC38" s="296">
        <v>4977</v>
      </c>
      <c r="BD38" s="296">
        <v>4945</v>
      </c>
      <c r="BE38" s="296">
        <v>4746</v>
      </c>
      <c r="BF38" s="296">
        <v>4538</v>
      </c>
      <c r="BG38" s="296">
        <v>4557</v>
      </c>
      <c r="BH38" s="296">
        <v>4579</v>
      </c>
      <c r="BI38" s="296">
        <v>4541</v>
      </c>
      <c r="BJ38" s="296">
        <v>4552</v>
      </c>
      <c r="BK38" s="296">
        <v>4650</v>
      </c>
      <c r="BL38" s="296">
        <v>4751</v>
      </c>
      <c r="BM38" s="296">
        <v>4834</v>
      </c>
      <c r="BN38" s="296">
        <v>4737</v>
      </c>
      <c r="BO38" s="296">
        <v>4692</v>
      </c>
      <c r="BP38" s="296">
        <v>4670</v>
      </c>
      <c r="BQ38" s="296">
        <v>4807</v>
      </c>
      <c r="BR38" s="296">
        <v>4699</v>
      </c>
      <c r="BS38" s="296">
        <v>4723</v>
      </c>
      <c r="BT38" s="296">
        <v>4683</v>
      </c>
      <c r="BU38" s="296">
        <v>4683</v>
      </c>
      <c r="BV38" s="296">
        <v>4625</v>
      </c>
      <c r="BW38" s="296">
        <v>4655</v>
      </c>
    </row>
    <row r="39" spans="1:75" x14ac:dyDescent="0.25">
      <c r="A39" t="s">
        <v>36</v>
      </c>
      <c r="B39" s="296">
        <v>16</v>
      </c>
      <c r="C39" s="296">
        <v>15</v>
      </c>
      <c r="D39" s="296">
        <v>15</v>
      </c>
      <c r="E39" s="296">
        <v>16</v>
      </c>
      <c r="F39" s="296">
        <v>11</v>
      </c>
      <c r="G39" s="296">
        <v>13</v>
      </c>
      <c r="H39" s="296">
        <v>20</v>
      </c>
      <c r="I39" s="296">
        <v>20</v>
      </c>
      <c r="J39" s="296">
        <v>34</v>
      </c>
      <c r="K39" s="296">
        <v>42</v>
      </c>
      <c r="L39" s="296">
        <v>41</v>
      </c>
      <c r="M39" s="296">
        <v>30</v>
      </c>
      <c r="N39" s="296">
        <v>36</v>
      </c>
      <c r="O39" s="296">
        <v>34</v>
      </c>
      <c r="P39" s="296">
        <v>33</v>
      </c>
      <c r="Q39" s="296">
        <v>46</v>
      </c>
      <c r="R39" s="296">
        <v>54</v>
      </c>
      <c r="S39" s="296">
        <v>56</v>
      </c>
      <c r="T39" s="296">
        <v>68</v>
      </c>
      <c r="U39" s="296">
        <v>76</v>
      </c>
      <c r="V39" s="296">
        <v>84</v>
      </c>
      <c r="W39" s="296">
        <v>88</v>
      </c>
      <c r="X39" s="296">
        <v>93</v>
      </c>
      <c r="Y39" s="296">
        <v>90</v>
      </c>
      <c r="Z39" s="296">
        <v>100</v>
      </c>
      <c r="AA39" s="296">
        <v>109</v>
      </c>
      <c r="AB39" s="296">
        <v>147</v>
      </c>
      <c r="AC39" s="296">
        <v>140</v>
      </c>
      <c r="AD39" s="296">
        <v>145</v>
      </c>
      <c r="AE39" s="296">
        <v>133</v>
      </c>
      <c r="AF39" s="296">
        <v>127</v>
      </c>
      <c r="AG39" s="296">
        <v>142</v>
      </c>
      <c r="AH39" s="296">
        <v>149</v>
      </c>
      <c r="AI39" s="296">
        <v>176</v>
      </c>
      <c r="AJ39" s="296">
        <v>161</v>
      </c>
      <c r="AK39" s="296">
        <v>174</v>
      </c>
      <c r="AL39" s="296">
        <v>179</v>
      </c>
      <c r="AM39" s="296">
        <v>157</v>
      </c>
      <c r="AN39" s="296">
        <v>141</v>
      </c>
      <c r="AO39" s="296">
        <v>145</v>
      </c>
      <c r="AP39" s="296">
        <v>148</v>
      </c>
      <c r="AQ39" s="296">
        <v>149</v>
      </c>
      <c r="AR39" s="296">
        <v>127</v>
      </c>
      <c r="AS39" s="296">
        <v>131</v>
      </c>
      <c r="AT39" s="296">
        <v>110</v>
      </c>
      <c r="AU39" s="296">
        <v>109</v>
      </c>
      <c r="AV39" s="296">
        <v>116</v>
      </c>
      <c r="AW39" s="296">
        <v>105</v>
      </c>
      <c r="AX39" s="296">
        <v>101</v>
      </c>
      <c r="AY39" s="296">
        <v>93</v>
      </c>
      <c r="AZ39" s="296">
        <v>100</v>
      </c>
      <c r="BA39" s="296">
        <v>92</v>
      </c>
      <c r="BB39" s="296">
        <v>93</v>
      </c>
      <c r="BC39" s="296">
        <v>94</v>
      </c>
      <c r="BD39" s="296">
        <v>83</v>
      </c>
      <c r="BE39" s="296">
        <v>83</v>
      </c>
      <c r="BF39" s="296">
        <v>83</v>
      </c>
      <c r="BG39" s="296">
        <v>79</v>
      </c>
      <c r="BH39" s="296">
        <v>88</v>
      </c>
      <c r="BI39" s="296">
        <v>89</v>
      </c>
      <c r="BJ39" s="296">
        <v>95</v>
      </c>
      <c r="BK39" s="296">
        <v>115</v>
      </c>
      <c r="BL39" s="296">
        <v>119</v>
      </c>
      <c r="BM39" s="296">
        <v>147</v>
      </c>
      <c r="BN39" s="296">
        <v>139</v>
      </c>
      <c r="BO39" s="296">
        <v>137</v>
      </c>
      <c r="BP39" s="296">
        <v>143</v>
      </c>
      <c r="BQ39" s="296">
        <v>127</v>
      </c>
      <c r="BR39" s="296">
        <v>118</v>
      </c>
      <c r="BS39" s="296">
        <v>134</v>
      </c>
      <c r="BT39" s="296">
        <v>116</v>
      </c>
      <c r="BU39" s="296">
        <v>109</v>
      </c>
      <c r="BV39" s="296">
        <v>131</v>
      </c>
      <c r="BW39" s="296">
        <v>141</v>
      </c>
    </row>
    <row r="40" spans="1:75" x14ac:dyDescent="0.25">
      <c r="A40" t="s">
        <v>37</v>
      </c>
      <c r="B40" s="296">
        <v>10</v>
      </c>
      <c r="C40" s="296">
        <v>14</v>
      </c>
      <c r="D40" s="296">
        <v>12</v>
      </c>
      <c r="E40" s="296">
        <v>13</v>
      </c>
      <c r="F40" s="296">
        <v>12</v>
      </c>
      <c r="G40" s="296">
        <v>12</v>
      </c>
      <c r="H40" s="296">
        <v>16</v>
      </c>
      <c r="I40" s="296">
        <v>13</v>
      </c>
      <c r="J40" s="296">
        <v>13</v>
      </c>
      <c r="K40" s="296">
        <v>13</v>
      </c>
      <c r="L40" s="296">
        <v>7</v>
      </c>
      <c r="M40" s="296">
        <v>4</v>
      </c>
      <c r="N40" s="296">
        <v>5</v>
      </c>
      <c r="O40" s="296">
        <v>4</v>
      </c>
      <c r="P40" s="296">
        <v>5</v>
      </c>
      <c r="Q40" s="296">
        <v>2</v>
      </c>
      <c r="R40" s="296">
        <v>2</v>
      </c>
      <c r="S40" s="296">
        <v>2</v>
      </c>
      <c r="T40" s="296">
        <v>3</v>
      </c>
      <c r="U40" s="296">
        <v>4</v>
      </c>
      <c r="V40" s="296">
        <v>4</v>
      </c>
      <c r="W40" s="296">
        <v>6</v>
      </c>
      <c r="X40" s="296">
        <v>2</v>
      </c>
      <c r="Y40" s="296">
        <v>2</v>
      </c>
      <c r="Z40" s="296">
        <v>2</v>
      </c>
      <c r="AA40" s="296">
        <v>2</v>
      </c>
      <c r="AB40" s="296">
        <v>3</v>
      </c>
      <c r="AC40" s="296">
        <v>6</v>
      </c>
      <c r="AD40" s="296">
        <v>8</v>
      </c>
      <c r="AE40" s="296">
        <v>7</v>
      </c>
      <c r="AF40" s="296">
        <v>6</v>
      </c>
      <c r="AG40" s="296">
        <v>5</v>
      </c>
      <c r="AH40" s="296">
        <v>5</v>
      </c>
      <c r="AI40" s="296">
        <v>5</v>
      </c>
      <c r="AJ40" s="296">
        <v>4</v>
      </c>
      <c r="AK40" s="296">
        <v>5</v>
      </c>
      <c r="AL40" s="296">
        <v>8</v>
      </c>
      <c r="AM40" s="296">
        <v>5</v>
      </c>
      <c r="AN40" s="296">
        <v>4</v>
      </c>
      <c r="AO40" s="296">
        <v>3</v>
      </c>
      <c r="AP40" s="296">
        <v>6</v>
      </c>
      <c r="AQ40" s="296">
        <v>8</v>
      </c>
      <c r="AR40" s="296">
        <v>5</v>
      </c>
      <c r="AS40" s="296">
        <v>5</v>
      </c>
      <c r="AT40" s="296">
        <v>3</v>
      </c>
      <c r="AU40" s="296">
        <v>1</v>
      </c>
      <c r="AV40" s="296">
        <v>2</v>
      </c>
      <c r="AW40" s="296">
        <v>8</v>
      </c>
      <c r="AX40" s="296">
        <v>7</v>
      </c>
      <c r="AY40" s="296">
        <v>9</v>
      </c>
      <c r="AZ40" s="296">
        <v>12</v>
      </c>
      <c r="BA40" s="296">
        <v>11</v>
      </c>
      <c r="BB40" s="296">
        <v>12</v>
      </c>
      <c r="BC40" s="296">
        <v>10</v>
      </c>
      <c r="BD40" s="296">
        <v>13</v>
      </c>
      <c r="BE40" s="296">
        <v>12</v>
      </c>
      <c r="BF40" s="296">
        <v>9</v>
      </c>
      <c r="BG40" s="296">
        <v>9</v>
      </c>
      <c r="BH40" s="296">
        <v>5</v>
      </c>
      <c r="BI40" s="296">
        <v>3</v>
      </c>
      <c r="BJ40" s="296">
        <v>7</v>
      </c>
      <c r="BK40" s="296">
        <v>7</v>
      </c>
      <c r="BL40" s="296">
        <v>9</v>
      </c>
      <c r="BM40" s="296">
        <v>13</v>
      </c>
      <c r="BN40" s="296">
        <v>17</v>
      </c>
      <c r="BO40" s="296">
        <v>17</v>
      </c>
      <c r="BP40" s="296">
        <v>16</v>
      </c>
      <c r="BQ40" s="296">
        <v>20</v>
      </c>
      <c r="BR40" s="296">
        <v>20</v>
      </c>
      <c r="BS40" s="296">
        <v>22</v>
      </c>
      <c r="BT40" s="296">
        <v>22</v>
      </c>
      <c r="BU40" s="296">
        <v>19</v>
      </c>
      <c r="BV40" s="296">
        <v>15</v>
      </c>
      <c r="BW40" s="296">
        <v>15</v>
      </c>
    </row>
    <row r="41" spans="1:75" x14ac:dyDescent="0.25">
      <c r="A41" t="s">
        <v>38</v>
      </c>
      <c r="B41" s="296" t="s">
        <v>18</v>
      </c>
      <c r="C41" s="296">
        <v>1</v>
      </c>
      <c r="D41" s="296">
        <v>4</v>
      </c>
      <c r="E41" s="296">
        <v>5</v>
      </c>
      <c r="F41" s="296">
        <v>5</v>
      </c>
      <c r="G41" s="296">
        <v>4</v>
      </c>
      <c r="H41" s="296">
        <v>4</v>
      </c>
      <c r="I41" s="296">
        <v>1</v>
      </c>
      <c r="J41" s="296">
        <v>1</v>
      </c>
      <c r="K41" s="296">
        <v>1</v>
      </c>
      <c r="L41" s="296" t="s">
        <v>18</v>
      </c>
      <c r="M41" s="296" t="s">
        <v>18</v>
      </c>
      <c r="N41" s="296" t="s">
        <v>18</v>
      </c>
      <c r="O41" s="296">
        <v>3</v>
      </c>
      <c r="P41" s="296">
        <v>4</v>
      </c>
      <c r="Q41" s="296">
        <v>3</v>
      </c>
      <c r="R41" s="296">
        <v>2</v>
      </c>
      <c r="S41" s="296">
        <v>2</v>
      </c>
      <c r="T41" s="296">
        <v>6</v>
      </c>
      <c r="U41" s="296">
        <v>6</v>
      </c>
      <c r="V41" s="296">
        <v>7</v>
      </c>
      <c r="W41" s="296">
        <v>6</v>
      </c>
      <c r="X41" s="296">
        <v>6</v>
      </c>
      <c r="Y41" s="296">
        <v>7</v>
      </c>
      <c r="Z41" s="296">
        <v>5</v>
      </c>
      <c r="AA41" s="296">
        <v>9</v>
      </c>
      <c r="AB41" s="296">
        <v>7</v>
      </c>
      <c r="AC41" s="296">
        <v>4</v>
      </c>
      <c r="AD41" s="296">
        <v>7</v>
      </c>
      <c r="AE41" s="296">
        <v>6</v>
      </c>
      <c r="AF41" s="296">
        <v>9</v>
      </c>
      <c r="AG41" s="296">
        <v>6</v>
      </c>
      <c r="AH41" s="296">
        <v>6</v>
      </c>
      <c r="AI41" s="296">
        <v>9</v>
      </c>
      <c r="AJ41" s="296">
        <v>6</v>
      </c>
      <c r="AK41" s="296">
        <v>5</v>
      </c>
      <c r="AL41" s="296">
        <v>7</v>
      </c>
      <c r="AM41" s="296">
        <v>7</v>
      </c>
      <c r="AN41" s="296">
        <v>8</v>
      </c>
      <c r="AO41" s="296">
        <v>9</v>
      </c>
      <c r="AP41" s="296">
        <v>9</v>
      </c>
      <c r="AQ41" s="296">
        <v>7</v>
      </c>
      <c r="AR41" s="296">
        <v>6</v>
      </c>
      <c r="AS41" s="296">
        <v>7</v>
      </c>
      <c r="AT41" s="296">
        <v>6</v>
      </c>
      <c r="AU41" s="296">
        <v>4</v>
      </c>
      <c r="AV41" s="296">
        <v>2</v>
      </c>
      <c r="AW41" s="296" t="s">
        <v>18</v>
      </c>
      <c r="AX41" s="296" t="s">
        <v>18</v>
      </c>
      <c r="AY41" s="296">
        <v>1</v>
      </c>
      <c r="AZ41" s="296">
        <v>4</v>
      </c>
      <c r="BA41" s="296">
        <v>9</v>
      </c>
      <c r="BB41" s="296">
        <v>12</v>
      </c>
      <c r="BC41" s="296">
        <v>9</v>
      </c>
      <c r="BD41" s="296">
        <v>10</v>
      </c>
      <c r="BE41" s="296">
        <v>12</v>
      </c>
      <c r="BF41" s="296">
        <v>7</v>
      </c>
      <c r="BG41" s="296">
        <v>5</v>
      </c>
      <c r="BH41" s="296">
        <v>4</v>
      </c>
      <c r="BI41" s="296">
        <v>7</v>
      </c>
      <c r="BJ41" s="296">
        <v>12</v>
      </c>
      <c r="BK41" s="296">
        <v>13</v>
      </c>
      <c r="BL41" s="296">
        <v>10</v>
      </c>
      <c r="BM41" s="296">
        <v>8</v>
      </c>
      <c r="BN41" s="296">
        <v>6</v>
      </c>
      <c r="BO41" s="296">
        <v>7</v>
      </c>
      <c r="BP41" s="296">
        <v>7</v>
      </c>
      <c r="BQ41" s="296">
        <v>4</v>
      </c>
      <c r="BR41" s="296" t="s">
        <v>18</v>
      </c>
      <c r="BS41" s="296">
        <v>5</v>
      </c>
      <c r="BT41" s="296">
        <v>5</v>
      </c>
      <c r="BU41" s="296">
        <v>8</v>
      </c>
      <c r="BV41" s="296">
        <v>4</v>
      </c>
      <c r="BW41" s="296">
        <v>5</v>
      </c>
    </row>
    <row r="42" spans="1:75" x14ac:dyDescent="0.25">
      <c r="A42" t="s">
        <v>39</v>
      </c>
      <c r="B42" s="296">
        <v>44</v>
      </c>
      <c r="C42" s="296">
        <v>46</v>
      </c>
      <c r="D42" s="296">
        <v>55</v>
      </c>
      <c r="E42" s="296">
        <v>74</v>
      </c>
      <c r="F42" s="296">
        <v>74</v>
      </c>
      <c r="G42" s="296">
        <v>81</v>
      </c>
      <c r="H42" s="296">
        <v>82</v>
      </c>
      <c r="I42" s="296">
        <v>87</v>
      </c>
      <c r="J42" s="296">
        <v>73</v>
      </c>
      <c r="K42" s="296">
        <v>72</v>
      </c>
      <c r="L42" s="296">
        <v>62</v>
      </c>
      <c r="M42" s="296">
        <v>56</v>
      </c>
      <c r="N42" s="296">
        <v>63</v>
      </c>
      <c r="O42" s="296">
        <v>59</v>
      </c>
      <c r="P42" s="296">
        <v>67</v>
      </c>
      <c r="Q42" s="296">
        <v>58</v>
      </c>
      <c r="R42" s="296">
        <v>62</v>
      </c>
      <c r="S42" s="296">
        <v>63</v>
      </c>
      <c r="T42" s="296">
        <v>52</v>
      </c>
      <c r="U42" s="296">
        <v>59</v>
      </c>
      <c r="V42" s="296">
        <v>72</v>
      </c>
      <c r="W42" s="296">
        <v>71</v>
      </c>
      <c r="X42" s="296">
        <v>75</v>
      </c>
      <c r="Y42" s="296">
        <v>76</v>
      </c>
      <c r="Z42" s="296">
        <v>76</v>
      </c>
      <c r="AA42" s="296">
        <v>88</v>
      </c>
      <c r="AB42" s="296">
        <v>82</v>
      </c>
      <c r="AC42" s="296">
        <v>69</v>
      </c>
      <c r="AD42" s="296">
        <v>87</v>
      </c>
      <c r="AE42" s="296">
        <v>83</v>
      </c>
      <c r="AF42" s="296">
        <v>78</v>
      </c>
      <c r="AG42" s="296">
        <v>85</v>
      </c>
      <c r="AH42" s="296">
        <v>82</v>
      </c>
      <c r="AI42" s="296">
        <v>83</v>
      </c>
      <c r="AJ42" s="296">
        <v>88</v>
      </c>
      <c r="AK42" s="296">
        <v>84</v>
      </c>
      <c r="AL42" s="296">
        <v>80</v>
      </c>
      <c r="AM42" s="296">
        <v>87</v>
      </c>
      <c r="AN42" s="296">
        <v>74</v>
      </c>
      <c r="AO42" s="296">
        <v>63</v>
      </c>
      <c r="AP42" s="296">
        <v>61</v>
      </c>
      <c r="AQ42" s="296">
        <v>65</v>
      </c>
      <c r="AR42" s="296">
        <v>62</v>
      </c>
      <c r="AS42" s="296">
        <v>66</v>
      </c>
      <c r="AT42" s="296">
        <v>53</v>
      </c>
      <c r="AU42" s="296">
        <v>48</v>
      </c>
      <c r="AV42" s="296">
        <v>43</v>
      </c>
      <c r="AW42" s="296">
        <v>43</v>
      </c>
      <c r="AX42" s="296">
        <v>58</v>
      </c>
      <c r="AY42" s="296">
        <v>61</v>
      </c>
      <c r="AZ42" s="296">
        <v>62</v>
      </c>
      <c r="BA42" s="296">
        <v>57</v>
      </c>
      <c r="BB42" s="296">
        <v>67</v>
      </c>
      <c r="BC42" s="296">
        <v>63</v>
      </c>
      <c r="BD42" s="296">
        <v>69</v>
      </c>
      <c r="BE42" s="296">
        <v>68</v>
      </c>
      <c r="BF42" s="296">
        <v>65</v>
      </c>
      <c r="BG42" s="296">
        <v>58</v>
      </c>
      <c r="BH42" s="296">
        <v>57</v>
      </c>
      <c r="BI42" s="296">
        <v>71</v>
      </c>
      <c r="BJ42" s="296">
        <v>68</v>
      </c>
      <c r="BK42" s="296">
        <v>74</v>
      </c>
      <c r="BL42" s="296">
        <v>68</v>
      </c>
      <c r="BM42" s="296">
        <v>82</v>
      </c>
      <c r="BN42" s="296">
        <v>80</v>
      </c>
      <c r="BO42" s="296">
        <v>84</v>
      </c>
      <c r="BP42" s="296">
        <v>94</v>
      </c>
      <c r="BQ42" s="296">
        <v>87</v>
      </c>
      <c r="BR42" s="296">
        <v>85</v>
      </c>
      <c r="BS42" s="296">
        <v>84</v>
      </c>
      <c r="BT42" s="296">
        <v>92</v>
      </c>
      <c r="BU42" s="296">
        <v>89</v>
      </c>
      <c r="BV42" s="296">
        <v>86</v>
      </c>
      <c r="BW42" s="296">
        <v>91</v>
      </c>
    </row>
    <row r="43" spans="1:75" x14ac:dyDescent="0.25">
      <c r="A43" t="s">
        <v>40</v>
      </c>
      <c r="B43" s="296">
        <v>40</v>
      </c>
      <c r="C43" s="296">
        <v>45</v>
      </c>
      <c r="D43" s="296">
        <v>52</v>
      </c>
      <c r="E43" s="296">
        <v>64</v>
      </c>
      <c r="F43" s="296">
        <v>61</v>
      </c>
      <c r="G43" s="296">
        <v>58</v>
      </c>
      <c r="H43" s="296">
        <v>58</v>
      </c>
      <c r="I43" s="296">
        <v>69</v>
      </c>
      <c r="J43" s="296">
        <v>72</v>
      </c>
      <c r="K43" s="296">
        <v>78</v>
      </c>
      <c r="L43" s="296">
        <v>92</v>
      </c>
      <c r="M43" s="296">
        <v>86</v>
      </c>
      <c r="N43" s="296">
        <v>97</v>
      </c>
      <c r="O43" s="296">
        <v>100</v>
      </c>
      <c r="P43" s="296">
        <v>104</v>
      </c>
      <c r="Q43" s="296">
        <v>126</v>
      </c>
      <c r="R43" s="296">
        <v>141</v>
      </c>
      <c r="S43" s="296">
        <v>165</v>
      </c>
      <c r="T43" s="296">
        <v>180</v>
      </c>
      <c r="U43" s="296">
        <v>180</v>
      </c>
      <c r="V43" s="296">
        <v>170</v>
      </c>
      <c r="W43" s="296">
        <v>178</v>
      </c>
      <c r="X43" s="296">
        <v>191</v>
      </c>
      <c r="Y43" s="296">
        <v>206</v>
      </c>
      <c r="Z43" s="296">
        <v>208</v>
      </c>
      <c r="AA43" s="296">
        <v>182</v>
      </c>
      <c r="AB43" s="296">
        <v>184</v>
      </c>
      <c r="AC43" s="296">
        <v>210</v>
      </c>
      <c r="AD43" s="296">
        <v>210</v>
      </c>
      <c r="AE43" s="296">
        <v>214</v>
      </c>
      <c r="AF43" s="296">
        <v>216</v>
      </c>
      <c r="AG43" s="296">
        <v>265</v>
      </c>
      <c r="AH43" s="296">
        <v>273</v>
      </c>
      <c r="AI43" s="296">
        <v>258</v>
      </c>
      <c r="AJ43" s="296">
        <v>260</v>
      </c>
      <c r="AK43" s="296">
        <v>247</v>
      </c>
      <c r="AL43" s="296">
        <v>258</v>
      </c>
      <c r="AM43" s="296">
        <v>228</v>
      </c>
      <c r="AN43" s="296">
        <v>247</v>
      </c>
      <c r="AO43" s="296">
        <v>271</v>
      </c>
      <c r="AP43" s="296">
        <v>275</v>
      </c>
      <c r="AQ43" s="296">
        <v>250</v>
      </c>
      <c r="AR43" s="296">
        <v>256</v>
      </c>
      <c r="AS43" s="296">
        <v>301</v>
      </c>
      <c r="AT43" s="296">
        <v>324</v>
      </c>
      <c r="AU43" s="296">
        <v>326</v>
      </c>
      <c r="AV43" s="296">
        <v>301</v>
      </c>
      <c r="AW43" s="296">
        <v>317</v>
      </c>
      <c r="AX43" s="296">
        <v>330</v>
      </c>
      <c r="AY43" s="296">
        <v>376</v>
      </c>
      <c r="AZ43" s="296">
        <v>339</v>
      </c>
      <c r="BA43" s="296">
        <v>361</v>
      </c>
      <c r="BB43" s="296">
        <v>271</v>
      </c>
      <c r="BC43" s="296">
        <v>265</v>
      </c>
      <c r="BD43" s="296">
        <v>252</v>
      </c>
      <c r="BE43" s="296">
        <v>227</v>
      </c>
      <c r="BF43" s="296">
        <v>216</v>
      </c>
      <c r="BG43" s="296">
        <v>214</v>
      </c>
      <c r="BH43" s="296">
        <v>229</v>
      </c>
      <c r="BI43" s="296">
        <v>242</v>
      </c>
      <c r="BJ43" s="296">
        <v>236</v>
      </c>
      <c r="BK43" s="296">
        <v>248</v>
      </c>
      <c r="BL43" s="296">
        <v>245</v>
      </c>
      <c r="BM43" s="296">
        <v>250</v>
      </c>
      <c r="BN43" s="296">
        <v>286</v>
      </c>
      <c r="BO43" s="296">
        <v>264</v>
      </c>
      <c r="BP43" s="296">
        <v>211</v>
      </c>
      <c r="BQ43" s="296">
        <v>223</v>
      </c>
      <c r="BR43" s="296">
        <v>204</v>
      </c>
      <c r="BS43" s="296">
        <v>200</v>
      </c>
      <c r="BT43" s="296">
        <v>217</v>
      </c>
      <c r="BU43" s="296">
        <v>235</v>
      </c>
      <c r="BV43" s="296">
        <v>215</v>
      </c>
      <c r="BW43" s="296">
        <v>199</v>
      </c>
    </row>
    <row r="44" spans="1:75" x14ac:dyDescent="0.25">
      <c r="A44" t="s">
        <v>41</v>
      </c>
      <c r="B44" s="296">
        <v>10</v>
      </c>
      <c r="C44" s="296">
        <v>14</v>
      </c>
      <c r="D44" s="296">
        <v>12</v>
      </c>
      <c r="E44" s="296">
        <v>10</v>
      </c>
      <c r="F44" s="296">
        <v>15</v>
      </c>
      <c r="G44" s="296">
        <v>15</v>
      </c>
      <c r="H44" s="296">
        <v>12</v>
      </c>
      <c r="I44" s="296">
        <v>12</v>
      </c>
      <c r="J44" s="296">
        <v>15</v>
      </c>
      <c r="K44" s="296">
        <v>13</v>
      </c>
      <c r="L44" s="296">
        <v>12</v>
      </c>
      <c r="M44" s="296">
        <v>14</v>
      </c>
      <c r="N44" s="296">
        <v>13</v>
      </c>
      <c r="O44" s="296">
        <v>16</v>
      </c>
      <c r="P44" s="296">
        <v>14</v>
      </c>
      <c r="Q44" s="296">
        <v>16</v>
      </c>
      <c r="R44" s="296">
        <v>16</v>
      </c>
      <c r="S44" s="296">
        <v>17</v>
      </c>
      <c r="T44" s="296">
        <v>16</v>
      </c>
      <c r="U44" s="296">
        <v>13</v>
      </c>
      <c r="V44" s="296">
        <v>13</v>
      </c>
      <c r="W44" s="296">
        <v>12</v>
      </c>
      <c r="X44" s="296">
        <v>11</v>
      </c>
      <c r="Y44" s="296">
        <v>12</v>
      </c>
      <c r="Z44" s="296">
        <v>10</v>
      </c>
      <c r="AA44" s="296">
        <v>10</v>
      </c>
      <c r="AB44" s="296">
        <v>9</v>
      </c>
      <c r="AC44" s="296">
        <v>6</v>
      </c>
      <c r="AD44" s="296">
        <v>5</v>
      </c>
      <c r="AE44" s="296">
        <v>8</v>
      </c>
      <c r="AF44" s="296">
        <v>6</v>
      </c>
      <c r="AG44" s="296">
        <v>9</v>
      </c>
      <c r="AH44" s="296">
        <v>5</v>
      </c>
      <c r="AI44" s="296">
        <v>6</v>
      </c>
      <c r="AJ44" s="296">
        <v>4</v>
      </c>
      <c r="AK44" s="296">
        <v>3</v>
      </c>
      <c r="AL44" s="296">
        <v>2</v>
      </c>
      <c r="AM44" s="296">
        <v>3</v>
      </c>
      <c r="AN44" s="296">
        <v>6</v>
      </c>
      <c r="AO44" s="296">
        <v>4</v>
      </c>
      <c r="AP44" s="296">
        <v>5</v>
      </c>
      <c r="AQ44" s="296">
        <v>4</v>
      </c>
      <c r="AR44" s="296">
        <v>4</v>
      </c>
      <c r="AS44" s="296">
        <v>4</v>
      </c>
      <c r="AT44" s="296">
        <v>4</v>
      </c>
      <c r="AU44" s="296">
        <v>1</v>
      </c>
      <c r="AV44" s="296">
        <v>1</v>
      </c>
      <c r="AW44" s="296">
        <v>3</v>
      </c>
      <c r="AX44" s="296">
        <v>2</v>
      </c>
      <c r="AY44" s="296">
        <v>3</v>
      </c>
      <c r="AZ44" s="296">
        <v>3</v>
      </c>
      <c r="BA44" s="296">
        <v>1</v>
      </c>
      <c r="BB44" s="296">
        <v>1</v>
      </c>
      <c r="BC44" s="296">
        <v>1</v>
      </c>
      <c r="BD44" s="296">
        <v>2</v>
      </c>
      <c r="BE44" s="296">
        <v>2</v>
      </c>
      <c r="BF44" s="296">
        <v>1</v>
      </c>
      <c r="BG44" s="296">
        <v>1</v>
      </c>
      <c r="BH44" s="296">
        <v>1</v>
      </c>
      <c r="BI44" s="296">
        <v>3</v>
      </c>
      <c r="BJ44" s="296">
        <v>2</v>
      </c>
      <c r="BK44" s="296">
        <v>2</v>
      </c>
      <c r="BL44" s="296">
        <v>5</v>
      </c>
      <c r="BM44" s="296">
        <v>7</v>
      </c>
      <c r="BN44" s="296">
        <v>1</v>
      </c>
      <c r="BO44" s="296" t="s">
        <v>18</v>
      </c>
      <c r="BP44" s="296" t="s">
        <v>18</v>
      </c>
      <c r="BQ44" s="296" t="s">
        <v>18</v>
      </c>
      <c r="BR44" s="296" t="s">
        <v>18</v>
      </c>
      <c r="BS44" s="296" t="s">
        <v>18</v>
      </c>
      <c r="BT44" s="296" t="s">
        <v>18</v>
      </c>
      <c r="BU44" s="296">
        <v>3</v>
      </c>
      <c r="BV44" s="296">
        <v>3</v>
      </c>
      <c r="BW44" s="296">
        <v>4</v>
      </c>
    </row>
    <row r="45" spans="1:75" x14ac:dyDescent="0.25">
      <c r="A45" t="s">
        <v>42</v>
      </c>
      <c r="B45" s="296">
        <v>6</v>
      </c>
      <c r="C45" s="296">
        <v>6</v>
      </c>
      <c r="D45" s="296">
        <v>5</v>
      </c>
      <c r="E45" s="296">
        <v>5</v>
      </c>
      <c r="F45" s="296">
        <v>3</v>
      </c>
      <c r="G45" s="296">
        <v>3</v>
      </c>
      <c r="H45" s="296">
        <v>2</v>
      </c>
      <c r="I45" s="296">
        <v>1</v>
      </c>
      <c r="J45" s="296">
        <v>1</v>
      </c>
      <c r="K45" s="296">
        <v>4</v>
      </c>
      <c r="L45" s="296">
        <v>4</v>
      </c>
      <c r="M45" s="296">
        <v>4</v>
      </c>
      <c r="N45" s="296">
        <v>3</v>
      </c>
      <c r="O45" s="296">
        <v>3</v>
      </c>
      <c r="P45" s="296">
        <v>3</v>
      </c>
      <c r="Q45" s="296">
        <v>3</v>
      </c>
      <c r="R45" s="296">
        <v>4</v>
      </c>
      <c r="S45" s="296">
        <v>4</v>
      </c>
      <c r="T45" s="296">
        <v>4</v>
      </c>
      <c r="U45" s="296">
        <v>4</v>
      </c>
      <c r="V45" s="296">
        <v>3</v>
      </c>
      <c r="W45" s="296">
        <v>3</v>
      </c>
      <c r="X45" s="296">
        <v>3</v>
      </c>
      <c r="Y45" s="296">
        <v>2</v>
      </c>
      <c r="Z45" s="296">
        <v>2</v>
      </c>
      <c r="AA45" s="296">
        <v>2</v>
      </c>
      <c r="AB45" s="296">
        <v>1</v>
      </c>
      <c r="AC45" s="296">
        <v>1</v>
      </c>
      <c r="AD45" s="296">
        <v>2</v>
      </c>
      <c r="AE45" s="296">
        <v>2</v>
      </c>
      <c r="AF45" s="296">
        <v>3</v>
      </c>
      <c r="AG45" s="296">
        <v>3</v>
      </c>
      <c r="AH45" s="296">
        <v>3</v>
      </c>
      <c r="AI45" s="296">
        <v>3</v>
      </c>
      <c r="AJ45" s="296">
        <v>3</v>
      </c>
      <c r="AK45" s="296">
        <v>3</v>
      </c>
      <c r="AL45" s="296">
        <v>3</v>
      </c>
      <c r="AM45" s="296">
        <v>4</v>
      </c>
      <c r="AN45" s="296">
        <v>4</v>
      </c>
      <c r="AO45" s="296">
        <v>2</v>
      </c>
      <c r="AP45" s="296">
        <v>1</v>
      </c>
      <c r="AQ45" s="296">
        <v>1</v>
      </c>
      <c r="AR45" s="296">
        <v>2</v>
      </c>
      <c r="AS45" s="296">
        <v>2</v>
      </c>
      <c r="AT45" s="296">
        <v>2</v>
      </c>
      <c r="AU45" s="296">
        <v>1</v>
      </c>
      <c r="AV45" s="296" t="s">
        <v>18</v>
      </c>
      <c r="AW45" s="296" t="s">
        <v>18</v>
      </c>
      <c r="AX45" s="296">
        <v>1</v>
      </c>
      <c r="AY45" s="296" t="s">
        <v>18</v>
      </c>
      <c r="AZ45" s="296" t="s">
        <v>18</v>
      </c>
      <c r="BA45" s="296" t="s">
        <v>18</v>
      </c>
      <c r="BB45" s="296" t="s">
        <v>18</v>
      </c>
      <c r="BC45" s="296">
        <v>1</v>
      </c>
      <c r="BD45" s="296" t="s">
        <v>18</v>
      </c>
      <c r="BE45" s="296" t="s">
        <v>18</v>
      </c>
      <c r="BF45" s="296" t="s">
        <v>18</v>
      </c>
      <c r="BG45" s="296" t="s">
        <v>18</v>
      </c>
      <c r="BH45" s="296" t="s">
        <v>18</v>
      </c>
      <c r="BI45" s="296" t="s">
        <v>18</v>
      </c>
      <c r="BJ45" s="296" t="s">
        <v>18</v>
      </c>
      <c r="BK45" s="296" t="s">
        <v>18</v>
      </c>
      <c r="BL45" s="296" t="s">
        <v>18</v>
      </c>
      <c r="BM45" s="296" t="s">
        <v>18</v>
      </c>
      <c r="BN45" s="296" t="s">
        <v>18</v>
      </c>
      <c r="BO45" s="296" t="s">
        <v>18</v>
      </c>
      <c r="BP45" s="296" t="s">
        <v>18</v>
      </c>
      <c r="BQ45" s="296" t="s">
        <v>18</v>
      </c>
      <c r="BR45" s="296" t="s">
        <v>18</v>
      </c>
      <c r="BS45" s="296" t="s">
        <v>18</v>
      </c>
      <c r="BT45" s="296" t="s">
        <v>18</v>
      </c>
      <c r="BU45" s="296" t="s">
        <v>18</v>
      </c>
      <c r="BV45" s="296" t="s">
        <v>18</v>
      </c>
      <c r="BW45" s="296" t="s">
        <v>18</v>
      </c>
    </row>
    <row r="46" spans="1:75" x14ac:dyDescent="0.25">
      <c r="A46" t="s">
        <v>43</v>
      </c>
      <c r="B46" s="296">
        <v>58</v>
      </c>
      <c r="C46" s="296">
        <v>51</v>
      </c>
      <c r="D46" s="296">
        <v>55</v>
      </c>
      <c r="E46" s="296">
        <v>51</v>
      </c>
      <c r="F46" s="296">
        <v>46</v>
      </c>
      <c r="G46" s="296">
        <v>50</v>
      </c>
      <c r="H46" s="296">
        <v>49</v>
      </c>
      <c r="I46" s="296">
        <v>46</v>
      </c>
      <c r="J46" s="296">
        <v>48</v>
      </c>
      <c r="K46" s="296">
        <v>49</v>
      </c>
      <c r="L46" s="296">
        <v>50</v>
      </c>
      <c r="M46" s="296">
        <v>46</v>
      </c>
      <c r="N46" s="296">
        <v>41</v>
      </c>
      <c r="O46" s="296">
        <v>48</v>
      </c>
      <c r="P46" s="296">
        <v>43</v>
      </c>
      <c r="Q46" s="296">
        <v>35</v>
      </c>
      <c r="R46" s="296">
        <v>27</v>
      </c>
      <c r="S46" s="296">
        <v>30</v>
      </c>
      <c r="T46" s="296">
        <v>32</v>
      </c>
      <c r="U46" s="296">
        <v>39</v>
      </c>
      <c r="V46" s="296">
        <v>41</v>
      </c>
      <c r="W46" s="296">
        <v>40</v>
      </c>
      <c r="X46" s="296">
        <v>37</v>
      </c>
      <c r="Y46" s="296">
        <v>41</v>
      </c>
      <c r="Z46" s="296">
        <v>43</v>
      </c>
      <c r="AA46" s="296">
        <v>51</v>
      </c>
      <c r="AB46" s="296">
        <v>54</v>
      </c>
      <c r="AC46" s="296">
        <v>66</v>
      </c>
      <c r="AD46" s="296">
        <v>65</v>
      </c>
      <c r="AE46" s="296">
        <v>48</v>
      </c>
      <c r="AF46" s="296">
        <v>51</v>
      </c>
      <c r="AG46" s="296">
        <v>56</v>
      </c>
      <c r="AH46" s="296">
        <v>52</v>
      </c>
      <c r="AI46" s="296">
        <v>41</v>
      </c>
      <c r="AJ46" s="296">
        <v>37</v>
      </c>
      <c r="AK46" s="296">
        <v>40</v>
      </c>
      <c r="AL46" s="296">
        <v>41</v>
      </c>
      <c r="AM46" s="296">
        <v>52</v>
      </c>
      <c r="AN46" s="296">
        <v>51</v>
      </c>
      <c r="AO46" s="296">
        <v>49</v>
      </c>
      <c r="AP46" s="296">
        <v>48</v>
      </c>
      <c r="AQ46" s="296">
        <v>48</v>
      </c>
      <c r="AR46" s="296">
        <v>48</v>
      </c>
      <c r="AS46" s="296">
        <v>50</v>
      </c>
      <c r="AT46" s="296">
        <v>49</v>
      </c>
      <c r="AU46" s="296">
        <v>69</v>
      </c>
      <c r="AV46" s="296">
        <v>66</v>
      </c>
      <c r="AW46" s="296">
        <v>68</v>
      </c>
      <c r="AX46" s="296">
        <v>55</v>
      </c>
      <c r="AY46" s="296">
        <v>51</v>
      </c>
      <c r="AZ46" s="296">
        <v>53</v>
      </c>
      <c r="BA46" s="296">
        <v>54</v>
      </c>
      <c r="BB46" s="296">
        <v>55</v>
      </c>
      <c r="BC46" s="296">
        <v>56</v>
      </c>
      <c r="BD46" s="296">
        <v>56</v>
      </c>
      <c r="BE46" s="296">
        <v>60</v>
      </c>
      <c r="BF46" s="296">
        <v>46</v>
      </c>
      <c r="BG46" s="296">
        <v>56</v>
      </c>
      <c r="BH46" s="296">
        <v>56</v>
      </c>
      <c r="BI46" s="296">
        <v>61</v>
      </c>
      <c r="BJ46" s="296">
        <v>61</v>
      </c>
      <c r="BK46" s="296">
        <v>60</v>
      </c>
      <c r="BL46" s="296">
        <v>69</v>
      </c>
      <c r="BM46" s="296">
        <v>64</v>
      </c>
      <c r="BN46" s="296">
        <v>78</v>
      </c>
      <c r="BO46" s="296">
        <v>91</v>
      </c>
      <c r="BP46" s="296">
        <v>88</v>
      </c>
      <c r="BQ46" s="296">
        <v>84</v>
      </c>
      <c r="BR46" s="296">
        <v>93</v>
      </c>
      <c r="BS46" s="296">
        <v>104</v>
      </c>
      <c r="BT46" s="296">
        <v>117</v>
      </c>
      <c r="BU46" s="296">
        <v>108</v>
      </c>
      <c r="BV46" s="296">
        <v>101</v>
      </c>
      <c r="BW46" s="296">
        <v>102</v>
      </c>
    </row>
    <row r="47" spans="1:75" x14ac:dyDescent="0.25">
      <c r="A47" t="s">
        <v>44</v>
      </c>
      <c r="B47" s="296">
        <v>9</v>
      </c>
      <c r="C47" s="296">
        <v>13</v>
      </c>
      <c r="D47" s="296">
        <v>11</v>
      </c>
      <c r="E47" s="296">
        <v>11</v>
      </c>
      <c r="F47" s="296">
        <v>8</v>
      </c>
      <c r="G47" s="296">
        <v>10</v>
      </c>
      <c r="H47" s="296">
        <v>12</v>
      </c>
      <c r="I47" s="296">
        <v>10</v>
      </c>
      <c r="J47" s="296">
        <v>10</v>
      </c>
      <c r="K47" s="296">
        <v>6</v>
      </c>
      <c r="L47" s="296">
        <v>8</v>
      </c>
      <c r="M47" s="296">
        <v>8</v>
      </c>
      <c r="N47" s="296">
        <v>9</v>
      </c>
      <c r="O47" s="296">
        <v>7</v>
      </c>
      <c r="P47" s="296">
        <v>6</v>
      </c>
      <c r="Q47" s="296">
        <v>8</v>
      </c>
      <c r="R47" s="296">
        <v>8</v>
      </c>
      <c r="S47" s="296">
        <v>10</v>
      </c>
      <c r="T47" s="296">
        <v>7</v>
      </c>
      <c r="U47" s="296">
        <v>8</v>
      </c>
      <c r="V47" s="296">
        <v>8</v>
      </c>
      <c r="W47" s="296">
        <v>13</v>
      </c>
      <c r="X47" s="296">
        <v>14</v>
      </c>
      <c r="Y47" s="296">
        <v>18</v>
      </c>
      <c r="Z47" s="296">
        <v>17</v>
      </c>
      <c r="AA47" s="296">
        <v>21</v>
      </c>
      <c r="AB47" s="296">
        <v>22</v>
      </c>
      <c r="AC47" s="296">
        <v>21</v>
      </c>
      <c r="AD47" s="296">
        <v>23</v>
      </c>
      <c r="AE47" s="296">
        <v>19</v>
      </c>
      <c r="AF47" s="296">
        <v>20</v>
      </c>
      <c r="AG47" s="296">
        <v>16</v>
      </c>
      <c r="AH47" s="296">
        <v>15</v>
      </c>
      <c r="AI47" s="296">
        <v>15</v>
      </c>
      <c r="AJ47" s="296">
        <v>17</v>
      </c>
      <c r="AK47" s="296">
        <v>13</v>
      </c>
      <c r="AL47" s="296">
        <v>19</v>
      </c>
      <c r="AM47" s="296">
        <v>17</v>
      </c>
      <c r="AN47" s="296">
        <v>18</v>
      </c>
      <c r="AO47" s="296">
        <v>13</v>
      </c>
      <c r="AP47" s="296">
        <v>13</v>
      </c>
      <c r="AQ47" s="296">
        <v>11</v>
      </c>
      <c r="AR47" s="296">
        <v>9</v>
      </c>
      <c r="AS47" s="296">
        <v>9</v>
      </c>
      <c r="AT47" s="296">
        <v>10</v>
      </c>
      <c r="AU47" s="296">
        <v>19</v>
      </c>
      <c r="AV47" s="296">
        <v>14</v>
      </c>
      <c r="AW47" s="296">
        <v>17</v>
      </c>
      <c r="AX47" s="296">
        <v>13</v>
      </c>
      <c r="AY47" s="296">
        <v>14</v>
      </c>
      <c r="AZ47" s="296">
        <v>26</v>
      </c>
      <c r="BA47" s="296">
        <v>29</v>
      </c>
      <c r="BB47" s="296">
        <v>30</v>
      </c>
      <c r="BC47" s="296">
        <v>32</v>
      </c>
      <c r="BD47" s="296">
        <v>25</v>
      </c>
      <c r="BE47" s="296">
        <v>27</v>
      </c>
      <c r="BF47" s="296">
        <v>23</v>
      </c>
      <c r="BG47" s="296">
        <v>18</v>
      </c>
      <c r="BH47" s="296">
        <v>12</v>
      </c>
      <c r="BI47" s="296">
        <v>16</v>
      </c>
      <c r="BJ47" s="296">
        <v>16</v>
      </c>
      <c r="BK47" s="296">
        <v>18</v>
      </c>
      <c r="BL47" s="296">
        <v>22</v>
      </c>
      <c r="BM47" s="296">
        <v>29</v>
      </c>
      <c r="BN47" s="296">
        <v>30</v>
      </c>
      <c r="BO47" s="296">
        <v>33</v>
      </c>
      <c r="BP47" s="296">
        <v>37</v>
      </c>
      <c r="BQ47" s="296">
        <v>36</v>
      </c>
      <c r="BR47" s="296">
        <v>40</v>
      </c>
      <c r="BS47" s="296">
        <v>34</v>
      </c>
      <c r="BT47" s="296">
        <v>30</v>
      </c>
      <c r="BU47" s="296">
        <v>29</v>
      </c>
      <c r="BV47" s="296">
        <v>29</v>
      </c>
      <c r="BW47" s="296">
        <v>25</v>
      </c>
    </row>
    <row r="48" spans="1:75" x14ac:dyDescent="0.25">
      <c r="A48" t="s">
        <v>45</v>
      </c>
      <c r="B48" s="296">
        <v>20</v>
      </c>
      <c r="C48" s="296">
        <v>26</v>
      </c>
      <c r="D48" s="296">
        <v>32</v>
      </c>
      <c r="E48" s="296">
        <v>25</v>
      </c>
      <c r="F48" s="296">
        <v>26</v>
      </c>
      <c r="G48" s="296">
        <v>21</v>
      </c>
      <c r="H48" s="296">
        <v>24</v>
      </c>
      <c r="I48" s="296">
        <v>22</v>
      </c>
      <c r="J48" s="296">
        <v>14</v>
      </c>
      <c r="K48" s="296">
        <v>14</v>
      </c>
      <c r="L48" s="296">
        <v>17</v>
      </c>
      <c r="M48" s="296">
        <v>16</v>
      </c>
      <c r="N48" s="296">
        <v>18</v>
      </c>
      <c r="O48" s="296">
        <v>20</v>
      </c>
      <c r="P48" s="296">
        <v>23</v>
      </c>
      <c r="Q48" s="296">
        <v>26</v>
      </c>
      <c r="R48" s="296">
        <v>28</v>
      </c>
      <c r="S48" s="296">
        <v>30</v>
      </c>
      <c r="T48" s="296">
        <v>25</v>
      </c>
      <c r="U48" s="296">
        <v>24</v>
      </c>
      <c r="V48" s="296">
        <v>25</v>
      </c>
      <c r="W48" s="296">
        <v>28</v>
      </c>
      <c r="X48" s="296">
        <v>22</v>
      </c>
      <c r="Y48" s="296">
        <v>28</v>
      </c>
      <c r="Z48" s="296">
        <v>24</v>
      </c>
      <c r="AA48" s="296">
        <v>23</v>
      </c>
      <c r="AB48" s="296">
        <v>27</v>
      </c>
      <c r="AC48" s="296">
        <v>27</v>
      </c>
      <c r="AD48" s="296">
        <v>27</v>
      </c>
      <c r="AE48" s="296">
        <v>23</v>
      </c>
      <c r="AF48" s="296">
        <v>18</v>
      </c>
      <c r="AG48" s="296">
        <v>19</v>
      </c>
      <c r="AH48" s="296">
        <v>23</v>
      </c>
      <c r="AI48" s="296">
        <v>23</v>
      </c>
      <c r="AJ48" s="296">
        <v>19</v>
      </c>
      <c r="AK48" s="296">
        <v>20</v>
      </c>
      <c r="AL48" s="296">
        <v>17</v>
      </c>
      <c r="AM48" s="296">
        <v>21</v>
      </c>
      <c r="AN48" s="296">
        <v>21</v>
      </c>
      <c r="AO48" s="296">
        <v>17</v>
      </c>
      <c r="AP48" s="296">
        <v>18</v>
      </c>
      <c r="AQ48" s="296">
        <v>17</v>
      </c>
      <c r="AR48" s="296">
        <v>13</v>
      </c>
      <c r="AS48" s="296">
        <v>14</v>
      </c>
      <c r="AT48" s="296">
        <v>16</v>
      </c>
      <c r="AU48" s="296">
        <v>18</v>
      </c>
      <c r="AV48" s="296">
        <v>25</v>
      </c>
      <c r="AW48" s="296">
        <v>30</v>
      </c>
      <c r="AX48" s="296">
        <v>30</v>
      </c>
      <c r="AY48" s="296">
        <v>32</v>
      </c>
      <c r="AZ48" s="296">
        <v>36</v>
      </c>
      <c r="BA48" s="296">
        <v>38</v>
      </c>
      <c r="BB48" s="296">
        <v>44</v>
      </c>
      <c r="BC48" s="296">
        <v>52</v>
      </c>
      <c r="BD48" s="296">
        <v>39</v>
      </c>
      <c r="BE48" s="296">
        <v>41</v>
      </c>
      <c r="BF48" s="296">
        <v>47</v>
      </c>
      <c r="BG48" s="296">
        <v>41</v>
      </c>
      <c r="BH48" s="296">
        <v>47</v>
      </c>
      <c r="BI48" s="296">
        <v>37</v>
      </c>
      <c r="BJ48" s="296">
        <v>33</v>
      </c>
      <c r="BK48" s="296">
        <v>40</v>
      </c>
      <c r="BL48" s="296">
        <v>34</v>
      </c>
      <c r="BM48" s="296">
        <v>37</v>
      </c>
      <c r="BN48" s="296">
        <v>39</v>
      </c>
      <c r="BO48" s="296">
        <v>48</v>
      </c>
      <c r="BP48" s="296">
        <v>49</v>
      </c>
      <c r="BQ48" s="296">
        <v>42</v>
      </c>
      <c r="BR48" s="296">
        <v>39</v>
      </c>
      <c r="BS48" s="296">
        <v>29</v>
      </c>
      <c r="BT48" s="296">
        <v>25</v>
      </c>
      <c r="BU48" s="296">
        <v>29</v>
      </c>
      <c r="BV48" s="296">
        <v>24</v>
      </c>
      <c r="BW48" s="296">
        <v>27</v>
      </c>
    </row>
    <row r="49" spans="1:75" x14ac:dyDescent="0.25">
      <c r="A49" t="s">
        <v>46</v>
      </c>
      <c r="B49" s="296">
        <v>483</v>
      </c>
      <c r="C49" s="296">
        <v>527</v>
      </c>
      <c r="D49" s="296">
        <v>591</v>
      </c>
      <c r="E49" s="296">
        <v>682</v>
      </c>
      <c r="F49" s="296">
        <v>724</v>
      </c>
      <c r="G49" s="296">
        <v>747</v>
      </c>
      <c r="H49" s="296">
        <v>742</v>
      </c>
      <c r="I49" s="296">
        <v>789</v>
      </c>
      <c r="J49" s="296">
        <v>821</v>
      </c>
      <c r="K49" s="296">
        <v>795</v>
      </c>
      <c r="L49" s="296">
        <v>785</v>
      </c>
      <c r="M49" s="296">
        <v>772</v>
      </c>
      <c r="N49" s="296">
        <v>738</v>
      </c>
      <c r="O49" s="296">
        <v>772</v>
      </c>
      <c r="P49" s="296">
        <v>806</v>
      </c>
      <c r="Q49" s="296">
        <v>775</v>
      </c>
      <c r="R49" s="296">
        <v>758</v>
      </c>
      <c r="S49" s="296">
        <v>708</v>
      </c>
      <c r="T49" s="296">
        <v>731</v>
      </c>
      <c r="U49" s="296">
        <v>692</v>
      </c>
      <c r="V49" s="296">
        <v>633</v>
      </c>
      <c r="W49" s="296">
        <v>627</v>
      </c>
      <c r="X49" s="296">
        <v>659</v>
      </c>
      <c r="Y49" s="296">
        <v>628</v>
      </c>
      <c r="Z49" s="296">
        <v>627</v>
      </c>
      <c r="AA49" s="296">
        <v>625</v>
      </c>
      <c r="AB49" s="296">
        <v>570</v>
      </c>
      <c r="AC49" s="296">
        <v>555</v>
      </c>
      <c r="AD49" s="296">
        <v>529</v>
      </c>
      <c r="AE49" s="296">
        <v>553</v>
      </c>
      <c r="AF49" s="296">
        <v>524</v>
      </c>
      <c r="AG49" s="296">
        <v>514</v>
      </c>
      <c r="AH49" s="296">
        <v>518</v>
      </c>
      <c r="AI49" s="296">
        <v>545</v>
      </c>
      <c r="AJ49" s="296">
        <v>552</v>
      </c>
      <c r="AK49" s="296">
        <v>537</v>
      </c>
      <c r="AL49" s="296">
        <v>573</v>
      </c>
      <c r="AM49" s="296">
        <v>567</v>
      </c>
      <c r="AN49" s="296">
        <v>556</v>
      </c>
      <c r="AO49" s="296">
        <v>562</v>
      </c>
      <c r="AP49" s="296">
        <v>564</v>
      </c>
      <c r="AQ49" s="296">
        <v>568</v>
      </c>
      <c r="AR49" s="296">
        <v>570</v>
      </c>
      <c r="AS49" s="296">
        <v>560</v>
      </c>
      <c r="AT49" s="296">
        <v>603</v>
      </c>
      <c r="AU49" s="296">
        <v>603</v>
      </c>
      <c r="AV49" s="296">
        <v>615</v>
      </c>
      <c r="AW49" s="296">
        <v>557</v>
      </c>
      <c r="AX49" s="296">
        <v>534</v>
      </c>
      <c r="AY49" s="296">
        <v>547</v>
      </c>
      <c r="AZ49" s="296">
        <v>518</v>
      </c>
      <c r="BA49" s="296">
        <v>461</v>
      </c>
      <c r="BB49" s="296">
        <v>467</v>
      </c>
      <c r="BC49" s="296">
        <v>427</v>
      </c>
      <c r="BD49" s="296">
        <v>409</v>
      </c>
      <c r="BE49" s="296">
        <v>410</v>
      </c>
      <c r="BF49" s="296">
        <v>372</v>
      </c>
      <c r="BG49" s="296">
        <v>380</v>
      </c>
      <c r="BH49" s="296">
        <v>363</v>
      </c>
      <c r="BI49" s="296">
        <v>341</v>
      </c>
      <c r="BJ49" s="296">
        <v>339</v>
      </c>
      <c r="BK49" s="296">
        <v>336</v>
      </c>
      <c r="BL49" s="296">
        <v>292</v>
      </c>
      <c r="BM49" s="296">
        <v>282</v>
      </c>
      <c r="BN49" s="296">
        <v>290</v>
      </c>
      <c r="BO49" s="296">
        <v>260</v>
      </c>
      <c r="BP49" s="296">
        <v>256</v>
      </c>
      <c r="BQ49" s="296">
        <v>256</v>
      </c>
      <c r="BR49" s="296">
        <v>251</v>
      </c>
      <c r="BS49" s="296">
        <v>252</v>
      </c>
      <c r="BT49" s="296">
        <v>216</v>
      </c>
      <c r="BU49" s="296">
        <v>224</v>
      </c>
      <c r="BV49" s="296">
        <v>237</v>
      </c>
      <c r="BW49" s="296">
        <v>238</v>
      </c>
    </row>
    <row r="50" spans="1:75" x14ac:dyDescent="0.25">
      <c r="A50" t="s">
        <v>47</v>
      </c>
      <c r="B50" s="296">
        <v>160</v>
      </c>
      <c r="C50" s="296">
        <v>152</v>
      </c>
      <c r="D50" s="296">
        <v>143</v>
      </c>
      <c r="E50" s="296">
        <v>127</v>
      </c>
      <c r="F50" s="296">
        <v>114</v>
      </c>
      <c r="G50" s="296">
        <v>123</v>
      </c>
      <c r="H50" s="296">
        <v>110</v>
      </c>
      <c r="I50" s="296">
        <v>110</v>
      </c>
      <c r="J50" s="296">
        <v>99</v>
      </c>
      <c r="K50" s="296">
        <v>105</v>
      </c>
      <c r="L50" s="296">
        <v>98</v>
      </c>
      <c r="M50" s="296">
        <v>102</v>
      </c>
      <c r="N50" s="296">
        <v>99</v>
      </c>
      <c r="O50" s="296">
        <v>106</v>
      </c>
      <c r="P50" s="296">
        <v>121</v>
      </c>
      <c r="Q50" s="296">
        <v>111</v>
      </c>
      <c r="R50" s="296">
        <v>102</v>
      </c>
      <c r="S50" s="296">
        <v>96</v>
      </c>
      <c r="T50" s="296">
        <v>99</v>
      </c>
      <c r="U50" s="296">
        <v>113</v>
      </c>
      <c r="V50" s="296">
        <v>116</v>
      </c>
      <c r="W50" s="296">
        <v>110</v>
      </c>
      <c r="X50" s="296">
        <v>106</v>
      </c>
      <c r="Y50" s="296">
        <v>100</v>
      </c>
      <c r="Z50" s="296">
        <v>100</v>
      </c>
      <c r="AA50" s="296">
        <v>113</v>
      </c>
      <c r="AB50" s="296">
        <v>107</v>
      </c>
      <c r="AC50" s="296">
        <v>107</v>
      </c>
      <c r="AD50" s="296">
        <v>91</v>
      </c>
      <c r="AE50" s="296">
        <v>82</v>
      </c>
      <c r="AF50" s="296">
        <v>87</v>
      </c>
      <c r="AG50" s="296">
        <v>91</v>
      </c>
      <c r="AH50" s="296">
        <v>95</v>
      </c>
      <c r="AI50" s="296">
        <v>109</v>
      </c>
      <c r="AJ50" s="296">
        <v>79</v>
      </c>
      <c r="AK50" s="296">
        <v>76</v>
      </c>
      <c r="AL50" s="296">
        <v>67</v>
      </c>
      <c r="AM50" s="296">
        <v>79</v>
      </c>
      <c r="AN50" s="296">
        <v>66</v>
      </c>
      <c r="AO50" s="296">
        <v>64</v>
      </c>
      <c r="AP50" s="296">
        <v>60</v>
      </c>
      <c r="AQ50" s="296">
        <v>61</v>
      </c>
      <c r="AR50" s="296">
        <v>68</v>
      </c>
      <c r="AS50" s="296">
        <v>78</v>
      </c>
      <c r="AT50" s="296">
        <v>81</v>
      </c>
      <c r="AU50" s="296">
        <v>71</v>
      </c>
      <c r="AV50" s="296">
        <v>67</v>
      </c>
      <c r="AW50" s="296">
        <v>69</v>
      </c>
      <c r="AX50" s="296">
        <v>74</v>
      </c>
      <c r="AY50" s="296">
        <v>77</v>
      </c>
      <c r="AZ50" s="296">
        <v>80</v>
      </c>
      <c r="BA50" s="296">
        <v>88</v>
      </c>
      <c r="BB50" s="296">
        <v>90</v>
      </c>
      <c r="BC50" s="296">
        <v>84</v>
      </c>
      <c r="BD50" s="296">
        <v>79</v>
      </c>
      <c r="BE50" s="296">
        <v>79</v>
      </c>
      <c r="BF50" s="296">
        <v>73</v>
      </c>
      <c r="BG50" s="296">
        <v>90</v>
      </c>
      <c r="BH50" s="296">
        <v>91</v>
      </c>
      <c r="BI50" s="296">
        <v>89</v>
      </c>
      <c r="BJ50" s="296">
        <v>75</v>
      </c>
      <c r="BK50" s="296">
        <v>74</v>
      </c>
      <c r="BL50" s="296">
        <v>78</v>
      </c>
      <c r="BM50" s="296">
        <v>90</v>
      </c>
      <c r="BN50" s="296">
        <v>97</v>
      </c>
      <c r="BO50" s="296">
        <v>85</v>
      </c>
      <c r="BP50" s="296">
        <v>92</v>
      </c>
      <c r="BQ50" s="296">
        <v>77</v>
      </c>
      <c r="BR50" s="296">
        <v>73</v>
      </c>
      <c r="BS50" s="296">
        <v>69</v>
      </c>
      <c r="BT50" s="296">
        <v>62</v>
      </c>
      <c r="BU50" s="296">
        <v>65</v>
      </c>
      <c r="BV50" s="296">
        <v>66</v>
      </c>
      <c r="BW50" s="296">
        <v>77</v>
      </c>
    </row>
    <row r="51" spans="1:75" x14ac:dyDescent="0.25">
      <c r="A51" t="s">
        <v>48</v>
      </c>
      <c r="B51" s="296">
        <v>13</v>
      </c>
      <c r="C51" s="296">
        <v>14</v>
      </c>
      <c r="D51" s="296">
        <v>14</v>
      </c>
      <c r="E51" s="296">
        <v>11</v>
      </c>
      <c r="F51" s="296">
        <v>9</v>
      </c>
      <c r="G51" s="296">
        <v>7</v>
      </c>
      <c r="H51" s="296">
        <v>6</v>
      </c>
      <c r="I51" s="296">
        <v>8</v>
      </c>
      <c r="J51" s="296">
        <v>8</v>
      </c>
      <c r="K51" s="296">
        <v>14</v>
      </c>
      <c r="L51" s="296">
        <v>12</v>
      </c>
      <c r="M51" s="296">
        <v>12</v>
      </c>
      <c r="N51" s="296">
        <v>13</v>
      </c>
      <c r="O51" s="296">
        <v>21</v>
      </c>
      <c r="P51" s="296">
        <v>20</v>
      </c>
      <c r="Q51" s="296">
        <v>15</v>
      </c>
      <c r="R51" s="296">
        <v>18</v>
      </c>
      <c r="S51" s="296">
        <v>13</v>
      </c>
      <c r="T51" s="296">
        <v>15</v>
      </c>
      <c r="U51" s="296">
        <v>22</v>
      </c>
      <c r="V51" s="296">
        <v>16</v>
      </c>
      <c r="W51" s="296">
        <v>18</v>
      </c>
      <c r="X51" s="296">
        <v>20</v>
      </c>
      <c r="Y51" s="296">
        <v>20</v>
      </c>
      <c r="Z51" s="296">
        <v>26</v>
      </c>
      <c r="AA51" s="296">
        <v>26</v>
      </c>
      <c r="AB51" s="296">
        <v>25</v>
      </c>
      <c r="AC51" s="296">
        <v>21</v>
      </c>
      <c r="AD51" s="296">
        <v>20</v>
      </c>
      <c r="AE51" s="296">
        <v>19</v>
      </c>
      <c r="AF51" s="296">
        <v>23</v>
      </c>
      <c r="AG51" s="296">
        <v>17</v>
      </c>
      <c r="AH51" s="296">
        <v>21</v>
      </c>
      <c r="AI51" s="296">
        <v>18</v>
      </c>
      <c r="AJ51" s="296">
        <v>25</v>
      </c>
      <c r="AK51" s="296">
        <v>30</v>
      </c>
      <c r="AL51" s="296">
        <v>44</v>
      </c>
      <c r="AM51" s="296">
        <v>39</v>
      </c>
      <c r="AN51" s="296">
        <v>41</v>
      </c>
      <c r="AO51" s="296">
        <v>43</v>
      </c>
      <c r="AP51" s="296">
        <v>33</v>
      </c>
      <c r="AQ51" s="296">
        <v>27</v>
      </c>
      <c r="AR51" s="296">
        <v>27</v>
      </c>
      <c r="AS51" s="296">
        <v>29</v>
      </c>
      <c r="AT51" s="296">
        <v>32</v>
      </c>
      <c r="AU51" s="296">
        <v>33</v>
      </c>
      <c r="AV51" s="296">
        <v>32</v>
      </c>
      <c r="AW51" s="296">
        <v>28</v>
      </c>
      <c r="AX51" s="296">
        <v>37</v>
      </c>
      <c r="AY51" s="296">
        <v>43</v>
      </c>
      <c r="AZ51" s="296">
        <v>40</v>
      </c>
      <c r="BA51" s="296">
        <v>33</v>
      </c>
      <c r="BB51" s="296">
        <v>31</v>
      </c>
      <c r="BC51" s="296">
        <v>27</v>
      </c>
      <c r="BD51" s="296">
        <v>27</v>
      </c>
      <c r="BE51" s="296">
        <v>25</v>
      </c>
      <c r="BF51" s="296">
        <v>23</v>
      </c>
      <c r="BG51" s="296">
        <v>16</v>
      </c>
      <c r="BH51" s="296">
        <v>13</v>
      </c>
      <c r="BI51" s="296">
        <v>14</v>
      </c>
      <c r="BJ51" s="296">
        <v>16</v>
      </c>
      <c r="BK51" s="296">
        <v>16</v>
      </c>
      <c r="BL51" s="296">
        <v>13</v>
      </c>
      <c r="BM51" s="296">
        <v>9</v>
      </c>
      <c r="BN51" s="296">
        <v>8</v>
      </c>
      <c r="BO51" s="296">
        <v>9</v>
      </c>
      <c r="BP51" s="296">
        <v>10</v>
      </c>
      <c r="BQ51" s="296">
        <v>9</v>
      </c>
      <c r="BR51" s="296">
        <v>11</v>
      </c>
      <c r="BS51" s="296">
        <v>16</v>
      </c>
      <c r="BT51" s="296">
        <v>19</v>
      </c>
      <c r="BU51" s="296">
        <v>21</v>
      </c>
      <c r="BV51" s="296">
        <v>18</v>
      </c>
      <c r="BW51" s="296">
        <v>21</v>
      </c>
    </row>
    <row r="52" spans="1:75" x14ac:dyDescent="0.25">
      <c r="A52" t="s">
        <v>49</v>
      </c>
      <c r="B52" s="296">
        <v>65</v>
      </c>
      <c r="C52" s="296">
        <v>83</v>
      </c>
      <c r="D52" s="296">
        <v>101</v>
      </c>
      <c r="E52" s="296">
        <v>121</v>
      </c>
      <c r="F52" s="296">
        <v>134</v>
      </c>
      <c r="G52" s="296">
        <v>142</v>
      </c>
      <c r="H52" s="296">
        <v>143</v>
      </c>
      <c r="I52" s="296">
        <v>148</v>
      </c>
      <c r="J52" s="296">
        <v>177</v>
      </c>
      <c r="K52" s="296">
        <v>247</v>
      </c>
      <c r="L52" s="296">
        <v>266</v>
      </c>
      <c r="M52" s="296">
        <v>344</v>
      </c>
      <c r="N52" s="296">
        <v>420</v>
      </c>
      <c r="O52" s="296">
        <v>443</v>
      </c>
      <c r="P52" s="296">
        <v>488</v>
      </c>
      <c r="Q52" s="296">
        <v>565</v>
      </c>
      <c r="R52" s="296">
        <v>643</v>
      </c>
      <c r="S52" s="296">
        <v>679</v>
      </c>
      <c r="T52" s="296">
        <v>788</v>
      </c>
      <c r="U52" s="296">
        <v>819</v>
      </c>
      <c r="V52" s="296">
        <v>882</v>
      </c>
      <c r="W52" s="296">
        <v>936</v>
      </c>
      <c r="X52" s="296">
        <v>1062</v>
      </c>
      <c r="Y52" s="296">
        <v>1103</v>
      </c>
      <c r="Z52" s="296">
        <v>1154</v>
      </c>
      <c r="AA52" s="296">
        <v>1234</v>
      </c>
      <c r="AB52" s="296">
        <v>1413</v>
      </c>
      <c r="AC52" s="296">
        <v>1558</v>
      </c>
      <c r="AD52" s="296">
        <v>1488</v>
      </c>
      <c r="AE52" s="296">
        <v>1724</v>
      </c>
      <c r="AF52" s="296">
        <v>1697</v>
      </c>
      <c r="AG52" s="296">
        <v>1721</v>
      </c>
      <c r="AH52" s="296">
        <v>1744</v>
      </c>
      <c r="AI52" s="296">
        <v>1792</v>
      </c>
      <c r="AJ52" s="296">
        <v>1909</v>
      </c>
      <c r="AK52" s="296">
        <v>2064</v>
      </c>
      <c r="AL52" s="296">
        <v>2131</v>
      </c>
      <c r="AM52" s="296">
        <v>2113</v>
      </c>
      <c r="AN52" s="296">
        <v>2168</v>
      </c>
      <c r="AO52" s="296">
        <v>2135</v>
      </c>
      <c r="AP52" s="296">
        <v>1936</v>
      </c>
      <c r="AQ52" s="296">
        <v>1913</v>
      </c>
      <c r="AR52" s="296">
        <v>1709</v>
      </c>
      <c r="AS52" s="296">
        <v>1534</v>
      </c>
      <c r="AT52" s="296">
        <v>1446</v>
      </c>
      <c r="AU52" s="296">
        <v>1463</v>
      </c>
      <c r="AV52" s="296">
        <v>1412</v>
      </c>
      <c r="AW52" s="296">
        <v>1494</v>
      </c>
      <c r="AX52" s="296">
        <v>1441</v>
      </c>
      <c r="AY52" s="296">
        <v>1456</v>
      </c>
      <c r="AZ52" s="296">
        <v>1504</v>
      </c>
      <c r="BA52" s="296">
        <v>1537</v>
      </c>
      <c r="BB52" s="296">
        <v>1582</v>
      </c>
      <c r="BC52" s="296">
        <v>1677</v>
      </c>
      <c r="BD52" s="296">
        <v>1567</v>
      </c>
      <c r="BE52" s="296">
        <v>1596</v>
      </c>
      <c r="BF52" s="296">
        <v>1464</v>
      </c>
      <c r="BG52" s="296">
        <v>1507</v>
      </c>
      <c r="BH52" s="296">
        <v>1487</v>
      </c>
      <c r="BI52" s="296">
        <v>1477</v>
      </c>
      <c r="BJ52" s="296">
        <v>1388</v>
      </c>
      <c r="BK52" s="296">
        <v>1472</v>
      </c>
      <c r="BL52" s="296">
        <v>1516</v>
      </c>
      <c r="BM52" s="296">
        <v>1583</v>
      </c>
      <c r="BN52" s="296">
        <v>1596</v>
      </c>
      <c r="BO52" s="296">
        <v>1643</v>
      </c>
      <c r="BP52" s="296">
        <v>1614</v>
      </c>
      <c r="BQ52" s="296">
        <v>1575</v>
      </c>
      <c r="BR52" s="296">
        <v>1567</v>
      </c>
      <c r="BS52" s="296">
        <v>1498</v>
      </c>
      <c r="BT52" s="296">
        <v>1482</v>
      </c>
      <c r="BU52" s="296">
        <v>1426</v>
      </c>
      <c r="BV52" s="296">
        <v>1385</v>
      </c>
      <c r="BW52" s="296">
        <v>1446</v>
      </c>
    </row>
    <row r="53" spans="1:75" x14ac:dyDescent="0.25">
      <c r="A53" t="s">
        <v>50</v>
      </c>
      <c r="B53" s="296">
        <v>942</v>
      </c>
      <c r="C53" s="296">
        <v>1206</v>
      </c>
      <c r="D53" s="296">
        <v>1435</v>
      </c>
      <c r="E53" s="296">
        <v>1574</v>
      </c>
      <c r="F53" s="296">
        <v>1606</v>
      </c>
      <c r="G53" s="296">
        <v>1686</v>
      </c>
      <c r="H53" s="296">
        <v>1791</v>
      </c>
      <c r="I53" s="296">
        <v>1809</v>
      </c>
      <c r="J53" s="296">
        <v>1820</v>
      </c>
      <c r="K53" s="296">
        <v>1832</v>
      </c>
      <c r="L53" s="296">
        <v>1839</v>
      </c>
      <c r="M53" s="296">
        <v>1838</v>
      </c>
      <c r="N53" s="296">
        <v>1783</v>
      </c>
      <c r="O53" s="296">
        <v>1844</v>
      </c>
      <c r="P53" s="296">
        <v>1826</v>
      </c>
      <c r="Q53" s="296">
        <v>1808</v>
      </c>
      <c r="R53" s="296">
        <v>1787</v>
      </c>
      <c r="S53" s="296">
        <v>1798</v>
      </c>
      <c r="T53" s="296">
        <v>1721</v>
      </c>
      <c r="U53" s="296">
        <v>1681</v>
      </c>
      <c r="V53" s="296">
        <v>1664</v>
      </c>
      <c r="W53" s="296">
        <v>1606</v>
      </c>
      <c r="X53" s="296">
        <v>1583</v>
      </c>
      <c r="Y53" s="296">
        <v>1573</v>
      </c>
      <c r="Z53" s="296">
        <v>1547</v>
      </c>
      <c r="AA53" s="296">
        <v>1518</v>
      </c>
      <c r="AB53" s="296">
        <v>1484</v>
      </c>
      <c r="AC53" s="296">
        <v>1562</v>
      </c>
      <c r="AD53" s="296">
        <v>1550</v>
      </c>
      <c r="AE53" s="296">
        <v>1594</v>
      </c>
      <c r="AF53" s="296">
        <v>1632</v>
      </c>
      <c r="AG53" s="296">
        <v>1616</v>
      </c>
      <c r="AH53" s="296">
        <v>1605</v>
      </c>
      <c r="AI53" s="296">
        <v>1709</v>
      </c>
      <c r="AJ53" s="296">
        <v>1702</v>
      </c>
      <c r="AK53" s="296">
        <v>1660</v>
      </c>
      <c r="AL53" s="296">
        <v>1668</v>
      </c>
      <c r="AM53" s="296">
        <v>1717</v>
      </c>
      <c r="AN53" s="296">
        <v>1688</v>
      </c>
      <c r="AO53" s="296">
        <v>1585</v>
      </c>
      <c r="AP53" s="296">
        <v>1575</v>
      </c>
      <c r="AQ53" s="296">
        <v>1518</v>
      </c>
      <c r="AR53" s="296">
        <v>1577</v>
      </c>
      <c r="AS53" s="296">
        <v>1648</v>
      </c>
      <c r="AT53" s="296">
        <v>1678</v>
      </c>
      <c r="AU53" s="296">
        <v>1750</v>
      </c>
      <c r="AV53" s="296">
        <v>1685</v>
      </c>
      <c r="AW53" s="296">
        <v>1584</v>
      </c>
      <c r="AX53" s="296">
        <v>1479</v>
      </c>
      <c r="AY53" s="296">
        <v>1341</v>
      </c>
      <c r="AZ53" s="296">
        <v>1251</v>
      </c>
      <c r="BA53" s="296">
        <v>1240</v>
      </c>
      <c r="BB53" s="296">
        <v>1138</v>
      </c>
      <c r="BC53" s="296">
        <v>1095</v>
      </c>
      <c r="BD53" s="296">
        <v>1023</v>
      </c>
      <c r="BE53" s="296">
        <v>902</v>
      </c>
      <c r="BF53" s="296">
        <v>846</v>
      </c>
      <c r="BG53" s="296">
        <v>832</v>
      </c>
      <c r="BH53" s="296">
        <v>783</v>
      </c>
      <c r="BI53" s="296">
        <v>772</v>
      </c>
      <c r="BJ53" s="296">
        <v>714</v>
      </c>
      <c r="BK53" s="296">
        <v>711</v>
      </c>
      <c r="BL53" s="296">
        <v>690</v>
      </c>
      <c r="BM53" s="296">
        <v>748</v>
      </c>
      <c r="BN53" s="296">
        <v>776</v>
      </c>
      <c r="BO53" s="296">
        <v>818</v>
      </c>
      <c r="BP53" s="296">
        <v>878</v>
      </c>
      <c r="BQ53" s="296">
        <v>881</v>
      </c>
      <c r="BR53" s="296">
        <v>895</v>
      </c>
      <c r="BS53" s="296">
        <v>914</v>
      </c>
      <c r="BT53" s="296">
        <v>862</v>
      </c>
      <c r="BU53" s="296">
        <v>848</v>
      </c>
      <c r="BV53" s="296">
        <v>823</v>
      </c>
      <c r="BW53" s="296">
        <v>791</v>
      </c>
    </row>
    <row r="54" spans="1:75" x14ac:dyDescent="0.25">
      <c r="A54" t="s">
        <v>51</v>
      </c>
      <c r="B54" s="296">
        <v>20</v>
      </c>
      <c r="C54" s="296">
        <v>21</v>
      </c>
      <c r="D54" s="296">
        <v>22</v>
      </c>
      <c r="E54" s="296">
        <v>11</v>
      </c>
      <c r="F54" s="296">
        <v>13</v>
      </c>
      <c r="G54" s="296">
        <v>14</v>
      </c>
      <c r="H54" s="296">
        <v>10</v>
      </c>
      <c r="I54" s="296">
        <v>11</v>
      </c>
      <c r="J54" s="296">
        <v>13</v>
      </c>
      <c r="K54" s="296">
        <v>19</v>
      </c>
      <c r="L54" s="296">
        <v>16</v>
      </c>
      <c r="M54" s="296">
        <v>19</v>
      </c>
      <c r="N54" s="296">
        <v>12</v>
      </c>
      <c r="O54" s="296">
        <v>13</v>
      </c>
      <c r="P54" s="296">
        <v>13</v>
      </c>
      <c r="Q54" s="296">
        <v>11</v>
      </c>
      <c r="R54" s="296">
        <v>11</v>
      </c>
      <c r="S54" s="296">
        <v>12</v>
      </c>
      <c r="T54" s="296">
        <v>15</v>
      </c>
      <c r="U54" s="296">
        <v>16</v>
      </c>
      <c r="V54" s="296">
        <v>21</v>
      </c>
      <c r="W54" s="296">
        <v>30</v>
      </c>
      <c r="X54" s="296">
        <v>41</v>
      </c>
      <c r="Y54" s="296">
        <v>48</v>
      </c>
      <c r="Z54" s="296">
        <v>47</v>
      </c>
      <c r="AA54" s="296">
        <v>49</v>
      </c>
      <c r="AB54" s="296">
        <v>42</v>
      </c>
      <c r="AC54" s="296">
        <v>39</v>
      </c>
      <c r="AD54" s="296">
        <v>31</v>
      </c>
      <c r="AE54" s="296">
        <v>32</v>
      </c>
      <c r="AF54" s="296">
        <v>29</v>
      </c>
      <c r="AG54" s="296">
        <v>50</v>
      </c>
      <c r="AH54" s="296">
        <v>37</v>
      </c>
      <c r="AI54" s="296">
        <v>35</v>
      </c>
      <c r="AJ54" s="296">
        <v>32</v>
      </c>
      <c r="AK54" s="296">
        <v>29</v>
      </c>
      <c r="AL54" s="296">
        <v>27</v>
      </c>
      <c r="AM54" s="296">
        <v>34</v>
      </c>
      <c r="AN54" s="296">
        <v>31</v>
      </c>
      <c r="AO54" s="296">
        <v>33</v>
      </c>
      <c r="AP54" s="296">
        <v>29</v>
      </c>
      <c r="AQ54" s="296">
        <v>41</v>
      </c>
      <c r="AR54" s="296">
        <v>39</v>
      </c>
      <c r="AS54" s="296">
        <v>34</v>
      </c>
      <c r="AT54" s="296">
        <v>38</v>
      </c>
      <c r="AU54" s="296">
        <v>38</v>
      </c>
      <c r="AV54" s="296">
        <v>33</v>
      </c>
      <c r="AW54" s="296">
        <v>23</v>
      </c>
      <c r="AX54" s="296">
        <v>24</v>
      </c>
      <c r="AY54" s="296">
        <v>20</v>
      </c>
      <c r="AZ54" s="296">
        <v>19</v>
      </c>
      <c r="BA54" s="296">
        <v>23</v>
      </c>
      <c r="BB54" s="296">
        <v>21</v>
      </c>
      <c r="BC54" s="296">
        <v>25</v>
      </c>
      <c r="BD54" s="296">
        <v>38</v>
      </c>
      <c r="BE54" s="296">
        <v>39</v>
      </c>
      <c r="BF54" s="296">
        <v>49</v>
      </c>
      <c r="BG54" s="296">
        <v>52</v>
      </c>
      <c r="BH54" s="296">
        <v>51</v>
      </c>
      <c r="BI54" s="296">
        <v>42</v>
      </c>
      <c r="BJ54" s="296">
        <v>32</v>
      </c>
      <c r="BK54" s="296">
        <v>27</v>
      </c>
      <c r="BL54" s="296">
        <v>20</v>
      </c>
      <c r="BM54" s="296">
        <v>24</v>
      </c>
      <c r="BN54" s="296">
        <v>18</v>
      </c>
      <c r="BO54" s="296">
        <v>31</v>
      </c>
      <c r="BP54" s="296">
        <v>29</v>
      </c>
      <c r="BQ54" s="296">
        <v>25</v>
      </c>
      <c r="BR54" s="296">
        <v>22</v>
      </c>
      <c r="BS54" s="296">
        <v>16</v>
      </c>
      <c r="BT54" s="296">
        <v>20</v>
      </c>
      <c r="BU54" s="296">
        <v>23</v>
      </c>
      <c r="BV54" s="296">
        <v>25</v>
      </c>
      <c r="BW54" s="296">
        <v>13</v>
      </c>
    </row>
    <row r="55" spans="1:75" x14ac:dyDescent="0.25">
      <c r="A55" t="s">
        <v>52</v>
      </c>
      <c r="B55" s="296">
        <v>525</v>
      </c>
      <c r="C55" s="296">
        <v>573</v>
      </c>
      <c r="D55" s="296">
        <v>626</v>
      </c>
      <c r="E55" s="296">
        <v>671</v>
      </c>
      <c r="F55" s="296">
        <v>736</v>
      </c>
      <c r="G55" s="296">
        <v>804</v>
      </c>
      <c r="H55" s="296">
        <v>859</v>
      </c>
      <c r="I55" s="296">
        <v>885</v>
      </c>
      <c r="J55" s="296">
        <v>889</v>
      </c>
      <c r="K55" s="296">
        <v>924</v>
      </c>
      <c r="L55" s="296">
        <v>955</v>
      </c>
      <c r="M55" s="296">
        <v>961</v>
      </c>
      <c r="N55" s="296">
        <v>989</v>
      </c>
      <c r="O55" s="296">
        <v>1038</v>
      </c>
      <c r="P55" s="296">
        <v>1087</v>
      </c>
      <c r="Q55" s="296">
        <v>1107</v>
      </c>
      <c r="R55" s="296">
        <v>1075</v>
      </c>
      <c r="S55" s="296">
        <v>1094</v>
      </c>
      <c r="T55" s="296">
        <v>1218</v>
      </c>
      <c r="U55" s="296">
        <v>1285</v>
      </c>
      <c r="V55" s="296">
        <v>1308</v>
      </c>
      <c r="W55" s="296">
        <v>1374</v>
      </c>
      <c r="X55" s="296">
        <v>1390</v>
      </c>
      <c r="Y55" s="296">
        <v>1398</v>
      </c>
      <c r="Z55" s="296">
        <v>1386</v>
      </c>
      <c r="AA55" s="296">
        <v>1453</v>
      </c>
      <c r="AB55" s="296">
        <v>1395</v>
      </c>
      <c r="AC55" s="296">
        <v>1399</v>
      </c>
      <c r="AD55" s="296">
        <v>1346</v>
      </c>
      <c r="AE55" s="296">
        <v>1426</v>
      </c>
      <c r="AF55" s="296">
        <v>1442</v>
      </c>
      <c r="AG55" s="296">
        <v>1432</v>
      </c>
      <c r="AH55" s="296">
        <v>1366</v>
      </c>
      <c r="AI55" s="296">
        <v>1404</v>
      </c>
      <c r="AJ55" s="296">
        <v>1417</v>
      </c>
      <c r="AK55" s="296">
        <v>1348</v>
      </c>
      <c r="AL55" s="296">
        <v>1302</v>
      </c>
      <c r="AM55" s="296">
        <v>1380</v>
      </c>
      <c r="AN55" s="296">
        <v>1377</v>
      </c>
      <c r="AO55" s="296">
        <v>1396</v>
      </c>
      <c r="AP55" s="296">
        <v>1335</v>
      </c>
      <c r="AQ55" s="296">
        <v>1301</v>
      </c>
      <c r="AR55" s="296">
        <v>1267</v>
      </c>
      <c r="AS55" s="296">
        <v>1254</v>
      </c>
      <c r="AT55" s="296">
        <v>1141</v>
      </c>
      <c r="AU55" s="296">
        <v>1168</v>
      </c>
      <c r="AV55" s="296">
        <v>1130</v>
      </c>
      <c r="AW55" s="296">
        <v>1116</v>
      </c>
      <c r="AX55" s="296">
        <v>1040</v>
      </c>
      <c r="AY55" s="296">
        <v>1061</v>
      </c>
      <c r="AZ55" s="296">
        <v>1046</v>
      </c>
      <c r="BA55" s="296">
        <v>1149</v>
      </c>
      <c r="BB55" s="296">
        <v>1218</v>
      </c>
      <c r="BC55" s="296">
        <v>1252</v>
      </c>
      <c r="BD55" s="296">
        <v>1297</v>
      </c>
      <c r="BE55" s="296">
        <v>1275</v>
      </c>
      <c r="BF55" s="296">
        <v>1206</v>
      </c>
      <c r="BG55" s="296">
        <v>1166</v>
      </c>
      <c r="BH55" s="296">
        <v>1247</v>
      </c>
      <c r="BI55" s="296">
        <v>1240</v>
      </c>
      <c r="BJ55" s="296">
        <v>1269</v>
      </c>
      <c r="BK55" s="296">
        <v>1387</v>
      </c>
      <c r="BL55" s="296">
        <v>1379</v>
      </c>
      <c r="BM55" s="296">
        <v>1441</v>
      </c>
      <c r="BN55" s="296">
        <v>1361</v>
      </c>
      <c r="BO55" s="296">
        <v>1386</v>
      </c>
      <c r="BP55" s="296">
        <v>1364</v>
      </c>
      <c r="BQ55" s="296">
        <v>1477</v>
      </c>
      <c r="BR55" s="296">
        <v>1477</v>
      </c>
      <c r="BS55" s="296">
        <v>1618</v>
      </c>
      <c r="BT55" s="296">
        <v>1686</v>
      </c>
      <c r="BU55" s="296">
        <v>1720</v>
      </c>
      <c r="BV55" s="296">
        <v>1648</v>
      </c>
      <c r="BW55" s="296">
        <v>1682</v>
      </c>
    </row>
    <row r="56" spans="1:75" x14ac:dyDescent="0.25">
      <c r="A56" t="s">
        <v>53</v>
      </c>
      <c r="B56" s="296">
        <v>365</v>
      </c>
      <c r="C56" s="296">
        <v>354</v>
      </c>
      <c r="D56" s="296">
        <v>322</v>
      </c>
      <c r="E56" s="296">
        <v>326</v>
      </c>
      <c r="F56" s="296">
        <v>311</v>
      </c>
      <c r="G56" s="296">
        <v>323</v>
      </c>
      <c r="H56" s="296">
        <v>326</v>
      </c>
      <c r="I56" s="296">
        <v>312</v>
      </c>
      <c r="J56" s="296">
        <v>310</v>
      </c>
      <c r="K56" s="296">
        <v>322</v>
      </c>
      <c r="L56" s="296">
        <v>319</v>
      </c>
      <c r="M56" s="296">
        <v>323</v>
      </c>
      <c r="N56" s="296">
        <v>328</v>
      </c>
      <c r="O56" s="296">
        <v>330</v>
      </c>
      <c r="P56" s="296">
        <v>320</v>
      </c>
      <c r="Q56" s="296">
        <v>328</v>
      </c>
      <c r="R56" s="296">
        <v>322</v>
      </c>
      <c r="S56" s="296">
        <v>341</v>
      </c>
      <c r="T56" s="296">
        <v>331</v>
      </c>
      <c r="U56" s="296">
        <v>336</v>
      </c>
      <c r="V56" s="296">
        <v>336</v>
      </c>
      <c r="W56" s="296">
        <v>332</v>
      </c>
      <c r="X56" s="296">
        <v>319</v>
      </c>
      <c r="Y56" s="296">
        <v>300</v>
      </c>
      <c r="Z56" s="296">
        <v>287</v>
      </c>
      <c r="AA56" s="296">
        <v>293</v>
      </c>
      <c r="AB56" s="296">
        <v>282</v>
      </c>
      <c r="AC56" s="296">
        <v>294</v>
      </c>
      <c r="AD56" s="296">
        <v>294</v>
      </c>
      <c r="AE56" s="296">
        <v>294</v>
      </c>
      <c r="AF56" s="296">
        <v>305</v>
      </c>
      <c r="AG56" s="296">
        <v>322</v>
      </c>
      <c r="AH56" s="296">
        <v>334</v>
      </c>
      <c r="AI56" s="296">
        <v>349</v>
      </c>
      <c r="AJ56" s="296">
        <v>343</v>
      </c>
      <c r="AK56" s="296">
        <v>315</v>
      </c>
      <c r="AL56" s="296">
        <v>325</v>
      </c>
      <c r="AM56" s="296">
        <v>315</v>
      </c>
      <c r="AN56" s="296">
        <v>324</v>
      </c>
      <c r="AO56" s="296">
        <v>307</v>
      </c>
      <c r="AP56" s="296">
        <v>320</v>
      </c>
      <c r="AQ56" s="296">
        <v>358</v>
      </c>
      <c r="AR56" s="296">
        <v>380</v>
      </c>
      <c r="AS56" s="296">
        <v>386</v>
      </c>
      <c r="AT56" s="296">
        <v>386</v>
      </c>
      <c r="AU56" s="296">
        <v>404</v>
      </c>
      <c r="AV56" s="296">
        <v>409</v>
      </c>
      <c r="AW56" s="296">
        <v>394</v>
      </c>
      <c r="AX56" s="296">
        <v>378</v>
      </c>
      <c r="AY56" s="296">
        <v>356</v>
      </c>
      <c r="AZ56" s="296">
        <v>345</v>
      </c>
      <c r="BA56" s="296">
        <v>363</v>
      </c>
      <c r="BB56" s="296">
        <v>330</v>
      </c>
      <c r="BC56" s="296">
        <v>314</v>
      </c>
      <c r="BD56" s="296">
        <v>282</v>
      </c>
      <c r="BE56" s="296">
        <v>263</v>
      </c>
      <c r="BF56" s="296">
        <v>261</v>
      </c>
      <c r="BG56" s="296">
        <v>261</v>
      </c>
      <c r="BH56" s="296">
        <v>257</v>
      </c>
      <c r="BI56" s="296">
        <v>237</v>
      </c>
      <c r="BJ56" s="296">
        <v>243</v>
      </c>
      <c r="BK56" s="296">
        <v>239</v>
      </c>
      <c r="BL56" s="296">
        <v>238</v>
      </c>
      <c r="BM56" s="296">
        <v>227</v>
      </c>
      <c r="BN56" s="296">
        <v>216</v>
      </c>
      <c r="BO56" s="296">
        <v>225</v>
      </c>
      <c r="BP56" s="296">
        <v>239</v>
      </c>
      <c r="BQ56" s="296">
        <v>238</v>
      </c>
      <c r="BR56" s="296">
        <v>257</v>
      </c>
      <c r="BS56" s="296">
        <v>257</v>
      </c>
      <c r="BT56" s="296">
        <v>241</v>
      </c>
      <c r="BU56" s="296">
        <v>227</v>
      </c>
      <c r="BV56" s="296">
        <v>227</v>
      </c>
      <c r="BW56" s="296">
        <v>224</v>
      </c>
    </row>
    <row r="57" spans="1:75" x14ac:dyDescent="0.25">
      <c r="A57" t="s">
        <v>54</v>
      </c>
      <c r="B57" s="296">
        <v>541</v>
      </c>
      <c r="C57" s="296">
        <v>541</v>
      </c>
      <c r="D57" s="296">
        <v>536</v>
      </c>
      <c r="E57" s="296">
        <v>521</v>
      </c>
      <c r="F57" s="296">
        <v>513</v>
      </c>
      <c r="G57" s="296">
        <v>498</v>
      </c>
      <c r="H57" s="296">
        <v>485</v>
      </c>
      <c r="I57" s="296">
        <v>474</v>
      </c>
      <c r="J57" s="296">
        <v>458</v>
      </c>
      <c r="K57" s="296">
        <v>472</v>
      </c>
      <c r="L57" s="296">
        <v>459</v>
      </c>
      <c r="M57" s="296">
        <v>437</v>
      </c>
      <c r="N57" s="296">
        <v>413</v>
      </c>
      <c r="O57" s="296">
        <v>401</v>
      </c>
      <c r="P57" s="296">
        <v>362</v>
      </c>
      <c r="Q57" s="296">
        <v>337</v>
      </c>
      <c r="R57" s="296">
        <v>340</v>
      </c>
      <c r="S57" s="296">
        <v>357</v>
      </c>
      <c r="T57" s="296">
        <v>364</v>
      </c>
      <c r="U57" s="296">
        <v>356</v>
      </c>
      <c r="V57" s="296">
        <v>364</v>
      </c>
      <c r="W57" s="296">
        <v>352</v>
      </c>
      <c r="X57" s="296">
        <v>361</v>
      </c>
      <c r="Y57" s="296">
        <v>373</v>
      </c>
      <c r="Z57" s="296">
        <v>348</v>
      </c>
      <c r="AA57" s="296">
        <v>376</v>
      </c>
      <c r="AB57" s="296">
        <v>358</v>
      </c>
      <c r="AC57" s="296">
        <v>352</v>
      </c>
      <c r="AD57" s="296">
        <v>347</v>
      </c>
      <c r="AE57" s="296">
        <v>333</v>
      </c>
      <c r="AF57" s="296">
        <v>323</v>
      </c>
      <c r="AG57" s="296">
        <v>294</v>
      </c>
      <c r="AH57" s="296">
        <v>294</v>
      </c>
      <c r="AI57" s="296">
        <v>298</v>
      </c>
      <c r="AJ57" s="296">
        <v>317</v>
      </c>
      <c r="AK57" s="296">
        <v>290</v>
      </c>
      <c r="AL57" s="296">
        <v>277</v>
      </c>
      <c r="AM57" s="296">
        <v>302</v>
      </c>
      <c r="AN57" s="296">
        <v>301</v>
      </c>
      <c r="AO57" s="296">
        <v>278</v>
      </c>
      <c r="AP57" s="296">
        <v>271</v>
      </c>
      <c r="AQ57" s="296">
        <v>273</v>
      </c>
      <c r="AR57" s="296">
        <v>264</v>
      </c>
      <c r="AS57" s="296">
        <v>253</v>
      </c>
      <c r="AT57" s="296">
        <v>255</v>
      </c>
      <c r="AU57" s="296">
        <v>255</v>
      </c>
      <c r="AV57" s="296">
        <v>251</v>
      </c>
      <c r="AW57" s="296">
        <v>243</v>
      </c>
      <c r="AX57" s="296">
        <v>262</v>
      </c>
      <c r="AY57" s="296">
        <v>279</v>
      </c>
      <c r="AZ57" s="296">
        <v>263</v>
      </c>
      <c r="BA57" s="296">
        <v>250</v>
      </c>
      <c r="BB57" s="296">
        <v>251</v>
      </c>
      <c r="BC57" s="296">
        <v>270</v>
      </c>
      <c r="BD57" s="296">
        <v>287</v>
      </c>
      <c r="BE57" s="296">
        <v>281</v>
      </c>
      <c r="BF57" s="296">
        <v>250</v>
      </c>
      <c r="BG57" s="296">
        <v>256</v>
      </c>
      <c r="BH57" s="296">
        <v>246</v>
      </c>
      <c r="BI57" s="296">
        <v>253</v>
      </c>
      <c r="BJ57" s="296">
        <v>262</v>
      </c>
      <c r="BK57" s="296">
        <v>240</v>
      </c>
      <c r="BL57" s="296">
        <v>245</v>
      </c>
      <c r="BM57" s="296">
        <v>219</v>
      </c>
      <c r="BN57" s="296">
        <v>218</v>
      </c>
      <c r="BO57" s="296">
        <v>235</v>
      </c>
      <c r="BP57" s="296">
        <v>216</v>
      </c>
      <c r="BQ57" s="296">
        <v>222</v>
      </c>
      <c r="BR57" s="296">
        <v>240</v>
      </c>
      <c r="BS57" s="296">
        <v>233</v>
      </c>
      <c r="BT57" s="296">
        <v>223</v>
      </c>
      <c r="BU57" s="296">
        <v>236</v>
      </c>
      <c r="BV57" s="296">
        <v>222</v>
      </c>
      <c r="BW57" s="296">
        <v>212</v>
      </c>
    </row>
    <row r="58" spans="1:75" x14ac:dyDescent="0.25">
      <c r="A58" t="s">
        <v>55</v>
      </c>
      <c r="B58" s="296">
        <v>304</v>
      </c>
      <c r="C58" s="296">
        <v>297</v>
      </c>
      <c r="D58" s="296">
        <v>316</v>
      </c>
      <c r="E58" s="296">
        <v>335</v>
      </c>
      <c r="F58" s="296">
        <v>340</v>
      </c>
      <c r="G58" s="296">
        <v>381</v>
      </c>
      <c r="H58" s="296">
        <v>397</v>
      </c>
      <c r="I58" s="296">
        <v>368</v>
      </c>
      <c r="J58" s="296">
        <v>365</v>
      </c>
      <c r="K58" s="296">
        <v>392</v>
      </c>
      <c r="L58" s="296">
        <v>406</v>
      </c>
      <c r="M58" s="296">
        <v>387</v>
      </c>
      <c r="N58" s="296">
        <v>380</v>
      </c>
      <c r="O58" s="296">
        <v>448</v>
      </c>
      <c r="P58" s="296">
        <v>416</v>
      </c>
      <c r="Q58" s="296">
        <v>451</v>
      </c>
      <c r="R58" s="296">
        <v>453</v>
      </c>
      <c r="S58" s="296">
        <v>477</v>
      </c>
      <c r="T58" s="296">
        <v>482</v>
      </c>
      <c r="U58" s="296">
        <v>500</v>
      </c>
      <c r="V58" s="296">
        <v>517</v>
      </c>
      <c r="W58" s="296">
        <v>540</v>
      </c>
      <c r="X58" s="296">
        <v>541</v>
      </c>
      <c r="Y58" s="296">
        <v>544</v>
      </c>
      <c r="Z58" s="296">
        <v>579</v>
      </c>
      <c r="AA58" s="296">
        <v>578</v>
      </c>
      <c r="AB58" s="296">
        <v>540</v>
      </c>
      <c r="AC58" s="296">
        <v>569</v>
      </c>
      <c r="AD58" s="296">
        <v>553</v>
      </c>
      <c r="AE58" s="296">
        <v>638</v>
      </c>
      <c r="AF58" s="296">
        <v>655</v>
      </c>
      <c r="AG58" s="296">
        <v>649</v>
      </c>
      <c r="AH58" s="296">
        <v>664</v>
      </c>
      <c r="AI58" s="296">
        <v>682</v>
      </c>
      <c r="AJ58" s="296">
        <v>669</v>
      </c>
      <c r="AK58" s="296">
        <v>676</v>
      </c>
      <c r="AL58" s="296">
        <v>635</v>
      </c>
      <c r="AM58" s="296">
        <v>602</v>
      </c>
      <c r="AN58" s="296">
        <v>612</v>
      </c>
      <c r="AO58" s="296">
        <v>562</v>
      </c>
      <c r="AP58" s="296">
        <v>562</v>
      </c>
      <c r="AQ58" s="296">
        <v>592</v>
      </c>
      <c r="AR58" s="296">
        <v>567</v>
      </c>
      <c r="AS58" s="296">
        <v>532</v>
      </c>
      <c r="AT58" s="296">
        <v>529</v>
      </c>
      <c r="AU58" s="296">
        <v>542</v>
      </c>
      <c r="AV58" s="296">
        <v>534</v>
      </c>
      <c r="AW58" s="296">
        <v>519</v>
      </c>
      <c r="AX58" s="296">
        <v>503</v>
      </c>
      <c r="AY58" s="296">
        <v>511</v>
      </c>
      <c r="AZ58" s="296">
        <v>515</v>
      </c>
      <c r="BA58" s="296">
        <v>535</v>
      </c>
      <c r="BB58" s="296">
        <v>516</v>
      </c>
      <c r="BC58" s="296">
        <v>484</v>
      </c>
      <c r="BD58" s="296">
        <v>445</v>
      </c>
      <c r="BE58" s="296">
        <v>437</v>
      </c>
      <c r="BF58" s="296">
        <v>409</v>
      </c>
      <c r="BG58" s="296">
        <v>412</v>
      </c>
      <c r="BH58" s="296">
        <v>426</v>
      </c>
      <c r="BI58" s="296">
        <v>465</v>
      </c>
      <c r="BJ58" s="296">
        <v>444</v>
      </c>
      <c r="BK58" s="296">
        <v>493</v>
      </c>
      <c r="BL58" s="296">
        <v>525</v>
      </c>
      <c r="BM58" s="296">
        <v>542</v>
      </c>
      <c r="BN58" s="296">
        <v>536</v>
      </c>
      <c r="BO58" s="296">
        <v>541</v>
      </c>
      <c r="BP58" s="296">
        <v>521</v>
      </c>
      <c r="BQ58" s="296">
        <v>548</v>
      </c>
      <c r="BR58" s="296">
        <v>523</v>
      </c>
      <c r="BS58" s="296">
        <v>466</v>
      </c>
      <c r="BT58" s="296">
        <v>498</v>
      </c>
      <c r="BU58" s="296">
        <v>501</v>
      </c>
      <c r="BV58" s="296">
        <v>503</v>
      </c>
      <c r="BW58" s="296">
        <v>499</v>
      </c>
    </row>
    <row r="59" spans="1:75" x14ac:dyDescent="0.25">
      <c r="A59" t="s">
        <v>56</v>
      </c>
      <c r="B59" s="296">
        <v>58</v>
      </c>
      <c r="C59" s="296">
        <v>67</v>
      </c>
      <c r="D59" s="296">
        <v>73</v>
      </c>
      <c r="E59" s="296">
        <v>73</v>
      </c>
      <c r="F59" s="296">
        <v>69</v>
      </c>
      <c r="G59" s="296">
        <v>74</v>
      </c>
      <c r="H59" s="296">
        <v>61</v>
      </c>
      <c r="I59" s="296">
        <v>63</v>
      </c>
      <c r="J59" s="296">
        <v>54</v>
      </c>
      <c r="K59" s="296">
        <v>53</v>
      </c>
      <c r="L59" s="296">
        <v>58</v>
      </c>
      <c r="M59" s="296">
        <v>57</v>
      </c>
      <c r="N59" s="296">
        <v>55</v>
      </c>
      <c r="O59" s="296">
        <v>59</v>
      </c>
      <c r="P59" s="296">
        <v>57</v>
      </c>
      <c r="Q59" s="296">
        <v>62</v>
      </c>
      <c r="R59" s="296">
        <v>71</v>
      </c>
      <c r="S59" s="296">
        <v>70</v>
      </c>
      <c r="T59" s="296">
        <v>70</v>
      </c>
      <c r="U59" s="296">
        <v>83</v>
      </c>
      <c r="V59" s="296">
        <v>88</v>
      </c>
      <c r="W59" s="296">
        <v>90</v>
      </c>
      <c r="X59" s="296">
        <v>84</v>
      </c>
      <c r="Y59" s="296">
        <v>88</v>
      </c>
      <c r="Z59" s="296">
        <v>81</v>
      </c>
      <c r="AA59" s="296">
        <v>72</v>
      </c>
      <c r="AB59" s="296">
        <v>60</v>
      </c>
      <c r="AC59" s="296">
        <v>62</v>
      </c>
      <c r="AD59" s="296">
        <v>68</v>
      </c>
      <c r="AE59" s="296">
        <v>64</v>
      </c>
      <c r="AF59" s="296">
        <v>63</v>
      </c>
      <c r="AG59" s="296">
        <v>60</v>
      </c>
      <c r="AH59" s="296">
        <v>51</v>
      </c>
      <c r="AI59" s="296">
        <v>65</v>
      </c>
      <c r="AJ59" s="296">
        <v>65</v>
      </c>
      <c r="AK59" s="296">
        <v>50</v>
      </c>
      <c r="AL59" s="296">
        <v>55</v>
      </c>
      <c r="AM59" s="296">
        <v>57</v>
      </c>
      <c r="AN59" s="296">
        <v>59</v>
      </c>
      <c r="AO59" s="296">
        <v>49</v>
      </c>
      <c r="AP59" s="296">
        <v>52</v>
      </c>
      <c r="AQ59" s="296">
        <v>46</v>
      </c>
      <c r="AR59" s="296">
        <v>49</v>
      </c>
      <c r="AS59" s="296">
        <v>45</v>
      </c>
      <c r="AT59" s="296">
        <v>38</v>
      </c>
      <c r="AU59" s="296">
        <v>41</v>
      </c>
      <c r="AV59" s="296">
        <v>41</v>
      </c>
      <c r="AW59" s="296">
        <v>40</v>
      </c>
      <c r="AX59" s="296">
        <v>41</v>
      </c>
      <c r="AY59" s="296">
        <v>47</v>
      </c>
      <c r="AZ59" s="296">
        <v>47</v>
      </c>
      <c r="BA59" s="296">
        <v>38</v>
      </c>
      <c r="BB59" s="296">
        <v>35</v>
      </c>
      <c r="BC59" s="296">
        <v>45</v>
      </c>
      <c r="BD59" s="296">
        <v>33</v>
      </c>
      <c r="BE59" s="296">
        <v>35</v>
      </c>
      <c r="BF59" s="296">
        <v>38</v>
      </c>
      <c r="BG59" s="296">
        <v>46</v>
      </c>
      <c r="BH59" s="296">
        <v>45</v>
      </c>
      <c r="BI59" s="296">
        <v>43</v>
      </c>
      <c r="BJ59" s="296">
        <v>45</v>
      </c>
      <c r="BK59" s="296">
        <v>48</v>
      </c>
      <c r="BL59" s="296">
        <v>44</v>
      </c>
      <c r="BM59" s="296">
        <v>42</v>
      </c>
      <c r="BN59" s="296">
        <v>28</v>
      </c>
      <c r="BO59" s="296">
        <v>31</v>
      </c>
      <c r="BP59" s="296">
        <v>24</v>
      </c>
      <c r="BQ59" s="296">
        <v>31</v>
      </c>
      <c r="BR59" s="296">
        <v>35</v>
      </c>
      <c r="BS59" s="296">
        <v>31</v>
      </c>
      <c r="BT59" s="296">
        <v>34</v>
      </c>
      <c r="BU59" s="296">
        <v>38</v>
      </c>
      <c r="BV59" s="296">
        <v>41</v>
      </c>
      <c r="BW59" s="296">
        <v>36</v>
      </c>
    </row>
    <row r="60" spans="1:75" x14ac:dyDescent="0.25">
      <c r="A60" t="s">
        <v>57</v>
      </c>
      <c r="B60" s="296">
        <v>77</v>
      </c>
      <c r="C60" s="296">
        <v>80</v>
      </c>
      <c r="D60" s="296">
        <v>107</v>
      </c>
      <c r="E60" s="296">
        <v>102</v>
      </c>
      <c r="F60" s="296">
        <v>93</v>
      </c>
      <c r="G60" s="296">
        <v>90</v>
      </c>
      <c r="H60" s="296">
        <v>87</v>
      </c>
      <c r="I60" s="296">
        <v>80</v>
      </c>
      <c r="J60" s="296">
        <v>72</v>
      </c>
      <c r="K60" s="296">
        <v>71</v>
      </c>
      <c r="L60" s="296">
        <v>73</v>
      </c>
      <c r="M60" s="296">
        <v>80</v>
      </c>
      <c r="N60" s="296">
        <v>96</v>
      </c>
      <c r="O60" s="296">
        <v>102</v>
      </c>
      <c r="P60" s="296">
        <v>95</v>
      </c>
      <c r="Q60" s="296">
        <v>91</v>
      </c>
      <c r="R60" s="296">
        <v>83</v>
      </c>
      <c r="S60" s="296">
        <v>77</v>
      </c>
      <c r="T60" s="296">
        <v>77</v>
      </c>
      <c r="U60" s="296">
        <v>89</v>
      </c>
      <c r="V60" s="296">
        <v>81</v>
      </c>
      <c r="W60" s="296">
        <v>99</v>
      </c>
      <c r="X60" s="296">
        <v>111</v>
      </c>
      <c r="Y60" s="296">
        <v>95</v>
      </c>
      <c r="Z60" s="296">
        <v>92</v>
      </c>
      <c r="AA60" s="296">
        <v>85</v>
      </c>
      <c r="AB60" s="296">
        <v>83</v>
      </c>
      <c r="AC60" s="296">
        <v>85</v>
      </c>
      <c r="AD60" s="296">
        <v>90</v>
      </c>
      <c r="AE60" s="296">
        <v>93</v>
      </c>
      <c r="AF60" s="296">
        <v>99</v>
      </c>
      <c r="AG60" s="296">
        <v>82</v>
      </c>
      <c r="AH60" s="296">
        <v>86</v>
      </c>
      <c r="AI60" s="296">
        <v>88</v>
      </c>
      <c r="AJ60" s="296">
        <v>92</v>
      </c>
      <c r="AK60" s="296">
        <v>92</v>
      </c>
      <c r="AL60" s="296">
        <v>92</v>
      </c>
      <c r="AM60" s="296">
        <v>87</v>
      </c>
      <c r="AN60" s="296">
        <v>99</v>
      </c>
      <c r="AO60" s="296">
        <v>122</v>
      </c>
      <c r="AP60" s="296">
        <v>114</v>
      </c>
      <c r="AQ60" s="296">
        <v>105</v>
      </c>
      <c r="AR60" s="296">
        <v>82</v>
      </c>
      <c r="AS60" s="296">
        <v>74</v>
      </c>
      <c r="AT60" s="296">
        <v>69</v>
      </c>
      <c r="AU60" s="296">
        <v>62</v>
      </c>
      <c r="AV60" s="296">
        <v>67</v>
      </c>
      <c r="AW60" s="296">
        <v>67</v>
      </c>
      <c r="AX60" s="296">
        <v>72</v>
      </c>
      <c r="AY60" s="296">
        <v>64</v>
      </c>
      <c r="AZ60" s="296">
        <v>65</v>
      </c>
      <c r="BA60" s="296">
        <v>72</v>
      </c>
      <c r="BB60" s="296">
        <v>64</v>
      </c>
      <c r="BC60" s="296">
        <v>69</v>
      </c>
      <c r="BD60" s="296">
        <v>70</v>
      </c>
      <c r="BE60" s="296">
        <v>58</v>
      </c>
      <c r="BF60" s="296">
        <v>55</v>
      </c>
      <c r="BG60" s="296">
        <v>60</v>
      </c>
      <c r="BH60" s="296">
        <v>58</v>
      </c>
      <c r="BI60" s="296">
        <v>60</v>
      </c>
      <c r="BJ60" s="296">
        <v>65</v>
      </c>
      <c r="BK60" s="296">
        <v>72</v>
      </c>
      <c r="BL60" s="296">
        <v>74</v>
      </c>
      <c r="BM60" s="296">
        <v>60</v>
      </c>
      <c r="BN60" s="296">
        <v>53</v>
      </c>
      <c r="BO60" s="296">
        <v>53</v>
      </c>
      <c r="BP60" s="296">
        <v>59</v>
      </c>
      <c r="BQ60" s="296">
        <v>63</v>
      </c>
      <c r="BR60" s="296">
        <v>59</v>
      </c>
      <c r="BS60" s="296">
        <v>65</v>
      </c>
      <c r="BT60" s="296">
        <v>74</v>
      </c>
      <c r="BU60" s="296">
        <v>74</v>
      </c>
      <c r="BV60" s="296">
        <v>78</v>
      </c>
      <c r="BW60" s="296">
        <v>86</v>
      </c>
    </row>
    <row r="61" spans="1:75" x14ac:dyDescent="0.25">
      <c r="A61" t="s">
        <v>58</v>
      </c>
      <c r="B61" s="296">
        <v>40</v>
      </c>
      <c r="C61" s="296">
        <v>42</v>
      </c>
      <c r="D61" s="296">
        <v>41</v>
      </c>
      <c r="E61" s="296">
        <v>52</v>
      </c>
      <c r="F61" s="296">
        <v>52</v>
      </c>
      <c r="G61" s="296">
        <v>47</v>
      </c>
      <c r="H61" s="296">
        <v>39</v>
      </c>
      <c r="I61" s="296">
        <v>44</v>
      </c>
      <c r="J61" s="296">
        <v>46</v>
      </c>
      <c r="K61" s="296">
        <v>41</v>
      </c>
      <c r="L61" s="296">
        <v>39</v>
      </c>
      <c r="M61" s="296">
        <v>33</v>
      </c>
      <c r="N61" s="296">
        <v>35</v>
      </c>
      <c r="O61" s="296">
        <v>32</v>
      </c>
      <c r="P61" s="296">
        <v>33</v>
      </c>
      <c r="Q61" s="296">
        <v>31</v>
      </c>
      <c r="R61" s="296">
        <v>26</v>
      </c>
      <c r="S61" s="296">
        <v>27</v>
      </c>
      <c r="T61" s="296">
        <v>29</v>
      </c>
      <c r="U61" s="296">
        <v>33</v>
      </c>
      <c r="V61" s="296">
        <v>26</v>
      </c>
      <c r="W61" s="296">
        <v>23</v>
      </c>
      <c r="X61" s="296">
        <v>23</v>
      </c>
      <c r="Y61" s="296">
        <v>22</v>
      </c>
      <c r="Z61" s="296">
        <v>17</v>
      </c>
      <c r="AA61" s="296">
        <v>24</v>
      </c>
      <c r="AB61" s="296">
        <v>44</v>
      </c>
      <c r="AC61" s="296">
        <v>43</v>
      </c>
      <c r="AD61" s="296">
        <v>47</v>
      </c>
      <c r="AE61" s="296">
        <v>45</v>
      </c>
      <c r="AF61" s="296">
        <v>52</v>
      </c>
      <c r="AG61" s="296">
        <v>76</v>
      </c>
      <c r="AH61" s="296">
        <v>75</v>
      </c>
      <c r="AI61" s="296">
        <v>92</v>
      </c>
      <c r="AJ61" s="296">
        <v>98</v>
      </c>
      <c r="AK61" s="296">
        <v>99</v>
      </c>
      <c r="AL61" s="296">
        <v>104</v>
      </c>
      <c r="AM61" s="296">
        <v>113</v>
      </c>
      <c r="AN61" s="296">
        <v>128</v>
      </c>
      <c r="AO61" s="296">
        <v>144</v>
      </c>
      <c r="AP61" s="296">
        <v>162</v>
      </c>
      <c r="AQ61" s="296">
        <v>147</v>
      </c>
      <c r="AR61" s="296">
        <v>160</v>
      </c>
      <c r="AS61" s="296">
        <v>174</v>
      </c>
      <c r="AT61" s="296">
        <v>162</v>
      </c>
      <c r="AU61" s="296">
        <v>191</v>
      </c>
      <c r="AV61" s="296">
        <v>196</v>
      </c>
      <c r="AW61" s="296">
        <v>188</v>
      </c>
      <c r="AX61" s="296">
        <v>198</v>
      </c>
      <c r="AY61" s="296">
        <v>200</v>
      </c>
      <c r="AZ61" s="296">
        <v>198</v>
      </c>
      <c r="BA61" s="296">
        <v>189</v>
      </c>
      <c r="BB61" s="296">
        <v>190</v>
      </c>
      <c r="BC61" s="296">
        <v>193</v>
      </c>
      <c r="BD61" s="296">
        <v>184</v>
      </c>
      <c r="BE61" s="296">
        <v>169</v>
      </c>
      <c r="BF61" s="296">
        <v>162</v>
      </c>
      <c r="BG61" s="296">
        <v>170</v>
      </c>
      <c r="BH61" s="296">
        <v>160</v>
      </c>
      <c r="BI61" s="296">
        <v>179</v>
      </c>
      <c r="BJ61" s="296">
        <v>173</v>
      </c>
      <c r="BK61" s="296">
        <v>190</v>
      </c>
      <c r="BL61" s="296">
        <v>169</v>
      </c>
      <c r="BM61" s="296">
        <v>167</v>
      </c>
      <c r="BN61" s="296">
        <v>188</v>
      </c>
      <c r="BO61" s="296">
        <v>193</v>
      </c>
      <c r="BP61" s="296">
        <v>164</v>
      </c>
      <c r="BQ61" s="296">
        <v>186</v>
      </c>
      <c r="BR61" s="296">
        <v>173</v>
      </c>
      <c r="BS61" s="296">
        <v>166</v>
      </c>
      <c r="BT61" s="296">
        <v>148</v>
      </c>
      <c r="BU61" s="296">
        <v>133</v>
      </c>
      <c r="BV61" s="296">
        <v>124</v>
      </c>
      <c r="BW61" s="296">
        <v>125</v>
      </c>
    </row>
    <row r="62" spans="1:75" x14ac:dyDescent="0.25">
      <c r="A62" t="s">
        <v>59</v>
      </c>
      <c r="B62" s="296">
        <v>438</v>
      </c>
      <c r="C62" s="296">
        <v>445</v>
      </c>
      <c r="D62" s="296">
        <v>465</v>
      </c>
      <c r="E62" s="296">
        <v>486</v>
      </c>
      <c r="F62" s="296">
        <v>516</v>
      </c>
      <c r="G62" s="296">
        <v>529</v>
      </c>
      <c r="H62" s="296">
        <v>523</v>
      </c>
      <c r="I62" s="296">
        <v>552</v>
      </c>
      <c r="J62" s="296">
        <v>551</v>
      </c>
      <c r="K62" s="296">
        <v>560</v>
      </c>
      <c r="L62" s="296">
        <v>542</v>
      </c>
      <c r="M62" s="296">
        <v>529</v>
      </c>
      <c r="N62" s="296">
        <v>531</v>
      </c>
      <c r="O62" s="296">
        <v>530</v>
      </c>
      <c r="P62" s="296">
        <v>523</v>
      </c>
      <c r="Q62" s="296">
        <v>511</v>
      </c>
      <c r="R62" s="296">
        <v>528</v>
      </c>
      <c r="S62" s="296">
        <v>500</v>
      </c>
      <c r="T62" s="296">
        <v>504</v>
      </c>
      <c r="U62" s="296">
        <v>503</v>
      </c>
      <c r="V62" s="296">
        <v>495</v>
      </c>
      <c r="W62" s="296">
        <v>505</v>
      </c>
      <c r="X62" s="296">
        <v>509</v>
      </c>
      <c r="Y62" s="296">
        <v>489</v>
      </c>
      <c r="Z62" s="296">
        <v>488</v>
      </c>
      <c r="AA62" s="296">
        <v>470</v>
      </c>
      <c r="AB62" s="296">
        <v>453</v>
      </c>
      <c r="AC62" s="296">
        <v>426</v>
      </c>
      <c r="AD62" s="296">
        <v>418</v>
      </c>
      <c r="AE62" s="296">
        <v>412</v>
      </c>
      <c r="AF62" s="296">
        <v>414</v>
      </c>
      <c r="AG62" s="296">
        <v>418</v>
      </c>
      <c r="AH62" s="296">
        <v>416</v>
      </c>
      <c r="AI62" s="296">
        <v>434</v>
      </c>
      <c r="AJ62" s="296">
        <v>408</v>
      </c>
      <c r="AK62" s="296">
        <v>389</v>
      </c>
      <c r="AL62" s="296">
        <v>359</v>
      </c>
      <c r="AM62" s="296">
        <v>360</v>
      </c>
      <c r="AN62" s="296">
        <v>363</v>
      </c>
      <c r="AO62" s="296">
        <v>368</v>
      </c>
      <c r="AP62" s="296">
        <v>363</v>
      </c>
      <c r="AQ62" s="296">
        <v>340</v>
      </c>
      <c r="AR62" s="296">
        <v>310</v>
      </c>
      <c r="AS62" s="296">
        <v>327</v>
      </c>
      <c r="AT62" s="296">
        <v>327</v>
      </c>
      <c r="AU62" s="296">
        <v>304</v>
      </c>
      <c r="AV62" s="296">
        <v>306</v>
      </c>
      <c r="AW62" s="296">
        <v>282</v>
      </c>
      <c r="AX62" s="296">
        <v>278</v>
      </c>
      <c r="AY62" s="296">
        <v>245</v>
      </c>
      <c r="AZ62" s="296">
        <v>237</v>
      </c>
      <c r="BA62" s="296">
        <v>223</v>
      </c>
      <c r="BB62" s="296">
        <v>218</v>
      </c>
      <c r="BC62" s="296">
        <v>207</v>
      </c>
      <c r="BD62" s="296">
        <v>177</v>
      </c>
      <c r="BE62" s="296">
        <v>165</v>
      </c>
      <c r="BF62" s="296">
        <v>163</v>
      </c>
      <c r="BG62" s="296">
        <v>149</v>
      </c>
      <c r="BH62" s="296">
        <v>159</v>
      </c>
      <c r="BI62" s="296">
        <v>175</v>
      </c>
      <c r="BJ62" s="296">
        <v>184</v>
      </c>
      <c r="BK62" s="296">
        <v>174</v>
      </c>
      <c r="BL62" s="296">
        <v>166</v>
      </c>
      <c r="BM62" s="296">
        <v>165</v>
      </c>
      <c r="BN62" s="296">
        <v>162</v>
      </c>
      <c r="BO62" s="296">
        <v>173</v>
      </c>
      <c r="BP62" s="296">
        <v>178</v>
      </c>
      <c r="BQ62" s="296">
        <v>161</v>
      </c>
      <c r="BR62" s="296">
        <v>160</v>
      </c>
      <c r="BS62" s="296">
        <v>180</v>
      </c>
      <c r="BT62" s="296">
        <v>169</v>
      </c>
      <c r="BU62" s="296">
        <v>165</v>
      </c>
      <c r="BV62" s="296">
        <v>147</v>
      </c>
      <c r="BW62" s="296">
        <v>161</v>
      </c>
    </row>
    <row r="63" spans="1:75" x14ac:dyDescent="0.25">
      <c r="A63" t="s">
        <v>60</v>
      </c>
      <c r="B63" s="296">
        <v>44</v>
      </c>
      <c r="C63" s="296">
        <v>38</v>
      </c>
      <c r="D63" s="296">
        <v>38</v>
      </c>
      <c r="E63" s="296">
        <v>32</v>
      </c>
      <c r="F63" s="296">
        <v>40</v>
      </c>
      <c r="G63" s="296">
        <v>39</v>
      </c>
      <c r="H63" s="296">
        <v>35</v>
      </c>
      <c r="I63" s="296">
        <v>41</v>
      </c>
      <c r="J63" s="296">
        <v>36</v>
      </c>
      <c r="K63" s="296">
        <v>32</v>
      </c>
      <c r="L63" s="296">
        <v>28</v>
      </c>
      <c r="M63" s="296">
        <v>28</v>
      </c>
      <c r="N63" s="296">
        <v>31</v>
      </c>
      <c r="O63" s="296">
        <v>25</v>
      </c>
      <c r="P63" s="296">
        <v>20</v>
      </c>
      <c r="Q63" s="296">
        <v>26</v>
      </c>
      <c r="R63" s="296">
        <v>21</v>
      </c>
      <c r="S63" s="296">
        <v>21</v>
      </c>
      <c r="T63" s="296">
        <v>21</v>
      </c>
      <c r="U63" s="296">
        <v>22</v>
      </c>
      <c r="V63" s="296">
        <v>23</v>
      </c>
      <c r="W63" s="296">
        <v>20</v>
      </c>
      <c r="X63" s="296">
        <v>23</v>
      </c>
      <c r="Y63" s="296">
        <v>14</v>
      </c>
      <c r="Z63" s="296">
        <v>15</v>
      </c>
      <c r="AA63" s="296">
        <v>15</v>
      </c>
      <c r="AB63" s="296">
        <v>15</v>
      </c>
      <c r="AC63" s="296">
        <v>12</v>
      </c>
      <c r="AD63" s="296">
        <v>15</v>
      </c>
      <c r="AE63" s="296">
        <v>17</v>
      </c>
      <c r="AF63" s="296">
        <v>14</v>
      </c>
      <c r="AG63" s="296">
        <v>15</v>
      </c>
      <c r="AH63" s="296">
        <v>12</v>
      </c>
      <c r="AI63" s="296">
        <v>14</v>
      </c>
      <c r="AJ63" s="296">
        <v>13</v>
      </c>
      <c r="AK63" s="296">
        <v>15</v>
      </c>
      <c r="AL63" s="296">
        <v>12</v>
      </c>
      <c r="AM63" s="296">
        <v>11</v>
      </c>
      <c r="AN63" s="296">
        <v>15</v>
      </c>
      <c r="AO63" s="296">
        <v>16</v>
      </c>
      <c r="AP63" s="296">
        <v>14</v>
      </c>
      <c r="AQ63" s="296">
        <v>11</v>
      </c>
      <c r="AR63" s="296">
        <v>7</v>
      </c>
      <c r="AS63" s="296">
        <v>7</v>
      </c>
      <c r="AT63" s="296">
        <v>6</v>
      </c>
      <c r="AU63" s="296">
        <v>9</v>
      </c>
      <c r="AV63" s="296">
        <v>16</v>
      </c>
      <c r="AW63" s="296">
        <v>12</v>
      </c>
      <c r="AX63" s="296">
        <v>15</v>
      </c>
      <c r="AY63" s="296">
        <v>16</v>
      </c>
      <c r="AZ63" s="296">
        <v>26</v>
      </c>
      <c r="BA63" s="296">
        <v>32</v>
      </c>
      <c r="BB63" s="296">
        <v>38</v>
      </c>
      <c r="BC63" s="296">
        <v>34</v>
      </c>
      <c r="BD63" s="296">
        <v>32</v>
      </c>
      <c r="BE63" s="296">
        <v>26</v>
      </c>
      <c r="BF63" s="296">
        <v>25</v>
      </c>
      <c r="BG63" s="296">
        <v>40</v>
      </c>
      <c r="BH63" s="296">
        <v>42</v>
      </c>
      <c r="BI63" s="296">
        <v>47</v>
      </c>
      <c r="BJ63" s="296">
        <v>44</v>
      </c>
      <c r="BK63" s="296">
        <v>38</v>
      </c>
      <c r="BL63" s="296">
        <v>31</v>
      </c>
      <c r="BM63" s="296">
        <v>30</v>
      </c>
      <c r="BN63" s="296">
        <v>30</v>
      </c>
      <c r="BO63" s="296">
        <v>25</v>
      </c>
      <c r="BP63" s="296">
        <v>28</v>
      </c>
      <c r="BQ63" s="296">
        <v>24</v>
      </c>
      <c r="BR63" s="296">
        <v>25</v>
      </c>
      <c r="BS63" s="296">
        <v>20</v>
      </c>
      <c r="BT63" s="296">
        <v>18</v>
      </c>
      <c r="BU63" s="296">
        <v>17</v>
      </c>
      <c r="BV63" s="296">
        <v>13</v>
      </c>
      <c r="BW63" s="296">
        <v>14</v>
      </c>
    </row>
    <row r="64" spans="1:75" x14ac:dyDescent="0.25">
      <c r="A64" t="s">
        <v>61</v>
      </c>
      <c r="B64" s="296">
        <v>65</v>
      </c>
      <c r="C64" s="296">
        <v>70</v>
      </c>
      <c r="D64" s="296">
        <v>60</v>
      </c>
      <c r="E64" s="296">
        <v>63</v>
      </c>
      <c r="F64" s="296">
        <v>72</v>
      </c>
      <c r="G64" s="296">
        <v>66</v>
      </c>
      <c r="H64" s="296">
        <v>78</v>
      </c>
      <c r="I64" s="296">
        <v>70</v>
      </c>
      <c r="J64" s="296">
        <v>65</v>
      </c>
      <c r="K64" s="296">
        <v>63</v>
      </c>
      <c r="L64" s="296">
        <v>60</v>
      </c>
      <c r="M64" s="296">
        <v>58</v>
      </c>
      <c r="N64" s="296">
        <v>61</v>
      </c>
      <c r="O64" s="296">
        <v>72</v>
      </c>
      <c r="P64" s="296">
        <v>82</v>
      </c>
      <c r="Q64" s="296">
        <v>90</v>
      </c>
      <c r="R64" s="296">
        <v>98</v>
      </c>
      <c r="S64" s="296">
        <v>93</v>
      </c>
      <c r="T64" s="296">
        <v>92</v>
      </c>
      <c r="U64" s="296">
        <v>108</v>
      </c>
      <c r="V64" s="296">
        <v>127</v>
      </c>
      <c r="W64" s="296">
        <v>123</v>
      </c>
      <c r="X64" s="296">
        <v>115</v>
      </c>
      <c r="Y64" s="296">
        <v>115</v>
      </c>
      <c r="Z64" s="296">
        <v>106</v>
      </c>
      <c r="AA64" s="296">
        <v>120</v>
      </c>
      <c r="AB64" s="296">
        <v>116</v>
      </c>
      <c r="AC64" s="296">
        <v>104</v>
      </c>
      <c r="AD64" s="296">
        <v>114</v>
      </c>
      <c r="AE64" s="296">
        <v>126</v>
      </c>
      <c r="AF64" s="296">
        <v>143</v>
      </c>
      <c r="AG64" s="296">
        <v>129</v>
      </c>
      <c r="AH64" s="296">
        <v>120</v>
      </c>
      <c r="AI64" s="296">
        <v>143</v>
      </c>
      <c r="AJ64" s="296">
        <v>140</v>
      </c>
      <c r="AK64" s="296">
        <v>134</v>
      </c>
      <c r="AL64" s="296">
        <v>133</v>
      </c>
      <c r="AM64" s="296">
        <v>154</v>
      </c>
      <c r="AN64" s="296">
        <v>161</v>
      </c>
      <c r="AO64" s="296">
        <v>163</v>
      </c>
      <c r="AP64" s="296">
        <v>153</v>
      </c>
      <c r="AQ64" s="296">
        <v>168</v>
      </c>
      <c r="AR64" s="296">
        <v>187</v>
      </c>
      <c r="AS64" s="296">
        <v>204</v>
      </c>
      <c r="AT64" s="296">
        <v>228</v>
      </c>
      <c r="AU64" s="296">
        <v>231</v>
      </c>
      <c r="AV64" s="296">
        <v>205</v>
      </c>
      <c r="AW64" s="296">
        <v>174</v>
      </c>
      <c r="AX64" s="296">
        <v>187</v>
      </c>
      <c r="AY64" s="296">
        <v>183</v>
      </c>
      <c r="AZ64" s="296">
        <v>181</v>
      </c>
      <c r="BA64" s="296">
        <v>160</v>
      </c>
      <c r="BB64" s="296">
        <v>156</v>
      </c>
      <c r="BC64" s="296">
        <v>156</v>
      </c>
      <c r="BD64" s="296">
        <v>145</v>
      </c>
      <c r="BE64" s="296">
        <v>160</v>
      </c>
      <c r="BF64" s="296">
        <v>153</v>
      </c>
      <c r="BG64" s="296">
        <v>161</v>
      </c>
      <c r="BH64" s="296">
        <v>157</v>
      </c>
      <c r="BI64" s="296">
        <v>148</v>
      </c>
      <c r="BJ64" s="296">
        <v>147</v>
      </c>
      <c r="BK64" s="296">
        <v>164</v>
      </c>
      <c r="BL64" s="296">
        <v>159</v>
      </c>
      <c r="BM64" s="296">
        <v>172</v>
      </c>
      <c r="BN64" s="296">
        <v>187</v>
      </c>
      <c r="BO64" s="296">
        <v>181</v>
      </c>
      <c r="BP64" s="296">
        <v>178</v>
      </c>
      <c r="BQ64" s="296">
        <v>178</v>
      </c>
      <c r="BR64" s="296">
        <v>169</v>
      </c>
      <c r="BS64" s="296">
        <v>173</v>
      </c>
      <c r="BT64" s="296">
        <v>144</v>
      </c>
      <c r="BU64" s="296">
        <v>150</v>
      </c>
      <c r="BV64" s="296">
        <v>172</v>
      </c>
      <c r="BW64" s="296">
        <v>182</v>
      </c>
    </row>
    <row r="65" spans="1:75" x14ac:dyDescent="0.25">
      <c r="A65" t="s">
        <v>62</v>
      </c>
      <c r="B65" s="296">
        <v>8</v>
      </c>
      <c r="C65" s="296">
        <v>7</v>
      </c>
      <c r="D65" s="296">
        <v>7</v>
      </c>
      <c r="E65" s="296">
        <v>3</v>
      </c>
      <c r="F65" s="296">
        <v>3</v>
      </c>
      <c r="G65" s="296">
        <v>2</v>
      </c>
      <c r="H65" s="296">
        <v>2</v>
      </c>
      <c r="I65" s="296">
        <v>2</v>
      </c>
      <c r="J65" s="296">
        <v>2</v>
      </c>
      <c r="K65" s="296">
        <v>1</v>
      </c>
      <c r="L65" s="296">
        <v>1</v>
      </c>
      <c r="M65" s="296">
        <v>1</v>
      </c>
      <c r="N65" s="296">
        <v>1</v>
      </c>
      <c r="O65" s="296">
        <v>1</v>
      </c>
      <c r="P65" s="296" t="s">
        <v>18</v>
      </c>
      <c r="Q65" s="296" t="s">
        <v>18</v>
      </c>
      <c r="R65" s="296" t="s">
        <v>18</v>
      </c>
      <c r="S65" s="296" t="s">
        <v>18</v>
      </c>
      <c r="T65" s="296" t="s">
        <v>18</v>
      </c>
      <c r="U65" s="296" t="s">
        <v>18</v>
      </c>
      <c r="V65" s="296">
        <v>3</v>
      </c>
      <c r="W65" s="296">
        <v>3</v>
      </c>
      <c r="X65" s="296">
        <v>6</v>
      </c>
      <c r="Y65" s="296">
        <v>6</v>
      </c>
      <c r="Z65" s="296">
        <v>6</v>
      </c>
      <c r="AA65" s="296">
        <v>6</v>
      </c>
      <c r="AB65" s="296">
        <v>6</v>
      </c>
      <c r="AC65" s="296">
        <v>7</v>
      </c>
      <c r="AD65" s="296">
        <v>4</v>
      </c>
      <c r="AE65" s="296">
        <v>4</v>
      </c>
      <c r="AF65" s="296">
        <v>4</v>
      </c>
      <c r="AG65" s="296">
        <v>4</v>
      </c>
      <c r="AH65" s="296">
        <v>3</v>
      </c>
      <c r="AI65" s="296">
        <v>3</v>
      </c>
      <c r="AJ65" s="296">
        <v>2</v>
      </c>
      <c r="AK65" s="296">
        <v>3</v>
      </c>
      <c r="AL65" s="296">
        <v>3</v>
      </c>
      <c r="AM65" s="296">
        <v>4</v>
      </c>
      <c r="AN65" s="296">
        <v>3</v>
      </c>
      <c r="AO65" s="296">
        <v>12</v>
      </c>
      <c r="AP65" s="296">
        <v>12</v>
      </c>
      <c r="AQ65" s="296">
        <v>12</v>
      </c>
      <c r="AR65" s="296">
        <v>13</v>
      </c>
      <c r="AS65" s="296">
        <v>11</v>
      </c>
      <c r="AT65" s="296">
        <v>5</v>
      </c>
      <c r="AU65" s="296">
        <v>5</v>
      </c>
      <c r="AV65" s="296">
        <v>8</v>
      </c>
      <c r="AW65" s="296">
        <v>9</v>
      </c>
      <c r="AX65" s="296">
        <v>7</v>
      </c>
      <c r="AY65" s="296">
        <v>8</v>
      </c>
      <c r="AZ65" s="296">
        <v>6</v>
      </c>
      <c r="BA65" s="296">
        <v>4</v>
      </c>
      <c r="BB65" s="296">
        <v>3</v>
      </c>
      <c r="BC65" s="296">
        <v>1</v>
      </c>
      <c r="BD65" s="296">
        <v>1</v>
      </c>
      <c r="BE65" s="296">
        <v>1</v>
      </c>
      <c r="BF65" s="296" t="s">
        <v>18</v>
      </c>
      <c r="BG65" s="296">
        <v>1</v>
      </c>
      <c r="BH65" s="296">
        <v>1</v>
      </c>
      <c r="BI65" s="296" t="s">
        <v>18</v>
      </c>
      <c r="BJ65" s="296" t="s">
        <v>18</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92</v>
      </c>
      <c r="C66" s="296">
        <v>82</v>
      </c>
      <c r="D66" s="296">
        <v>79</v>
      </c>
      <c r="E66" s="296">
        <v>87</v>
      </c>
      <c r="F66" s="296">
        <v>83</v>
      </c>
      <c r="G66" s="296">
        <v>102</v>
      </c>
      <c r="H66" s="296">
        <v>94</v>
      </c>
      <c r="I66" s="296">
        <v>91</v>
      </c>
      <c r="J66" s="296">
        <v>92</v>
      </c>
      <c r="K66" s="296">
        <v>80</v>
      </c>
      <c r="L66" s="296">
        <v>87</v>
      </c>
      <c r="M66" s="296">
        <v>83</v>
      </c>
      <c r="N66" s="296">
        <v>84</v>
      </c>
      <c r="O66" s="296">
        <v>98</v>
      </c>
      <c r="P66" s="296">
        <v>93</v>
      </c>
      <c r="Q66" s="296">
        <v>91</v>
      </c>
      <c r="R66" s="296">
        <v>89</v>
      </c>
      <c r="S66" s="296">
        <v>92</v>
      </c>
      <c r="T66" s="296">
        <v>89</v>
      </c>
      <c r="U66" s="296">
        <v>82</v>
      </c>
      <c r="V66" s="296">
        <v>72</v>
      </c>
      <c r="W66" s="296">
        <v>70</v>
      </c>
      <c r="X66" s="296">
        <v>72</v>
      </c>
      <c r="Y66" s="296">
        <v>70</v>
      </c>
      <c r="Z66" s="296">
        <v>66</v>
      </c>
      <c r="AA66" s="296">
        <v>64</v>
      </c>
      <c r="AB66" s="296">
        <v>60</v>
      </c>
      <c r="AC66" s="296">
        <v>62</v>
      </c>
      <c r="AD66" s="296">
        <v>72</v>
      </c>
      <c r="AE66" s="296">
        <v>81</v>
      </c>
      <c r="AF66" s="296">
        <v>75</v>
      </c>
      <c r="AG66" s="296">
        <v>72</v>
      </c>
      <c r="AH66" s="296">
        <v>62</v>
      </c>
      <c r="AI66" s="296">
        <v>62</v>
      </c>
      <c r="AJ66" s="296">
        <v>74</v>
      </c>
      <c r="AK66" s="296">
        <v>66</v>
      </c>
      <c r="AL66" s="296">
        <v>53</v>
      </c>
      <c r="AM66" s="296">
        <v>53</v>
      </c>
      <c r="AN66" s="296">
        <v>49</v>
      </c>
      <c r="AO66" s="296">
        <v>44</v>
      </c>
      <c r="AP66" s="296">
        <v>45</v>
      </c>
      <c r="AQ66" s="296">
        <v>53</v>
      </c>
      <c r="AR66" s="296">
        <v>53</v>
      </c>
      <c r="AS66" s="296">
        <v>56</v>
      </c>
      <c r="AT66" s="296">
        <v>61</v>
      </c>
      <c r="AU66" s="296">
        <v>59</v>
      </c>
      <c r="AV66" s="296">
        <v>51</v>
      </c>
      <c r="AW66" s="296">
        <v>58</v>
      </c>
      <c r="AX66" s="296">
        <v>57</v>
      </c>
      <c r="AY66" s="296">
        <v>55</v>
      </c>
      <c r="AZ66" s="296">
        <v>53</v>
      </c>
      <c r="BA66" s="296">
        <v>36</v>
      </c>
      <c r="BB66" s="296">
        <v>30</v>
      </c>
      <c r="BC66" s="296">
        <v>40</v>
      </c>
      <c r="BD66" s="296">
        <v>41</v>
      </c>
      <c r="BE66" s="296">
        <v>39</v>
      </c>
      <c r="BF66" s="296">
        <v>41</v>
      </c>
      <c r="BG66" s="296">
        <v>34</v>
      </c>
      <c r="BH66" s="296">
        <v>33</v>
      </c>
      <c r="BI66" s="296">
        <v>34</v>
      </c>
      <c r="BJ66" s="296">
        <v>42</v>
      </c>
      <c r="BK66" s="296">
        <v>44</v>
      </c>
      <c r="BL66" s="296">
        <v>46</v>
      </c>
      <c r="BM66" s="296">
        <v>46</v>
      </c>
      <c r="BN66" s="296">
        <v>45</v>
      </c>
      <c r="BO66" s="296">
        <v>52</v>
      </c>
      <c r="BP66" s="296">
        <v>54</v>
      </c>
      <c r="BQ66" s="296">
        <v>45</v>
      </c>
      <c r="BR66" s="296">
        <v>36</v>
      </c>
      <c r="BS66" s="296">
        <v>44</v>
      </c>
      <c r="BT66" s="296">
        <v>39</v>
      </c>
      <c r="BU66" s="296">
        <v>43</v>
      </c>
      <c r="BV66" s="296">
        <v>41</v>
      </c>
      <c r="BW66" s="296">
        <v>40</v>
      </c>
    </row>
    <row r="67" spans="1:75" x14ac:dyDescent="0.25">
      <c r="A67" t="s">
        <v>64</v>
      </c>
      <c r="B67" s="296">
        <v>57</v>
      </c>
      <c r="C67" s="296">
        <v>67</v>
      </c>
      <c r="D67" s="296">
        <v>72</v>
      </c>
      <c r="E67" s="296">
        <v>59</v>
      </c>
      <c r="F67" s="296">
        <v>62</v>
      </c>
      <c r="G67" s="296">
        <v>69</v>
      </c>
      <c r="H67" s="296">
        <v>70</v>
      </c>
      <c r="I67" s="296">
        <v>59</v>
      </c>
      <c r="J67" s="296">
        <v>55</v>
      </c>
      <c r="K67" s="296">
        <v>62</v>
      </c>
      <c r="L67" s="296">
        <v>62</v>
      </c>
      <c r="M67" s="296">
        <v>74</v>
      </c>
      <c r="N67" s="296">
        <v>82</v>
      </c>
      <c r="O67" s="296">
        <v>94</v>
      </c>
      <c r="P67" s="296">
        <v>101</v>
      </c>
      <c r="Q67" s="296">
        <v>109</v>
      </c>
      <c r="R67" s="296">
        <v>127</v>
      </c>
      <c r="S67" s="296">
        <v>124</v>
      </c>
      <c r="T67" s="296">
        <v>112</v>
      </c>
      <c r="U67" s="296">
        <v>114</v>
      </c>
      <c r="V67" s="296">
        <v>106</v>
      </c>
      <c r="W67" s="296">
        <v>110</v>
      </c>
      <c r="X67" s="296">
        <v>135</v>
      </c>
      <c r="Y67" s="296">
        <v>158</v>
      </c>
      <c r="Z67" s="296">
        <v>175</v>
      </c>
      <c r="AA67" s="296">
        <v>184</v>
      </c>
      <c r="AB67" s="296">
        <v>173</v>
      </c>
      <c r="AC67" s="296">
        <v>179</v>
      </c>
      <c r="AD67" s="296">
        <v>173</v>
      </c>
      <c r="AE67" s="296">
        <v>167</v>
      </c>
      <c r="AF67" s="296">
        <v>166</v>
      </c>
      <c r="AG67" s="296">
        <v>176</v>
      </c>
      <c r="AH67" s="296">
        <v>170</v>
      </c>
      <c r="AI67" s="296">
        <v>165</v>
      </c>
      <c r="AJ67" s="296">
        <v>154</v>
      </c>
      <c r="AK67" s="296">
        <v>162</v>
      </c>
      <c r="AL67" s="296">
        <v>134</v>
      </c>
      <c r="AM67" s="296">
        <v>117</v>
      </c>
      <c r="AN67" s="296">
        <v>131</v>
      </c>
      <c r="AO67" s="296">
        <v>126</v>
      </c>
      <c r="AP67" s="296">
        <v>133</v>
      </c>
      <c r="AQ67" s="296">
        <v>125</v>
      </c>
      <c r="AR67" s="296">
        <v>122</v>
      </c>
      <c r="AS67" s="296">
        <v>112</v>
      </c>
      <c r="AT67" s="296">
        <v>111</v>
      </c>
      <c r="AU67" s="296">
        <v>108</v>
      </c>
      <c r="AV67" s="296">
        <v>103</v>
      </c>
      <c r="AW67" s="296">
        <v>103</v>
      </c>
      <c r="AX67" s="296">
        <v>109</v>
      </c>
      <c r="AY67" s="296">
        <v>123</v>
      </c>
      <c r="AZ67" s="296">
        <v>126</v>
      </c>
      <c r="BA67" s="296">
        <v>112</v>
      </c>
      <c r="BB67" s="296">
        <v>109</v>
      </c>
      <c r="BC67" s="296">
        <v>127</v>
      </c>
      <c r="BD67" s="296">
        <v>140</v>
      </c>
      <c r="BE67" s="296">
        <v>131</v>
      </c>
      <c r="BF67" s="296">
        <v>125</v>
      </c>
      <c r="BG67" s="296">
        <v>134</v>
      </c>
      <c r="BH67" s="296">
        <v>127</v>
      </c>
      <c r="BI67" s="296">
        <v>132</v>
      </c>
      <c r="BJ67" s="296">
        <v>141</v>
      </c>
      <c r="BK67" s="296">
        <v>141</v>
      </c>
      <c r="BL67" s="296">
        <v>140</v>
      </c>
      <c r="BM67" s="296">
        <v>143</v>
      </c>
      <c r="BN67" s="296">
        <v>133</v>
      </c>
      <c r="BO67" s="296">
        <v>136</v>
      </c>
      <c r="BP67" s="296">
        <v>114</v>
      </c>
      <c r="BQ67" s="296">
        <v>104</v>
      </c>
      <c r="BR67" s="296">
        <v>98</v>
      </c>
      <c r="BS67" s="296">
        <v>130</v>
      </c>
      <c r="BT67" s="296">
        <v>141</v>
      </c>
      <c r="BU67" s="296">
        <v>155</v>
      </c>
      <c r="BV67" s="296">
        <v>151</v>
      </c>
      <c r="BW67" s="296">
        <v>140</v>
      </c>
    </row>
    <row r="68" spans="1:75" x14ac:dyDescent="0.25">
      <c r="A68" t="s">
        <v>65</v>
      </c>
      <c r="B68" s="296">
        <v>97</v>
      </c>
      <c r="C68" s="296">
        <v>88</v>
      </c>
      <c r="D68" s="296">
        <v>83</v>
      </c>
      <c r="E68" s="296">
        <v>83</v>
      </c>
      <c r="F68" s="296">
        <v>77</v>
      </c>
      <c r="G68" s="296">
        <v>85</v>
      </c>
      <c r="H68" s="296">
        <v>91</v>
      </c>
      <c r="I68" s="296">
        <v>89</v>
      </c>
      <c r="J68" s="296">
        <v>83</v>
      </c>
      <c r="K68" s="296">
        <v>88</v>
      </c>
      <c r="L68" s="296">
        <v>91</v>
      </c>
      <c r="M68" s="296">
        <v>93</v>
      </c>
      <c r="N68" s="296">
        <v>104</v>
      </c>
      <c r="O68" s="296">
        <v>104</v>
      </c>
      <c r="P68" s="296">
        <v>118</v>
      </c>
      <c r="Q68" s="296">
        <v>116</v>
      </c>
      <c r="R68" s="296">
        <v>127</v>
      </c>
      <c r="S68" s="296">
        <v>123</v>
      </c>
      <c r="T68" s="296">
        <v>118</v>
      </c>
      <c r="U68" s="296">
        <v>117</v>
      </c>
      <c r="V68" s="296">
        <v>135</v>
      </c>
      <c r="W68" s="296">
        <v>134</v>
      </c>
      <c r="X68" s="296">
        <v>124</v>
      </c>
      <c r="Y68" s="296">
        <v>127</v>
      </c>
      <c r="Z68" s="296">
        <v>111</v>
      </c>
      <c r="AA68" s="296">
        <v>141</v>
      </c>
      <c r="AB68" s="296">
        <v>119</v>
      </c>
      <c r="AC68" s="296">
        <v>117</v>
      </c>
      <c r="AD68" s="296">
        <v>102</v>
      </c>
      <c r="AE68" s="296">
        <v>113</v>
      </c>
      <c r="AF68" s="296">
        <v>125</v>
      </c>
      <c r="AG68" s="296">
        <v>113</v>
      </c>
      <c r="AH68" s="296">
        <v>114</v>
      </c>
      <c r="AI68" s="296">
        <v>122</v>
      </c>
      <c r="AJ68" s="296">
        <v>124</v>
      </c>
      <c r="AK68" s="296">
        <v>124</v>
      </c>
      <c r="AL68" s="296">
        <v>122</v>
      </c>
      <c r="AM68" s="296">
        <v>118</v>
      </c>
      <c r="AN68" s="296">
        <v>128</v>
      </c>
      <c r="AO68" s="296">
        <v>99</v>
      </c>
      <c r="AP68" s="296">
        <v>104</v>
      </c>
      <c r="AQ68" s="296">
        <v>116</v>
      </c>
      <c r="AR68" s="296">
        <v>112</v>
      </c>
      <c r="AS68" s="296">
        <v>103</v>
      </c>
      <c r="AT68" s="296">
        <v>98</v>
      </c>
      <c r="AU68" s="296">
        <v>93</v>
      </c>
      <c r="AV68" s="296">
        <v>96</v>
      </c>
      <c r="AW68" s="296">
        <v>101</v>
      </c>
      <c r="AX68" s="296">
        <v>113</v>
      </c>
      <c r="AY68" s="296">
        <v>124</v>
      </c>
      <c r="AZ68" s="296">
        <v>110</v>
      </c>
      <c r="BA68" s="296">
        <v>111</v>
      </c>
      <c r="BB68" s="296">
        <v>94</v>
      </c>
      <c r="BC68" s="296">
        <v>103</v>
      </c>
      <c r="BD68" s="296">
        <v>98</v>
      </c>
      <c r="BE68" s="296">
        <v>85</v>
      </c>
      <c r="BF68" s="296">
        <v>110</v>
      </c>
      <c r="BG68" s="296">
        <v>91</v>
      </c>
      <c r="BH68" s="296">
        <v>97</v>
      </c>
      <c r="BI68" s="296">
        <v>83</v>
      </c>
      <c r="BJ68" s="296">
        <v>102</v>
      </c>
      <c r="BK68" s="296">
        <v>85</v>
      </c>
      <c r="BL68" s="296">
        <v>86</v>
      </c>
      <c r="BM68" s="296">
        <v>86</v>
      </c>
      <c r="BN68" s="296">
        <v>98</v>
      </c>
      <c r="BO68" s="296">
        <v>95</v>
      </c>
      <c r="BP68" s="296">
        <v>108</v>
      </c>
      <c r="BQ68" s="296">
        <v>112</v>
      </c>
      <c r="BR68" s="296">
        <v>105</v>
      </c>
      <c r="BS68" s="296">
        <v>104</v>
      </c>
      <c r="BT68" s="296">
        <v>95</v>
      </c>
      <c r="BU68" s="296">
        <v>88</v>
      </c>
      <c r="BV68" s="296">
        <v>82</v>
      </c>
      <c r="BW68" s="296">
        <v>70</v>
      </c>
    </row>
    <row r="69" spans="1:75" x14ac:dyDescent="0.25">
      <c r="A69" t="s">
        <v>66</v>
      </c>
      <c r="B69" s="296">
        <v>70</v>
      </c>
      <c r="C69" s="296">
        <v>94</v>
      </c>
      <c r="D69" s="296">
        <v>84</v>
      </c>
      <c r="E69" s="296">
        <v>90</v>
      </c>
      <c r="F69" s="296">
        <v>93</v>
      </c>
      <c r="G69" s="296">
        <v>99</v>
      </c>
      <c r="H69" s="296">
        <v>89</v>
      </c>
      <c r="I69" s="296">
        <v>103</v>
      </c>
      <c r="J69" s="296">
        <v>124</v>
      </c>
      <c r="K69" s="296">
        <v>147</v>
      </c>
      <c r="L69" s="296">
        <v>140</v>
      </c>
      <c r="M69" s="296">
        <v>125</v>
      </c>
      <c r="N69" s="296">
        <v>147</v>
      </c>
      <c r="O69" s="296">
        <v>163</v>
      </c>
      <c r="P69" s="296">
        <v>177</v>
      </c>
      <c r="Q69" s="296">
        <v>175</v>
      </c>
      <c r="R69" s="296">
        <v>200</v>
      </c>
      <c r="S69" s="296">
        <v>212</v>
      </c>
      <c r="T69" s="296">
        <v>183</v>
      </c>
      <c r="U69" s="296">
        <v>169</v>
      </c>
      <c r="V69" s="296">
        <v>164</v>
      </c>
      <c r="W69" s="296">
        <v>160</v>
      </c>
      <c r="X69" s="296">
        <v>158</v>
      </c>
      <c r="Y69" s="296">
        <v>158</v>
      </c>
      <c r="Z69" s="296">
        <v>176</v>
      </c>
      <c r="AA69" s="296">
        <v>172</v>
      </c>
      <c r="AB69" s="296">
        <v>160</v>
      </c>
      <c r="AC69" s="296">
        <v>169</v>
      </c>
      <c r="AD69" s="296">
        <v>157</v>
      </c>
      <c r="AE69" s="296">
        <v>141</v>
      </c>
      <c r="AF69" s="296">
        <v>128</v>
      </c>
      <c r="AG69" s="296">
        <v>116</v>
      </c>
      <c r="AH69" s="296">
        <v>113</v>
      </c>
      <c r="AI69" s="296">
        <v>108</v>
      </c>
      <c r="AJ69" s="296">
        <v>121</v>
      </c>
      <c r="AK69" s="296">
        <v>130</v>
      </c>
      <c r="AL69" s="296">
        <v>130</v>
      </c>
      <c r="AM69" s="296">
        <v>129</v>
      </c>
      <c r="AN69" s="296">
        <v>121</v>
      </c>
      <c r="AO69" s="296">
        <v>120</v>
      </c>
      <c r="AP69" s="296">
        <v>133</v>
      </c>
      <c r="AQ69" s="296">
        <v>120</v>
      </c>
      <c r="AR69" s="296">
        <v>123</v>
      </c>
      <c r="AS69" s="296">
        <v>123</v>
      </c>
      <c r="AT69" s="296">
        <v>130</v>
      </c>
      <c r="AU69" s="296">
        <v>137</v>
      </c>
      <c r="AV69" s="296">
        <v>149</v>
      </c>
      <c r="AW69" s="296">
        <v>172</v>
      </c>
      <c r="AX69" s="296">
        <v>156</v>
      </c>
      <c r="AY69" s="296">
        <v>169</v>
      </c>
      <c r="AZ69" s="296">
        <v>175</v>
      </c>
      <c r="BA69" s="296">
        <v>195</v>
      </c>
      <c r="BB69" s="296">
        <v>168</v>
      </c>
      <c r="BC69" s="296">
        <v>198</v>
      </c>
      <c r="BD69" s="296">
        <v>194</v>
      </c>
      <c r="BE69" s="296">
        <v>182</v>
      </c>
      <c r="BF69" s="296">
        <v>186</v>
      </c>
      <c r="BG69" s="296">
        <v>200</v>
      </c>
      <c r="BH69" s="296">
        <v>190</v>
      </c>
      <c r="BI69" s="296">
        <v>184</v>
      </c>
      <c r="BJ69" s="296">
        <v>216</v>
      </c>
      <c r="BK69" s="296">
        <v>252</v>
      </c>
      <c r="BL69" s="296">
        <v>250</v>
      </c>
      <c r="BM69" s="296">
        <v>262</v>
      </c>
      <c r="BN69" s="296">
        <v>263</v>
      </c>
      <c r="BO69" s="296">
        <v>263</v>
      </c>
      <c r="BP69" s="296">
        <v>250</v>
      </c>
      <c r="BQ69" s="296">
        <v>233</v>
      </c>
      <c r="BR69" s="296">
        <v>216</v>
      </c>
      <c r="BS69" s="296">
        <v>223</v>
      </c>
      <c r="BT69" s="296">
        <v>229</v>
      </c>
      <c r="BU69" s="296">
        <v>250</v>
      </c>
      <c r="BV69" s="296">
        <v>254</v>
      </c>
      <c r="BW69" s="296">
        <v>254</v>
      </c>
    </row>
    <row r="70" spans="1:75" x14ac:dyDescent="0.25">
      <c r="A70" t="s">
        <v>67</v>
      </c>
      <c r="B70" s="296">
        <v>16</v>
      </c>
      <c r="C70" s="296">
        <v>14</v>
      </c>
      <c r="D70" s="296">
        <v>25</v>
      </c>
      <c r="E70" s="296">
        <v>22</v>
      </c>
      <c r="F70" s="296">
        <v>32</v>
      </c>
      <c r="G70" s="296">
        <v>39</v>
      </c>
      <c r="H70" s="296">
        <v>37</v>
      </c>
      <c r="I70" s="296">
        <v>54</v>
      </c>
      <c r="J70" s="296">
        <v>49</v>
      </c>
      <c r="K70" s="296">
        <v>43</v>
      </c>
      <c r="L70" s="296">
        <v>44</v>
      </c>
      <c r="M70" s="296">
        <v>59</v>
      </c>
      <c r="N70" s="296">
        <v>59</v>
      </c>
      <c r="O70" s="296">
        <v>82</v>
      </c>
      <c r="P70" s="296">
        <v>83</v>
      </c>
      <c r="Q70" s="296">
        <v>83</v>
      </c>
      <c r="R70" s="296">
        <v>76</v>
      </c>
      <c r="S70" s="296">
        <v>77</v>
      </c>
      <c r="T70" s="296">
        <v>67</v>
      </c>
      <c r="U70" s="296">
        <v>62</v>
      </c>
      <c r="V70" s="296">
        <v>71</v>
      </c>
      <c r="W70" s="296">
        <v>74</v>
      </c>
      <c r="X70" s="296">
        <v>74</v>
      </c>
      <c r="Y70" s="296">
        <v>78</v>
      </c>
      <c r="Z70" s="296">
        <v>82</v>
      </c>
      <c r="AA70" s="296">
        <v>93</v>
      </c>
      <c r="AB70" s="296">
        <v>93</v>
      </c>
      <c r="AC70" s="296">
        <v>83</v>
      </c>
      <c r="AD70" s="296">
        <v>86</v>
      </c>
      <c r="AE70" s="296">
        <v>87</v>
      </c>
      <c r="AF70" s="296">
        <v>83</v>
      </c>
      <c r="AG70" s="296">
        <v>67</v>
      </c>
      <c r="AH70" s="296">
        <v>57</v>
      </c>
      <c r="AI70" s="296">
        <v>54</v>
      </c>
      <c r="AJ70" s="296">
        <v>58</v>
      </c>
      <c r="AK70" s="296">
        <v>68</v>
      </c>
      <c r="AL70" s="296">
        <v>75</v>
      </c>
      <c r="AM70" s="296">
        <v>81</v>
      </c>
      <c r="AN70" s="296">
        <v>61</v>
      </c>
      <c r="AO70" s="296">
        <v>69</v>
      </c>
      <c r="AP70" s="296">
        <v>69</v>
      </c>
      <c r="AQ70" s="296">
        <v>65</v>
      </c>
      <c r="AR70" s="296">
        <v>50</v>
      </c>
      <c r="AS70" s="296">
        <v>54</v>
      </c>
      <c r="AT70" s="296">
        <v>51</v>
      </c>
      <c r="AU70" s="296">
        <v>57</v>
      </c>
      <c r="AV70" s="296">
        <v>77</v>
      </c>
      <c r="AW70" s="296">
        <v>79</v>
      </c>
      <c r="AX70" s="296">
        <v>79</v>
      </c>
      <c r="AY70" s="296">
        <v>95</v>
      </c>
      <c r="AZ70" s="296">
        <v>87</v>
      </c>
      <c r="BA70" s="296">
        <v>85</v>
      </c>
      <c r="BB70" s="296">
        <v>76</v>
      </c>
      <c r="BC70" s="296">
        <v>76</v>
      </c>
      <c r="BD70" s="296">
        <v>61</v>
      </c>
      <c r="BE70" s="296">
        <v>70</v>
      </c>
      <c r="BF70" s="296">
        <v>57</v>
      </c>
      <c r="BG70" s="296">
        <v>75</v>
      </c>
      <c r="BH70" s="296">
        <v>72</v>
      </c>
      <c r="BI70" s="296">
        <v>60</v>
      </c>
      <c r="BJ70" s="296">
        <v>62</v>
      </c>
      <c r="BK70" s="296">
        <v>68</v>
      </c>
      <c r="BL70" s="296">
        <v>77</v>
      </c>
      <c r="BM70" s="296">
        <v>72</v>
      </c>
      <c r="BN70" s="296">
        <v>63</v>
      </c>
      <c r="BO70" s="296">
        <v>61</v>
      </c>
      <c r="BP70" s="296">
        <v>62</v>
      </c>
      <c r="BQ70" s="296">
        <v>60</v>
      </c>
      <c r="BR70" s="296">
        <v>64</v>
      </c>
      <c r="BS70" s="296">
        <v>71</v>
      </c>
      <c r="BT70" s="296">
        <v>71</v>
      </c>
      <c r="BU70" s="296">
        <v>77</v>
      </c>
      <c r="BV70" s="296">
        <v>71</v>
      </c>
      <c r="BW70" s="296">
        <v>86</v>
      </c>
    </row>
    <row r="71" spans="1:75" x14ac:dyDescent="0.25">
      <c r="A71" t="s">
        <v>68</v>
      </c>
      <c r="B71" s="296">
        <v>29</v>
      </c>
      <c r="C71" s="296">
        <v>28</v>
      </c>
      <c r="D71" s="296">
        <v>27</v>
      </c>
      <c r="E71" s="296">
        <v>25</v>
      </c>
      <c r="F71" s="296">
        <v>22</v>
      </c>
      <c r="G71" s="296">
        <v>28</v>
      </c>
      <c r="H71" s="296">
        <v>21</v>
      </c>
      <c r="I71" s="296">
        <v>16</v>
      </c>
      <c r="J71" s="296">
        <v>16</v>
      </c>
      <c r="K71" s="296">
        <v>21</v>
      </c>
      <c r="L71" s="296">
        <v>22</v>
      </c>
      <c r="M71" s="296">
        <v>29</v>
      </c>
      <c r="N71" s="296">
        <v>33</v>
      </c>
      <c r="O71" s="296">
        <v>31</v>
      </c>
      <c r="P71" s="296">
        <v>29</v>
      </c>
      <c r="Q71" s="296">
        <v>43</v>
      </c>
      <c r="R71" s="296">
        <v>45</v>
      </c>
      <c r="S71" s="296">
        <v>48</v>
      </c>
      <c r="T71" s="296">
        <v>53</v>
      </c>
      <c r="U71" s="296">
        <v>58</v>
      </c>
      <c r="V71" s="296">
        <v>61</v>
      </c>
      <c r="W71" s="296">
        <v>63</v>
      </c>
      <c r="X71" s="296">
        <v>58</v>
      </c>
      <c r="Y71" s="296">
        <v>57</v>
      </c>
      <c r="Z71" s="296">
        <v>59</v>
      </c>
      <c r="AA71" s="296">
        <v>51</v>
      </c>
      <c r="AB71" s="296">
        <v>51</v>
      </c>
      <c r="AC71" s="296">
        <v>62</v>
      </c>
      <c r="AD71" s="296">
        <v>64</v>
      </c>
      <c r="AE71" s="296">
        <v>65</v>
      </c>
      <c r="AF71" s="296">
        <v>67</v>
      </c>
      <c r="AG71" s="296">
        <v>70</v>
      </c>
      <c r="AH71" s="296">
        <v>74</v>
      </c>
      <c r="AI71" s="296">
        <v>79</v>
      </c>
      <c r="AJ71" s="296">
        <v>79</v>
      </c>
      <c r="AK71" s="296">
        <v>71</v>
      </c>
      <c r="AL71" s="296">
        <v>74</v>
      </c>
      <c r="AM71" s="296">
        <v>72</v>
      </c>
      <c r="AN71" s="296">
        <v>76</v>
      </c>
      <c r="AO71" s="296">
        <v>68</v>
      </c>
      <c r="AP71" s="296">
        <v>59</v>
      </c>
      <c r="AQ71" s="296">
        <v>53</v>
      </c>
      <c r="AR71" s="296">
        <v>51</v>
      </c>
      <c r="AS71" s="296">
        <v>44</v>
      </c>
      <c r="AT71" s="296">
        <v>46</v>
      </c>
      <c r="AU71" s="296">
        <v>38</v>
      </c>
      <c r="AV71" s="296">
        <v>31</v>
      </c>
      <c r="AW71" s="296">
        <v>41</v>
      </c>
      <c r="AX71" s="296">
        <v>47</v>
      </c>
      <c r="AY71" s="296">
        <v>40</v>
      </c>
      <c r="AZ71" s="296">
        <v>35</v>
      </c>
      <c r="BA71" s="296">
        <v>36</v>
      </c>
      <c r="BB71" s="296">
        <v>40</v>
      </c>
      <c r="BC71" s="296">
        <v>33</v>
      </c>
      <c r="BD71" s="296">
        <v>40</v>
      </c>
      <c r="BE71" s="296">
        <v>34</v>
      </c>
      <c r="BF71" s="296">
        <v>26</v>
      </c>
      <c r="BG71" s="296">
        <v>25</v>
      </c>
      <c r="BH71" s="296">
        <v>20</v>
      </c>
      <c r="BI71" s="296">
        <v>20</v>
      </c>
      <c r="BJ71" s="296">
        <v>20</v>
      </c>
      <c r="BK71" s="296">
        <v>16</v>
      </c>
      <c r="BL71" s="296">
        <v>27</v>
      </c>
      <c r="BM71" s="296">
        <v>35</v>
      </c>
      <c r="BN71" s="296">
        <v>45</v>
      </c>
      <c r="BO71" s="296">
        <v>50</v>
      </c>
      <c r="BP71" s="296">
        <v>63</v>
      </c>
      <c r="BQ71" s="296">
        <v>65</v>
      </c>
      <c r="BR71" s="296">
        <v>62</v>
      </c>
      <c r="BS71" s="296">
        <v>70</v>
      </c>
      <c r="BT71" s="296">
        <v>60</v>
      </c>
      <c r="BU71" s="296">
        <v>53</v>
      </c>
      <c r="BV71" s="296">
        <v>52</v>
      </c>
      <c r="BW71" s="296">
        <v>61</v>
      </c>
    </row>
    <row r="72" spans="1:75" x14ac:dyDescent="0.25">
      <c r="A72" t="s">
        <v>69</v>
      </c>
      <c r="B72" s="296">
        <v>4</v>
      </c>
      <c r="C72" s="296">
        <v>4</v>
      </c>
      <c r="D72" s="296">
        <v>6</v>
      </c>
      <c r="E72" s="296">
        <v>5</v>
      </c>
      <c r="F72" s="296">
        <v>4</v>
      </c>
      <c r="G72" s="296">
        <v>4</v>
      </c>
      <c r="H72" s="296">
        <v>3</v>
      </c>
      <c r="I72" s="296">
        <v>3</v>
      </c>
      <c r="J72" s="296">
        <v>4</v>
      </c>
      <c r="K72" s="296">
        <v>5</v>
      </c>
      <c r="L72" s="296">
        <v>4</v>
      </c>
      <c r="M72" s="296">
        <v>4</v>
      </c>
      <c r="N72" s="296">
        <v>4</v>
      </c>
      <c r="O72" s="296">
        <v>3</v>
      </c>
      <c r="P72" s="296">
        <v>2</v>
      </c>
      <c r="Q72" s="296">
        <v>2</v>
      </c>
      <c r="R72" s="296">
        <v>5</v>
      </c>
      <c r="S72" s="296">
        <v>7</v>
      </c>
      <c r="T72" s="296">
        <v>6</v>
      </c>
      <c r="U72" s="296">
        <v>4</v>
      </c>
      <c r="V72" s="296">
        <v>6</v>
      </c>
      <c r="W72" s="296">
        <v>5</v>
      </c>
      <c r="X72" s="296">
        <v>1</v>
      </c>
      <c r="Y72" s="296">
        <v>1</v>
      </c>
      <c r="Z72" s="296">
        <v>2</v>
      </c>
      <c r="AA72" s="296">
        <v>4</v>
      </c>
      <c r="AB72" s="296">
        <v>3</v>
      </c>
      <c r="AC72" s="296">
        <v>4</v>
      </c>
      <c r="AD72" s="296">
        <v>3</v>
      </c>
      <c r="AE72" s="296">
        <v>2</v>
      </c>
      <c r="AF72" s="296">
        <v>2</v>
      </c>
      <c r="AG72" s="296">
        <v>1</v>
      </c>
      <c r="AH72" s="296" t="s">
        <v>18</v>
      </c>
      <c r="AI72" s="296">
        <v>7</v>
      </c>
      <c r="AJ72" s="296">
        <v>6</v>
      </c>
      <c r="AK72" s="296">
        <v>6</v>
      </c>
      <c r="AL72" s="296">
        <v>6</v>
      </c>
      <c r="AM72" s="296">
        <v>10</v>
      </c>
      <c r="AN72" s="296">
        <v>9</v>
      </c>
      <c r="AO72" s="296">
        <v>13</v>
      </c>
      <c r="AP72" s="296">
        <v>11</v>
      </c>
      <c r="AQ72" s="296">
        <v>12</v>
      </c>
      <c r="AR72" s="296">
        <v>11</v>
      </c>
      <c r="AS72" s="296">
        <v>10</v>
      </c>
      <c r="AT72" s="296">
        <v>12</v>
      </c>
      <c r="AU72" s="296">
        <v>10</v>
      </c>
      <c r="AV72" s="296">
        <v>14</v>
      </c>
      <c r="AW72" s="296">
        <v>13</v>
      </c>
      <c r="AX72" s="296">
        <v>22</v>
      </c>
      <c r="AY72" s="296">
        <v>27</v>
      </c>
      <c r="AZ72" s="296">
        <v>18</v>
      </c>
      <c r="BA72" s="296">
        <v>13</v>
      </c>
      <c r="BB72" s="296">
        <v>11</v>
      </c>
      <c r="BC72" s="296">
        <v>13</v>
      </c>
      <c r="BD72" s="296">
        <v>16</v>
      </c>
      <c r="BE72" s="296">
        <v>18</v>
      </c>
      <c r="BF72" s="296">
        <v>26</v>
      </c>
      <c r="BG72" s="296">
        <v>30</v>
      </c>
      <c r="BH72" s="296">
        <v>28</v>
      </c>
      <c r="BI72" s="296">
        <v>28</v>
      </c>
      <c r="BJ72" s="296">
        <v>25</v>
      </c>
      <c r="BK72" s="296">
        <v>31</v>
      </c>
      <c r="BL72" s="296">
        <v>25</v>
      </c>
      <c r="BM72" s="296">
        <v>25</v>
      </c>
      <c r="BN72" s="296">
        <v>26</v>
      </c>
      <c r="BO72" s="296">
        <v>30</v>
      </c>
      <c r="BP72" s="296">
        <v>37</v>
      </c>
      <c r="BQ72" s="296">
        <v>47</v>
      </c>
      <c r="BR72" s="296">
        <v>41</v>
      </c>
      <c r="BS72" s="296">
        <v>31</v>
      </c>
      <c r="BT72" s="296">
        <v>39</v>
      </c>
      <c r="BU72" s="296">
        <v>36</v>
      </c>
      <c r="BV72" s="296">
        <v>35</v>
      </c>
      <c r="BW72" s="296">
        <v>31</v>
      </c>
    </row>
    <row r="73" spans="1:75" x14ac:dyDescent="0.25">
      <c r="A73" t="s">
        <v>70</v>
      </c>
      <c r="B73" s="296">
        <v>72</v>
      </c>
      <c r="C73" s="296">
        <v>99</v>
      </c>
      <c r="D73" s="296">
        <v>109</v>
      </c>
      <c r="E73" s="296">
        <v>108</v>
      </c>
      <c r="F73" s="296">
        <v>116</v>
      </c>
      <c r="G73" s="296">
        <v>131</v>
      </c>
      <c r="H73" s="296">
        <v>136</v>
      </c>
      <c r="I73" s="296">
        <v>129</v>
      </c>
      <c r="J73" s="296">
        <v>132</v>
      </c>
      <c r="K73" s="296">
        <v>144</v>
      </c>
      <c r="L73" s="296">
        <v>162</v>
      </c>
      <c r="M73" s="296">
        <v>175</v>
      </c>
      <c r="N73" s="296">
        <v>184</v>
      </c>
      <c r="O73" s="296">
        <v>195</v>
      </c>
      <c r="P73" s="296">
        <v>182</v>
      </c>
      <c r="Q73" s="296">
        <v>208</v>
      </c>
      <c r="R73" s="296">
        <v>248</v>
      </c>
      <c r="S73" s="296">
        <v>256</v>
      </c>
      <c r="T73" s="296">
        <v>245</v>
      </c>
      <c r="U73" s="296">
        <v>247</v>
      </c>
      <c r="V73" s="296">
        <v>240</v>
      </c>
      <c r="W73" s="296">
        <v>262</v>
      </c>
      <c r="X73" s="296">
        <v>279</v>
      </c>
      <c r="Y73" s="296">
        <v>291</v>
      </c>
      <c r="Z73" s="296">
        <v>264</v>
      </c>
      <c r="AA73" s="296">
        <v>285</v>
      </c>
      <c r="AB73" s="296">
        <v>291</v>
      </c>
      <c r="AC73" s="296">
        <v>333</v>
      </c>
      <c r="AD73" s="296">
        <v>308</v>
      </c>
      <c r="AE73" s="296">
        <v>344</v>
      </c>
      <c r="AF73" s="296">
        <v>358</v>
      </c>
      <c r="AG73" s="296">
        <v>401</v>
      </c>
      <c r="AH73" s="296">
        <v>357</v>
      </c>
      <c r="AI73" s="296">
        <v>392</v>
      </c>
      <c r="AJ73" s="296">
        <v>403</v>
      </c>
      <c r="AK73" s="296">
        <v>394</v>
      </c>
      <c r="AL73" s="296">
        <v>375</v>
      </c>
      <c r="AM73" s="296">
        <v>387</v>
      </c>
      <c r="AN73" s="296">
        <v>401</v>
      </c>
      <c r="AO73" s="296">
        <v>376</v>
      </c>
      <c r="AP73" s="296">
        <v>340</v>
      </c>
      <c r="AQ73" s="296">
        <v>333</v>
      </c>
      <c r="AR73" s="296">
        <v>318</v>
      </c>
      <c r="AS73" s="296">
        <v>347</v>
      </c>
      <c r="AT73" s="296">
        <v>345</v>
      </c>
      <c r="AU73" s="296">
        <v>402</v>
      </c>
      <c r="AV73" s="296">
        <v>384</v>
      </c>
      <c r="AW73" s="296">
        <v>363</v>
      </c>
      <c r="AX73" s="296">
        <v>341</v>
      </c>
      <c r="AY73" s="296">
        <v>338</v>
      </c>
      <c r="AZ73" s="296">
        <v>314</v>
      </c>
      <c r="BA73" s="296">
        <v>307</v>
      </c>
      <c r="BB73" s="296">
        <v>315</v>
      </c>
      <c r="BC73" s="296">
        <v>335</v>
      </c>
      <c r="BD73" s="296">
        <v>317</v>
      </c>
      <c r="BE73" s="296">
        <v>343</v>
      </c>
      <c r="BF73" s="296">
        <v>333</v>
      </c>
      <c r="BG73" s="296">
        <v>349</v>
      </c>
      <c r="BH73" s="296">
        <v>375</v>
      </c>
      <c r="BI73" s="296">
        <v>362</v>
      </c>
      <c r="BJ73" s="296">
        <v>360</v>
      </c>
      <c r="BK73" s="296">
        <v>311</v>
      </c>
      <c r="BL73" s="296">
        <v>292</v>
      </c>
      <c r="BM73" s="296">
        <v>277</v>
      </c>
      <c r="BN73" s="296">
        <v>267</v>
      </c>
      <c r="BO73" s="296">
        <v>289</v>
      </c>
      <c r="BP73" s="296">
        <v>322</v>
      </c>
      <c r="BQ73" s="296">
        <v>313</v>
      </c>
      <c r="BR73" s="296">
        <v>322</v>
      </c>
      <c r="BS73" s="296">
        <v>338</v>
      </c>
      <c r="BT73" s="296">
        <v>340</v>
      </c>
      <c r="BU73" s="296">
        <v>311</v>
      </c>
      <c r="BV73" s="296">
        <v>303</v>
      </c>
      <c r="BW73" s="296">
        <v>303</v>
      </c>
    </row>
    <row r="74" spans="1:75" x14ac:dyDescent="0.25">
      <c r="A74" t="s">
        <v>71</v>
      </c>
      <c r="B74" s="296">
        <v>7</v>
      </c>
      <c r="C74" s="296">
        <v>7</v>
      </c>
      <c r="D74" s="296">
        <v>8</v>
      </c>
      <c r="E74" s="296">
        <v>6</v>
      </c>
      <c r="F74" s="296">
        <v>5</v>
      </c>
      <c r="G74" s="296">
        <v>6</v>
      </c>
      <c r="H74" s="296">
        <v>1</v>
      </c>
      <c r="I74" s="296">
        <v>4</v>
      </c>
      <c r="J74" s="296">
        <v>6</v>
      </c>
      <c r="K74" s="296">
        <v>7</v>
      </c>
      <c r="L74" s="296">
        <v>9</v>
      </c>
      <c r="M74" s="296">
        <v>7</v>
      </c>
      <c r="N74" s="296">
        <v>7</v>
      </c>
      <c r="O74" s="296">
        <v>9</v>
      </c>
      <c r="P74" s="296">
        <v>7</v>
      </c>
      <c r="Q74" s="296">
        <v>6</v>
      </c>
      <c r="R74" s="296">
        <v>7</v>
      </c>
      <c r="S74" s="296">
        <v>10</v>
      </c>
      <c r="T74" s="296">
        <v>9</v>
      </c>
      <c r="U74" s="296">
        <v>13</v>
      </c>
      <c r="V74" s="296">
        <v>11</v>
      </c>
      <c r="W74" s="296">
        <v>10</v>
      </c>
      <c r="X74" s="296">
        <v>9</v>
      </c>
      <c r="Y74" s="296">
        <v>12</v>
      </c>
      <c r="Z74" s="296">
        <v>12</v>
      </c>
      <c r="AA74" s="296">
        <v>12</v>
      </c>
      <c r="AB74" s="296">
        <v>14</v>
      </c>
      <c r="AC74" s="296">
        <v>16</v>
      </c>
      <c r="AD74" s="296">
        <v>15</v>
      </c>
      <c r="AE74" s="296">
        <v>19</v>
      </c>
      <c r="AF74" s="296">
        <v>26</v>
      </c>
      <c r="AG74" s="296">
        <v>29</v>
      </c>
      <c r="AH74" s="296">
        <v>32</v>
      </c>
      <c r="AI74" s="296">
        <v>30</v>
      </c>
      <c r="AJ74" s="296">
        <v>21</v>
      </c>
      <c r="AK74" s="296">
        <v>21</v>
      </c>
      <c r="AL74" s="296">
        <v>23</v>
      </c>
      <c r="AM74" s="296">
        <v>18</v>
      </c>
      <c r="AN74" s="296">
        <v>15</v>
      </c>
      <c r="AO74" s="296">
        <v>11</v>
      </c>
      <c r="AP74" s="296">
        <v>12</v>
      </c>
      <c r="AQ74" s="296">
        <v>13</v>
      </c>
      <c r="AR74" s="296">
        <v>22</v>
      </c>
      <c r="AS74" s="296">
        <v>21</v>
      </c>
      <c r="AT74" s="296">
        <v>24</v>
      </c>
      <c r="AU74" s="296">
        <v>24</v>
      </c>
      <c r="AV74" s="296">
        <v>25</v>
      </c>
      <c r="AW74" s="296">
        <v>29</v>
      </c>
      <c r="AX74" s="296">
        <v>34</v>
      </c>
      <c r="AY74" s="296">
        <v>30</v>
      </c>
      <c r="AZ74" s="296">
        <v>31</v>
      </c>
      <c r="BA74" s="296">
        <v>25</v>
      </c>
      <c r="BB74" s="296">
        <v>26</v>
      </c>
      <c r="BC74" s="296">
        <v>42</v>
      </c>
      <c r="BD74" s="296">
        <v>42</v>
      </c>
      <c r="BE74" s="296">
        <v>48</v>
      </c>
      <c r="BF74" s="296">
        <v>58</v>
      </c>
      <c r="BG74" s="296">
        <v>63</v>
      </c>
      <c r="BH74" s="296">
        <v>52</v>
      </c>
      <c r="BI74" s="296">
        <v>43</v>
      </c>
      <c r="BJ74" s="296">
        <v>24</v>
      </c>
      <c r="BK74" s="296">
        <v>26</v>
      </c>
      <c r="BL74" s="296">
        <v>16</v>
      </c>
      <c r="BM74" s="296">
        <v>23</v>
      </c>
      <c r="BN74" s="296">
        <v>20</v>
      </c>
      <c r="BO74" s="296">
        <v>28</v>
      </c>
      <c r="BP74" s="296">
        <v>40</v>
      </c>
      <c r="BQ74" s="296">
        <v>38</v>
      </c>
      <c r="BR74" s="296">
        <v>40</v>
      </c>
      <c r="BS74" s="296">
        <v>49</v>
      </c>
      <c r="BT74" s="296">
        <v>33</v>
      </c>
      <c r="BU74" s="296">
        <v>29</v>
      </c>
      <c r="BV74" s="296">
        <v>31</v>
      </c>
      <c r="BW74" s="296">
        <v>25</v>
      </c>
    </row>
    <row r="75" spans="1:75" x14ac:dyDescent="0.25">
      <c r="A75" t="s">
        <v>72</v>
      </c>
      <c r="B75" s="296">
        <v>52</v>
      </c>
      <c r="C75" s="296">
        <v>50</v>
      </c>
      <c r="D75" s="296">
        <v>57</v>
      </c>
      <c r="E75" s="296">
        <v>62</v>
      </c>
      <c r="F75" s="296">
        <v>71</v>
      </c>
      <c r="G75" s="296">
        <v>72</v>
      </c>
      <c r="H75" s="296">
        <v>85</v>
      </c>
      <c r="I75" s="296">
        <v>97</v>
      </c>
      <c r="J75" s="296">
        <v>85</v>
      </c>
      <c r="K75" s="296">
        <v>86</v>
      </c>
      <c r="L75" s="296">
        <v>102</v>
      </c>
      <c r="M75" s="296">
        <v>91</v>
      </c>
      <c r="N75" s="296">
        <v>96</v>
      </c>
      <c r="O75" s="296">
        <v>106</v>
      </c>
      <c r="P75" s="296">
        <v>104</v>
      </c>
      <c r="Q75" s="296">
        <v>100</v>
      </c>
      <c r="R75" s="296">
        <v>100</v>
      </c>
      <c r="S75" s="296">
        <v>104</v>
      </c>
      <c r="T75" s="296">
        <v>101</v>
      </c>
      <c r="U75" s="296">
        <v>96</v>
      </c>
      <c r="V75" s="296">
        <v>80</v>
      </c>
      <c r="W75" s="296">
        <v>86</v>
      </c>
      <c r="X75" s="296">
        <v>81</v>
      </c>
      <c r="Y75" s="296">
        <v>74</v>
      </c>
      <c r="Z75" s="296">
        <v>74</v>
      </c>
      <c r="AA75" s="296">
        <v>82</v>
      </c>
      <c r="AB75" s="296">
        <v>88</v>
      </c>
      <c r="AC75" s="296">
        <v>101</v>
      </c>
      <c r="AD75" s="296">
        <v>96</v>
      </c>
      <c r="AE75" s="296">
        <v>102</v>
      </c>
      <c r="AF75" s="296">
        <v>102</v>
      </c>
      <c r="AG75" s="296">
        <v>100</v>
      </c>
      <c r="AH75" s="296">
        <v>108</v>
      </c>
      <c r="AI75" s="296">
        <v>103</v>
      </c>
      <c r="AJ75" s="296">
        <v>116</v>
      </c>
      <c r="AK75" s="296">
        <v>115</v>
      </c>
      <c r="AL75" s="296">
        <v>110</v>
      </c>
      <c r="AM75" s="296">
        <v>97</v>
      </c>
      <c r="AN75" s="296">
        <v>90</v>
      </c>
      <c r="AO75" s="296">
        <v>76</v>
      </c>
      <c r="AP75" s="296">
        <v>71</v>
      </c>
      <c r="AQ75" s="296">
        <v>74</v>
      </c>
      <c r="AR75" s="296">
        <v>71</v>
      </c>
      <c r="AS75" s="296">
        <v>71</v>
      </c>
      <c r="AT75" s="296">
        <v>74</v>
      </c>
      <c r="AU75" s="296">
        <v>66</v>
      </c>
      <c r="AV75" s="296">
        <v>66</v>
      </c>
      <c r="AW75" s="296">
        <v>62</v>
      </c>
      <c r="AX75" s="296">
        <v>58</v>
      </c>
      <c r="AY75" s="296">
        <v>56</v>
      </c>
      <c r="AZ75" s="296">
        <v>60</v>
      </c>
      <c r="BA75" s="296">
        <v>56</v>
      </c>
      <c r="BB75" s="296">
        <v>62</v>
      </c>
      <c r="BC75" s="296">
        <v>75</v>
      </c>
      <c r="BD75" s="296">
        <v>67</v>
      </c>
      <c r="BE75" s="296">
        <v>72</v>
      </c>
      <c r="BF75" s="296">
        <v>75</v>
      </c>
      <c r="BG75" s="296">
        <v>70</v>
      </c>
      <c r="BH75" s="296">
        <v>79</v>
      </c>
      <c r="BI75" s="296">
        <v>87</v>
      </c>
      <c r="BJ75" s="296">
        <v>84</v>
      </c>
      <c r="BK75" s="296">
        <v>69</v>
      </c>
      <c r="BL75" s="296">
        <v>84</v>
      </c>
      <c r="BM75" s="296">
        <v>89</v>
      </c>
      <c r="BN75" s="296">
        <v>97</v>
      </c>
      <c r="BO75" s="296">
        <v>93</v>
      </c>
      <c r="BP75" s="296">
        <v>75</v>
      </c>
      <c r="BQ75" s="296">
        <v>90</v>
      </c>
      <c r="BR75" s="296">
        <v>78</v>
      </c>
      <c r="BS75" s="296">
        <v>83</v>
      </c>
      <c r="BT75" s="296">
        <v>77</v>
      </c>
      <c r="BU75" s="296">
        <v>78</v>
      </c>
      <c r="BV75" s="296">
        <v>67</v>
      </c>
      <c r="BW75" s="296">
        <v>83</v>
      </c>
    </row>
    <row r="76" spans="1:75" x14ac:dyDescent="0.25">
      <c r="A76" t="s">
        <v>73</v>
      </c>
      <c r="B76" s="296">
        <v>122</v>
      </c>
      <c r="C76" s="296">
        <v>153</v>
      </c>
      <c r="D76" s="296">
        <v>138</v>
      </c>
      <c r="E76" s="296">
        <v>137</v>
      </c>
      <c r="F76" s="296">
        <v>146</v>
      </c>
      <c r="G76" s="296">
        <v>155</v>
      </c>
      <c r="H76" s="296">
        <v>157</v>
      </c>
      <c r="I76" s="296">
        <v>167</v>
      </c>
      <c r="J76" s="296">
        <v>162</v>
      </c>
      <c r="K76" s="296">
        <v>143</v>
      </c>
      <c r="L76" s="296">
        <v>128</v>
      </c>
      <c r="M76" s="296">
        <v>141</v>
      </c>
      <c r="N76" s="296">
        <v>135</v>
      </c>
      <c r="O76" s="296">
        <v>149</v>
      </c>
      <c r="P76" s="296">
        <v>149</v>
      </c>
      <c r="Q76" s="296">
        <v>148</v>
      </c>
      <c r="R76" s="296">
        <v>154</v>
      </c>
      <c r="S76" s="296">
        <v>148</v>
      </c>
      <c r="T76" s="296">
        <v>156</v>
      </c>
      <c r="U76" s="296">
        <v>155</v>
      </c>
      <c r="V76" s="296">
        <v>157</v>
      </c>
      <c r="W76" s="296">
        <v>171</v>
      </c>
      <c r="X76" s="296">
        <v>184</v>
      </c>
      <c r="Y76" s="296">
        <v>197</v>
      </c>
      <c r="Z76" s="296">
        <v>193</v>
      </c>
      <c r="AA76" s="296">
        <v>213</v>
      </c>
      <c r="AB76" s="296">
        <v>205</v>
      </c>
      <c r="AC76" s="296">
        <v>220</v>
      </c>
      <c r="AD76" s="296">
        <v>222</v>
      </c>
      <c r="AE76" s="296">
        <v>210</v>
      </c>
      <c r="AF76" s="296">
        <v>198</v>
      </c>
      <c r="AG76" s="296">
        <v>202</v>
      </c>
      <c r="AH76" s="296">
        <v>204</v>
      </c>
      <c r="AI76" s="296">
        <v>227</v>
      </c>
      <c r="AJ76" s="296">
        <v>210</v>
      </c>
      <c r="AK76" s="296">
        <v>213</v>
      </c>
      <c r="AL76" s="296">
        <v>205</v>
      </c>
      <c r="AM76" s="296">
        <v>210</v>
      </c>
      <c r="AN76" s="296">
        <v>183</v>
      </c>
      <c r="AO76" s="296">
        <v>184</v>
      </c>
      <c r="AP76" s="296">
        <v>163</v>
      </c>
      <c r="AQ76" s="296">
        <v>164</v>
      </c>
      <c r="AR76" s="296">
        <v>144</v>
      </c>
      <c r="AS76" s="296">
        <v>137</v>
      </c>
      <c r="AT76" s="296">
        <v>135</v>
      </c>
      <c r="AU76" s="296">
        <v>159</v>
      </c>
      <c r="AV76" s="296">
        <v>140</v>
      </c>
      <c r="AW76" s="296">
        <v>162</v>
      </c>
      <c r="AX76" s="296">
        <v>146</v>
      </c>
      <c r="AY76" s="296">
        <v>147</v>
      </c>
      <c r="AZ76" s="296">
        <v>142</v>
      </c>
      <c r="BA76" s="296">
        <v>133</v>
      </c>
      <c r="BB76" s="296">
        <v>137</v>
      </c>
      <c r="BC76" s="296">
        <v>131</v>
      </c>
      <c r="BD76" s="296">
        <v>129</v>
      </c>
      <c r="BE76" s="296">
        <v>117</v>
      </c>
      <c r="BF76" s="296">
        <v>104</v>
      </c>
      <c r="BG76" s="296">
        <v>97</v>
      </c>
      <c r="BH76" s="296">
        <v>93</v>
      </c>
      <c r="BI76" s="296">
        <v>99</v>
      </c>
      <c r="BJ76" s="296">
        <v>96</v>
      </c>
      <c r="BK76" s="296">
        <v>90</v>
      </c>
      <c r="BL76" s="296">
        <v>83</v>
      </c>
      <c r="BM76" s="296">
        <v>80</v>
      </c>
      <c r="BN76" s="296">
        <v>92</v>
      </c>
      <c r="BO76" s="296">
        <v>95</v>
      </c>
      <c r="BP76" s="296">
        <v>90</v>
      </c>
      <c r="BQ76" s="296">
        <v>100</v>
      </c>
      <c r="BR76" s="296">
        <v>90</v>
      </c>
      <c r="BS76" s="296">
        <v>95</v>
      </c>
      <c r="BT76" s="296">
        <v>98</v>
      </c>
      <c r="BU76" s="296">
        <v>99</v>
      </c>
      <c r="BV76" s="296">
        <v>93</v>
      </c>
      <c r="BW76" s="296">
        <v>96</v>
      </c>
    </row>
    <row r="77" spans="1:75" x14ac:dyDescent="0.25">
      <c r="A77" t="s">
        <v>74</v>
      </c>
      <c r="B77" s="296">
        <v>143</v>
      </c>
      <c r="C77" s="296">
        <v>151</v>
      </c>
      <c r="D77" s="296">
        <v>132</v>
      </c>
      <c r="E77" s="296">
        <v>129</v>
      </c>
      <c r="F77" s="296">
        <v>151</v>
      </c>
      <c r="G77" s="296">
        <v>152</v>
      </c>
      <c r="H77" s="296">
        <v>174</v>
      </c>
      <c r="I77" s="296">
        <v>166</v>
      </c>
      <c r="J77" s="296">
        <v>160</v>
      </c>
      <c r="K77" s="296">
        <v>154</v>
      </c>
      <c r="L77" s="296">
        <v>141</v>
      </c>
      <c r="M77" s="296">
        <v>137</v>
      </c>
      <c r="N77" s="296">
        <v>128</v>
      </c>
      <c r="O77" s="296">
        <v>135</v>
      </c>
      <c r="P77" s="296">
        <v>140</v>
      </c>
      <c r="Q77" s="296">
        <v>148</v>
      </c>
      <c r="R77" s="296">
        <v>142</v>
      </c>
      <c r="S77" s="296">
        <v>141</v>
      </c>
      <c r="T77" s="296">
        <v>136</v>
      </c>
      <c r="U77" s="296">
        <v>118</v>
      </c>
      <c r="V77" s="296">
        <v>104</v>
      </c>
      <c r="W77" s="296">
        <v>108</v>
      </c>
      <c r="X77" s="296">
        <v>84</v>
      </c>
      <c r="Y77" s="296">
        <v>87</v>
      </c>
      <c r="Z77" s="296">
        <v>92</v>
      </c>
      <c r="AA77" s="296">
        <v>86</v>
      </c>
      <c r="AB77" s="296">
        <v>76</v>
      </c>
      <c r="AC77" s="296">
        <v>96</v>
      </c>
      <c r="AD77" s="296">
        <v>95</v>
      </c>
      <c r="AE77" s="296">
        <v>96</v>
      </c>
      <c r="AF77" s="296">
        <v>97</v>
      </c>
      <c r="AG77" s="296">
        <v>93</v>
      </c>
      <c r="AH77" s="296">
        <v>103</v>
      </c>
      <c r="AI77" s="296">
        <v>102</v>
      </c>
      <c r="AJ77" s="296">
        <v>93</v>
      </c>
      <c r="AK77" s="296">
        <v>111</v>
      </c>
      <c r="AL77" s="296">
        <v>94</v>
      </c>
      <c r="AM77" s="296">
        <v>92</v>
      </c>
      <c r="AN77" s="296">
        <v>96</v>
      </c>
      <c r="AO77" s="296">
        <v>92</v>
      </c>
      <c r="AP77" s="296">
        <v>82</v>
      </c>
      <c r="AQ77" s="296">
        <v>76</v>
      </c>
      <c r="AR77" s="296">
        <v>57</v>
      </c>
      <c r="AS77" s="296">
        <v>70</v>
      </c>
      <c r="AT77" s="296">
        <v>74</v>
      </c>
      <c r="AU77" s="296">
        <v>61</v>
      </c>
      <c r="AV77" s="296">
        <v>44</v>
      </c>
      <c r="AW77" s="296">
        <v>41</v>
      </c>
      <c r="AX77" s="296">
        <v>26</v>
      </c>
      <c r="AY77" s="296">
        <v>33</v>
      </c>
      <c r="AZ77" s="296">
        <v>28</v>
      </c>
      <c r="BA77" s="296">
        <v>23</v>
      </c>
      <c r="BB77" s="296">
        <v>25</v>
      </c>
      <c r="BC77" s="296">
        <v>37</v>
      </c>
      <c r="BD77" s="296">
        <v>38</v>
      </c>
      <c r="BE77" s="296">
        <v>42</v>
      </c>
      <c r="BF77" s="296">
        <v>40</v>
      </c>
      <c r="BG77" s="296">
        <v>40</v>
      </c>
      <c r="BH77" s="296">
        <v>43</v>
      </c>
      <c r="BI77" s="296">
        <v>47</v>
      </c>
      <c r="BJ77" s="296">
        <v>54</v>
      </c>
      <c r="BK77" s="296">
        <v>63</v>
      </c>
      <c r="BL77" s="296">
        <v>70</v>
      </c>
      <c r="BM77" s="296">
        <v>68</v>
      </c>
      <c r="BN77" s="296">
        <v>72</v>
      </c>
      <c r="BO77" s="296">
        <v>86</v>
      </c>
      <c r="BP77" s="296">
        <v>86</v>
      </c>
      <c r="BQ77" s="296">
        <v>91</v>
      </c>
      <c r="BR77" s="296">
        <v>86</v>
      </c>
      <c r="BS77" s="296">
        <v>93</v>
      </c>
      <c r="BT77" s="296">
        <v>94</v>
      </c>
      <c r="BU77" s="296">
        <v>84</v>
      </c>
      <c r="BV77" s="296">
        <v>80</v>
      </c>
      <c r="BW77" s="296">
        <v>80</v>
      </c>
    </row>
    <row r="78" spans="1:75" x14ac:dyDescent="0.25">
      <c r="A78" t="s">
        <v>182</v>
      </c>
      <c r="B78" s="296">
        <v>8</v>
      </c>
      <c r="C78" s="296">
        <v>9</v>
      </c>
      <c r="D78" s="296">
        <v>10</v>
      </c>
      <c r="E78" s="296">
        <v>12</v>
      </c>
      <c r="F78" s="296">
        <v>13</v>
      </c>
      <c r="G78" s="296">
        <v>8</v>
      </c>
      <c r="H78" s="296">
        <v>5</v>
      </c>
      <c r="I78" s="296">
        <v>4</v>
      </c>
      <c r="J78" s="296">
        <v>3</v>
      </c>
      <c r="K78" s="296">
        <v>6</v>
      </c>
      <c r="L78" s="296">
        <v>2</v>
      </c>
      <c r="M78" s="296">
        <v>5</v>
      </c>
      <c r="N78" s="296">
        <v>8</v>
      </c>
      <c r="O78" s="296">
        <v>11</v>
      </c>
      <c r="P78" s="296">
        <v>14</v>
      </c>
      <c r="Q78" s="296">
        <v>15</v>
      </c>
      <c r="R78" s="296">
        <v>16</v>
      </c>
      <c r="S78" s="296">
        <v>15</v>
      </c>
      <c r="T78" s="296">
        <v>12</v>
      </c>
      <c r="U78" s="296">
        <v>8</v>
      </c>
      <c r="V78" s="296">
        <v>6</v>
      </c>
      <c r="W78" s="296">
        <v>8</v>
      </c>
      <c r="X78" s="296">
        <v>4</v>
      </c>
      <c r="Y78" s="296">
        <v>4</v>
      </c>
      <c r="Z78" s="296">
        <v>8</v>
      </c>
      <c r="AA78" s="296">
        <v>5</v>
      </c>
      <c r="AB78" s="296">
        <v>2</v>
      </c>
      <c r="AC78" s="296">
        <v>3</v>
      </c>
      <c r="AD78" s="296">
        <v>3</v>
      </c>
      <c r="AE78" s="296">
        <v>3</v>
      </c>
      <c r="AF78" s="296">
        <v>2</v>
      </c>
      <c r="AG78" s="296">
        <v>2</v>
      </c>
      <c r="AH78" s="296">
        <v>3</v>
      </c>
      <c r="AI78" s="296">
        <v>1</v>
      </c>
      <c r="AJ78" s="296">
        <v>1</v>
      </c>
      <c r="AK78" s="296">
        <v>2</v>
      </c>
      <c r="AL78" s="296">
        <v>4</v>
      </c>
      <c r="AM78" s="296">
        <v>5</v>
      </c>
      <c r="AN78" s="296">
        <v>6</v>
      </c>
      <c r="AO78" s="296">
        <v>6</v>
      </c>
      <c r="AP78" s="296">
        <v>8</v>
      </c>
      <c r="AQ78" s="296">
        <v>7</v>
      </c>
      <c r="AR78" s="296">
        <v>6</v>
      </c>
      <c r="AS78" s="296">
        <v>6</v>
      </c>
      <c r="AT78" s="296">
        <v>6</v>
      </c>
      <c r="AU78" s="296">
        <v>5</v>
      </c>
      <c r="AV78" s="296">
        <v>4</v>
      </c>
      <c r="AW78" s="296">
        <v>4</v>
      </c>
      <c r="AX78" s="296">
        <v>4</v>
      </c>
      <c r="AY78" s="296">
        <v>5</v>
      </c>
      <c r="AZ78" s="296">
        <v>5</v>
      </c>
      <c r="BA78" s="296">
        <v>4</v>
      </c>
      <c r="BB78" s="296">
        <v>5</v>
      </c>
      <c r="BC78" s="296">
        <v>5</v>
      </c>
      <c r="BD78" s="296">
        <v>6</v>
      </c>
      <c r="BE78" s="296">
        <v>4</v>
      </c>
      <c r="BF78" s="296">
        <v>5</v>
      </c>
      <c r="BG78" s="296">
        <v>4</v>
      </c>
      <c r="BH78" s="296">
        <v>4</v>
      </c>
      <c r="BI78" s="296">
        <v>4</v>
      </c>
      <c r="BJ78" s="296">
        <v>4</v>
      </c>
      <c r="BK78" s="296">
        <v>5</v>
      </c>
      <c r="BL78" s="296">
        <v>5</v>
      </c>
      <c r="BM78" s="296">
        <v>5</v>
      </c>
      <c r="BN78" s="296">
        <v>4</v>
      </c>
      <c r="BO78" s="296">
        <v>4</v>
      </c>
      <c r="BP78" s="296">
        <v>5</v>
      </c>
      <c r="BQ78" s="296">
        <v>3</v>
      </c>
      <c r="BR78" s="296">
        <v>4</v>
      </c>
      <c r="BS78" s="296">
        <v>3</v>
      </c>
      <c r="BT78" s="296">
        <v>3</v>
      </c>
      <c r="BU78" s="296">
        <v>3</v>
      </c>
      <c r="BV78" s="296">
        <v>3</v>
      </c>
      <c r="BW78" s="296">
        <v>3</v>
      </c>
    </row>
    <row r="80" spans="1:75" x14ac:dyDescent="0.25">
      <c r="A80" t="s">
        <v>2004</v>
      </c>
    </row>
    <row r="82" spans="1:1" x14ac:dyDescent="0.25">
      <c r="A82" t="s">
        <v>2005</v>
      </c>
    </row>
    <row r="103" spans="1:1" x14ac:dyDescent="0.25">
      <c r="A103" t="s">
        <v>1390</v>
      </c>
    </row>
    <row r="105" spans="1:1" x14ac:dyDescent="0.25">
      <c r="A105" s="636">
        <v>42610.58865740741</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1861</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93752</v>
      </c>
      <c r="C19" s="296">
        <v>96113</v>
      </c>
      <c r="D19" s="296">
        <v>97475</v>
      </c>
      <c r="E19" s="296">
        <v>98142</v>
      </c>
      <c r="F19" s="296">
        <v>98808</v>
      </c>
      <c r="G19" s="296">
        <v>99410</v>
      </c>
      <c r="H19" s="296">
        <v>99353</v>
      </c>
      <c r="I19" s="296">
        <v>98940</v>
      </c>
      <c r="J19" s="296">
        <v>98041</v>
      </c>
      <c r="K19" s="296">
        <v>96647</v>
      </c>
      <c r="L19" s="296">
        <v>93309</v>
      </c>
      <c r="M19" s="296">
        <v>90106</v>
      </c>
      <c r="N19" s="296">
        <v>87698</v>
      </c>
      <c r="O19" s="296">
        <v>86473</v>
      </c>
      <c r="P19" s="296">
        <v>85218</v>
      </c>
      <c r="Q19" s="296">
        <v>84024</v>
      </c>
      <c r="R19" s="296">
        <v>82431</v>
      </c>
      <c r="S19" s="296">
        <v>81807</v>
      </c>
      <c r="T19" s="296">
        <v>80471</v>
      </c>
      <c r="U19" s="296">
        <v>79076</v>
      </c>
      <c r="V19" s="296">
        <v>78375</v>
      </c>
      <c r="W19" s="296">
        <v>77133</v>
      </c>
      <c r="X19" s="296">
        <v>75717</v>
      </c>
      <c r="Y19" s="296">
        <v>74412</v>
      </c>
      <c r="Z19" s="296">
        <v>72671</v>
      </c>
      <c r="AA19" s="296">
        <v>72423</v>
      </c>
      <c r="AB19" s="296">
        <v>71042</v>
      </c>
      <c r="AC19" s="296">
        <v>70019</v>
      </c>
      <c r="AD19" s="296">
        <v>68478</v>
      </c>
      <c r="AE19" s="296">
        <v>69191</v>
      </c>
      <c r="AF19" s="296">
        <v>68554</v>
      </c>
      <c r="AG19" s="296">
        <v>67856</v>
      </c>
      <c r="AH19" s="296">
        <v>66750</v>
      </c>
      <c r="AI19" s="296">
        <v>67067</v>
      </c>
      <c r="AJ19" s="296">
        <v>66752</v>
      </c>
      <c r="AK19" s="296">
        <v>65957</v>
      </c>
      <c r="AL19" s="296">
        <v>65350</v>
      </c>
      <c r="AM19" s="296">
        <v>65684</v>
      </c>
      <c r="AN19" s="296">
        <v>65370</v>
      </c>
      <c r="AO19" s="296">
        <v>64230</v>
      </c>
      <c r="AP19" s="296">
        <v>62241</v>
      </c>
      <c r="AQ19" s="296">
        <v>61155</v>
      </c>
      <c r="AR19" s="296">
        <v>59376</v>
      </c>
      <c r="AS19" s="296">
        <v>57580</v>
      </c>
      <c r="AT19" s="296">
        <v>55995</v>
      </c>
      <c r="AU19" s="296">
        <v>55429</v>
      </c>
      <c r="AV19" s="296">
        <v>54035</v>
      </c>
      <c r="AW19" s="296">
        <v>52695</v>
      </c>
      <c r="AX19" s="296">
        <v>51401</v>
      </c>
      <c r="AY19" s="296">
        <v>50583</v>
      </c>
      <c r="AZ19" s="296">
        <v>49883</v>
      </c>
      <c r="BA19" s="296">
        <v>49569</v>
      </c>
      <c r="BB19" s="296">
        <v>49138</v>
      </c>
      <c r="BC19" s="296">
        <v>49354</v>
      </c>
      <c r="BD19" s="296">
        <v>48802</v>
      </c>
      <c r="BE19" s="296">
        <v>48098</v>
      </c>
      <c r="BF19" s="296">
        <v>47408</v>
      </c>
      <c r="BG19" s="296">
        <v>47745</v>
      </c>
      <c r="BH19" s="296">
        <v>48220</v>
      </c>
      <c r="BI19" s="296">
        <v>48670</v>
      </c>
      <c r="BJ19" s="296">
        <v>49095</v>
      </c>
      <c r="BK19" s="296">
        <v>50264</v>
      </c>
      <c r="BL19" s="296">
        <v>51586</v>
      </c>
      <c r="BM19" s="296">
        <v>52781</v>
      </c>
      <c r="BN19" s="296">
        <v>53486</v>
      </c>
      <c r="BO19" s="296">
        <v>54299</v>
      </c>
      <c r="BP19" s="296">
        <v>55031</v>
      </c>
      <c r="BQ19" s="296">
        <v>55791</v>
      </c>
      <c r="BR19" s="296">
        <v>55475</v>
      </c>
      <c r="BS19" s="296">
        <v>55559</v>
      </c>
      <c r="BT19" s="296">
        <v>55288</v>
      </c>
      <c r="BU19" s="296">
        <v>55658</v>
      </c>
      <c r="BV19" s="296">
        <v>55390</v>
      </c>
      <c r="BW19" s="296">
        <v>55367</v>
      </c>
    </row>
    <row r="20" spans="1:75" x14ac:dyDescent="0.25">
      <c r="A20" t="s">
        <v>486</v>
      </c>
      <c r="B20" s="296">
        <v>3803</v>
      </c>
      <c r="C20" s="296">
        <v>3848</v>
      </c>
      <c r="D20" s="296">
        <v>3844</v>
      </c>
      <c r="E20" s="296">
        <v>3813</v>
      </c>
      <c r="F20" s="296">
        <v>3836</v>
      </c>
      <c r="G20" s="296">
        <v>3876</v>
      </c>
      <c r="H20" s="296">
        <v>3883</v>
      </c>
      <c r="I20" s="296">
        <v>3906</v>
      </c>
      <c r="J20" s="296">
        <v>3887</v>
      </c>
      <c r="K20" s="296">
        <v>3929</v>
      </c>
      <c r="L20" s="296">
        <v>3974</v>
      </c>
      <c r="M20" s="296">
        <v>3929</v>
      </c>
      <c r="N20" s="296">
        <v>3929</v>
      </c>
      <c r="O20" s="296">
        <v>3998</v>
      </c>
      <c r="P20" s="296">
        <v>3995</v>
      </c>
      <c r="Q20" s="296">
        <v>3891</v>
      </c>
      <c r="R20" s="296">
        <v>3796</v>
      </c>
      <c r="S20" s="296">
        <v>3779</v>
      </c>
      <c r="T20" s="296">
        <v>3692</v>
      </c>
      <c r="U20" s="296">
        <v>3545</v>
      </c>
      <c r="V20" s="296">
        <v>3482</v>
      </c>
      <c r="W20" s="296">
        <v>3449</v>
      </c>
      <c r="X20" s="296">
        <v>3277</v>
      </c>
      <c r="Y20" s="296">
        <v>3145</v>
      </c>
      <c r="Z20" s="296">
        <v>3029</v>
      </c>
      <c r="AA20" s="296">
        <v>2996</v>
      </c>
      <c r="AB20" s="296">
        <v>2886</v>
      </c>
      <c r="AC20" s="296">
        <v>2742</v>
      </c>
      <c r="AD20" s="296">
        <v>2587</v>
      </c>
      <c r="AE20" s="296">
        <v>2585</v>
      </c>
      <c r="AF20" s="296">
        <v>2473</v>
      </c>
      <c r="AG20" s="296">
        <v>2381</v>
      </c>
      <c r="AH20" s="296">
        <v>2317</v>
      </c>
      <c r="AI20" s="296">
        <v>2331</v>
      </c>
      <c r="AJ20" s="296">
        <v>2237</v>
      </c>
      <c r="AK20" s="296">
        <v>2148</v>
      </c>
      <c r="AL20" s="296">
        <v>2088</v>
      </c>
      <c r="AM20" s="296">
        <v>2146</v>
      </c>
      <c r="AN20" s="296">
        <v>2106</v>
      </c>
      <c r="AO20" s="296">
        <v>2030</v>
      </c>
      <c r="AP20" s="296">
        <v>1990</v>
      </c>
      <c r="AQ20" s="296">
        <v>2002</v>
      </c>
      <c r="AR20" s="296">
        <v>1975</v>
      </c>
      <c r="AS20" s="296">
        <v>1911</v>
      </c>
      <c r="AT20" s="296">
        <v>1845</v>
      </c>
      <c r="AU20" s="296">
        <v>1836</v>
      </c>
      <c r="AV20" s="296">
        <v>1705</v>
      </c>
      <c r="AW20" s="296">
        <v>1657</v>
      </c>
      <c r="AX20" s="296">
        <v>1600</v>
      </c>
      <c r="AY20" s="296">
        <v>1580</v>
      </c>
      <c r="AZ20" s="296">
        <v>1511</v>
      </c>
      <c r="BA20" s="296">
        <v>1450</v>
      </c>
      <c r="BB20" s="296">
        <v>1381</v>
      </c>
      <c r="BC20" s="296">
        <v>1400</v>
      </c>
      <c r="BD20" s="296">
        <v>1361</v>
      </c>
      <c r="BE20" s="296">
        <v>1274</v>
      </c>
      <c r="BF20" s="296">
        <v>1245</v>
      </c>
      <c r="BG20" s="296">
        <v>1246</v>
      </c>
      <c r="BH20" s="296">
        <v>1232</v>
      </c>
      <c r="BI20" s="296">
        <v>1224</v>
      </c>
      <c r="BJ20" s="296">
        <v>1224</v>
      </c>
      <c r="BK20" s="296">
        <v>1294</v>
      </c>
      <c r="BL20" s="296">
        <v>1333</v>
      </c>
      <c r="BM20" s="296">
        <v>1348</v>
      </c>
      <c r="BN20" s="296">
        <v>1376</v>
      </c>
      <c r="BO20" s="296">
        <v>1405</v>
      </c>
      <c r="BP20" s="296">
        <v>1426</v>
      </c>
      <c r="BQ20" s="296">
        <v>1402</v>
      </c>
      <c r="BR20" s="296">
        <v>1384</v>
      </c>
      <c r="BS20" s="296">
        <v>1428</v>
      </c>
      <c r="BT20" s="296">
        <v>1447</v>
      </c>
      <c r="BU20" s="296">
        <v>1441</v>
      </c>
      <c r="BV20" s="296">
        <v>1406</v>
      </c>
      <c r="BW20" s="296">
        <v>1374</v>
      </c>
    </row>
    <row r="21" spans="1:75" x14ac:dyDescent="0.25">
      <c r="A21" t="s">
        <v>487</v>
      </c>
      <c r="B21" s="296">
        <v>8</v>
      </c>
      <c r="C21" s="296">
        <v>9</v>
      </c>
      <c r="D21" s="296">
        <v>8</v>
      </c>
      <c r="E21" s="296">
        <v>7</v>
      </c>
      <c r="F21" s="296">
        <v>7</v>
      </c>
      <c r="G21" s="296">
        <v>7</v>
      </c>
      <c r="H21" s="296">
        <v>8</v>
      </c>
      <c r="I21" s="296">
        <v>8</v>
      </c>
      <c r="J21" s="296">
        <v>8</v>
      </c>
      <c r="K21" s="296">
        <v>8</v>
      </c>
      <c r="L21" s="296">
        <v>7</v>
      </c>
      <c r="M21" s="296">
        <v>7</v>
      </c>
      <c r="N21" s="296">
        <v>7</v>
      </c>
      <c r="O21" s="296">
        <v>8</v>
      </c>
      <c r="P21" s="296">
        <v>4</v>
      </c>
      <c r="Q21" s="296">
        <v>2</v>
      </c>
      <c r="R21" s="296">
        <v>2</v>
      </c>
      <c r="S21" s="296">
        <v>3</v>
      </c>
      <c r="T21" s="296">
        <v>3</v>
      </c>
      <c r="U21" s="296">
        <v>3</v>
      </c>
      <c r="V21" s="296">
        <v>3</v>
      </c>
      <c r="W21" s="296">
        <v>2</v>
      </c>
      <c r="X21" s="296">
        <v>2</v>
      </c>
      <c r="Y21" s="296">
        <v>2</v>
      </c>
      <c r="Z21" s="296">
        <v>4</v>
      </c>
      <c r="AA21" s="296">
        <v>4</v>
      </c>
      <c r="AB21" s="296">
        <v>3</v>
      </c>
      <c r="AC21" s="296">
        <v>4</v>
      </c>
      <c r="AD21" s="296">
        <v>2</v>
      </c>
      <c r="AE21" s="296">
        <v>2</v>
      </c>
      <c r="AF21" s="296">
        <v>2</v>
      </c>
      <c r="AG21" s="296">
        <v>5</v>
      </c>
      <c r="AH21" s="296">
        <v>5</v>
      </c>
      <c r="AI21" s="296">
        <v>1</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14</v>
      </c>
      <c r="C22" s="296">
        <v>13</v>
      </c>
      <c r="D22" s="296">
        <v>14</v>
      </c>
      <c r="E22" s="296">
        <v>12</v>
      </c>
      <c r="F22" s="296">
        <v>14</v>
      </c>
      <c r="G22" s="296">
        <v>16</v>
      </c>
      <c r="H22" s="296">
        <v>18</v>
      </c>
      <c r="I22" s="296">
        <v>22</v>
      </c>
      <c r="J22" s="296">
        <v>26</v>
      </c>
      <c r="K22" s="296">
        <v>19</v>
      </c>
      <c r="L22" s="296">
        <v>19</v>
      </c>
      <c r="M22" s="296">
        <v>21</v>
      </c>
      <c r="N22" s="296">
        <v>27</v>
      </c>
      <c r="O22" s="296">
        <v>32</v>
      </c>
      <c r="P22" s="296">
        <v>30</v>
      </c>
      <c r="Q22" s="296">
        <v>27</v>
      </c>
      <c r="R22" s="296">
        <v>24</v>
      </c>
      <c r="S22" s="296">
        <v>28</v>
      </c>
      <c r="T22" s="296">
        <v>26</v>
      </c>
      <c r="U22" s="296">
        <v>22</v>
      </c>
      <c r="V22" s="296">
        <v>23</v>
      </c>
      <c r="W22" s="296">
        <v>19</v>
      </c>
      <c r="X22" s="296">
        <v>24</v>
      </c>
      <c r="Y22" s="296">
        <v>25</v>
      </c>
      <c r="Z22" s="296">
        <v>31</v>
      </c>
      <c r="AA22" s="296">
        <v>34</v>
      </c>
      <c r="AB22" s="296">
        <v>35</v>
      </c>
      <c r="AC22" s="296">
        <v>25</v>
      </c>
      <c r="AD22" s="296">
        <v>25</v>
      </c>
      <c r="AE22" s="296">
        <v>24</v>
      </c>
      <c r="AF22" s="296">
        <v>27</v>
      </c>
      <c r="AG22" s="296">
        <v>25</v>
      </c>
      <c r="AH22" s="296">
        <v>27</v>
      </c>
      <c r="AI22" s="296">
        <v>23</v>
      </c>
      <c r="AJ22" s="296">
        <v>21</v>
      </c>
      <c r="AK22" s="296">
        <v>22</v>
      </c>
      <c r="AL22" s="296">
        <v>28</v>
      </c>
      <c r="AM22" s="296">
        <v>23</v>
      </c>
      <c r="AN22" s="296">
        <v>29</v>
      </c>
      <c r="AO22" s="296">
        <v>28</v>
      </c>
      <c r="AP22" s="296">
        <v>26</v>
      </c>
      <c r="AQ22" s="296">
        <v>24</v>
      </c>
      <c r="AR22" s="296">
        <v>24</v>
      </c>
      <c r="AS22" s="296">
        <v>31</v>
      </c>
      <c r="AT22" s="296">
        <v>34</v>
      </c>
      <c r="AU22" s="296">
        <v>32</v>
      </c>
      <c r="AV22" s="296">
        <v>30</v>
      </c>
      <c r="AW22" s="296">
        <v>30</v>
      </c>
      <c r="AX22" s="296">
        <v>34</v>
      </c>
      <c r="AY22" s="296">
        <v>39</v>
      </c>
      <c r="AZ22" s="296">
        <v>41</v>
      </c>
      <c r="BA22" s="296">
        <v>34</v>
      </c>
      <c r="BB22" s="296">
        <v>33</v>
      </c>
      <c r="BC22" s="296">
        <v>35</v>
      </c>
      <c r="BD22" s="296">
        <v>30</v>
      </c>
      <c r="BE22" s="296">
        <v>31</v>
      </c>
      <c r="BF22" s="296">
        <v>28</v>
      </c>
      <c r="BG22" s="296">
        <v>32</v>
      </c>
      <c r="BH22" s="296">
        <v>31</v>
      </c>
      <c r="BI22" s="296">
        <v>34</v>
      </c>
      <c r="BJ22" s="296">
        <v>36</v>
      </c>
      <c r="BK22" s="296">
        <v>35</v>
      </c>
      <c r="BL22" s="296">
        <v>41</v>
      </c>
      <c r="BM22" s="296">
        <v>47</v>
      </c>
      <c r="BN22" s="296">
        <v>46</v>
      </c>
      <c r="BO22" s="296">
        <v>51</v>
      </c>
      <c r="BP22" s="296">
        <v>51</v>
      </c>
      <c r="BQ22" s="296">
        <v>64</v>
      </c>
      <c r="BR22" s="296">
        <v>66</v>
      </c>
      <c r="BS22" s="296">
        <v>62</v>
      </c>
      <c r="BT22" s="296">
        <v>66</v>
      </c>
      <c r="BU22" s="296">
        <v>71</v>
      </c>
      <c r="BV22" s="296">
        <v>83</v>
      </c>
      <c r="BW22" s="296">
        <v>71</v>
      </c>
    </row>
    <row r="23" spans="1:75" x14ac:dyDescent="0.25">
      <c r="A23" t="s">
        <v>20</v>
      </c>
      <c r="B23" s="296">
        <v>699</v>
      </c>
      <c r="C23" s="296">
        <v>736</v>
      </c>
      <c r="D23" s="296">
        <v>756</v>
      </c>
      <c r="E23" s="296">
        <v>720</v>
      </c>
      <c r="F23" s="296">
        <v>684</v>
      </c>
      <c r="G23" s="296">
        <v>675</v>
      </c>
      <c r="H23" s="296">
        <v>663</v>
      </c>
      <c r="I23" s="296">
        <v>639</v>
      </c>
      <c r="J23" s="296">
        <v>650</v>
      </c>
      <c r="K23" s="296">
        <v>599</v>
      </c>
      <c r="L23" s="296">
        <v>585</v>
      </c>
      <c r="M23" s="296">
        <v>570</v>
      </c>
      <c r="N23" s="296">
        <v>573</v>
      </c>
      <c r="O23" s="296">
        <v>600</v>
      </c>
      <c r="P23" s="296">
        <v>595</v>
      </c>
      <c r="Q23" s="296">
        <v>582</v>
      </c>
      <c r="R23" s="296">
        <v>619</v>
      </c>
      <c r="S23" s="296">
        <v>638</v>
      </c>
      <c r="T23" s="296">
        <v>641</v>
      </c>
      <c r="U23" s="296">
        <v>651</v>
      </c>
      <c r="V23" s="296">
        <v>639</v>
      </c>
      <c r="W23" s="296">
        <v>630</v>
      </c>
      <c r="X23" s="296">
        <v>612</v>
      </c>
      <c r="Y23" s="296">
        <v>610</v>
      </c>
      <c r="Z23" s="296">
        <v>651</v>
      </c>
      <c r="AA23" s="296">
        <v>676</v>
      </c>
      <c r="AB23" s="296">
        <v>655</v>
      </c>
      <c r="AC23" s="296">
        <v>653</v>
      </c>
      <c r="AD23" s="296">
        <v>677</v>
      </c>
      <c r="AE23" s="296">
        <v>673</v>
      </c>
      <c r="AF23" s="296">
        <v>674</v>
      </c>
      <c r="AG23" s="296">
        <v>685</v>
      </c>
      <c r="AH23" s="296">
        <v>669</v>
      </c>
      <c r="AI23" s="296">
        <v>669</v>
      </c>
      <c r="AJ23" s="296">
        <v>643</v>
      </c>
      <c r="AK23" s="296">
        <v>608</v>
      </c>
      <c r="AL23" s="296">
        <v>608</v>
      </c>
      <c r="AM23" s="296">
        <v>649</v>
      </c>
      <c r="AN23" s="296">
        <v>670</v>
      </c>
      <c r="AO23" s="296">
        <v>659</v>
      </c>
      <c r="AP23" s="296">
        <v>654</v>
      </c>
      <c r="AQ23" s="296">
        <v>630</v>
      </c>
      <c r="AR23" s="296">
        <v>615</v>
      </c>
      <c r="AS23" s="296">
        <v>605</v>
      </c>
      <c r="AT23" s="296">
        <v>555</v>
      </c>
      <c r="AU23" s="296">
        <v>570</v>
      </c>
      <c r="AV23" s="296">
        <v>570</v>
      </c>
      <c r="AW23" s="296">
        <v>591</v>
      </c>
      <c r="AX23" s="296">
        <v>617</v>
      </c>
      <c r="AY23" s="296">
        <v>601</v>
      </c>
      <c r="AZ23" s="296">
        <v>580</v>
      </c>
      <c r="BA23" s="296">
        <v>582</v>
      </c>
      <c r="BB23" s="296">
        <v>556</v>
      </c>
      <c r="BC23" s="296">
        <v>552</v>
      </c>
      <c r="BD23" s="296">
        <v>519</v>
      </c>
      <c r="BE23" s="296">
        <v>496</v>
      </c>
      <c r="BF23" s="296">
        <v>463</v>
      </c>
      <c r="BG23" s="296">
        <v>451</v>
      </c>
      <c r="BH23" s="296">
        <v>447</v>
      </c>
      <c r="BI23" s="296">
        <v>440</v>
      </c>
      <c r="BJ23" s="296">
        <v>404</v>
      </c>
      <c r="BK23" s="296">
        <v>400</v>
      </c>
      <c r="BL23" s="296">
        <v>398</v>
      </c>
      <c r="BM23" s="296">
        <v>416</v>
      </c>
      <c r="BN23" s="296">
        <v>412</v>
      </c>
      <c r="BO23" s="296">
        <v>433</v>
      </c>
      <c r="BP23" s="296">
        <v>472</v>
      </c>
      <c r="BQ23" s="296">
        <v>496</v>
      </c>
      <c r="BR23" s="296">
        <v>506</v>
      </c>
      <c r="BS23" s="296">
        <v>514</v>
      </c>
      <c r="BT23" s="296">
        <v>509</v>
      </c>
      <c r="BU23" s="296">
        <v>518</v>
      </c>
      <c r="BV23" s="296">
        <v>503</v>
      </c>
      <c r="BW23" s="296">
        <v>515</v>
      </c>
    </row>
    <row r="24" spans="1:75" x14ac:dyDescent="0.25">
      <c r="A24" t="s">
        <v>21</v>
      </c>
      <c r="B24" s="296">
        <v>75</v>
      </c>
      <c r="C24" s="296">
        <v>72</v>
      </c>
      <c r="D24" s="296">
        <v>68</v>
      </c>
      <c r="E24" s="296">
        <v>67</v>
      </c>
      <c r="F24" s="296">
        <v>64</v>
      </c>
      <c r="G24" s="296">
        <v>82</v>
      </c>
      <c r="H24" s="296">
        <v>82</v>
      </c>
      <c r="I24" s="296">
        <v>85</v>
      </c>
      <c r="J24" s="296">
        <v>70</v>
      </c>
      <c r="K24" s="296">
        <v>68</v>
      </c>
      <c r="L24" s="296">
        <v>65</v>
      </c>
      <c r="M24" s="296">
        <v>76</v>
      </c>
      <c r="N24" s="296">
        <v>86</v>
      </c>
      <c r="O24" s="296">
        <v>101</v>
      </c>
      <c r="P24" s="296">
        <v>101</v>
      </c>
      <c r="Q24" s="296">
        <v>111</v>
      </c>
      <c r="R24" s="296">
        <v>112</v>
      </c>
      <c r="S24" s="296">
        <v>114</v>
      </c>
      <c r="T24" s="296">
        <v>115</v>
      </c>
      <c r="U24" s="296">
        <v>107</v>
      </c>
      <c r="V24" s="296">
        <v>120</v>
      </c>
      <c r="W24" s="296">
        <v>126</v>
      </c>
      <c r="X24" s="296">
        <v>136</v>
      </c>
      <c r="Y24" s="296">
        <v>135</v>
      </c>
      <c r="Z24" s="296">
        <v>125</v>
      </c>
      <c r="AA24" s="296">
        <v>138</v>
      </c>
      <c r="AB24" s="296">
        <v>129</v>
      </c>
      <c r="AC24" s="296">
        <v>118</v>
      </c>
      <c r="AD24" s="296">
        <v>113</v>
      </c>
      <c r="AE24" s="296">
        <v>93</v>
      </c>
      <c r="AF24" s="296">
        <v>93</v>
      </c>
      <c r="AG24" s="296">
        <v>77</v>
      </c>
      <c r="AH24" s="296">
        <v>89</v>
      </c>
      <c r="AI24" s="296">
        <v>88</v>
      </c>
      <c r="AJ24" s="296">
        <v>84</v>
      </c>
      <c r="AK24" s="296">
        <v>78</v>
      </c>
      <c r="AL24" s="296">
        <v>73</v>
      </c>
      <c r="AM24" s="296">
        <v>76</v>
      </c>
      <c r="AN24" s="296">
        <v>69</v>
      </c>
      <c r="AO24" s="296">
        <v>68</v>
      </c>
      <c r="AP24" s="296">
        <v>64</v>
      </c>
      <c r="AQ24" s="296">
        <v>64</v>
      </c>
      <c r="AR24" s="296">
        <v>58</v>
      </c>
      <c r="AS24" s="296">
        <v>62</v>
      </c>
      <c r="AT24" s="296">
        <v>56</v>
      </c>
      <c r="AU24" s="296">
        <v>63</v>
      </c>
      <c r="AV24" s="296">
        <v>63</v>
      </c>
      <c r="AW24" s="296">
        <v>58</v>
      </c>
      <c r="AX24" s="296">
        <v>61</v>
      </c>
      <c r="AY24" s="296">
        <v>55</v>
      </c>
      <c r="AZ24" s="296">
        <v>60</v>
      </c>
      <c r="BA24" s="296">
        <v>61</v>
      </c>
      <c r="BB24" s="296">
        <v>60</v>
      </c>
      <c r="BC24" s="296">
        <v>60</v>
      </c>
      <c r="BD24" s="296">
        <v>58</v>
      </c>
      <c r="BE24" s="296">
        <v>62</v>
      </c>
      <c r="BF24" s="296">
        <v>70</v>
      </c>
      <c r="BG24" s="296">
        <v>75</v>
      </c>
      <c r="BH24" s="296">
        <v>70</v>
      </c>
      <c r="BI24" s="296">
        <v>70</v>
      </c>
      <c r="BJ24" s="296">
        <v>72</v>
      </c>
      <c r="BK24" s="296">
        <v>84</v>
      </c>
      <c r="BL24" s="296">
        <v>96</v>
      </c>
      <c r="BM24" s="296">
        <v>116</v>
      </c>
      <c r="BN24" s="296">
        <v>130</v>
      </c>
      <c r="BO24" s="296">
        <v>142</v>
      </c>
      <c r="BP24" s="296">
        <v>144</v>
      </c>
      <c r="BQ24" s="296">
        <v>139</v>
      </c>
      <c r="BR24" s="296">
        <v>145</v>
      </c>
      <c r="BS24" s="296">
        <v>154</v>
      </c>
      <c r="BT24" s="296">
        <v>126</v>
      </c>
      <c r="BU24" s="296">
        <v>117</v>
      </c>
      <c r="BV24" s="296">
        <v>116</v>
      </c>
      <c r="BW24" s="296">
        <v>107</v>
      </c>
    </row>
    <row r="25" spans="1:75" x14ac:dyDescent="0.25">
      <c r="A25" t="s">
        <v>22</v>
      </c>
      <c r="B25" s="296">
        <v>19</v>
      </c>
      <c r="C25" s="296">
        <v>21</v>
      </c>
      <c r="D25" s="296">
        <v>21</v>
      </c>
      <c r="E25" s="296">
        <v>16</v>
      </c>
      <c r="F25" s="296">
        <v>13</v>
      </c>
      <c r="G25" s="296">
        <v>10</v>
      </c>
      <c r="H25" s="296">
        <v>9</v>
      </c>
      <c r="I25" s="296">
        <v>9</v>
      </c>
      <c r="J25" s="296">
        <v>10</v>
      </c>
      <c r="K25" s="296">
        <v>12</v>
      </c>
      <c r="L25" s="296">
        <v>14</v>
      </c>
      <c r="M25" s="296">
        <v>14</v>
      </c>
      <c r="N25" s="296">
        <v>14</v>
      </c>
      <c r="O25" s="296">
        <v>20</v>
      </c>
      <c r="P25" s="296">
        <v>28</v>
      </c>
      <c r="Q25" s="296">
        <v>22</v>
      </c>
      <c r="R25" s="296">
        <v>30</v>
      </c>
      <c r="S25" s="296">
        <v>30</v>
      </c>
      <c r="T25" s="296">
        <v>25</v>
      </c>
      <c r="U25" s="296">
        <v>25</v>
      </c>
      <c r="V25" s="296">
        <v>20</v>
      </c>
      <c r="W25" s="296">
        <v>20</v>
      </c>
      <c r="X25" s="296">
        <v>20</v>
      </c>
      <c r="Y25" s="296">
        <v>28</v>
      </c>
      <c r="Z25" s="296">
        <v>25</v>
      </c>
      <c r="AA25" s="296">
        <v>25</v>
      </c>
      <c r="AB25" s="296">
        <v>26</v>
      </c>
      <c r="AC25" s="296">
        <v>29</v>
      </c>
      <c r="AD25" s="296">
        <v>30</v>
      </c>
      <c r="AE25" s="296">
        <v>42</v>
      </c>
      <c r="AF25" s="296">
        <v>50</v>
      </c>
      <c r="AG25" s="296">
        <v>56</v>
      </c>
      <c r="AH25" s="296">
        <v>54</v>
      </c>
      <c r="AI25" s="296">
        <v>49</v>
      </c>
      <c r="AJ25" s="296">
        <v>50</v>
      </c>
      <c r="AK25" s="296">
        <v>49</v>
      </c>
      <c r="AL25" s="296">
        <v>59</v>
      </c>
      <c r="AM25" s="296">
        <v>50</v>
      </c>
      <c r="AN25" s="296">
        <v>49</v>
      </c>
      <c r="AO25" s="296">
        <v>44</v>
      </c>
      <c r="AP25" s="296">
        <v>42</v>
      </c>
      <c r="AQ25" s="296">
        <v>40</v>
      </c>
      <c r="AR25" s="296">
        <v>35</v>
      </c>
      <c r="AS25" s="296">
        <v>31</v>
      </c>
      <c r="AT25" s="296">
        <v>31</v>
      </c>
      <c r="AU25" s="296">
        <v>35</v>
      </c>
      <c r="AV25" s="296">
        <v>29</v>
      </c>
      <c r="AW25" s="296">
        <v>30</v>
      </c>
      <c r="AX25" s="296">
        <v>24</v>
      </c>
      <c r="AY25" s="296">
        <v>23</v>
      </c>
      <c r="AZ25" s="296">
        <v>18</v>
      </c>
      <c r="BA25" s="296">
        <v>22</v>
      </c>
      <c r="BB25" s="296">
        <v>25</v>
      </c>
      <c r="BC25" s="296">
        <v>30</v>
      </c>
      <c r="BD25" s="296">
        <v>25</v>
      </c>
      <c r="BE25" s="296">
        <v>27</v>
      </c>
      <c r="BF25" s="296">
        <v>20</v>
      </c>
      <c r="BG25" s="296">
        <v>21</v>
      </c>
      <c r="BH25" s="296">
        <v>17</v>
      </c>
      <c r="BI25" s="296">
        <v>21</v>
      </c>
      <c r="BJ25" s="296">
        <v>20</v>
      </c>
      <c r="BK25" s="296">
        <v>29</v>
      </c>
      <c r="BL25" s="296">
        <v>43</v>
      </c>
      <c r="BM25" s="296">
        <v>38</v>
      </c>
      <c r="BN25" s="296">
        <v>42</v>
      </c>
      <c r="BO25" s="296">
        <v>33</v>
      </c>
      <c r="BP25" s="296">
        <v>26</v>
      </c>
      <c r="BQ25" s="296">
        <v>25</v>
      </c>
      <c r="BR25" s="296">
        <v>24</v>
      </c>
      <c r="BS25" s="296">
        <v>27</v>
      </c>
      <c r="BT25" s="296">
        <v>26</v>
      </c>
      <c r="BU25" s="296">
        <v>22</v>
      </c>
      <c r="BV25" s="296">
        <v>21</v>
      </c>
      <c r="BW25" s="296">
        <v>20</v>
      </c>
    </row>
    <row r="26" spans="1:75" x14ac:dyDescent="0.25">
      <c r="A26" t="s">
        <v>23</v>
      </c>
      <c r="B26" s="296">
        <v>2084</v>
      </c>
      <c r="C26" s="296">
        <v>2132</v>
      </c>
      <c r="D26" s="296">
        <v>2110</v>
      </c>
      <c r="E26" s="296">
        <v>2187</v>
      </c>
      <c r="F26" s="296">
        <v>2211</v>
      </c>
      <c r="G26" s="296">
        <v>2245</v>
      </c>
      <c r="H26" s="296">
        <v>2224</v>
      </c>
      <c r="I26" s="296">
        <v>2166</v>
      </c>
      <c r="J26" s="296">
        <v>2164</v>
      </c>
      <c r="K26" s="296">
        <v>2149</v>
      </c>
      <c r="L26" s="296">
        <v>2098</v>
      </c>
      <c r="M26" s="296">
        <v>2096</v>
      </c>
      <c r="N26" s="296">
        <v>2086</v>
      </c>
      <c r="O26" s="296">
        <v>2145</v>
      </c>
      <c r="P26" s="296">
        <v>2106</v>
      </c>
      <c r="Q26" s="296">
        <v>2138</v>
      </c>
      <c r="R26" s="296">
        <v>2105</v>
      </c>
      <c r="S26" s="296">
        <v>2061</v>
      </c>
      <c r="T26" s="296">
        <v>1996</v>
      </c>
      <c r="U26" s="296">
        <v>1978</v>
      </c>
      <c r="V26" s="296">
        <v>1980</v>
      </c>
      <c r="W26" s="296">
        <v>1934</v>
      </c>
      <c r="X26" s="296">
        <v>1852</v>
      </c>
      <c r="Y26" s="296">
        <v>1818</v>
      </c>
      <c r="Z26" s="296">
        <v>1809</v>
      </c>
      <c r="AA26" s="296">
        <v>1768</v>
      </c>
      <c r="AB26" s="296">
        <v>1695</v>
      </c>
      <c r="AC26" s="296">
        <v>1660</v>
      </c>
      <c r="AD26" s="296">
        <v>1639</v>
      </c>
      <c r="AE26" s="296">
        <v>1651</v>
      </c>
      <c r="AF26" s="296">
        <v>1609</v>
      </c>
      <c r="AG26" s="296">
        <v>1589</v>
      </c>
      <c r="AH26" s="296">
        <v>1522</v>
      </c>
      <c r="AI26" s="296">
        <v>1529</v>
      </c>
      <c r="AJ26" s="296">
        <v>1482</v>
      </c>
      <c r="AK26" s="296">
        <v>1433</v>
      </c>
      <c r="AL26" s="296">
        <v>1423</v>
      </c>
      <c r="AM26" s="296">
        <v>1413</v>
      </c>
      <c r="AN26" s="296">
        <v>1329</v>
      </c>
      <c r="AO26" s="296">
        <v>1315</v>
      </c>
      <c r="AP26" s="296">
        <v>1284</v>
      </c>
      <c r="AQ26" s="296">
        <v>1245</v>
      </c>
      <c r="AR26" s="296">
        <v>1177</v>
      </c>
      <c r="AS26" s="296">
        <v>1124</v>
      </c>
      <c r="AT26" s="296">
        <v>1144</v>
      </c>
      <c r="AU26" s="296">
        <v>1096</v>
      </c>
      <c r="AV26" s="296">
        <v>1044</v>
      </c>
      <c r="AW26" s="296">
        <v>946</v>
      </c>
      <c r="AX26" s="296">
        <v>891</v>
      </c>
      <c r="AY26" s="296">
        <v>863</v>
      </c>
      <c r="AZ26" s="296">
        <v>799</v>
      </c>
      <c r="BA26" s="296">
        <v>787</v>
      </c>
      <c r="BB26" s="296">
        <v>762</v>
      </c>
      <c r="BC26" s="296">
        <v>794</v>
      </c>
      <c r="BD26" s="296">
        <v>804</v>
      </c>
      <c r="BE26" s="296">
        <v>781</v>
      </c>
      <c r="BF26" s="296">
        <v>797</v>
      </c>
      <c r="BG26" s="296">
        <v>820</v>
      </c>
      <c r="BH26" s="296">
        <v>853</v>
      </c>
      <c r="BI26" s="296">
        <v>887</v>
      </c>
      <c r="BJ26" s="296">
        <v>924</v>
      </c>
      <c r="BK26" s="296">
        <v>975</v>
      </c>
      <c r="BL26" s="296">
        <v>987</v>
      </c>
      <c r="BM26" s="296">
        <v>1004</v>
      </c>
      <c r="BN26" s="296">
        <v>992</v>
      </c>
      <c r="BO26" s="296">
        <v>975</v>
      </c>
      <c r="BP26" s="296">
        <v>997</v>
      </c>
      <c r="BQ26" s="296">
        <v>1021</v>
      </c>
      <c r="BR26" s="296">
        <v>1056</v>
      </c>
      <c r="BS26" s="296">
        <v>1031</v>
      </c>
      <c r="BT26" s="296">
        <v>937</v>
      </c>
      <c r="BU26" s="296">
        <v>981</v>
      </c>
      <c r="BV26" s="296">
        <v>1004</v>
      </c>
      <c r="BW26" s="296">
        <v>1015</v>
      </c>
    </row>
    <row r="27" spans="1:75" x14ac:dyDescent="0.25">
      <c r="A27" t="s">
        <v>24</v>
      </c>
      <c r="B27" s="296">
        <v>78</v>
      </c>
      <c r="C27" s="296">
        <v>78</v>
      </c>
      <c r="D27" s="296">
        <v>83</v>
      </c>
      <c r="E27" s="296">
        <v>80</v>
      </c>
      <c r="F27" s="296">
        <v>88</v>
      </c>
      <c r="G27" s="296">
        <v>95</v>
      </c>
      <c r="H27" s="296">
        <v>102</v>
      </c>
      <c r="I27" s="296">
        <v>111</v>
      </c>
      <c r="J27" s="296">
        <v>114</v>
      </c>
      <c r="K27" s="296">
        <v>118</v>
      </c>
      <c r="L27" s="296">
        <v>112</v>
      </c>
      <c r="M27" s="296">
        <v>116</v>
      </c>
      <c r="N27" s="296">
        <v>124</v>
      </c>
      <c r="O27" s="296">
        <v>123</v>
      </c>
      <c r="P27" s="296">
        <v>125</v>
      </c>
      <c r="Q27" s="296">
        <v>123</v>
      </c>
      <c r="R27" s="296">
        <v>114</v>
      </c>
      <c r="S27" s="296">
        <v>125</v>
      </c>
      <c r="T27" s="296">
        <v>118</v>
      </c>
      <c r="U27" s="296">
        <v>97</v>
      </c>
      <c r="V27" s="296">
        <v>99</v>
      </c>
      <c r="W27" s="296">
        <v>107</v>
      </c>
      <c r="X27" s="296">
        <v>111</v>
      </c>
      <c r="Y27" s="296">
        <v>115</v>
      </c>
      <c r="Z27" s="296">
        <v>113</v>
      </c>
      <c r="AA27" s="296">
        <v>110</v>
      </c>
      <c r="AB27" s="296">
        <v>92</v>
      </c>
      <c r="AC27" s="296">
        <v>98</v>
      </c>
      <c r="AD27" s="296">
        <v>95</v>
      </c>
      <c r="AE27" s="296">
        <v>92</v>
      </c>
      <c r="AF27" s="296">
        <v>88</v>
      </c>
      <c r="AG27" s="296">
        <v>97</v>
      </c>
      <c r="AH27" s="296">
        <v>97</v>
      </c>
      <c r="AI27" s="296">
        <v>96</v>
      </c>
      <c r="AJ27" s="296">
        <v>98</v>
      </c>
      <c r="AK27" s="296">
        <v>98</v>
      </c>
      <c r="AL27" s="296">
        <v>98</v>
      </c>
      <c r="AM27" s="296">
        <v>102</v>
      </c>
      <c r="AN27" s="296">
        <v>88</v>
      </c>
      <c r="AO27" s="296">
        <v>85</v>
      </c>
      <c r="AP27" s="296">
        <v>77</v>
      </c>
      <c r="AQ27" s="296">
        <v>93</v>
      </c>
      <c r="AR27" s="296">
        <v>89</v>
      </c>
      <c r="AS27" s="296">
        <v>96</v>
      </c>
      <c r="AT27" s="296">
        <v>80</v>
      </c>
      <c r="AU27" s="296">
        <v>75</v>
      </c>
      <c r="AV27" s="296">
        <v>80</v>
      </c>
      <c r="AW27" s="296">
        <v>75</v>
      </c>
      <c r="AX27" s="296">
        <v>73</v>
      </c>
      <c r="AY27" s="296">
        <v>89</v>
      </c>
      <c r="AZ27" s="296">
        <v>82</v>
      </c>
      <c r="BA27" s="296">
        <v>83</v>
      </c>
      <c r="BB27" s="296">
        <v>77</v>
      </c>
      <c r="BC27" s="296">
        <v>83</v>
      </c>
      <c r="BD27" s="296">
        <v>91</v>
      </c>
      <c r="BE27" s="296">
        <v>79</v>
      </c>
      <c r="BF27" s="296">
        <v>79</v>
      </c>
      <c r="BG27" s="296">
        <v>76</v>
      </c>
      <c r="BH27" s="296">
        <v>74</v>
      </c>
      <c r="BI27" s="296">
        <v>81</v>
      </c>
      <c r="BJ27" s="296">
        <v>99</v>
      </c>
      <c r="BK27" s="296">
        <v>98</v>
      </c>
      <c r="BL27" s="296">
        <v>90</v>
      </c>
      <c r="BM27" s="296">
        <v>87</v>
      </c>
      <c r="BN27" s="296">
        <v>80</v>
      </c>
      <c r="BO27" s="296">
        <v>83</v>
      </c>
      <c r="BP27" s="296">
        <v>79</v>
      </c>
      <c r="BQ27" s="296">
        <v>91</v>
      </c>
      <c r="BR27" s="296">
        <v>95</v>
      </c>
      <c r="BS27" s="296">
        <v>101</v>
      </c>
      <c r="BT27" s="296">
        <v>90</v>
      </c>
      <c r="BU27" s="296">
        <v>89</v>
      </c>
      <c r="BV27" s="296">
        <v>82</v>
      </c>
      <c r="BW27" s="296">
        <v>89</v>
      </c>
    </row>
    <row r="28" spans="1:75" x14ac:dyDescent="0.25">
      <c r="A28" t="s">
        <v>25</v>
      </c>
      <c r="B28" s="296">
        <v>270</v>
      </c>
      <c r="C28" s="296">
        <v>259</v>
      </c>
      <c r="D28" s="296">
        <v>253</v>
      </c>
      <c r="E28" s="296">
        <v>248</v>
      </c>
      <c r="F28" s="296">
        <v>231</v>
      </c>
      <c r="G28" s="296">
        <v>242</v>
      </c>
      <c r="H28" s="296">
        <v>216</v>
      </c>
      <c r="I28" s="296">
        <v>195</v>
      </c>
      <c r="J28" s="296">
        <v>192</v>
      </c>
      <c r="K28" s="296">
        <v>210</v>
      </c>
      <c r="L28" s="296">
        <v>196</v>
      </c>
      <c r="M28" s="296">
        <v>171</v>
      </c>
      <c r="N28" s="296">
        <v>167</v>
      </c>
      <c r="O28" s="296">
        <v>171</v>
      </c>
      <c r="P28" s="296">
        <v>164</v>
      </c>
      <c r="Q28" s="296">
        <v>162</v>
      </c>
      <c r="R28" s="296">
        <v>165</v>
      </c>
      <c r="S28" s="296">
        <v>151</v>
      </c>
      <c r="T28" s="296">
        <v>143</v>
      </c>
      <c r="U28" s="296">
        <v>144</v>
      </c>
      <c r="V28" s="296">
        <v>134</v>
      </c>
      <c r="W28" s="296">
        <v>129</v>
      </c>
      <c r="X28" s="296">
        <v>131</v>
      </c>
      <c r="Y28" s="296">
        <v>127</v>
      </c>
      <c r="Z28" s="296">
        <v>130</v>
      </c>
      <c r="AA28" s="296">
        <v>150</v>
      </c>
      <c r="AB28" s="296">
        <v>163</v>
      </c>
      <c r="AC28" s="296">
        <v>173</v>
      </c>
      <c r="AD28" s="296">
        <v>166</v>
      </c>
      <c r="AE28" s="296">
        <v>180</v>
      </c>
      <c r="AF28" s="296">
        <v>193</v>
      </c>
      <c r="AG28" s="296">
        <v>198</v>
      </c>
      <c r="AH28" s="296">
        <v>196</v>
      </c>
      <c r="AI28" s="296">
        <v>204</v>
      </c>
      <c r="AJ28" s="296">
        <v>197</v>
      </c>
      <c r="AK28" s="296">
        <v>195</v>
      </c>
      <c r="AL28" s="296">
        <v>207</v>
      </c>
      <c r="AM28" s="296">
        <v>224</v>
      </c>
      <c r="AN28" s="296">
        <v>230</v>
      </c>
      <c r="AO28" s="296">
        <v>227</v>
      </c>
      <c r="AP28" s="296">
        <v>223</v>
      </c>
      <c r="AQ28" s="296">
        <v>230</v>
      </c>
      <c r="AR28" s="296">
        <v>237</v>
      </c>
      <c r="AS28" s="296">
        <v>260</v>
      </c>
      <c r="AT28" s="296">
        <v>271</v>
      </c>
      <c r="AU28" s="296">
        <v>276</v>
      </c>
      <c r="AV28" s="296">
        <v>248</v>
      </c>
      <c r="AW28" s="296">
        <v>232</v>
      </c>
      <c r="AX28" s="296">
        <v>234</v>
      </c>
      <c r="AY28" s="296">
        <v>222</v>
      </c>
      <c r="AZ28" s="296">
        <v>241</v>
      </c>
      <c r="BA28" s="296">
        <v>234</v>
      </c>
      <c r="BB28" s="296">
        <v>231</v>
      </c>
      <c r="BC28" s="296">
        <v>232</v>
      </c>
      <c r="BD28" s="296">
        <v>228</v>
      </c>
      <c r="BE28" s="296">
        <v>232</v>
      </c>
      <c r="BF28" s="296">
        <v>230</v>
      </c>
      <c r="BG28" s="296">
        <v>233</v>
      </c>
      <c r="BH28" s="296">
        <v>248</v>
      </c>
      <c r="BI28" s="296">
        <v>252</v>
      </c>
      <c r="BJ28" s="296">
        <v>287</v>
      </c>
      <c r="BK28" s="296">
        <v>277</v>
      </c>
      <c r="BL28" s="296">
        <v>292</v>
      </c>
      <c r="BM28" s="296">
        <v>281</v>
      </c>
      <c r="BN28" s="296">
        <v>287</v>
      </c>
      <c r="BO28" s="296">
        <v>288</v>
      </c>
      <c r="BP28" s="296">
        <v>283</v>
      </c>
      <c r="BQ28" s="296">
        <v>285</v>
      </c>
      <c r="BR28" s="296">
        <v>287</v>
      </c>
      <c r="BS28" s="296">
        <v>279</v>
      </c>
      <c r="BT28" s="296">
        <v>271</v>
      </c>
      <c r="BU28" s="296">
        <v>248</v>
      </c>
      <c r="BV28" s="296">
        <v>259</v>
      </c>
      <c r="BW28" s="296">
        <v>277</v>
      </c>
    </row>
    <row r="29" spans="1:75" x14ac:dyDescent="0.25">
      <c r="A29" t="s">
        <v>26</v>
      </c>
      <c r="B29" s="296">
        <v>2948</v>
      </c>
      <c r="C29" s="296">
        <v>2982</v>
      </c>
      <c r="D29" s="296">
        <v>3124</v>
      </c>
      <c r="E29" s="296">
        <v>3176</v>
      </c>
      <c r="F29" s="296">
        <v>3170</v>
      </c>
      <c r="G29" s="296">
        <v>3166</v>
      </c>
      <c r="H29" s="296">
        <v>3112</v>
      </c>
      <c r="I29" s="296">
        <v>3057</v>
      </c>
      <c r="J29" s="296">
        <v>3035</v>
      </c>
      <c r="K29" s="296">
        <v>3079</v>
      </c>
      <c r="L29" s="296">
        <v>3086</v>
      </c>
      <c r="M29" s="296">
        <v>3055</v>
      </c>
      <c r="N29" s="296">
        <v>3072</v>
      </c>
      <c r="O29" s="296">
        <v>3037</v>
      </c>
      <c r="P29" s="296">
        <v>3073</v>
      </c>
      <c r="Q29" s="296">
        <v>3079</v>
      </c>
      <c r="R29" s="296">
        <v>3088</v>
      </c>
      <c r="S29" s="296">
        <v>3123</v>
      </c>
      <c r="T29" s="296">
        <v>3046</v>
      </c>
      <c r="U29" s="296">
        <v>3049</v>
      </c>
      <c r="V29" s="296">
        <v>3020</v>
      </c>
      <c r="W29" s="296">
        <v>2968</v>
      </c>
      <c r="X29" s="296">
        <v>2862</v>
      </c>
      <c r="Y29" s="296">
        <v>2792</v>
      </c>
      <c r="Z29" s="296">
        <v>2707</v>
      </c>
      <c r="AA29" s="296">
        <v>2617</v>
      </c>
      <c r="AB29" s="296">
        <v>2576</v>
      </c>
      <c r="AC29" s="296">
        <v>2588</v>
      </c>
      <c r="AD29" s="296">
        <v>2537</v>
      </c>
      <c r="AE29" s="296">
        <v>2490</v>
      </c>
      <c r="AF29" s="296">
        <v>2426</v>
      </c>
      <c r="AG29" s="296">
        <v>2401</v>
      </c>
      <c r="AH29" s="296">
        <v>2345</v>
      </c>
      <c r="AI29" s="296">
        <v>2305</v>
      </c>
      <c r="AJ29" s="296">
        <v>2215</v>
      </c>
      <c r="AK29" s="296">
        <v>2142</v>
      </c>
      <c r="AL29" s="296">
        <v>2111</v>
      </c>
      <c r="AM29" s="296">
        <v>2162</v>
      </c>
      <c r="AN29" s="296">
        <v>2224</v>
      </c>
      <c r="AO29" s="296">
        <v>2232</v>
      </c>
      <c r="AP29" s="296">
        <v>2315</v>
      </c>
      <c r="AQ29" s="296">
        <v>2345</v>
      </c>
      <c r="AR29" s="296">
        <v>2361</v>
      </c>
      <c r="AS29" s="296">
        <v>2317</v>
      </c>
      <c r="AT29" s="296">
        <v>2197</v>
      </c>
      <c r="AU29" s="296">
        <v>2223</v>
      </c>
      <c r="AV29" s="296">
        <v>2237</v>
      </c>
      <c r="AW29" s="296">
        <v>2178</v>
      </c>
      <c r="AX29" s="296">
        <v>2130</v>
      </c>
      <c r="AY29" s="296">
        <v>2178</v>
      </c>
      <c r="AZ29" s="296">
        <v>2112</v>
      </c>
      <c r="BA29" s="296">
        <v>2027</v>
      </c>
      <c r="BB29" s="296">
        <v>1915</v>
      </c>
      <c r="BC29" s="296">
        <v>1834</v>
      </c>
      <c r="BD29" s="296">
        <v>1789</v>
      </c>
      <c r="BE29" s="296">
        <v>1676</v>
      </c>
      <c r="BF29" s="296">
        <v>1613</v>
      </c>
      <c r="BG29" s="296">
        <v>1580</v>
      </c>
      <c r="BH29" s="296">
        <v>1578</v>
      </c>
      <c r="BI29" s="296">
        <v>1563</v>
      </c>
      <c r="BJ29" s="296">
        <v>1515</v>
      </c>
      <c r="BK29" s="296">
        <v>1532</v>
      </c>
      <c r="BL29" s="296">
        <v>1624</v>
      </c>
      <c r="BM29" s="296">
        <v>1679</v>
      </c>
      <c r="BN29" s="296">
        <v>1675</v>
      </c>
      <c r="BO29" s="296">
        <v>1770</v>
      </c>
      <c r="BP29" s="296">
        <v>1880</v>
      </c>
      <c r="BQ29" s="296">
        <v>1841</v>
      </c>
      <c r="BR29" s="296">
        <v>1827</v>
      </c>
      <c r="BS29" s="296">
        <v>1808</v>
      </c>
      <c r="BT29" s="296">
        <v>1844</v>
      </c>
      <c r="BU29" s="296">
        <v>1825</v>
      </c>
      <c r="BV29" s="296">
        <v>1789</v>
      </c>
      <c r="BW29" s="296">
        <v>1827</v>
      </c>
    </row>
    <row r="30" spans="1:75" x14ac:dyDescent="0.25">
      <c r="A30" t="s">
        <v>27</v>
      </c>
      <c r="B30" s="296">
        <v>120</v>
      </c>
      <c r="C30" s="296">
        <v>131</v>
      </c>
      <c r="D30" s="296">
        <v>98</v>
      </c>
      <c r="E30" s="296">
        <v>93</v>
      </c>
      <c r="F30" s="296">
        <v>94</v>
      </c>
      <c r="G30" s="296">
        <v>86</v>
      </c>
      <c r="H30" s="296">
        <v>82</v>
      </c>
      <c r="I30" s="296">
        <v>72</v>
      </c>
      <c r="J30" s="296">
        <v>69</v>
      </c>
      <c r="K30" s="296">
        <v>64</v>
      </c>
      <c r="L30" s="296">
        <v>56</v>
      </c>
      <c r="M30" s="296">
        <v>56</v>
      </c>
      <c r="N30" s="296">
        <v>45</v>
      </c>
      <c r="O30" s="296">
        <v>43</v>
      </c>
      <c r="P30" s="296">
        <v>47</v>
      </c>
      <c r="Q30" s="296">
        <v>48</v>
      </c>
      <c r="R30" s="296">
        <v>50</v>
      </c>
      <c r="S30" s="296">
        <v>52</v>
      </c>
      <c r="T30" s="296">
        <v>48</v>
      </c>
      <c r="U30" s="296">
        <v>52</v>
      </c>
      <c r="V30" s="296">
        <v>48</v>
      </c>
      <c r="W30" s="296">
        <v>58</v>
      </c>
      <c r="X30" s="296">
        <v>69</v>
      </c>
      <c r="Y30" s="296">
        <v>76</v>
      </c>
      <c r="Z30" s="296">
        <v>81</v>
      </c>
      <c r="AA30" s="296">
        <v>86</v>
      </c>
      <c r="AB30" s="296">
        <v>81</v>
      </c>
      <c r="AC30" s="296">
        <v>85</v>
      </c>
      <c r="AD30" s="296">
        <v>82</v>
      </c>
      <c r="AE30" s="296">
        <v>87</v>
      </c>
      <c r="AF30" s="296">
        <v>80</v>
      </c>
      <c r="AG30" s="296">
        <v>83</v>
      </c>
      <c r="AH30" s="296">
        <v>75</v>
      </c>
      <c r="AI30" s="296">
        <v>79</v>
      </c>
      <c r="AJ30" s="296">
        <v>77</v>
      </c>
      <c r="AK30" s="296">
        <v>91</v>
      </c>
      <c r="AL30" s="296">
        <v>96</v>
      </c>
      <c r="AM30" s="296">
        <v>95</v>
      </c>
      <c r="AN30" s="296">
        <v>89</v>
      </c>
      <c r="AO30" s="296">
        <v>84</v>
      </c>
      <c r="AP30" s="296">
        <v>86</v>
      </c>
      <c r="AQ30" s="296">
        <v>78</v>
      </c>
      <c r="AR30" s="296">
        <v>79</v>
      </c>
      <c r="AS30" s="296">
        <v>74</v>
      </c>
      <c r="AT30" s="296">
        <v>77</v>
      </c>
      <c r="AU30" s="296">
        <v>73</v>
      </c>
      <c r="AV30" s="296">
        <v>73</v>
      </c>
      <c r="AW30" s="296">
        <v>73</v>
      </c>
      <c r="AX30" s="296">
        <v>79</v>
      </c>
      <c r="AY30" s="296">
        <v>78</v>
      </c>
      <c r="AZ30" s="296">
        <v>87</v>
      </c>
      <c r="BA30" s="296">
        <v>77</v>
      </c>
      <c r="BB30" s="296">
        <v>65</v>
      </c>
      <c r="BC30" s="296">
        <v>65</v>
      </c>
      <c r="BD30" s="296">
        <v>61</v>
      </c>
      <c r="BE30" s="296">
        <v>65</v>
      </c>
      <c r="BF30" s="296">
        <v>69</v>
      </c>
      <c r="BG30" s="296">
        <v>69</v>
      </c>
      <c r="BH30" s="296">
        <v>64</v>
      </c>
      <c r="BI30" s="296">
        <v>65</v>
      </c>
      <c r="BJ30" s="296">
        <v>58</v>
      </c>
      <c r="BK30" s="296">
        <v>63</v>
      </c>
      <c r="BL30" s="296">
        <v>60</v>
      </c>
      <c r="BM30" s="296">
        <v>78</v>
      </c>
      <c r="BN30" s="296">
        <v>69</v>
      </c>
      <c r="BO30" s="296">
        <v>83</v>
      </c>
      <c r="BP30" s="296">
        <v>81</v>
      </c>
      <c r="BQ30" s="296">
        <v>75</v>
      </c>
      <c r="BR30" s="296">
        <v>67</v>
      </c>
      <c r="BS30" s="296">
        <v>68</v>
      </c>
      <c r="BT30" s="296">
        <v>63</v>
      </c>
      <c r="BU30" s="296">
        <v>69</v>
      </c>
      <c r="BV30" s="296">
        <v>74</v>
      </c>
      <c r="BW30" s="296">
        <v>72</v>
      </c>
    </row>
    <row r="31" spans="1:75" x14ac:dyDescent="0.25">
      <c r="A31" t="s">
        <v>28</v>
      </c>
      <c r="B31" s="296">
        <v>221</v>
      </c>
      <c r="C31" s="296">
        <v>219</v>
      </c>
      <c r="D31" s="296">
        <v>200</v>
      </c>
      <c r="E31" s="296">
        <v>196</v>
      </c>
      <c r="F31" s="296">
        <v>195</v>
      </c>
      <c r="G31" s="296">
        <v>191</v>
      </c>
      <c r="H31" s="296">
        <v>174</v>
      </c>
      <c r="I31" s="296">
        <v>168</v>
      </c>
      <c r="J31" s="296">
        <v>169</v>
      </c>
      <c r="K31" s="296">
        <v>174</v>
      </c>
      <c r="L31" s="296">
        <v>167</v>
      </c>
      <c r="M31" s="296">
        <v>180</v>
      </c>
      <c r="N31" s="296">
        <v>177</v>
      </c>
      <c r="O31" s="296">
        <v>182</v>
      </c>
      <c r="P31" s="296">
        <v>191</v>
      </c>
      <c r="Q31" s="296">
        <v>193</v>
      </c>
      <c r="R31" s="296">
        <v>192</v>
      </c>
      <c r="S31" s="296">
        <v>180</v>
      </c>
      <c r="T31" s="296">
        <v>165</v>
      </c>
      <c r="U31" s="296">
        <v>154</v>
      </c>
      <c r="V31" s="296">
        <v>167</v>
      </c>
      <c r="W31" s="296">
        <v>189</v>
      </c>
      <c r="X31" s="296">
        <v>180</v>
      </c>
      <c r="Y31" s="296">
        <v>180</v>
      </c>
      <c r="Z31" s="296">
        <v>183</v>
      </c>
      <c r="AA31" s="296">
        <v>181</v>
      </c>
      <c r="AB31" s="296">
        <v>166</v>
      </c>
      <c r="AC31" s="296">
        <v>170</v>
      </c>
      <c r="AD31" s="296">
        <v>169</v>
      </c>
      <c r="AE31" s="296">
        <v>168</v>
      </c>
      <c r="AF31" s="296">
        <v>172</v>
      </c>
      <c r="AG31" s="296">
        <v>183</v>
      </c>
      <c r="AH31" s="296">
        <v>197</v>
      </c>
      <c r="AI31" s="296">
        <v>205</v>
      </c>
      <c r="AJ31" s="296">
        <v>224</v>
      </c>
      <c r="AK31" s="296">
        <v>226</v>
      </c>
      <c r="AL31" s="296">
        <v>209</v>
      </c>
      <c r="AM31" s="296">
        <v>196</v>
      </c>
      <c r="AN31" s="296">
        <v>200</v>
      </c>
      <c r="AO31" s="296">
        <v>196</v>
      </c>
      <c r="AP31" s="296">
        <v>185</v>
      </c>
      <c r="AQ31" s="296">
        <v>196</v>
      </c>
      <c r="AR31" s="296">
        <v>186</v>
      </c>
      <c r="AS31" s="296">
        <v>155</v>
      </c>
      <c r="AT31" s="296">
        <v>139</v>
      </c>
      <c r="AU31" s="296">
        <v>150</v>
      </c>
      <c r="AV31" s="296">
        <v>153</v>
      </c>
      <c r="AW31" s="296">
        <v>150</v>
      </c>
      <c r="AX31" s="296">
        <v>159</v>
      </c>
      <c r="AY31" s="296">
        <v>145</v>
      </c>
      <c r="AZ31" s="296">
        <v>139</v>
      </c>
      <c r="BA31" s="296">
        <v>163</v>
      </c>
      <c r="BB31" s="296">
        <v>176</v>
      </c>
      <c r="BC31" s="296">
        <v>198</v>
      </c>
      <c r="BD31" s="296">
        <v>221</v>
      </c>
      <c r="BE31" s="296">
        <v>207</v>
      </c>
      <c r="BF31" s="296">
        <v>211</v>
      </c>
      <c r="BG31" s="296">
        <v>205</v>
      </c>
      <c r="BH31" s="296">
        <v>197</v>
      </c>
      <c r="BI31" s="296">
        <v>190</v>
      </c>
      <c r="BJ31" s="296">
        <v>203</v>
      </c>
      <c r="BK31" s="296">
        <v>214</v>
      </c>
      <c r="BL31" s="296">
        <v>230</v>
      </c>
      <c r="BM31" s="296">
        <v>215</v>
      </c>
      <c r="BN31" s="296">
        <v>237</v>
      </c>
      <c r="BO31" s="296">
        <v>260</v>
      </c>
      <c r="BP31" s="296">
        <v>258</v>
      </c>
      <c r="BQ31" s="296">
        <v>280</v>
      </c>
      <c r="BR31" s="296">
        <v>291</v>
      </c>
      <c r="BS31" s="296">
        <v>316</v>
      </c>
      <c r="BT31" s="296">
        <v>330</v>
      </c>
      <c r="BU31" s="296">
        <v>332</v>
      </c>
      <c r="BV31" s="296">
        <v>345</v>
      </c>
      <c r="BW31" s="296">
        <v>339</v>
      </c>
    </row>
    <row r="32" spans="1:75" x14ac:dyDescent="0.25">
      <c r="A32" t="s">
        <v>29</v>
      </c>
      <c r="B32" s="296">
        <v>277</v>
      </c>
      <c r="C32" s="296">
        <v>281</v>
      </c>
      <c r="D32" s="296">
        <v>285</v>
      </c>
      <c r="E32" s="296">
        <v>293</v>
      </c>
      <c r="F32" s="296">
        <v>295</v>
      </c>
      <c r="G32" s="296">
        <v>291</v>
      </c>
      <c r="H32" s="296">
        <v>290</v>
      </c>
      <c r="I32" s="296">
        <v>278</v>
      </c>
      <c r="J32" s="296">
        <v>297</v>
      </c>
      <c r="K32" s="296">
        <v>311</v>
      </c>
      <c r="L32" s="296">
        <v>328</v>
      </c>
      <c r="M32" s="296">
        <v>352</v>
      </c>
      <c r="N32" s="296">
        <v>355</v>
      </c>
      <c r="O32" s="296">
        <v>376</v>
      </c>
      <c r="P32" s="296">
        <v>414</v>
      </c>
      <c r="Q32" s="296">
        <v>399</v>
      </c>
      <c r="R32" s="296">
        <v>386</v>
      </c>
      <c r="S32" s="296">
        <v>388</v>
      </c>
      <c r="T32" s="296">
        <v>358</v>
      </c>
      <c r="U32" s="296">
        <v>333</v>
      </c>
      <c r="V32" s="296">
        <v>331</v>
      </c>
      <c r="W32" s="296">
        <v>345</v>
      </c>
      <c r="X32" s="296">
        <v>351</v>
      </c>
      <c r="Y32" s="296">
        <v>336</v>
      </c>
      <c r="Z32" s="296">
        <v>304</v>
      </c>
      <c r="AA32" s="296">
        <v>312</v>
      </c>
      <c r="AB32" s="296">
        <v>311</v>
      </c>
      <c r="AC32" s="296">
        <v>288</v>
      </c>
      <c r="AD32" s="296">
        <v>285</v>
      </c>
      <c r="AE32" s="296">
        <v>280</v>
      </c>
      <c r="AF32" s="296">
        <v>275</v>
      </c>
      <c r="AG32" s="296">
        <v>275</v>
      </c>
      <c r="AH32" s="296">
        <v>280</v>
      </c>
      <c r="AI32" s="296">
        <v>295</v>
      </c>
      <c r="AJ32" s="296">
        <v>301</v>
      </c>
      <c r="AK32" s="296">
        <v>329</v>
      </c>
      <c r="AL32" s="296">
        <v>359</v>
      </c>
      <c r="AM32" s="296">
        <v>378</v>
      </c>
      <c r="AN32" s="296">
        <v>385</v>
      </c>
      <c r="AO32" s="296">
        <v>406</v>
      </c>
      <c r="AP32" s="296">
        <v>424</v>
      </c>
      <c r="AQ32" s="296">
        <v>399</v>
      </c>
      <c r="AR32" s="296">
        <v>392</v>
      </c>
      <c r="AS32" s="296">
        <v>385</v>
      </c>
      <c r="AT32" s="296">
        <v>367</v>
      </c>
      <c r="AU32" s="296">
        <v>343</v>
      </c>
      <c r="AV32" s="296">
        <v>314</v>
      </c>
      <c r="AW32" s="296">
        <v>279</v>
      </c>
      <c r="AX32" s="296">
        <v>242</v>
      </c>
      <c r="AY32" s="296">
        <v>221</v>
      </c>
      <c r="AZ32" s="296">
        <v>218</v>
      </c>
      <c r="BA32" s="296">
        <v>189</v>
      </c>
      <c r="BB32" s="296">
        <v>171</v>
      </c>
      <c r="BC32" s="296">
        <v>182</v>
      </c>
      <c r="BD32" s="296">
        <v>182</v>
      </c>
      <c r="BE32" s="296">
        <v>200</v>
      </c>
      <c r="BF32" s="296">
        <v>206</v>
      </c>
      <c r="BG32" s="296">
        <v>206</v>
      </c>
      <c r="BH32" s="296">
        <v>223</v>
      </c>
      <c r="BI32" s="296">
        <v>254</v>
      </c>
      <c r="BJ32" s="296">
        <v>238</v>
      </c>
      <c r="BK32" s="296">
        <v>259</v>
      </c>
      <c r="BL32" s="296">
        <v>258</v>
      </c>
      <c r="BM32" s="296">
        <v>243</v>
      </c>
      <c r="BN32" s="296">
        <v>285</v>
      </c>
      <c r="BO32" s="296">
        <v>310</v>
      </c>
      <c r="BP32" s="296">
        <v>319</v>
      </c>
      <c r="BQ32" s="296">
        <v>341</v>
      </c>
      <c r="BR32" s="296">
        <v>378</v>
      </c>
      <c r="BS32" s="296">
        <v>381</v>
      </c>
      <c r="BT32" s="296">
        <v>362</v>
      </c>
      <c r="BU32" s="296">
        <v>351</v>
      </c>
      <c r="BV32" s="296">
        <v>340</v>
      </c>
      <c r="BW32" s="296">
        <v>341</v>
      </c>
    </row>
    <row r="33" spans="1:75" x14ac:dyDescent="0.25">
      <c r="A33" t="s">
        <v>30</v>
      </c>
      <c r="B33" s="296">
        <v>22</v>
      </c>
      <c r="C33" s="296">
        <v>22</v>
      </c>
      <c r="D33" s="296">
        <v>25</v>
      </c>
      <c r="E33" s="296">
        <v>28</v>
      </c>
      <c r="F33" s="296">
        <v>27</v>
      </c>
      <c r="G33" s="296">
        <v>25</v>
      </c>
      <c r="H33" s="296">
        <v>27</v>
      </c>
      <c r="I33" s="296">
        <v>25</v>
      </c>
      <c r="J33" s="296">
        <v>23</v>
      </c>
      <c r="K33" s="296">
        <v>20</v>
      </c>
      <c r="L33" s="296">
        <v>17</v>
      </c>
      <c r="M33" s="296">
        <v>20</v>
      </c>
      <c r="N33" s="296">
        <v>23</v>
      </c>
      <c r="O33" s="296">
        <v>22</v>
      </c>
      <c r="P33" s="296">
        <v>22</v>
      </c>
      <c r="Q33" s="296">
        <v>22</v>
      </c>
      <c r="R33" s="296">
        <v>25</v>
      </c>
      <c r="S33" s="296">
        <v>29</v>
      </c>
      <c r="T33" s="296">
        <v>28</v>
      </c>
      <c r="U33" s="296">
        <v>28</v>
      </c>
      <c r="V33" s="296">
        <v>21</v>
      </c>
      <c r="W33" s="296">
        <v>18</v>
      </c>
      <c r="X33" s="296">
        <v>17</v>
      </c>
      <c r="Y33" s="296">
        <v>19</v>
      </c>
      <c r="Z33" s="296">
        <v>18</v>
      </c>
      <c r="AA33" s="296">
        <v>14</v>
      </c>
      <c r="AB33" s="296">
        <v>10</v>
      </c>
      <c r="AC33" s="296">
        <v>7</v>
      </c>
      <c r="AD33" s="296">
        <v>10</v>
      </c>
      <c r="AE33" s="296">
        <v>8</v>
      </c>
      <c r="AF33" s="296">
        <v>9</v>
      </c>
      <c r="AG33" s="296">
        <v>15</v>
      </c>
      <c r="AH33" s="296">
        <v>11</v>
      </c>
      <c r="AI33" s="296">
        <v>13</v>
      </c>
      <c r="AJ33" s="296">
        <v>13</v>
      </c>
      <c r="AK33" s="296">
        <v>8</v>
      </c>
      <c r="AL33" s="296">
        <v>10</v>
      </c>
      <c r="AM33" s="296">
        <v>10</v>
      </c>
      <c r="AN33" s="296">
        <v>14</v>
      </c>
      <c r="AO33" s="296">
        <v>13</v>
      </c>
      <c r="AP33" s="296">
        <v>14</v>
      </c>
      <c r="AQ33" s="296">
        <v>9</v>
      </c>
      <c r="AR33" s="296">
        <v>10</v>
      </c>
      <c r="AS33" s="296">
        <v>9</v>
      </c>
      <c r="AT33" s="296">
        <v>3</v>
      </c>
      <c r="AU33" s="296">
        <v>6</v>
      </c>
      <c r="AV33" s="296">
        <v>7</v>
      </c>
      <c r="AW33" s="296">
        <v>9</v>
      </c>
      <c r="AX33" s="296">
        <v>10</v>
      </c>
      <c r="AY33" s="296">
        <v>12</v>
      </c>
      <c r="AZ33" s="296">
        <v>16</v>
      </c>
      <c r="BA33" s="296">
        <v>15</v>
      </c>
      <c r="BB33" s="296">
        <v>11</v>
      </c>
      <c r="BC33" s="296">
        <v>16</v>
      </c>
      <c r="BD33" s="296">
        <v>13</v>
      </c>
      <c r="BE33" s="296">
        <v>14</v>
      </c>
      <c r="BF33" s="296">
        <v>15</v>
      </c>
      <c r="BG33" s="296">
        <v>15</v>
      </c>
      <c r="BH33" s="296">
        <v>17</v>
      </c>
      <c r="BI33" s="296">
        <v>11</v>
      </c>
      <c r="BJ33" s="296">
        <v>12</v>
      </c>
      <c r="BK33" s="296">
        <v>13</v>
      </c>
      <c r="BL33" s="296">
        <v>10</v>
      </c>
      <c r="BM33" s="296">
        <v>8</v>
      </c>
      <c r="BN33" s="296">
        <v>8</v>
      </c>
      <c r="BO33" s="296">
        <v>8</v>
      </c>
      <c r="BP33" s="296">
        <v>11</v>
      </c>
      <c r="BQ33" s="296">
        <v>10</v>
      </c>
      <c r="BR33" s="296">
        <v>9</v>
      </c>
      <c r="BS33" s="296">
        <v>15</v>
      </c>
      <c r="BT33" s="296">
        <v>15</v>
      </c>
      <c r="BU33" s="296">
        <v>16</v>
      </c>
      <c r="BV33" s="296">
        <v>14</v>
      </c>
      <c r="BW33" s="296">
        <v>13</v>
      </c>
    </row>
    <row r="34" spans="1:75" x14ac:dyDescent="0.25">
      <c r="A34" t="s">
        <v>31</v>
      </c>
      <c r="B34" s="296">
        <v>2118</v>
      </c>
      <c r="C34" s="296">
        <v>2198</v>
      </c>
      <c r="D34" s="296">
        <v>2247</v>
      </c>
      <c r="E34" s="296">
        <v>2350</v>
      </c>
      <c r="F34" s="296">
        <v>2435</v>
      </c>
      <c r="G34" s="296">
        <v>2362</v>
      </c>
      <c r="H34" s="296">
        <v>2286</v>
      </c>
      <c r="I34" s="296">
        <v>2235</v>
      </c>
      <c r="J34" s="296">
        <v>2231</v>
      </c>
      <c r="K34" s="296">
        <v>2260</v>
      </c>
      <c r="L34" s="296">
        <v>2260</v>
      </c>
      <c r="M34" s="296">
        <v>2239</v>
      </c>
      <c r="N34" s="296">
        <v>2279</v>
      </c>
      <c r="O34" s="296">
        <v>2289</v>
      </c>
      <c r="P34" s="296">
        <v>2365</v>
      </c>
      <c r="Q34" s="296">
        <v>2386</v>
      </c>
      <c r="R34" s="296">
        <v>2415</v>
      </c>
      <c r="S34" s="296">
        <v>2505</v>
      </c>
      <c r="T34" s="296">
        <v>2538</v>
      </c>
      <c r="U34" s="296">
        <v>2606</v>
      </c>
      <c r="V34" s="296">
        <v>2605</v>
      </c>
      <c r="W34" s="296">
        <v>2665</v>
      </c>
      <c r="X34" s="296">
        <v>2694</v>
      </c>
      <c r="Y34" s="296">
        <v>2721</v>
      </c>
      <c r="Z34" s="296">
        <v>2576</v>
      </c>
      <c r="AA34" s="296">
        <v>2635</v>
      </c>
      <c r="AB34" s="296">
        <v>2553</v>
      </c>
      <c r="AC34" s="296">
        <v>2522</v>
      </c>
      <c r="AD34" s="296">
        <v>2426</v>
      </c>
      <c r="AE34" s="296">
        <v>2371</v>
      </c>
      <c r="AF34" s="296">
        <v>2287</v>
      </c>
      <c r="AG34" s="296">
        <v>2222</v>
      </c>
      <c r="AH34" s="296">
        <v>2191</v>
      </c>
      <c r="AI34" s="296">
        <v>2152</v>
      </c>
      <c r="AJ34" s="296">
        <v>2102</v>
      </c>
      <c r="AK34" s="296">
        <v>2057</v>
      </c>
      <c r="AL34" s="296">
        <v>2005</v>
      </c>
      <c r="AM34" s="296">
        <v>2102</v>
      </c>
      <c r="AN34" s="296">
        <v>2110</v>
      </c>
      <c r="AO34" s="296">
        <v>2075</v>
      </c>
      <c r="AP34" s="296">
        <v>1932</v>
      </c>
      <c r="AQ34" s="296">
        <v>1959</v>
      </c>
      <c r="AR34" s="296">
        <v>1886</v>
      </c>
      <c r="AS34" s="296">
        <v>1793</v>
      </c>
      <c r="AT34" s="296">
        <v>1715</v>
      </c>
      <c r="AU34" s="296">
        <v>1779</v>
      </c>
      <c r="AV34" s="296">
        <v>1768</v>
      </c>
      <c r="AW34" s="296">
        <v>1760</v>
      </c>
      <c r="AX34" s="296">
        <v>1754</v>
      </c>
      <c r="AY34" s="296">
        <v>1817</v>
      </c>
      <c r="AZ34" s="296">
        <v>1688</v>
      </c>
      <c r="BA34" s="296">
        <v>1574</v>
      </c>
      <c r="BB34" s="296">
        <v>1536</v>
      </c>
      <c r="BC34" s="296">
        <v>1522</v>
      </c>
      <c r="BD34" s="296">
        <v>1505</v>
      </c>
      <c r="BE34" s="296">
        <v>1558</v>
      </c>
      <c r="BF34" s="296">
        <v>1590</v>
      </c>
      <c r="BG34" s="296">
        <v>1517</v>
      </c>
      <c r="BH34" s="296">
        <v>1460</v>
      </c>
      <c r="BI34" s="296">
        <v>1394</v>
      </c>
      <c r="BJ34" s="296">
        <v>1353</v>
      </c>
      <c r="BK34" s="296">
        <v>1337</v>
      </c>
      <c r="BL34" s="296">
        <v>1319</v>
      </c>
      <c r="BM34" s="296">
        <v>1335</v>
      </c>
      <c r="BN34" s="296">
        <v>1297</v>
      </c>
      <c r="BO34" s="296">
        <v>1333</v>
      </c>
      <c r="BP34" s="296">
        <v>1405</v>
      </c>
      <c r="BQ34" s="296">
        <v>1483</v>
      </c>
      <c r="BR34" s="296">
        <v>1455</v>
      </c>
      <c r="BS34" s="296">
        <v>1427</v>
      </c>
      <c r="BT34" s="296">
        <v>1428</v>
      </c>
      <c r="BU34" s="296">
        <v>1481</v>
      </c>
      <c r="BV34" s="296">
        <v>1573</v>
      </c>
      <c r="BW34" s="296">
        <v>1537</v>
      </c>
    </row>
    <row r="35" spans="1:75" x14ac:dyDescent="0.25">
      <c r="A35" t="s">
        <v>32</v>
      </c>
      <c r="B35" s="296">
        <v>203</v>
      </c>
      <c r="C35" s="296">
        <v>213</v>
      </c>
      <c r="D35" s="296">
        <v>216</v>
      </c>
      <c r="E35" s="296">
        <v>192</v>
      </c>
      <c r="F35" s="296">
        <v>209</v>
      </c>
      <c r="G35" s="296">
        <v>205</v>
      </c>
      <c r="H35" s="296">
        <v>200</v>
      </c>
      <c r="I35" s="296">
        <v>206</v>
      </c>
      <c r="J35" s="296">
        <v>204</v>
      </c>
      <c r="K35" s="296">
        <v>235</v>
      </c>
      <c r="L35" s="296">
        <v>240</v>
      </c>
      <c r="M35" s="296">
        <v>266</v>
      </c>
      <c r="N35" s="296">
        <v>307</v>
      </c>
      <c r="O35" s="296">
        <v>299</v>
      </c>
      <c r="P35" s="296">
        <v>308</v>
      </c>
      <c r="Q35" s="296">
        <v>295</v>
      </c>
      <c r="R35" s="296">
        <v>316</v>
      </c>
      <c r="S35" s="296">
        <v>304</v>
      </c>
      <c r="T35" s="296">
        <v>306</v>
      </c>
      <c r="U35" s="296">
        <v>306</v>
      </c>
      <c r="V35" s="296">
        <v>323</v>
      </c>
      <c r="W35" s="296">
        <v>323</v>
      </c>
      <c r="X35" s="296">
        <v>298</v>
      </c>
      <c r="Y35" s="296">
        <v>297</v>
      </c>
      <c r="Z35" s="296">
        <v>290</v>
      </c>
      <c r="AA35" s="296">
        <v>282</v>
      </c>
      <c r="AB35" s="296">
        <v>279</v>
      </c>
      <c r="AC35" s="296">
        <v>250</v>
      </c>
      <c r="AD35" s="296">
        <v>239</v>
      </c>
      <c r="AE35" s="296">
        <v>249</v>
      </c>
      <c r="AF35" s="296">
        <v>253</v>
      </c>
      <c r="AG35" s="296">
        <v>275</v>
      </c>
      <c r="AH35" s="296">
        <v>286</v>
      </c>
      <c r="AI35" s="296">
        <v>312</v>
      </c>
      <c r="AJ35" s="296">
        <v>326</v>
      </c>
      <c r="AK35" s="296">
        <v>320</v>
      </c>
      <c r="AL35" s="296">
        <v>315</v>
      </c>
      <c r="AM35" s="296">
        <v>327</v>
      </c>
      <c r="AN35" s="296">
        <v>326</v>
      </c>
      <c r="AO35" s="296">
        <v>339</v>
      </c>
      <c r="AP35" s="296">
        <v>335</v>
      </c>
      <c r="AQ35" s="296">
        <v>324</v>
      </c>
      <c r="AR35" s="296">
        <v>293</v>
      </c>
      <c r="AS35" s="296">
        <v>280</v>
      </c>
      <c r="AT35" s="296">
        <v>273</v>
      </c>
      <c r="AU35" s="296">
        <v>281</v>
      </c>
      <c r="AV35" s="296">
        <v>268</v>
      </c>
      <c r="AW35" s="296">
        <v>257</v>
      </c>
      <c r="AX35" s="296">
        <v>276</v>
      </c>
      <c r="AY35" s="296">
        <v>253</v>
      </c>
      <c r="AZ35" s="296">
        <v>243</v>
      </c>
      <c r="BA35" s="296">
        <v>228</v>
      </c>
      <c r="BB35" s="296">
        <v>236</v>
      </c>
      <c r="BC35" s="296">
        <v>253</v>
      </c>
      <c r="BD35" s="296">
        <v>263</v>
      </c>
      <c r="BE35" s="296">
        <v>271</v>
      </c>
      <c r="BF35" s="296">
        <v>273</v>
      </c>
      <c r="BG35" s="296">
        <v>288</v>
      </c>
      <c r="BH35" s="296">
        <v>318</v>
      </c>
      <c r="BI35" s="296">
        <v>338</v>
      </c>
      <c r="BJ35" s="296">
        <v>344</v>
      </c>
      <c r="BK35" s="296">
        <v>363</v>
      </c>
      <c r="BL35" s="296">
        <v>378</v>
      </c>
      <c r="BM35" s="296">
        <v>377</v>
      </c>
      <c r="BN35" s="296">
        <v>389</v>
      </c>
      <c r="BO35" s="296">
        <v>387</v>
      </c>
      <c r="BP35" s="296">
        <v>394</v>
      </c>
      <c r="BQ35" s="296">
        <v>430</v>
      </c>
      <c r="BR35" s="296">
        <v>468</v>
      </c>
      <c r="BS35" s="296">
        <v>505</v>
      </c>
      <c r="BT35" s="296">
        <v>568</v>
      </c>
      <c r="BU35" s="296">
        <v>589</v>
      </c>
      <c r="BV35" s="296">
        <v>554</v>
      </c>
      <c r="BW35" s="296">
        <v>468</v>
      </c>
    </row>
    <row r="36" spans="1:75" x14ac:dyDescent="0.25">
      <c r="A36" t="s">
        <v>33</v>
      </c>
      <c r="B36" s="296">
        <v>118</v>
      </c>
      <c r="C36" s="296">
        <v>119</v>
      </c>
      <c r="D36" s="296">
        <v>125</v>
      </c>
      <c r="E36" s="296">
        <v>125</v>
      </c>
      <c r="F36" s="296">
        <v>121</v>
      </c>
      <c r="G36" s="296">
        <v>112</v>
      </c>
      <c r="H36" s="296">
        <v>130</v>
      </c>
      <c r="I36" s="296">
        <v>128</v>
      </c>
      <c r="J36" s="296">
        <v>143</v>
      </c>
      <c r="K36" s="296">
        <v>154</v>
      </c>
      <c r="L36" s="296">
        <v>154</v>
      </c>
      <c r="M36" s="296">
        <v>148</v>
      </c>
      <c r="N36" s="296">
        <v>144</v>
      </c>
      <c r="O36" s="296">
        <v>144</v>
      </c>
      <c r="P36" s="296">
        <v>149</v>
      </c>
      <c r="Q36" s="296">
        <v>157</v>
      </c>
      <c r="R36" s="296">
        <v>147</v>
      </c>
      <c r="S36" s="296">
        <v>148</v>
      </c>
      <c r="T36" s="296">
        <v>146</v>
      </c>
      <c r="U36" s="296">
        <v>147</v>
      </c>
      <c r="V36" s="296">
        <v>147</v>
      </c>
      <c r="W36" s="296">
        <v>151</v>
      </c>
      <c r="X36" s="296">
        <v>154</v>
      </c>
      <c r="Y36" s="296">
        <v>158</v>
      </c>
      <c r="Z36" s="296">
        <v>157</v>
      </c>
      <c r="AA36" s="296">
        <v>173</v>
      </c>
      <c r="AB36" s="296">
        <v>184</v>
      </c>
      <c r="AC36" s="296">
        <v>184</v>
      </c>
      <c r="AD36" s="296">
        <v>197</v>
      </c>
      <c r="AE36" s="296">
        <v>187</v>
      </c>
      <c r="AF36" s="296">
        <v>186</v>
      </c>
      <c r="AG36" s="296">
        <v>175</v>
      </c>
      <c r="AH36" s="296">
        <v>166</v>
      </c>
      <c r="AI36" s="296">
        <v>186</v>
      </c>
      <c r="AJ36" s="296">
        <v>173</v>
      </c>
      <c r="AK36" s="296">
        <v>177</v>
      </c>
      <c r="AL36" s="296">
        <v>174</v>
      </c>
      <c r="AM36" s="296">
        <v>167</v>
      </c>
      <c r="AN36" s="296">
        <v>163</v>
      </c>
      <c r="AO36" s="296">
        <v>153</v>
      </c>
      <c r="AP36" s="296">
        <v>151</v>
      </c>
      <c r="AQ36" s="296">
        <v>151</v>
      </c>
      <c r="AR36" s="296">
        <v>145</v>
      </c>
      <c r="AS36" s="296">
        <v>138</v>
      </c>
      <c r="AT36" s="296">
        <v>131</v>
      </c>
      <c r="AU36" s="296">
        <v>132</v>
      </c>
      <c r="AV36" s="296">
        <v>137</v>
      </c>
      <c r="AW36" s="296">
        <v>124</v>
      </c>
      <c r="AX36" s="296">
        <v>111</v>
      </c>
      <c r="AY36" s="296">
        <v>113</v>
      </c>
      <c r="AZ36" s="296">
        <v>113</v>
      </c>
      <c r="BA36" s="296">
        <v>118</v>
      </c>
      <c r="BB36" s="296">
        <v>118</v>
      </c>
      <c r="BC36" s="296">
        <v>137</v>
      </c>
      <c r="BD36" s="296">
        <v>138</v>
      </c>
      <c r="BE36" s="296">
        <v>128</v>
      </c>
      <c r="BF36" s="296">
        <v>116</v>
      </c>
      <c r="BG36" s="296">
        <v>106</v>
      </c>
      <c r="BH36" s="296">
        <v>89</v>
      </c>
      <c r="BI36" s="296">
        <v>84</v>
      </c>
      <c r="BJ36" s="296">
        <v>81</v>
      </c>
      <c r="BK36" s="296">
        <v>96</v>
      </c>
      <c r="BL36" s="296">
        <v>105</v>
      </c>
      <c r="BM36" s="296">
        <v>110</v>
      </c>
      <c r="BN36" s="296">
        <v>108</v>
      </c>
      <c r="BO36" s="296">
        <v>113</v>
      </c>
      <c r="BP36" s="296">
        <v>108</v>
      </c>
      <c r="BQ36" s="296">
        <v>110</v>
      </c>
      <c r="BR36" s="296">
        <v>97</v>
      </c>
      <c r="BS36" s="296">
        <v>112</v>
      </c>
      <c r="BT36" s="296">
        <v>118</v>
      </c>
      <c r="BU36" s="296">
        <v>127</v>
      </c>
      <c r="BV36" s="296">
        <v>124</v>
      </c>
      <c r="BW36" s="296">
        <v>120</v>
      </c>
    </row>
    <row r="37" spans="1:75" x14ac:dyDescent="0.25">
      <c r="A37" t="s">
        <v>34</v>
      </c>
      <c r="B37" s="296">
        <v>83</v>
      </c>
      <c r="C37" s="296">
        <v>78</v>
      </c>
      <c r="D37" s="296">
        <v>74</v>
      </c>
      <c r="E37" s="296">
        <v>62</v>
      </c>
      <c r="F37" s="296">
        <v>53</v>
      </c>
      <c r="G37" s="296">
        <v>53</v>
      </c>
      <c r="H37" s="296">
        <v>54</v>
      </c>
      <c r="I37" s="296">
        <v>47</v>
      </c>
      <c r="J37" s="296">
        <v>44</v>
      </c>
      <c r="K37" s="296">
        <v>54</v>
      </c>
      <c r="L37" s="296">
        <v>48</v>
      </c>
      <c r="M37" s="296">
        <v>55</v>
      </c>
      <c r="N37" s="296">
        <v>46</v>
      </c>
      <c r="O37" s="296">
        <v>53</v>
      </c>
      <c r="P37" s="296">
        <v>59</v>
      </c>
      <c r="Q37" s="296">
        <v>55</v>
      </c>
      <c r="R37" s="296">
        <v>58</v>
      </c>
      <c r="S37" s="296">
        <v>64</v>
      </c>
      <c r="T37" s="296">
        <v>74</v>
      </c>
      <c r="U37" s="296">
        <v>60</v>
      </c>
      <c r="V37" s="296">
        <v>58</v>
      </c>
      <c r="W37" s="296">
        <v>62</v>
      </c>
      <c r="X37" s="296">
        <v>61</v>
      </c>
      <c r="Y37" s="296">
        <v>84</v>
      </c>
      <c r="Z37" s="296">
        <v>82</v>
      </c>
      <c r="AA37" s="296">
        <v>82</v>
      </c>
      <c r="AB37" s="296">
        <v>75</v>
      </c>
      <c r="AC37" s="296">
        <v>94</v>
      </c>
      <c r="AD37" s="296">
        <v>84</v>
      </c>
      <c r="AE37" s="296">
        <v>86</v>
      </c>
      <c r="AF37" s="296">
        <v>77</v>
      </c>
      <c r="AG37" s="296">
        <v>73</v>
      </c>
      <c r="AH37" s="296">
        <v>69</v>
      </c>
      <c r="AI37" s="296">
        <v>56</v>
      </c>
      <c r="AJ37" s="296">
        <v>50</v>
      </c>
      <c r="AK37" s="296">
        <v>51</v>
      </c>
      <c r="AL37" s="296">
        <v>59</v>
      </c>
      <c r="AM37" s="296">
        <v>65</v>
      </c>
      <c r="AN37" s="296">
        <v>56</v>
      </c>
      <c r="AO37" s="296">
        <v>63</v>
      </c>
      <c r="AP37" s="296">
        <v>54</v>
      </c>
      <c r="AQ37" s="296">
        <v>48</v>
      </c>
      <c r="AR37" s="296">
        <v>44</v>
      </c>
      <c r="AS37" s="296">
        <v>46</v>
      </c>
      <c r="AT37" s="296">
        <v>48</v>
      </c>
      <c r="AU37" s="296">
        <v>48</v>
      </c>
      <c r="AV37" s="296">
        <v>46</v>
      </c>
      <c r="AW37" s="296">
        <v>46</v>
      </c>
      <c r="AX37" s="296">
        <v>41</v>
      </c>
      <c r="AY37" s="296">
        <v>44</v>
      </c>
      <c r="AZ37" s="296">
        <v>44</v>
      </c>
      <c r="BA37" s="296">
        <v>47</v>
      </c>
      <c r="BB37" s="296">
        <v>50</v>
      </c>
      <c r="BC37" s="296">
        <v>44</v>
      </c>
      <c r="BD37" s="296">
        <v>47</v>
      </c>
      <c r="BE37" s="296">
        <v>41</v>
      </c>
      <c r="BF37" s="296">
        <v>39</v>
      </c>
      <c r="BG37" s="296">
        <v>44</v>
      </c>
      <c r="BH37" s="296">
        <v>51</v>
      </c>
      <c r="BI37" s="296">
        <v>48</v>
      </c>
      <c r="BJ37" s="296">
        <v>48</v>
      </c>
      <c r="BK37" s="296">
        <v>55</v>
      </c>
      <c r="BL37" s="296">
        <v>50</v>
      </c>
      <c r="BM37" s="296">
        <v>52</v>
      </c>
      <c r="BN37" s="296">
        <v>56</v>
      </c>
      <c r="BO37" s="296">
        <v>61</v>
      </c>
      <c r="BP37" s="296">
        <v>55</v>
      </c>
      <c r="BQ37" s="296">
        <v>56</v>
      </c>
      <c r="BR37" s="296">
        <v>49</v>
      </c>
      <c r="BS37" s="296">
        <v>56</v>
      </c>
      <c r="BT37" s="296">
        <v>57</v>
      </c>
      <c r="BU37" s="296">
        <v>61</v>
      </c>
      <c r="BV37" s="296">
        <v>55</v>
      </c>
      <c r="BW37" s="296">
        <v>48</v>
      </c>
    </row>
    <row r="38" spans="1:75" x14ac:dyDescent="0.25">
      <c r="A38" t="s">
        <v>35</v>
      </c>
      <c r="B38" s="296">
        <v>45570</v>
      </c>
      <c r="C38" s="296">
        <v>46183</v>
      </c>
      <c r="D38" s="296">
        <v>46750</v>
      </c>
      <c r="E38" s="296">
        <v>47052</v>
      </c>
      <c r="F38" s="296">
        <v>47048</v>
      </c>
      <c r="G38" s="296">
        <v>47078</v>
      </c>
      <c r="H38" s="296">
        <v>47163</v>
      </c>
      <c r="I38" s="296">
        <v>46715</v>
      </c>
      <c r="J38" s="296">
        <v>45706</v>
      </c>
      <c r="K38" s="296">
        <v>43898</v>
      </c>
      <c r="L38" s="296">
        <v>41063</v>
      </c>
      <c r="M38" s="296">
        <v>38839</v>
      </c>
      <c r="N38" s="296">
        <v>36815</v>
      </c>
      <c r="O38" s="296">
        <v>35408</v>
      </c>
      <c r="P38" s="296">
        <v>34169</v>
      </c>
      <c r="Q38" s="296">
        <v>33169</v>
      </c>
      <c r="R38" s="296">
        <v>31999</v>
      </c>
      <c r="S38" s="296">
        <v>31406</v>
      </c>
      <c r="T38" s="296">
        <v>30845</v>
      </c>
      <c r="U38" s="296">
        <v>29959</v>
      </c>
      <c r="V38" s="296">
        <v>29412</v>
      </c>
      <c r="W38" s="296">
        <v>28675</v>
      </c>
      <c r="X38" s="296">
        <v>28205</v>
      </c>
      <c r="Y38" s="296">
        <v>27424</v>
      </c>
      <c r="Z38" s="296">
        <v>26546</v>
      </c>
      <c r="AA38" s="296">
        <v>26137</v>
      </c>
      <c r="AB38" s="296">
        <v>25533</v>
      </c>
      <c r="AC38" s="296">
        <v>24692</v>
      </c>
      <c r="AD38" s="296">
        <v>23776</v>
      </c>
      <c r="AE38" s="296">
        <v>23867</v>
      </c>
      <c r="AF38" s="296">
        <v>23525</v>
      </c>
      <c r="AG38" s="296">
        <v>22890</v>
      </c>
      <c r="AH38" s="296">
        <v>22309</v>
      </c>
      <c r="AI38" s="296">
        <v>22194</v>
      </c>
      <c r="AJ38" s="296">
        <v>22295</v>
      </c>
      <c r="AK38" s="296">
        <v>22021</v>
      </c>
      <c r="AL38" s="296">
        <v>21702</v>
      </c>
      <c r="AM38" s="296">
        <v>21709</v>
      </c>
      <c r="AN38" s="296">
        <v>21659</v>
      </c>
      <c r="AO38" s="296">
        <v>21293</v>
      </c>
      <c r="AP38" s="296">
        <v>20705</v>
      </c>
      <c r="AQ38" s="296">
        <v>20359</v>
      </c>
      <c r="AR38" s="296">
        <v>19811</v>
      </c>
      <c r="AS38" s="296">
        <v>19090</v>
      </c>
      <c r="AT38" s="296">
        <v>18463</v>
      </c>
      <c r="AU38" s="296">
        <v>18008</v>
      </c>
      <c r="AV38" s="296">
        <v>17677</v>
      </c>
      <c r="AW38" s="296">
        <v>17507</v>
      </c>
      <c r="AX38" s="296">
        <v>17343</v>
      </c>
      <c r="AY38" s="296">
        <v>16863</v>
      </c>
      <c r="AZ38" s="296">
        <v>16783</v>
      </c>
      <c r="BA38" s="296">
        <v>16756</v>
      </c>
      <c r="BB38" s="296">
        <v>16774</v>
      </c>
      <c r="BC38" s="296">
        <v>16732</v>
      </c>
      <c r="BD38" s="296">
        <v>16715</v>
      </c>
      <c r="BE38" s="296">
        <v>16528</v>
      </c>
      <c r="BF38" s="296">
        <v>16426</v>
      </c>
      <c r="BG38" s="296">
        <v>16505</v>
      </c>
      <c r="BH38" s="296">
        <v>16691</v>
      </c>
      <c r="BI38" s="296">
        <v>16854</v>
      </c>
      <c r="BJ38" s="296">
        <v>17247</v>
      </c>
      <c r="BK38" s="296">
        <v>17498</v>
      </c>
      <c r="BL38" s="296">
        <v>18087</v>
      </c>
      <c r="BM38" s="296">
        <v>18569</v>
      </c>
      <c r="BN38" s="296">
        <v>18913</v>
      </c>
      <c r="BO38" s="296">
        <v>18871</v>
      </c>
      <c r="BP38" s="296">
        <v>18943</v>
      </c>
      <c r="BQ38" s="296">
        <v>19212</v>
      </c>
      <c r="BR38" s="296">
        <v>19187</v>
      </c>
      <c r="BS38" s="296">
        <v>19110</v>
      </c>
      <c r="BT38" s="296">
        <v>19222</v>
      </c>
      <c r="BU38" s="296">
        <v>19406</v>
      </c>
      <c r="BV38" s="296">
        <v>19338</v>
      </c>
      <c r="BW38" s="296">
        <v>19259</v>
      </c>
    </row>
    <row r="39" spans="1:75" x14ac:dyDescent="0.25">
      <c r="A39" t="s">
        <v>36</v>
      </c>
      <c r="B39" s="296">
        <v>138</v>
      </c>
      <c r="C39" s="296">
        <v>161</v>
      </c>
      <c r="D39" s="296">
        <v>169</v>
      </c>
      <c r="E39" s="296">
        <v>161</v>
      </c>
      <c r="F39" s="296">
        <v>157</v>
      </c>
      <c r="G39" s="296">
        <v>152</v>
      </c>
      <c r="H39" s="296">
        <v>150</v>
      </c>
      <c r="I39" s="296">
        <v>127</v>
      </c>
      <c r="J39" s="296">
        <v>144</v>
      </c>
      <c r="K39" s="296">
        <v>161</v>
      </c>
      <c r="L39" s="296">
        <v>167</v>
      </c>
      <c r="M39" s="296">
        <v>160</v>
      </c>
      <c r="N39" s="296">
        <v>170</v>
      </c>
      <c r="O39" s="296">
        <v>178</v>
      </c>
      <c r="P39" s="296">
        <v>170</v>
      </c>
      <c r="Q39" s="296">
        <v>195</v>
      </c>
      <c r="R39" s="296">
        <v>192</v>
      </c>
      <c r="S39" s="296">
        <v>169</v>
      </c>
      <c r="T39" s="296">
        <v>181</v>
      </c>
      <c r="U39" s="296">
        <v>195</v>
      </c>
      <c r="V39" s="296">
        <v>203</v>
      </c>
      <c r="W39" s="296">
        <v>216</v>
      </c>
      <c r="X39" s="296">
        <v>209</v>
      </c>
      <c r="Y39" s="296">
        <v>199</v>
      </c>
      <c r="Z39" s="296">
        <v>215</v>
      </c>
      <c r="AA39" s="296">
        <v>219</v>
      </c>
      <c r="AB39" s="296">
        <v>262</v>
      </c>
      <c r="AC39" s="296">
        <v>276</v>
      </c>
      <c r="AD39" s="296">
        <v>301</v>
      </c>
      <c r="AE39" s="296">
        <v>289</v>
      </c>
      <c r="AF39" s="296">
        <v>268</v>
      </c>
      <c r="AG39" s="296">
        <v>275</v>
      </c>
      <c r="AH39" s="296">
        <v>286</v>
      </c>
      <c r="AI39" s="296">
        <v>318</v>
      </c>
      <c r="AJ39" s="296">
        <v>301</v>
      </c>
      <c r="AK39" s="296">
        <v>297</v>
      </c>
      <c r="AL39" s="296">
        <v>311</v>
      </c>
      <c r="AM39" s="296">
        <v>277</v>
      </c>
      <c r="AN39" s="296">
        <v>255</v>
      </c>
      <c r="AO39" s="296">
        <v>264</v>
      </c>
      <c r="AP39" s="296">
        <v>241</v>
      </c>
      <c r="AQ39" s="296">
        <v>243</v>
      </c>
      <c r="AR39" s="296">
        <v>216</v>
      </c>
      <c r="AS39" s="296">
        <v>225</v>
      </c>
      <c r="AT39" s="296">
        <v>217</v>
      </c>
      <c r="AU39" s="296">
        <v>204</v>
      </c>
      <c r="AV39" s="296">
        <v>219</v>
      </c>
      <c r="AW39" s="296">
        <v>191</v>
      </c>
      <c r="AX39" s="296">
        <v>178</v>
      </c>
      <c r="AY39" s="296">
        <v>189</v>
      </c>
      <c r="AZ39" s="296">
        <v>196</v>
      </c>
      <c r="BA39" s="296">
        <v>173</v>
      </c>
      <c r="BB39" s="296">
        <v>172</v>
      </c>
      <c r="BC39" s="296">
        <v>176</v>
      </c>
      <c r="BD39" s="296">
        <v>158</v>
      </c>
      <c r="BE39" s="296">
        <v>152</v>
      </c>
      <c r="BF39" s="296">
        <v>167</v>
      </c>
      <c r="BG39" s="296">
        <v>166</v>
      </c>
      <c r="BH39" s="296">
        <v>178</v>
      </c>
      <c r="BI39" s="296">
        <v>202</v>
      </c>
      <c r="BJ39" s="296">
        <v>209</v>
      </c>
      <c r="BK39" s="296">
        <v>229</v>
      </c>
      <c r="BL39" s="296">
        <v>269</v>
      </c>
      <c r="BM39" s="296">
        <v>280</v>
      </c>
      <c r="BN39" s="296">
        <v>284</v>
      </c>
      <c r="BO39" s="296">
        <v>289</v>
      </c>
      <c r="BP39" s="296">
        <v>294</v>
      </c>
      <c r="BQ39" s="296">
        <v>299</v>
      </c>
      <c r="BR39" s="296">
        <v>278</v>
      </c>
      <c r="BS39" s="296">
        <v>265</v>
      </c>
      <c r="BT39" s="296">
        <v>244</v>
      </c>
      <c r="BU39" s="296">
        <v>236</v>
      </c>
      <c r="BV39" s="296">
        <v>259</v>
      </c>
      <c r="BW39" s="296">
        <v>279</v>
      </c>
    </row>
    <row r="40" spans="1:75" x14ac:dyDescent="0.25">
      <c r="A40" t="s">
        <v>37</v>
      </c>
      <c r="B40" s="296">
        <v>151</v>
      </c>
      <c r="C40" s="296">
        <v>150</v>
      </c>
      <c r="D40" s="296">
        <v>154</v>
      </c>
      <c r="E40" s="296">
        <v>144</v>
      </c>
      <c r="F40" s="296">
        <v>143</v>
      </c>
      <c r="G40" s="296">
        <v>141</v>
      </c>
      <c r="H40" s="296">
        <v>136</v>
      </c>
      <c r="I40" s="296">
        <v>140</v>
      </c>
      <c r="J40" s="296">
        <v>139</v>
      </c>
      <c r="K40" s="296">
        <v>142</v>
      </c>
      <c r="L40" s="296">
        <v>135</v>
      </c>
      <c r="M40" s="296">
        <v>135</v>
      </c>
      <c r="N40" s="296">
        <v>135</v>
      </c>
      <c r="O40" s="296">
        <v>127</v>
      </c>
      <c r="P40" s="296">
        <v>116</v>
      </c>
      <c r="Q40" s="296">
        <v>114</v>
      </c>
      <c r="R40" s="296">
        <v>118</v>
      </c>
      <c r="S40" s="296">
        <v>120</v>
      </c>
      <c r="T40" s="296">
        <v>108</v>
      </c>
      <c r="U40" s="296">
        <v>102</v>
      </c>
      <c r="V40" s="296">
        <v>91</v>
      </c>
      <c r="W40" s="296">
        <v>97</v>
      </c>
      <c r="X40" s="296">
        <v>103</v>
      </c>
      <c r="Y40" s="296">
        <v>100</v>
      </c>
      <c r="Z40" s="296">
        <v>99</v>
      </c>
      <c r="AA40" s="296">
        <v>97</v>
      </c>
      <c r="AB40" s="296">
        <v>85</v>
      </c>
      <c r="AC40" s="296">
        <v>90</v>
      </c>
      <c r="AD40" s="296">
        <v>89</v>
      </c>
      <c r="AE40" s="296">
        <v>84</v>
      </c>
      <c r="AF40" s="296">
        <v>78</v>
      </c>
      <c r="AG40" s="296">
        <v>76</v>
      </c>
      <c r="AH40" s="296">
        <v>68</v>
      </c>
      <c r="AI40" s="296">
        <v>69</v>
      </c>
      <c r="AJ40" s="296">
        <v>66</v>
      </c>
      <c r="AK40" s="296">
        <v>60</v>
      </c>
      <c r="AL40" s="296">
        <v>61</v>
      </c>
      <c r="AM40" s="296">
        <v>64</v>
      </c>
      <c r="AN40" s="296">
        <v>64</v>
      </c>
      <c r="AO40" s="296">
        <v>60</v>
      </c>
      <c r="AP40" s="296">
        <v>53</v>
      </c>
      <c r="AQ40" s="296">
        <v>50</v>
      </c>
      <c r="AR40" s="296">
        <v>39</v>
      </c>
      <c r="AS40" s="296">
        <v>39</v>
      </c>
      <c r="AT40" s="296">
        <v>36</v>
      </c>
      <c r="AU40" s="296">
        <v>46</v>
      </c>
      <c r="AV40" s="296">
        <v>43</v>
      </c>
      <c r="AW40" s="296">
        <v>54</v>
      </c>
      <c r="AX40" s="296">
        <v>53</v>
      </c>
      <c r="AY40" s="296">
        <v>58</v>
      </c>
      <c r="AZ40" s="296">
        <v>68</v>
      </c>
      <c r="BA40" s="296">
        <v>57</v>
      </c>
      <c r="BB40" s="296">
        <v>62</v>
      </c>
      <c r="BC40" s="296">
        <v>71</v>
      </c>
      <c r="BD40" s="296">
        <v>73</v>
      </c>
      <c r="BE40" s="296">
        <v>60</v>
      </c>
      <c r="BF40" s="296">
        <v>61</v>
      </c>
      <c r="BG40" s="296">
        <v>67</v>
      </c>
      <c r="BH40" s="296">
        <v>73</v>
      </c>
      <c r="BI40" s="296">
        <v>62</v>
      </c>
      <c r="BJ40" s="296">
        <v>64</v>
      </c>
      <c r="BK40" s="296">
        <v>70</v>
      </c>
      <c r="BL40" s="296">
        <v>70</v>
      </c>
      <c r="BM40" s="296">
        <v>66</v>
      </c>
      <c r="BN40" s="296">
        <v>65</v>
      </c>
      <c r="BO40" s="296">
        <v>76</v>
      </c>
      <c r="BP40" s="296">
        <v>79</v>
      </c>
      <c r="BQ40" s="296">
        <v>88</v>
      </c>
      <c r="BR40" s="296">
        <v>79</v>
      </c>
      <c r="BS40" s="296">
        <v>77</v>
      </c>
      <c r="BT40" s="296">
        <v>70</v>
      </c>
      <c r="BU40" s="296">
        <v>65</v>
      </c>
      <c r="BV40" s="296">
        <v>63</v>
      </c>
      <c r="BW40" s="296">
        <v>55</v>
      </c>
    </row>
    <row r="41" spans="1:75" x14ac:dyDescent="0.25">
      <c r="A41" t="s">
        <v>38</v>
      </c>
      <c r="B41" s="296">
        <v>20</v>
      </c>
      <c r="C41" s="296">
        <v>20</v>
      </c>
      <c r="D41" s="296">
        <v>19</v>
      </c>
      <c r="E41" s="296">
        <v>28</v>
      </c>
      <c r="F41" s="296">
        <v>28</v>
      </c>
      <c r="G41" s="296">
        <v>22</v>
      </c>
      <c r="H41" s="296">
        <v>20</v>
      </c>
      <c r="I41" s="296">
        <v>26</v>
      </c>
      <c r="J41" s="296">
        <v>20</v>
      </c>
      <c r="K41" s="296">
        <v>18</v>
      </c>
      <c r="L41" s="296">
        <v>19</v>
      </c>
      <c r="M41" s="296">
        <v>15</v>
      </c>
      <c r="N41" s="296">
        <v>17</v>
      </c>
      <c r="O41" s="296">
        <v>24</v>
      </c>
      <c r="P41" s="296">
        <v>27</v>
      </c>
      <c r="Q41" s="296">
        <v>24</v>
      </c>
      <c r="R41" s="296">
        <v>27</v>
      </c>
      <c r="S41" s="296">
        <v>31</v>
      </c>
      <c r="T41" s="296">
        <v>37</v>
      </c>
      <c r="U41" s="296">
        <v>47</v>
      </c>
      <c r="V41" s="296">
        <v>50</v>
      </c>
      <c r="W41" s="296">
        <v>43</v>
      </c>
      <c r="X41" s="296">
        <v>43</v>
      </c>
      <c r="Y41" s="296">
        <v>40</v>
      </c>
      <c r="Z41" s="296">
        <v>34</v>
      </c>
      <c r="AA41" s="296">
        <v>46</v>
      </c>
      <c r="AB41" s="296">
        <v>43</v>
      </c>
      <c r="AC41" s="296">
        <v>43</v>
      </c>
      <c r="AD41" s="296">
        <v>53</v>
      </c>
      <c r="AE41" s="296">
        <v>47</v>
      </c>
      <c r="AF41" s="296">
        <v>40</v>
      </c>
      <c r="AG41" s="296">
        <v>33</v>
      </c>
      <c r="AH41" s="296">
        <v>41</v>
      </c>
      <c r="AI41" s="296">
        <v>45</v>
      </c>
      <c r="AJ41" s="296">
        <v>37</v>
      </c>
      <c r="AK41" s="296">
        <v>39</v>
      </c>
      <c r="AL41" s="296">
        <v>38</v>
      </c>
      <c r="AM41" s="296">
        <v>45</v>
      </c>
      <c r="AN41" s="296">
        <v>46</v>
      </c>
      <c r="AO41" s="296">
        <v>38</v>
      </c>
      <c r="AP41" s="296">
        <v>35</v>
      </c>
      <c r="AQ41" s="296">
        <v>33</v>
      </c>
      <c r="AR41" s="296">
        <v>37</v>
      </c>
      <c r="AS41" s="296">
        <v>34</v>
      </c>
      <c r="AT41" s="296">
        <v>24</v>
      </c>
      <c r="AU41" s="296">
        <v>21</v>
      </c>
      <c r="AV41" s="296">
        <v>16</v>
      </c>
      <c r="AW41" s="296">
        <v>15</v>
      </c>
      <c r="AX41" s="296">
        <v>10</v>
      </c>
      <c r="AY41" s="296">
        <v>15</v>
      </c>
      <c r="AZ41" s="296">
        <v>17</v>
      </c>
      <c r="BA41" s="296">
        <v>22</v>
      </c>
      <c r="BB41" s="296">
        <v>27</v>
      </c>
      <c r="BC41" s="296">
        <v>19</v>
      </c>
      <c r="BD41" s="296">
        <v>22</v>
      </c>
      <c r="BE41" s="296">
        <v>35</v>
      </c>
      <c r="BF41" s="296">
        <v>35</v>
      </c>
      <c r="BG41" s="296">
        <v>21</v>
      </c>
      <c r="BH41" s="296">
        <v>19</v>
      </c>
      <c r="BI41" s="296">
        <v>23</v>
      </c>
      <c r="BJ41" s="296">
        <v>29</v>
      </c>
      <c r="BK41" s="296">
        <v>31</v>
      </c>
      <c r="BL41" s="296">
        <v>29</v>
      </c>
      <c r="BM41" s="296">
        <v>26</v>
      </c>
      <c r="BN41" s="296">
        <v>21</v>
      </c>
      <c r="BO41" s="296">
        <v>18</v>
      </c>
      <c r="BP41" s="296">
        <v>20</v>
      </c>
      <c r="BQ41" s="296">
        <v>19</v>
      </c>
      <c r="BR41" s="296">
        <v>17</v>
      </c>
      <c r="BS41" s="296">
        <v>15</v>
      </c>
      <c r="BT41" s="296">
        <v>15</v>
      </c>
      <c r="BU41" s="296">
        <v>20</v>
      </c>
      <c r="BV41" s="296">
        <v>25</v>
      </c>
      <c r="BW41" s="296">
        <v>28</v>
      </c>
    </row>
    <row r="42" spans="1:75" x14ac:dyDescent="0.25">
      <c r="A42" t="s">
        <v>39</v>
      </c>
      <c r="B42" s="296">
        <v>262</v>
      </c>
      <c r="C42" s="296">
        <v>305</v>
      </c>
      <c r="D42" s="296">
        <v>320</v>
      </c>
      <c r="E42" s="296">
        <v>342</v>
      </c>
      <c r="F42" s="296">
        <v>343</v>
      </c>
      <c r="G42" s="296">
        <v>329</v>
      </c>
      <c r="H42" s="296">
        <v>323</v>
      </c>
      <c r="I42" s="296">
        <v>331</v>
      </c>
      <c r="J42" s="296">
        <v>329</v>
      </c>
      <c r="K42" s="296">
        <v>331</v>
      </c>
      <c r="L42" s="296">
        <v>323</v>
      </c>
      <c r="M42" s="296">
        <v>309</v>
      </c>
      <c r="N42" s="296">
        <v>319</v>
      </c>
      <c r="O42" s="296">
        <v>321</v>
      </c>
      <c r="P42" s="296">
        <v>313</v>
      </c>
      <c r="Q42" s="296">
        <v>316</v>
      </c>
      <c r="R42" s="296">
        <v>325</v>
      </c>
      <c r="S42" s="296">
        <v>316</v>
      </c>
      <c r="T42" s="296">
        <v>299</v>
      </c>
      <c r="U42" s="296">
        <v>289</v>
      </c>
      <c r="V42" s="296">
        <v>287</v>
      </c>
      <c r="W42" s="296">
        <v>288</v>
      </c>
      <c r="X42" s="296">
        <v>296</v>
      </c>
      <c r="Y42" s="296">
        <v>299</v>
      </c>
      <c r="Z42" s="296">
        <v>291</v>
      </c>
      <c r="AA42" s="296">
        <v>312</v>
      </c>
      <c r="AB42" s="296">
        <v>293</v>
      </c>
      <c r="AC42" s="296">
        <v>274</v>
      </c>
      <c r="AD42" s="296">
        <v>280</v>
      </c>
      <c r="AE42" s="296">
        <v>271</v>
      </c>
      <c r="AF42" s="296">
        <v>261</v>
      </c>
      <c r="AG42" s="296">
        <v>266</v>
      </c>
      <c r="AH42" s="296">
        <v>264</v>
      </c>
      <c r="AI42" s="296">
        <v>273</v>
      </c>
      <c r="AJ42" s="296">
        <v>273</v>
      </c>
      <c r="AK42" s="296">
        <v>265</v>
      </c>
      <c r="AL42" s="296">
        <v>272</v>
      </c>
      <c r="AM42" s="296">
        <v>299</v>
      </c>
      <c r="AN42" s="296">
        <v>275</v>
      </c>
      <c r="AO42" s="296">
        <v>251</v>
      </c>
      <c r="AP42" s="296">
        <v>225</v>
      </c>
      <c r="AQ42" s="296">
        <v>229</v>
      </c>
      <c r="AR42" s="296">
        <v>203</v>
      </c>
      <c r="AS42" s="296">
        <v>208</v>
      </c>
      <c r="AT42" s="296">
        <v>219</v>
      </c>
      <c r="AU42" s="296">
        <v>221</v>
      </c>
      <c r="AV42" s="296">
        <v>217</v>
      </c>
      <c r="AW42" s="296">
        <v>198</v>
      </c>
      <c r="AX42" s="296">
        <v>184</v>
      </c>
      <c r="AY42" s="296">
        <v>189</v>
      </c>
      <c r="AZ42" s="296">
        <v>186</v>
      </c>
      <c r="BA42" s="296">
        <v>204</v>
      </c>
      <c r="BB42" s="296">
        <v>217</v>
      </c>
      <c r="BC42" s="296">
        <v>202</v>
      </c>
      <c r="BD42" s="296">
        <v>190</v>
      </c>
      <c r="BE42" s="296">
        <v>186</v>
      </c>
      <c r="BF42" s="296">
        <v>186</v>
      </c>
      <c r="BG42" s="296">
        <v>190</v>
      </c>
      <c r="BH42" s="296">
        <v>186</v>
      </c>
      <c r="BI42" s="296">
        <v>202</v>
      </c>
      <c r="BJ42" s="296">
        <v>205</v>
      </c>
      <c r="BK42" s="296">
        <v>225</v>
      </c>
      <c r="BL42" s="296">
        <v>224</v>
      </c>
      <c r="BM42" s="296">
        <v>240</v>
      </c>
      <c r="BN42" s="296">
        <v>243</v>
      </c>
      <c r="BO42" s="296">
        <v>247</v>
      </c>
      <c r="BP42" s="296">
        <v>259</v>
      </c>
      <c r="BQ42" s="296">
        <v>253</v>
      </c>
      <c r="BR42" s="296">
        <v>249</v>
      </c>
      <c r="BS42" s="296">
        <v>247</v>
      </c>
      <c r="BT42" s="296">
        <v>252</v>
      </c>
      <c r="BU42" s="296">
        <v>261</v>
      </c>
      <c r="BV42" s="296">
        <v>262</v>
      </c>
      <c r="BW42" s="296">
        <v>282</v>
      </c>
    </row>
    <row r="43" spans="1:75" x14ac:dyDescent="0.25">
      <c r="A43" t="s">
        <v>40</v>
      </c>
      <c r="B43" s="296">
        <v>287</v>
      </c>
      <c r="C43" s="296">
        <v>286</v>
      </c>
      <c r="D43" s="296">
        <v>285</v>
      </c>
      <c r="E43" s="296">
        <v>287</v>
      </c>
      <c r="F43" s="296">
        <v>274</v>
      </c>
      <c r="G43" s="296">
        <v>268</v>
      </c>
      <c r="H43" s="296">
        <v>267</v>
      </c>
      <c r="I43" s="296">
        <v>298</v>
      </c>
      <c r="J43" s="296">
        <v>300</v>
      </c>
      <c r="K43" s="296">
        <v>318</v>
      </c>
      <c r="L43" s="296">
        <v>323</v>
      </c>
      <c r="M43" s="296">
        <v>317</v>
      </c>
      <c r="N43" s="296">
        <v>322</v>
      </c>
      <c r="O43" s="296">
        <v>318</v>
      </c>
      <c r="P43" s="296">
        <v>339</v>
      </c>
      <c r="Q43" s="296">
        <v>367</v>
      </c>
      <c r="R43" s="296">
        <v>385</v>
      </c>
      <c r="S43" s="296">
        <v>419</v>
      </c>
      <c r="T43" s="296">
        <v>433</v>
      </c>
      <c r="U43" s="296">
        <v>438</v>
      </c>
      <c r="V43" s="296">
        <v>436</v>
      </c>
      <c r="W43" s="296">
        <v>488</v>
      </c>
      <c r="X43" s="296">
        <v>506</v>
      </c>
      <c r="Y43" s="296">
        <v>503</v>
      </c>
      <c r="Z43" s="296">
        <v>490</v>
      </c>
      <c r="AA43" s="296">
        <v>458</v>
      </c>
      <c r="AB43" s="296">
        <v>452</v>
      </c>
      <c r="AC43" s="296">
        <v>476</v>
      </c>
      <c r="AD43" s="296">
        <v>503</v>
      </c>
      <c r="AE43" s="296">
        <v>507</v>
      </c>
      <c r="AF43" s="296">
        <v>515</v>
      </c>
      <c r="AG43" s="296">
        <v>569</v>
      </c>
      <c r="AH43" s="296">
        <v>607</v>
      </c>
      <c r="AI43" s="296">
        <v>620</v>
      </c>
      <c r="AJ43" s="296">
        <v>600</v>
      </c>
      <c r="AK43" s="296">
        <v>576</v>
      </c>
      <c r="AL43" s="296">
        <v>588</v>
      </c>
      <c r="AM43" s="296">
        <v>571</v>
      </c>
      <c r="AN43" s="296">
        <v>580</v>
      </c>
      <c r="AO43" s="296">
        <v>580</v>
      </c>
      <c r="AP43" s="296">
        <v>562</v>
      </c>
      <c r="AQ43" s="296">
        <v>534</v>
      </c>
      <c r="AR43" s="296">
        <v>522</v>
      </c>
      <c r="AS43" s="296">
        <v>562</v>
      </c>
      <c r="AT43" s="296">
        <v>612</v>
      </c>
      <c r="AU43" s="296">
        <v>613</v>
      </c>
      <c r="AV43" s="296">
        <v>578</v>
      </c>
      <c r="AW43" s="296">
        <v>565</v>
      </c>
      <c r="AX43" s="296">
        <v>591</v>
      </c>
      <c r="AY43" s="296">
        <v>635</v>
      </c>
      <c r="AZ43" s="296">
        <v>620</v>
      </c>
      <c r="BA43" s="296">
        <v>618</v>
      </c>
      <c r="BB43" s="296">
        <v>560</v>
      </c>
      <c r="BC43" s="296">
        <v>550</v>
      </c>
      <c r="BD43" s="296">
        <v>526</v>
      </c>
      <c r="BE43" s="296">
        <v>469</v>
      </c>
      <c r="BF43" s="296">
        <v>455</v>
      </c>
      <c r="BG43" s="296">
        <v>454</v>
      </c>
      <c r="BH43" s="296">
        <v>474</v>
      </c>
      <c r="BI43" s="296">
        <v>492</v>
      </c>
      <c r="BJ43" s="296">
        <v>493</v>
      </c>
      <c r="BK43" s="296">
        <v>537</v>
      </c>
      <c r="BL43" s="296">
        <v>553</v>
      </c>
      <c r="BM43" s="296">
        <v>558</v>
      </c>
      <c r="BN43" s="296">
        <v>587</v>
      </c>
      <c r="BO43" s="296">
        <v>580</v>
      </c>
      <c r="BP43" s="296">
        <v>554</v>
      </c>
      <c r="BQ43" s="296">
        <v>525</v>
      </c>
      <c r="BR43" s="296">
        <v>537</v>
      </c>
      <c r="BS43" s="296">
        <v>497</v>
      </c>
      <c r="BT43" s="296">
        <v>512</v>
      </c>
      <c r="BU43" s="296">
        <v>504</v>
      </c>
      <c r="BV43" s="296">
        <v>513</v>
      </c>
      <c r="BW43" s="296">
        <v>513</v>
      </c>
    </row>
    <row r="44" spans="1:75" x14ac:dyDescent="0.25">
      <c r="A44" t="s">
        <v>41</v>
      </c>
      <c r="B44" s="296">
        <v>20</v>
      </c>
      <c r="C44" s="296">
        <v>29</v>
      </c>
      <c r="D44" s="296">
        <v>23</v>
      </c>
      <c r="E44" s="296">
        <v>19</v>
      </c>
      <c r="F44" s="296">
        <v>23</v>
      </c>
      <c r="G44" s="296">
        <v>26</v>
      </c>
      <c r="H44" s="296">
        <v>28</v>
      </c>
      <c r="I44" s="296">
        <v>26</v>
      </c>
      <c r="J44" s="296">
        <v>26</v>
      </c>
      <c r="K44" s="296">
        <v>26</v>
      </c>
      <c r="L44" s="296">
        <v>26</v>
      </c>
      <c r="M44" s="296">
        <v>25</v>
      </c>
      <c r="N44" s="296">
        <v>24</v>
      </c>
      <c r="O44" s="296">
        <v>28</v>
      </c>
      <c r="P44" s="296">
        <v>29</v>
      </c>
      <c r="Q44" s="296">
        <v>26</v>
      </c>
      <c r="R44" s="296">
        <v>25</v>
      </c>
      <c r="S44" s="296">
        <v>28</v>
      </c>
      <c r="T44" s="296">
        <v>25</v>
      </c>
      <c r="U44" s="296">
        <v>23</v>
      </c>
      <c r="V44" s="296">
        <v>22</v>
      </c>
      <c r="W44" s="296">
        <v>21</v>
      </c>
      <c r="X44" s="296">
        <v>21</v>
      </c>
      <c r="Y44" s="296">
        <v>19</v>
      </c>
      <c r="Z44" s="296">
        <v>18</v>
      </c>
      <c r="AA44" s="296">
        <v>16</v>
      </c>
      <c r="AB44" s="296">
        <v>15</v>
      </c>
      <c r="AC44" s="296">
        <v>14</v>
      </c>
      <c r="AD44" s="296">
        <v>14</v>
      </c>
      <c r="AE44" s="296">
        <v>17</v>
      </c>
      <c r="AF44" s="296">
        <v>15</v>
      </c>
      <c r="AG44" s="296">
        <v>18</v>
      </c>
      <c r="AH44" s="296">
        <v>12</v>
      </c>
      <c r="AI44" s="296">
        <v>12</v>
      </c>
      <c r="AJ44" s="296">
        <v>15</v>
      </c>
      <c r="AK44" s="296">
        <v>8</v>
      </c>
      <c r="AL44" s="296">
        <v>8</v>
      </c>
      <c r="AM44" s="296">
        <v>12</v>
      </c>
      <c r="AN44" s="296">
        <v>14</v>
      </c>
      <c r="AO44" s="296">
        <v>7</v>
      </c>
      <c r="AP44" s="296">
        <v>9</v>
      </c>
      <c r="AQ44" s="296">
        <v>8</v>
      </c>
      <c r="AR44" s="296">
        <v>7</v>
      </c>
      <c r="AS44" s="296">
        <v>8</v>
      </c>
      <c r="AT44" s="296">
        <v>8</v>
      </c>
      <c r="AU44" s="296">
        <v>8</v>
      </c>
      <c r="AV44" s="296">
        <v>4</v>
      </c>
      <c r="AW44" s="296">
        <v>6</v>
      </c>
      <c r="AX44" s="296">
        <v>5</v>
      </c>
      <c r="AY44" s="296">
        <v>6</v>
      </c>
      <c r="AZ44" s="296">
        <v>6</v>
      </c>
      <c r="BA44" s="296">
        <v>4</v>
      </c>
      <c r="BB44" s="296">
        <v>7</v>
      </c>
      <c r="BC44" s="296">
        <v>5</v>
      </c>
      <c r="BD44" s="296">
        <v>5</v>
      </c>
      <c r="BE44" s="296">
        <v>3</v>
      </c>
      <c r="BF44" s="296">
        <v>3</v>
      </c>
      <c r="BG44" s="296">
        <v>5</v>
      </c>
      <c r="BH44" s="296">
        <v>7</v>
      </c>
      <c r="BI44" s="296">
        <v>8</v>
      </c>
      <c r="BJ44" s="296">
        <v>8</v>
      </c>
      <c r="BK44" s="296">
        <v>5</v>
      </c>
      <c r="BL44" s="296">
        <v>9</v>
      </c>
      <c r="BM44" s="296">
        <v>12</v>
      </c>
      <c r="BN44" s="296">
        <v>13</v>
      </c>
      <c r="BO44" s="296">
        <v>12</v>
      </c>
      <c r="BP44" s="296">
        <v>8</v>
      </c>
      <c r="BQ44" s="296">
        <v>11</v>
      </c>
      <c r="BR44" s="296">
        <v>10</v>
      </c>
      <c r="BS44" s="296">
        <v>9</v>
      </c>
      <c r="BT44" s="296">
        <v>10</v>
      </c>
      <c r="BU44" s="296">
        <v>12</v>
      </c>
      <c r="BV44" s="296">
        <v>14</v>
      </c>
      <c r="BW44" s="296">
        <v>13</v>
      </c>
    </row>
    <row r="45" spans="1:75" x14ac:dyDescent="0.25">
      <c r="A45" t="s">
        <v>42</v>
      </c>
      <c r="B45" s="296">
        <v>12</v>
      </c>
      <c r="C45" s="296">
        <v>11</v>
      </c>
      <c r="D45" s="296">
        <v>11</v>
      </c>
      <c r="E45" s="296">
        <v>11</v>
      </c>
      <c r="F45" s="296">
        <v>11</v>
      </c>
      <c r="G45" s="296">
        <v>11</v>
      </c>
      <c r="H45" s="296">
        <v>8</v>
      </c>
      <c r="I45" s="296">
        <v>7</v>
      </c>
      <c r="J45" s="296">
        <v>6</v>
      </c>
      <c r="K45" s="296">
        <v>8</v>
      </c>
      <c r="L45" s="296">
        <v>8</v>
      </c>
      <c r="M45" s="296">
        <v>9</v>
      </c>
      <c r="N45" s="296">
        <v>11</v>
      </c>
      <c r="O45" s="296">
        <v>10</v>
      </c>
      <c r="P45" s="296">
        <v>8</v>
      </c>
      <c r="Q45" s="296">
        <v>8</v>
      </c>
      <c r="R45" s="296">
        <v>7</v>
      </c>
      <c r="S45" s="296">
        <v>8</v>
      </c>
      <c r="T45" s="296">
        <v>8</v>
      </c>
      <c r="U45" s="296">
        <v>8</v>
      </c>
      <c r="V45" s="296">
        <v>7</v>
      </c>
      <c r="W45" s="296">
        <v>6</v>
      </c>
      <c r="X45" s="296">
        <v>6</v>
      </c>
      <c r="Y45" s="296">
        <v>9</v>
      </c>
      <c r="Z45" s="296">
        <v>8</v>
      </c>
      <c r="AA45" s="296">
        <v>9</v>
      </c>
      <c r="AB45" s="296">
        <v>5</v>
      </c>
      <c r="AC45" s="296">
        <v>4</v>
      </c>
      <c r="AD45" s="296">
        <v>7</v>
      </c>
      <c r="AE45" s="296">
        <v>7</v>
      </c>
      <c r="AF45" s="296">
        <v>7</v>
      </c>
      <c r="AG45" s="296">
        <v>5</v>
      </c>
      <c r="AH45" s="296">
        <v>5</v>
      </c>
      <c r="AI45" s="296">
        <v>5</v>
      </c>
      <c r="AJ45" s="296">
        <v>8</v>
      </c>
      <c r="AK45" s="296">
        <v>7</v>
      </c>
      <c r="AL45" s="296">
        <v>6</v>
      </c>
      <c r="AM45" s="296">
        <v>6</v>
      </c>
      <c r="AN45" s="296">
        <v>7</v>
      </c>
      <c r="AO45" s="296">
        <v>9</v>
      </c>
      <c r="AP45" s="296">
        <v>8</v>
      </c>
      <c r="AQ45" s="296">
        <v>10</v>
      </c>
      <c r="AR45" s="296">
        <v>9</v>
      </c>
      <c r="AS45" s="296">
        <v>9</v>
      </c>
      <c r="AT45" s="296">
        <v>9</v>
      </c>
      <c r="AU45" s="296">
        <v>9</v>
      </c>
      <c r="AV45" s="296">
        <v>7</v>
      </c>
      <c r="AW45" s="296">
        <v>7</v>
      </c>
      <c r="AX45" s="296">
        <v>7</v>
      </c>
      <c r="AY45" s="296">
        <v>7</v>
      </c>
      <c r="AZ45" s="296">
        <v>3</v>
      </c>
      <c r="BA45" s="296">
        <v>3</v>
      </c>
      <c r="BB45" s="296">
        <v>2</v>
      </c>
      <c r="BC45" s="296">
        <v>2</v>
      </c>
      <c r="BD45" s="296">
        <v>4</v>
      </c>
      <c r="BE45" s="296">
        <v>4</v>
      </c>
      <c r="BF45" s="296">
        <v>4</v>
      </c>
      <c r="BG45" s="296">
        <v>4</v>
      </c>
      <c r="BH45" s="296">
        <v>4</v>
      </c>
      <c r="BI45" s="296">
        <v>2</v>
      </c>
      <c r="BJ45" s="296">
        <v>3</v>
      </c>
      <c r="BK45" s="296">
        <v>4</v>
      </c>
      <c r="BL45" s="296">
        <v>4</v>
      </c>
      <c r="BM45" s="296">
        <v>4</v>
      </c>
      <c r="BN45" s="296">
        <v>3</v>
      </c>
      <c r="BO45" s="296">
        <v>3</v>
      </c>
      <c r="BP45" s="296">
        <v>3</v>
      </c>
      <c r="BQ45" s="296">
        <v>3</v>
      </c>
      <c r="BR45" s="296">
        <v>3</v>
      </c>
      <c r="BS45" s="296">
        <v>7</v>
      </c>
      <c r="BT45" s="296">
        <v>6</v>
      </c>
      <c r="BU45" s="296">
        <v>5</v>
      </c>
      <c r="BV45" s="296">
        <v>4</v>
      </c>
      <c r="BW45" s="296">
        <v>4</v>
      </c>
    </row>
    <row r="46" spans="1:75" x14ac:dyDescent="0.25">
      <c r="A46" t="s">
        <v>43</v>
      </c>
      <c r="B46" s="296">
        <v>433</v>
      </c>
      <c r="C46" s="296">
        <v>444</v>
      </c>
      <c r="D46" s="296">
        <v>448</v>
      </c>
      <c r="E46" s="296">
        <v>444</v>
      </c>
      <c r="F46" s="296">
        <v>434</v>
      </c>
      <c r="G46" s="296">
        <v>432</v>
      </c>
      <c r="H46" s="296">
        <v>435</v>
      </c>
      <c r="I46" s="296">
        <v>430</v>
      </c>
      <c r="J46" s="296">
        <v>437</v>
      </c>
      <c r="K46" s="296">
        <v>423</v>
      </c>
      <c r="L46" s="296">
        <v>400</v>
      </c>
      <c r="M46" s="296">
        <v>376</v>
      </c>
      <c r="N46" s="296">
        <v>341</v>
      </c>
      <c r="O46" s="296">
        <v>338</v>
      </c>
      <c r="P46" s="296">
        <v>324</v>
      </c>
      <c r="Q46" s="296">
        <v>320</v>
      </c>
      <c r="R46" s="296">
        <v>289</v>
      </c>
      <c r="S46" s="296">
        <v>299</v>
      </c>
      <c r="T46" s="296">
        <v>281</v>
      </c>
      <c r="U46" s="296">
        <v>300</v>
      </c>
      <c r="V46" s="296">
        <v>335</v>
      </c>
      <c r="W46" s="296">
        <v>353</v>
      </c>
      <c r="X46" s="296">
        <v>369</v>
      </c>
      <c r="Y46" s="296">
        <v>397</v>
      </c>
      <c r="Z46" s="296">
        <v>420</v>
      </c>
      <c r="AA46" s="296">
        <v>441</v>
      </c>
      <c r="AB46" s="296">
        <v>429</v>
      </c>
      <c r="AC46" s="296">
        <v>450</v>
      </c>
      <c r="AD46" s="296">
        <v>435</v>
      </c>
      <c r="AE46" s="296">
        <v>436</v>
      </c>
      <c r="AF46" s="296">
        <v>437</v>
      </c>
      <c r="AG46" s="296">
        <v>433</v>
      </c>
      <c r="AH46" s="296">
        <v>426</v>
      </c>
      <c r="AI46" s="296">
        <v>404</v>
      </c>
      <c r="AJ46" s="296">
        <v>408</v>
      </c>
      <c r="AK46" s="296">
        <v>404</v>
      </c>
      <c r="AL46" s="296">
        <v>394</v>
      </c>
      <c r="AM46" s="296">
        <v>416</v>
      </c>
      <c r="AN46" s="296">
        <v>413</v>
      </c>
      <c r="AO46" s="296">
        <v>420</v>
      </c>
      <c r="AP46" s="296">
        <v>414</v>
      </c>
      <c r="AQ46" s="296">
        <v>403</v>
      </c>
      <c r="AR46" s="296">
        <v>410</v>
      </c>
      <c r="AS46" s="296">
        <v>388</v>
      </c>
      <c r="AT46" s="296">
        <v>371</v>
      </c>
      <c r="AU46" s="296">
        <v>360</v>
      </c>
      <c r="AV46" s="296">
        <v>326</v>
      </c>
      <c r="AW46" s="296">
        <v>331</v>
      </c>
      <c r="AX46" s="296">
        <v>291</v>
      </c>
      <c r="AY46" s="296">
        <v>280</v>
      </c>
      <c r="AZ46" s="296">
        <v>267</v>
      </c>
      <c r="BA46" s="296">
        <v>264</v>
      </c>
      <c r="BB46" s="296">
        <v>247</v>
      </c>
      <c r="BC46" s="296">
        <v>243</v>
      </c>
      <c r="BD46" s="296">
        <v>239</v>
      </c>
      <c r="BE46" s="296">
        <v>225</v>
      </c>
      <c r="BF46" s="296">
        <v>211</v>
      </c>
      <c r="BG46" s="296">
        <v>226</v>
      </c>
      <c r="BH46" s="296">
        <v>253</v>
      </c>
      <c r="BI46" s="296">
        <v>258</v>
      </c>
      <c r="BJ46" s="296">
        <v>280</v>
      </c>
      <c r="BK46" s="296">
        <v>292</v>
      </c>
      <c r="BL46" s="296">
        <v>306</v>
      </c>
      <c r="BM46" s="296">
        <v>310</v>
      </c>
      <c r="BN46" s="296">
        <v>327</v>
      </c>
      <c r="BO46" s="296">
        <v>340</v>
      </c>
      <c r="BP46" s="296">
        <v>349</v>
      </c>
      <c r="BQ46" s="296">
        <v>354</v>
      </c>
      <c r="BR46" s="296">
        <v>352</v>
      </c>
      <c r="BS46" s="296">
        <v>383</v>
      </c>
      <c r="BT46" s="296">
        <v>422</v>
      </c>
      <c r="BU46" s="296">
        <v>415</v>
      </c>
      <c r="BV46" s="296">
        <v>382</v>
      </c>
      <c r="BW46" s="296">
        <v>366</v>
      </c>
    </row>
    <row r="47" spans="1:75" x14ac:dyDescent="0.25">
      <c r="A47" t="s">
        <v>44</v>
      </c>
      <c r="B47" s="296">
        <v>156</v>
      </c>
      <c r="C47" s="296">
        <v>156</v>
      </c>
      <c r="D47" s="296">
        <v>153</v>
      </c>
      <c r="E47" s="296">
        <v>139</v>
      </c>
      <c r="F47" s="296">
        <v>142</v>
      </c>
      <c r="G47" s="296">
        <v>145</v>
      </c>
      <c r="H47" s="296">
        <v>135</v>
      </c>
      <c r="I47" s="296">
        <v>135</v>
      </c>
      <c r="J47" s="296">
        <v>134</v>
      </c>
      <c r="K47" s="296">
        <v>126</v>
      </c>
      <c r="L47" s="296">
        <v>123</v>
      </c>
      <c r="M47" s="296">
        <v>124</v>
      </c>
      <c r="N47" s="296">
        <v>124</v>
      </c>
      <c r="O47" s="296">
        <v>123</v>
      </c>
      <c r="P47" s="296">
        <v>117</v>
      </c>
      <c r="Q47" s="296">
        <v>124</v>
      </c>
      <c r="R47" s="296">
        <v>127</v>
      </c>
      <c r="S47" s="296">
        <v>126</v>
      </c>
      <c r="T47" s="296">
        <v>121</v>
      </c>
      <c r="U47" s="296">
        <v>113</v>
      </c>
      <c r="V47" s="296">
        <v>109</v>
      </c>
      <c r="W47" s="296">
        <v>111</v>
      </c>
      <c r="X47" s="296">
        <v>106</v>
      </c>
      <c r="Y47" s="296">
        <v>104</v>
      </c>
      <c r="Z47" s="296">
        <v>88</v>
      </c>
      <c r="AA47" s="296">
        <v>93</v>
      </c>
      <c r="AB47" s="296">
        <v>95</v>
      </c>
      <c r="AC47" s="296">
        <v>98</v>
      </c>
      <c r="AD47" s="296">
        <v>100</v>
      </c>
      <c r="AE47" s="296">
        <v>97</v>
      </c>
      <c r="AF47" s="296">
        <v>95</v>
      </c>
      <c r="AG47" s="296">
        <v>97</v>
      </c>
      <c r="AH47" s="296">
        <v>91</v>
      </c>
      <c r="AI47" s="296">
        <v>93</v>
      </c>
      <c r="AJ47" s="296">
        <v>86</v>
      </c>
      <c r="AK47" s="296">
        <v>81</v>
      </c>
      <c r="AL47" s="296">
        <v>82</v>
      </c>
      <c r="AM47" s="296">
        <v>82</v>
      </c>
      <c r="AN47" s="296">
        <v>76</v>
      </c>
      <c r="AO47" s="296">
        <v>73</v>
      </c>
      <c r="AP47" s="296">
        <v>69</v>
      </c>
      <c r="AQ47" s="296">
        <v>65</v>
      </c>
      <c r="AR47" s="296">
        <v>72</v>
      </c>
      <c r="AS47" s="296">
        <v>61</v>
      </c>
      <c r="AT47" s="296">
        <v>59</v>
      </c>
      <c r="AU47" s="296">
        <v>78</v>
      </c>
      <c r="AV47" s="296">
        <v>88</v>
      </c>
      <c r="AW47" s="296">
        <v>77</v>
      </c>
      <c r="AX47" s="296">
        <v>81</v>
      </c>
      <c r="AY47" s="296">
        <v>95</v>
      </c>
      <c r="AZ47" s="296">
        <v>101</v>
      </c>
      <c r="BA47" s="296">
        <v>107</v>
      </c>
      <c r="BB47" s="296">
        <v>125</v>
      </c>
      <c r="BC47" s="296">
        <v>131</v>
      </c>
      <c r="BD47" s="296">
        <v>115</v>
      </c>
      <c r="BE47" s="296">
        <v>114</v>
      </c>
      <c r="BF47" s="296">
        <v>107</v>
      </c>
      <c r="BG47" s="296">
        <v>101</v>
      </c>
      <c r="BH47" s="296">
        <v>90</v>
      </c>
      <c r="BI47" s="296">
        <v>95</v>
      </c>
      <c r="BJ47" s="296">
        <v>97</v>
      </c>
      <c r="BK47" s="296">
        <v>109</v>
      </c>
      <c r="BL47" s="296">
        <v>108</v>
      </c>
      <c r="BM47" s="296">
        <v>119</v>
      </c>
      <c r="BN47" s="296">
        <v>132</v>
      </c>
      <c r="BO47" s="296">
        <v>129</v>
      </c>
      <c r="BP47" s="296">
        <v>146</v>
      </c>
      <c r="BQ47" s="296">
        <v>142</v>
      </c>
      <c r="BR47" s="296">
        <v>148</v>
      </c>
      <c r="BS47" s="296">
        <v>143</v>
      </c>
      <c r="BT47" s="296">
        <v>125</v>
      </c>
      <c r="BU47" s="296">
        <v>118</v>
      </c>
      <c r="BV47" s="296">
        <v>126</v>
      </c>
      <c r="BW47" s="296">
        <v>129</v>
      </c>
    </row>
    <row r="48" spans="1:75" x14ac:dyDescent="0.25">
      <c r="A48" t="s">
        <v>45</v>
      </c>
      <c r="B48" s="296">
        <v>79</v>
      </c>
      <c r="C48" s="296">
        <v>91</v>
      </c>
      <c r="D48" s="296">
        <v>91</v>
      </c>
      <c r="E48" s="296">
        <v>90</v>
      </c>
      <c r="F48" s="296">
        <v>88</v>
      </c>
      <c r="G48" s="296">
        <v>72</v>
      </c>
      <c r="H48" s="296">
        <v>75</v>
      </c>
      <c r="I48" s="296">
        <v>67</v>
      </c>
      <c r="J48" s="296">
        <v>65</v>
      </c>
      <c r="K48" s="296">
        <v>56</v>
      </c>
      <c r="L48" s="296">
        <v>56</v>
      </c>
      <c r="M48" s="296">
        <v>59</v>
      </c>
      <c r="N48" s="296">
        <v>64</v>
      </c>
      <c r="O48" s="296">
        <v>60</v>
      </c>
      <c r="P48" s="296">
        <v>59</v>
      </c>
      <c r="Q48" s="296">
        <v>61</v>
      </c>
      <c r="R48" s="296">
        <v>67</v>
      </c>
      <c r="S48" s="296">
        <v>67</v>
      </c>
      <c r="T48" s="296">
        <v>70</v>
      </c>
      <c r="U48" s="296">
        <v>68</v>
      </c>
      <c r="V48" s="296">
        <v>69</v>
      </c>
      <c r="W48" s="296">
        <v>72</v>
      </c>
      <c r="X48" s="296">
        <v>60</v>
      </c>
      <c r="Y48" s="296">
        <v>64</v>
      </c>
      <c r="Z48" s="296">
        <v>55</v>
      </c>
      <c r="AA48" s="296">
        <v>56</v>
      </c>
      <c r="AB48" s="296">
        <v>56</v>
      </c>
      <c r="AC48" s="296">
        <v>55</v>
      </c>
      <c r="AD48" s="296">
        <v>52</v>
      </c>
      <c r="AE48" s="296">
        <v>50</v>
      </c>
      <c r="AF48" s="296">
        <v>48</v>
      </c>
      <c r="AG48" s="296">
        <v>54</v>
      </c>
      <c r="AH48" s="296">
        <v>59</v>
      </c>
      <c r="AI48" s="296">
        <v>59</v>
      </c>
      <c r="AJ48" s="296">
        <v>52</v>
      </c>
      <c r="AK48" s="296">
        <v>54</v>
      </c>
      <c r="AL48" s="296">
        <v>55</v>
      </c>
      <c r="AM48" s="296">
        <v>56</v>
      </c>
      <c r="AN48" s="296">
        <v>47</v>
      </c>
      <c r="AO48" s="296">
        <v>46</v>
      </c>
      <c r="AP48" s="296">
        <v>50</v>
      </c>
      <c r="AQ48" s="296">
        <v>48</v>
      </c>
      <c r="AR48" s="296">
        <v>41</v>
      </c>
      <c r="AS48" s="296">
        <v>42</v>
      </c>
      <c r="AT48" s="296">
        <v>45</v>
      </c>
      <c r="AU48" s="296">
        <v>47</v>
      </c>
      <c r="AV48" s="296">
        <v>54</v>
      </c>
      <c r="AW48" s="296">
        <v>58</v>
      </c>
      <c r="AX48" s="296">
        <v>56</v>
      </c>
      <c r="AY48" s="296">
        <v>60</v>
      </c>
      <c r="AZ48" s="296">
        <v>69</v>
      </c>
      <c r="BA48" s="296">
        <v>71</v>
      </c>
      <c r="BB48" s="296">
        <v>80</v>
      </c>
      <c r="BC48" s="296">
        <v>88</v>
      </c>
      <c r="BD48" s="296">
        <v>71</v>
      </c>
      <c r="BE48" s="296">
        <v>72</v>
      </c>
      <c r="BF48" s="296">
        <v>91</v>
      </c>
      <c r="BG48" s="296">
        <v>92</v>
      </c>
      <c r="BH48" s="296">
        <v>98</v>
      </c>
      <c r="BI48" s="296">
        <v>85</v>
      </c>
      <c r="BJ48" s="296">
        <v>85</v>
      </c>
      <c r="BK48" s="296">
        <v>91</v>
      </c>
      <c r="BL48" s="296">
        <v>87</v>
      </c>
      <c r="BM48" s="296">
        <v>86</v>
      </c>
      <c r="BN48" s="296">
        <v>85</v>
      </c>
      <c r="BO48" s="296">
        <v>91</v>
      </c>
      <c r="BP48" s="296">
        <v>92</v>
      </c>
      <c r="BQ48" s="296">
        <v>89</v>
      </c>
      <c r="BR48" s="296">
        <v>83</v>
      </c>
      <c r="BS48" s="296">
        <v>75</v>
      </c>
      <c r="BT48" s="296">
        <v>68</v>
      </c>
      <c r="BU48" s="296">
        <v>73</v>
      </c>
      <c r="BV48" s="296">
        <v>65</v>
      </c>
      <c r="BW48" s="296">
        <v>66</v>
      </c>
    </row>
    <row r="49" spans="1:75" x14ac:dyDescent="0.25">
      <c r="A49" t="s">
        <v>46</v>
      </c>
      <c r="B49" s="296">
        <v>3108</v>
      </c>
      <c r="C49" s="296">
        <v>3278</v>
      </c>
      <c r="D49" s="296">
        <v>3506</v>
      </c>
      <c r="E49" s="296">
        <v>3684</v>
      </c>
      <c r="F49" s="296">
        <v>3918</v>
      </c>
      <c r="G49" s="296">
        <v>4077</v>
      </c>
      <c r="H49" s="296">
        <v>4156</v>
      </c>
      <c r="I49" s="296">
        <v>4183</v>
      </c>
      <c r="J49" s="296">
        <v>4212</v>
      </c>
      <c r="K49" s="296">
        <v>4281</v>
      </c>
      <c r="L49" s="296">
        <v>4232</v>
      </c>
      <c r="M49" s="296">
        <v>4135</v>
      </c>
      <c r="N49" s="296">
        <v>4000</v>
      </c>
      <c r="O49" s="296">
        <v>3980</v>
      </c>
      <c r="P49" s="296">
        <v>3992</v>
      </c>
      <c r="Q49" s="296">
        <v>3898</v>
      </c>
      <c r="R49" s="296">
        <v>3912</v>
      </c>
      <c r="S49" s="296">
        <v>3916</v>
      </c>
      <c r="T49" s="296">
        <v>3882</v>
      </c>
      <c r="U49" s="296">
        <v>3703</v>
      </c>
      <c r="V49" s="296">
        <v>3522</v>
      </c>
      <c r="W49" s="296">
        <v>3468</v>
      </c>
      <c r="X49" s="296">
        <v>3331</v>
      </c>
      <c r="Y49" s="296">
        <v>3198</v>
      </c>
      <c r="Z49" s="296">
        <v>3045</v>
      </c>
      <c r="AA49" s="296">
        <v>3115</v>
      </c>
      <c r="AB49" s="296">
        <v>2991</v>
      </c>
      <c r="AC49" s="296">
        <v>2887</v>
      </c>
      <c r="AD49" s="296">
        <v>2841</v>
      </c>
      <c r="AE49" s="296">
        <v>2801</v>
      </c>
      <c r="AF49" s="296">
        <v>2794</v>
      </c>
      <c r="AG49" s="296">
        <v>2746</v>
      </c>
      <c r="AH49" s="296">
        <v>2761</v>
      </c>
      <c r="AI49" s="296">
        <v>2776</v>
      </c>
      <c r="AJ49" s="296">
        <v>2794</v>
      </c>
      <c r="AK49" s="296">
        <v>2891</v>
      </c>
      <c r="AL49" s="296">
        <v>2950</v>
      </c>
      <c r="AM49" s="296">
        <v>2935</v>
      </c>
      <c r="AN49" s="296">
        <v>2969</v>
      </c>
      <c r="AO49" s="296">
        <v>3010</v>
      </c>
      <c r="AP49" s="296">
        <v>2961</v>
      </c>
      <c r="AQ49" s="296">
        <v>2865</v>
      </c>
      <c r="AR49" s="296">
        <v>2868</v>
      </c>
      <c r="AS49" s="296">
        <v>2793</v>
      </c>
      <c r="AT49" s="296">
        <v>2759</v>
      </c>
      <c r="AU49" s="296">
        <v>2657</v>
      </c>
      <c r="AV49" s="296">
        <v>2590</v>
      </c>
      <c r="AW49" s="296">
        <v>2465</v>
      </c>
      <c r="AX49" s="296">
        <v>2469</v>
      </c>
      <c r="AY49" s="296">
        <v>2401</v>
      </c>
      <c r="AZ49" s="296">
        <v>2396</v>
      </c>
      <c r="BA49" s="296">
        <v>2390</v>
      </c>
      <c r="BB49" s="296">
        <v>2329</v>
      </c>
      <c r="BC49" s="296">
        <v>2318</v>
      </c>
      <c r="BD49" s="296">
        <v>2305</v>
      </c>
      <c r="BE49" s="296">
        <v>2195</v>
      </c>
      <c r="BF49" s="296">
        <v>2226</v>
      </c>
      <c r="BG49" s="296">
        <v>2247</v>
      </c>
      <c r="BH49" s="296">
        <v>2304</v>
      </c>
      <c r="BI49" s="296">
        <v>2260</v>
      </c>
      <c r="BJ49" s="296">
        <v>2253</v>
      </c>
      <c r="BK49" s="296">
        <v>2238</v>
      </c>
      <c r="BL49" s="296">
        <v>2264</v>
      </c>
      <c r="BM49" s="296">
        <v>2248</v>
      </c>
      <c r="BN49" s="296">
        <v>2271</v>
      </c>
      <c r="BO49" s="296">
        <v>2212</v>
      </c>
      <c r="BP49" s="296">
        <v>2248</v>
      </c>
      <c r="BQ49" s="296">
        <v>2232</v>
      </c>
      <c r="BR49" s="296">
        <v>2148</v>
      </c>
      <c r="BS49" s="296">
        <v>2150</v>
      </c>
      <c r="BT49" s="296">
        <v>2072</v>
      </c>
      <c r="BU49" s="296">
        <v>2074</v>
      </c>
      <c r="BV49" s="296">
        <v>2095</v>
      </c>
      <c r="BW49" s="296">
        <v>2089</v>
      </c>
    </row>
    <row r="50" spans="1:75" x14ac:dyDescent="0.25">
      <c r="A50" t="s">
        <v>47</v>
      </c>
      <c r="B50" s="296">
        <v>364</v>
      </c>
      <c r="C50" s="296">
        <v>405</v>
      </c>
      <c r="D50" s="296">
        <v>396</v>
      </c>
      <c r="E50" s="296">
        <v>384</v>
      </c>
      <c r="F50" s="296">
        <v>386</v>
      </c>
      <c r="G50" s="296">
        <v>395</v>
      </c>
      <c r="H50" s="296">
        <v>411</v>
      </c>
      <c r="I50" s="296">
        <v>399</v>
      </c>
      <c r="J50" s="296">
        <v>394</v>
      </c>
      <c r="K50" s="296">
        <v>378</v>
      </c>
      <c r="L50" s="296">
        <v>352</v>
      </c>
      <c r="M50" s="296">
        <v>342</v>
      </c>
      <c r="N50" s="296">
        <v>332</v>
      </c>
      <c r="O50" s="296">
        <v>341</v>
      </c>
      <c r="P50" s="296">
        <v>360</v>
      </c>
      <c r="Q50" s="296">
        <v>349</v>
      </c>
      <c r="R50" s="296">
        <v>332</v>
      </c>
      <c r="S50" s="296">
        <v>332</v>
      </c>
      <c r="T50" s="296">
        <v>331</v>
      </c>
      <c r="U50" s="296">
        <v>348</v>
      </c>
      <c r="V50" s="296">
        <v>359</v>
      </c>
      <c r="W50" s="296">
        <v>359</v>
      </c>
      <c r="X50" s="296">
        <v>327</v>
      </c>
      <c r="Y50" s="296">
        <v>311</v>
      </c>
      <c r="Z50" s="296">
        <v>323</v>
      </c>
      <c r="AA50" s="296">
        <v>313</v>
      </c>
      <c r="AB50" s="296">
        <v>307</v>
      </c>
      <c r="AC50" s="296">
        <v>281</v>
      </c>
      <c r="AD50" s="296">
        <v>286</v>
      </c>
      <c r="AE50" s="296">
        <v>271</v>
      </c>
      <c r="AF50" s="296">
        <v>285</v>
      </c>
      <c r="AG50" s="296">
        <v>293</v>
      </c>
      <c r="AH50" s="296">
        <v>303</v>
      </c>
      <c r="AI50" s="296">
        <v>307</v>
      </c>
      <c r="AJ50" s="296">
        <v>269</v>
      </c>
      <c r="AK50" s="296">
        <v>276</v>
      </c>
      <c r="AL50" s="296">
        <v>270</v>
      </c>
      <c r="AM50" s="296">
        <v>265</v>
      </c>
      <c r="AN50" s="296">
        <v>250</v>
      </c>
      <c r="AO50" s="296">
        <v>246</v>
      </c>
      <c r="AP50" s="296">
        <v>226</v>
      </c>
      <c r="AQ50" s="296">
        <v>231</v>
      </c>
      <c r="AR50" s="296">
        <v>223</v>
      </c>
      <c r="AS50" s="296">
        <v>245</v>
      </c>
      <c r="AT50" s="296">
        <v>232</v>
      </c>
      <c r="AU50" s="296">
        <v>226</v>
      </c>
      <c r="AV50" s="296">
        <v>207</v>
      </c>
      <c r="AW50" s="296">
        <v>210</v>
      </c>
      <c r="AX50" s="296">
        <v>231</v>
      </c>
      <c r="AY50" s="296">
        <v>225</v>
      </c>
      <c r="AZ50" s="296">
        <v>229</v>
      </c>
      <c r="BA50" s="296">
        <v>235</v>
      </c>
      <c r="BB50" s="296">
        <v>239</v>
      </c>
      <c r="BC50" s="296">
        <v>241</v>
      </c>
      <c r="BD50" s="296">
        <v>220</v>
      </c>
      <c r="BE50" s="296">
        <v>204</v>
      </c>
      <c r="BF50" s="296">
        <v>205</v>
      </c>
      <c r="BG50" s="296">
        <v>202</v>
      </c>
      <c r="BH50" s="296">
        <v>214</v>
      </c>
      <c r="BI50" s="296">
        <v>238</v>
      </c>
      <c r="BJ50" s="296">
        <v>220</v>
      </c>
      <c r="BK50" s="296">
        <v>240</v>
      </c>
      <c r="BL50" s="296">
        <v>232</v>
      </c>
      <c r="BM50" s="296">
        <v>289</v>
      </c>
      <c r="BN50" s="296">
        <v>296</v>
      </c>
      <c r="BO50" s="296">
        <v>304</v>
      </c>
      <c r="BP50" s="296">
        <v>312</v>
      </c>
      <c r="BQ50" s="296">
        <v>282</v>
      </c>
      <c r="BR50" s="296">
        <v>276</v>
      </c>
      <c r="BS50" s="296">
        <v>264</v>
      </c>
      <c r="BT50" s="296">
        <v>258</v>
      </c>
      <c r="BU50" s="296">
        <v>260</v>
      </c>
      <c r="BV50" s="296">
        <v>254</v>
      </c>
      <c r="BW50" s="296">
        <v>263</v>
      </c>
    </row>
    <row r="51" spans="1:75" x14ac:dyDescent="0.25">
      <c r="A51" t="s">
        <v>48</v>
      </c>
      <c r="B51" s="296">
        <v>28</v>
      </c>
      <c r="C51" s="296">
        <v>28</v>
      </c>
      <c r="D51" s="296">
        <v>26</v>
      </c>
      <c r="E51" s="296">
        <v>27</v>
      </c>
      <c r="F51" s="296">
        <v>25</v>
      </c>
      <c r="G51" s="296">
        <v>19</v>
      </c>
      <c r="H51" s="296">
        <v>21</v>
      </c>
      <c r="I51" s="296">
        <v>24</v>
      </c>
      <c r="J51" s="296">
        <v>28</v>
      </c>
      <c r="K51" s="296">
        <v>23</v>
      </c>
      <c r="L51" s="296">
        <v>22</v>
      </c>
      <c r="M51" s="296">
        <v>23</v>
      </c>
      <c r="N51" s="296">
        <v>28</v>
      </c>
      <c r="O51" s="296">
        <v>37</v>
      </c>
      <c r="P51" s="296">
        <v>38</v>
      </c>
      <c r="Q51" s="296">
        <v>37</v>
      </c>
      <c r="R51" s="296">
        <v>45</v>
      </c>
      <c r="S51" s="296">
        <v>47</v>
      </c>
      <c r="T51" s="296">
        <v>50</v>
      </c>
      <c r="U51" s="296">
        <v>47</v>
      </c>
      <c r="V51" s="296">
        <v>38</v>
      </c>
      <c r="W51" s="296">
        <v>42</v>
      </c>
      <c r="X51" s="296">
        <v>42</v>
      </c>
      <c r="Y51" s="296">
        <v>43</v>
      </c>
      <c r="Z51" s="296">
        <v>42</v>
      </c>
      <c r="AA51" s="296">
        <v>42</v>
      </c>
      <c r="AB51" s="296">
        <v>43</v>
      </c>
      <c r="AC51" s="296">
        <v>33</v>
      </c>
      <c r="AD51" s="296">
        <v>34</v>
      </c>
      <c r="AE51" s="296">
        <v>34</v>
      </c>
      <c r="AF51" s="296">
        <v>31</v>
      </c>
      <c r="AG51" s="296">
        <v>34</v>
      </c>
      <c r="AH51" s="296">
        <v>37</v>
      </c>
      <c r="AI51" s="296">
        <v>37</v>
      </c>
      <c r="AJ51" s="296">
        <v>47</v>
      </c>
      <c r="AK51" s="296">
        <v>47</v>
      </c>
      <c r="AL51" s="296">
        <v>60</v>
      </c>
      <c r="AM51" s="296">
        <v>61</v>
      </c>
      <c r="AN51" s="296">
        <v>65</v>
      </c>
      <c r="AO51" s="296">
        <v>67</v>
      </c>
      <c r="AP51" s="296">
        <v>60</v>
      </c>
      <c r="AQ51" s="296">
        <v>42</v>
      </c>
      <c r="AR51" s="296">
        <v>40</v>
      </c>
      <c r="AS51" s="296">
        <v>44</v>
      </c>
      <c r="AT51" s="296">
        <v>48</v>
      </c>
      <c r="AU51" s="296">
        <v>49</v>
      </c>
      <c r="AV51" s="296">
        <v>52</v>
      </c>
      <c r="AW51" s="296">
        <v>51</v>
      </c>
      <c r="AX51" s="296">
        <v>51</v>
      </c>
      <c r="AY51" s="296">
        <v>63</v>
      </c>
      <c r="AZ51" s="296">
        <v>59</v>
      </c>
      <c r="BA51" s="296">
        <v>61</v>
      </c>
      <c r="BB51" s="296">
        <v>59</v>
      </c>
      <c r="BC51" s="296">
        <v>55</v>
      </c>
      <c r="BD51" s="296">
        <v>56</v>
      </c>
      <c r="BE51" s="296">
        <v>57</v>
      </c>
      <c r="BF51" s="296">
        <v>54</v>
      </c>
      <c r="BG51" s="296">
        <v>55</v>
      </c>
      <c r="BH51" s="296">
        <v>54</v>
      </c>
      <c r="BI51" s="296">
        <v>43</v>
      </c>
      <c r="BJ51" s="296">
        <v>37</v>
      </c>
      <c r="BK51" s="296">
        <v>37</v>
      </c>
      <c r="BL51" s="296">
        <v>36</v>
      </c>
      <c r="BM51" s="296">
        <v>36</v>
      </c>
      <c r="BN51" s="296">
        <v>33</v>
      </c>
      <c r="BO51" s="296">
        <v>37</v>
      </c>
      <c r="BP51" s="296">
        <v>42</v>
      </c>
      <c r="BQ51" s="296">
        <v>39</v>
      </c>
      <c r="BR51" s="296">
        <v>33</v>
      </c>
      <c r="BS51" s="296">
        <v>46</v>
      </c>
      <c r="BT51" s="296">
        <v>46</v>
      </c>
      <c r="BU51" s="296">
        <v>43</v>
      </c>
      <c r="BV51" s="296">
        <v>50</v>
      </c>
      <c r="BW51" s="296">
        <v>56</v>
      </c>
    </row>
    <row r="52" spans="1:75" x14ac:dyDescent="0.25">
      <c r="A52" t="s">
        <v>49</v>
      </c>
      <c r="B52" s="296">
        <v>3243</v>
      </c>
      <c r="C52" s="296">
        <v>3482</v>
      </c>
      <c r="D52" s="296">
        <v>3515</v>
      </c>
      <c r="E52" s="296">
        <v>3547</v>
      </c>
      <c r="F52" s="296">
        <v>3704</v>
      </c>
      <c r="G52" s="296">
        <v>3693</v>
      </c>
      <c r="H52" s="296">
        <v>3632</v>
      </c>
      <c r="I52" s="296">
        <v>3783</v>
      </c>
      <c r="J52" s="296">
        <v>3868</v>
      </c>
      <c r="K52" s="296">
        <v>3777</v>
      </c>
      <c r="L52" s="296">
        <v>3605</v>
      </c>
      <c r="M52" s="296">
        <v>3486</v>
      </c>
      <c r="N52" s="296">
        <v>3518</v>
      </c>
      <c r="O52" s="296">
        <v>3429</v>
      </c>
      <c r="P52" s="296">
        <v>3518</v>
      </c>
      <c r="Q52" s="296">
        <v>3628</v>
      </c>
      <c r="R52" s="296">
        <v>3524</v>
      </c>
      <c r="S52" s="296">
        <v>3551</v>
      </c>
      <c r="T52" s="296">
        <v>3549</v>
      </c>
      <c r="U52" s="296">
        <v>3607</v>
      </c>
      <c r="V52" s="296">
        <v>3650</v>
      </c>
      <c r="W52" s="296">
        <v>3666</v>
      </c>
      <c r="X52" s="296">
        <v>3795</v>
      </c>
      <c r="Y52" s="296">
        <v>3896</v>
      </c>
      <c r="Z52" s="296">
        <v>3833</v>
      </c>
      <c r="AA52" s="296">
        <v>3913</v>
      </c>
      <c r="AB52" s="296">
        <v>3989</v>
      </c>
      <c r="AC52" s="296">
        <v>4162</v>
      </c>
      <c r="AD52" s="296">
        <v>4152</v>
      </c>
      <c r="AE52" s="296">
        <v>4490</v>
      </c>
      <c r="AF52" s="296">
        <v>4477</v>
      </c>
      <c r="AG52" s="296">
        <v>4633</v>
      </c>
      <c r="AH52" s="296">
        <v>4591</v>
      </c>
      <c r="AI52" s="296">
        <v>4713</v>
      </c>
      <c r="AJ52" s="296">
        <v>4819</v>
      </c>
      <c r="AK52" s="296">
        <v>5060</v>
      </c>
      <c r="AL52" s="296">
        <v>5123</v>
      </c>
      <c r="AM52" s="296">
        <v>5210</v>
      </c>
      <c r="AN52" s="296">
        <v>5210</v>
      </c>
      <c r="AO52" s="296">
        <v>5141</v>
      </c>
      <c r="AP52" s="296">
        <v>4831</v>
      </c>
      <c r="AQ52" s="296">
        <v>4576</v>
      </c>
      <c r="AR52" s="296">
        <v>4118</v>
      </c>
      <c r="AS52" s="296">
        <v>3749</v>
      </c>
      <c r="AT52" s="296">
        <v>3621</v>
      </c>
      <c r="AU52" s="296">
        <v>3563</v>
      </c>
      <c r="AV52" s="296">
        <v>3435</v>
      </c>
      <c r="AW52" s="296">
        <v>3445</v>
      </c>
      <c r="AX52" s="296">
        <v>3258</v>
      </c>
      <c r="AY52" s="296">
        <v>3274</v>
      </c>
      <c r="AZ52" s="296">
        <v>3393</v>
      </c>
      <c r="BA52" s="296">
        <v>3435</v>
      </c>
      <c r="BB52" s="296">
        <v>3505</v>
      </c>
      <c r="BC52" s="296">
        <v>3745</v>
      </c>
      <c r="BD52" s="296">
        <v>3612</v>
      </c>
      <c r="BE52" s="296">
        <v>3644</v>
      </c>
      <c r="BF52" s="296">
        <v>3430</v>
      </c>
      <c r="BG52" s="296">
        <v>3487</v>
      </c>
      <c r="BH52" s="296">
        <v>3481</v>
      </c>
      <c r="BI52" s="296">
        <v>3573</v>
      </c>
      <c r="BJ52" s="296">
        <v>3478</v>
      </c>
      <c r="BK52" s="296">
        <v>3533</v>
      </c>
      <c r="BL52" s="296">
        <v>3607</v>
      </c>
      <c r="BM52" s="296">
        <v>3763</v>
      </c>
      <c r="BN52" s="296">
        <v>3847</v>
      </c>
      <c r="BO52" s="296">
        <v>4015</v>
      </c>
      <c r="BP52" s="296">
        <v>4138</v>
      </c>
      <c r="BQ52" s="296">
        <v>4207</v>
      </c>
      <c r="BR52" s="296">
        <v>4191</v>
      </c>
      <c r="BS52" s="296">
        <v>4006</v>
      </c>
      <c r="BT52" s="296">
        <v>3964</v>
      </c>
      <c r="BU52" s="296">
        <v>3958</v>
      </c>
      <c r="BV52" s="296">
        <v>3836</v>
      </c>
      <c r="BW52" s="296">
        <v>3844</v>
      </c>
    </row>
    <row r="53" spans="1:75" x14ac:dyDescent="0.25">
      <c r="A53" t="s">
        <v>50</v>
      </c>
      <c r="B53" s="296">
        <v>3990</v>
      </c>
      <c r="C53" s="296">
        <v>4524</v>
      </c>
      <c r="D53" s="296">
        <v>4893</v>
      </c>
      <c r="E53" s="296">
        <v>5097</v>
      </c>
      <c r="F53" s="296">
        <v>5155</v>
      </c>
      <c r="G53" s="296">
        <v>5195</v>
      </c>
      <c r="H53" s="296">
        <v>5217</v>
      </c>
      <c r="I53" s="296">
        <v>5157</v>
      </c>
      <c r="J53" s="296">
        <v>5100</v>
      </c>
      <c r="K53" s="296">
        <v>5043</v>
      </c>
      <c r="L53" s="296">
        <v>5015</v>
      </c>
      <c r="M53" s="296">
        <v>4852</v>
      </c>
      <c r="N53" s="296">
        <v>4570</v>
      </c>
      <c r="O53" s="296">
        <v>4522</v>
      </c>
      <c r="P53" s="296">
        <v>4398</v>
      </c>
      <c r="Q53" s="296">
        <v>4283</v>
      </c>
      <c r="R53" s="296">
        <v>4193</v>
      </c>
      <c r="S53" s="296">
        <v>4205</v>
      </c>
      <c r="T53" s="296">
        <v>4086</v>
      </c>
      <c r="U53" s="296">
        <v>4058</v>
      </c>
      <c r="V53" s="296">
        <v>3999</v>
      </c>
      <c r="W53" s="296">
        <v>3827</v>
      </c>
      <c r="X53" s="296">
        <v>3732</v>
      </c>
      <c r="Y53" s="296">
        <v>3617</v>
      </c>
      <c r="Z53" s="296">
        <v>3527</v>
      </c>
      <c r="AA53" s="296">
        <v>3443</v>
      </c>
      <c r="AB53" s="296">
        <v>3337</v>
      </c>
      <c r="AC53" s="296">
        <v>3387</v>
      </c>
      <c r="AD53" s="296">
        <v>3333</v>
      </c>
      <c r="AE53" s="296">
        <v>3498</v>
      </c>
      <c r="AF53" s="296">
        <v>3592</v>
      </c>
      <c r="AG53" s="296">
        <v>3583</v>
      </c>
      <c r="AH53" s="296">
        <v>3552</v>
      </c>
      <c r="AI53" s="296">
        <v>3604</v>
      </c>
      <c r="AJ53" s="296">
        <v>3617</v>
      </c>
      <c r="AK53" s="296">
        <v>3499</v>
      </c>
      <c r="AL53" s="296">
        <v>3458</v>
      </c>
      <c r="AM53" s="296">
        <v>3532</v>
      </c>
      <c r="AN53" s="296">
        <v>3484</v>
      </c>
      <c r="AO53" s="296">
        <v>3313</v>
      </c>
      <c r="AP53" s="296">
        <v>3225</v>
      </c>
      <c r="AQ53" s="296">
        <v>3218</v>
      </c>
      <c r="AR53" s="296">
        <v>3304</v>
      </c>
      <c r="AS53" s="296">
        <v>3386</v>
      </c>
      <c r="AT53" s="296">
        <v>3391</v>
      </c>
      <c r="AU53" s="296">
        <v>3508</v>
      </c>
      <c r="AV53" s="296">
        <v>3386</v>
      </c>
      <c r="AW53" s="296">
        <v>3286</v>
      </c>
      <c r="AX53" s="296">
        <v>3023</v>
      </c>
      <c r="AY53" s="296">
        <v>2847</v>
      </c>
      <c r="AZ53" s="296">
        <v>2741</v>
      </c>
      <c r="BA53" s="296">
        <v>2663</v>
      </c>
      <c r="BB53" s="296">
        <v>2504</v>
      </c>
      <c r="BC53" s="296">
        <v>2390</v>
      </c>
      <c r="BD53" s="296">
        <v>2248</v>
      </c>
      <c r="BE53" s="296">
        <v>2108</v>
      </c>
      <c r="BF53" s="296">
        <v>1979</v>
      </c>
      <c r="BG53" s="296">
        <v>1995</v>
      </c>
      <c r="BH53" s="296">
        <v>1939</v>
      </c>
      <c r="BI53" s="296">
        <v>1938</v>
      </c>
      <c r="BJ53" s="296">
        <v>1903</v>
      </c>
      <c r="BK53" s="296">
        <v>1953</v>
      </c>
      <c r="BL53" s="296">
        <v>2021</v>
      </c>
      <c r="BM53" s="296">
        <v>2137</v>
      </c>
      <c r="BN53" s="296">
        <v>2213</v>
      </c>
      <c r="BO53" s="296">
        <v>2295</v>
      </c>
      <c r="BP53" s="296">
        <v>2394</v>
      </c>
      <c r="BQ53" s="296">
        <v>2429</v>
      </c>
      <c r="BR53" s="296">
        <v>2449</v>
      </c>
      <c r="BS53" s="296">
        <v>2454</v>
      </c>
      <c r="BT53" s="296">
        <v>2371</v>
      </c>
      <c r="BU53" s="296">
        <v>2366</v>
      </c>
      <c r="BV53" s="296">
        <v>2358</v>
      </c>
      <c r="BW53" s="296">
        <v>2396</v>
      </c>
    </row>
    <row r="54" spans="1:75" x14ac:dyDescent="0.25">
      <c r="A54" t="s">
        <v>51</v>
      </c>
      <c r="B54" s="296">
        <v>48</v>
      </c>
      <c r="C54" s="296">
        <v>40</v>
      </c>
      <c r="D54" s="296">
        <v>40</v>
      </c>
      <c r="E54" s="296">
        <v>30</v>
      </c>
      <c r="F54" s="296">
        <v>31</v>
      </c>
      <c r="G54" s="296">
        <v>32</v>
      </c>
      <c r="H54" s="296">
        <v>28</v>
      </c>
      <c r="I54" s="296">
        <v>31</v>
      </c>
      <c r="J54" s="296">
        <v>30</v>
      </c>
      <c r="K54" s="296">
        <v>36</v>
      </c>
      <c r="L54" s="296">
        <v>42</v>
      </c>
      <c r="M54" s="296">
        <v>40</v>
      </c>
      <c r="N54" s="296">
        <v>31</v>
      </c>
      <c r="O54" s="296">
        <v>40</v>
      </c>
      <c r="P54" s="296">
        <v>41</v>
      </c>
      <c r="Q54" s="296">
        <v>53</v>
      </c>
      <c r="R54" s="296">
        <v>57</v>
      </c>
      <c r="S54" s="296">
        <v>60</v>
      </c>
      <c r="T54" s="296">
        <v>66</v>
      </c>
      <c r="U54" s="296">
        <v>61</v>
      </c>
      <c r="V54" s="296">
        <v>70</v>
      </c>
      <c r="W54" s="296">
        <v>78</v>
      </c>
      <c r="X54" s="296">
        <v>94</v>
      </c>
      <c r="Y54" s="296">
        <v>97</v>
      </c>
      <c r="Z54" s="296">
        <v>93</v>
      </c>
      <c r="AA54" s="296">
        <v>87</v>
      </c>
      <c r="AB54" s="296">
        <v>84</v>
      </c>
      <c r="AC54" s="296">
        <v>72</v>
      </c>
      <c r="AD54" s="296">
        <v>71</v>
      </c>
      <c r="AE54" s="296">
        <v>65</v>
      </c>
      <c r="AF54" s="296">
        <v>59</v>
      </c>
      <c r="AG54" s="296">
        <v>87</v>
      </c>
      <c r="AH54" s="296">
        <v>80</v>
      </c>
      <c r="AI54" s="296">
        <v>78</v>
      </c>
      <c r="AJ54" s="296">
        <v>76</v>
      </c>
      <c r="AK54" s="296">
        <v>71</v>
      </c>
      <c r="AL54" s="296">
        <v>67</v>
      </c>
      <c r="AM54" s="296">
        <v>66</v>
      </c>
      <c r="AN54" s="296">
        <v>71</v>
      </c>
      <c r="AO54" s="296">
        <v>74</v>
      </c>
      <c r="AP54" s="296">
        <v>77</v>
      </c>
      <c r="AQ54" s="296">
        <v>92</v>
      </c>
      <c r="AR54" s="296">
        <v>85</v>
      </c>
      <c r="AS54" s="296">
        <v>77</v>
      </c>
      <c r="AT54" s="296">
        <v>80</v>
      </c>
      <c r="AU54" s="296">
        <v>91</v>
      </c>
      <c r="AV54" s="296">
        <v>83</v>
      </c>
      <c r="AW54" s="296">
        <v>66</v>
      </c>
      <c r="AX54" s="296">
        <v>69</v>
      </c>
      <c r="AY54" s="296">
        <v>60</v>
      </c>
      <c r="AZ54" s="296">
        <v>54</v>
      </c>
      <c r="BA54" s="296">
        <v>65</v>
      </c>
      <c r="BB54" s="296">
        <v>63</v>
      </c>
      <c r="BC54" s="296">
        <v>64</v>
      </c>
      <c r="BD54" s="296">
        <v>79</v>
      </c>
      <c r="BE54" s="296">
        <v>83</v>
      </c>
      <c r="BF54" s="296">
        <v>94</v>
      </c>
      <c r="BG54" s="296">
        <v>97</v>
      </c>
      <c r="BH54" s="296">
        <v>96</v>
      </c>
      <c r="BI54" s="296">
        <v>86</v>
      </c>
      <c r="BJ54" s="296">
        <v>73</v>
      </c>
      <c r="BK54" s="296">
        <v>83</v>
      </c>
      <c r="BL54" s="296">
        <v>69</v>
      </c>
      <c r="BM54" s="296">
        <v>66</v>
      </c>
      <c r="BN54" s="296">
        <v>60</v>
      </c>
      <c r="BO54" s="296">
        <v>74</v>
      </c>
      <c r="BP54" s="296">
        <v>67</v>
      </c>
      <c r="BQ54" s="296">
        <v>69</v>
      </c>
      <c r="BR54" s="296">
        <v>64</v>
      </c>
      <c r="BS54" s="296">
        <v>54</v>
      </c>
      <c r="BT54" s="296">
        <v>51</v>
      </c>
      <c r="BU54" s="296">
        <v>49</v>
      </c>
      <c r="BV54" s="296">
        <v>57</v>
      </c>
      <c r="BW54" s="296">
        <v>48</v>
      </c>
    </row>
    <row r="55" spans="1:75" x14ac:dyDescent="0.25">
      <c r="A55" t="s">
        <v>52</v>
      </c>
      <c r="B55" s="296">
        <v>3839</v>
      </c>
      <c r="C55" s="296">
        <v>3959</v>
      </c>
      <c r="D55" s="296">
        <v>3924</v>
      </c>
      <c r="E55" s="296">
        <v>3890</v>
      </c>
      <c r="F55" s="296">
        <v>4038</v>
      </c>
      <c r="G55" s="296">
        <v>4100</v>
      </c>
      <c r="H55" s="296">
        <v>4163</v>
      </c>
      <c r="I55" s="296">
        <v>4328</v>
      </c>
      <c r="J55" s="296">
        <v>4331</v>
      </c>
      <c r="K55" s="296">
        <v>4504</v>
      </c>
      <c r="L55" s="296">
        <v>4606</v>
      </c>
      <c r="M55" s="296">
        <v>4539</v>
      </c>
      <c r="N55" s="296">
        <v>4586</v>
      </c>
      <c r="O55" s="296">
        <v>4603</v>
      </c>
      <c r="P55" s="296">
        <v>4687</v>
      </c>
      <c r="Q55" s="296">
        <v>4674</v>
      </c>
      <c r="R55" s="296">
        <v>4565</v>
      </c>
      <c r="S55" s="296">
        <v>4530</v>
      </c>
      <c r="T55" s="296">
        <v>4610</v>
      </c>
      <c r="U55" s="296">
        <v>4578</v>
      </c>
      <c r="V55" s="296">
        <v>4567</v>
      </c>
      <c r="W55" s="296">
        <v>4492</v>
      </c>
      <c r="X55" s="296">
        <v>4423</v>
      </c>
      <c r="Y55" s="296">
        <v>4346</v>
      </c>
      <c r="Z55" s="296">
        <v>4281</v>
      </c>
      <c r="AA55" s="296">
        <v>4363</v>
      </c>
      <c r="AB55" s="296">
        <v>4349</v>
      </c>
      <c r="AC55" s="296">
        <v>4347</v>
      </c>
      <c r="AD55" s="296">
        <v>4196</v>
      </c>
      <c r="AE55" s="296">
        <v>4268</v>
      </c>
      <c r="AF55" s="296">
        <v>4199</v>
      </c>
      <c r="AG55" s="296">
        <v>4221</v>
      </c>
      <c r="AH55" s="296">
        <v>4061</v>
      </c>
      <c r="AI55" s="296">
        <v>4074</v>
      </c>
      <c r="AJ55" s="296">
        <v>4040</v>
      </c>
      <c r="AK55" s="296">
        <v>3920</v>
      </c>
      <c r="AL55" s="296">
        <v>3802</v>
      </c>
      <c r="AM55" s="296">
        <v>3799</v>
      </c>
      <c r="AN55" s="296">
        <v>3825</v>
      </c>
      <c r="AO55" s="296">
        <v>3810</v>
      </c>
      <c r="AP55" s="296">
        <v>3692</v>
      </c>
      <c r="AQ55" s="296">
        <v>3602</v>
      </c>
      <c r="AR55" s="296">
        <v>3448</v>
      </c>
      <c r="AS55" s="296">
        <v>3301</v>
      </c>
      <c r="AT55" s="296">
        <v>3079</v>
      </c>
      <c r="AU55" s="296">
        <v>3061</v>
      </c>
      <c r="AV55" s="296">
        <v>3026</v>
      </c>
      <c r="AW55" s="296">
        <v>2965</v>
      </c>
      <c r="AX55" s="296">
        <v>2794</v>
      </c>
      <c r="AY55" s="296">
        <v>2752</v>
      </c>
      <c r="AZ55" s="296">
        <v>2690</v>
      </c>
      <c r="BA55" s="296">
        <v>2877</v>
      </c>
      <c r="BB55" s="296">
        <v>3013</v>
      </c>
      <c r="BC55" s="296">
        <v>3216</v>
      </c>
      <c r="BD55" s="296">
        <v>3321</v>
      </c>
      <c r="BE55" s="296">
        <v>3298</v>
      </c>
      <c r="BF55" s="296">
        <v>3237</v>
      </c>
      <c r="BG55" s="296">
        <v>3197</v>
      </c>
      <c r="BH55" s="296">
        <v>3285</v>
      </c>
      <c r="BI55" s="296">
        <v>3380</v>
      </c>
      <c r="BJ55" s="296">
        <v>3471</v>
      </c>
      <c r="BK55" s="296">
        <v>3710</v>
      </c>
      <c r="BL55" s="296">
        <v>3867</v>
      </c>
      <c r="BM55" s="296">
        <v>3988</v>
      </c>
      <c r="BN55" s="296">
        <v>3910</v>
      </c>
      <c r="BO55" s="296">
        <v>4000</v>
      </c>
      <c r="BP55" s="296">
        <v>4047</v>
      </c>
      <c r="BQ55" s="296">
        <v>4291</v>
      </c>
      <c r="BR55" s="296">
        <v>4317</v>
      </c>
      <c r="BS55" s="296">
        <v>4568</v>
      </c>
      <c r="BT55" s="296">
        <v>4693</v>
      </c>
      <c r="BU55" s="296">
        <v>4858</v>
      </c>
      <c r="BV55" s="296">
        <v>4788</v>
      </c>
      <c r="BW55" s="296">
        <v>4887</v>
      </c>
    </row>
    <row r="56" spans="1:75" x14ac:dyDescent="0.25">
      <c r="A56" t="s">
        <v>53</v>
      </c>
      <c r="B56" s="296">
        <v>5620</v>
      </c>
      <c r="C56" s="296">
        <v>5739</v>
      </c>
      <c r="D56" s="296">
        <v>5823</v>
      </c>
      <c r="E56" s="296">
        <v>5888</v>
      </c>
      <c r="F56" s="296">
        <v>5992</v>
      </c>
      <c r="G56" s="296">
        <v>6202</v>
      </c>
      <c r="H56" s="296">
        <v>6258</v>
      </c>
      <c r="I56" s="296">
        <v>6227</v>
      </c>
      <c r="J56" s="296">
        <v>6340</v>
      </c>
      <c r="K56" s="296">
        <v>6407</v>
      </c>
      <c r="L56" s="296">
        <v>6297</v>
      </c>
      <c r="M56" s="296">
        <v>6219</v>
      </c>
      <c r="N56" s="296">
        <v>6217</v>
      </c>
      <c r="O56" s="296">
        <v>6303</v>
      </c>
      <c r="P56" s="296">
        <v>6241</v>
      </c>
      <c r="Q56" s="296">
        <v>6209</v>
      </c>
      <c r="R56" s="296">
        <v>6067</v>
      </c>
      <c r="S56" s="296">
        <v>5865</v>
      </c>
      <c r="T56" s="296">
        <v>5720</v>
      </c>
      <c r="U56" s="296">
        <v>5557</v>
      </c>
      <c r="V56" s="296">
        <v>5638</v>
      </c>
      <c r="W56" s="296">
        <v>5528</v>
      </c>
      <c r="X56" s="296">
        <v>5403</v>
      </c>
      <c r="Y56" s="296">
        <v>5348</v>
      </c>
      <c r="Z56" s="296">
        <v>5347</v>
      </c>
      <c r="AA56" s="296">
        <v>5340</v>
      </c>
      <c r="AB56" s="296">
        <v>5280</v>
      </c>
      <c r="AC56" s="296">
        <v>5175</v>
      </c>
      <c r="AD56" s="296">
        <v>5126</v>
      </c>
      <c r="AE56" s="296">
        <v>5139</v>
      </c>
      <c r="AF56" s="296">
        <v>5211</v>
      </c>
      <c r="AG56" s="296">
        <v>5238</v>
      </c>
      <c r="AH56" s="296">
        <v>5233</v>
      </c>
      <c r="AI56" s="296">
        <v>5237</v>
      </c>
      <c r="AJ56" s="296">
        <v>5195</v>
      </c>
      <c r="AK56" s="296">
        <v>5046</v>
      </c>
      <c r="AL56" s="296">
        <v>4987</v>
      </c>
      <c r="AM56" s="296">
        <v>4884</v>
      </c>
      <c r="AN56" s="296">
        <v>4801</v>
      </c>
      <c r="AO56" s="296">
        <v>4689</v>
      </c>
      <c r="AP56" s="296">
        <v>4488</v>
      </c>
      <c r="AQ56" s="296">
        <v>4465</v>
      </c>
      <c r="AR56" s="296">
        <v>4400</v>
      </c>
      <c r="AS56" s="296">
        <v>4324</v>
      </c>
      <c r="AT56" s="296">
        <v>4200</v>
      </c>
      <c r="AU56" s="296">
        <v>4101</v>
      </c>
      <c r="AV56" s="296">
        <v>3951</v>
      </c>
      <c r="AW56" s="296">
        <v>3750</v>
      </c>
      <c r="AX56" s="296">
        <v>3651</v>
      </c>
      <c r="AY56" s="296">
        <v>3531</v>
      </c>
      <c r="AZ56" s="296">
        <v>3449</v>
      </c>
      <c r="BA56" s="296">
        <v>3362</v>
      </c>
      <c r="BB56" s="296">
        <v>3275</v>
      </c>
      <c r="BC56" s="296">
        <v>3192</v>
      </c>
      <c r="BD56" s="296">
        <v>3100</v>
      </c>
      <c r="BE56" s="296">
        <v>3131</v>
      </c>
      <c r="BF56" s="296">
        <v>3103</v>
      </c>
      <c r="BG56" s="296">
        <v>3185</v>
      </c>
      <c r="BH56" s="296">
        <v>3167</v>
      </c>
      <c r="BI56" s="296">
        <v>3102</v>
      </c>
      <c r="BJ56" s="296">
        <v>3080</v>
      </c>
      <c r="BK56" s="296">
        <v>3100</v>
      </c>
      <c r="BL56" s="296">
        <v>3086</v>
      </c>
      <c r="BM56" s="296">
        <v>3093</v>
      </c>
      <c r="BN56" s="296">
        <v>3078</v>
      </c>
      <c r="BO56" s="296">
        <v>3123</v>
      </c>
      <c r="BP56" s="296">
        <v>3151</v>
      </c>
      <c r="BQ56" s="296">
        <v>3177</v>
      </c>
      <c r="BR56" s="296">
        <v>3088</v>
      </c>
      <c r="BS56" s="296">
        <v>3090</v>
      </c>
      <c r="BT56" s="296">
        <v>2985</v>
      </c>
      <c r="BU56" s="296">
        <v>3025</v>
      </c>
      <c r="BV56" s="296">
        <v>2960</v>
      </c>
      <c r="BW56" s="296">
        <v>2849</v>
      </c>
    </row>
    <row r="57" spans="1:75" x14ac:dyDescent="0.25">
      <c r="A57" t="s">
        <v>54</v>
      </c>
      <c r="B57" s="296">
        <v>2810</v>
      </c>
      <c r="C57" s="296">
        <v>2723</v>
      </c>
      <c r="D57" s="296">
        <v>2649</v>
      </c>
      <c r="E57" s="296">
        <v>2556</v>
      </c>
      <c r="F57" s="296">
        <v>2518</v>
      </c>
      <c r="G57" s="296">
        <v>2505</v>
      </c>
      <c r="H57" s="296">
        <v>2492</v>
      </c>
      <c r="I57" s="296">
        <v>2411</v>
      </c>
      <c r="J57" s="296">
        <v>2397</v>
      </c>
      <c r="K57" s="296">
        <v>2393</v>
      </c>
      <c r="L57" s="296">
        <v>2384</v>
      </c>
      <c r="M57" s="296">
        <v>2262</v>
      </c>
      <c r="N57" s="296">
        <v>2200</v>
      </c>
      <c r="O57" s="296">
        <v>2179</v>
      </c>
      <c r="P57" s="296">
        <v>2135</v>
      </c>
      <c r="Q57" s="296">
        <v>2084</v>
      </c>
      <c r="R57" s="296">
        <v>2108</v>
      </c>
      <c r="S57" s="296">
        <v>2163</v>
      </c>
      <c r="T57" s="296">
        <v>2139</v>
      </c>
      <c r="U57" s="296">
        <v>2141</v>
      </c>
      <c r="V57" s="296">
        <v>2150</v>
      </c>
      <c r="W57" s="296">
        <v>2124</v>
      </c>
      <c r="X57" s="296">
        <v>2102</v>
      </c>
      <c r="Y57" s="296">
        <v>2093</v>
      </c>
      <c r="Z57" s="296">
        <v>2069</v>
      </c>
      <c r="AA57" s="296">
        <v>2094</v>
      </c>
      <c r="AB57" s="296">
        <v>2047</v>
      </c>
      <c r="AC57" s="296">
        <v>1981</v>
      </c>
      <c r="AD57" s="296">
        <v>1956</v>
      </c>
      <c r="AE57" s="296">
        <v>1931</v>
      </c>
      <c r="AF57" s="296">
        <v>1895</v>
      </c>
      <c r="AG57" s="296">
        <v>1827</v>
      </c>
      <c r="AH57" s="296">
        <v>1799</v>
      </c>
      <c r="AI57" s="296">
        <v>1800</v>
      </c>
      <c r="AJ57" s="296">
        <v>1785</v>
      </c>
      <c r="AK57" s="296">
        <v>1714</v>
      </c>
      <c r="AL57" s="296">
        <v>1706</v>
      </c>
      <c r="AM57" s="296">
        <v>1713</v>
      </c>
      <c r="AN57" s="296">
        <v>1685</v>
      </c>
      <c r="AO57" s="296">
        <v>1599</v>
      </c>
      <c r="AP57" s="296">
        <v>1537</v>
      </c>
      <c r="AQ57" s="296">
        <v>1499</v>
      </c>
      <c r="AR57" s="296">
        <v>1475</v>
      </c>
      <c r="AS57" s="296">
        <v>1414</v>
      </c>
      <c r="AT57" s="296">
        <v>1408</v>
      </c>
      <c r="AU57" s="296">
        <v>1380</v>
      </c>
      <c r="AV57" s="296">
        <v>1342</v>
      </c>
      <c r="AW57" s="296">
        <v>1304</v>
      </c>
      <c r="AX57" s="296">
        <v>1296</v>
      </c>
      <c r="AY57" s="296">
        <v>1291</v>
      </c>
      <c r="AZ57" s="296">
        <v>1270</v>
      </c>
      <c r="BA57" s="296">
        <v>1184</v>
      </c>
      <c r="BB57" s="296">
        <v>1165</v>
      </c>
      <c r="BC57" s="296">
        <v>1133</v>
      </c>
      <c r="BD57" s="296">
        <v>1092</v>
      </c>
      <c r="BE57" s="296">
        <v>1043</v>
      </c>
      <c r="BF57" s="296">
        <v>989</v>
      </c>
      <c r="BG57" s="296">
        <v>978</v>
      </c>
      <c r="BH57" s="296">
        <v>982</v>
      </c>
      <c r="BI57" s="296">
        <v>981</v>
      </c>
      <c r="BJ57" s="296">
        <v>1005</v>
      </c>
      <c r="BK57" s="296">
        <v>967</v>
      </c>
      <c r="BL57" s="296">
        <v>966</v>
      </c>
      <c r="BM57" s="296">
        <v>940</v>
      </c>
      <c r="BN57" s="296">
        <v>934</v>
      </c>
      <c r="BO57" s="296">
        <v>952</v>
      </c>
      <c r="BP57" s="296">
        <v>950</v>
      </c>
      <c r="BQ57" s="296">
        <v>934</v>
      </c>
      <c r="BR57" s="296">
        <v>934</v>
      </c>
      <c r="BS57" s="296">
        <v>916</v>
      </c>
      <c r="BT57" s="296">
        <v>892</v>
      </c>
      <c r="BU57" s="296">
        <v>863</v>
      </c>
      <c r="BV57" s="296">
        <v>841</v>
      </c>
      <c r="BW57" s="296">
        <v>836</v>
      </c>
    </row>
    <row r="58" spans="1:75" x14ac:dyDescent="0.25">
      <c r="A58" t="s">
        <v>55</v>
      </c>
      <c r="B58" s="296">
        <v>1284</v>
      </c>
      <c r="C58" s="296">
        <v>1282</v>
      </c>
      <c r="D58" s="296">
        <v>1275</v>
      </c>
      <c r="E58" s="296">
        <v>1281</v>
      </c>
      <c r="F58" s="296">
        <v>1280</v>
      </c>
      <c r="G58" s="296">
        <v>1310</v>
      </c>
      <c r="H58" s="296">
        <v>1313</v>
      </c>
      <c r="I58" s="296">
        <v>1303</v>
      </c>
      <c r="J58" s="296">
        <v>1277</v>
      </c>
      <c r="K58" s="296">
        <v>1325</v>
      </c>
      <c r="L58" s="296">
        <v>1350</v>
      </c>
      <c r="M58" s="296">
        <v>1309</v>
      </c>
      <c r="N58" s="296">
        <v>1316</v>
      </c>
      <c r="O58" s="296">
        <v>1379</v>
      </c>
      <c r="P58" s="296">
        <v>1391</v>
      </c>
      <c r="Q58" s="296">
        <v>1395</v>
      </c>
      <c r="R58" s="296">
        <v>1392</v>
      </c>
      <c r="S58" s="296">
        <v>1414</v>
      </c>
      <c r="T58" s="296">
        <v>1431</v>
      </c>
      <c r="U58" s="296">
        <v>1436</v>
      </c>
      <c r="V58" s="296">
        <v>1452</v>
      </c>
      <c r="W58" s="296">
        <v>1399</v>
      </c>
      <c r="X58" s="296">
        <v>1391</v>
      </c>
      <c r="Y58" s="296">
        <v>1416</v>
      </c>
      <c r="Z58" s="296">
        <v>1429</v>
      </c>
      <c r="AA58" s="296">
        <v>1431</v>
      </c>
      <c r="AB58" s="296">
        <v>1420</v>
      </c>
      <c r="AC58" s="296">
        <v>1487</v>
      </c>
      <c r="AD58" s="296">
        <v>1451</v>
      </c>
      <c r="AE58" s="296">
        <v>1562</v>
      </c>
      <c r="AF58" s="296">
        <v>1568</v>
      </c>
      <c r="AG58" s="296">
        <v>1566</v>
      </c>
      <c r="AH58" s="296">
        <v>1522</v>
      </c>
      <c r="AI58" s="296">
        <v>1573</v>
      </c>
      <c r="AJ58" s="296">
        <v>1534</v>
      </c>
      <c r="AK58" s="296">
        <v>1517</v>
      </c>
      <c r="AL58" s="296">
        <v>1464</v>
      </c>
      <c r="AM58" s="296">
        <v>1432</v>
      </c>
      <c r="AN58" s="296">
        <v>1419</v>
      </c>
      <c r="AO58" s="296">
        <v>1354</v>
      </c>
      <c r="AP58" s="296">
        <v>1336</v>
      </c>
      <c r="AQ58" s="296">
        <v>1293</v>
      </c>
      <c r="AR58" s="296">
        <v>1236</v>
      </c>
      <c r="AS58" s="296">
        <v>1192</v>
      </c>
      <c r="AT58" s="296">
        <v>1195</v>
      </c>
      <c r="AU58" s="296">
        <v>1205</v>
      </c>
      <c r="AV58" s="296">
        <v>1175</v>
      </c>
      <c r="AW58" s="296">
        <v>1130</v>
      </c>
      <c r="AX58" s="296">
        <v>1114</v>
      </c>
      <c r="AY58" s="296">
        <v>1124</v>
      </c>
      <c r="AZ58" s="296">
        <v>1113</v>
      </c>
      <c r="BA58" s="296">
        <v>1153</v>
      </c>
      <c r="BB58" s="296">
        <v>1130</v>
      </c>
      <c r="BC58" s="296">
        <v>1099</v>
      </c>
      <c r="BD58" s="296">
        <v>1059</v>
      </c>
      <c r="BE58" s="296">
        <v>1080</v>
      </c>
      <c r="BF58" s="296">
        <v>1048</v>
      </c>
      <c r="BG58" s="296">
        <v>1076</v>
      </c>
      <c r="BH58" s="296">
        <v>1080</v>
      </c>
      <c r="BI58" s="296">
        <v>1146</v>
      </c>
      <c r="BJ58" s="296">
        <v>1169</v>
      </c>
      <c r="BK58" s="296">
        <v>1227</v>
      </c>
      <c r="BL58" s="296">
        <v>1289</v>
      </c>
      <c r="BM58" s="296">
        <v>1338</v>
      </c>
      <c r="BN58" s="296">
        <v>1386</v>
      </c>
      <c r="BO58" s="296">
        <v>1419</v>
      </c>
      <c r="BP58" s="296">
        <v>1417</v>
      </c>
      <c r="BQ58" s="296">
        <v>1440</v>
      </c>
      <c r="BR58" s="296">
        <v>1402</v>
      </c>
      <c r="BS58" s="296">
        <v>1390</v>
      </c>
      <c r="BT58" s="296">
        <v>1393</v>
      </c>
      <c r="BU58" s="296">
        <v>1437</v>
      </c>
      <c r="BV58" s="296">
        <v>1443</v>
      </c>
      <c r="BW58" s="296">
        <v>1449</v>
      </c>
    </row>
    <row r="59" spans="1:75" x14ac:dyDescent="0.25">
      <c r="A59" t="s">
        <v>56</v>
      </c>
      <c r="B59" s="296">
        <v>425</v>
      </c>
      <c r="C59" s="296">
        <v>450</v>
      </c>
      <c r="D59" s="296">
        <v>444</v>
      </c>
      <c r="E59" s="296">
        <v>428</v>
      </c>
      <c r="F59" s="296">
        <v>425</v>
      </c>
      <c r="G59" s="296">
        <v>414</v>
      </c>
      <c r="H59" s="296">
        <v>393</v>
      </c>
      <c r="I59" s="296">
        <v>409</v>
      </c>
      <c r="J59" s="296">
        <v>385</v>
      </c>
      <c r="K59" s="296">
        <v>377</v>
      </c>
      <c r="L59" s="296">
        <v>341</v>
      </c>
      <c r="M59" s="296">
        <v>325</v>
      </c>
      <c r="N59" s="296">
        <v>312</v>
      </c>
      <c r="O59" s="296">
        <v>302</v>
      </c>
      <c r="P59" s="296">
        <v>305</v>
      </c>
      <c r="Q59" s="296">
        <v>309</v>
      </c>
      <c r="R59" s="296">
        <v>315</v>
      </c>
      <c r="S59" s="296">
        <v>329</v>
      </c>
      <c r="T59" s="296">
        <v>339</v>
      </c>
      <c r="U59" s="296">
        <v>343</v>
      </c>
      <c r="V59" s="296">
        <v>349</v>
      </c>
      <c r="W59" s="296">
        <v>343</v>
      </c>
      <c r="X59" s="296">
        <v>337</v>
      </c>
      <c r="Y59" s="296">
        <v>333</v>
      </c>
      <c r="Z59" s="296">
        <v>333</v>
      </c>
      <c r="AA59" s="296">
        <v>311</v>
      </c>
      <c r="AB59" s="296">
        <v>275</v>
      </c>
      <c r="AC59" s="296">
        <v>268</v>
      </c>
      <c r="AD59" s="296">
        <v>276</v>
      </c>
      <c r="AE59" s="296">
        <v>290</v>
      </c>
      <c r="AF59" s="296">
        <v>305</v>
      </c>
      <c r="AG59" s="296">
        <v>303</v>
      </c>
      <c r="AH59" s="296">
        <v>311</v>
      </c>
      <c r="AI59" s="296">
        <v>315</v>
      </c>
      <c r="AJ59" s="296">
        <v>336</v>
      </c>
      <c r="AK59" s="296">
        <v>353</v>
      </c>
      <c r="AL59" s="296">
        <v>352</v>
      </c>
      <c r="AM59" s="296">
        <v>353</v>
      </c>
      <c r="AN59" s="296">
        <v>350</v>
      </c>
      <c r="AO59" s="296">
        <v>333</v>
      </c>
      <c r="AP59" s="296">
        <v>340</v>
      </c>
      <c r="AQ59" s="296">
        <v>332</v>
      </c>
      <c r="AR59" s="296">
        <v>353</v>
      </c>
      <c r="AS59" s="296">
        <v>331</v>
      </c>
      <c r="AT59" s="296">
        <v>289</v>
      </c>
      <c r="AU59" s="296">
        <v>298</v>
      </c>
      <c r="AV59" s="296">
        <v>284</v>
      </c>
      <c r="AW59" s="296">
        <v>284</v>
      </c>
      <c r="AX59" s="296">
        <v>297</v>
      </c>
      <c r="AY59" s="296">
        <v>303</v>
      </c>
      <c r="AZ59" s="296">
        <v>291</v>
      </c>
      <c r="BA59" s="296">
        <v>312</v>
      </c>
      <c r="BB59" s="296">
        <v>305</v>
      </c>
      <c r="BC59" s="296">
        <v>294</v>
      </c>
      <c r="BD59" s="296">
        <v>302</v>
      </c>
      <c r="BE59" s="296">
        <v>298</v>
      </c>
      <c r="BF59" s="296">
        <v>302</v>
      </c>
      <c r="BG59" s="296">
        <v>320</v>
      </c>
      <c r="BH59" s="296">
        <v>329</v>
      </c>
      <c r="BI59" s="296">
        <v>335</v>
      </c>
      <c r="BJ59" s="296">
        <v>334</v>
      </c>
      <c r="BK59" s="296">
        <v>356</v>
      </c>
      <c r="BL59" s="296">
        <v>346</v>
      </c>
      <c r="BM59" s="296">
        <v>360</v>
      </c>
      <c r="BN59" s="296">
        <v>328</v>
      </c>
      <c r="BO59" s="296">
        <v>322</v>
      </c>
      <c r="BP59" s="296">
        <v>306</v>
      </c>
      <c r="BQ59" s="296">
        <v>314</v>
      </c>
      <c r="BR59" s="296">
        <v>326</v>
      </c>
      <c r="BS59" s="296">
        <v>324</v>
      </c>
      <c r="BT59" s="296">
        <v>303</v>
      </c>
      <c r="BU59" s="296">
        <v>319</v>
      </c>
      <c r="BV59" s="296">
        <v>332</v>
      </c>
      <c r="BW59" s="296">
        <v>346</v>
      </c>
    </row>
    <row r="60" spans="1:75" x14ac:dyDescent="0.25">
      <c r="A60" t="s">
        <v>57</v>
      </c>
      <c r="B60" s="296">
        <v>520</v>
      </c>
      <c r="C60" s="296">
        <v>511</v>
      </c>
      <c r="D60" s="296">
        <v>506</v>
      </c>
      <c r="E60" s="296">
        <v>475</v>
      </c>
      <c r="F60" s="296">
        <v>455</v>
      </c>
      <c r="G60" s="296">
        <v>456</v>
      </c>
      <c r="H60" s="296">
        <v>452</v>
      </c>
      <c r="I60" s="296">
        <v>453</v>
      </c>
      <c r="J60" s="296">
        <v>454</v>
      </c>
      <c r="K60" s="296">
        <v>461</v>
      </c>
      <c r="L60" s="296">
        <v>447</v>
      </c>
      <c r="M60" s="296">
        <v>430</v>
      </c>
      <c r="N60" s="296">
        <v>424</v>
      </c>
      <c r="O60" s="296">
        <v>422</v>
      </c>
      <c r="P60" s="296">
        <v>412</v>
      </c>
      <c r="Q60" s="296">
        <v>391</v>
      </c>
      <c r="R60" s="296">
        <v>401</v>
      </c>
      <c r="S60" s="296">
        <v>396</v>
      </c>
      <c r="T60" s="296">
        <v>393</v>
      </c>
      <c r="U60" s="296">
        <v>411</v>
      </c>
      <c r="V60" s="296">
        <v>408</v>
      </c>
      <c r="W60" s="296">
        <v>420</v>
      </c>
      <c r="X60" s="296">
        <v>417</v>
      </c>
      <c r="Y60" s="296">
        <v>407</v>
      </c>
      <c r="Z60" s="296">
        <v>412</v>
      </c>
      <c r="AA60" s="296">
        <v>413</v>
      </c>
      <c r="AB60" s="296">
        <v>407</v>
      </c>
      <c r="AC60" s="296">
        <v>393</v>
      </c>
      <c r="AD60" s="296">
        <v>398</v>
      </c>
      <c r="AE60" s="296">
        <v>401</v>
      </c>
      <c r="AF60" s="296">
        <v>394</v>
      </c>
      <c r="AG60" s="296">
        <v>404</v>
      </c>
      <c r="AH60" s="296">
        <v>411</v>
      </c>
      <c r="AI60" s="296">
        <v>405</v>
      </c>
      <c r="AJ60" s="296">
        <v>415</v>
      </c>
      <c r="AK60" s="296">
        <v>402</v>
      </c>
      <c r="AL60" s="296">
        <v>388</v>
      </c>
      <c r="AM60" s="296">
        <v>390</v>
      </c>
      <c r="AN60" s="296">
        <v>391</v>
      </c>
      <c r="AO60" s="296">
        <v>408</v>
      </c>
      <c r="AP60" s="296">
        <v>391</v>
      </c>
      <c r="AQ60" s="296">
        <v>360</v>
      </c>
      <c r="AR60" s="296">
        <v>343</v>
      </c>
      <c r="AS60" s="296">
        <v>311</v>
      </c>
      <c r="AT60" s="296">
        <v>287</v>
      </c>
      <c r="AU60" s="296">
        <v>270</v>
      </c>
      <c r="AV60" s="296">
        <v>252</v>
      </c>
      <c r="AW60" s="296">
        <v>252</v>
      </c>
      <c r="AX60" s="296">
        <v>253</v>
      </c>
      <c r="AY60" s="296">
        <v>251</v>
      </c>
      <c r="AZ60" s="296">
        <v>238</v>
      </c>
      <c r="BA60" s="296">
        <v>257</v>
      </c>
      <c r="BB60" s="296">
        <v>257</v>
      </c>
      <c r="BC60" s="296">
        <v>261</v>
      </c>
      <c r="BD60" s="296">
        <v>262</v>
      </c>
      <c r="BE60" s="296">
        <v>251</v>
      </c>
      <c r="BF60" s="296">
        <v>261</v>
      </c>
      <c r="BG60" s="296">
        <v>272</v>
      </c>
      <c r="BH60" s="296">
        <v>275</v>
      </c>
      <c r="BI60" s="296">
        <v>295</v>
      </c>
      <c r="BJ60" s="296">
        <v>303</v>
      </c>
      <c r="BK60" s="296">
        <v>313</v>
      </c>
      <c r="BL60" s="296">
        <v>324</v>
      </c>
      <c r="BM60" s="296">
        <v>305</v>
      </c>
      <c r="BN60" s="296">
        <v>300</v>
      </c>
      <c r="BO60" s="296">
        <v>321</v>
      </c>
      <c r="BP60" s="296">
        <v>315</v>
      </c>
      <c r="BQ60" s="296">
        <v>325</v>
      </c>
      <c r="BR60" s="296">
        <v>319</v>
      </c>
      <c r="BS60" s="296">
        <v>330</v>
      </c>
      <c r="BT60" s="296">
        <v>318</v>
      </c>
      <c r="BU60" s="296">
        <v>299</v>
      </c>
      <c r="BV60" s="296">
        <v>303</v>
      </c>
      <c r="BW60" s="296">
        <v>308</v>
      </c>
    </row>
    <row r="61" spans="1:75" x14ac:dyDescent="0.25">
      <c r="A61" t="s">
        <v>58</v>
      </c>
      <c r="B61" s="296">
        <v>321</v>
      </c>
      <c r="C61" s="296">
        <v>322</v>
      </c>
      <c r="D61" s="296">
        <v>318</v>
      </c>
      <c r="E61" s="296">
        <v>324</v>
      </c>
      <c r="F61" s="296">
        <v>351</v>
      </c>
      <c r="G61" s="296">
        <v>366</v>
      </c>
      <c r="H61" s="296">
        <v>353</v>
      </c>
      <c r="I61" s="296">
        <v>361</v>
      </c>
      <c r="J61" s="296">
        <v>349</v>
      </c>
      <c r="K61" s="296">
        <v>338</v>
      </c>
      <c r="L61" s="296">
        <v>342</v>
      </c>
      <c r="M61" s="296">
        <v>347</v>
      </c>
      <c r="N61" s="296">
        <v>336</v>
      </c>
      <c r="O61" s="296">
        <v>327</v>
      </c>
      <c r="P61" s="296">
        <v>320</v>
      </c>
      <c r="Q61" s="296">
        <v>310</v>
      </c>
      <c r="R61" s="296">
        <v>298</v>
      </c>
      <c r="S61" s="296">
        <v>287</v>
      </c>
      <c r="T61" s="296">
        <v>272</v>
      </c>
      <c r="U61" s="296">
        <v>266</v>
      </c>
      <c r="V61" s="296">
        <v>254</v>
      </c>
      <c r="W61" s="296">
        <v>249</v>
      </c>
      <c r="X61" s="296">
        <v>265</v>
      </c>
      <c r="Y61" s="296">
        <v>267</v>
      </c>
      <c r="Z61" s="296">
        <v>264</v>
      </c>
      <c r="AA61" s="296">
        <v>293</v>
      </c>
      <c r="AB61" s="296">
        <v>315</v>
      </c>
      <c r="AC61" s="296">
        <v>328</v>
      </c>
      <c r="AD61" s="296">
        <v>363</v>
      </c>
      <c r="AE61" s="296">
        <v>388</v>
      </c>
      <c r="AF61" s="296">
        <v>405</v>
      </c>
      <c r="AG61" s="296">
        <v>444</v>
      </c>
      <c r="AH61" s="296">
        <v>485</v>
      </c>
      <c r="AI61" s="296">
        <v>535</v>
      </c>
      <c r="AJ61" s="296">
        <v>566</v>
      </c>
      <c r="AK61" s="296">
        <v>537</v>
      </c>
      <c r="AL61" s="296">
        <v>522</v>
      </c>
      <c r="AM61" s="296">
        <v>549</v>
      </c>
      <c r="AN61" s="296">
        <v>536</v>
      </c>
      <c r="AO61" s="296">
        <v>537</v>
      </c>
      <c r="AP61" s="296">
        <v>539</v>
      </c>
      <c r="AQ61" s="296">
        <v>533</v>
      </c>
      <c r="AR61" s="296">
        <v>528</v>
      </c>
      <c r="AS61" s="296">
        <v>521</v>
      </c>
      <c r="AT61" s="296">
        <v>525</v>
      </c>
      <c r="AU61" s="296">
        <v>559</v>
      </c>
      <c r="AV61" s="296">
        <v>557</v>
      </c>
      <c r="AW61" s="296">
        <v>548</v>
      </c>
      <c r="AX61" s="296">
        <v>537</v>
      </c>
      <c r="AY61" s="296">
        <v>524</v>
      </c>
      <c r="AZ61" s="296">
        <v>508</v>
      </c>
      <c r="BA61" s="296">
        <v>522</v>
      </c>
      <c r="BB61" s="296">
        <v>553</v>
      </c>
      <c r="BC61" s="296">
        <v>552</v>
      </c>
      <c r="BD61" s="296">
        <v>531</v>
      </c>
      <c r="BE61" s="296">
        <v>487</v>
      </c>
      <c r="BF61" s="296">
        <v>487</v>
      </c>
      <c r="BG61" s="296">
        <v>511</v>
      </c>
      <c r="BH61" s="296">
        <v>497</v>
      </c>
      <c r="BI61" s="296">
        <v>504</v>
      </c>
      <c r="BJ61" s="296">
        <v>483</v>
      </c>
      <c r="BK61" s="296">
        <v>532</v>
      </c>
      <c r="BL61" s="296">
        <v>516</v>
      </c>
      <c r="BM61" s="296">
        <v>505</v>
      </c>
      <c r="BN61" s="296">
        <v>502</v>
      </c>
      <c r="BO61" s="296">
        <v>498</v>
      </c>
      <c r="BP61" s="296">
        <v>469</v>
      </c>
      <c r="BQ61" s="296">
        <v>484</v>
      </c>
      <c r="BR61" s="296">
        <v>465</v>
      </c>
      <c r="BS61" s="296">
        <v>461</v>
      </c>
      <c r="BT61" s="296">
        <v>440</v>
      </c>
      <c r="BU61" s="296">
        <v>436</v>
      </c>
      <c r="BV61" s="296">
        <v>444</v>
      </c>
      <c r="BW61" s="296">
        <v>462</v>
      </c>
    </row>
    <row r="62" spans="1:75" x14ac:dyDescent="0.25">
      <c r="A62" t="s">
        <v>59</v>
      </c>
      <c r="B62" s="296">
        <v>2624</v>
      </c>
      <c r="C62" s="296">
        <v>2698</v>
      </c>
      <c r="D62" s="296">
        <v>2708</v>
      </c>
      <c r="E62" s="296">
        <v>2662</v>
      </c>
      <c r="F62" s="296">
        <v>2637</v>
      </c>
      <c r="G62" s="296">
        <v>2623</v>
      </c>
      <c r="H62" s="296">
        <v>2581</v>
      </c>
      <c r="I62" s="296">
        <v>2560</v>
      </c>
      <c r="J62" s="296">
        <v>2581</v>
      </c>
      <c r="K62" s="296">
        <v>2623</v>
      </c>
      <c r="L62" s="296">
        <v>2604</v>
      </c>
      <c r="M62" s="296">
        <v>2479</v>
      </c>
      <c r="N62" s="296">
        <v>2472</v>
      </c>
      <c r="O62" s="296">
        <v>2392</v>
      </c>
      <c r="P62" s="296">
        <v>2405</v>
      </c>
      <c r="Q62" s="296">
        <v>2370</v>
      </c>
      <c r="R62" s="296">
        <v>2356</v>
      </c>
      <c r="S62" s="296">
        <v>2341</v>
      </c>
      <c r="T62" s="296">
        <v>2330</v>
      </c>
      <c r="U62" s="296">
        <v>2345</v>
      </c>
      <c r="V62" s="296">
        <v>2334</v>
      </c>
      <c r="W62" s="296">
        <v>2262</v>
      </c>
      <c r="X62" s="296">
        <v>2202</v>
      </c>
      <c r="Y62" s="296">
        <v>2124</v>
      </c>
      <c r="Z62" s="296">
        <v>2124</v>
      </c>
      <c r="AA62" s="296">
        <v>2079</v>
      </c>
      <c r="AB62" s="296">
        <v>2024</v>
      </c>
      <c r="AC62" s="296">
        <v>1998</v>
      </c>
      <c r="AD62" s="296">
        <v>1971</v>
      </c>
      <c r="AE62" s="296">
        <v>1979</v>
      </c>
      <c r="AF62" s="296">
        <v>2040</v>
      </c>
      <c r="AG62" s="296">
        <v>2024</v>
      </c>
      <c r="AH62" s="296">
        <v>2016</v>
      </c>
      <c r="AI62" s="296">
        <v>2005</v>
      </c>
      <c r="AJ62" s="296">
        <v>1988</v>
      </c>
      <c r="AK62" s="296">
        <v>1944</v>
      </c>
      <c r="AL62" s="296">
        <v>1934</v>
      </c>
      <c r="AM62" s="296">
        <v>1986</v>
      </c>
      <c r="AN62" s="296">
        <v>1987</v>
      </c>
      <c r="AO62" s="296">
        <v>1913</v>
      </c>
      <c r="AP62" s="296">
        <v>1794</v>
      </c>
      <c r="AQ62" s="296">
        <v>1751</v>
      </c>
      <c r="AR62" s="296">
        <v>1641</v>
      </c>
      <c r="AS62" s="296">
        <v>1581</v>
      </c>
      <c r="AT62" s="296">
        <v>1533</v>
      </c>
      <c r="AU62" s="296">
        <v>1497</v>
      </c>
      <c r="AV62" s="296">
        <v>1450</v>
      </c>
      <c r="AW62" s="296">
        <v>1326</v>
      </c>
      <c r="AX62" s="296">
        <v>1228</v>
      </c>
      <c r="AY62" s="296">
        <v>1161</v>
      </c>
      <c r="AZ62" s="296">
        <v>1118</v>
      </c>
      <c r="BA62" s="296">
        <v>1065</v>
      </c>
      <c r="BB62" s="296">
        <v>1001</v>
      </c>
      <c r="BC62" s="296">
        <v>976</v>
      </c>
      <c r="BD62" s="296">
        <v>973</v>
      </c>
      <c r="BE62" s="296">
        <v>972</v>
      </c>
      <c r="BF62" s="296">
        <v>964</v>
      </c>
      <c r="BG62" s="296">
        <v>954</v>
      </c>
      <c r="BH62" s="296">
        <v>1011</v>
      </c>
      <c r="BI62" s="296">
        <v>1043</v>
      </c>
      <c r="BJ62" s="296">
        <v>1114</v>
      </c>
      <c r="BK62" s="296">
        <v>1128</v>
      </c>
      <c r="BL62" s="296">
        <v>1192</v>
      </c>
      <c r="BM62" s="296">
        <v>1191</v>
      </c>
      <c r="BN62" s="296">
        <v>1226</v>
      </c>
      <c r="BO62" s="296">
        <v>1273</v>
      </c>
      <c r="BP62" s="296">
        <v>1308</v>
      </c>
      <c r="BQ62" s="296">
        <v>1329</v>
      </c>
      <c r="BR62" s="296">
        <v>1348</v>
      </c>
      <c r="BS62" s="296">
        <v>1330</v>
      </c>
      <c r="BT62" s="296">
        <v>1308</v>
      </c>
      <c r="BU62" s="296">
        <v>1269</v>
      </c>
      <c r="BV62" s="296">
        <v>1264</v>
      </c>
      <c r="BW62" s="296">
        <v>1244</v>
      </c>
    </row>
    <row r="63" spans="1:75" x14ac:dyDescent="0.25">
      <c r="A63" t="s">
        <v>60</v>
      </c>
      <c r="B63" s="296">
        <v>331</v>
      </c>
      <c r="C63" s="296">
        <v>349</v>
      </c>
      <c r="D63" s="296">
        <v>305</v>
      </c>
      <c r="E63" s="296">
        <v>304</v>
      </c>
      <c r="F63" s="296">
        <v>303</v>
      </c>
      <c r="G63" s="296">
        <v>297</v>
      </c>
      <c r="H63" s="296">
        <v>287</v>
      </c>
      <c r="I63" s="296">
        <v>320</v>
      </c>
      <c r="J63" s="296">
        <v>301</v>
      </c>
      <c r="K63" s="296">
        <v>315</v>
      </c>
      <c r="L63" s="296">
        <v>287</v>
      </c>
      <c r="M63" s="296">
        <v>305</v>
      </c>
      <c r="N63" s="296">
        <v>307</v>
      </c>
      <c r="O63" s="296">
        <v>306</v>
      </c>
      <c r="P63" s="296">
        <v>272</v>
      </c>
      <c r="Q63" s="296">
        <v>279</v>
      </c>
      <c r="R63" s="296">
        <v>274</v>
      </c>
      <c r="S63" s="296">
        <v>272</v>
      </c>
      <c r="T63" s="296">
        <v>254</v>
      </c>
      <c r="U63" s="296">
        <v>250</v>
      </c>
      <c r="V63" s="296">
        <v>258</v>
      </c>
      <c r="W63" s="296">
        <v>254</v>
      </c>
      <c r="X63" s="296">
        <v>233</v>
      </c>
      <c r="Y63" s="296">
        <v>244</v>
      </c>
      <c r="Z63" s="296">
        <v>244</v>
      </c>
      <c r="AA63" s="296">
        <v>270</v>
      </c>
      <c r="AB63" s="296">
        <v>270</v>
      </c>
      <c r="AC63" s="296">
        <v>284</v>
      </c>
      <c r="AD63" s="296">
        <v>280</v>
      </c>
      <c r="AE63" s="296">
        <v>304</v>
      </c>
      <c r="AF63" s="296">
        <v>296</v>
      </c>
      <c r="AG63" s="296">
        <v>299</v>
      </c>
      <c r="AH63" s="296">
        <v>317</v>
      </c>
      <c r="AI63" s="296">
        <v>306</v>
      </c>
      <c r="AJ63" s="296">
        <v>268</v>
      </c>
      <c r="AK63" s="296">
        <v>275</v>
      </c>
      <c r="AL63" s="296">
        <v>278</v>
      </c>
      <c r="AM63" s="296">
        <v>276</v>
      </c>
      <c r="AN63" s="296">
        <v>258</v>
      </c>
      <c r="AO63" s="296">
        <v>256</v>
      </c>
      <c r="AP63" s="296">
        <v>232</v>
      </c>
      <c r="AQ63" s="296">
        <v>231</v>
      </c>
      <c r="AR63" s="296">
        <v>210</v>
      </c>
      <c r="AS63" s="296">
        <v>211</v>
      </c>
      <c r="AT63" s="296">
        <v>224</v>
      </c>
      <c r="AU63" s="296">
        <v>230</v>
      </c>
      <c r="AV63" s="296">
        <v>216</v>
      </c>
      <c r="AW63" s="296">
        <v>202</v>
      </c>
      <c r="AX63" s="296">
        <v>193</v>
      </c>
      <c r="AY63" s="296">
        <v>201</v>
      </c>
      <c r="AZ63" s="296">
        <v>212</v>
      </c>
      <c r="BA63" s="296">
        <v>229</v>
      </c>
      <c r="BB63" s="296">
        <v>229</v>
      </c>
      <c r="BC63" s="296">
        <v>222</v>
      </c>
      <c r="BD63" s="296">
        <v>234</v>
      </c>
      <c r="BE63" s="296">
        <v>229</v>
      </c>
      <c r="BF63" s="296">
        <v>236</v>
      </c>
      <c r="BG63" s="296">
        <v>266</v>
      </c>
      <c r="BH63" s="296">
        <v>263</v>
      </c>
      <c r="BI63" s="296">
        <v>262</v>
      </c>
      <c r="BJ63" s="296">
        <v>264</v>
      </c>
      <c r="BK63" s="296">
        <v>261</v>
      </c>
      <c r="BL63" s="296">
        <v>255</v>
      </c>
      <c r="BM63" s="296">
        <v>240</v>
      </c>
      <c r="BN63" s="296">
        <v>222</v>
      </c>
      <c r="BO63" s="296">
        <v>214</v>
      </c>
      <c r="BP63" s="296">
        <v>237</v>
      </c>
      <c r="BQ63" s="296">
        <v>246</v>
      </c>
      <c r="BR63" s="296">
        <v>241</v>
      </c>
      <c r="BS63" s="296">
        <v>254</v>
      </c>
      <c r="BT63" s="296">
        <v>254</v>
      </c>
      <c r="BU63" s="296">
        <v>240</v>
      </c>
      <c r="BV63" s="296">
        <v>234</v>
      </c>
      <c r="BW63" s="296">
        <v>245</v>
      </c>
    </row>
    <row r="64" spans="1:75" x14ac:dyDescent="0.25">
      <c r="A64" t="s">
        <v>61</v>
      </c>
      <c r="B64" s="296">
        <v>468</v>
      </c>
      <c r="C64" s="296">
        <v>468</v>
      </c>
      <c r="D64" s="296">
        <v>473</v>
      </c>
      <c r="E64" s="296">
        <v>480</v>
      </c>
      <c r="F64" s="296">
        <v>465</v>
      </c>
      <c r="G64" s="296">
        <v>472</v>
      </c>
      <c r="H64" s="296">
        <v>504</v>
      </c>
      <c r="I64" s="296">
        <v>506</v>
      </c>
      <c r="J64" s="296">
        <v>507</v>
      </c>
      <c r="K64" s="296">
        <v>505</v>
      </c>
      <c r="L64" s="296">
        <v>480</v>
      </c>
      <c r="M64" s="296">
        <v>469</v>
      </c>
      <c r="N64" s="296">
        <v>467</v>
      </c>
      <c r="O64" s="296">
        <v>471</v>
      </c>
      <c r="P64" s="296">
        <v>465</v>
      </c>
      <c r="Q64" s="296">
        <v>476</v>
      </c>
      <c r="R64" s="296">
        <v>492</v>
      </c>
      <c r="S64" s="296">
        <v>512</v>
      </c>
      <c r="T64" s="296">
        <v>488</v>
      </c>
      <c r="U64" s="296">
        <v>493</v>
      </c>
      <c r="V64" s="296">
        <v>515</v>
      </c>
      <c r="W64" s="296">
        <v>505</v>
      </c>
      <c r="X64" s="296">
        <v>477</v>
      </c>
      <c r="Y64" s="296">
        <v>487</v>
      </c>
      <c r="Z64" s="296">
        <v>500</v>
      </c>
      <c r="AA64" s="296">
        <v>512</v>
      </c>
      <c r="AB64" s="296">
        <v>501</v>
      </c>
      <c r="AC64" s="296">
        <v>476</v>
      </c>
      <c r="AD64" s="296">
        <v>485</v>
      </c>
      <c r="AE64" s="296">
        <v>492</v>
      </c>
      <c r="AF64" s="296">
        <v>508</v>
      </c>
      <c r="AG64" s="296">
        <v>496</v>
      </c>
      <c r="AH64" s="296">
        <v>477</v>
      </c>
      <c r="AI64" s="296">
        <v>500</v>
      </c>
      <c r="AJ64" s="296">
        <v>507</v>
      </c>
      <c r="AK64" s="296">
        <v>526</v>
      </c>
      <c r="AL64" s="296">
        <v>524</v>
      </c>
      <c r="AM64" s="296">
        <v>543</v>
      </c>
      <c r="AN64" s="296">
        <v>558</v>
      </c>
      <c r="AO64" s="296">
        <v>567</v>
      </c>
      <c r="AP64" s="296">
        <v>556</v>
      </c>
      <c r="AQ64" s="296">
        <v>543</v>
      </c>
      <c r="AR64" s="296">
        <v>550</v>
      </c>
      <c r="AS64" s="296">
        <v>566</v>
      </c>
      <c r="AT64" s="296">
        <v>590</v>
      </c>
      <c r="AU64" s="296">
        <v>578</v>
      </c>
      <c r="AV64" s="296">
        <v>521</v>
      </c>
      <c r="AW64" s="296">
        <v>481</v>
      </c>
      <c r="AX64" s="296">
        <v>491</v>
      </c>
      <c r="AY64" s="296">
        <v>484</v>
      </c>
      <c r="AZ64" s="296">
        <v>472</v>
      </c>
      <c r="BA64" s="296">
        <v>455</v>
      </c>
      <c r="BB64" s="296">
        <v>448</v>
      </c>
      <c r="BC64" s="296">
        <v>449</v>
      </c>
      <c r="BD64" s="296">
        <v>451</v>
      </c>
      <c r="BE64" s="296">
        <v>463</v>
      </c>
      <c r="BF64" s="296">
        <v>454</v>
      </c>
      <c r="BG64" s="296">
        <v>477</v>
      </c>
      <c r="BH64" s="296">
        <v>482</v>
      </c>
      <c r="BI64" s="296">
        <v>497</v>
      </c>
      <c r="BJ64" s="296">
        <v>515</v>
      </c>
      <c r="BK64" s="296">
        <v>542</v>
      </c>
      <c r="BL64" s="296">
        <v>565</v>
      </c>
      <c r="BM64" s="296">
        <v>556</v>
      </c>
      <c r="BN64" s="296">
        <v>571</v>
      </c>
      <c r="BO64" s="296">
        <v>571</v>
      </c>
      <c r="BP64" s="296">
        <v>560</v>
      </c>
      <c r="BQ64" s="296">
        <v>545</v>
      </c>
      <c r="BR64" s="296">
        <v>504</v>
      </c>
      <c r="BS64" s="296">
        <v>507</v>
      </c>
      <c r="BT64" s="296">
        <v>470</v>
      </c>
      <c r="BU64" s="296">
        <v>451</v>
      </c>
      <c r="BV64" s="296">
        <v>478</v>
      </c>
      <c r="BW64" s="296">
        <v>486</v>
      </c>
    </row>
    <row r="65" spans="1:75" x14ac:dyDescent="0.25">
      <c r="A65" t="s">
        <v>62</v>
      </c>
      <c r="B65" s="296">
        <v>9</v>
      </c>
      <c r="C65" s="296">
        <v>8</v>
      </c>
      <c r="D65" s="296">
        <v>10</v>
      </c>
      <c r="E65" s="296">
        <v>9</v>
      </c>
      <c r="F65" s="296">
        <v>9</v>
      </c>
      <c r="G65" s="296">
        <v>8</v>
      </c>
      <c r="H65" s="296">
        <v>8</v>
      </c>
      <c r="I65" s="296">
        <v>6</v>
      </c>
      <c r="J65" s="296">
        <v>6</v>
      </c>
      <c r="K65" s="296">
        <v>5</v>
      </c>
      <c r="L65" s="296">
        <v>5</v>
      </c>
      <c r="M65" s="296">
        <v>5</v>
      </c>
      <c r="N65" s="296">
        <v>4</v>
      </c>
      <c r="O65" s="296">
        <v>4</v>
      </c>
      <c r="P65" s="296">
        <v>4</v>
      </c>
      <c r="Q65" s="296">
        <v>3</v>
      </c>
      <c r="R65" s="296">
        <v>4</v>
      </c>
      <c r="S65" s="296">
        <v>4</v>
      </c>
      <c r="T65" s="296">
        <v>4</v>
      </c>
      <c r="U65" s="296">
        <v>4</v>
      </c>
      <c r="V65" s="296">
        <v>8</v>
      </c>
      <c r="W65" s="296">
        <v>10</v>
      </c>
      <c r="X65" s="296">
        <v>12</v>
      </c>
      <c r="Y65" s="296">
        <v>12</v>
      </c>
      <c r="Z65" s="296">
        <v>12</v>
      </c>
      <c r="AA65" s="296">
        <v>12</v>
      </c>
      <c r="AB65" s="296">
        <v>13</v>
      </c>
      <c r="AC65" s="296">
        <v>15</v>
      </c>
      <c r="AD65" s="296">
        <v>9</v>
      </c>
      <c r="AE65" s="296">
        <v>9</v>
      </c>
      <c r="AF65" s="296">
        <v>9</v>
      </c>
      <c r="AG65" s="296">
        <v>9</v>
      </c>
      <c r="AH65" s="296">
        <v>7</v>
      </c>
      <c r="AI65" s="296">
        <v>7</v>
      </c>
      <c r="AJ65" s="296">
        <v>5</v>
      </c>
      <c r="AK65" s="296">
        <v>5</v>
      </c>
      <c r="AL65" s="296">
        <v>6</v>
      </c>
      <c r="AM65" s="296">
        <v>6</v>
      </c>
      <c r="AN65" s="296">
        <v>5</v>
      </c>
      <c r="AO65" s="296">
        <v>13</v>
      </c>
      <c r="AP65" s="296">
        <v>13</v>
      </c>
      <c r="AQ65" s="296">
        <v>13</v>
      </c>
      <c r="AR65" s="296">
        <v>14</v>
      </c>
      <c r="AS65" s="296">
        <v>11</v>
      </c>
      <c r="AT65" s="296">
        <v>6</v>
      </c>
      <c r="AU65" s="296">
        <v>5</v>
      </c>
      <c r="AV65" s="296">
        <v>8</v>
      </c>
      <c r="AW65" s="296">
        <v>9</v>
      </c>
      <c r="AX65" s="296">
        <v>7</v>
      </c>
      <c r="AY65" s="296">
        <v>8</v>
      </c>
      <c r="AZ65" s="296">
        <v>7</v>
      </c>
      <c r="BA65" s="296">
        <v>6</v>
      </c>
      <c r="BB65" s="296">
        <v>5</v>
      </c>
      <c r="BC65" s="296">
        <v>7</v>
      </c>
      <c r="BD65" s="296">
        <v>4</v>
      </c>
      <c r="BE65" s="296">
        <v>4</v>
      </c>
      <c r="BF65" s="296">
        <v>3</v>
      </c>
      <c r="BG65" s="296">
        <v>2</v>
      </c>
      <c r="BH65" s="296">
        <v>2</v>
      </c>
      <c r="BI65" s="296">
        <v>1</v>
      </c>
      <c r="BJ65" s="296">
        <v>1</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163</v>
      </c>
      <c r="C66" s="296">
        <v>157</v>
      </c>
      <c r="D66" s="296">
        <v>153</v>
      </c>
      <c r="E66" s="296">
        <v>159</v>
      </c>
      <c r="F66" s="296">
        <v>144</v>
      </c>
      <c r="G66" s="296">
        <v>173</v>
      </c>
      <c r="H66" s="296">
        <v>168</v>
      </c>
      <c r="I66" s="296">
        <v>154</v>
      </c>
      <c r="J66" s="296">
        <v>154</v>
      </c>
      <c r="K66" s="296">
        <v>158</v>
      </c>
      <c r="L66" s="296">
        <v>163</v>
      </c>
      <c r="M66" s="296">
        <v>167</v>
      </c>
      <c r="N66" s="296">
        <v>168</v>
      </c>
      <c r="O66" s="296">
        <v>180</v>
      </c>
      <c r="P66" s="296">
        <v>166</v>
      </c>
      <c r="Q66" s="296">
        <v>170</v>
      </c>
      <c r="R66" s="296">
        <v>179</v>
      </c>
      <c r="S66" s="296">
        <v>176</v>
      </c>
      <c r="T66" s="296">
        <v>173</v>
      </c>
      <c r="U66" s="296">
        <v>159</v>
      </c>
      <c r="V66" s="296">
        <v>157</v>
      </c>
      <c r="W66" s="296">
        <v>150</v>
      </c>
      <c r="X66" s="296">
        <v>148</v>
      </c>
      <c r="Y66" s="296">
        <v>142</v>
      </c>
      <c r="Z66" s="296">
        <v>135</v>
      </c>
      <c r="AA66" s="296">
        <v>134</v>
      </c>
      <c r="AB66" s="296">
        <v>131</v>
      </c>
      <c r="AC66" s="296">
        <v>131</v>
      </c>
      <c r="AD66" s="296">
        <v>139</v>
      </c>
      <c r="AE66" s="296">
        <v>149</v>
      </c>
      <c r="AF66" s="296">
        <v>148</v>
      </c>
      <c r="AG66" s="296">
        <v>144</v>
      </c>
      <c r="AH66" s="296">
        <v>137</v>
      </c>
      <c r="AI66" s="296">
        <v>136</v>
      </c>
      <c r="AJ66" s="296">
        <v>136</v>
      </c>
      <c r="AK66" s="296">
        <v>135</v>
      </c>
      <c r="AL66" s="296">
        <v>120</v>
      </c>
      <c r="AM66" s="296">
        <v>114</v>
      </c>
      <c r="AN66" s="296">
        <v>116</v>
      </c>
      <c r="AO66" s="296">
        <v>109</v>
      </c>
      <c r="AP66" s="296">
        <v>99</v>
      </c>
      <c r="AQ66" s="296">
        <v>106</v>
      </c>
      <c r="AR66" s="296">
        <v>112</v>
      </c>
      <c r="AS66" s="296">
        <v>116</v>
      </c>
      <c r="AT66" s="296">
        <v>113</v>
      </c>
      <c r="AU66" s="296">
        <v>117</v>
      </c>
      <c r="AV66" s="296">
        <v>104</v>
      </c>
      <c r="AW66" s="296">
        <v>105</v>
      </c>
      <c r="AX66" s="296">
        <v>97</v>
      </c>
      <c r="AY66" s="296">
        <v>105</v>
      </c>
      <c r="AZ66" s="296">
        <v>104</v>
      </c>
      <c r="BA66" s="296">
        <v>86</v>
      </c>
      <c r="BB66" s="296">
        <v>73</v>
      </c>
      <c r="BC66" s="296">
        <v>74</v>
      </c>
      <c r="BD66" s="296">
        <v>75</v>
      </c>
      <c r="BE66" s="296">
        <v>82</v>
      </c>
      <c r="BF66" s="296">
        <v>85</v>
      </c>
      <c r="BG66" s="296">
        <v>84</v>
      </c>
      <c r="BH66" s="296">
        <v>85</v>
      </c>
      <c r="BI66" s="296">
        <v>76</v>
      </c>
      <c r="BJ66" s="296">
        <v>77</v>
      </c>
      <c r="BK66" s="296">
        <v>85</v>
      </c>
      <c r="BL66" s="296">
        <v>87</v>
      </c>
      <c r="BM66" s="296">
        <v>89</v>
      </c>
      <c r="BN66" s="296">
        <v>93</v>
      </c>
      <c r="BO66" s="296">
        <v>102</v>
      </c>
      <c r="BP66" s="296">
        <v>112</v>
      </c>
      <c r="BQ66" s="296">
        <v>117</v>
      </c>
      <c r="BR66" s="296">
        <v>110</v>
      </c>
      <c r="BS66" s="296">
        <v>110</v>
      </c>
      <c r="BT66" s="296">
        <v>113</v>
      </c>
      <c r="BU66" s="296">
        <v>116</v>
      </c>
      <c r="BV66" s="296">
        <v>109</v>
      </c>
      <c r="BW66" s="296">
        <v>108</v>
      </c>
    </row>
    <row r="67" spans="1:75" x14ac:dyDescent="0.25">
      <c r="A67" t="s">
        <v>64</v>
      </c>
      <c r="B67" s="296">
        <v>325</v>
      </c>
      <c r="C67" s="296">
        <v>332</v>
      </c>
      <c r="D67" s="296">
        <v>331</v>
      </c>
      <c r="E67" s="296">
        <v>311</v>
      </c>
      <c r="F67" s="296">
        <v>323</v>
      </c>
      <c r="G67" s="296">
        <v>339</v>
      </c>
      <c r="H67" s="296">
        <v>325</v>
      </c>
      <c r="I67" s="296">
        <v>312</v>
      </c>
      <c r="J67" s="296">
        <v>306</v>
      </c>
      <c r="K67" s="296">
        <v>301</v>
      </c>
      <c r="L67" s="296">
        <v>311</v>
      </c>
      <c r="M67" s="296">
        <v>314</v>
      </c>
      <c r="N67" s="296">
        <v>317</v>
      </c>
      <c r="O67" s="296">
        <v>335</v>
      </c>
      <c r="P67" s="296">
        <v>356</v>
      </c>
      <c r="Q67" s="296">
        <v>385</v>
      </c>
      <c r="R67" s="296">
        <v>403</v>
      </c>
      <c r="S67" s="296">
        <v>384</v>
      </c>
      <c r="T67" s="296">
        <v>371</v>
      </c>
      <c r="U67" s="296">
        <v>362</v>
      </c>
      <c r="V67" s="296">
        <v>369</v>
      </c>
      <c r="W67" s="296">
        <v>353</v>
      </c>
      <c r="X67" s="296">
        <v>374</v>
      </c>
      <c r="Y67" s="296">
        <v>398</v>
      </c>
      <c r="Z67" s="296">
        <v>424</v>
      </c>
      <c r="AA67" s="296">
        <v>449</v>
      </c>
      <c r="AB67" s="296">
        <v>455</v>
      </c>
      <c r="AC67" s="296">
        <v>473</v>
      </c>
      <c r="AD67" s="296">
        <v>466</v>
      </c>
      <c r="AE67" s="296">
        <v>457</v>
      </c>
      <c r="AF67" s="296">
        <v>434</v>
      </c>
      <c r="AG67" s="296">
        <v>438</v>
      </c>
      <c r="AH67" s="296">
        <v>423</v>
      </c>
      <c r="AI67" s="296">
        <v>442</v>
      </c>
      <c r="AJ67" s="296">
        <v>432</v>
      </c>
      <c r="AK67" s="296">
        <v>424</v>
      </c>
      <c r="AL67" s="296">
        <v>399</v>
      </c>
      <c r="AM67" s="296">
        <v>395</v>
      </c>
      <c r="AN67" s="296">
        <v>384</v>
      </c>
      <c r="AO67" s="296">
        <v>386</v>
      </c>
      <c r="AP67" s="296">
        <v>386</v>
      </c>
      <c r="AQ67" s="296">
        <v>370</v>
      </c>
      <c r="AR67" s="296">
        <v>352</v>
      </c>
      <c r="AS67" s="296">
        <v>342</v>
      </c>
      <c r="AT67" s="296">
        <v>315</v>
      </c>
      <c r="AU67" s="296">
        <v>300</v>
      </c>
      <c r="AV67" s="296">
        <v>306</v>
      </c>
      <c r="AW67" s="296">
        <v>261</v>
      </c>
      <c r="AX67" s="296">
        <v>259</v>
      </c>
      <c r="AY67" s="296">
        <v>262</v>
      </c>
      <c r="AZ67" s="296">
        <v>273</v>
      </c>
      <c r="BA67" s="296">
        <v>268</v>
      </c>
      <c r="BB67" s="296">
        <v>267</v>
      </c>
      <c r="BC67" s="296">
        <v>277</v>
      </c>
      <c r="BD67" s="296">
        <v>286</v>
      </c>
      <c r="BE67" s="296">
        <v>300</v>
      </c>
      <c r="BF67" s="296">
        <v>298</v>
      </c>
      <c r="BG67" s="296">
        <v>293</v>
      </c>
      <c r="BH67" s="296">
        <v>293</v>
      </c>
      <c r="BI67" s="296">
        <v>315</v>
      </c>
      <c r="BJ67" s="296">
        <v>327</v>
      </c>
      <c r="BK67" s="296">
        <v>338</v>
      </c>
      <c r="BL67" s="296">
        <v>344</v>
      </c>
      <c r="BM67" s="296">
        <v>334</v>
      </c>
      <c r="BN67" s="296">
        <v>343</v>
      </c>
      <c r="BO67" s="296">
        <v>354</v>
      </c>
      <c r="BP67" s="296">
        <v>365</v>
      </c>
      <c r="BQ67" s="296">
        <v>378</v>
      </c>
      <c r="BR67" s="296">
        <v>361</v>
      </c>
      <c r="BS67" s="296">
        <v>394</v>
      </c>
      <c r="BT67" s="296">
        <v>408</v>
      </c>
      <c r="BU67" s="296">
        <v>425</v>
      </c>
      <c r="BV67" s="296">
        <v>411</v>
      </c>
      <c r="BW67" s="296">
        <v>425</v>
      </c>
    </row>
    <row r="68" spans="1:75" x14ac:dyDescent="0.25">
      <c r="A68" t="s">
        <v>65</v>
      </c>
      <c r="B68" s="296">
        <v>417</v>
      </c>
      <c r="C68" s="296">
        <v>425</v>
      </c>
      <c r="D68" s="296">
        <v>439</v>
      </c>
      <c r="E68" s="296">
        <v>430</v>
      </c>
      <c r="F68" s="296">
        <v>430</v>
      </c>
      <c r="G68" s="296">
        <v>449</v>
      </c>
      <c r="H68" s="296">
        <v>438</v>
      </c>
      <c r="I68" s="296">
        <v>457</v>
      </c>
      <c r="J68" s="296">
        <v>463</v>
      </c>
      <c r="K68" s="296">
        <v>475</v>
      </c>
      <c r="L68" s="296">
        <v>477</v>
      </c>
      <c r="M68" s="296">
        <v>486</v>
      </c>
      <c r="N68" s="296">
        <v>485</v>
      </c>
      <c r="O68" s="296">
        <v>493</v>
      </c>
      <c r="P68" s="296">
        <v>517</v>
      </c>
      <c r="Q68" s="296">
        <v>509</v>
      </c>
      <c r="R68" s="296">
        <v>539</v>
      </c>
      <c r="S68" s="296">
        <v>554</v>
      </c>
      <c r="T68" s="296">
        <v>547</v>
      </c>
      <c r="U68" s="296">
        <v>537</v>
      </c>
      <c r="V68" s="296">
        <v>554</v>
      </c>
      <c r="W68" s="296">
        <v>545</v>
      </c>
      <c r="X68" s="296">
        <v>511</v>
      </c>
      <c r="Y68" s="296">
        <v>481</v>
      </c>
      <c r="Z68" s="296">
        <v>460</v>
      </c>
      <c r="AA68" s="296">
        <v>477</v>
      </c>
      <c r="AB68" s="296">
        <v>462</v>
      </c>
      <c r="AC68" s="296">
        <v>459</v>
      </c>
      <c r="AD68" s="296">
        <v>469</v>
      </c>
      <c r="AE68" s="296">
        <v>476</v>
      </c>
      <c r="AF68" s="296">
        <v>476</v>
      </c>
      <c r="AG68" s="296">
        <v>457</v>
      </c>
      <c r="AH68" s="296">
        <v>446</v>
      </c>
      <c r="AI68" s="296">
        <v>484</v>
      </c>
      <c r="AJ68" s="296">
        <v>508</v>
      </c>
      <c r="AK68" s="296">
        <v>517</v>
      </c>
      <c r="AL68" s="296">
        <v>526</v>
      </c>
      <c r="AM68" s="296">
        <v>508</v>
      </c>
      <c r="AN68" s="296">
        <v>516</v>
      </c>
      <c r="AO68" s="296">
        <v>491</v>
      </c>
      <c r="AP68" s="296">
        <v>483</v>
      </c>
      <c r="AQ68" s="296">
        <v>515</v>
      </c>
      <c r="AR68" s="296">
        <v>514</v>
      </c>
      <c r="AS68" s="296">
        <v>491</v>
      </c>
      <c r="AT68" s="296">
        <v>470</v>
      </c>
      <c r="AU68" s="296">
        <v>472</v>
      </c>
      <c r="AV68" s="296">
        <v>464</v>
      </c>
      <c r="AW68" s="296">
        <v>465</v>
      </c>
      <c r="AX68" s="296">
        <v>452</v>
      </c>
      <c r="AY68" s="296">
        <v>487</v>
      </c>
      <c r="AZ68" s="296">
        <v>475</v>
      </c>
      <c r="BA68" s="296">
        <v>490</v>
      </c>
      <c r="BB68" s="296">
        <v>492</v>
      </c>
      <c r="BC68" s="296">
        <v>503</v>
      </c>
      <c r="BD68" s="296">
        <v>495</v>
      </c>
      <c r="BE68" s="296">
        <v>487</v>
      </c>
      <c r="BF68" s="296">
        <v>502</v>
      </c>
      <c r="BG68" s="296">
        <v>487</v>
      </c>
      <c r="BH68" s="296">
        <v>489</v>
      </c>
      <c r="BI68" s="296">
        <v>478</v>
      </c>
      <c r="BJ68" s="296">
        <v>481</v>
      </c>
      <c r="BK68" s="296">
        <v>490</v>
      </c>
      <c r="BL68" s="296">
        <v>488</v>
      </c>
      <c r="BM68" s="296">
        <v>490</v>
      </c>
      <c r="BN68" s="296">
        <v>481</v>
      </c>
      <c r="BO68" s="296">
        <v>479</v>
      </c>
      <c r="BP68" s="296">
        <v>490</v>
      </c>
      <c r="BQ68" s="296">
        <v>475</v>
      </c>
      <c r="BR68" s="296">
        <v>469</v>
      </c>
      <c r="BS68" s="296">
        <v>460</v>
      </c>
      <c r="BT68" s="296">
        <v>454</v>
      </c>
      <c r="BU68" s="296">
        <v>430</v>
      </c>
      <c r="BV68" s="296">
        <v>438</v>
      </c>
      <c r="BW68" s="296">
        <v>453</v>
      </c>
    </row>
    <row r="69" spans="1:75" x14ac:dyDescent="0.25">
      <c r="A69" t="s">
        <v>66</v>
      </c>
      <c r="B69" s="296">
        <v>668</v>
      </c>
      <c r="C69" s="296">
        <v>666</v>
      </c>
      <c r="D69" s="296">
        <v>686</v>
      </c>
      <c r="E69" s="296">
        <v>679</v>
      </c>
      <c r="F69" s="296">
        <v>671</v>
      </c>
      <c r="G69" s="296">
        <v>677</v>
      </c>
      <c r="H69" s="296">
        <v>643</v>
      </c>
      <c r="I69" s="296">
        <v>643</v>
      </c>
      <c r="J69" s="296">
        <v>651</v>
      </c>
      <c r="K69" s="296">
        <v>693</v>
      </c>
      <c r="L69" s="296">
        <v>684</v>
      </c>
      <c r="M69" s="296">
        <v>659</v>
      </c>
      <c r="N69" s="296">
        <v>677</v>
      </c>
      <c r="O69" s="296">
        <v>680</v>
      </c>
      <c r="P69" s="296">
        <v>622</v>
      </c>
      <c r="Q69" s="296">
        <v>671</v>
      </c>
      <c r="R69" s="296">
        <v>675</v>
      </c>
      <c r="S69" s="296">
        <v>666</v>
      </c>
      <c r="T69" s="296">
        <v>605</v>
      </c>
      <c r="U69" s="296">
        <v>584</v>
      </c>
      <c r="V69" s="296">
        <v>585</v>
      </c>
      <c r="W69" s="296">
        <v>588</v>
      </c>
      <c r="X69" s="296">
        <v>555</v>
      </c>
      <c r="Y69" s="296">
        <v>548</v>
      </c>
      <c r="Z69" s="296">
        <v>508</v>
      </c>
      <c r="AA69" s="296">
        <v>495</v>
      </c>
      <c r="AB69" s="296">
        <v>493</v>
      </c>
      <c r="AC69" s="296">
        <v>491</v>
      </c>
      <c r="AD69" s="296">
        <v>508</v>
      </c>
      <c r="AE69" s="296">
        <v>491</v>
      </c>
      <c r="AF69" s="296">
        <v>460</v>
      </c>
      <c r="AG69" s="296">
        <v>392</v>
      </c>
      <c r="AH69" s="296">
        <v>393</v>
      </c>
      <c r="AI69" s="296">
        <v>374</v>
      </c>
      <c r="AJ69" s="296">
        <v>364</v>
      </c>
      <c r="AK69" s="296">
        <v>364</v>
      </c>
      <c r="AL69" s="296">
        <v>372</v>
      </c>
      <c r="AM69" s="296">
        <v>376</v>
      </c>
      <c r="AN69" s="296">
        <v>384</v>
      </c>
      <c r="AO69" s="296">
        <v>398</v>
      </c>
      <c r="AP69" s="296">
        <v>414</v>
      </c>
      <c r="AQ69" s="296">
        <v>409</v>
      </c>
      <c r="AR69" s="296">
        <v>411</v>
      </c>
      <c r="AS69" s="296">
        <v>409</v>
      </c>
      <c r="AT69" s="296">
        <v>414</v>
      </c>
      <c r="AU69" s="296">
        <v>422</v>
      </c>
      <c r="AV69" s="296">
        <v>454</v>
      </c>
      <c r="AW69" s="296">
        <v>435</v>
      </c>
      <c r="AX69" s="296">
        <v>401</v>
      </c>
      <c r="AY69" s="296">
        <v>408</v>
      </c>
      <c r="AZ69" s="296">
        <v>437</v>
      </c>
      <c r="BA69" s="296">
        <v>467</v>
      </c>
      <c r="BB69" s="296">
        <v>470</v>
      </c>
      <c r="BC69" s="296">
        <v>498</v>
      </c>
      <c r="BD69" s="296">
        <v>483</v>
      </c>
      <c r="BE69" s="296">
        <v>465</v>
      </c>
      <c r="BF69" s="296">
        <v>458</v>
      </c>
      <c r="BG69" s="296">
        <v>468</v>
      </c>
      <c r="BH69" s="296">
        <v>472</v>
      </c>
      <c r="BI69" s="296">
        <v>458</v>
      </c>
      <c r="BJ69" s="296">
        <v>489</v>
      </c>
      <c r="BK69" s="296">
        <v>548</v>
      </c>
      <c r="BL69" s="296">
        <v>570</v>
      </c>
      <c r="BM69" s="296">
        <v>618</v>
      </c>
      <c r="BN69" s="296">
        <v>638</v>
      </c>
      <c r="BO69" s="296">
        <v>644</v>
      </c>
      <c r="BP69" s="296">
        <v>597</v>
      </c>
      <c r="BQ69" s="296">
        <v>567</v>
      </c>
      <c r="BR69" s="296">
        <v>557</v>
      </c>
      <c r="BS69" s="296">
        <v>546</v>
      </c>
      <c r="BT69" s="296">
        <v>551</v>
      </c>
      <c r="BU69" s="296">
        <v>570</v>
      </c>
      <c r="BV69" s="296">
        <v>594</v>
      </c>
      <c r="BW69" s="296">
        <v>621</v>
      </c>
    </row>
    <row r="70" spans="1:75" x14ac:dyDescent="0.25">
      <c r="A70" t="s">
        <v>67</v>
      </c>
      <c r="B70" s="296">
        <v>169</v>
      </c>
      <c r="C70" s="296">
        <v>174</v>
      </c>
      <c r="D70" s="296">
        <v>190</v>
      </c>
      <c r="E70" s="296">
        <v>188</v>
      </c>
      <c r="F70" s="296">
        <v>182</v>
      </c>
      <c r="G70" s="296">
        <v>192</v>
      </c>
      <c r="H70" s="296">
        <v>205</v>
      </c>
      <c r="I70" s="296">
        <v>209</v>
      </c>
      <c r="J70" s="296">
        <v>198</v>
      </c>
      <c r="K70" s="296">
        <v>188</v>
      </c>
      <c r="L70" s="296">
        <v>196</v>
      </c>
      <c r="M70" s="296">
        <v>204</v>
      </c>
      <c r="N70" s="296">
        <v>185</v>
      </c>
      <c r="O70" s="296">
        <v>197</v>
      </c>
      <c r="P70" s="296">
        <v>202</v>
      </c>
      <c r="Q70" s="296">
        <v>203</v>
      </c>
      <c r="R70" s="296">
        <v>199</v>
      </c>
      <c r="S70" s="296">
        <v>188</v>
      </c>
      <c r="T70" s="296">
        <v>165</v>
      </c>
      <c r="U70" s="296">
        <v>159</v>
      </c>
      <c r="V70" s="296">
        <v>161</v>
      </c>
      <c r="W70" s="296">
        <v>155</v>
      </c>
      <c r="X70" s="296">
        <v>156</v>
      </c>
      <c r="Y70" s="296">
        <v>164</v>
      </c>
      <c r="Z70" s="296">
        <v>161</v>
      </c>
      <c r="AA70" s="296">
        <v>169</v>
      </c>
      <c r="AB70" s="296">
        <v>176</v>
      </c>
      <c r="AC70" s="296">
        <v>168</v>
      </c>
      <c r="AD70" s="296">
        <v>166</v>
      </c>
      <c r="AE70" s="296">
        <v>164</v>
      </c>
      <c r="AF70" s="296">
        <v>165</v>
      </c>
      <c r="AG70" s="296">
        <v>153</v>
      </c>
      <c r="AH70" s="296">
        <v>134</v>
      </c>
      <c r="AI70" s="296">
        <v>129</v>
      </c>
      <c r="AJ70" s="296">
        <v>132</v>
      </c>
      <c r="AK70" s="296">
        <v>127</v>
      </c>
      <c r="AL70" s="296">
        <v>139</v>
      </c>
      <c r="AM70" s="296">
        <v>143</v>
      </c>
      <c r="AN70" s="296">
        <v>127</v>
      </c>
      <c r="AO70" s="296">
        <v>136</v>
      </c>
      <c r="AP70" s="296">
        <v>128</v>
      </c>
      <c r="AQ70" s="296">
        <v>111</v>
      </c>
      <c r="AR70" s="296">
        <v>106</v>
      </c>
      <c r="AS70" s="296">
        <v>107</v>
      </c>
      <c r="AT70" s="296">
        <v>94</v>
      </c>
      <c r="AU70" s="296">
        <v>98</v>
      </c>
      <c r="AV70" s="296">
        <v>114</v>
      </c>
      <c r="AW70" s="296">
        <v>118</v>
      </c>
      <c r="AX70" s="296">
        <v>130</v>
      </c>
      <c r="AY70" s="296">
        <v>132</v>
      </c>
      <c r="AZ70" s="296">
        <v>127</v>
      </c>
      <c r="BA70" s="296">
        <v>127</v>
      </c>
      <c r="BB70" s="296">
        <v>127</v>
      </c>
      <c r="BC70" s="296">
        <v>129</v>
      </c>
      <c r="BD70" s="296">
        <v>129</v>
      </c>
      <c r="BE70" s="296">
        <v>128</v>
      </c>
      <c r="BF70" s="296">
        <v>120</v>
      </c>
      <c r="BG70" s="296">
        <v>130</v>
      </c>
      <c r="BH70" s="296">
        <v>125</v>
      </c>
      <c r="BI70" s="296">
        <v>118</v>
      </c>
      <c r="BJ70" s="296">
        <v>101</v>
      </c>
      <c r="BK70" s="296">
        <v>107</v>
      </c>
      <c r="BL70" s="296">
        <v>117</v>
      </c>
      <c r="BM70" s="296">
        <v>116</v>
      </c>
      <c r="BN70" s="296">
        <v>111</v>
      </c>
      <c r="BO70" s="296">
        <v>107</v>
      </c>
      <c r="BP70" s="296">
        <v>106</v>
      </c>
      <c r="BQ70" s="296">
        <v>105</v>
      </c>
      <c r="BR70" s="296">
        <v>112</v>
      </c>
      <c r="BS70" s="296">
        <v>114</v>
      </c>
      <c r="BT70" s="296">
        <v>115</v>
      </c>
      <c r="BU70" s="296">
        <v>126</v>
      </c>
      <c r="BV70" s="296">
        <v>122</v>
      </c>
      <c r="BW70" s="296">
        <v>134</v>
      </c>
    </row>
    <row r="71" spans="1:75" x14ac:dyDescent="0.25">
      <c r="A71" t="s">
        <v>68</v>
      </c>
      <c r="B71" s="296">
        <v>142</v>
      </c>
      <c r="C71" s="296">
        <v>157</v>
      </c>
      <c r="D71" s="296">
        <v>151</v>
      </c>
      <c r="E71" s="296">
        <v>147</v>
      </c>
      <c r="F71" s="296">
        <v>144</v>
      </c>
      <c r="G71" s="296">
        <v>153</v>
      </c>
      <c r="H71" s="296">
        <v>132</v>
      </c>
      <c r="I71" s="296">
        <v>138</v>
      </c>
      <c r="J71" s="296">
        <v>151</v>
      </c>
      <c r="K71" s="296">
        <v>156</v>
      </c>
      <c r="L71" s="296">
        <v>150</v>
      </c>
      <c r="M71" s="296">
        <v>134</v>
      </c>
      <c r="N71" s="296">
        <v>141</v>
      </c>
      <c r="O71" s="296">
        <v>146</v>
      </c>
      <c r="P71" s="296">
        <v>145</v>
      </c>
      <c r="Q71" s="296">
        <v>160</v>
      </c>
      <c r="R71" s="296">
        <v>166</v>
      </c>
      <c r="S71" s="296">
        <v>173</v>
      </c>
      <c r="T71" s="296">
        <v>162</v>
      </c>
      <c r="U71" s="296">
        <v>155</v>
      </c>
      <c r="V71" s="296">
        <v>156</v>
      </c>
      <c r="W71" s="296">
        <v>166</v>
      </c>
      <c r="X71" s="296">
        <v>169</v>
      </c>
      <c r="Y71" s="296">
        <v>159</v>
      </c>
      <c r="Z71" s="296">
        <v>154</v>
      </c>
      <c r="AA71" s="296">
        <v>144</v>
      </c>
      <c r="AB71" s="296">
        <v>145</v>
      </c>
      <c r="AC71" s="296">
        <v>153</v>
      </c>
      <c r="AD71" s="296">
        <v>149</v>
      </c>
      <c r="AE71" s="296">
        <v>162</v>
      </c>
      <c r="AF71" s="296">
        <v>169</v>
      </c>
      <c r="AG71" s="296">
        <v>188</v>
      </c>
      <c r="AH71" s="296">
        <v>182</v>
      </c>
      <c r="AI71" s="296">
        <v>183</v>
      </c>
      <c r="AJ71" s="296">
        <v>182</v>
      </c>
      <c r="AK71" s="296">
        <v>193</v>
      </c>
      <c r="AL71" s="296">
        <v>193</v>
      </c>
      <c r="AM71" s="296">
        <v>193</v>
      </c>
      <c r="AN71" s="296">
        <v>184</v>
      </c>
      <c r="AO71" s="296">
        <v>171</v>
      </c>
      <c r="AP71" s="296">
        <v>155</v>
      </c>
      <c r="AQ71" s="296">
        <v>143</v>
      </c>
      <c r="AR71" s="296">
        <v>142</v>
      </c>
      <c r="AS71" s="296">
        <v>140</v>
      </c>
      <c r="AT71" s="296">
        <v>142</v>
      </c>
      <c r="AU71" s="296">
        <v>134</v>
      </c>
      <c r="AV71" s="296">
        <v>132</v>
      </c>
      <c r="AW71" s="296">
        <v>145</v>
      </c>
      <c r="AX71" s="296">
        <v>153</v>
      </c>
      <c r="AY71" s="296">
        <v>175</v>
      </c>
      <c r="AZ71" s="296">
        <v>168</v>
      </c>
      <c r="BA71" s="296">
        <v>154</v>
      </c>
      <c r="BB71" s="296">
        <v>171</v>
      </c>
      <c r="BC71" s="296">
        <v>151</v>
      </c>
      <c r="BD71" s="296">
        <v>162</v>
      </c>
      <c r="BE71" s="296">
        <v>167</v>
      </c>
      <c r="BF71" s="296">
        <v>150</v>
      </c>
      <c r="BG71" s="296">
        <v>139</v>
      </c>
      <c r="BH71" s="296">
        <v>134</v>
      </c>
      <c r="BI71" s="296">
        <v>152</v>
      </c>
      <c r="BJ71" s="296">
        <v>150</v>
      </c>
      <c r="BK71" s="296">
        <v>153</v>
      </c>
      <c r="BL71" s="296">
        <v>150</v>
      </c>
      <c r="BM71" s="296">
        <v>174</v>
      </c>
      <c r="BN71" s="296">
        <v>178</v>
      </c>
      <c r="BO71" s="296">
        <v>176</v>
      </c>
      <c r="BP71" s="296">
        <v>200</v>
      </c>
      <c r="BQ71" s="296">
        <v>188</v>
      </c>
      <c r="BR71" s="296">
        <v>184</v>
      </c>
      <c r="BS71" s="296">
        <v>211</v>
      </c>
      <c r="BT71" s="296">
        <v>206</v>
      </c>
      <c r="BU71" s="296">
        <v>183</v>
      </c>
      <c r="BV71" s="296">
        <v>187</v>
      </c>
      <c r="BW71" s="296">
        <v>195</v>
      </c>
    </row>
    <row r="72" spans="1:75" x14ac:dyDescent="0.25">
      <c r="A72" t="s">
        <v>69</v>
      </c>
      <c r="B72" s="296">
        <v>29</v>
      </c>
      <c r="C72" s="296">
        <v>31</v>
      </c>
      <c r="D72" s="296">
        <v>28</v>
      </c>
      <c r="E72" s="296">
        <v>26</v>
      </c>
      <c r="F72" s="296">
        <v>27</v>
      </c>
      <c r="G72" s="296">
        <v>27</v>
      </c>
      <c r="H72" s="296">
        <v>27</v>
      </c>
      <c r="I72" s="296">
        <v>26</v>
      </c>
      <c r="J72" s="296">
        <v>30</v>
      </c>
      <c r="K72" s="296">
        <v>31</v>
      </c>
      <c r="L72" s="296">
        <v>34</v>
      </c>
      <c r="M72" s="296">
        <v>32</v>
      </c>
      <c r="N72" s="296">
        <v>35</v>
      </c>
      <c r="O72" s="296">
        <v>34</v>
      </c>
      <c r="P72" s="296">
        <v>44</v>
      </c>
      <c r="Q72" s="296">
        <v>41</v>
      </c>
      <c r="R72" s="296">
        <v>37</v>
      </c>
      <c r="S72" s="296">
        <v>43</v>
      </c>
      <c r="T72" s="296">
        <v>41</v>
      </c>
      <c r="U72" s="296">
        <v>38</v>
      </c>
      <c r="V72" s="296">
        <v>39</v>
      </c>
      <c r="W72" s="296">
        <v>42</v>
      </c>
      <c r="X72" s="296">
        <v>35</v>
      </c>
      <c r="Y72" s="296">
        <v>32</v>
      </c>
      <c r="Z72" s="296">
        <v>36</v>
      </c>
      <c r="AA72" s="296">
        <v>32</v>
      </c>
      <c r="AB72" s="296">
        <v>37</v>
      </c>
      <c r="AC72" s="296">
        <v>43</v>
      </c>
      <c r="AD72" s="296">
        <v>34</v>
      </c>
      <c r="AE72" s="296">
        <v>34</v>
      </c>
      <c r="AF72" s="296">
        <v>26</v>
      </c>
      <c r="AG72" s="296">
        <v>27</v>
      </c>
      <c r="AH72" s="296">
        <v>34</v>
      </c>
      <c r="AI72" s="296">
        <v>38</v>
      </c>
      <c r="AJ72" s="296">
        <v>36</v>
      </c>
      <c r="AK72" s="296">
        <v>33</v>
      </c>
      <c r="AL72" s="296">
        <v>33</v>
      </c>
      <c r="AM72" s="296">
        <v>38</v>
      </c>
      <c r="AN72" s="296">
        <v>38</v>
      </c>
      <c r="AO72" s="296">
        <v>33</v>
      </c>
      <c r="AP72" s="296">
        <v>30</v>
      </c>
      <c r="AQ72" s="296">
        <v>36</v>
      </c>
      <c r="AR72" s="296">
        <v>34</v>
      </c>
      <c r="AS72" s="296">
        <v>29</v>
      </c>
      <c r="AT72" s="296">
        <v>29</v>
      </c>
      <c r="AU72" s="296">
        <v>24</v>
      </c>
      <c r="AV72" s="296">
        <v>29</v>
      </c>
      <c r="AW72" s="296">
        <v>28</v>
      </c>
      <c r="AX72" s="296">
        <v>46</v>
      </c>
      <c r="AY72" s="296">
        <v>49</v>
      </c>
      <c r="AZ72" s="296">
        <v>41</v>
      </c>
      <c r="BA72" s="296">
        <v>31</v>
      </c>
      <c r="BB72" s="296">
        <v>30</v>
      </c>
      <c r="BC72" s="296">
        <v>36</v>
      </c>
      <c r="BD72" s="296">
        <v>37</v>
      </c>
      <c r="BE72" s="296">
        <v>42</v>
      </c>
      <c r="BF72" s="296">
        <v>43</v>
      </c>
      <c r="BG72" s="296">
        <v>54</v>
      </c>
      <c r="BH72" s="296">
        <v>61</v>
      </c>
      <c r="BI72" s="296">
        <v>62</v>
      </c>
      <c r="BJ72" s="296">
        <v>57</v>
      </c>
      <c r="BK72" s="296">
        <v>54</v>
      </c>
      <c r="BL72" s="296">
        <v>55</v>
      </c>
      <c r="BM72" s="296">
        <v>57</v>
      </c>
      <c r="BN72" s="296">
        <v>48</v>
      </c>
      <c r="BO72" s="296">
        <v>53</v>
      </c>
      <c r="BP72" s="296">
        <v>62</v>
      </c>
      <c r="BQ72" s="296">
        <v>72</v>
      </c>
      <c r="BR72" s="296">
        <v>68</v>
      </c>
      <c r="BS72" s="296">
        <v>68</v>
      </c>
      <c r="BT72" s="296">
        <v>66</v>
      </c>
      <c r="BU72" s="296">
        <v>54</v>
      </c>
      <c r="BV72" s="296">
        <v>57</v>
      </c>
      <c r="BW72" s="296">
        <v>51</v>
      </c>
    </row>
    <row r="73" spans="1:75" x14ac:dyDescent="0.25">
      <c r="A73" t="s">
        <v>70</v>
      </c>
      <c r="B73" s="296">
        <v>1206</v>
      </c>
      <c r="C73" s="296">
        <v>1283</v>
      </c>
      <c r="D73" s="296">
        <v>1330</v>
      </c>
      <c r="E73" s="296">
        <v>1348</v>
      </c>
      <c r="F73" s="296">
        <v>1331</v>
      </c>
      <c r="G73" s="296">
        <v>1367</v>
      </c>
      <c r="H73" s="296">
        <v>1352</v>
      </c>
      <c r="I73" s="296">
        <v>1342</v>
      </c>
      <c r="J73" s="296">
        <v>1347</v>
      </c>
      <c r="K73" s="296">
        <v>1340</v>
      </c>
      <c r="L73" s="296">
        <v>1310</v>
      </c>
      <c r="M73" s="296">
        <v>1294</v>
      </c>
      <c r="N73" s="296">
        <v>1256</v>
      </c>
      <c r="O73" s="296">
        <v>1230</v>
      </c>
      <c r="P73" s="296">
        <v>1208</v>
      </c>
      <c r="Q73" s="296">
        <v>1212</v>
      </c>
      <c r="R73" s="296">
        <v>1216</v>
      </c>
      <c r="S73" s="296">
        <v>1214</v>
      </c>
      <c r="T73" s="296">
        <v>1185</v>
      </c>
      <c r="U73" s="296">
        <v>1192</v>
      </c>
      <c r="V73" s="296">
        <v>1168</v>
      </c>
      <c r="W73" s="296">
        <v>1150</v>
      </c>
      <c r="X73" s="296">
        <v>1073</v>
      </c>
      <c r="Y73" s="296">
        <v>1087</v>
      </c>
      <c r="Z73" s="296">
        <v>1010</v>
      </c>
      <c r="AA73" s="296">
        <v>1002</v>
      </c>
      <c r="AB73" s="296">
        <v>972</v>
      </c>
      <c r="AC73" s="296">
        <v>1004</v>
      </c>
      <c r="AD73" s="296">
        <v>992</v>
      </c>
      <c r="AE73" s="296">
        <v>1053</v>
      </c>
      <c r="AF73" s="296">
        <v>1030</v>
      </c>
      <c r="AG73" s="296">
        <v>1051</v>
      </c>
      <c r="AH73" s="296">
        <v>975</v>
      </c>
      <c r="AI73" s="296">
        <v>971</v>
      </c>
      <c r="AJ73" s="296">
        <v>952</v>
      </c>
      <c r="AK73" s="296">
        <v>936</v>
      </c>
      <c r="AL73" s="296">
        <v>930</v>
      </c>
      <c r="AM73" s="296">
        <v>943</v>
      </c>
      <c r="AN73" s="296">
        <v>946</v>
      </c>
      <c r="AO73" s="296">
        <v>913</v>
      </c>
      <c r="AP73" s="296">
        <v>841</v>
      </c>
      <c r="AQ73" s="296">
        <v>807</v>
      </c>
      <c r="AR73" s="296">
        <v>769</v>
      </c>
      <c r="AS73" s="296">
        <v>780</v>
      </c>
      <c r="AT73" s="296">
        <v>773</v>
      </c>
      <c r="AU73" s="296">
        <v>821</v>
      </c>
      <c r="AV73" s="296">
        <v>817</v>
      </c>
      <c r="AW73" s="296">
        <v>794</v>
      </c>
      <c r="AX73" s="296">
        <v>740</v>
      </c>
      <c r="AY73" s="296">
        <v>692</v>
      </c>
      <c r="AZ73" s="296">
        <v>670</v>
      </c>
      <c r="BA73" s="296">
        <v>673</v>
      </c>
      <c r="BB73" s="296">
        <v>669</v>
      </c>
      <c r="BC73" s="296">
        <v>684</v>
      </c>
      <c r="BD73" s="296">
        <v>673</v>
      </c>
      <c r="BE73" s="296">
        <v>731</v>
      </c>
      <c r="BF73" s="296">
        <v>731</v>
      </c>
      <c r="BG73" s="296">
        <v>767</v>
      </c>
      <c r="BH73" s="296">
        <v>831</v>
      </c>
      <c r="BI73" s="296">
        <v>837</v>
      </c>
      <c r="BJ73" s="296">
        <v>842</v>
      </c>
      <c r="BK73" s="296">
        <v>841</v>
      </c>
      <c r="BL73" s="296">
        <v>852</v>
      </c>
      <c r="BM73" s="296">
        <v>847</v>
      </c>
      <c r="BN73" s="296">
        <v>879</v>
      </c>
      <c r="BO73" s="296">
        <v>912</v>
      </c>
      <c r="BP73" s="296">
        <v>927</v>
      </c>
      <c r="BQ73" s="296">
        <v>931</v>
      </c>
      <c r="BR73" s="296">
        <v>945</v>
      </c>
      <c r="BS73" s="296">
        <v>972</v>
      </c>
      <c r="BT73" s="296">
        <v>966</v>
      </c>
      <c r="BU73" s="296">
        <v>958</v>
      </c>
      <c r="BV73" s="296">
        <v>938</v>
      </c>
      <c r="BW73" s="296">
        <v>949</v>
      </c>
    </row>
    <row r="74" spans="1:75" x14ac:dyDescent="0.25">
      <c r="A74" t="s">
        <v>71</v>
      </c>
      <c r="B74" s="296">
        <v>69</v>
      </c>
      <c r="C74" s="296">
        <v>64</v>
      </c>
      <c r="D74" s="296">
        <v>76</v>
      </c>
      <c r="E74" s="296">
        <v>78</v>
      </c>
      <c r="F74" s="296">
        <v>82</v>
      </c>
      <c r="G74" s="296">
        <v>78</v>
      </c>
      <c r="H74" s="296">
        <v>76</v>
      </c>
      <c r="I74" s="296">
        <v>91</v>
      </c>
      <c r="J74" s="296">
        <v>95</v>
      </c>
      <c r="K74" s="296">
        <v>94</v>
      </c>
      <c r="L74" s="296">
        <v>92</v>
      </c>
      <c r="M74" s="296">
        <v>91</v>
      </c>
      <c r="N74" s="296">
        <v>100</v>
      </c>
      <c r="O74" s="296">
        <v>110</v>
      </c>
      <c r="P74" s="296">
        <v>98</v>
      </c>
      <c r="Q74" s="296">
        <v>117</v>
      </c>
      <c r="R74" s="296">
        <v>117</v>
      </c>
      <c r="S74" s="296">
        <v>109</v>
      </c>
      <c r="T74" s="296">
        <v>111</v>
      </c>
      <c r="U74" s="296">
        <v>121</v>
      </c>
      <c r="V74" s="296">
        <v>118</v>
      </c>
      <c r="W74" s="296">
        <v>127</v>
      </c>
      <c r="X74" s="296">
        <v>136</v>
      </c>
      <c r="Y74" s="296">
        <v>133</v>
      </c>
      <c r="Z74" s="296">
        <v>133</v>
      </c>
      <c r="AA74" s="296">
        <v>136</v>
      </c>
      <c r="AB74" s="296">
        <v>126</v>
      </c>
      <c r="AC74" s="296">
        <v>126</v>
      </c>
      <c r="AD74" s="296">
        <v>119</v>
      </c>
      <c r="AE74" s="296">
        <v>118</v>
      </c>
      <c r="AF74" s="296">
        <v>118</v>
      </c>
      <c r="AG74" s="296">
        <v>120</v>
      </c>
      <c r="AH74" s="296">
        <v>124</v>
      </c>
      <c r="AI74" s="296">
        <v>141</v>
      </c>
      <c r="AJ74" s="296">
        <v>124</v>
      </c>
      <c r="AK74" s="296">
        <v>111</v>
      </c>
      <c r="AL74" s="296">
        <v>101</v>
      </c>
      <c r="AM74" s="296">
        <v>89</v>
      </c>
      <c r="AN74" s="296">
        <v>80</v>
      </c>
      <c r="AO74" s="296">
        <v>74</v>
      </c>
      <c r="AP74" s="296">
        <v>73</v>
      </c>
      <c r="AQ74" s="296">
        <v>70</v>
      </c>
      <c r="AR74" s="296">
        <v>72</v>
      </c>
      <c r="AS74" s="296">
        <v>72</v>
      </c>
      <c r="AT74" s="296">
        <v>80</v>
      </c>
      <c r="AU74" s="296">
        <v>78</v>
      </c>
      <c r="AV74" s="296">
        <v>79</v>
      </c>
      <c r="AW74" s="296">
        <v>83</v>
      </c>
      <c r="AX74" s="296">
        <v>91</v>
      </c>
      <c r="AY74" s="296">
        <v>87</v>
      </c>
      <c r="AZ74" s="296">
        <v>86</v>
      </c>
      <c r="BA74" s="296">
        <v>87</v>
      </c>
      <c r="BB74" s="296">
        <v>88</v>
      </c>
      <c r="BC74" s="296">
        <v>91</v>
      </c>
      <c r="BD74" s="296">
        <v>95</v>
      </c>
      <c r="BE74" s="296">
        <v>109</v>
      </c>
      <c r="BF74" s="296">
        <v>114</v>
      </c>
      <c r="BG74" s="296">
        <v>112</v>
      </c>
      <c r="BH74" s="296">
        <v>102</v>
      </c>
      <c r="BI74" s="296">
        <v>97</v>
      </c>
      <c r="BJ74" s="296">
        <v>67</v>
      </c>
      <c r="BK74" s="296">
        <v>73</v>
      </c>
      <c r="BL74" s="296">
        <v>79</v>
      </c>
      <c r="BM74" s="296">
        <v>85</v>
      </c>
      <c r="BN74" s="296">
        <v>81</v>
      </c>
      <c r="BO74" s="296">
        <v>88</v>
      </c>
      <c r="BP74" s="296">
        <v>110</v>
      </c>
      <c r="BQ74" s="296">
        <v>92</v>
      </c>
      <c r="BR74" s="296">
        <v>86</v>
      </c>
      <c r="BS74" s="296">
        <v>100</v>
      </c>
      <c r="BT74" s="296">
        <v>92</v>
      </c>
      <c r="BU74" s="296">
        <v>99</v>
      </c>
      <c r="BV74" s="296">
        <v>104</v>
      </c>
      <c r="BW74" s="296">
        <v>100</v>
      </c>
    </row>
    <row r="75" spans="1:75" x14ac:dyDescent="0.25">
      <c r="A75" t="s">
        <v>72</v>
      </c>
      <c r="B75" s="296">
        <v>565</v>
      </c>
      <c r="C75" s="296">
        <v>583</v>
      </c>
      <c r="D75" s="296">
        <v>581</v>
      </c>
      <c r="E75" s="296">
        <v>597</v>
      </c>
      <c r="F75" s="296">
        <v>578</v>
      </c>
      <c r="G75" s="296">
        <v>595</v>
      </c>
      <c r="H75" s="296">
        <v>611</v>
      </c>
      <c r="I75" s="296">
        <v>636</v>
      </c>
      <c r="J75" s="296">
        <v>661</v>
      </c>
      <c r="K75" s="296">
        <v>663</v>
      </c>
      <c r="L75" s="296">
        <v>649</v>
      </c>
      <c r="M75" s="296">
        <v>653</v>
      </c>
      <c r="N75" s="296">
        <v>669</v>
      </c>
      <c r="O75" s="296">
        <v>683</v>
      </c>
      <c r="P75" s="296">
        <v>683</v>
      </c>
      <c r="Q75" s="296">
        <v>646</v>
      </c>
      <c r="R75" s="296">
        <v>605</v>
      </c>
      <c r="S75" s="296">
        <v>608</v>
      </c>
      <c r="T75" s="296">
        <v>561</v>
      </c>
      <c r="U75" s="296">
        <v>561</v>
      </c>
      <c r="V75" s="296">
        <v>553</v>
      </c>
      <c r="W75" s="296">
        <v>543</v>
      </c>
      <c r="X75" s="296">
        <v>534</v>
      </c>
      <c r="Y75" s="296">
        <v>521</v>
      </c>
      <c r="Z75" s="296">
        <v>524</v>
      </c>
      <c r="AA75" s="296">
        <v>539</v>
      </c>
      <c r="AB75" s="296">
        <v>566</v>
      </c>
      <c r="AC75" s="296">
        <v>591</v>
      </c>
      <c r="AD75" s="296">
        <v>588</v>
      </c>
      <c r="AE75" s="296">
        <v>589</v>
      </c>
      <c r="AF75" s="296">
        <v>572</v>
      </c>
      <c r="AG75" s="296">
        <v>541</v>
      </c>
      <c r="AH75" s="296">
        <v>548</v>
      </c>
      <c r="AI75" s="296">
        <v>538</v>
      </c>
      <c r="AJ75" s="296">
        <v>541</v>
      </c>
      <c r="AK75" s="296">
        <v>566</v>
      </c>
      <c r="AL75" s="296">
        <v>592</v>
      </c>
      <c r="AM75" s="296">
        <v>552</v>
      </c>
      <c r="AN75" s="296">
        <v>564</v>
      </c>
      <c r="AO75" s="296">
        <v>559</v>
      </c>
      <c r="AP75" s="296">
        <v>548</v>
      </c>
      <c r="AQ75" s="296">
        <v>549</v>
      </c>
      <c r="AR75" s="296">
        <v>543</v>
      </c>
      <c r="AS75" s="296">
        <v>550</v>
      </c>
      <c r="AT75" s="296">
        <v>550</v>
      </c>
      <c r="AU75" s="296">
        <v>542</v>
      </c>
      <c r="AV75" s="296">
        <v>516</v>
      </c>
      <c r="AW75" s="296">
        <v>496</v>
      </c>
      <c r="AX75" s="296">
        <v>491</v>
      </c>
      <c r="AY75" s="296">
        <v>505</v>
      </c>
      <c r="AZ75" s="296">
        <v>531</v>
      </c>
      <c r="BA75" s="296">
        <v>546</v>
      </c>
      <c r="BB75" s="296">
        <v>591</v>
      </c>
      <c r="BC75" s="296">
        <v>654</v>
      </c>
      <c r="BD75" s="296">
        <v>685</v>
      </c>
      <c r="BE75" s="296">
        <v>688</v>
      </c>
      <c r="BF75" s="296">
        <v>688</v>
      </c>
      <c r="BG75" s="296">
        <v>727</v>
      </c>
      <c r="BH75" s="296">
        <v>764</v>
      </c>
      <c r="BI75" s="296">
        <v>779</v>
      </c>
      <c r="BJ75" s="296">
        <v>781</v>
      </c>
      <c r="BK75" s="296">
        <v>743</v>
      </c>
      <c r="BL75" s="296">
        <v>761</v>
      </c>
      <c r="BM75" s="296">
        <v>803</v>
      </c>
      <c r="BN75" s="296">
        <v>870</v>
      </c>
      <c r="BO75" s="296">
        <v>889</v>
      </c>
      <c r="BP75" s="296">
        <v>877</v>
      </c>
      <c r="BQ75" s="296">
        <v>874</v>
      </c>
      <c r="BR75" s="296">
        <v>848</v>
      </c>
      <c r="BS75" s="296">
        <v>847</v>
      </c>
      <c r="BT75" s="296">
        <v>816</v>
      </c>
      <c r="BU75" s="296">
        <v>829</v>
      </c>
      <c r="BV75" s="296">
        <v>826</v>
      </c>
      <c r="BW75" s="296">
        <v>823</v>
      </c>
    </row>
    <row r="76" spans="1:75" x14ac:dyDescent="0.25">
      <c r="A76" t="s">
        <v>73</v>
      </c>
      <c r="B76" s="296">
        <v>388</v>
      </c>
      <c r="C76" s="296">
        <v>410</v>
      </c>
      <c r="D76" s="296">
        <v>411</v>
      </c>
      <c r="E76" s="296">
        <v>408</v>
      </c>
      <c r="F76" s="296">
        <v>427</v>
      </c>
      <c r="G76" s="296">
        <v>422</v>
      </c>
      <c r="H76" s="296">
        <v>424</v>
      </c>
      <c r="I76" s="296">
        <v>440</v>
      </c>
      <c r="J76" s="296">
        <v>422</v>
      </c>
      <c r="K76" s="296">
        <v>417</v>
      </c>
      <c r="L76" s="296">
        <v>409</v>
      </c>
      <c r="M76" s="296">
        <v>413</v>
      </c>
      <c r="N76" s="296">
        <v>402</v>
      </c>
      <c r="O76" s="296">
        <v>413</v>
      </c>
      <c r="P76" s="296">
        <v>401</v>
      </c>
      <c r="Q76" s="296">
        <v>398</v>
      </c>
      <c r="R76" s="296">
        <v>392</v>
      </c>
      <c r="S76" s="296">
        <v>387</v>
      </c>
      <c r="T76" s="296">
        <v>386</v>
      </c>
      <c r="U76" s="296">
        <v>389</v>
      </c>
      <c r="V76" s="296">
        <v>413</v>
      </c>
      <c r="W76" s="296">
        <v>416</v>
      </c>
      <c r="X76" s="296">
        <v>415</v>
      </c>
      <c r="Y76" s="296">
        <v>439</v>
      </c>
      <c r="Z76" s="296">
        <v>417</v>
      </c>
      <c r="AA76" s="296">
        <v>429</v>
      </c>
      <c r="AB76" s="296">
        <v>444</v>
      </c>
      <c r="AC76" s="296">
        <v>443</v>
      </c>
      <c r="AD76" s="296">
        <v>442</v>
      </c>
      <c r="AE76" s="296">
        <v>429</v>
      </c>
      <c r="AF76" s="296">
        <v>411</v>
      </c>
      <c r="AG76" s="296">
        <v>408</v>
      </c>
      <c r="AH76" s="296">
        <v>431</v>
      </c>
      <c r="AI76" s="296">
        <v>466</v>
      </c>
      <c r="AJ76" s="296">
        <v>456</v>
      </c>
      <c r="AK76" s="296">
        <v>413</v>
      </c>
      <c r="AL76" s="296">
        <v>420</v>
      </c>
      <c r="AM76" s="296">
        <v>422</v>
      </c>
      <c r="AN76" s="296">
        <v>393</v>
      </c>
      <c r="AO76" s="296">
        <v>380</v>
      </c>
      <c r="AP76" s="296">
        <v>368</v>
      </c>
      <c r="AQ76" s="296">
        <v>383</v>
      </c>
      <c r="AR76" s="296">
        <v>357</v>
      </c>
      <c r="AS76" s="296">
        <v>339</v>
      </c>
      <c r="AT76" s="296">
        <v>343</v>
      </c>
      <c r="AU76" s="296">
        <v>343</v>
      </c>
      <c r="AV76" s="296">
        <v>328</v>
      </c>
      <c r="AW76" s="296">
        <v>332</v>
      </c>
      <c r="AX76" s="296">
        <v>305</v>
      </c>
      <c r="AY76" s="296">
        <v>298</v>
      </c>
      <c r="AZ76" s="296">
        <v>279</v>
      </c>
      <c r="BA76" s="296">
        <v>267</v>
      </c>
      <c r="BB76" s="296">
        <v>281</v>
      </c>
      <c r="BC76" s="296">
        <v>261</v>
      </c>
      <c r="BD76" s="296">
        <v>246</v>
      </c>
      <c r="BE76" s="296">
        <v>235</v>
      </c>
      <c r="BF76" s="296">
        <v>209</v>
      </c>
      <c r="BG76" s="296">
        <v>222</v>
      </c>
      <c r="BH76" s="296">
        <v>226</v>
      </c>
      <c r="BI76" s="296">
        <v>232</v>
      </c>
      <c r="BJ76" s="296">
        <v>227</v>
      </c>
      <c r="BK76" s="296">
        <v>231</v>
      </c>
      <c r="BL76" s="296">
        <v>224</v>
      </c>
      <c r="BM76" s="296">
        <v>238</v>
      </c>
      <c r="BN76" s="296">
        <v>254</v>
      </c>
      <c r="BO76" s="296">
        <v>282</v>
      </c>
      <c r="BP76" s="296">
        <v>291</v>
      </c>
      <c r="BQ76" s="296">
        <v>297</v>
      </c>
      <c r="BR76" s="296">
        <v>277</v>
      </c>
      <c r="BS76" s="296">
        <v>274</v>
      </c>
      <c r="BT76" s="296">
        <v>266</v>
      </c>
      <c r="BU76" s="296">
        <v>270</v>
      </c>
      <c r="BV76" s="296">
        <v>281</v>
      </c>
      <c r="BW76" s="296">
        <v>284</v>
      </c>
    </row>
    <row r="77" spans="1:75" x14ac:dyDescent="0.25">
      <c r="A77" t="s">
        <v>74</v>
      </c>
      <c r="B77" s="296">
        <v>260</v>
      </c>
      <c r="C77" s="296">
        <v>286</v>
      </c>
      <c r="D77" s="296">
        <v>278</v>
      </c>
      <c r="E77" s="296">
        <v>276</v>
      </c>
      <c r="F77" s="296">
        <v>296</v>
      </c>
      <c r="G77" s="296">
        <v>319</v>
      </c>
      <c r="H77" s="296">
        <v>355</v>
      </c>
      <c r="I77" s="296">
        <v>348</v>
      </c>
      <c r="J77" s="296">
        <v>342</v>
      </c>
      <c r="K77" s="296">
        <v>345</v>
      </c>
      <c r="L77" s="296">
        <v>330</v>
      </c>
      <c r="M77" s="296">
        <v>322</v>
      </c>
      <c r="N77" s="296">
        <v>303</v>
      </c>
      <c r="O77" s="296">
        <v>313</v>
      </c>
      <c r="P77" s="296">
        <v>288</v>
      </c>
      <c r="Q77" s="296">
        <v>286</v>
      </c>
      <c r="R77" s="296">
        <v>295</v>
      </c>
      <c r="S77" s="296">
        <v>305</v>
      </c>
      <c r="T77" s="296">
        <v>275</v>
      </c>
      <c r="U77" s="296">
        <v>272</v>
      </c>
      <c r="V77" s="296">
        <v>248</v>
      </c>
      <c r="W77" s="296">
        <v>259</v>
      </c>
      <c r="X77" s="296">
        <v>221</v>
      </c>
      <c r="Y77" s="296">
        <v>217</v>
      </c>
      <c r="Z77" s="296">
        <v>217</v>
      </c>
      <c r="AA77" s="296">
        <v>201</v>
      </c>
      <c r="AB77" s="296">
        <v>185</v>
      </c>
      <c r="AC77" s="296">
        <v>191</v>
      </c>
      <c r="AD77" s="296">
        <v>196</v>
      </c>
      <c r="AE77" s="296">
        <v>196</v>
      </c>
      <c r="AF77" s="296">
        <v>199</v>
      </c>
      <c r="AG77" s="296">
        <v>183</v>
      </c>
      <c r="AH77" s="296">
        <v>182</v>
      </c>
      <c r="AI77" s="296">
        <v>191</v>
      </c>
      <c r="AJ77" s="296">
        <v>178</v>
      </c>
      <c r="AK77" s="296">
        <v>190</v>
      </c>
      <c r="AL77" s="296">
        <v>175</v>
      </c>
      <c r="AM77" s="296">
        <v>165</v>
      </c>
      <c r="AN77" s="296">
        <v>172</v>
      </c>
      <c r="AO77" s="296">
        <v>162</v>
      </c>
      <c r="AP77" s="296">
        <v>151</v>
      </c>
      <c r="AQ77" s="296">
        <v>153</v>
      </c>
      <c r="AR77" s="296">
        <v>114</v>
      </c>
      <c r="AS77" s="296">
        <v>125</v>
      </c>
      <c r="AT77" s="296">
        <v>136</v>
      </c>
      <c r="AU77" s="296">
        <v>127</v>
      </c>
      <c r="AV77" s="296">
        <v>112</v>
      </c>
      <c r="AW77" s="296">
        <v>113</v>
      </c>
      <c r="AX77" s="296">
        <v>102</v>
      </c>
      <c r="AY77" s="296">
        <v>113</v>
      </c>
      <c r="AZ77" s="296">
        <v>104</v>
      </c>
      <c r="BA77" s="296">
        <v>91</v>
      </c>
      <c r="BB77" s="296">
        <v>83</v>
      </c>
      <c r="BC77" s="296">
        <v>87</v>
      </c>
      <c r="BD77" s="296">
        <v>98</v>
      </c>
      <c r="BE77" s="296">
        <v>93</v>
      </c>
      <c r="BF77" s="296">
        <v>94</v>
      </c>
      <c r="BG77" s="296">
        <v>93</v>
      </c>
      <c r="BH77" s="296">
        <v>101</v>
      </c>
      <c r="BI77" s="296">
        <v>112</v>
      </c>
      <c r="BJ77" s="296">
        <v>126</v>
      </c>
      <c r="BK77" s="296">
        <v>137</v>
      </c>
      <c r="BL77" s="296">
        <v>136</v>
      </c>
      <c r="BM77" s="296">
        <v>144</v>
      </c>
      <c r="BN77" s="296">
        <v>146</v>
      </c>
      <c r="BO77" s="296">
        <v>166</v>
      </c>
      <c r="BP77" s="296">
        <v>172</v>
      </c>
      <c r="BQ77" s="296">
        <v>185</v>
      </c>
      <c r="BR77" s="296">
        <v>182</v>
      </c>
      <c r="BS77" s="296">
        <v>185</v>
      </c>
      <c r="BT77" s="296">
        <v>192</v>
      </c>
      <c r="BU77" s="296">
        <v>180</v>
      </c>
      <c r="BV77" s="296">
        <v>175</v>
      </c>
      <c r="BW77" s="296">
        <v>170</v>
      </c>
    </row>
    <row r="78" spans="1:75" x14ac:dyDescent="0.25">
      <c r="A78" t="s">
        <v>182</v>
      </c>
      <c r="B78" s="296">
        <v>31</v>
      </c>
      <c r="C78" s="296">
        <v>32</v>
      </c>
      <c r="D78" s="296">
        <v>36</v>
      </c>
      <c r="E78" s="296">
        <v>47</v>
      </c>
      <c r="F78" s="296">
        <v>43</v>
      </c>
      <c r="G78" s="296">
        <v>40</v>
      </c>
      <c r="H78" s="296">
        <v>28</v>
      </c>
      <c r="I78" s="296">
        <v>24</v>
      </c>
      <c r="J78" s="296">
        <v>19</v>
      </c>
      <c r="K78" s="296">
        <v>25</v>
      </c>
      <c r="L78" s="296">
        <v>24</v>
      </c>
      <c r="M78" s="296">
        <v>31</v>
      </c>
      <c r="N78" s="296">
        <v>37</v>
      </c>
      <c r="O78" s="296">
        <v>44</v>
      </c>
      <c r="P78" s="296">
        <v>57</v>
      </c>
      <c r="Q78" s="296">
        <v>62</v>
      </c>
      <c r="R78" s="296">
        <v>68</v>
      </c>
      <c r="S78" s="296">
        <v>65</v>
      </c>
      <c r="T78" s="296">
        <v>69</v>
      </c>
      <c r="U78" s="296">
        <v>50</v>
      </c>
      <c r="V78" s="296">
        <v>42</v>
      </c>
      <c r="W78" s="296">
        <v>48</v>
      </c>
      <c r="X78" s="296">
        <v>32</v>
      </c>
      <c r="Y78" s="296">
        <v>26</v>
      </c>
      <c r="Z78" s="296">
        <v>35</v>
      </c>
      <c r="AA78" s="296">
        <v>18</v>
      </c>
      <c r="AB78" s="296">
        <v>11</v>
      </c>
      <c r="AC78" s="296">
        <v>10</v>
      </c>
      <c r="AD78" s="296">
        <v>9</v>
      </c>
      <c r="AE78" s="296">
        <v>11</v>
      </c>
      <c r="AF78" s="296">
        <v>15</v>
      </c>
      <c r="AG78" s="296">
        <v>16</v>
      </c>
      <c r="AH78" s="296">
        <v>14</v>
      </c>
      <c r="AI78" s="296">
        <v>17</v>
      </c>
      <c r="AJ78" s="296">
        <v>14</v>
      </c>
      <c r="AK78" s="296">
        <v>20</v>
      </c>
      <c r="AL78" s="296">
        <v>20</v>
      </c>
      <c r="AM78" s="296">
        <v>24</v>
      </c>
      <c r="AN78" s="296">
        <v>29</v>
      </c>
      <c r="AO78" s="296">
        <v>30</v>
      </c>
      <c r="AP78" s="296">
        <v>40</v>
      </c>
      <c r="AQ78" s="296">
        <v>38</v>
      </c>
      <c r="AR78" s="296">
        <v>41</v>
      </c>
      <c r="AS78" s="296">
        <v>40</v>
      </c>
      <c r="AT78" s="296">
        <v>40</v>
      </c>
      <c r="AU78" s="296">
        <v>40</v>
      </c>
      <c r="AV78" s="296">
        <v>44</v>
      </c>
      <c r="AW78" s="296">
        <v>42</v>
      </c>
      <c r="AX78" s="296">
        <v>37</v>
      </c>
      <c r="AY78" s="296">
        <v>40</v>
      </c>
      <c r="AZ78" s="296">
        <v>40</v>
      </c>
      <c r="BA78" s="296">
        <v>41</v>
      </c>
      <c r="BB78" s="296">
        <v>40</v>
      </c>
      <c r="BC78" s="296">
        <v>39</v>
      </c>
      <c r="BD78" s="296">
        <v>36</v>
      </c>
      <c r="BE78" s="296">
        <v>34</v>
      </c>
      <c r="BF78" s="296">
        <v>34</v>
      </c>
      <c r="BG78" s="296">
        <v>33</v>
      </c>
      <c r="BH78" s="296">
        <v>34</v>
      </c>
      <c r="BI78" s="296">
        <v>31</v>
      </c>
      <c r="BJ78" s="296">
        <v>29</v>
      </c>
      <c r="BK78" s="296">
        <v>28</v>
      </c>
      <c r="BL78" s="296">
        <v>28</v>
      </c>
      <c r="BM78" s="296">
        <v>27</v>
      </c>
      <c r="BN78" s="296">
        <v>25</v>
      </c>
      <c r="BO78" s="296">
        <v>26</v>
      </c>
      <c r="BP78" s="296">
        <v>25</v>
      </c>
      <c r="BQ78" s="296">
        <v>23</v>
      </c>
      <c r="BR78" s="296">
        <v>24</v>
      </c>
      <c r="BS78" s="296">
        <v>20</v>
      </c>
      <c r="BT78" s="296">
        <v>20</v>
      </c>
      <c r="BU78" s="296">
        <v>16</v>
      </c>
      <c r="BV78" s="296">
        <v>16</v>
      </c>
      <c r="BW78" s="296">
        <v>17</v>
      </c>
    </row>
    <row r="80" spans="1:75" x14ac:dyDescent="0.25">
      <c r="A80" t="s">
        <v>2004</v>
      </c>
    </row>
    <row r="82" spans="1:1" x14ac:dyDescent="0.25">
      <c r="A82" t="s">
        <v>2005</v>
      </c>
    </row>
    <row r="103" spans="1:1" x14ac:dyDescent="0.25">
      <c r="A103" t="s">
        <v>1388</v>
      </c>
    </row>
    <row r="105" spans="1:1" x14ac:dyDescent="0.25">
      <c r="A105" s="636">
        <v>42610.588703703703</v>
      </c>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1864</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9472</v>
      </c>
      <c r="C19" s="296">
        <v>9058</v>
      </c>
      <c r="D19" s="296">
        <v>8398</v>
      </c>
      <c r="E19" s="296">
        <v>7795</v>
      </c>
      <c r="F19" s="296">
        <v>7841</v>
      </c>
      <c r="G19" s="296">
        <v>8870</v>
      </c>
      <c r="H19" s="296">
        <v>9757</v>
      </c>
      <c r="I19" s="296">
        <v>9622</v>
      </c>
      <c r="J19" s="296">
        <v>8717</v>
      </c>
      <c r="K19" s="296">
        <v>7869</v>
      </c>
      <c r="L19" s="296">
        <v>7501</v>
      </c>
      <c r="M19" s="296">
        <v>7044</v>
      </c>
      <c r="N19" s="296">
        <v>6880</v>
      </c>
      <c r="O19" s="296">
        <v>6909</v>
      </c>
      <c r="P19" s="296">
        <v>6907</v>
      </c>
      <c r="Q19" s="296">
        <v>7013</v>
      </c>
      <c r="R19" s="296">
        <v>6919</v>
      </c>
      <c r="S19" s="296">
        <v>7038</v>
      </c>
      <c r="T19" s="296">
        <v>7029</v>
      </c>
      <c r="U19" s="296">
        <v>7052</v>
      </c>
      <c r="V19" s="296">
        <v>6937</v>
      </c>
      <c r="W19" s="296">
        <v>7019</v>
      </c>
      <c r="X19" s="296">
        <v>6899</v>
      </c>
      <c r="Y19" s="296">
        <v>6864</v>
      </c>
      <c r="Z19" s="296">
        <v>6812</v>
      </c>
      <c r="AA19" s="296">
        <v>6843</v>
      </c>
      <c r="AB19" s="296">
        <v>6765</v>
      </c>
      <c r="AC19" s="296">
        <v>6641</v>
      </c>
      <c r="AD19" s="296">
        <v>6553</v>
      </c>
      <c r="AE19" s="296">
        <v>6578</v>
      </c>
      <c r="AF19" s="296">
        <v>6475</v>
      </c>
      <c r="AG19" s="296">
        <v>6302</v>
      </c>
      <c r="AH19" s="296">
        <v>6239</v>
      </c>
      <c r="AI19" s="296">
        <v>6149</v>
      </c>
      <c r="AJ19" s="296">
        <v>5982</v>
      </c>
      <c r="AK19" s="296">
        <v>5756</v>
      </c>
      <c r="AL19" s="296">
        <v>5683</v>
      </c>
      <c r="AM19" s="296">
        <v>5547</v>
      </c>
      <c r="AN19" s="296">
        <v>5488</v>
      </c>
      <c r="AO19" s="296">
        <v>5280</v>
      </c>
      <c r="AP19" s="296">
        <v>5164</v>
      </c>
      <c r="AQ19" s="296">
        <v>5063</v>
      </c>
      <c r="AR19" s="296">
        <v>4762</v>
      </c>
      <c r="AS19" s="296">
        <v>4579</v>
      </c>
      <c r="AT19" s="296">
        <v>4427</v>
      </c>
      <c r="AU19" s="296">
        <v>4329</v>
      </c>
      <c r="AV19" s="296">
        <v>4106</v>
      </c>
      <c r="AW19" s="296">
        <v>4011</v>
      </c>
      <c r="AX19" s="296">
        <v>3816</v>
      </c>
      <c r="AY19" s="296">
        <v>3823</v>
      </c>
      <c r="AZ19" s="296">
        <v>3799</v>
      </c>
      <c r="BA19" s="296">
        <v>3738</v>
      </c>
      <c r="BB19" s="296">
        <v>3797</v>
      </c>
      <c r="BC19" s="296">
        <v>3880</v>
      </c>
      <c r="BD19" s="296">
        <v>3759</v>
      </c>
      <c r="BE19" s="296">
        <v>3640</v>
      </c>
      <c r="BF19" s="296">
        <v>3645</v>
      </c>
      <c r="BG19" s="296">
        <v>3664</v>
      </c>
      <c r="BH19" s="296">
        <v>3706</v>
      </c>
      <c r="BI19" s="296">
        <v>3726</v>
      </c>
      <c r="BJ19" s="296">
        <v>3678</v>
      </c>
      <c r="BK19" s="296">
        <v>3704</v>
      </c>
      <c r="BL19" s="296">
        <v>3713</v>
      </c>
      <c r="BM19" s="296">
        <v>3679</v>
      </c>
      <c r="BN19" s="296">
        <v>3732</v>
      </c>
      <c r="BO19" s="296">
        <v>3756</v>
      </c>
      <c r="BP19" s="296">
        <v>3789</v>
      </c>
      <c r="BQ19" s="296">
        <v>3758</v>
      </c>
      <c r="BR19" s="296">
        <v>3743</v>
      </c>
      <c r="BS19" s="296">
        <v>3751</v>
      </c>
      <c r="BT19" s="296">
        <v>3675</v>
      </c>
      <c r="BU19" s="296">
        <v>3689</v>
      </c>
      <c r="BV19" s="296">
        <v>3593</v>
      </c>
      <c r="BW19" s="296">
        <v>3690</v>
      </c>
    </row>
    <row r="20" spans="1:75" x14ac:dyDescent="0.25">
      <c r="A20" t="s">
        <v>486</v>
      </c>
      <c r="B20" s="296">
        <v>470</v>
      </c>
      <c r="C20" s="296">
        <v>494</v>
      </c>
      <c r="D20" s="296">
        <v>469</v>
      </c>
      <c r="E20" s="296">
        <v>450</v>
      </c>
      <c r="F20" s="296">
        <v>459</v>
      </c>
      <c r="G20" s="296">
        <v>461</v>
      </c>
      <c r="H20" s="296">
        <v>468</v>
      </c>
      <c r="I20" s="296">
        <v>455</v>
      </c>
      <c r="J20" s="296">
        <v>455</v>
      </c>
      <c r="K20" s="296">
        <v>458</v>
      </c>
      <c r="L20" s="296">
        <v>466</v>
      </c>
      <c r="M20" s="296">
        <v>456</v>
      </c>
      <c r="N20" s="296">
        <v>437</v>
      </c>
      <c r="O20" s="296">
        <v>437</v>
      </c>
      <c r="P20" s="296">
        <v>433</v>
      </c>
      <c r="Q20" s="296">
        <v>444</v>
      </c>
      <c r="R20" s="296">
        <v>458</v>
      </c>
      <c r="S20" s="296">
        <v>467</v>
      </c>
      <c r="T20" s="296">
        <v>445</v>
      </c>
      <c r="U20" s="296">
        <v>439</v>
      </c>
      <c r="V20" s="296">
        <v>440</v>
      </c>
      <c r="W20" s="296">
        <v>464</v>
      </c>
      <c r="X20" s="296">
        <v>435</v>
      </c>
      <c r="Y20" s="296">
        <v>419</v>
      </c>
      <c r="Z20" s="296">
        <v>419</v>
      </c>
      <c r="AA20" s="296">
        <v>414</v>
      </c>
      <c r="AB20" s="296">
        <v>405</v>
      </c>
      <c r="AC20" s="296">
        <v>381</v>
      </c>
      <c r="AD20" s="296">
        <v>395</v>
      </c>
      <c r="AE20" s="296">
        <v>395</v>
      </c>
      <c r="AF20" s="296">
        <v>388</v>
      </c>
      <c r="AG20" s="296">
        <v>353</v>
      </c>
      <c r="AH20" s="296">
        <v>343</v>
      </c>
      <c r="AI20" s="296">
        <v>324</v>
      </c>
      <c r="AJ20" s="296">
        <v>323</v>
      </c>
      <c r="AK20" s="296">
        <v>295</v>
      </c>
      <c r="AL20" s="296">
        <v>316</v>
      </c>
      <c r="AM20" s="296">
        <v>313</v>
      </c>
      <c r="AN20" s="296">
        <v>310</v>
      </c>
      <c r="AO20" s="296">
        <v>300</v>
      </c>
      <c r="AP20" s="296">
        <v>298</v>
      </c>
      <c r="AQ20" s="296">
        <v>298</v>
      </c>
      <c r="AR20" s="296">
        <v>269</v>
      </c>
      <c r="AS20" s="296">
        <v>239</v>
      </c>
      <c r="AT20" s="296">
        <v>250</v>
      </c>
      <c r="AU20" s="296">
        <v>228</v>
      </c>
      <c r="AV20" s="296">
        <v>190</v>
      </c>
      <c r="AW20" s="296">
        <v>159</v>
      </c>
      <c r="AX20" s="296">
        <v>169</v>
      </c>
      <c r="AY20" s="296">
        <v>158</v>
      </c>
      <c r="AZ20" s="296">
        <v>146</v>
      </c>
      <c r="BA20" s="296">
        <v>132</v>
      </c>
      <c r="BB20" s="296">
        <v>125</v>
      </c>
      <c r="BC20" s="296">
        <v>126</v>
      </c>
      <c r="BD20" s="296">
        <v>124</v>
      </c>
      <c r="BE20" s="296">
        <v>123</v>
      </c>
      <c r="BF20" s="296">
        <v>126</v>
      </c>
      <c r="BG20" s="296">
        <v>122</v>
      </c>
      <c r="BH20" s="296">
        <v>120</v>
      </c>
      <c r="BI20" s="296">
        <v>117</v>
      </c>
      <c r="BJ20" s="296">
        <v>114</v>
      </c>
      <c r="BK20" s="296">
        <v>123</v>
      </c>
      <c r="BL20" s="296">
        <v>110</v>
      </c>
      <c r="BM20" s="296">
        <v>118</v>
      </c>
      <c r="BN20" s="296">
        <v>112</v>
      </c>
      <c r="BO20" s="296">
        <v>106</v>
      </c>
      <c r="BP20" s="296">
        <v>112</v>
      </c>
      <c r="BQ20" s="296">
        <v>113</v>
      </c>
      <c r="BR20" s="296">
        <v>118</v>
      </c>
      <c r="BS20" s="296">
        <v>121</v>
      </c>
      <c r="BT20" s="296">
        <v>116</v>
      </c>
      <c r="BU20" s="296">
        <v>111</v>
      </c>
      <c r="BV20" s="296">
        <v>128</v>
      </c>
      <c r="BW20" s="296">
        <v>127</v>
      </c>
    </row>
    <row r="21" spans="1:75" x14ac:dyDescent="0.25">
      <c r="A21" t="s">
        <v>487</v>
      </c>
      <c r="B21" s="296" t="s">
        <v>18</v>
      </c>
      <c r="C21" s="296">
        <v>1</v>
      </c>
      <c r="D21" s="296">
        <v>1</v>
      </c>
      <c r="E21" s="296" t="s">
        <v>18</v>
      </c>
      <c r="F21" s="296" t="s">
        <v>18</v>
      </c>
      <c r="G21" s="296" t="s">
        <v>18</v>
      </c>
      <c r="H21" s="296" t="s">
        <v>18</v>
      </c>
      <c r="I21" s="296" t="s">
        <v>18</v>
      </c>
      <c r="J21" s="296">
        <v>1</v>
      </c>
      <c r="K21" s="296">
        <v>1</v>
      </c>
      <c r="L21" s="296">
        <v>1</v>
      </c>
      <c r="M21" s="296" t="s">
        <v>18</v>
      </c>
      <c r="N21" s="296" t="s">
        <v>18</v>
      </c>
      <c r="O21" s="296">
        <v>1</v>
      </c>
      <c r="P21" s="296">
        <v>1</v>
      </c>
      <c r="Q21" s="296">
        <v>1</v>
      </c>
      <c r="R21" s="296">
        <v>1</v>
      </c>
      <c r="S21" s="296">
        <v>1</v>
      </c>
      <c r="T21" s="296">
        <v>1</v>
      </c>
      <c r="U21" s="296">
        <v>1</v>
      </c>
      <c r="V21" s="296">
        <v>1</v>
      </c>
      <c r="W21" s="296">
        <v>1</v>
      </c>
      <c r="X21" s="296">
        <v>1</v>
      </c>
      <c r="Y21" s="296">
        <v>1</v>
      </c>
      <c r="Z21" s="296">
        <v>1</v>
      </c>
      <c r="AA21" s="296">
        <v>1</v>
      </c>
      <c r="AB21" s="296" t="s">
        <v>18</v>
      </c>
      <c r="AC21" s="296" t="s">
        <v>18</v>
      </c>
      <c r="AD21" s="296" t="s">
        <v>18</v>
      </c>
      <c r="AE21" s="296" t="s">
        <v>18</v>
      </c>
      <c r="AF21" s="296" t="s">
        <v>18</v>
      </c>
      <c r="AG21" s="296" t="s">
        <v>18</v>
      </c>
      <c r="AH21" s="296" t="s">
        <v>18</v>
      </c>
      <c r="AI21" s="296" t="s">
        <v>18</v>
      </c>
      <c r="AJ21" s="296" t="s">
        <v>18</v>
      </c>
      <c r="AK21" s="296" t="s">
        <v>18</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3</v>
      </c>
      <c r="C22" s="296">
        <v>3</v>
      </c>
      <c r="D22" s="296">
        <v>4</v>
      </c>
      <c r="E22" s="296">
        <v>3</v>
      </c>
      <c r="F22" s="296">
        <v>2</v>
      </c>
      <c r="G22" s="296">
        <v>2</v>
      </c>
      <c r="H22" s="296">
        <v>3</v>
      </c>
      <c r="I22" s="296">
        <v>4</v>
      </c>
      <c r="J22" s="296">
        <v>2</v>
      </c>
      <c r="K22" s="296">
        <v>2</v>
      </c>
      <c r="L22" s="296">
        <v>3</v>
      </c>
      <c r="M22" s="296">
        <v>3</v>
      </c>
      <c r="N22" s="296">
        <v>3</v>
      </c>
      <c r="O22" s="296">
        <v>6</v>
      </c>
      <c r="P22" s="296">
        <v>5</v>
      </c>
      <c r="Q22" s="296">
        <v>2</v>
      </c>
      <c r="R22" s="296">
        <v>1</v>
      </c>
      <c r="S22" s="296">
        <v>3</v>
      </c>
      <c r="T22" s="296">
        <v>2</v>
      </c>
      <c r="U22" s="296">
        <v>3</v>
      </c>
      <c r="V22" s="296">
        <v>4</v>
      </c>
      <c r="W22" s="296">
        <v>2</v>
      </c>
      <c r="X22" s="296">
        <v>1</v>
      </c>
      <c r="Y22" s="296">
        <v>2</v>
      </c>
      <c r="Z22" s="296">
        <v>3</v>
      </c>
      <c r="AA22" s="296">
        <v>3</v>
      </c>
      <c r="AB22" s="296">
        <v>3</v>
      </c>
      <c r="AC22" s="296">
        <v>3</v>
      </c>
      <c r="AD22" s="296">
        <v>3</v>
      </c>
      <c r="AE22" s="296">
        <v>1</v>
      </c>
      <c r="AF22" s="296">
        <v>3</v>
      </c>
      <c r="AG22" s="296">
        <v>4</v>
      </c>
      <c r="AH22" s="296">
        <v>4</v>
      </c>
      <c r="AI22" s="296">
        <v>3</v>
      </c>
      <c r="AJ22" s="296">
        <v>1</v>
      </c>
      <c r="AK22" s="296">
        <v>1</v>
      </c>
      <c r="AL22" s="296" t="s">
        <v>18</v>
      </c>
      <c r="AM22" s="296" t="s">
        <v>18</v>
      </c>
      <c r="AN22" s="296" t="s">
        <v>18</v>
      </c>
      <c r="AO22" s="296">
        <v>1</v>
      </c>
      <c r="AP22" s="296" t="s">
        <v>18</v>
      </c>
      <c r="AQ22" s="296">
        <v>1</v>
      </c>
      <c r="AR22" s="296" t="s">
        <v>18</v>
      </c>
      <c r="AS22" s="296">
        <v>1</v>
      </c>
      <c r="AT22" s="296">
        <v>1</v>
      </c>
      <c r="AU22" s="296">
        <v>1</v>
      </c>
      <c r="AV22" s="296">
        <v>1</v>
      </c>
      <c r="AW22" s="296" t="s">
        <v>18</v>
      </c>
      <c r="AX22" s="296" t="s">
        <v>18</v>
      </c>
      <c r="AY22" s="296" t="s">
        <v>18</v>
      </c>
      <c r="AZ22" s="296">
        <v>2</v>
      </c>
      <c r="BA22" s="296">
        <v>1</v>
      </c>
      <c r="BB22" s="296">
        <v>2</v>
      </c>
      <c r="BC22" s="296">
        <v>2</v>
      </c>
      <c r="BD22" s="296">
        <v>3</v>
      </c>
      <c r="BE22" s="296">
        <v>2</v>
      </c>
      <c r="BF22" s="296">
        <v>2</v>
      </c>
      <c r="BG22" s="296">
        <v>2</v>
      </c>
      <c r="BH22" s="296">
        <v>3</v>
      </c>
      <c r="BI22" s="296">
        <v>2</v>
      </c>
      <c r="BJ22" s="296">
        <v>4</v>
      </c>
      <c r="BK22" s="296">
        <v>4</v>
      </c>
      <c r="BL22" s="296">
        <v>4</v>
      </c>
      <c r="BM22" s="296">
        <v>4</v>
      </c>
      <c r="BN22" s="296">
        <v>5</v>
      </c>
      <c r="BO22" s="296">
        <v>4</v>
      </c>
      <c r="BP22" s="296">
        <v>4</v>
      </c>
      <c r="BQ22" s="296">
        <v>4</v>
      </c>
      <c r="BR22" s="296">
        <v>2</v>
      </c>
      <c r="BS22" s="296">
        <v>1</v>
      </c>
      <c r="BT22" s="296">
        <v>1</v>
      </c>
      <c r="BU22" s="296">
        <v>2</v>
      </c>
      <c r="BV22" s="296">
        <v>4</v>
      </c>
      <c r="BW22" s="296">
        <v>4</v>
      </c>
    </row>
    <row r="23" spans="1:75" x14ac:dyDescent="0.25">
      <c r="A23" t="s">
        <v>20</v>
      </c>
      <c r="B23" s="296">
        <v>27</v>
      </c>
      <c r="C23" s="296">
        <v>28</v>
      </c>
      <c r="D23" s="296">
        <v>35</v>
      </c>
      <c r="E23" s="296">
        <v>36</v>
      </c>
      <c r="F23" s="296">
        <v>36</v>
      </c>
      <c r="G23" s="296">
        <v>35</v>
      </c>
      <c r="H23" s="296">
        <v>34</v>
      </c>
      <c r="I23" s="296">
        <v>23</v>
      </c>
      <c r="J23" s="296">
        <v>29</v>
      </c>
      <c r="K23" s="296">
        <v>30</v>
      </c>
      <c r="L23" s="296">
        <v>33</v>
      </c>
      <c r="M23" s="296">
        <v>30</v>
      </c>
      <c r="N23" s="296">
        <v>32</v>
      </c>
      <c r="O23" s="296">
        <v>35</v>
      </c>
      <c r="P23" s="296">
        <v>38</v>
      </c>
      <c r="Q23" s="296">
        <v>33</v>
      </c>
      <c r="R23" s="296">
        <v>36</v>
      </c>
      <c r="S23" s="296">
        <v>42</v>
      </c>
      <c r="T23" s="296">
        <v>35</v>
      </c>
      <c r="U23" s="296">
        <v>31</v>
      </c>
      <c r="V23" s="296">
        <v>27</v>
      </c>
      <c r="W23" s="296">
        <v>36</v>
      </c>
      <c r="X23" s="296">
        <v>35</v>
      </c>
      <c r="Y23" s="296">
        <v>27</v>
      </c>
      <c r="Z23" s="296">
        <v>31</v>
      </c>
      <c r="AA23" s="296">
        <v>28</v>
      </c>
      <c r="AB23" s="296">
        <v>26</v>
      </c>
      <c r="AC23" s="296">
        <v>26</v>
      </c>
      <c r="AD23" s="296">
        <v>28</v>
      </c>
      <c r="AE23" s="296">
        <v>26</v>
      </c>
      <c r="AF23" s="296">
        <v>29</v>
      </c>
      <c r="AG23" s="296">
        <v>32</v>
      </c>
      <c r="AH23" s="296">
        <v>35</v>
      </c>
      <c r="AI23" s="296">
        <v>29</v>
      </c>
      <c r="AJ23" s="296">
        <v>33</v>
      </c>
      <c r="AK23" s="296">
        <v>29</v>
      </c>
      <c r="AL23" s="296">
        <v>32</v>
      </c>
      <c r="AM23" s="296">
        <v>27</v>
      </c>
      <c r="AN23" s="296">
        <v>24</v>
      </c>
      <c r="AO23" s="296">
        <v>23</v>
      </c>
      <c r="AP23" s="296">
        <v>29</v>
      </c>
      <c r="AQ23" s="296">
        <v>26</v>
      </c>
      <c r="AR23" s="296">
        <v>27</v>
      </c>
      <c r="AS23" s="296">
        <v>28</v>
      </c>
      <c r="AT23" s="296">
        <v>29</v>
      </c>
      <c r="AU23" s="296">
        <v>27</v>
      </c>
      <c r="AV23" s="296">
        <v>19</v>
      </c>
      <c r="AW23" s="296">
        <v>19</v>
      </c>
      <c r="AX23" s="296">
        <v>19</v>
      </c>
      <c r="AY23" s="296">
        <v>24</v>
      </c>
      <c r="AZ23" s="296">
        <v>23</v>
      </c>
      <c r="BA23" s="296">
        <v>20</v>
      </c>
      <c r="BB23" s="296">
        <v>19</v>
      </c>
      <c r="BC23" s="296">
        <v>18</v>
      </c>
      <c r="BD23" s="296">
        <v>19</v>
      </c>
      <c r="BE23" s="296">
        <v>27</v>
      </c>
      <c r="BF23" s="296">
        <v>28</v>
      </c>
      <c r="BG23" s="296">
        <v>28</v>
      </c>
      <c r="BH23" s="296">
        <v>35</v>
      </c>
      <c r="BI23" s="296">
        <v>33</v>
      </c>
      <c r="BJ23" s="296">
        <v>27</v>
      </c>
      <c r="BK23" s="296">
        <v>26</v>
      </c>
      <c r="BL23" s="296">
        <v>22</v>
      </c>
      <c r="BM23" s="296">
        <v>22</v>
      </c>
      <c r="BN23" s="296">
        <v>19</v>
      </c>
      <c r="BO23" s="296">
        <v>19</v>
      </c>
      <c r="BP23" s="296">
        <v>18</v>
      </c>
      <c r="BQ23" s="296">
        <v>19</v>
      </c>
      <c r="BR23" s="296">
        <v>24</v>
      </c>
      <c r="BS23" s="296">
        <v>22</v>
      </c>
      <c r="BT23" s="296">
        <v>25</v>
      </c>
      <c r="BU23" s="296">
        <v>27</v>
      </c>
      <c r="BV23" s="296">
        <v>28</v>
      </c>
      <c r="BW23" s="296">
        <v>29</v>
      </c>
    </row>
    <row r="24" spans="1:75" x14ac:dyDescent="0.25">
      <c r="A24" t="s">
        <v>21</v>
      </c>
      <c r="B24" s="296">
        <v>6</v>
      </c>
      <c r="C24" s="296">
        <v>5</v>
      </c>
      <c r="D24" s="296">
        <v>6</v>
      </c>
      <c r="E24" s="296">
        <v>7</v>
      </c>
      <c r="F24" s="296">
        <v>6</v>
      </c>
      <c r="G24" s="296">
        <v>5</v>
      </c>
      <c r="H24" s="296">
        <v>6</v>
      </c>
      <c r="I24" s="296">
        <v>7</v>
      </c>
      <c r="J24" s="296">
        <v>5</v>
      </c>
      <c r="K24" s="296">
        <v>6</v>
      </c>
      <c r="L24" s="296">
        <v>5</v>
      </c>
      <c r="M24" s="296">
        <v>6</v>
      </c>
      <c r="N24" s="296">
        <v>4</v>
      </c>
      <c r="O24" s="296">
        <v>5</v>
      </c>
      <c r="P24" s="296">
        <v>6</v>
      </c>
      <c r="Q24" s="296">
        <v>7</v>
      </c>
      <c r="R24" s="296">
        <v>4</v>
      </c>
      <c r="S24" s="296">
        <v>5</v>
      </c>
      <c r="T24" s="296">
        <v>4</v>
      </c>
      <c r="U24" s="296">
        <v>6</v>
      </c>
      <c r="V24" s="296">
        <v>7</v>
      </c>
      <c r="W24" s="296">
        <v>8</v>
      </c>
      <c r="X24" s="296">
        <v>6</v>
      </c>
      <c r="Y24" s="296">
        <v>6</v>
      </c>
      <c r="Z24" s="296">
        <v>6</v>
      </c>
      <c r="AA24" s="296">
        <v>7</v>
      </c>
      <c r="AB24" s="296">
        <v>9</v>
      </c>
      <c r="AC24" s="296">
        <v>8</v>
      </c>
      <c r="AD24" s="296">
        <v>10</v>
      </c>
      <c r="AE24" s="296">
        <v>10</v>
      </c>
      <c r="AF24" s="296">
        <v>8</v>
      </c>
      <c r="AG24" s="296">
        <v>7</v>
      </c>
      <c r="AH24" s="296">
        <v>6</v>
      </c>
      <c r="AI24" s="296">
        <v>3</v>
      </c>
      <c r="AJ24" s="296">
        <v>2</v>
      </c>
      <c r="AK24" s="296">
        <v>1</v>
      </c>
      <c r="AL24" s="296">
        <v>1</v>
      </c>
      <c r="AM24" s="296">
        <v>1</v>
      </c>
      <c r="AN24" s="296">
        <v>1</v>
      </c>
      <c r="AO24" s="296" t="s">
        <v>18</v>
      </c>
      <c r="AP24" s="296">
        <v>1</v>
      </c>
      <c r="AQ24" s="296">
        <v>2</v>
      </c>
      <c r="AR24" s="296">
        <v>1</v>
      </c>
      <c r="AS24" s="296">
        <v>1</v>
      </c>
      <c r="AT24" s="296">
        <v>1</v>
      </c>
      <c r="AU24" s="296">
        <v>1</v>
      </c>
      <c r="AV24" s="296">
        <v>1</v>
      </c>
      <c r="AW24" s="296" t="s">
        <v>18</v>
      </c>
      <c r="AX24" s="296" t="s">
        <v>18</v>
      </c>
      <c r="AY24" s="296">
        <v>1</v>
      </c>
      <c r="AZ24" s="296">
        <v>1</v>
      </c>
      <c r="BA24" s="296" t="s">
        <v>18</v>
      </c>
      <c r="BB24" s="296">
        <v>1</v>
      </c>
      <c r="BC24" s="296" t="s">
        <v>18</v>
      </c>
      <c r="BD24" s="296">
        <v>1</v>
      </c>
      <c r="BE24" s="296">
        <v>1</v>
      </c>
      <c r="BF24" s="296">
        <v>2</v>
      </c>
      <c r="BG24" s="296">
        <v>3</v>
      </c>
      <c r="BH24" s="296">
        <v>2</v>
      </c>
      <c r="BI24" s="296">
        <v>2</v>
      </c>
      <c r="BJ24" s="296">
        <v>1</v>
      </c>
      <c r="BK24" s="296" t="s">
        <v>18</v>
      </c>
      <c r="BL24" s="296" t="s">
        <v>18</v>
      </c>
      <c r="BM24" s="296" t="s">
        <v>18</v>
      </c>
      <c r="BN24" s="296">
        <v>4</v>
      </c>
      <c r="BO24" s="296">
        <v>8</v>
      </c>
      <c r="BP24" s="296">
        <v>9</v>
      </c>
      <c r="BQ24" s="296">
        <v>9</v>
      </c>
      <c r="BR24" s="296">
        <v>10</v>
      </c>
      <c r="BS24" s="296">
        <v>14</v>
      </c>
      <c r="BT24" s="296">
        <v>11</v>
      </c>
      <c r="BU24" s="296">
        <v>11</v>
      </c>
      <c r="BV24" s="296">
        <v>11</v>
      </c>
      <c r="BW24" s="296">
        <v>10</v>
      </c>
    </row>
    <row r="25" spans="1:75" x14ac:dyDescent="0.25">
      <c r="A25" t="s">
        <v>22</v>
      </c>
      <c r="B25" s="296" t="s">
        <v>18</v>
      </c>
      <c r="C25" s="296" t="s">
        <v>18</v>
      </c>
      <c r="D25" s="296" t="s">
        <v>18</v>
      </c>
      <c r="E25" s="296" t="s">
        <v>18</v>
      </c>
      <c r="F25" s="296" t="s">
        <v>18</v>
      </c>
      <c r="G25" s="296" t="s">
        <v>18</v>
      </c>
      <c r="H25" s="296" t="s">
        <v>18</v>
      </c>
      <c r="I25" s="296" t="s">
        <v>18</v>
      </c>
      <c r="J25" s="296" t="s">
        <v>18</v>
      </c>
      <c r="K25" s="296" t="s">
        <v>18</v>
      </c>
      <c r="L25" s="296" t="s">
        <v>18</v>
      </c>
      <c r="M25" s="296" t="s">
        <v>18</v>
      </c>
      <c r="N25" s="296" t="s">
        <v>18</v>
      </c>
      <c r="O25" s="296" t="s">
        <v>18</v>
      </c>
      <c r="P25" s="296" t="s">
        <v>18</v>
      </c>
      <c r="Q25" s="296" t="s">
        <v>18</v>
      </c>
      <c r="R25" s="296" t="s">
        <v>18</v>
      </c>
      <c r="S25" s="296" t="s">
        <v>18</v>
      </c>
      <c r="T25" s="296" t="s">
        <v>18</v>
      </c>
      <c r="U25" s="296" t="s">
        <v>18</v>
      </c>
      <c r="V25" s="296" t="s">
        <v>18</v>
      </c>
      <c r="W25" s="296" t="s">
        <v>18</v>
      </c>
      <c r="X25" s="296" t="s">
        <v>18</v>
      </c>
      <c r="Y25" s="296" t="s">
        <v>18</v>
      </c>
      <c r="Z25" s="296" t="s">
        <v>18</v>
      </c>
      <c r="AA25" s="296">
        <v>1</v>
      </c>
      <c r="AB25" s="296">
        <v>1</v>
      </c>
      <c r="AC25" s="296">
        <v>1</v>
      </c>
      <c r="AD25" s="296">
        <v>2</v>
      </c>
      <c r="AE25" s="296" t="s">
        <v>18</v>
      </c>
      <c r="AF25" s="296">
        <v>1</v>
      </c>
      <c r="AG25" s="296">
        <v>4</v>
      </c>
      <c r="AH25" s="296">
        <v>5</v>
      </c>
      <c r="AI25" s="296">
        <v>4</v>
      </c>
      <c r="AJ25" s="296">
        <v>4</v>
      </c>
      <c r="AK25" s="296">
        <v>3</v>
      </c>
      <c r="AL25" s="296">
        <v>3</v>
      </c>
      <c r="AM25" s="296">
        <v>1</v>
      </c>
      <c r="AN25" s="296">
        <v>2</v>
      </c>
      <c r="AO25" s="296">
        <v>1</v>
      </c>
      <c r="AP25" s="296">
        <v>1</v>
      </c>
      <c r="AQ25" s="296" t="s">
        <v>18</v>
      </c>
      <c r="AR25" s="296">
        <v>1</v>
      </c>
      <c r="AS25" s="296">
        <v>2</v>
      </c>
      <c r="AT25" s="296">
        <v>2</v>
      </c>
      <c r="AU25" s="296">
        <v>3</v>
      </c>
      <c r="AV25" s="296">
        <v>4</v>
      </c>
      <c r="AW25" s="296">
        <v>4</v>
      </c>
      <c r="AX25" s="296">
        <v>3</v>
      </c>
      <c r="AY25" s="296">
        <v>1</v>
      </c>
      <c r="AZ25" s="296">
        <v>1</v>
      </c>
      <c r="BA25" s="296">
        <v>2</v>
      </c>
      <c r="BB25" s="296">
        <v>3</v>
      </c>
      <c r="BC25" s="296">
        <v>3</v>
      </c>
      <c r="BD25" s="296">
        <v>1</v>
      </c>
      <c r="BE25" s="296">
        <v>1</v>
      </c>
      <c r="BF25" s="296" t="s">
        <v>18</v>
      </c>
      <c r="BG25" s="296" t="s">
        <v>18</v>
      </c>
      <c r="BH25" s="296" t="s">
        <v>18</v>
      </c>
      <c r="BI25" s="296" t="s">
        <v>18</v>
      </c>
      <c r="BJ25" s="296">
        <v>3</v>
      </c>
      <c r="BK25" s="296">
        <v>4</v>
      </c>
      <c r="BL25" s="296">
        <v>3</v>
      </c>
      <c r="BM25" s="296">
        <v>3</v>
      </c>
      <c r="BN25" s="296">
        <v>2</v>
      </c>
      <c r="BO25" s="296" t="s">
        <v>18</v>
      </c>
      <c r="BP25" s="296" t="s">
        <v>18</v>
      </c>
      <c r="BQ25" s="296" t="s">
        <v>18</v>
      </c>
      <c r="BR25" s="296" t="s">
        <v>18</v>
      </c>
      <c r="BS25" s="296">
        <v>1</v>
      </c>
      <c r="BT25" s="296">
        <v>3</v>
      </c>
      <c r="BU25" s="296">
        <v>1</v>
      </c>
      <c r="BV25" s="296">
        <v>1</v>
      </c>
      <c r="BW25" s="296">
        <v>1</v>
      </c>
    </row>
    <row r="26" spans="1:75" x14ac:dyDescent="0.25">
      <c r="A26" t="s">
        <v>23</v>
      </c>
      <c r="B26" s="296">
        <v>205</v>
      </c>
      <c r="C26" s="296">
        <v>199</v>
      </c>
      <c r="D26" s="296">
        <v>207</v>
      </c>
      <c r="E26" s="296">
        <v>211</v>
      </c>
      <c r="F26" s="296">
        <v>217</v>
      </c>
      <c r="G26" s="296">
        <v>230</v>
      </c>
      <c r="H26" s="296">
        <v>228</v>
      </c>
      <c r="I26" s="296">
        <v>220</v>
      </c>
      <c r="J26" s="296">
        <v>214</v>
      </c>
      <c r="K26" s="296">
        <v>217</v>
      </c>
      <c r="L26" s="296">
        <v>206</v>
      </c>
      <c r="M26" s="296">
        <v>211</v>
      </c>
      <c r="N26" s="296">
        <v>213</v>
      </c>
      <c r="O26" s="296">
        <v>212</v>
      </c>
      <c r="P26" s="296">
        <v>205</v>
      </c>
      <c r="Q26" s="296">
        <v>218</v>
      </c>
      <c r="R26" s="296">
        <v>216</v>
      </c>
      <c r="S26" s="296">
        <v>206</v>
      </c>
      <c r="T26" s="296">
        <v>215</v>
      </c>
      <c r="U26" s="296">
        <v>222</v>
      </c>
      <c r="V26" s="296">
        <v>230</v>
      </c>
      <c r="W26" s="296">
        <v>220</v>
      </c>
      <c r="X26" s="296">
        <v>215</v>
      </c>
      <c r="Y26" s="296">
        <v>217</v>
      </c>
      <c r="Z26" s="296">
        <v>226</v>
      </c>
      <c r="AA26" s="296">
        <v>221</v>
      </c>
      <c r="AB26" s="296">
        <v>237</v>
      </c>
      <c r="AC26" s="296">
        <v>240</v>
      </c>
      <c r="AD26" s="296">
        <v>229</v>
      </c>
      <c r="AE26" s="296">
        <v>229</v>
      </c>
      <c r="AF26" s="296">
        <v>236</v>
      </c>
      <c r="AG26" s="296">
        <v>210</v>
      </c>
      <c r="AH26" s="296">
        <v>217</v>
      </c>
      <c r="AI26" s="296">
        <v>220</v>
      </c>
      <c r="AJ26" s="296">
        <v>215</v>
      </c>
      <c r="AK26" s="296">
        <v>211</v>
      </c>
      <c r="AL26" s="296">
        <v>204</v>
      </c>
      <c r="AM26" s="296">
        <v>205</v>
      </c>
      <c r="AN26" s="296">
        <v>174</v>
      </c>
      <c r="AO26" s="296">
        <v>161</v>
      </c>
      <c r="AP26" s="296">
        <v>156</v>
      </c>
      <c r="AQ26" s="296">
        <v>152</v>
      </c>
      <c r="AR26" s="296">
        <v>141</v>
      </c>
      <c r="AS26" s="296">
        <v>126</v>
      </c>
      <c r="AT26" s="296">
        <v>136</v>
      </c>
      <c r="AU26" s="296">
        <v>139</v>
      </c>
      <c r="AV26" s="296">
        <v>121</v>
      </c>
      <c r="AW26" s="296">
        <v>117</v>
      </c>
      <c r="AX26" s="296">
        <v>122</v>
      </c>
      <c r="AY26" s="296">
        <v>122</v>
      </c>
      <c r="AZ26" s="296">
        <v>122</v>
      </c>
      <c r="BA26" s="296">
        <v>116</v>
      </c>
      <c r="BB26" s="296">
        <v>110</v>
      </c>
      <c r="BC26" s="296">
        <v>117</v>
      </c>
      <c r="BD26" s="296">
        <v>124</v>
      </c>
      <c r="BE26" s="296">
        <v>127</v>
      </c>
      <c r="BF26" s="296">
        <v>129</v>
      </c>
      <c r="BG26" s="296">
        <v>115</v>
      </c>
      <c r="BH26" s="296">
        <v>126</v>
      </c>
      <c r="BI26" s="296">
        <v>135</v>
      </c>
      <c r="BJ26" s="296">
        <v>134</v>
      </c>
      <c r="BK26" s="296">
        <v>128</v>
      </c>
      <c r="BL26" s="296">
        <v>118</v>
      </c>
      <c r="BM26" s="296">
        <v>111</v>
      </c>
      <c r="BN26" s="296">
        <v>108</v>
      </c>
      <c r="BO26" s="296">
        <v>112</v>
      </c>
      <c r="BP26" s="296">
        <v>97</v>
      </c>
      <c r="BQ26" s="296">
        <v>101</v>
      </c>
      <c r="BR26" s="296">
        <v>105</v>
      </c>
      <c r="BS26" s="296">
        <v>99</v>
      </c>
      <c r="BT26" s="296">
        <v>85</v>
      </c>
      <c r="BU26" s="296">
        <v>92</v>
      </c>
      <c r="BV26" s="296">
        <v>88</v>
      </c>
      <c r="BW26" s="296">
        <v>95</v>
      </c>
    </row>
    <row r="27" spans="1:75" x14ac:dyDescent="0.25">
      <c r="A27" t="s">
        <v>24</v>
      </c>
      <c r="B27" s="296">
        <v>6</v>
      </c>
      <c r="C27" s="296">
        <v>5</v>
      </c>
      <c r="D27" s="296">
        <v>5</v>
      </c>
      <c r="E27" s="296">
        <v>4</v>
      </c>
      <c r="F27" s="296">
        <v>7</v>
      </c>
      <c r="G27" s="296">
        <v>7</v>
      </c>
      <c r="H27" s="296">
        <v>7</v>
      </c>
      <c r="I27" s="296">
        <v>8</v>
      </c>
      <c r="J27" s="296">
        <v>10</v>
      </c>
      <c r="K27" s="296">
        <v>10</v>
      </c>
      <c r="L27" s="296">
        <v>7</v>
      </c>
      <c r="M27" s="296">
        <v>5</v>
      </c>
      <c r="N27" s="296">
        <v>6</v>
      </c>
      <c r="O27" s="296">
        <v>6</v>
      </c>
      <c r="P27" s="296">
        <v>5</v>
      </c>
      <c r="Q27" s="296">
        <v>3</v>
      </c>
      <c r="R27" s="296">
        <v>5</v>
      </c>
      <c r="S27" s="296">
        <v>3</v>
      </c>
      <c r="T27" s="296">
        <v>3</v>
      </c>
      <c r="U27" s="296">
        <v>2</v>
      </c>
      <c r="V27" s="296">
        <v>2</v>
      </c>
      <c r="W27" s="296">
        <v>4</v>
      </c>
      <c r="X27" s="296">
        <v>7</v>
      </c>
      <c r="Y27" s="296">
        <v>4</v>
      </c>
      <c r="Z27" s="296">
        <v>4</v>
      </c>
      <c r="AA27" s="296">
        <v>4</v>
      </c>
      <c r="AB27" s="296">
        <v>4</v>
      </c>
      <c r="AC27" s="296">
        <v>4</v>
      </c>
      <c r="AD27" s="296">
        <v>4</v>
      </c>
      <c r="AE27" s="296">
        <v>6</v>
      </c>
      <c r="AF27" s="296">
        <v>6</v>
      </c>
      <c r="AG27" s="296">
        <v>4</v>
      </c>
      <c r="AH27" s="296">
        <v>5</v>
      </c>
      <c r="AI27" s="296">
        <v>3</v>
      </c>
      <c r="AJ27" s="296">
        <v>4</v>
      </c>
      <c r="AK27" s="296">
        <v>2</v>
      </c>
      <c r="AL27" s="296">
        <v>3</v>
      </c>
      <c r="AM27" s="296">
        <v>3</v>
      </c>
      <c r="AN27" s="296">
        <v>4</v>
      </c>
      <c r="AO27" s="296">
        <v>5</v>
      </c>
      <c r="AP27" s="296">
        <v>6</v>
      </c>
      <c r="AQ27" s="296">
        <v>8</v>
      </c>
      <c r="AR27" s="296">
        <v>5</v>
      </c>
      <c r="AS27" s="296">
        <v>5</v>
      </c>
      <c r="AT27" s="296">
        <v>3</v>
      </c>
      <c r="AU27" s="296">
        <v>3</v>
      </c>
      <c r="AV27" s="296">
        <v>3</v>
      </c>
      <c r="AW27" s="296">
        <v>3</v>
      </c>
      <c r="AX27" s="296">
        <v>2</v>
      </c>
      <c r="AY27" s="296">
        <v>1</v>
      </c>
      <c r="AZ27" s="296">
        <v>1</v>
      </c>
      <c r="BA27" s="296">
        <v>2</v>
      </c>
      <c r="BB27" s="296">
        <v>2</v>
      </c>
      <c r="BC27" s="296">
        <v>2</v>
      </c>
      <c r="BD27" s="296">
        <v>3</v>
      </c>
      <c r="BE27" s="296">
        <v>3</v>
      </c>
      <c r="BF27" s="296">
        <v>3</v>
      </c>
      <c r="BG27" s="296">
        <v>3</v>
      </c>
      <c r="BH27" s="296">
        <v>3</v>
      </c>
      <c r="BI27" s="296">
        <v>3</v>
      </c>
      <c r="BJ27" s="296">
        <v>3</v>
      </c>
      <c r="BK27" s="296">
        <v>3</v>
      </c>
      <c r="BL27" s="296">
        <v>3</v>
      </c>
      <c r="BM27" s="296">
        <v>2</v>
      </c>
      <c r="BN27" s="296" t="s">
        <v>18</v>
      </c>
      <c r="BO27" s="296" t="s">
        <v>18</v>
      </c>
      <c r="BP27" s="296">
        <v>3</v>
      </c>
      <c r="BQ27" s="296">
        <v>4</v>
      </c>
      <c r="BR27" s="296">
        <v>4</v>
      </c>
      <c r="BS27" s="296">
        <v>5</v>
      </c>
      <c r="BT27" s="296">
        <v>4</v>
      </c>
      <c r="BU27" s="296">
        <v>7</v>
      </c>
      <c r="BV27" s="296">
        <v>6</v>
      </c>
      <c r="BW27" s="296">
        <v>5</v>
      </c>
    </row>
    <row r="28" spans="1:75" x14ac:dyDescent="0.25">
      <c r="A28" t="s">
        <v>25</v>
      </c>
      <c r="B28" s="296">
        <v>11</v>
      </c>
      <c r="C28" s="296">
        <v>13</v>
      </c>
      <c r="D28" s="296">
        <v>18</v>
      </c>
      <c r="E28" s="296">
        <v>18</v>
      </c>
      <c r="F28" s="296">
        <v>19</v>
      </c>
      <c r="G28" s="296">
        <v>18</v>
      </c>
      <c r="H28" s="296">
        <v>18</v>
      </c>
      <c r="I28" s="296">
        <v>20</v>
      </c>
      <c r="J28" s="296">
        <v>18</v>
      </c>
      <c r="K28" s="296">
        <v>20</v>
      </c>
      <c r="L28" s="296">
        <v>20</v>
      </c>
      <c r="M28" s="296">
        <v>19</v>
      </c>
      <c r="N28" s="296">
        <v>16</v>
      </c>
      <c r="O28" s="296">
        <v>16</v>
      </c>
      <c r="P28" s="296">
        <v>12</v>
      </c>
      <c r="Q28" s="296">
        <v>13</v>
      </c>
      <c r="R28" s="296">
        <v>13</v>
      </c>
      <c r="S28" s="296">
        <v>12</v>
      </c>
      <c r="T28" s="296">
        <v>9</v>
      </c>
      <c r="U28" s="296">
        <v>9</v>
      </c>
      <c r="V28" s="296">
        <v>8</v>
      </c>
      <c r="W28" s="296">
        <v>9</v>
      </c>
      <c r="X28" s="296">
        <v>10</v>
      </c>
      <c r="Y28" s="296">
        <v>10</v>
      </c>
      <c r="Z28" s="296">
        <v>12</v>
      </c>
      <c r="AA28" s="296">
        <v>14</v>
      </c>
      <c r="AB28" s="296">
        <v>12</v>
      </c>
      <c r="AC28" s="296">
        <v>9</v>
      </c>
      <c r="AD28" s="296">
        <v>9</v>
      </c>
      <c r="AE28" s="296">
        <v>16</v>
      </c>
      <c r="AF28" s="296">
        <v>21</v>
      </c>
      <c r="AG28" s="296">
        <v>19</v>
      </c>
      <c r="AH28" s="296">
        <v>22</v>
      </c>
      <c r="AI28" s="296">
        <v>24</v>
      </c>
      <c r="AJ28" s="296">
        <v>23</v>
      </c>
      <c r="AK28" s="296">
        <v>21</v>
      </c>
      <c r="AL28" s="296">
        <v>18</v>
      </c>
      <c r="AM28" s="296">
        <v>18</v>
      </c>
      <c r="AN28" s="296">
        <v>22</v>
      </c>
      <c r="AO28" s="296">
        <v>18</v>
      </c>
      <c r="AP28" s="296">
        <v>20</v>
      </c>
      <c r="AQ28" s="296">
        <v>22</v>
      </c>
      <c r="AR28" s="296">
        <v>21</v>
      </c>
      <c r="AS28" s="296">
        <v>26</v>
      </c>
      <c r="AT28" s="296">
        <v>23</v>
      </c>
      <c r="AU28" s="296">
        <v>26</v>
      </c>
      <c r="AV28" s="296">
        <v>29</v>
      </c>
      <c r="AW28" s="296">
        <v>30</v>
      </c>
      <c r="AX28" s="296">
        <v>27</v>
      </c>
      <c r="AY28" s="296">
        <v>25</v>
      </c>
      <c r="AZ28" s="296">
        <v>23</v>
      </c>
      <c r="BA28" s="296">
        <v>23</v>
      </c>
      <c r="BB28" s="296">
        <v>27</v>
      </c>
      <c r="BC28" s="296">
        <v>25</v>
      </c>
      <c r="BD28" s="296">
        <v>21</v>
      </c>
      <c r="BE28" s="296">
        <v>21</v>
      </c>
      <c r="BF28" s="296">
        <v>20</v>
      </c>
      <c r="BG28" s="296">
        <v>17</v>
      </c>
      <c r="BH28" s="296">
        <v>19</v>
      </c>
      <c r="BI28" s="296">
        <v>22</v>
      </c>
      <c r="BJ28" s="296">
        <v>23</v>
      </c>
      <c r="BK28" s="296">
        <v>21</v>
      </c>
      <c r="BL28" s="296">
        <v>26</v>
      </c>
      <c r="BM28" s="296">
        <v>27</v>
      </c>
      <c r="BN28" s="296">
        <v>26</v>
      </c>
      <c r="BO28" s="296">
        <v>31</v>
      </c>
      <c r="BP28" s="296">
        <v>35</v>
      </c>
      <c r="BQ28" s="296">
        <v>37</v>
      </c>
      <c r="BR28" s="296">
        <v>37</v>
      </c>
      <c r="BS28" s="296">
        <v>29</v>
      </c>
      <c r="BT28" s="296">
        <v>24</v>
      </c>
      <c r="BU28" s="296">
        <v>19</v>
      </c>
      <c r="BV28" s="296">
        <v>15</v>
      </c>
      <c r="BW28" s="296">
        <v>18</v>
      </c>
    </row>
    <row r="29" spans="1:75" x14ac:dyDescent="0.25">
      <c r="A29" t="s">
        <v>26</v>
      </c>
      <c r="B29" s="296">
        <v>184</v>
      </c>
      <c r="C29" s="296">
        <v>147</v>
      </c>
      <c r="D29" s="296">
        <v>130</v>
      </c>
      <c r="E29" s="296">
        <v>133</v>
      </c>
      <c r="F29" s="296">
        <v>130</v>
      </c>
      <c r="G29" s="296">
        <v>122</v>
      </c>
      <c r="H29" s="296">
        <v>109</v>
      </c>
      <c r="I29" s="296">
        <v>114</v>
      </c>
      <c r="J29" s="296">
        <v>113</v>
      </c>
      <c r="K29" s="296">
        <v>120</v>
      </c>
      <c r="L29" s="296">
        <v>136</v>
      </c>
      <c r="M29" s="296">
        <v>142</v>
      </c>
      <c r="N29" s="296">
        <v>142</v>
      </c>
      <c r="O29" s="296">
        <v>162</v>
      </c>
      <c r="P29" s="296">
        <v>189</v>
      </c>
      <c r="Q29" s="296">
        <v>180</v>
      </c>
      <c r="R29" s="296">
        <v>181</v>
      </c>
      <c r="S29" s="296">
        <v>177</v>
      </c>
      <c r="T29" s="296">
        <v>165</v>
      </c>
      <c r="U29" s="296">
        <v>195</v>
      </c>
      <c r="V29" s="296">
        <v>177</v>
      </c>
      <c r="W29" s="296">
        <v>177</v>
      </c>
      <c r="X29" s="296">
        <v>173</v>
      </c>
      <c r="Y29" s="296">
        <v>184</v>
      </c>
      <c r="Z29" s="296">
        <v>165</v>
      </c>
      <c r="AA29" s="296">
        <v>181</v>
      </c>
      <c r="AB29" s="296">
        <v>196</v>
      </c>
      <c r="AC29" s="296">
        <v>190</v>
      </c>
      <c r="AD29" s="296">
        <v>180</v>
      </c>
      <c r="AE29" s="296">
        <v>171</v>
      </c>
      <c r="AF29" s="296">
        <v>148</v>
      </c>
      <c r="AG29" s="296">
        <v>163</v>
      </c>
      <c r="AH29" s="296">
        <v>154</v>
      </c>
      <c r="AI29" s="296">
        <v>147</v>
      </c>
      <c r="AJ29" s="296">
        <v>150</v>
      </c>
      <c r="AK29" s="296">
        <v>130</v>
      </c>
      <c r="AL29" s="296">
        <v>133</v>
      </c>
      <c r="AM29" s="296">
        <v>124</v>
      </c>
      <c r="AN29" s="296">
        <v>133</v>
      </c>
      <c r="AO29" s="296">
        <v>122</v>
      </c>
      <c r="AP29" s="296">
        <v>125</v>
      </c>
      <c r="AQ29" s="296">
        <v>114</v>
      </c>
      <c r="AR29" s="296">
        <v>116</v>
      </c>
      <c r="AS29" s="296">
        <v>110</v>
      </c>
      <c r="AT29" s="296">
        <v>111</v>
      </c>
      <c r="AU29" s="296">
        <v>108</v>
      </c>
      <c r="AV29" s="296">
        <v>105</v>
      </c>
      <c r="AW29" s="296">
        <v>100</v>
      </c>
      <c r="AX29" s="296">
        <v>98</v>
      </c>
      <c r="AY29" s="296">
        <v>102</v>
      </c>
      <c r="AZ29" s="296">
        <v>86</v>
      </c>
      <c r="BA29" s="296">
        <v>106</v>
      </c>
      <c r="BB29" s="296">
        <v>99</v>
      </c>
      <c r="BC29" s="296">
        <v>99</v>
      </c>
      <c r="BD29" s="296">
        <v>81</v>
      </c>
      <c r="BE29" s="296">
        <v>72</v>
      </c>
      <c r="BF29" s="296">
        <v>66</v>
      </c>
      <c r="BG29" s="296">
        <v>71</v>
      </c>
      <c r="BH29" s="296">
        <v>71</v>
      </c>
      <c r="BI29" s="296">
        <v>76</v>
      </c>
      <c r="BJ29" s="296">
        <v>69</v>
      </c>
      <c r="BK29" s="296">
        <v>74</v>
      </c>
      <c r="BL29" s="296">
        <v>81</v>
      </c>
      <c r="BM29" s="296">
        <v>85</v>
      </c>
      <c r="BN29" s="296">
        <v>80</v>
      </c>
      <c r="BO29" s="296">
        <v>75</v>
      </c>
      <c r="BP29" s="296">
        <v>93</v>
      </c>
      <c r="BQ29" s="296">
        <v>86</v>
      </c>
      <c r="BR29" s="296">
        <v>92</v>
      </c>
      <c r="BS29" s="296">
        <v>92</v>
      </c>
      <c r="BT29" s="296">
        <v>78</v>
      </c>
      <c r="BU29" s="296">
        <v>75</v>
      </c>
      <c r="BV29" s="296">
        <v>65</v>
      </c>
      <c r="BW29" s="296">
        <v>55</v>
      </c>
    </row>
    <row r="30" spans="1:75" x14ac:dyDescent="0.25">
      <c r="A30" t="s">
        <v>27</v>
      </c>
      <c r="B30" s="296">
        <v>9</v>
      </c>
      <c r="C30" s="296">
        <v>6</v>
      </c>
      <c r="D30" s="296">
        <v>5</v>
      </c>
      <c r="E30" s="296">
        <v>4</v>
      </c>
      <c r="F30" s="296">
        <v>5</v>
      </c>
      <c r="G30" s="296">
        <v>4</v>
      </c>
      <c r="H30" s="296">
        <v>6</v>
      </c>
      <c r="I30" s="296">
        <v>6</v>
      </c>
      <c r="J30" s="296">
        <v>7</v>
      </c>
      <c r="K30" s="296">
        <v>6</v>
      </c>
      <c r="L30" s="296">
        <v>6</v>
      </c>
      <c r="M30" s="296">
        <v>6</v>
      </c>
      <c r="N30" s="296">
        <v>6</v>
      </c>
      <c r="O30" s="296">
        <v>7</v>
      </c>
      <c r="P30" s="296">
        <v>6</v>
      </c>
      <c r="Q30" s="296">
        <v>5</v>
      </c>
      <c r="R30" s="296">
        <v>6</v>
      </c>
      <c r="S30" s="296">
        <v>5</v>
      </c>
      <c r="T30" s="296">
        <v>4</v>
      </c>
      <c r="U30" s="296">
        <v>4</v>
      </c>
      <c r="V30" s="296">
        <v>4</v>
      </c>
      <c r="W30" s="296">
        <v>4</v>
      </c>
      <c r="X30" s="296">
        <v>5</v>
      </c>
      <c r="Y30" s="296">
        <v>3</v>
      </c>
      <c r="Z30" s="296">
        <v>5</v>
      </c>
      <c r="AA30" s="296">
        <v>7</v>
      </c>
      <c r="AB30" s="296">
        <v>8</v>
      </c>
      <c r="AC30" s="296">
        <v>7</v>
      </c>
      <c r="AD30" s="296">
        <v>6</v>
      </c>
      <c r="AE30" s="296">
        <v>5</v>
      </c>
      <c r="AF30" s="296">
        <v>6</v>
      </c>
      <c r="AG30" s="296">
        <v>7</v>
      </c>
      <c r="AH30" s="296">
        <v>6</v>
      </c>
      <c r="AI30" s="296">
        <v>7</v>
      </c>
      <c r="AJ30" s="296">
        <v>9</v>
      </c>
      <c r="AK30" s="296">
        <v>8</v>
      </c>
      <c r="AL30" s="296">
        <v>8</v>
      </c>
      <c r="AM30" s="296">
        <v>7</v>
      </c>
      <c r="AN30" s="296">
        <v>6</v>
      </c>
      <c r="AO30" s="296">
        <v>5</v>
      </c>
      <c r="AP30" s="296">
        <v>5</v>
      </c>
      <c r="AQ30" s="296">
        <v>5</v>
      </c>
      <c r="AR30" s="296">
        <v>4</v>
      </c>
      <c r="AS30" s="296">
        <v>4</v>
      </c>
      <c r="AT30" s="296">
        <v>4</v>
      </c>
      <c r="AU30" s="296">
        <v>2</v>
      </c>
      <c r="AV30" s="296">
        <v>2</v>
      </c>
      <c r="AW30" s="296">
        <v>2</v>
      </c>
      <c r="AX30" s="296">
        <v>2</v>
      </c>
      <c r="AY30" s="296">
        <v>1</v>
      </c>
      <c r="AZ30" s="296">
        <v>2</v>
      </c>
      <c r="BA30" s="296">
        <v>2</v>
      </c>
      <c r="BB30" s="296">
        <v>2</v>
      </c>
      <c r="BC30" s="296">
        <v>2</v>
      </c>
      <c r="BD30" s="296">
        <v>2</v>
      </c>
      <c r="BE30" s="296">
        <v>3</v>
      </c>
      <c r="BF30" s="296">
        <v>3</v>
      </c>
      <c r="BG30" s="296">
        <v>3</v>
      </c>
      <c r="BH30" s="296">
        <v>2</v>
      </c>
      <c r="BI30" s="296">
        <v>2</v>
      </c>
      <c r="BJ30" s="296">
        <v>5</v>
      </c>
      <c r="BK30" s="296">
        <v>7</v>
      </c>
      <c r="BL30" s="296">
        <v>6</v>
      </c>
      <c r="BM30" s="296">
        <v>8</v>
      </c>
      <c r="BN30" s="296">
        <v>7</v>
      </c>
      <c r="BO30" s="296">
        <v>7</v>
      </c>
      <c r="BP30" s="296">
        <v>5</v>
      </c>
      <c r="BQ30" s="296">
        <v>5</v>
      </c>
      <c r="BR30" s="296">
        <v>3</v>
      </c>
      <c r="BS30" s="296">
        <v>8</v>
      </c>
      <c r="BT30" s="296">
        <v>9</v>
      </c>
      <c r="BU30" s="296">
        <v>8</v>
      </c>
      <c r="BV30" s="296">
        <v>8</v>
      </c>
      <c r="BW30" s="296">
        <v>6</v>
      </c>
    </row>
    <row r="31" spans="1:75" x14ac:dyDescent="0.25">
      <c r="A31" t="s">
        <v>28</v>
      </c>
      <c r="B31" s="296">
        <v>22</v>
      </c>
      <c r="C31" s="296">
        <v>21</v>
      </c>
      <c r="D31" s="296">
        <v>24</v>
      </c>
      <c r="E31" s="296">
        <v>20</v>
      </c>
      <c r="F31" s="296">
        <v>19</v>
      </c>
      <c r="G31" s="296">
        <v>18</v>
      </c>
      <c r="H31" s="296">
        <v>17</v>
      </c>
      <c r="I31" s="296">
        <v>13</v>
      </c>
      <c r="J31" s="296">
        <v>14</v>
      </c>
      <c r="K31" s="296">
        <v>11</v>
      </c>
      <c r="L31" s="296">
        <v>12</v>
      </c>
      <c r="M31" s="296">
        <v>15</v>
      </c>
      <c r="N31" s="296">
        <v>15</v>
      </c>
      <c r="O31" s="296">
        <v>13</v>
      </c>
      <c r="P31" s="296">
        <v>13</v>
      </c>
      <c r="Q31" s="296">
        <v>9</v>
      </c>
      <c r="R31" s="296">
        <v>10</v>
      </c>
      <c r="S31" s="296">
        <v>12</v>
      </c>
      <c r="T31" s="296">
        <v>10</v>
      </c>
      <c r="U31" s="296">
        <v>8</v>
      </c>
      <c r="V31" s="296">
        <v>13</v>
      </c>
      <c r="W31" s="296">
        <v>10</v>
      </c>
      <c r="X31" s="296">
        <v>9</v>
      </c>
      <c r="Y31" s="296">
        <v>8</v>
      </c>
      <c r="Z31" s="296">
        <v>9</v>
      </c>
      <c r="AA31" s="296">
        <v>9</v>
      </c>
      <c r="AB31" s="296">
        <v>9</v>
      </c>
      <c r="AC31" s="296">
        <v>10</v>
      </c>
      <c r="AD31" s="296">
        <v>9</v>
      </c>
      <c r="AE31" s="296">
        <v>10</v>
      </c>
      <c r="AF31" s="296">
        <v>11</v>
      </c>
      <c r="AG31" s="296">
        <v>10</v>
      </c>
      <c r="AH31" s="296">
        <v>7</v>
      </c>
      <c r="AI31" s="296">
        <v>8</v>
      </c>
      <c r="AJ31" s="296">
        <v>8</v>
      </c>
      <c r="AK31" s="296">
        <v>11</v>
      </c>
      <c r="AL31" s="296">
        <v>9</v>
      </c>
      <c r="AM31" s="296">
        <v>4</v>
      </c>
      <c r="AN31" s="296">
        <v>7</v>
      </c>
      <c r="AO31" s="296">
        <v>4</v>
      </c>
      <c r="AP31" s="296">
        <v>5</v>
      </c>
      <c r="AQ31" s="296">
        <v>9</v>
      </c>
      <c r="AR31" s="296">
        <v>9</v>
      </c>
      <c r="AS31" s="296">
        <v>7</v>
      </c>
      <c r="AT31" s="296">
        <v>6</v>
      </c>
      <c r="AU31" s="296">
        <v>9</v>
      </c>
      <c r="AV31" s="296">
        <v>6</v>
      </c>
      <c r="AW31" s="296">
        <v>8</v>
      </c>
      <c r="AX31" s="296">
        <v>3</v>
      </c>
      <c r="AY31" s="296">
        <v>7</v>
      </c>
      <c r="AZ31" s="296">
        <v>6</v>
      </c>
      <c r="BA31" s="296">
        <v>6</v>
      </c>
      <c r="BB31" s="296">
        <v>6</v>
      </c>
      <c r="BC31" s="296">
        <v>10</v>
      </c>
      <c r="BD31" s="296">
        <v>7</v>
      </c>
      <c r="BE31" s="296">
        <v>8</v>
      </c>
      <c r="BF31" s="296">
        <v>8</v>
      </c>
      <c r="BG31" s="296">
        <v>8</v>
      </c>
      <c r="BH31" s="296">
        <v>13</v>
      </c>
      <c r="BI31" s="296">
        <v>13</v>
      </c>
      <c r="BJ31" s="296">
        <v>12</v>
      </c>
      <c r="BK31" s="296">
        <v>13</v>
      </c>
      <c r="BL31" s="296">
        <v>8</v>
      </c>
      <c r="BM31" s="296">
        <v>10</v>
      </c>
      <c r="BN31" s="296">
        <v>9</v>
      </c>
      <c r="BO31" s="296">
        <v>15</v>
      </c>
      <c r="BP31" s="296">
        <v>19</v>
      </c>
      <c r="BQ31" s="296">
        <v>14</v>
      </c>
      <c r="BR31" s="296">
        <v>18</v>
      </c>
      <c r="BS31" s="296">
        <v>17</v>
      </c>
      <c r="BT31" s="296">
        <v>21</v>
      </c>
      <c r="BU31" s="296">
        <v>18</v>
      </c>
      <c r="BV31" s="296">
        <v>19</v>
      </c>
      <c r="BW31" s="296">
        <v>20</v>
      </c>
    </row>
    <row r="32" spans="1:75" x14ac:dyDescent="0.25">
      <c r="A32" t="s">
        <v>29</v>
      </c>
      <c r="B32" s="296">
        <v>52</v>
      </c>
      <c r="C32" s="296">
        <v>42</v>
      </c>
      <c r="D32" s="296">
        <v>53</v>
      </c>
      <c r="E32" s="296">
        <v>56</v>
      </c>
      <c r="F32" s="296">
        <v>55</v>
      </c>
      <c r="G32" s="296">
        <v>42</v>
      </c>
      <c r="H32" s="296">
        <v>55</v>
      </c>
      <c r="I32" s="296">
        <v>50</v>
      </c>
      <c r="J32" s="296">
        <v>54</v>
      </c>
      <c r="K32" s="296">
        <v>60</v>
      </c>
      <c r="L32" s="296">
        <v>54</v>
      </c>
      <c r="M32" s="296">
        <v>64</v>
      </c>
      <c r="N32" s="296">
        <v>58</v>
      </c>
      <c r="O32" s="296">
        <v>53</v>
      </c>
      <c r="P32" s="296">
        <v>48</v>
      </c>
      <c r="Q32" s="296">
        <v>48</v>
      </c>
      <c r="R32" s="296">
        <v>43</v>
      </c>
      <c r="S32" s="296">
        <v>52</v>
      </c>
      <c r="T32" s="296">
        <v>43</v>
      </c>
      <c r="U32" s="296">
        <v>55</v>
      </c>
      <c r="V32" s="296">
        <v>49</v>
      </c>
      <c r="W32" s="296">
        <v>57</v>
      </c>
      <c r="X32" s="296">
        <v>57</v>
      </c>
      <c r="Y32" s="296">
        <v>62</v>
      </c>
      <c r="Z32" s="296">
        <v>48</v>
      </c>
      <c r="AA32" s="296">
        <v>56</v>
      </c>
      <c r="AB32" s="296">
        <v>49</v>
      </c>
      <c r="AC32" s="296">
        <v>55</v>
      </c>
      <c r="AD32" s="296">
        <v>54</v>
      </c>
      <c r="AE32" s="296">
        <v>57</v>
      </c>
      <c r="AF32" s="296">
        <v>65</v>
      </c>
      <c r="AG32" s="296">
        <v>77</v>
      </c>
      <c r="AH32" s="296">
        <v>78</v>
      </c>
      <c r="AI32" s="296">
        <v>70</v>
      </c>
      <c r="AJ32" s="296">
        <v>73</v>
      </c>
      <c r="AK32" s="296">
        <v>88</v>
      </c>
      <c r="AL32" s="296">
        <v>77</v>
      </c>
      <c r="AM32" s="296">
        <v>77</v>
      </c>
      <c r="AN32" s="296">
        <v>83</v>
      </c>
      <c r="AO32" s="296">
        <v>78</v>
      </c>
      <c r="AP32" s="296">
        <v>70</v>
      </c>
      <c r="AQ32" s="296">
        <v>71</v>
      </c>
      <c r="AR32" s="296">
        <v>65</v>
      </c>
      <c r="AS32" s="296">
        <v>63</v>
      </c>
      <c r="AT32" s="296">
        <v>68</v>
      </c>
      <c r="AU32" s="296">
        <v>61</v>
      </c>
      <c r="AV32" s="296">
        <v>59</v>
      </c>
      <c r="AW32" s="296">
        <v>41</v>
      </c>
      <c r="AX32" s="296">
        <v>42</v>
      </c>
      <c r="AY32" s="296">
        <v>42</v>
      </c>
      <c r="AZ32" s="296">
        <v>38</v>
      </c>
      <c r="BA32" s="296">
        <v>29</v>
      </c>
      <c r="BB32" s="296">
        <v>31</v>
      </c>
      <c r="BC32" s="296">
        <v>33</v>
      </c>
      <c r="BD32" s="296">
        <v>29</v>
      </c>
      <c r="BE32" s="296">
        <v>27</v>
      </c>
      <c r="BF32" s="296">
        <v>29</v>
      </c>
      <c r="BG32" s="296">
        <v>26</v>
      </c>
      <c r="BH32" s="296">
        <v>33</v>
      </c>
      <c r="BI32" s="296">
        <v>28</v>
      </c>
      <c r="BJ32" s="296">
        <v>23</v>
      </c>
      <c r="BK32" s="296">
        <v>34</v>
      </c>
      <c r="BL32" s="296">
        <v>26</v>
      </c>
      <c r="BM32" s="296">
        <v>29</v>
      </c>
      <c r="BN32" s="296">
        <v>43</v>
      </c>
      <c r="BO32" s="296">
        <v>54</v>
      </c>
      <c r="BP32" s="296">
        <v>51</v>
      </c>
      <c r="BQ32" s="296">
        <v>46</v>
      </c>
      <c r="BR32" s="296">
        <v>45</v>
      </c>
      <c r="BS32" s="296">
        <v>51</v>
      </c>
      <c r="BT32" s="296">
        <v>49</v>
      </c>
      <c r="BU32" s="296">
        <v>54</v>
      </c>
      <c r="BV32" s="296">
        <v>44</v>
      </c>
      <c r="BW32" s="296">
        <v>44</v>
      </c>
    </row>
    <row r="33" spans="1:75" x14ac:dyDescent="0.25">
      <c r="A33" t="s">
        <v>30</v>
      </c>
      <c r="B33" s="296">
        <v>2</v>
      </c>
      <c r="C33" s="296">
        <v>1</v>
      </c>
      <c r="D33" s="296" t="s">
        <v>18</v>
      </c>
      <c r="E33" s="296">
        <v>1</v>
      </c>
      <c r="F33" s="296">
        <v>2</v>
      </c>
      <c r="G33" s="296" t="s">
        <v>18</v>
      </c>
      <c r="H33" s="296" t="s">
        <v>18</v>
      </c>
      <c r="I33" s="296" t="s">
        <v>18</v>
      </c>
      <c r="J33" s="296" t="s">
        <v>18</v>
      </c>
      <c r="K33" s="296">
        <v>2</v>
      </c>
      <c r="L33" s="296">
        <v>2</v>
      </c>
      <c r="M33" s="296">
        <v>2</v>
      </c>
      <c r="N33" s="296">
        <v>5</v>
      </c>
      <c r="O33" s="296">
        <v>4</v>
      </c>
      <c r="P33" s="296">
        <v>4</v>
      </c>
      <c r="Q33" s="296">
        <v>4</v>
      </c>
      <c r="R33" s="296">
        <v>5</v>
      </c>
      <c r="S33" s="296">
        <v>4</v>
      </c>
      <c r="T33" s="296">
        <v>4</v>
      </c>
      <c r="U33" s="296">
        <v>4</v>
      </c>
      <c r="V33" s="296">
        <v>7</v>
      </c>
      <c r="W33" s="296">
        <v>5</v>
      </c>
      <c r="X33" s="296">
        <v>4</v>
      </c>
      <c r="Y33" s="296">
        <v>3</v>
      </c>
      <c r="Z33" s="296">
        <v>2</v>
      </c>
      <c r="AA33" s="296">
        <v>1</v>
      </c>
      <c r="AB33" s="296" t="s">
        <v>18</v>
      </c>
      <c r="AC33" s="296" t="s">
        <v>18</v>
      </c>
      <c r="AD33" s="296" t="s">
        <v>18</v>
      </c>
      <c r="AE33" s="296" t="s">
        <v>18</v>
      </c>
      <c r="AF33" s="296">
        <v>1</v>
      </c>
      <c r="AG33" s="296" t="s">
        <v>18</v>
      </c>
      <c r="AH33" s="296" t="s">
        <v>18</v>
      </c>
      <c r="AI33" s="296" t="s">
        <v>18</v>
      </c>
      <c r="AJ33" s="296" t="s">
        <v>18</v>
      </c>
      <c r="AK33" s="296" t="s">
        <v>18</v>
      </c>
      <c r="AL33" s="296" t="s">
        <v>18</v>
      </c>
      <c r="AM33" s="296" t="s">
        <v>18</v>
      </c>
      <c r="AN33" s="296" t="s">
        <v>18</v>
      </c>
      <c r="AO33" s="296" t="s">
        <v>18</v>
      </c>
      <c r="AP33" s="296" t="s">
        <v>18</v>
      </c>
      <c r="AQ33" s="296" t="s">
        <v>18</v>
      </c>
      <c r="AR33" s="296">
        <v>1</v>
      </c>
      <c r="AS33" s="296" t="s">
        <v>18</v>
      </c>
      <c r="AT33" s="296" t="s">
        <v>18</v>
      </c>
      <c r="AU33" s="296" t="s">
        <v>18</v>
      </c>
      <c r="AV33" s="296" t="s">
        <v>18</v>
      </c>
      <c r="AW33" s="296" t="s">
        <v>18</v>
      </c>
      <c r="AX33" s="296" t="s">
        <v>18</v>
      </c>
      <c r="AY33" s="296" t="s">
        <v>18</v>
      </c>
      <c r="AZ33" s="296" t="s">
        <v>18</v>
      </c>
      <c r="BA33" s="296" t="s">
        <v>18</v>
      </c>
      <c r="BB33" s="296" t="s">
        <v>18</v>
      </c>
      <c r="BC33" s="296" t="s">
        <v>18</v>
      </c>
      <c r="BD33" s="296" t="s">
        <v>18</v>
      </c>
      <c r="BE33" s="296" t="s">
        <v>18</v>
      </c>
      <c r="BF33" s="296" t="s">
        <v>18</v>
      </c>
      <c r="BG33" s="296" t="s">
        <v>18</v>
      </c>
      <c r="BH33" s="296" t="s">
        <v>18</v>
      </c>
      <c r="BI33" s="296" t="s">
        <v>18</v>
      </c>
      <c r="BJ33" s="296" t="s">
        <v>18</v>
      </c>
      <c r="BK33" s="296" t="s">
        <v>18</v>
      </c>
      <c r="BL33" s="296" t="s">
        <v>18</v>
      </c>
      <c r="BM33" s="296">
        <v>1</v>
      </c>
      <c r="BN33" s="296">
        <v>1</v>
      </c>
      <c r="BO33" s="296">
        <v>1</v>
      </c>
      <c r="BP33" s="296" t="s">
        <v>18</v>
      </c>
      <c r="BQ33" s="296" t="s">
        <v>18</v>
      </c>
      <c r="BR33" s="296" t="s">
        <v>18</v>
      </c>
      <c r="BS33" s="296" t="s">
        <v>18</v>
      </c>
      <c r="BT33" s="296" t="s">
        <v>18</v>
      </c>
      <c r="BU33" s="296" t="s">
        <v>18</v>
      </c>
      <c r="BV33" s="296" t="s">
        <v>18</v>
      </c>
      <c r="BW33" s="296" t="s">
        <v>18</v>
      </c>
    </row>
    <row r="34" spans="1:75" x14ac:dyDescent="0.25">
      <c r="A34" t="s">
        <v>31</v>
      </c>
      <c r="B34" s="296">
        <v>93</v>
      </c>
      <c r="C34" s="296">
        <v>83</v>
      </c>
      <c r="D34" s="296">
        <v>85</v>
      </c>
      <c r="E34" s="296">
        <v>82</v>
      </c>
      <c r="F34" s="296">
        <v>84</v>
      </c>
      <c r="G34" s="296">
        <v>77</v>
      </c>
      <c r="H34" s="296">
        <v>80</v>
      </c>
      <c r="I34" s="296">
        <v>85</v>
      </c>
      <c r="J34" s="296">
        <v>84</v>
      </c>
      <c r="K34" s="296">
        <v>81</v>
      </c>
      <c r="L34" s="296">
        <v>93</v>
      </c>
      <c r="M34" s="296">
        <v>82</v>
      </c>
      <c r="N34" s="296">
        <v>93</v>
      </c>
      <c r="O34" s="296">
        <v>96</v>
      </c>
      <c r="P34" s="296">
        <v>101</v>
      </c>
      <c r="Q34" s="296">
        <v>97</v>
      </c>
      <c r="R34" s="296">
        <v>98</v>
      </c>
      <c r="S34" s="296">
        <v>102</v>
      </c>
      <c r="T34" s="296">
        <v>116</v>
      </c>
      <c r="U34" s="296">
        <v>123</v>
      </c>
      <c r="V34" s="296">
        <v>132</v>
      </c>
      <c r="W34" s="296">
        <v>154</v>
      </c>
      <c r="X34" s="296">
        <v>156</v>
      </c>
      <c r="Y34" s="296">
        <v>162</v>
      </c>
      <c r="Z34" s="296">
        <v>148</v>
      </c>
      <c r="AA34" s="296">
        <v>157</v>
      </c>
      <c r="AB34" s="296">
        <v>170</v>
      </c>
      <c r="AC34" s="296">
        <v>182</v>
      </c>
      <c r="AD34" s="296">
        <v>194</v>
      </c>
      <c r="AE34" s="296">
        <v>198</v>
      </c>
      <c r="AF34" s="296">
        <v>198</v>
      </c>
      <c r="AG34" s="296">
        <v>203</v>
      </c>
      <c r="AH34" s="296">
        <v>201</v>
      </c>
      <c r="AI34" s="296">
        <v>208</v>
      </c>
      <c r="AJ34" s="296">
        <v>206</v>
      </c>
      <c r="AK34" s="296">
        <v>215</v>
      </c>
      <c r="AL34" s="296">
        <v>195</v>
      </c>
      <c r="AM34" s="296">
        <v>200</v>
      </c>
      <c r="AN34" s="296">
        <v>192</v>
      </c>
      <c r="AO34" s="296">
        <v>174</v>
      </c>
      <c r="AP34" s="296">
        <v>149</v>
      </c>
      <c r="AQ34" s="296">
        <v>146</v>
      </c>
      <c r="AR34" s="296">
        <v>136</v>
      </c>
      <c r="AS34" s="296">
        <v>128</v>
      </c>
      <c r="AT34" s="296">
        <v>126</v>
      </c>
      <c r="AU34" s="296">
        <v>121</v>
      </c>
      <c r="AV34" s="296">
        <v>111</v>
      </c>
      <c r="AW34" s="296">
        <v>110</v>
      </c>
      <c r="AX34" s="296">
        <v>103</v>
      </c>
      <c r="AY34" s="296">
        <v>96</v>
      </c>
      <c r="AZ34" s="296">
        <v>95</v>
      </c>
      <c r="BA34" s="296">
        <v>85</v>
      </c>
      <c r="BB34" s="296">
        <v>88</v>
      </c>
      <c r="BC34" s="296">
        <v>91</v>
      </c>
      <c r="BD34" s="296">
        <v>90</v>
      </c>
      <c r="BE34" s="296">
        <v>88</v>
      </c>
      <c r="BF34" s="296">
        <v>100</v>
      </c>
      <c r="BG34" s="296">
        <v>87</v>
      </c>
      <c r="BH34" s="296">
        <v>85</v>
      </c>
      <c r="BI34" s="296">
        <v>79</v>
      </c>
      <c r="BJ34" s="296">
        <v>76</v>
      </c>
      <c r="BK34" s="296">
        <v>67</v>
      </c>
      <c r="BL34" s="296">
        <v>65</v>
      </c>
      <c r="BM34" s="296">
        <v>61</v>
      </c>
      <c r="BN34" s="296">
        <v>65</v>
      </c>
      <c r="BO34" s="296">
        <v>63</v>
      </c>
      <c r="BP34" s="296">
        <v>62</v>
      </c>
      <c r="BQ34" s="296">
        <v>62</v>
      </c>
      <c r="BR34" s="296">
        <v>70</v>
      </c>
      <c r="BS34" s="296">
        <v>65</v>
      </c>
      <c r="BT34" s="296">
        <v>59</v>
      </c>
      <c r="BU34" s="296">
        <v>53</v>
      </c>
      <c r="BV34" s="296">
        <v>62</v>
      </c>
      <c r="BW34" s="296">
        <v>61</v>
      </c>
    </row>
    <row r="35" spans="1:75" x14ac:dyDescent="0.25">
      <c r="A35" t="s">
        <v>32</v>
      </c>
      <c r="B35" s="296">
        <v>10</v>
      </c>
      <c r="C35" s="296">
        <v>9</v>
      </c>
      <c r="D35" s="296">
        <v>9</v>
      </c>
      <c r="E35" s="296">
        <v>7</v>
      </c>
      <c r="F35" s="296">
        <v>8</v>
      </c>
      <c r="G35" s="296">
        <v>9</v>
      </c>
      <c r="H35" s="296">
        <v>8</v>
      </c>
      <c r="I35" s="296">
        <v>8</v>
      </c>
      <c r="J35" s="296">
        <v>9</v>
      </c>
      <c r="K35" s="296">
        <v>10</v>
      </c>
      <c r="L35" s="296">
        <v>9</v>
      </c>
      <c r="M35" s="296">
        <v>11</v>
      </c>
      <c r="N35" s="296">
        <v>8</v>
      </c>
      <c r="O35" s="296">
        <v>8</v>
      </c>
      <c r="P35" s="296">
        <v>13</v>
      </c>
      <c r="Q35" s="296">
        <v>10</v>
      </c>
      <c r="R35" s="296">
        <v>9</v>
      </c>
      <c r="S35" s="296">
        <v>12</v>
      </c>
      <c r="T35" s="296">
        <v>11</v>
      </c>
      <c r="U35" s="296">
        <v>12</v>
      </c>
      <c r="V35" s="296">
        <v>11</v>
      </c>
      <c r="W35" s="296">
        <v>9</v>
      </c>
      <c r="X35" s="296">
        <v>9</v>
      </c>
      <c r="Y35" s="296">
        <v>8</v>
      </c>
      <c r="Z35" s="296">
        <v>10</v>
      </c>
      <c r="AA35" s="296">
        <v>11</v>
      </c>
      <c r="AB35" s="296">
        <v>9</v>
      </c>
      <c r="AC35" s="296">
        <v>7</v>
      </c>
      <c r="AD35" s="296">
        <v>7</v>
      </c>
      <c r="AE35" s="296">
        <v>6</v>
      </c>
      <c r="AF35" s="296">
        <v>6</v>
      </c>
      <c r="AG35" s="296">
        <v>9</v>
      </c>
      <c r="AH35" s="296">
        <v>8</v>
      </c>
      <c r="AI35" s="296">
        <v>11</v>
      </c>
      <c r="AJ35" s="296">
        <v>13</v>
      </c>
      <c r="AK35" s="296">
        <v>13</v>
      </c>
      <c r="AL35" s="296">
        <v>11</v>
      </c>
      <c r="AM35" s="296">
        <v>11</v>
      </c>
      <c r="AN35" s="296">
        <v>13</v>
      </c>
      <c r="AO35" s="296">
        <v>14</v>
      </c>
      <c r="AP35" s="296">
        <v>17</v>
      </c>
      <c r="AQ35" s="296">
        <v>14</v>
      </c>
      <c r="AR35" s="296">
        <v>15</v>
      </c>
      <c r="AS35" s="296">
        <v>12</v>
      </c>
      <c r="AT35" s="296">
        <v>14</v>
      </c>
      <c r="AU35" s="296">
        <v>18</v>
      </c>
      <c r="AV35" s="296">
        <v>18</v>
      </c>
      <c r="AW35" s="296">
        <v>15</v>
      </c>
      <c r="AX35" s="296">
        <v>13</v>
      </c>
      <c r="AY35" s="296">
        <v>13</v>
      </c>
      <c r="AZ35" s="296">
        <v>14</v>
      </c>
      <c r="BA35" s="296">
        <v>13</v>
      </c>
      <c r="BB35" s="296">
        <v>9</v>
      </c>
      <c r="BC35" s="296">
        <v>11</v>
      </c>
      <c r="BD35" s="296">
        <v>11</v>
      </c>
      <c r="BE35" s="296">
        <v>13</v>
      </c>
      <c r="BF35" s="296">
        <v>11</v>
      </c>
      <c r="BG35" s="296">
        <v>12</v>
      </c>
      <c r="BH35" s="296">
        <v>12</v>
      </c>
      <c r="BI35" s="296">
        <v>14</v>
      </c>
      <c r="BJ35" s="296">
        <v>11</v>
      </c>
      <c r="BK35" s="296">
        <v>11</v>
      </c>
      <c r="BL35" s="296">
        <v>13</v>
      </c>
      <c r="BM35" s="296">
        <v>16</v>
      </c>
      <c r="BN35" s="296">
        <v>17</v>
      </c>
      <c r="BO35" s="296">
        <v>16</v>
      </c>
      <c r="BP35" s="296">
        <v>13</v>
      </c>
      <c r="BQ35" s="296">
        <v>15</v>
      </c>
      <c r="BR35" s="296">
        <v>15</v>
      </c>
      <c r="BS35" s="296">
        <v>18</v>
      </c>
      <c r="BT35" s="296">
        <v>21</v>
      </c>
      <c r="BU35" s="296">
        <v>24</v>
      </c>
      <c r="BV35" s="296">
        <v>20</v>
      </c>
      <c r="BW35" s="296">
        <v>15</v>
      </c>
    </row>
    <row r="36" spans="1:75" x14ac:dyDescent="0.25">
      <c r="A36" t="s">
        <v>33</v>
      </c>
      <c r="B36" s="296">
        <v>11</v>
      </c>
      <c r="C36" s="296">
        <v>12</v>
      </c>
      <c r="D36" s="296">
        <v>10</v>
      </c>
      <c r="E36" s="296">
        <v>10</v>
      </c>
      <c r="F36" s="296">
        <v>14</v>
      </c>
      <c r="G36" s="296">
        <v>13</v>
      </c>
      <c r="H36" s="296">
        <v>11</v>
      </c>
      <c r="I36" s="296">
        <v>14</v>
      </c>
      <c r="J36" s="296">
        <v>15</v>
      </c>
      <c r="K36" s="296">
        <v>19</v>
      </c>
      <c r="L36" s="296">
        <v>21</v>
      </c>
      <c r="M36" s="296">
        <v>17</v>
      </c>
      <c r="N36" s="296">
        <v>15</v>
      </c>
      <c r="O36" s="296">
        <v>18</v>
      </c>
      <c r="P36" s="296">
        <v>17</v>
      </c>
      <c r="Q36" s="296">
        <v>18</v>
      </c>
      <c r="R36" s="296">
        <v>18</v>
      </c>
      <c r="S36" s="296">
        <v>16</v>
      </c>
      <c r="T36" s="296">
        <v>18</v>
      </c>
      <c r="U36" s="296">
        <v>17</v>
      </c>
      <c r="V36" s="296">
        <v>17</v>
      </c>
      <c r="W36" s="296">
        <v>16</v>
      </c>
      <c r="X36" s="296">
        <v>20</v>
      </c>
      <c r="Y36" s="296">
        <v>22</v>
      </c>
      <c r="Z36" s="296">
        <v>19</v>
      </c>
      <c r="AA36" s="296">
        <v>21</v>
      </c>
      <c r="AB36" s="296">
        <v>25</v>
      </c>
      <c r="AC36" s="296">
        <v>24</v>
      </c>
      <c r="AD36" s="296">
        <v>24</v>
      </c>
      <c r="AE36" s="296">
        <v>22</v>
      </c>
      <c r="AF36" s="296">
        <v>24</v>
      </c>
      <c r="AG36" s="296">
        <v>25</v>
      </c>
      <c r="AH36" s="296">
        <v>22</v>
      </c>
      <c r="AI36" s="296">
        <v>23</v>
      </c>
      <c r="AJ36" s="296">
        <v>25</v>
      </c>
      <c r="AK36" s="296">
        <v>28</v>
      </c>
      <c r="AL36" s="296">
        <v>29</v>
      </c>
      <c r="AM36" s="296">
        <v>27</v>
      </c>
      <c r="AN36" s="296">
        <v>24</v>
      </c>
      <c r="AO36" s="296">
        <v>23</v>
      </c>
      <c r="AP36" s="296">
        <v>21</v>
      </c>
      <c r="AQ36" s="296">
        <v>17</v>
      </c>
      <c r="AR36" s="296">
        <v>18</v>
      </c>
      <c r="AS36" s="296">
        <v>18</v>
      </c>
      <c r="AT36" s="296">
        <v>17</v>
      </c>
      <c r="AU36" s="296">
        <v>15</v>
      </c>
      <c r="AV36" s="296">
        <v>13</v>
      </c>
      <c r="AW36" s="296">
        <v>13</v>
      </c>
      <c r="AX36" s="296">
        <v>11</v>
      </c>
      <c r="AY36" s="296">
        <v>6</v>
      </c>
      <c r="AZ36" s="296">
        <v>9</v>
      </c>
      <c r="BA36" s="296">
        <v>10</v>
      </c>
      <c r="BB36" s="296">
        <v>11</v>
      </c>
      <c r="BC36" s="296">
        <v>16</v>
      </c>
      <c r="BD36" s="296">
        <v>17</v>
      </c>
      <c r="BE36" s="296">
        <v>18</v>
      </c>
      <c r="BF36" s="296">
        <v>13</v>
      </c>
      <c r="BG36" s="296">
        <v>16</v>
      </c>
      <c r="BH36" s="296">
        <v>12</v>
      </c>
      <c r="BI36" s="296">
        <v>13</v>
      </c>
      <c r="BJ36" s="296">
        <v>12</v>
      </c>
      <c r="BK36" s="296">
        <v>11</v>
      </c>
      <c r="BL36" s="296">
        <v>13</v>
      </c>
      <c r="BM36" s="296">
        <v>12</v>
      </c>
      <c r="BN36" s="296">
        <v>9</v>
      </c>
      <c r="BO36" s="296">
        <v>13</v>
      </c>
      <c r="BP36" s="296">
        <v>12</v>
      </c>
      <c r="BQ36" s="296">
        <v>11</v>
      </c>
      <c r="BR36" s="296">
        <v>8</v>
      </c>
      <c r="BS36" s="296">
        <v>9</v>
      </c>
      <c r="BT36" s="296">
        <v>12</v>
      </c>
      <c r="BU36" s="296">
        <v>13</v>
      </c>
      <c r="BV36" s="296">
        <v>16</v>
      </c>
      <c r="BW36" s="296">
        <v>14</v>
      </c>
    </row>
    <row r="37" spans="1:75" x14ac:dyDescent="0.25">
      <c r="A37" t="s">
        <v>34</v>
      </c>
      <c r="B37" s="296">
        <v>4</v>
      </c>
      <c r="C37" s="296">
        <v>3</v>
      </c>
      <c r="D37" s="296">
        <v>3</v>
      </c>
      <c r="E37" s="296">
        <v>3</v>
      </c>
      <c r="F37" s="296">
        <v>2</v>
      </c>
      <c r="G37" s="296">
        <v>2</v>
      </c>
      <c r="H37" s="296">
        <v>2</v>
      </c>
      <c r="I37" s="296">
        <v>1</v>
      </c>
      <c r="J37" s="296">
        <v>1</v>
      </c>
      <c r="K37" s="296">
        <v>2</v>
      </c>
      <c r="L37" s="296">
        <v>4</v>
      </c>
      <c r="M37" s="296">
        <v>3</v>
      </c>
      <c r="N37" s="296">
        <v>2</v>
      </c>
      <c r="O37" s="296">
        <v>3</v>
      </c>
      <c r="P37" s="296">
        <v>2</v>
      </c>
      <c r="Q37" s="296">
        <v>3</v>
      </c>
      <c r="R37" s="296">
        <v>4</v>
      </c>
      <c r="S37" s="296">
        <v>4</v>
      </c>
      <c r="T37" s="296">
        <v>4</v>
      </c>
      <c r="U37" s="296">
        <v>4</v>
      </c>
      <c r="V37" s="296">
        <v>7</v>
      </c>
      <c r="W37" s="296">
        <v>6</v>
      </c>
      <c r="X37" s="296">
        <v>6</v>
      </c>
      <c r="Y37" s="296">
        <v>5</v>
      </c>
      <c r="Z37" s="296">
        <v>7</v>
      </c>
      <c r="AA37" s="296">
        <v>8</v>
      </c>
      <c r="AB37" s="296">
        <v>8</v>
      </c>
      <c r="AC37" s="296">
        <v>10</v>
      </c>
      <c r="AD37" s="296">
        <v>8</v>
      </c>
      <c r="AE37" s="296">
        <v>7</v>
      </c>
      <c r="AF37" s="296">
        <v>4</v>
      </c>
      <c r="AG37" s="296">
        <v>5</v>
      </c>
      <c r="AH37" s="296">
        <v>6</v>
      </c>
      <c r="AI37" s="296">
        <v>7</v>
      </c>
      <c r="AJ37" s="296">
        <v>5</v>
      </c>
      <c r="AK37" s="296">
        <v>7</v>
      </c>
      <c r="AL37" s="296">
        <v>6</v>
      </c>
      <c r="AM37" s="296">
        <v>4</v>
      </c>
      <c r="AN37" s="296">
        <v>4</v>
      </c>
      <c r="AO37" s="296">
        <v>4</v>
      </c>
      <c r="AP37" s="296">
        <v>5</v>
      </c>
      <c r="AQ37" s="296">
        <v>4</v>
      </c>
      <c r="AR37" s="296">
        <v>5</v>
      </c>
      <c r="AS37" s="296">
        <v>6</v>
      </c>
      <c r="AT37" s="296">
        <v>5</v>
      </c>
      <c r="AU37" s="296">
        <v>4</v>
      </c>
      <c r="AV37" s="296">
        <v>4</v>
      </c>
      <c r="AW37" s="296">
        <v>4</v>
      </c>
      <c r="AX37" s="296">
        <v>6</v>
      </c>
      <c r="AY37" s="296">
        <v>7</v>
      </c>
      <c r="AZ37" s="296">
        <v>9</v>
      </c>
      <c r="BA37" s="296">
        <v>10</v>
      </c>
      <c r="BB37" s="296">
        <v>9</v>
      </c>
      <c r="BC37" s="296">
        <v>12</v>
      </c>
      <c r="BD37" s="296">
        <v>13</v>
      </c>
      <c r="BE37" s="296">
        <v>8</v>
      </c>
      <c r="BF37" s="296">
        <v>7</v>
      </c>
      <c r="BG37" s="296">
        <v>5</v>
      </c>
      <c r="BH37" s="296">
        <v>6</v>
      </c>
      <c r="BI37" s="296">
        <v>6</v>
      </c>
      <c r="BJ37" s="296">
        <v>4</v>
      </c>
      <c r="BK37" s="296">
        <v>4</v>
      </c>
      <c r="BL37" s="296">
        <v>6</v>
      </c>
      <c r="BM37" s="296">
        <v>5</v>
      </c>
      <c r="BN37" s="296">
        <v>6</v>
      </c>
      <c r="BO37" s="296">
        <v>7</v>
      </c>
      <c r="BP37" s="296">
        <v>5</v>
      </c>
      <c r="BQ37" s="296">
        <v>2</v>
      </c>
      <c r="BR37" s="296">
        <v>2</v>
      </c>
      <c r="BS37" s="296">
        <v>2</v>
      </c>
      <c r="BT37" s="296">
        <v>3</v>
      </c>
      <c r="BU37" s="296">
        <v>3</v>
      </c>
      <c r="BV37" s="296">
        <v>1</v>
      </c>
      <c r="BW37" s="296">
        <v>1</v>
      </c>
    </row>
    <row r="38" spans="1:75" x14ac:dyDescent="0.25">
      <c r="A38" t="s">
        <v>35</v>
      </c>
      <c r="B38" s="296">
        <v>4850</v>
      </c>
      <c r="C38" s="296">
        <v>4399</v>
      </c>
      <c r="D38" s="296">
        <v>3750</v>
      </c>
      <c r="E38" s="296">
        <v>3255</v>
      </c>
      <c r="F38" s="296">
        <v>3268</v>
      </c>
      <c r="G38" s="296">
        <v>4207</v>
      </c>
      <c r="H38" s="296">
        <v>5143</v>
      </c>
      <c r="I38" s="296">
        <v>5045</v>
      </c>
      <c r="J38" s="296">
        <v>4126</v>
      </c>
      <c r="K38" s="296">
        <v>3205</v>
      </c>
      <c r="L38" s="296">
        <v>2718</v>
      </c>
      <c r="M38" s="296">
        <v>2388</v>
      </c>
      <c r="N38" s="296">
        <v>2240</v>
      </c>
      <c r="O38" s="296">
        <v>2156</v>
      </c>
      <c r="P38" s="296">
        <v>2107</v>
      </c>
      <c r="Q38" s="296">
        <v>2099</v>
      </c>
      <c r="R38" s="296">
        <v>2095</v>
      </c>
      <c r="S38" s="296">
        <v>2097</v>
      </c>
      <c r="T38" s="296">
        <v>2095</v>
      </c>
      <c r="U38" s="296">
        <v>2084</v>
      </c>
      <c r="V38" s="296">
        <v>2016</v>
      </c>
      <c r="W38" s="296">
        <v>2006</v>
      </c>
      <c r="X38" s="296">
        <v>1954</v>
      </c>
      <c r="Y38" s="296">
        <v>1962</v>
      </c>
      <c r="Z38" s="296">
        <v>1946</v>
      </c>
      <c r="AA38" s="296">
        <v>1913</v>
      </c>
      <c r="AB38" s="296">
        <v>1906</v>
      </c>
      <c r="AC38" s="296">
        <v>1862</v>
      </c>
      <c r="AD38" s="296">
        <v>1753</v>
      </c>
      <c r="AE38" s="296">
        <v>1784</v>
      </c>
      <c r="AF38" s="296">
        <v>1718</v>
      </c>
      <c r="AG38" s="296">
        <v>1628</v>
      </c>
      <c r="AH38" s="296">
        <v>1597</v>
      </c>
      <c r="AI38" s="296">
        <v>1553</v>
      </c>
      <c r="AJ38" s="296">
        <v>1462</v>
      </c>
      <c r="AK38" s="296">
        <v>1402</v>
      </c>
      <c r="AL38" s="296">
        <v>1358</v>
      </c>
      <c r="AM38" s="296">
        <v>1281</v>
      </c>
      <c r="AN38" s="296">
        <v>1248</v>
      </c>
      <c r="AO38" s="296">
        <v>1214</v>
      </c>
      <c r="AP38" s="296">
        <v>1198</v>
      </c>
      <c r="AQ38" s="296">
        <v>1158</v>
      </c>
      <c r="AR38" s="296">
        <v>1056</v>
      </c>
      <c r="AS38" s="296">
        <v>980</v>
      </c>
      <c r="AT38" s="296">
        <v>886</v>
      </c>
      <c r="AU38" s="296">
        <v>857</v>
      </c>
      <c r="AV38" s="296">
        <v>827</v>
      </c>
      <c r="AW38" s="296">
        <v>834</v>
      </c>
      <c r="AX38" s="296">
        <v>792</v>
      </c>
      <c r="AY38" s="296">
        <v>807</v>
      </c>
      <c r="AZ38" s="296">
        <v>827</v>
      </c>
      <c r="BA38" s="296">
        <v>871</v>
      </c>
      <c r="BB38" s="296">
        <v>917</v>
      </c>
      <c r="BC38" s="296">
        <v>955</v>
      </c>
      <c r="BD38" s="296">
        <v>940</v>
      </c>
      <c r="BE38" s="296">
        <v>917</v>
      </c>
      <c r="BF38" s="296">
        <v>901</v>
      </c>
      <c r="BG38" s="296">
        <v>914</v>
      </c>
      <c r="BH38" s="296">
        <v>924</v>
      </c>
      <c r="BI38" s="296">
        <v>922</v>
      </c>
      <c r="BJ38" s="296">
        <v>904</v>
      </c>
      <c r="BK38" s="296">
        <v>919</v>
      </c>
      <c r="BL38" s="296">
        <v>943</v>
      </c>
      <c r="BM38" s="296">
        <v>930</v>
      </c>
      <c r="BN38" s="296">
        <v>959</v>
      </c>
      <c r="BO38" s="296">
        <v>975</v>
      </c>
      <c r="BP38" s="296">
        <v>981</v>
      </c>
      <c r="BQ38" s="296">
        <v>994</v>
      </c>
      <c r="BR38" s="296">
        <v>985</v>
      </c>
      <c r="BS38" s="296">
        <v>987</v>
      </c>
      <c r="BT38" s="296">
        <v>983</v>
      </c>
      <c r="BU38" s="296">
        <v>985</v>
      </c>
      <c r="BV38" s="296">
        <v>946</v>
      </c>
      <c r="BW38" s="296">
        <v>988</v>
      </c>
    </row>
    <row r="39" spans="1:75" x14ac:dyDescent="0.25">
      <c r="A39" t="s">
        <v>36</v>
      </c>
      <c r="B39" s="296">
        <v>2</v>
      </c>
      <c r="C39" s="296">
        <v>3</v>
      </c>
      <c r="D39" s="296">
        <v>2</v>
      </c>
      <c r="E39" s="296">
        <v>2</v>
      </c>
      <c r="F39" s="296">
        <v>1</v>
      </c>
      <c r="G39" s="296">
        <v>3</v>
      </c>
      <c r="H39" s="296">
        <v>3</v>
      </c>
      <c r="I39" s="296">
        <v>5</v>
      </c>
      <c r="J39" s="296">
        <v>2</v>
      </c>
      <c r="K39" s="296">
        <v>3</v>
      </c>
      <c r="L39" s="296">
        <v>6</v>
      </c>
      <c r="M39" s="296">
        <v>2</v>
      </c>
      <c r="N39" s="296">
        <v>4</v>
      </c>
      <c r="O39" s="296">
        <v>4</v>
      </c>
      <c r="P39" s="296">
        <v>6</v>
      </c>
      <c r="Q39" s="296">
        <v>4</v>
      </c>
      <c r="R39" s="296">
        <v>8</v>
      </c>
      <c r="S39" s="296">
        <v>10</v>
      </c>
      <c r="T39" s="296">
        <v>10</v>
      </c>
      <c r="U39" s="296">
        <v>8</v>
      </c>
      <c r="V39" s="296">
        <v>8</v>
      </c>
      <c r="W39" s="296">
        <v>12</v>
      </c>
      <c r="X39" s="296">
        <v>14</v>
      </c>
      <c r="Y39" s="296">
        <v>13</v>
      </c>
      <c r="Z39" s="296">
        <v>14</v>
      </c>
      <c r="AA39" s="296">
        <v>11</v>
      </c>
      <c r="AB39" s="296">
        <v>12</v>
      </c>
      <c r="AC39" s="296">
        <v>14</v>
      </c>
      <c r="AD39" s="296">
        <v>18</v>
      </c>
      <c r="AE39" s="296">
        <v>18</v>
      </c>
      <c r="AF39" s="296">
        <v>13</v>
      </c>
      <c r="AG39" s="296">
        <v>10</v>
      </c>
      <c r="AH39" s="296">
        <v>9</v>
      </c>
      <c r="AI39" s="296">
        <v>15</v>
      </c>
      <c r="AJ39" s="296">
        <v>11</v>
      </c>
      <c r="AK39" s="296">
        <v>11</v>
      </c>
      <c r="AL39" s="296">
        <v>11</v>
      </c>
      <c r="AM39" s="296">
        <v>11</v>
      </c>
      <c r="AN39" s="296">
        <v>10</v>
      </c>
      <c r="AO39" s="296">
        <v>11</v>
      </c>
      <c r="AP39" s="296">
        <v>10</v>
      </c>
      <c r="AQ39" s="296">
        <v>11</v>
      </c>
      <c r="AR39" s="296">
        <v>11</v>
      </c>
      <c r="AS39" s="296">
        <v>10</v>
      </c>
      <c r="AT39" s="296">
        <v>14</v>
      </c>
      <c r="AU39" s="296">
        <v>14</v>
      </c>
      <c r="AV39" s="296">
        <v>12</v>
      </c>
      <c r="AW39" s="296">
        <v>15</v>
      </c>
      <c r="AX39" s="296">
        <v>13</v>
      </c>
      <c r="AY39" s="296">
        <v>16</v>
      </c>
      <c r="AZ39" s="296">
        <v>15</v>
      </c>
      <c r="BA39" s="296">
        <v>14</v>
      </c>
      <c r="BB39" s="296">
        <v>11</v>
      </c>
      <c r="BC39" s="296">
        <v>13</v>
      </c>
      <c r="BD39" s="296">
        <v>9</v>
      </c>
      <c r="BE39" s="296">
        <v>10</v>
      </c>
      <c r="BF39" s="296">
        <v>9</v>
      </c>
      <c r="BG39" s="296">
        <v>8</v>
      </c>
      <c r="BH39" s="296">
        <v>9</v>
      </c>
      <c r="BI39" s="296">
        <v>6</v>
      </c>
      <c r="BJ39" s="296">
        <v>9</v>
      </c>
      <c r="BK39" s="296">
        <v>8</v>
      </c>
      <c r="BL39" s="296">
        <v>7</v>
      </c>
      <c r="BM39" s="296">
        <v>7</v>
      </c>
      <c r="BN39" s="296">
        <v>10</v>
      </c>
      <c r="BO39" s="296">
        <v>8</v>
      </c>
      <c r="BP39" s="296">
        <v>8</v>
      </c>
      <c r="BQ39" s="296">
        <v>11</v>
      </c>
      <c r="BR39" s="296">
        <v>12</v>
      </c>
      <c r="BS39" s="296">
        <v>11</v>
      </c>
      <c r="BT39" s="296">
        <v>12</v>
      </c>
      <c r="BU39" s="296">
        <v>13</v>
      </c>
      <c r="BV39" s="296">
        <v>11</v>
      </c>
      <c r="BW39" s="296">
        <v>7</v>
      </c>
    </row>
    <row r="40" spans="1:75" x14ac:dyDescent="0.25">
      <c r="A40" t="s">
        <v>37</v>
      </c>
      <c r="B40" s="296">
        <v>20</v>
      </c>
      <c r="C40" s="296">
        <v>18</v>
      </c>
      <c r="D40" s="296">
        <v>16</v>
      </c>
      <c r="E40" s="296">
        <v>15</v>
      </c>
      <c r="F40" s="296">
        <v>13</v>
      </c>
      <c r="G40" s="296">
        <v>17</v>
      </c>
      <c r="H40" s="296">
        <v>18</v>
      </c>
      <c r="I40" s="296">
        <v>16</v>
      </c>
      <c r="J40" s="296">
        <v>15</v>
      </c>
      <c r="K40" s="296">
        <v>19</v>
      </c>
      <c r="L40" s="296">
        <v>16</v>
      </c>
      <c r="M40" s="296">
        <v>15</v>
      </c>
      <c r="N40" s="296">
        <v>12</v>
      </c>
      <c r="O40" s="296">
        <v>12</v>
      </c>
      <c r="P40" s="296">
        <v>14</v>
      </c>
      <c r="Q40" s="296">
        <v>15</v>
      </c>
      <c r="R40" s="296">
        <v>16</v>
      </c>
      <c r="S40" s="296">
        <v>22</v>
      </c>
      <c r="T40" s="296">
        <v>15</v>
      </c>
      <c r="U40" s="296">
        <v>16</v>
      </c>
      <c r="V40" s="296">
        <v>14</v>
      </c>
      <c r="W40" s="296">
        <v>17</v>
      </c>
      <c r="X40" s="296">
        <v>13</v>
      </c>
      <c r="Y40" s="296">
        <v>9</v>
      </c>
      <c r="Z40" s="296">
        <v>9</v>
      </c>
      <c r="AA40" s="296">
        <v>10</v>
      </c>
      <c r="AB40" s="296">
        <v>8</v>
      </c>
      <c r="AC40" s="296">
        <v>6</v>
      </c>
      <c r="AD40" s="296">
        <v>5</v>
      </c>
      <c r="AE40" s="296">
        <v>7</v>
      </c>
      <c r="AF40" s="296">
        <v>6</v>
      </c>
      <c r="AG40" s="296">
        <v>8</v>
      </c>
      <c r="AH40" s="296">
        <v>6</v>
      </c>
      <c r="AI40" s="296">
        <v>5</v>
      </c>
      <c r="AJ40" s="296">
        <v>7</v>
      </c>
      <c r="AK40" s="296">
        <v>4</v>
      </c>
      <c r="AL40" s="296">
        <v>4</v>
      </c>
      <c r="AM40" s="296">
        <v>7</v>
      </c>
      <c r="AN40" s="296">
        <v>5</v>
      </c>
      <c r="AO40" s="296">
        <v>4</v>
      </c>
      <c r="AP40" s="296">
        <v>2</v>
      </c>
      <c r="AQ40" s="296">
        <v>1</v>
      </c>
      <c r="AR40" s="296">
        <v>1</v>
      </c>
      <c r="AS40" s="296">
        <v>2</v>
      </c>
      <c r="AT40" s="296">
        <v>1</v>
      </c>
      <c r="AU40" s="296">
        <v>1</v>
      </c>
      <c r="AV40" s="296">
        <v>1</v>
      </c>
      <c r="AW40" s="296">
        <v>3</v>
      </c>
      <c r="AX40" s="296">
        <v>3</v>
      </c>
      <c r="AY40" s="296">
        <v>3</v>
      </c>
      <c r="AZ40" s="296">
        <v>5</v>
      </c>
      <c r="BA40" s="296">
        <v>4</v>
      </c>
      <c r="BB40" s="296">
        <v>2</v>
      </c>
      <c r="BC40" s="296">
        <v>3</v>
      </c>
      <c r="BD40" s="296">
        <v>3</v>
      </c>
      <c r="BE40" s="296">
        <v>3</v>
      </c>
      <c r="BF40" s="296">
        <v>5</v>
      </c>
      <c r="BG40" s="296">
        <v>3</v>
      </c>
      <c r="BH40" s="296">
        <v>4</v>
      </c>
      <c r="BI40" s="296">
        <v>4</v>
      </c>
      <c r="BJ40" s="296">
        <v>1</v>
      </c>
      <c r="BK40" s="296">
        <v>2</v>
      </c>
      <c r="BL40" s="296">
        <v>2</v>
      </c>
      <c r="BM40" s="296">
        <v>2</v>
      </c>
      <c r="BN40" s="296">
        <v>2</v>
      </c>
      <c r="BO40" s="296">
        <v>2</v>
      </c>
      <c r="BP40" s="296">
        <v>3</v>
      </c>
      <c r="BQ40" s="296">
        <v>3</v>
      </c>
      <c r="BR40" s="296">
        <v>4</v>
      </c>
      <c r="BS40" s="296">
        <v>3</v>
      </c>
      <c r="BT40" s="296">
        <v>2</v>
      </c>
      <c r="BU40" s="296">
        <v>2</v>
      </c>
      <c r="BV40" s="296">
        <v>3</v>
      </c>
      <c r="BW40" s="296">
        <v>3</v>
      </c>
    </row>
    <row r="41" spans="1:75" x14ac:dyDescent="0.25">
      <c r="A41" t="s">
        <v>38</v>
      </c>
      <c r="B41" s="296">
        <v>1</v>
      </c>
      <c r="C41" s="296">
        <v>1</v>
      </c>
      <c r="D41" s="296" t="s">
        <v>18</v>
      </c>
      <c r="E41" s="296">
        <v>1</v>
      </c>
      <c r="F41" s="296">
        <v>2</v>
      </c>
      <c r="G41" s="296">
        <v>1</v>
      </c>
      <c r="H41" s="296">
        <v>1</v>
      </c>
      <c r="I41" s="296">
        <v>2</v>
      </c>
      <c r="J41" s="296">
        <v>1</v>
      </c>
      <c r="K41" s="296">
        <v>1</v>
      </c>
      <c r="L41" s="296">
        <v>1</v>
      </c>
      <c r="M41" s="296" t="s">
        <v>18</v>
      </c>
      <c r="N41" s="296" t="s">
        <v>18</v>
      </c>
      <c r="O41" s="296" t="s">
        <v>18</v>
      </c>
      <c r="P41" s="296">
        <v>1</v>
      </c>
      <c r="Q41" s="296">
        <v>1</v>
      </c>
      <c r="R41" s="296">
        <v>1</v>
      </c>
      <c r="S41" s="296">
        <v>1</v>
      </c>
      <c r="T41" s="296">
        <v>1</v>
      </c>
      <c r="U41" s="296">
        <v>2</v>
      </c>
      <c r="V41" s="296">
        <v>2</v>
      </c>
      <c r="W41" s="296">
        <v>2</v>
      </c>
      <c r="X41" s="296">
        <v>6</v>
      </c>
      <c r="Y41" s="296">
        <v>8</v>
      </c>
      <c r="Z41" s="296">
        <v>7</v>
      </c>
      <c r="AA41" s="296">
        <v>9</v>
      </c>
      <c r="AB41" s="296">
        <v>6</v>
      </c>
      <c r="AC41" s="296">
        <v>8</v>
      </c>
      <c r="AD41" s="296">
        <v>8</v>
      </c>
      <c r="AE41" s="296">
        <v>7</v>
      </c>
      <c r="AF41" s="296">
        <v>8</v>
      </c>
      <c r="AG41" s="296">
        <v>7</v>
      </c>
      <c r="AH41" s="296">
        <v>7</v>
      </c>
      <c r="AI41" s="296">
        <v>6</v>
      </c>
      <c r="AJ41" s="296">
        <v>7</v>
      </c>
      <c r="AK41" s="296">
        <v>6</v>
      </c>
      <c r="AL41" s="296">
        <v>7</v>
      </c>
      <c r="AM41" s="296">
        <v>11</v>
      </c>
      <c r="AN41" s="296">
        <v>11</v>
      </c>
      <c r="AO41" s="296">
        <v>7</v>
      </c>
      <c r="AP41" s="296">
        <v>4</v>
      </c>
      <c r="AQ41" s="296">
        <v>5</v>
      </c>
      <c r="AR41" s="296">
        <v>4</v>
      </c>
      <c r="AS41" s="296">
        <v>6</v>
      </c>
      <c r="AT41" s="296">
        <v>3</v>
      </c>
      <c r="AU41" s="296">
        <v>2</v>
      </c>
      <c r="AV41" s="296">
        <v>2</v>
      </c>
      <c r="AW41" s="296">
        <v>1</v>
      </c>
      <c r="AX41" s="296">
        <v>1</v>
      </c>
      <c r="AY41" s="296">
        <v>1</v>
      </c>
      <c r="AZ41" s="296">
        <v>1</v>
      </c>
      <c r="BA41" s="296">
        <v>2</v>
      </c>
      <c r="BB41" s="296">
        <v>4</v>
      </c>
      <c r="BC41" s="296">
        <v>5</v>
      </c>
      <c r="BD41" s="296">
        <v>3</v>
      </c>
      <c r="BE41" s="296">
        <v>3</v>
      </c>
      <c r="BF41" s="296">
        <v>2</v>
      </c>
      <c r="BG41" s="296">
        <v>2</v>
      </c>
      <c r="BH41" s="296">
        <v>2</v>
      </c>
      <c r="BI41" s="296">
        <v>1</v>
      </c>
      <c r="BJ41" s="296">
        <v>2</v>
      </c>
      <c r="BK41" s="296">
        <v>2</v>
      </c>
      <c r="BL41" s="296">
        <v>1</v>
      </c>
      <c r="BM41" s="296">
        <v>1</v>
      </c>
      <c r="BN41" s="296">
        <v>2</v>
      </c>
      <c r="BO41" s="296">
        <v>1</v>
      </c>
      <c r="BP41" s="296">
        <v>1</v>
      </c>
      <c r="BQ41" s="296">
        <v>1</v>
      </c>
      <c r="BR41" s="296">
        <v>1</v>
      </c>
      <c r="BS41" s="296">
        <v>1</v>
      </c>
      <c r="BT41" s="296">
        <v>1</v>
      </c>
      <c r="BU41" s="296" t="s">
        <v>18</v>
      </c>
      <c r="BV41" s="296">
        <v>2</v>
      </c>
      <c r="BW41" s="296">
        <v>1</v>
      </c>
    </row>
    <row r="42" spans="1:75" x14ac:dyDescent="0.25">
      <c r="A42" t="s">
        <v>39</v>
      </c>
      <c r="B42" s="296">
        <v>14</v>
      </c>
      <c r="C42" s="296">
        <v>15</v>
      </c>
      <c r="D42" s="296">
        <v>19</v>
      </c>
      <c r="E42" s="296">
        <v>21</v>
      </c>
      <c r="F42" s="296">
        <v>23</v>
      </c>
      <c r="G42" s="296">
        <v>27</v>
      </c>
      <c r="H42" s="296">
        <v>26</v>
      </c>
      <c r="I42" s="296">
        <v>29</v>
      </c>
      <c r="J42" s="296">
        <v>30</v>
      </c>
      <c r="K42" s="296">
        <v>27</v>
      </c>
      <c r="L42" s="296">
        <v>29</v>
      </c>
      <c r="M42" s="296">
        <v>30</v>
      </c>
      <c r="N42" s="296">
        <v>35</v>
      </c>
      <c r="O42" s="296">
        <v>35</v>
      </c>
      <c r="P42" s="296">
        <v>34</v>
      </c>
      <c r="Q42" s="296">
        <v>37</v>
      </c>
      <c r="R42" s="296">
        <v>37</v>
      </c>
      <c r="S42" s="296">
        <v>37</v>
      </c>
      <c r="T42" s="296">
        <v>35</v>
      </c>
      <c r="U42" s="296">
        <v>40</v>
      </c>
      <c r="V42" s="296">
        <v>38</v>
      </c>
      <c r="W42" s="296">
        <v>38</v>
      </c>
      <c r="X42" s="296">
        <v>44</v>
      </c>
      <c r="Y42" s="296">
        <v>42</v>
      </c>
      <c r="Z42" s="296">
        <v>44</v>
      </c>
      <c r="AA42" s="296">
        <v>37</v>
      </c>
      <c r="AB42" s="296">
        <v>38</v>
      </c>
      <c r="AC42" s="296">
        <v>39</v>
      </c>
      <c r="AD42" s="296">
        <v>38</v>
      </c>
      <c r="AE42" s="296">
        <v>40</v>
      </c>
      <c r="AF42" s="296">
        <v>45</v>
      </c>
      <c r="AG42" s="296">
        <v>44</v>
      </c>
      <c r="AH42" s="296">
        <v>38</v>
      </c>
      <c r="AI42" s="296">
        <v>46</v>
      </c>
      <c r="AJ42" s="296">
        <v>48</v>
      </c>
      <c r="AK42" s="296">
        <v>42</v>
      </c>
      <c r="AL42" s="296">
        <v>44</v>
      </c>
      <c r="AM42" s="296">
        <v>45</v>
      </c>
      <c r="AN42" s="296">
        <v>41</v>
      </c>
      <c r="AO42" s="296">
        <v>44</v>
      </c>
      <c r="AP42" s="296">
        <v>45</v>
      </c>
      <c r="AQ42" s="296">
        <v>40</v>
      </c>
      <c r="AR42" s="296">
        <v>36</v>
      </c>
      <c r="AS42" s="296">
        <v>30</v>
      </c>
      <c r="AT42" s="296">
        <v>31</v>
      </c>
      <c r="AU42" s="296">
        <v>31</v>
      </c>
      <c r="AV42" s="296">
        <v>29</v>
      </c>
      <c r="AW42" s="296">
        <v>26</v>
      </c>
      <c r="AX42" s="296">
        <v>22</v>
      </c>
      <c r="AY42" s="296">
        <v>27</v>
      </c>
      <c r="AZ42" s="296">
        <v>27</v>
      </c>
      <c r="BA42" s="296">
        <v>30</v>
      </c>
      <c r="BB42" s="296">
        <v>30</v>
      </c>
      <c r="BC42" s="296">
        <v>28</v>
      </c>
      <c r="BD42" s="296">
        <v>26</v>
      </c>
      <c r="BE42" s="296">
        <v>31</v>
      </c>
      <c r="BF42" s="296">
        <v>32</v>
      </c>
      <c r="BG42" s="296">
        <v>36</v>
      </c>
      <c r="BH42" s="296">
        <v>30</v>
      </c>
      <c r="BI42" s="296">
        <v>32</v>
      </c>
      <c r="BJ42" s="296">
        <v>34</v>
      </c>
      <c r="BK42" s="296">
        <v>34</v>
      </c>
      <c r="BL42" s="296">
        <v>32</v>
      </c>
      <c r="BM42" s="296">
        <v>28</v>
      </c>
      <c r="BN42" s="296">
        <v>28</v>
      </c>
      <c r="BO42" s="296">
        <v>27</v>
      </c>
      <c r="BP42" s="296">
        <v>24</v>
      </c>
      <c r="BQ42" s="296">
        <v>27</v>
      </c>
      <c r="BR42" s="296">
        <v>26</v>
      </c>
      <c r="BS42" s="296">
        <v>27</v>
      </c>
      <c r="BT42" s="296">
        <v>28</v>
      </c>
      <c r="BU42" s="296">
        <v>34</v>
      </c>
      <c r="BV42" s="296">
        <v>25</v>
      </c>
      <c r="BW42" s="296">
        <v>27</v>
      </c>
    </row>
    <row r="43" spans="1:75" x14ac:dyDescent="0.25">
      <c r="A43" t="s">
        <v>40</v>
      </c>
      <c r="B43" s="296">
        <v>19</v>
      </c>
      <c r="C43" s="296">
        <v>17</v>
      </c>
      <c r="D43" s="296">
        <v>13</v>
      </c>
      <c r="E43" s="296">
        <v>14</v>
      </c>
      <c r="F43" s="296">
        <v>18</v>
      </c>
      <c r="G43" s="296">
        <v>18</v>
      </c>
      <c r="H43" s="296">
        <v>21</v>
      </c>
      <c r="I43" s="296">
        <v>18</v>
      </c>
      <c r="J43" s="296">
        <v>19</v>
      </c>
      <c r="K43" s="296">
        <v>21</v>
      </c>
      <c r="L43" s="296">
        <v>23</v>
      </c>
      <c r="M43" s="296">
        <v>20</v>
      </c>
      <c r="N43" s="296">
        <v>23</v>
      </c>
      <c r="O43" s="296">
        <v>21</v>
      </c>
      <c r="P43" s="296">
        <v>19</v>
      </c>
      <c r="Q43" s="296">
        <v>27</v>
      </c>
      <c r="R43" s="296">
        <v>24</v>
      </c>
      <c r="S43" s="296">
        <v>21</v>
      </c>
      <c r="T43" s="296">
        <v>16</v>
      </c>
      <c r="U43" s="296">
        <v>21</v>
      </c>
      <c r="V43" s="296">
        <v>24</v>
      </c>
      <c r="W43" s="296">
        <v>24</v>
      </c>
      <c r="X43" s="296">
        <v>24</v>
      </c>
      <c r="Y43" s="296">
        <v>24</v>
      </c>
      <c r="Z43" s="296">
        <v>23</v>
      </c>
      <c r="AA43" s="296">
        <v>23</v>
      </c>
      <c r="AB43" s="296">
        <v>19</v>
      </c>
      <c r="AC43" s="296">
        <v>18</v>
      </c>
      <c r="AD43" s="296">
        <v>19</v>
      </c>
      <c r="AE43" s="296">
        <v>20</v>
      </c>
      <c r="AF43" s="296">
        <v>25</v>
      </c>
      <c r="AG43" s="296">
        <v>26</v>
      </c>
      <c r="AH43" s="296">
        <v>29</v>
      </c>
      <c r="AI43" s="296">
        <v>33</v>
      </c>
      <c r="AJ43" s="296">
        <v>35</v>
      </c>
      <c r="AK43" s="296">
        <v>30</v>
      </c>
      <c r="AL43" s="296">
        <v>34</v>
      </c>
      <c r="AM43" s="296">
        <v>37</v>
      </c>
      <c r="AN43" s="296">
        <v>32</v>
      </c>
      <c r="AO43" s="296">
        <v>32</v>
      </c>
      <c r="AP43" s="296">
        <v>32</v>
      </c>
      <c r="AQ43" s="296">
        <v>34</v>
      </c>
      <c r="AR43" s="296">
        <v>28</v>
      </c>
      <c r="AS43" s="296">
        <v>25</v>
      </c>
      <c r="AT43" s="296">
        <v>28</v>
      </c>
      <c r="AU43" s="296">
        <v>28</v>
      </c>
      <c r="AV43" s="296">
        <v>25</v>
      </c>
      <c r="AW43" s="296">
        <v>24</v>
      </c>
      <c r="AX43" s="296">
        <v>26</v>
      </c>
      <c r="AY43" s="296">
        <v>26</v>
      </c>
      <c r="AZ43" s="296">
        <v>34</v>
      </c>
      <c r="BA43" s="296">
        <v>32</v>
      </c>
      <c r="BB43" s="296">
        <v>28</v>
      </c>
      <c r="BC43" s="296">
        <v>26</v>
      </c>
      <c r="BD43" s="296">
        <v>26</v>
      </c>
      <c r="BE43" s="296">
        <v>23</v>
      </c>
      <c r="BF43" s="296">
        <v>26</v>
      </c>
      <c r="BG43" s="296">
        <v>25</v>
      </c>
      <c r="BH43" s="296">
        <v>22</v>
      </c>
      <c r="BI43" s="296">
        <v>23</v>
      </c>
      <c r="BJ43" s="296">
        <v>25</v>
      </c>
      <c r="BK43" s="296">
        <v>27</v>
      </c>
      <c r="BL43" s="296">
        <v>27</v>
      </c>
      <c r="BM43" s="296">
        <v>23</v>
      </c>
      <c r="BN43" s="296">
        <v>22</v>
      </c>
      <c r="BO43" s="296">
        <v>20</v>
      </c>
      <c r="BP43" s="296">
        <v>20</v>
      </c>
      <c r="BQ43" s="296">
        <v>21</v>
      </c>
      <c r="BR43" s="296">
        <v>18</v>
      </c>
      <c r="BS43" s="296">
        <v>22</v>
      </c>
      <c r="BT43" s="296">
        <v>17</v>
      </c>
      <c r="BU43" s="296">
        <v>20</v>
      </c>
      <c r="BV43" s="296">
        <v>17</v>
      </c>
      <c r="BW43" s="296">
        <v>16</v>
      </c>
    </row>
    <row r="44" spans="1:75" x14ac:dyDescent="0.25">
      <c r="A44" t="s">
        <v>41</v>
      </c>
      <c r="B44" s="296">
        <v>2</v>
      </c>
      <c r="C44" s="296">
        <v>2</v>
      </c>
      <c r="D44" s="296">
        <v>1</v>
      </c>
      <c r="E44" s="296">
        <v>1</v>
      </c>
      <c r="F44" s="296">
        <v>1</v>
      </c>
      <c r="G44" s="296">
        <v>3</v>
      </c>
      <c r="H44" s="296">
        <v>5</v>
      </c>
      <c r="I44" s="296">
        <v>5</v>
      </c>
      <c r="J44" s="296">
        <v>4</v>
      </c>
      <c r="K44" s="296">
        <v>6</v>
      </c>
      <c r="L44" s="296">
        <v>7</v>
      </c>
      <c r="M44" s="296">
        <v>5</v>
      </c>
      <c r="N44" s="296">
        <v>4</v>
      </c>
      <c r="O44" s="296">
        <v>4</v>
      </c>
      <c r="P44" s="296">
        <v>3</v>
      </c>
      <c r="Q44" s="296">
        <v>1</v>
      </c>
      <c r="R44" s="296">
        <v>1</v>
      </c>
      <c r="S44" s="296">
        <v>1</v>
      </c>
      <c r="T44" s="296">
        <v>1</v>
      </c>
      <c r="U44" s="296">
        <v>1</v>
      </c>
      <c r="V44" s="296">
        <v>1</v>
      </c>
      <c r="W44" s="296">
        <v>1</v>
      </c>
      <c r="X44" s="296">
        <v>1</v>
      </c>
      <c r="Y44" s="296" t="s">
        <v>18</v>
      </c>
      <c r="Z44" s="296" t="s">
        <v>18</v>
      </c>
      <c r="AA44" s="296" t="s">
        <v>18</v>
      </c>
      <c r="AB44" s="296" t="s">
        <v>18</v>
      </c>
      <c r="AC44" s="296" t="s">
        <v>18</v>
      </c>
      <c r="AD44" s="296" t="s">
        <v>18</v>
      </c>
      <c r="AE44" s="296" t="s">
        <v>18</v>
      </c>
      <c r="AF44" s="296" t="s">
        <v>18</v>
      </c>
      <c r="AG44" s="296" t="s">
        <v>18</v>
      </c>
      <c r="AH44" s="296" t="s">
        <v>18</v>
      </c>
      <c r="AI44" s="296" t="s">
        <v>18</v>
      </c>
      <c r="AJ44" s="296" t="s">
        <v>18</v>
      </c>
      <c r="AK44" s="296" t="s">
        <v>18</v>
      </c>
      <c r="AL44" s="296" t="s">
        <v>18</v>
      </c>
      <c r="AM44" s="296" t="s">
        <v>18</v>
      </c>
      <c r="AN44" s="296" t="s">
        <v>18</v>
      </c>
      <c r="AO44" s="296" t="s">
        <v>18</v>
      </c>
      <c r="AP44" s="296" t="s">
        <v>18</v>
      </c>
      <c r="AQ44" s="296" t="s">
        <v>18</v>
      </c>
      <c r="AR44" s="296" t="s">
        <v>18</v>
      </c>
      <c r="AS44" s="296">
        <v>1</v>
      </c>
      <c r="AT44" s="296">
        <v>1</v>
      </c>
      <c r="AU44" s="296">
        <v>3</v>
      </c>
      <c r="AV44" s="296">
        <v>1</v>
      </c>
      <c r="AW44" s="296">
        <v>1</v>
      </c>
      <c r="AX44" s="296">
        <v>2</v>
      </c>
      <c r="AY44" s="296">
        <v>1</v>
      </c>
      <c r="AZ44" s="296">
        <v>1</v>
      </c>
      <c r="BA44" s="296" t="s">
        <v>18</v>
      </c>
      <c r="BB44" s="296">
        <v>1</v>
      </c>
      <c r="BC44" s="296">
        <v>1</v>
      </c>
      <c r="BD44" s="296">
        <v>1</v>
      </c>
      <c r="BE44" s="296" t="s">
        <v>18</v>
      </c>
      <c r="BF44" s="296" t="s">
        <v>18</v>
      </c>
      <c r="BG44" s="296" t="s">
        <v>18</v>
      </c>
      <c r="BH44" s="296" t="s">
        <v>18</v>
      </c>
      <c r="BI44" s="296" t="s">
        <v>18</v>
      </c>
      <c r="BJ44" s="296" t="s">
        <v>18</v>
      </c>
      <c r="BK44" s="296" t="s">
        <v>18</v>
      </c>
      <c r="BL44" s="296" t="s">
        <v>18</v>
      </c>
      <c r="BM44" s="296" t="s">
        <v>18</v>
      </c>
      <c r="BN44" s="296" t="s">
        <v>18</v>
      </c>
      <c r="BO44" s="296" t="s">
        <v>18</v>
      </c>
      <c r="BP44" s="296">
        <v>2</v>
      </c>
      <c r="BQ44" s="296">
        <v>2</v>
      </c>
      <c r="BR44" s="296">
        <v>2</v>
      </c>
      <c r="BS44" s="296">
        <v>2</v>
      </c>
      <c r="BT44" s="296">
        <v>1</v>
      </c>
      <c r="BU44" s="296">
        <v>1</v>
      </c>
      <c r="BV44" s="296">
        <v>1</v>
      </c>
      <c r="BW44" s="296">
        <v>1</v>
      </c>
    </row>
    <row r="45" spans="1:75" x14ac:dyDescent="0.25">
      <c r="A45" t="s">
        <v>42</v>
      </c>
      <c r="B45" s="296">
        <v>1</v>
      </c>
      <c r="C45" s="296">
        <v>1</v>
      </c>
      <c r="D45" s="296">
        <v>1</v>
      </c>
      <c r="E45" s="296">
        <v>2</v>
      </c>
      <c r="F45" s="296">
        <v>2</v>
      </c>
      <c r="G45" s="296">
        <v>2</v>
      </c>
      <c r="H45" s="296">
        <v>2</v>
      </c>
      <c r="I45" s="296">
        <v>2</v>
      </c>
      <c r="J45" s="296" t="s">
        <v>18</v>
      </c>
      <c r="K45" s="296" t="s">
        <v>18</v>
      </c>
      <c r="L45" s="296" t="s">
        <v>18</v>
      </c>
      <c r="M45" s="296" t="s">
        <v>18</v>
      </c>
      <c r="N45" s="296" t="s">
        <v>18</v>
      </c>
      <c r="O45" s="296" t="s">
        <v>18</v>
      </c>
      <c r="P45" s="296" t="s">
        <v>18</v>
      </c>
      <c r="Q45" s="296" t="s">
        <v>18</v>
      </c>
      <c r="R45" s="296" t="s">
        <v>18</v>
      </c>
      <c r="S45" s="296" t="s">
        <v>18</v>
      </c>
      <c r="T45" s="296" t="s">
        <v>18</v>
      </c>
      <c r="U45" s="296" t="s">
        <v>18</v>
      </c>
      <c r="V45" s="296" t="s">
        <v>18</v>
      </c>
      <c r="W45" s="296" t="s">
        <v>18</v>
      </c>
      <c r="X45" s="296" t="s">
        <v>18</v>
      </c>
      <c r="Y45" s="296" t="s">
        <v>18</v>
      </c>
      <c r="Z45" s="296" t="s">
        <v>18</v>
      </c>
      <c r="AA45" s="296">
        <v>1</v>
      </c>
      <c r="AB45" s="296">
        <v>1</v>
      </c>
      <c r="AC45" s="296">
        <v>1</v>
      </c>
      <c r="AD45" s="296">
        <v>1</v>
      </c>
      <c r="AE45" s="296" t="s">
        <v>18</v>
      </c>
      <c r="AF45" s="296" t="s">
        <v>18</v>
      </c>
      <c r="AG45" s="296" t="s">
        <v>18</v>
      </c>
      <c r="AH45" s="296" t="s">
        <v>18</v>
      </c>
      <c r="AI45" s="296" t="s">
        <v>18</v>
      </c>
      <c r="AJ45" s="296" t="s">
        <v>18</v>
      </c>
      <c r="AK45" s="296" t="s">
        <v>18</v>
      </c>
      <c r="AL45" s="296" t="s">
        <v>18</v>
      </c>
      <c r="AM45" s="296" t="s">
        <v>18</v>
      </c>
      <c r="AN45" s="296" t="s">
        <v>18</v>
      </c>
      <c r="AO45" s="296" t="s">
        <v>18</v>
      </c>
      <c r="AP45" s="296" t="s">
        <v>18</v>
      </c>
      <c r="AQ45" s="296" t="s">
        <v>18</v>
      </c>
      <c r="AR45" s="296" t="s">
        <v>18</v>
      </c>
      <c r="AS45" s="296" t="s">
        <v>18</v>
      </c>
      <c r="AT45" s="296" t="s">
        <v>18</v>
      </c>
      <c r="AU45" s="296">
        <v>1</v>
      </c>
      <c r="AV45" s="296">
        <v>1</v>
      </c>
      <c r="AW45" s="296">
        <v>1</v>
      </c>
      <c r="AX45" s="296">
        <v>1</v>
      </c>
      <c r="AY45" s="296">
        <v>2</v>
      </c>
      <c r="AZ45" s="296">
        <v>1</v>
      </c>
      <c r="BA45" s="296">
        <v>1</v>
      </c>
      <c r="BB45" s="296">
        <v>2</v>
      </c>
      <c r="BC45" s="296">
        <v>1</v>
      </c>
      <c r="BD45" s="296">
        <v>2</v>
      </c>
      <c r="BE45" s="296">
        <v>2</v>
      </c>
      <c r="BF45" s="296">
        <v>2</v>
      </c>
      <c r="BG45" s="296">
        <v>2</v>
      </c>
      <c r="BH45" s="296">
        <v>2</v>
      </c>
      <c r="BI45" s="296">
        <v>2</v>
      </c>
      <c r="BJ45" s="296">
        <v>2</v>
      </c>
      <c r="BK45" s="296">
        <v>2</v>
      </c>
      <c r="BL45" s="296">
        <v>2</v>
      </c>
      <c r="BM45" s="296">
        <v>1</v>
      </c>
      <c r="BN45" s="296">
        <v>1</v>
      </c>
      <c r="BO45" s="296">
        <v>1</v>
      </c>
      <c r="BP45" s="296">
        <v>2</v>
      </c>
      <c r="BQ45" s="296">
        <v>2</v>
      </c>
      <c r="BR45" s="296">
        <v>2</v>
      </c>
      <c r="BS45" s="296">
        <v>2</v>
      </c>
      <c r="BT45" s="296">
        <v>2</v>
      </c>
      <c r="BU45" s="296">
        <v>1</v>
      </c>
      <c r="BV45" s="296">
        <v>1</v>
      </c>
      <c r="BW45" s="296">
        <v>1</v>
      </c>
    </row>
    <row r="46" spans="1:75" x14ac:dyDescent="0.25">
      <c r="A46" t="s">
        <v>43</v>
      </c>
      <c r="B46" s="296">
        <v>51</v>
      </c>
      <c r="C46" s="296">
        <v>44</v>
      </c>
      <c r="D46" s="296">
        <v>38</v>
      </c>
      <c r="E46" s="296">
        <v>41</v>
      </c>
      <c r="F46" s="296">
        <v>36</v>
      </c>
      <c r="G46" s="296">
        <v>38</v>
      </c>
      <c r="H46" s="296">
        <v>39</v>
      </c>
      <c r="I46" s="296">
        <v>41</v>
      </c>
      <c r="J46" s="296">
        <v>44</v>
      </c>
      <c r="K46" s="296">
        <v>39</v>
      </c>
      <c r="L46" s="296">
        <v>39</v>
      </c>
      <c r="M46" s="296">
        <v>40</v>
      </c>
      <c r="N46" s="296">
        <v>40</v>
      </c>
      <c r="O46" s="296">
        <v>39</v>
      </c>
      <c r="P46" s="296">
        <v>39</v>
      </c>
      <c r="Q46" s="296">
        <v>42</v>
      </c>
      <c r="R46" s="296">
        <v>38</v>
      </c>
      <c r="S46" s="296">
        <v>40</v>
      </c>
      <c r="T46" s="296">
        <v>43</v>
      </c>
      <c r="U46" s="296">
        <v>43</v>
      </c>
      <c r="V46" s="296">
        <v>51</v>
      </c>
      <c r="W46" s="296">
        <v>52</v>
      </c>
      <c r="X46" s="296">
        <v>54</v>
      </c>
      <c r="Y46" s="296">
        <v>51</v>
      </c>
      <c r="Z46" s="296">
        <v>57</v>
      </c>
      <c r="AA46" s="296">
        <v>60</v>
      </c>
      <c r="AB46" s="296">
        <v>61</v>
      </c>
      <c r="AC46" s="296">
        <v>63</v>
      </c>
      <c r="AD46" s="296">
        <v>60</v>
      </c>
      <c r="AE46" s="296">
        <v>54</v>
      </c>
      <c r="AF46" s="296">
        <v>47</v>
      </c>
      <c r="AG46" s="296">
        <v>52</v>
      </c>
      <c r="AH46" s="296">
        <v>47</v>
      </c>
      <c r="AI46" s="296">
        <v>50</v>
      </c>
      <c r="AJ46" s="296">
        <v>48</v>
      </c>
      <c r="AK46" s="296">
        <v>44</v>
      </c>
      <c r="AL46" s="296">
        <v>39</v>
      </c>
      <c r="AM46" s="296">
        <v>43</v>
      </c>
      <c r="AN46" s="296">
        <v>43</v>
      </c>
      <c r="AO46" s="296">
        <v>41</v>
      </c>
      <c r="AP46" s="296">
        <v>45</v>
      </c>
      <c r="AQ46" s="296">
        <v>46</v>
      </c>
      <c r="AR46" s="296">
        <v>46</v>
      </c>
      <c r="AS46" s="296">
        <v>49</v>
      </c>
      <c r="AT46" s="296">
        <v>46</v>
      </c>
      <c r="AU46" s="296">
        <v>47</v>
      </c>
      <c r="AV46" s="296">
        <v>46</v>
      </c>
      <c r="AW46" s="296">
        <v>50</v>
      </c>
      <c r="AX46" s="296">
        <v>47</v>
      </c>
      <c r="AY46" s="296">
        <v>42</v>
      </c>
      <c r="AZ46" s="296">
        <v>43</v>
      </c>
      <c r="BA46" s="296">
        <v>38</v>
      </c>
      <c r="BB46" s="296">
        <v>36</v>
      </c>
      <c r="BC46" s="296">
        <v>40</v>
      </c>
      <c r="BD46" s="296">
        <v>42</v>
      </c>
      <c r="BE46" s="296">
        <v>37</v>
      </c>
      <c r="BF46" s="296">
        <v>35</v>
      </c>
      <c r="BG46" s="296">
        <v>36</v>
      </c>
      <c r="BH46" s="296">
        <v>37</v>
      </c>
      <c r="BI46" s="296">
        <v>35</v>
      </c>
      <c r="BJ46" s="296">
        <v>32</v>
      </c>
      <c r="BK46" s="296">
        <v>36</v>
      </c>
      <c r="BL46" s="296">
        <v>38</v>
      </c>
      <c r="BM46" s="296">
        <v>35</v>
      </c>
      <c r="BN46" s="296">
        <v>36</v>
      </c>
      <c r="BO46" s="296">
        <v>30</v>
      </c>
      <c r="BP46" s="296">
        <v>34</v>
      </c>
      <c r="BQ46" s="296">
        <v>37</v>
      </c>
      <c r="BR46" s="296">
        <v>36</v>
      </c>
      <c r="BS46" s="296">
        <v>41</v>
      </c>
      <c r="BT46" s="296">
        <v>39</v>
      </c>
      <c r="BU46" s="296">
        <v>40</v>
      </c>
      <c r="BV46" s="296">
        <v>39</v>
      </c>
      <c r="BW46" s="296">
        <v>34</v>
      </c>
    </row>
    <row r="47" spans="1:75" x14ac:dyDescent="0.25">
      <c r="A47" t="s">
        <v>44</v>
      </c>
      <c r="B47" s="296">
        <v>12</v>
      </c>
      <c r="C47" s="296">
        <v>11</v>
      </c>
      <c r="D47" s="296">
        <v>11</v>
      </c>
      <c r="E47" s="296">
        <v>13</v>
      </c>
      <c r="F47" s="296">
        <v>13</v>
      </c>
      <c r="G47" s="296">
        <v>13</v>
      </c>
      <c r="H47" s="296">
        <v>13</v>
      </c>
      <c r="I47" s="296">
        <v>14</v>
      </c>
      <c r="J47" s="296">
        <v>14</v>
      </c>
      <c r="K47" s="296">
        <v>15</v>
      </c>
      <c r="L47" s="296">
        <v>13</v>
      </c>
      <c r="M47" s="296">
        <v>12</v>
      </c>
      <c r="N47" s="296">
        <v>13</v>
      </c>
      <c r="O47" s="296">
        <v>13</v>
      </c>
      <c r="P47" s="296">
        <v>15</v>
      </c>
      <c r="Q47" s="296">
        <v>11</v>
      </c>
      <c r="R47" s="296">
        <v>10</v>
      </c>
      <c r="S47" s="296">
        <v>9</v>
      </c>
      <c r="T47" s="296">
        <v>9</v>
      </c>
      <c r="U47" s="296">
        <v>11</v>
      </c>
      <c r="V47" s="296">
        <v>8</v>
      </c>
      <c r="W47" s="296">
        <v>8</v>
      </c>
      <c r="X47" s="296">
        <v>11</v>
      </c>
      <c r="Y47" s="296">
        <v>12</v>
      </c>
      <c r="Z47" s="296">
        <v>11</v>
      </c>
      <c r="AA47" s="296">
        <v>13</v>
      </c>
      <c r="AB47" s="296">
        <v>12</v>
      </c>
      <c r="AC47" s="296">
        <v>10</v>
      </c>
      <c r="AD47" s="296">
        <v>11</v>
      </c>
      <c r="AE47" s="296">
        <v>15</v>
      </c>
      <c r="AF47" s="296">
        <v>13</v>
      </c>
      <c r="AG47" s="296">
        <v>12</v>
      </c>
      <c r="AH47" s="296">
        <v>13</v>
      </c>
      <c r="AI47" s="296">
        <v>14</v>
      </c>
      <c r="AJ47" s="296">
        <v>13</v>
      </c>
      <c r="AK47" s="296">
        <v>13</v>
      </c>
      <c r="AL47" s="296">
        <v>14</v>
      </c>
      <c r="AM47" s="296">
        <v>14</v>
      </c>
      <c r="AN47" s="296">
        <v>11</v>
      </c>
      <c r="AO47" s="296">
        <v>11</v>
      </c>
      <c r="AP47" s="296">
        <v>11</v>
      </c>
      <c r="AQ47" s="296">
        <v>7</v>
      </c>
      <c r="AR47" s="296">
        <v>6</v>
      </c>
      <c r="AS47" s="296">
        <v>8</v>
      </c>
      <c r="AT47" s="296">
        <v>7</v>
      </c>
      <c r="AU47" s="296">
        <v>6</v>
      </c>
      <c r="AV47" s="296">
        <v>10</v>
      </c>
      <c r="AW47" s="296">
        <v>8</v>
      </c>
      <c r="AX47" s="296">
        <v>10</v>
      </c>
      <c r="AY47" s="296">
        <v>10</v>
      </c>
      <c r="AZ47" s="296">
        <v>9</v>
      </c>
      <c r="BA47" s="296">
        <v>9</v>
      </c>
      <c r="BB47" s="296">
        <v>11</v>
      </c>
      <c r="BC47" s="296">
        <v>11</v>
      </c>
      <c r="BD47" s="296">
        <v>11</v>
      </c>
      <c r="BE47" s="296">
        <v>11</v>
      </c>
      <c r="BF47" s="296">
        <v>9</v>
      </c>
      <c r="BG47" s="296">
        <v>9</v>
      </c>
      <c r="BH47" s="296">
        <v>9</v>
      </c>
      <c r="BI47" s="296">
        <v>7</v>
      </c>
      <c r="BJ47" s="296">
        <v>5</v>
      </c>
      <c r="BK47" s="296">
        <v>5</v>
      </c>
      <c r="BL47" s="296">
        <v>5</v>
      </c>
      <c r="BM47" s="296">
        <v>3</v>
      </c>
      <c r="BN47" s="296">
        <v>2</v>
      </c>
      <c r="BO47" s="296">
        <v>2</v>
      </c>
      <c r="BP47" s="296">
        <v>2</v>
      </c>
      <c r="BQ47" s="296">
        <v>2</v>
      </c>
      <c r="BR47" s="296">
        <v>2</v>
      </c>
      <c r="BS47" s="296">
        <v>1</v>
      </c>
      <c r="BT47" s="296">
        <v>1</v>
      </c>
      <c r="BU47" s="296" t="s">
        <v>18</v>
      </c>
      <c r="BV47" s="296">
        <v>1</v>
      </c>
      <c r="BW47" s="296">
        <v>1</v>
      </c>
    </row>
    <row r="48" spans="1:75" x14ac:dyDescent="0.25">
      <c r="A48" t="s">
        <v>45</v>
      </c>
      <c r="B48" s="296">
        <v>9</v>
      </c>
      <c r="C48" s="296">
        <v>12</v>
      </c>
      <c r="D48" s="296">
        <v>11</v>
      </c>
      <c r="E48" s="296">
        <v>8</v>
      </c>
      <c r="F48" s="296">
        <v>9</v>
      </c>
      <c r="G48" s="296">
        <v>9</v>
      </c>
      <c r="H48" s="296">
        <v>7</v>
      </c>
      <c r="I48" s="296">
        <v>5</v>
      </c>
      <c r="J48" s="296">
        <v>6</v>
      </c>
      <c r="K48" s="296">
        <v>8</v>
      </c>
      <c r="L48" s="296">
        <v>6</v>
      </c>
      <c r="M48" s="296">
        <v>7</v>
      </c>
      <c r="N48" s="296">
        <v>8</v>
      </c>
      <c r="O48" s="296">
        <v>8</v>
      </c>
      <c r="P48" s="296">
        <v>7</v>
      </c>
      <c r="Q48" s="296">
        <v>8</v>
      </c>
      <c r="R48" s="296">
        <v>5</v>
      </c>
      <c r="S48" s="296">
        <v>4</v>
      </c>
      <c r="T48" s="296">
        <v>4</v>
      </c>
      <c r="U48" s="296">
        <v>4</v>
      </c>
      <c r="V48" s="296">
        <v>4</v>
      </c>
      <c r="W48" s="296">
        <v>5</v>
      </c>
      <c r="X48" s="296">
        <v>6</v>
      </c>
      <c r="Y48" s="296">
        <v>6</v>
      </c>
      <c r="Z48" s="296">
        <v>3</v>
      </c>
      <c r="AA48" s="296">
        <v>3</v>
      </c>
      <c r="AB48" s="296">
        <v>2</v>
      </c>
      <c r="AC48" s="296">
        <v>3</v>
      </c>
      <c r="AD48" s="296">
        <v>1</v>
      </c>
      <c r="AE48" s="296">
        <v>1</v>
      </c>
      <c r="AF48" s="296">
        <v>2</v>
      </c>
      <c r="AG48" s="296">
        <v>4</v>
      </c>
      <c r="AH48" s="296">
        <v>4</v>
      </c>
      <c r="AI48" s="296">
        <v>4</v>
      </c>
      <c r="AJ48" s="296">
        <v>4</v>
      </c>
      <c r="AK48" s="296">
        <v>2</v>
      </c>
      <c r="AL48" s="296">
        <v>2</v>
      </c>
      <c r="AM48" s="296">
        <v>3</v>
      </c>
      <c r="AN48" s="296">
        <v>1</v>
      </c>
      <c r="AO48" s="296">
        <v>2</v>
      </c>
      <c r="AP48" s="296">
        <v>2</v>
      </c>
      <c r="AQ48" s="296">
        <v>2</v>
      </c>
      <c r="AR48" s="296">
        <v>4</v>
      </c>
      <c r="AS48" s="296">
        <v>3</v>
      </c>
      <c r="AT48" s="296">
        <v>4</v>
      </c>
      <c r="AU48" s="296">
        <v>3</v>
      </c>
      <c r="AV48" s="296">
        <v>2</v>
      </c>
      <c r="AW48" s="296">
        <v>3</v>
      </c>
      <c r="AX48" s="296">
        <v>3</v>
      </c>
      <c r="AY48" s="296">
        <v>3</v>
      </c>
      <c r="AZ48" s="296">
        <v>4</v>
      </c>
      <c r="BA48" s="296">
        <v>4</v>
      </c>
      <c r="BB48" s="296">
        <v>3</v>
      </c>
      <c r="BC48" s="296">
        <v>2</v>
      </c>
      <c r="BD48" s="296">
        <v>3</v>
      </c>
      <c r="BE48" s="296">
        <v>3</v>
      </c>
      <c r="BF48" s="296">
        <v>6</v>
      </c>
      <c r="BG48" s="296">
        <v>8</v>
      </c>
      <c r="BH48" s="296">
        <v>7</v>
      </c>
      <c r="BI48" s="296">
        <v>6</v>
      </c>
      <c r="BJ48" s="296">
        <v>6</v>
      </c>
      <c r="BK48" s="296">
        <v>5</v>
      </c>
      <c r="BL48" s="296">
        <v>2</v>
      </c>
      <c r="BM48" s="296">
        <v>3</v>
      </c>
      <c r="BN48" s="296">
        <v>4</v>
      </c>
      <c r="BO48" s="296">
        <v>5</v>
      </c>
      <c r="BP48" s="296">
        <v>6</v>
      </c>
      <c r="BQ48" s="296">
        <v>5</v>
      </c>
      <c r="BR48" s="296">
        <v>5</v>
      </c>
      <c r="BS48" s="296">
        <v>6</v>
      </c>
      <c r="BT48" s="296">
        <v>5</v>
      </c>
      <c r="BU48" s="296">
        <v>6</v>
      </c>
      <c r="BV48" s="296">
        <v>4</v>
      </c>
      <c r="BW48" s="296">
        <v>3</v>
      </c>
    </row>
    <row r="49" spans="1:75" x14ac:dyDescent="0.25">
      <c r="A49" t="s">
        <v>46</v>
      </c>
      <c r="B49" s="296">
        <v>810</v>
      </c>
      <c r="C49" s="296">
        <v>809</v>
      </c>
      <c r="D49" s="296">
        <v>849</v>
      </c>
      <c r="E49" s="296">
        <v>786</v>
      </c>
      <c r="F49" s="296">
        <v>791</v>
      </c>
      <c r="G49" s="296">
        <v>768</v>
      </c>
      <c r="H49" s="296">
        <v>754</v>
      </c>
      <c r="I49" s="296">
        <v>720</v>
      </c>
      <c r="J49" s="296">
        <v>711</v>
      </c>
      <c r="K49" s="296">
        <v>717</v>
      </c>
      <c r="L49" s="296">
        <v>711</v>
      </c>
      <c r="M49" s="296">
        <v>690</v>
      </c>
      <c r="N49" s="296">
        <v>670</v>
      </c>
      <c r="O49" s="296">
        <v>689</v>
      </c>
      <c r="P49" s="296">
        <v>674</v>
      </c>
      <c r="Q49" s="296">
        <v>685</v>
      </c>
      <c r="R49" s="296">
        <v>643</v>
      </c>
      <c r="S49" s="296">
        <v>674</v>
      </c>
      <c r="T49" s="296">
        <v>663</v>
      </c>
      <c r="U49" s="296">
        <v>648</v>
      </c>
      <c r="V49" s="296">
        <v>609</v>
      </c>
      <c r="W49" s="296">
        <v>666</v>
      </c>
      <c r="X49" s="296">
        <v>605</v>
      </c>
      <c r="Y49" s="296">
        <v>590</v>
      </c>
      <c r="Z49" s="296">
        <v>534</v>
      </c>
      <c r="AA49" s="296">
        <v>535</v>
      </c>
      <c r="AB49" s="296">
        <v>483</v>
      </c>
      <c r="AC49" s="296">
        <v>445</v>
      </c>
      <c r="AD49" s="296">
        <v>441</v>
      </c>
      <c r="AE49" s="296">
        <v>425</v>
      </c>
      <c r="AF49" s="296">
        <v>416</v>
      </c>
      <c r="AG49" s="296">
        <v>378</v>
      </c>
      <c r="AH49" s="296">
        <v>394</v>
      </c>
      <c r="AI49" s="296">
        <v>388</v>
      </c>
      <c r="AJ49" s="296">
        <v>346</v>
      </c>
      <c r="AK49" s="296">
        <v>348</v>
      </c>
      <c r="AL49" s="296">
        <v>278</v>
      </c>
      <c r="AM49" s="296">
        <v>249</v>
      </c>
      <c r="AN49" s="296">
        <v>255</v>
      </c>
      <c r="AO49" s="296">
        <v>276</v>
      </c>
      <c r="AP49" s="296">
        <v>245</v>
      </c>
      <c r="AQ49" s="296">
        <v>240</v>
      </c>
      <c r="AR49" s="296">
        <v>243</v>
      </c>
      <c r="AS49" s="296">
        <v>263</v>
      </c>
      <c r="AT49" s="296">
        <v>222</v>
      </c>
      <c r="AU49" s="296">
        <v>229</v>
      </c>
      <c r="AV49" s="296">
        <v>218</v>
      </c>
      <c r="AW49" s="296">
        <v>211</v>
      </c>
      <c r="AX49" s="296">
        <v>192</v>
      </c>
      <c r="AY49" s="296">
        <v>208</v>
      </c>
      <c r="AZ49" s="296">
        <v>213</v>
      </c>
      <c r="BA49" s="296">
        <v>208</v>
      </c>
      <c r="BB49" s="296">
        <v>208</v>
      </c>
      <c r="BC49" s="296">
        <v>228</v>
      </c>
      <c r="BD49" s="296">
        <v>212</v>
      </c>
      <c r="BE49" s="296">
        <v>185</v>
      </c>
      <c r="BF49" s="296">
        <v>190</v>
      </c>
      <c r="BG49" s="296">
        <v>187</v>
      </c>
      <c r="BH49" s="296">
        <v>172</v>
      </c>
      <c r="BI49" s="296">
        <v>189</v>
      </c>
      <c r="BJ49" s="296">
        <v>178</v>
      </c>
      <c r="BK49" s="296">
        <v>175</v>
      </c>
      <c r="BL49" s="296">
        <v>185</v>
      </c>
      <c r="BM49" s="296">
        <v>187</v>
      </c>
      <c r="BN49" s="296">
        <v>177</v>
      </c>
      <c r="BO49" s="296">
        <v>192</v>
      </c>
      <c r="BP49" s="296">
        <v>198</v>
      </c>
      <c r="BQ49" s="296">
        <v>175</v>
      </c>
      <c r="BR49" s="296">
        <v>161</v>
      </c>
      <c r="BS49" s="296">
        <v>164</v>
      </c>
      <c r="BT49" s="296">
        <v>162</v>
      </c>
      <c r="BU49" s="296">
        <v>166</v>
      </c>
      <c r="BV49" s="296">
        <v>163</v>
      </c>
      <c r="BW49" s="296">
        <v>182</v>
      </c>
    </row>
    <row r="50" spans="1:75" x14ac:dyDescent="0.25">
      <c r="A50" t="s">
        <v>47</v>
      </c>
      <c r="B50" s="296">
        <v>35</v>
      </c>
      <c r="C50" s="296">
        <v>51</v>
      </c>
      <c r="D50" s="296">
        <v>58</v>
      </c>
      <c r="E50" s="296">
        <v>46</v>
      </c>
      <c r="F50" s="296">
        <v>45</v>
      </c>
      <c r="G50" s="296">
        <v>53</v>
      </c>
      <c r="H50" s="296">
        <v>58</v>
      </c>
      <c r="I50" s="296">
        <v>55</v>
      </c>
      <c r="J50" s="296">
        <v>47</v>
      </c>
      <c r="K50" s="296">
        <v>46</v>
      </c>
      <c r="L50" s="296">
        <v>43</v>
      </c>
      <c r="M50" s="296">
        <v>41</v>
      </c>
      <c r="N50" s="296">
        <v>45</v>
      </c>
      <c r="O50" s="296">
        <v>53</v>
      </c>
      <c r="P50" s="296">
        <v>52</v>
      </c>
      <c r="Q50" s="296">
        <v>57</v>
      </c>
      <c r="R50" s="296">
        <v>51</v>
      </c>
      <c r="S50" s="296">
        <v>54</v>
      </c>
      <c r="T50" s="296">
        <v>61</v>
      </c>
      <c r="U50" s="296">
        <v>58</v>
      </c>
      <c r="V50" s="296">
        <v>45</v>
      </c>
      <c r="W50" s="296">
        <v>50</v>
      </c>
      <c r="X50" s="296">
        <v>35</v>
      </c>
      <c r="Y50" s="296">
        <v>44</v>
      </c>
      <c r="Z50" s="296">
        <v>51</v>
      </c>
      <c r="AA50" s="296">
        <v>38</v>
      </c>
      <c r="AB50" s="296">
        <v>39</v>
      </c>
      <c r="AC50" s="296">
        <v>37</v>
      </c>
      <c r="AD50" s="296">
        <v>45</v>
      </c>
      <c r="AE50" s="296">
        <v>45</v>
      </c>
      <c r="AF50" s="296">
        <v>43</v>
      </c>
      <c r="AG50" s="296">
        <v>34</v>
      </c>
      <c r="AH50" s="296">
        <v>32</v>
      </c>
      <c r="AI50" s="296">
        <v>32</v>
      </c>
      <c r="AJ50" s="296">
        <v>32</v>
      </c>
      <c r="AK50" s="296">
        <v>31</v>
      </c>
      <c r="AL50" s="296">
        <v>27</v>
      </c>
      <c r="AM50" s="296">
        <v>21</v>
      </c>
      <c r="AN50" s="296">
        <v>26</v>
      </c>
      <c r="AO50" s="296">
        <v>25</v>
      </c>
      <c r="AP50" s="296">
        <v>26</v>
      </c>
      <c r="AQ50" s="296">
        <v>25</v>
      </c>
      <c r="AR50" s="296">
        <v>25</v>
      </c>
      <c r="AS50" s="296">
        <v>30</v>
      </c>
      <c r="AT50" s="296">
        <v>26</v>
      </c>
      <c r="AU50" s="296">
        <v>28</v>
      </c>
      <c r="AV50" s="296">
        <v>25</v>
      </c>
      <c r="AW50" s="296">
        <v>22</v>
      </c>
      <c r="AX50" s="296">
        <v>21</v>
      </c>
      <c r="AY50" s="296">
        <v>17</v>
      </c>
      <c r="AZ50" s="296">
        <v>15</v>
      </c>
      <c r="BA50" s="296">
        <v>21</v>
      </c>
      <c r="BB50" s="296">
        <v>23</v>
      </c>
      <c r="BC50" s="296">
        <v>22</v>
      </c>
      <c r="BD50" s="296">
        <v>19</v>
      </c>
      <c r="BE50" s="296">
        <v>11</v>
      </c>
      <c r="BF50" s="296">
        <v>17</v>
      </c>
      <c r="BG50" s="296">
        <v>13</v>
      </c>
      <c r="BH50" s="296">
        <v>13</v>
      </c>
      <c r="BI50" s="296">
        <v>18</v>
      </c>
      <c r="BJ50" s="296">
        <v>15</v>
      </c>
      <c r="BK50" s="296">
        <v>14</v>
      </c>
      <c r="BL50" s="296">
        <v>20</v>
      </c>
      <c r="BM50" s="296">
        <v>27</v>
      </c>
      <c r="BN50" s="296">
        <v>29</v>
      </c>
      <c r="BO50" s="296">
        <v>26</v>
      </c>
      <c r="BP50" s="296">
        <v>33</v>
      </c>
      <c r="BQ50" s="296">
        <v>20</v>
      </c>
      <c r="BR50" s="296">
        <v>22</v>
      </c>
      <c r="BS50" s="296">
        <v>23</v>
      </c>
      <c r="BT50" s="296">
        <v>20</v>
      </c>
      <c r="BU50" s="296">
        <v>20</v>
      </c>
      <c r="BV50" s="296">
        <v>14</v>
      </c>
      <c r="BW50" s="296">
        <v>21</v>
      </c>
    </row>
    <row r="51" spans="1:75" x14ac:dyDescent="0.25">
      <c r="A51" t="s">
        <v>48</v>
      </c>
      <c r="B51" s="296">
        <v>3</v>
      </c>
      <c r="C51" s="296">
        <v>2</v>
      </c>
      <c r="D51" s="296">
        <v>2</v>
      </c>
      <c r="E51" s="296">
        <v>3</v>
      </c>
      <c r="F51" s="296">
        <v>3</v>
      </c>
      <c r="G51" s="296">
        <v>3</v>
      </c>
      <c r="H51" s="296">
        <v>2</v>
      </c>
      <c r="I51" s="296">
        <v>3</v>
      </c>
      <c r="J51" s="296">
        <v>3</v>
      </c>
      <c r="K51" s="296">
        <v>3</v>
      </c>
      <c r="L51" s="296">
        <v>3</v>
      </c>
      <c r="M51" s="296">
        <v>1</v>
      </c>
      <c r="N51" s="296">
        <v>2</v>
      </c>
      <c r="O51" s="296">
        <v>3</v>
      </c>
      <c r="P51" s="296">
        <v>2</v>
      </c>
      <c r="Q51" s="296">
        <v>2</v>
      </c>
      <c r="R51" s="296">
        <v>2</v>
      </c>
      <c r="S51" s="296">
        <v>2</v>
      </c>
      <c r="T51" s="296">
        <v>2</v>
      </c>
      <c r="U51" s="296">
        <v>2</v>
      </c>
      <c r="V51" s="296">
        <v>1</v>
      </c>
      <c r="W51" s="296">
        <v>2</v>
      </c>
      <c r="X51" s="296">
        <v>2</v>
      </c>
      <c r="Y51" s="296">
        <v>2</v>
      </c>
      <c r="Z51" s="296">
        <v>1</v>
      </c>
      <c r="AA51" s="296">
        <v>1</v>
      </c>
      <c r="AB51" s="296">
        <v>1</v>
      </c>
      <c r="AC51" s="296">
        <v>1</v>
      </c>
      <c r="AD51" s="296">
        <v>1</v>
      </c>
      <c r="AE51" s="296">
        <v>1</v>
      </c>
      <c r="AF51" s="296" t="s">
        <v>18</v>
      </c>
      <c r="AG51" s="296" t="s">
        <v>18</v>
      </c>
      <c r="AH51" s="296" t="s">
        <v>18</v>
      </c>
      <c r="AI51" s="296" t="s">
        <v>18</v>
      </c>
      <c r="AJ51" s="296">
        <v>3</v>
      </c>
      <c r="AK51" s="296">
        <v>3</v>
      </c>
      <c r="AL51" s="296">
        <v>4</v>
      </c>
      <c r="AM51" s="296">
        <v>4</v>
      </c>
      <c r="AN51" s="296">
        <v>4</v>
      </c>
      <c r="AO51" s="296">
        <v>3</v>
      </c>
      <c r="AP51" s="296">
        <v>3</v>
      </c>
      <c r="AQ51" s="296">
        <v>4</v>
      </c>
      <c r="AR51" s="296">
        <v>2</v>
      </c>
      <c r="AS51" s="296">
        <v>2</v>
      </c>
      <c r="AT51" s="296">
        <v>3</v>
      </c>
      <c r="AU51" s="296">
        <v>4</v>
      </c>
      <c r="AV51" s="296">
        <v>3</v>
      </c>
      <c r="AW51" s="296">
        <v>2</v>
      </c>
      <c r="AX51" s="296">
        <v>2</v>
      </c>
      <c r="AY51" s="296">
        <v>4</v>
      </c>
      <c r="AZ51" s="296">
        <v>4</v>
      </c>
      <c r="BA51" s="296">
        <v>4</v>
      </c>
      <c r="BB51" s="296">
        <v>3</v>
      </c>
      <c r="BC51" s="296">
        <v>3</v>
      </c>
      <c r="BD51" s="296">
        <v>2</v>
      </c>
      <c r="BE51" s="296">
        <v>2</v>
      </c>
      <c r="BF51" s="296">
        <v>2</v>
      </c>
      <c r="BG51" s="296">
        <v>1</v>
      </c>
      <c r="BH51" s="296">
        <v>1</v>
      </c>
      <c r="BI51" s="296">
        <v>1</v>
      </c>
      <c r="BJ51" s="296">
        <v>2</v>
      </c>
      <c r="BK51" s="296">
        <v>2</v>
      </c>
      <c r="BL51" s="296">
        <v>2</v>
      </c>
      <c r="BM51" s="296">
        <v>2</v>
      </c>
      <c r="BN51" s="296">
        <v>2</v>
      </c>
      <c r="BO51" s="296">
        <v>3</v>
      </c>
      <c r="BP51" s="296">
        <v>2</v>
      </c>
      <c r="BQ51" s="296">
        <v>2</v>
      </c>
      <c r="BR51" s="296">
        <v>2</v>
      </c>
      <c r="BS51" s="296">
        <v>3</v>
      </c>
      <c r="BT51" s="296">
        <v>3</v>
      </c>
      <c r="BU51" s="296">
        <v>3</v>
      </c>
      <c r="BV51" s="296">
        <v>4</v>
      </c>
      <c r="BW51" s="296">
        <v>5</v>
      </c>
    </row>
    <row r="52" spans="1:75" x14ac:dyDescent="0.25">
      <c r="A52" t="s">
        <v>49</v>
      </c>
      <c r="B52" s="296">
        <v>291</v>
      </c>
      <c r="C52" s="296">
        <v>288</v>
      </c>
      <c r="D52" s="296">
        <v>288</v>
      </c>
      <c r="E52" s="296">
        <v>297</v>
      </c>
      <c r="F52" s="296">
        <v>304</v>
      </c>
      <c r="G52" s="296">
        <v>295</v>
      </c>
      <c r="H52" s="296">
        <v>305</v>
      </c>
      <c r="I52" s="296">
        <v>295</v>
      </c>
      <c r="J52" s="296">
        <v>300</v>
      </c>
      <c r="K52" s="296">
        <v>305</v>
      </c>
      <c r="L52" s="296">
        <v>303</v>
      </c>
      <c r="M52" s="296">
        <v>316</v>
      </c>
      <c r="N52" s="296">
        <v>311</v>
      </c>
      <c r="O52" s="296">
        <v>310</v>
      </c>
      <c r="P52" s="296">
        <v>327</v>
      </c>
      <c r="Q52" s="296">
        <v>328</v>
      </c>
      <c r="R52" s="296">
        <v>328</v>
      </c>
      <c r="S52" s="296">
        <v>345</v>
      </c>
      <c r="T52" s="296">
        <v>350</v>
      </c>
      <c r="U52" s="296">
        <v>340</v>
      </c>
      <c r="V52" s="296">
        <v>340</v>
      </c>
      <c r="W52" s="296">
        <v>341</v>
      </c>
      <c r="X52" s="296">
        <v>340</v>
      </c>
      <c r="Y52" s="296">
        <v>341</v>
      </c>
      <c r="Z52" s="296">
        <v>354</v>
      </c>
      <c r="AA52" s="296">
        <v>366</v>
      </c>
      <c r="AB52" s="296">
        <v>366</v>
      </c>
      <c r="AC52" s="296">
        <v>376</v>
      </c>
      <c r="AD52" s="296">
        <v>367</v>
      </c>
      <c r="AE52" s="296">
        <v>369</v>
      </c>
      <c r="AF52" s="296">
        <v>358</v>
      </c>
      <c r="AG52" s="296">
        <v>340</v>
      </c>
      <c r="AH52" s="296">
        <v>333</v>
      </c>
      <c r="AI52" s="296">
        <v>339</v>
      </c>
      <c r="AJ52" s="296">
        <v>344</v>
      </c>
      <c r="AK52" s="296">
        <v>356</v>
      </c>
      <c r="AL52" s="296">
        <v>351</v>
      </c>
      <c r="AM52" s="296">
        <v>380</v>
      </c>
      <c r="AN52" s="296">
        <v>374</v>
      </c>
      <c r="AO52" s="296">
        <v>354</v>
      </c>
      <c r="AP52" s="296">
        <v>334</v>
      </c>
      <c r="AQ52" s="296">
        <v>314</v>
      </c>
      <c r="AR52" s="296">
        <v>295</v>
      </c>
      <c r="AS52" s="296">
        <v>263</v>
      </c>
      <c r="AT52" s="296">
        <v>266</v>
      </c>
      <c r="AU52" s="296">
        <v>252</v>
      </c>
      <c r="AV52" s="296">
        <v>242</v>
      </c>
      <c r="AW52" s="296">
        <v>216</v>
      </c>
      <c r="AX52" s="296">
        <v>211</v>
      </c>
      <c r="AY52" s="296">
        <v>210</v>
      </c>
      <c r="AZ52" s="296">
        <v>199</v>
      </c>
      <c r="BA52" s="296">
        <v>198</v>
      </c>
      <c r="BB52" s="296">
        <v>193</v>
      </c>
      <c r="BC52" s="296">
        <v>194</v>
      </c>
      <c r="BD52" s="296">
        <v>195</v>
      </c>
      <c r="BE52" s="296">
        <v>195</v>
      </c>
      <c r="BF52" s="296">
        <v>180</v>
      </c>
      <c r="BG52" s="296">
        <v>180</v>
      </c>
      <c r="BH52" s="296">
        <v>180</v>
      </c>
      <c r="BI52" s="296">
        <v>181</v>
      </c>
      <c r="BJ52" s="296">
        <v>190</v>
      </c>
      <c r="BK52" s="296">
        <v>188</v>
      </c>
      <c r="BL52" s="296">
        <v>191</v>
      </c>
      <c r="BM52" s="296">
        <v>191</v>
      </c>
      <c r="BN52" s="296">
        <v>216</v>
      </c>
      <c r="BO52" s="296">
        <v>232</v>
      </c>
      <c r="BP52" s="296">
        <v>246</v>
      </c>
      <c r="BQ52" s="296">
        <v>243</v>
      </c>
      <c r="BR52" s="296">
        <v>253</v>
      </c>
      <c r="BS52" s="296">
        <v>244</v>
      </c>
      <c r="BT52" s="296">
        <v>245</v>
      </c>
      <c r="BU52" s="296">
        <v>255</v>
      </c>
      <c r="BV52" s="296">
        <v>238</v>
      </c>
      <c r="BW52" s="296">
        <v>221</v>
      </c>
    </row>
    <row r="53" spans="1:75" x14ac:dyDescent="0.25">
      <c r="A53" t="s">
        <v>50</v>
      </c>
      <c r="B53" s="296">
        <v>270</v>
      </c>
      <c r="C53" s="296">
        <v>319</v>
      </c>
      <c r="D53" s="296">
        <v>323</v>
      </c>
      <c r="E53" s="296">
        <v>331</v>
      </c>
      <c r="F53" s="296">
        <v>354</v>
      </c>
      <c r="G53" s="296">
        <v>351</v>
      </c>
      <c r="H53" s="296">
        <v>359</v>
      </c>
      <c r="I53" s="296">
        <v>364</v>
      </c>
      <c r="J53" s="296">
        <v>372</v>
      </c>
      <c r="K53" s="296">
        <v>382</v>
      </c>
      <c r="L53" s="296">
        <v>401</v>
      </c>
      <c r="M53" s="296">
        <v>401</v>
      </c>
      <c r="N53" s="296">
        <v>415</v>
      </c>
      <c r="O53" s="296">
        <v>441</v>
      </c>
      <c r="P53" s="296">
        <v>421</v>
      </c>
      <c r="Q53" s="296">
        <v>423</v>
      </c>
      <c r="R53" s="296">
        <v>435</v>
      </c>
      <c r="S53" s="296">
        <v>442</v>
      </c>
      <c r="T53" s="296">
        <v>432</v>
      </c>
      <c r="U53" s="296">
        <v>455</v>
      </c>
      <c r="V53" s="296">
        <v>428</v>
      </c>
      <c r="W53" s="296">
        <v>412</v>
      </c>
      <c r="X53" s="296">
        <v>427</v>
      </c>
      <c r="Y53" s="296">
        <v>398</v>
      </c>
      <c r="Z53" s="296">
        <v>410</v>
      </c>
      <c r="AA53" s="296">
        <v>405</v>
      </c>
      <c r="AB53" s="296">
        <v>371</v>
      </c>
      <c r="AC53" s="296">
        <v>349</v>
      </c>
      <c r="AD53" s="296">
        <v>348</v>
      </c>
      <c r="AE53" s="296">
        <v>354</v>
      </c>
      <c r="AF53" s="296">
        <v>344</v>
      </c>
      <c r="AG53" s="296">
        <v>344</v>
      </c>
      <c r="AH53" s="296">
        <v>332</v>
      </c>
      <c r="AI53" s="296">
        <v>320</v>
      </c>
      <c r="AJ53" s="296">
        <v>349</v>
      </c>
      <c r="AK53" s="296">
        <v>309</v>
      </c>
      <c r="AL53" s="296">
        <v>313</v>
      </c>
      <c r="AM53" s="296">
        <v>305</v>
      </c>
      <c r="AN53" s="296">
        <v>288</v>
      </c>
      <c r="AO53" s="296">
        <v>277</v>
      </c>
      <c r="AP53" s="296">
        <v>283</v>
      </c>
      <c r="AQ53" s="296">
        <v>280</v>
      </c>
      <c r="AR53" s="296">
        <v>268</v>
      </c>
      <c r="AS53" s="296">
        <v>276</v>
      </c>
      <c r="AT53" s="296">
        <v>288</v>
      </c>
      <c r="AU53" s="296">
        <v>286</v>
      </c>
      <c r="AV53" s="296">
        <v>276</v>
      </c>
      <c r="AW53" s="296">
        <v>282</v>
      </c>
      <c r="AX53" s="296">
        <v>220</v>
      </c>
      <c r="AY53" s="296">
        <v>201</v>
      </c>
      <c r="AZ53" s="296">
        <v>207</v>
      </c>
      <c r="BA53" s="296">
        <v>201</v>
      </c>
      <c r="BB53" s="296">
        <v>207</v>
      </c>
      <c r="BC53" s="296">
        <v>227</v>
      </c>
      <c r="BD53" s="296">
        <v>204</v>
      </c>
      <c r="BE53" s="296">
        <v>190</v>
      </c>
      <c r="BF53" s="296">
        <v>182</v>
      </c>
      <c r="BG53" s="296">
        <v>201</v>
      </c>
      <c r="BH53" s="296">
        <v>200</v>
      </c>
      <c r="BI53" s="296">
        <v>189</v>
      </c>
      <c r="BJ53" s="296">
        <v>190</v>
      </c>
      <c r="BK53" s="296">
        <v>216</v>
      </c>
      <c r="BL53" s="296">
        <v>218</v>
      </c>
      <c r="BM53" s="296">
        <v>209</v>
      </c>
      <c r="BN53" s="296">
        <v>230</v>
      </c>
      <c r="BO53" s="296">
        <v>210</v>
      </c>
      <c r="BP53" s="296">
        <v>239</v>
      </c>
      <c r="BQ53" s="296">
        <v>241</v>
      </c>
      <c r="BR53" s="296">
        <v>238</v>
      </c>
      <c r="BS53" s="296">
        <v>226</v>
      </c>
      <c r="BT53" s="296">
        <v>219</v>
      </c>
      <c r="BU53" s="296">
        <v>216</v>
      </c>
      <c r="BV53" s="296">
        <v>216</v>
      </c>
      <c r="BW53" s="296">
        <v>240</v>
      </c>
    </row>
    <row r="54" spans="1:75" x14ac:dyDescent="0.25">
      <c r="A54" t="s">
        <v>51</v>
      </c>
      <c r="B54" s="296">
        <v>14</v>
      </c>
      <c r="C54" s="296">
        <v>7</v>
      </c>
      <c r="D54" s="296">
        <v>8</v>
      </c>
      <c r="E54" s="296">
        <v>9</v>
      </c>
      <c r="F54" s="296">
        <v>8</v>
      </c>
      <c r="G54" s="296">
        <v>5</v>
      </c>
      <c r="H54" s="296">
        <v>5</v>
      </c>
      <c r="I54" s="296">
        <v>7</v>
      </c>
      <c r="J54" s="296">
        <v>5</v>
      </c>
      <c r="K54" s="296">
        <v>6</v>
      </c>
      <c r="L54" s="296">
        <v>9</v>
      </c>
      <c r="M54" s="296">
        <v>4</v>
      </c>
      <c r="N54" s="296">
        <v>3</v>
      </c>
      <c r="O54" s="296">
        <v>2</v>
      </c>
      <c r="P54" s="296">
        <v>2</v>
      </c>
      <c r="Q54" s="296">
        <v>6</v>
      </c>
      <c r="R54" s="296">
        <v>5</v>
      </c>
      <c r="S54" s="296">
        <v>8</v>
      </c>
      <c r="T54" s="296">
        <v>10</v>
      </c>
      <c r="U54" s="296">
        <v>7</v>
      </c>
      <c r="V54" s="296">
        <v>9</v>
      </c>
      <c r="W54" s="296">
        <v>7</v>
      </c>
      <c r="X54" s="296">
        <v>13</v>
      </c>
      <c r="Y54" s="296">
        <v>7</v>
      </c>
      <c r="Z54" s="296">
        <v>9</v>
      </c>
      <c r="AA54" s="296">
        <v>9</v>
      </c>
      <c r="AB54" s="296">
        <v>7</v>
      </c>
      <c r="AC54" s="296">
        <v>3</v>
      </c>
      <c r="AD54" s="296">
        <v>9</v>
      </c>
      <c r="AE54" s="296">
        <v>7</v>
      </c>
      <c r="AF54" s="296">
        <v>8</v>
      </c>
      <c r="AG54" s="296">
        <v>10</v>
      </c>
      <c r="AH54" s="296">
        <v>8</v>
      </c>
      <c r="AI54" s="296">
        <v>8</v>
      </c>
      <c r="AJ54" s="296">
        <v>9</v>
      </c>
      <c r="AK54" s="296">
        <v>5</v>
      </c>
      <c r="AL54" s="296">
        <v>8</v>
      </c>
      <c r="AM54" s="296">
        <v>4</v>
      </c>
      <c r="AN54" s="296">
        <v>4</v>
      </c>
      <c r="AO54" s="296">
        <v>5</v>
      </c>
      <c r="AP54" s="296">
        <v>5</v>
      </c>
      <c r="AQ54" s="296">
        <v>5</v>
      </c>
      <c r="AR54" s="296">
        <v>4</v>
      </c>
      <c r="AS54" s="296">
        <v>4</v>
      </c>
      <c r="AT54" s="296">
        <v>5</v>
      </c>
      <c r="AU54" s="296">
        <v>4</v>
      </c>
      <c r="AV54" s="296">
        <v>2</v>
      </c>
      <c r="AW54" s="296">
        <v>3</v>
      </c>
      <c r="AX54" s="296">
        <v>1</v>
      </c>
      <c r="AY54" s="296">
        <v>1</v>
      </c>
      <c r="AZ54" s="296">
        <v>2</v>
      </c>
      <c r="BA54" s="296">
        <v>1</v>
      </c>
      <c r="BB54" s="296">
        <v>2</v>
      </c>
      <c r="BC54" s="296">
        <v>3</v>
      </c>
      <c r="BD54" s="296">
        <v>2</v>
      </c>
      <c r="BE54" s="296">
        <v>2</v>
      </c>
      <c r="BF54" s="296">
        <v>2</v>
      </c>
      <c r="BG54" s="296">
        <v>1</v>
      </c>
      <c r="BH54" s="296">
        <v>1</v>
      </c>
      <c r="BI54" s="296" t="s">
        <v>18</v>
      </c>
      <c r="BJ54" s="296" t="s">
        <v>18</v>
      </c>
      <c r="BK54" s="296" t="s">
        <v>18</v>
      </c>
      <c r="BL54" s="296" t="s">
        <v>18</v>
      </c>
      <c r="BM54" s="296" t="s">
        <v>18</v>
      </c>
      <c r="BN54" s="296">
        <v>1</v>
      </c>
      <c r="BO54" s="296">
        <v>1</v>
      </c>
      <c r="BP54" s="296">
        <v>3</v>
      </c>
      <c r="BQ54" s="296">
        <v>1</v>
      </c>
      <c r="BR54" s="296">
        <v>1</v>
      </c>
      <c r="BS54" s="296">
        <v>1</v>
      </c>
      <c r="BT54" s="296">
        <v>1</v>
      </c>
      <c r="BU54" s="296" t="s">
        <v>18</v>
      </c>
      <c r="BV54" s="296" t="s">
        <v>18</v>
      </c>
      <c r="BW54" s="296" t="s">
        <v>18</v>
      </c>
    </row>
    <row r="55" spans="1:75" x14ac:dyDescent="0.25">
      <c r="A55" t="s">
        <v>52</v>
      </c>
      <c r="B55" s="296">
        <v>313</v>
      </c>
      <c r="C55" s="296">
        <v>294</v>
      </c>
      <c r="D55" s="296">
        <v>263</v>
      </c>
      <c r="E55" s="296">
        <v>250</v>
      </c>
      <c r="F55" s="296">
        <v>254</v>
      </c>
      <c r="G55" s="296">
        <v>274</v>
      </c>
      <c r="H55" s="296">
        <v>275</v>
      </c>
      <c r="I55" s="296">
        <v>284</v>
      </c>
      <c r="J55" s="296">
        <v>271</v>
      </c>
      <c r="K55" s="296">
        <v>259</v>
      </c>
      <c r="L55" s="296">
        <v>278</v>
      </c>
      <c r="M55" s="296">
        <v>275</v>
      </c>
      <c r="N55" s="296">
        <v>274</v>
      </c>
      <c r="O55" s="296">
        <v>266</v>
      </c>
      <c r="P55" s="296">
        <v>299</v>
      </c>
      <c r="Q55" s="296">
        <v>316</v>
      </c>
      <c r="R55" s="296">
        <v>329</v>
      </c>
      <c r="S55" s="296">
        <v>336</v>
      </c>
      <c r="T55" s="296">
        <v>340</v>
      </c>
      <c r="U55" s="296">
        <v>351</v>
      </c>
      <c r="V55" s="296">
        <v>362</v>
      </c>
      <c r="W55" s="296">
        <v>372</v>
      </c>
      <c r="X55" s="296">
        <v>394</v>
      </c>
      <c r="Y55" s="296">
        <v>402</v>
      </c>
      <c r="Z55" s="296">
        <v>428</v>
      </c>
      <c r="AA55" s="296">
        <v>441</v>
      </c>
      <c r="AB55" s="296">
        <v>448</v>
      </c>
      <c r="AC55" s="296">
        <v>441</v>
      </c>
      <c r="AD55" s="296">
        <v>435</v>
      </c>
      <c r="AE55" s="296">
        <v>407</v>
      </c>
      <c r="AF55" s="296">
        <v>397</v>
      </c>
      <c r="AG55" s="296">
        <v>386</v>
      </c>
      <c r="AH55" s="296">
        <v>384</v>
      </c>
      <c r="AI55" s="296">
        <v>376</v>
      </c>
      <c r="AJ55" s="296">
        <v>358</v>
      </c>
      <c r="AK55" s="296">
        <v>320</v>
      </c>
      <c r="AL55" s="296">
        <v>317</v>
      </c>
      <c r="AM55" s="296">
        <v>302</v>
      </c>
      <c r="AN55" s="296">
        <v>325</v>
      </c>
      <c r="AO55" s="296">
        <v>315</v>
      </c>
      <c r="AP55" s="296">
        <v>308</v>
      </c>
      <c r="AQ55" s="296">
        <v>290</v>
      </c>
      <c r="AR55" s="296">
        <v>277</v>
      </c>
      <c r="AS55" s="296">
        <v>257</v>
      </c>
      <c r="AT55" s="296">
        <v>232</v>
      </c>
      <c r="AU55" s="296">
        <v>231</v>
      </c>
      <c r="AV55" s="296">
        <v>227</v>
      </c>
      <c r="AW55" s="296">
        <v>198</v>
      </c>
      <c r="AX55" s="296">
        <v>197</v>
      </c>
      <c r="AY55" s="296">
        <v>188</v>
      </c>
      <c r="AZ55" s="296">
        <v>188</v>
      </c>
      <c r="BA55" s="296">
        <v>194</v>
      </c>
      <c r="BB55" s="296">
        <v>216</v>
      </c>
      <c r="BC55" s="296">
        <v>217</v>
      </c>
      <c r="BD55" s="296">
        <v>225</v>
      </c>
      <c r="BE55" s="296">
        <v>206</v>
      </c>
      <c r="BF55" s="296">
        <v>210</v>
      </c>
      <c r="BG55" s="296">
        <v>213</v>
      </c>
      <c r="BH55" s="296">
        <v>224</v>
      </c>
      <c r="BI55" s="296">
        <v>237</v>
      </c>
      <c r="BJ55" s="296">
        <v>256</v>
      </c>
      <c r="BK55" s="296">
        <v>263</v>
      </c>
      <c r="BL55" s="296">
        <v>272</v>
      </c>
      <c r="BM55" s="296">
        <v>279</v>
      </c>
      <c r="BN55" s="296">
        <v>286</v>
      </c>
      <c r="BO55" s="296">
        <v>299</v>
      </c>
      <c r="BP55" s="296">
        <v>322</v>
      </c>
      <c r="BQ55" s="296">
        <v>323</v>
      </c>
      <c r="BR55" s="296">
        <v>313</v>
      </c>
      <c r="BS55" s="296">
        <v>335</v>
      </c>
      <c r="BT55" s="296">
        <v>353</v>
      </c>
      <c r="BU55" s="296">
        <v>358</v>
      </c>
      <c r="BV55" s="296">
        <v>357</v>
      </c>
      <c r="BW55" s="296">
        <v>372</v>
      </c>
    </row>
    <row r="56" spans="1:75" x14ac:dyDescent="0.25">
      <c r="A56" t="s">
        <v>53</v>
      </c>
      <c r="B56" s="296">
        <v>526</v>
      </c>
      <c r="C56" s="296">
        <v>573</v>
      </c>
      <c r="D56" s="296">
        <v>606</v>
      </c>
      <c r="E56" s="296">
        <v>619</v>
      </c>
      <c r="F56" s="296">
        <v>611</v>
      </c>
      <c r="G56" s="296">
        <v>659</v>
      </c>
      <c r="H56" s="296">
        <v>644</v>
      </c>
      <c r="I56" s="296">
        <v>652</v>
      </c>
      <c r="J56" s="296">
        <v>705</v>
      </c>
      <c r="K56" s="296">
        <v>690</v>
      </c>
      <c r="L56" s="296">
        <v>734</v>
      </c>
      <c r="M56" s="296">
        <v>657</v>
      </c>
      <c r="N56" s="296">
        <v>649</v>
      </c>
      <c r="O56" s="296">
        <v>668</v>
      </c>
      <c r="P56" s="296">
        <v>703</v>
      </c>
      <c r="Q56" s="296">
        <v>735</v>
      </c>
      <c r="R56" s="296">
        <v>685</v>
      </c>
      <c r="S56" s="296">
        <v>693</v>
      </c>
      <c r="T56" s="296">
        <v>736</v>
      </c>
      <c r="U56" s="296">
        <v>741</v>
      </c>
      <c r="V56" s="296">
        <v>754</v>
      </c>
      <c r="W56" s="296">
        <v>748</v>
      </c>
      <c r="X56" s="296">
        <v>747</v>
      </c>
      <c r="Y56" s="296">
        <v>778</v>
      </c>
      <c r="Z56" s="296">
        <v>773</v>
      </c>
      <c r="AA56" s="296">
        <v>812</v>
      </c>
      <c r="AB56" s="296">
        <v>793</v>
      </c>
      <c r="AC56" s="296">
        <v>794</v>
      </c>
      <c r="AD56" s="296">
        <v>810</v>
      </c>
      <c r="AE56" s="296">
        <v>821</v>
      </c>
      <c r="AF56" s="296">
        <v>820</v>
      </c>
      <c r="AG56" s="296">
        <v>795</v>
      </c>
      <c r="AH56" s="296">
        <v>798</v>
      </c>
      <c r="AI56" s="296">
        <v>797</v>
      </c>
      <c r="AJ56" s="296">
        <v>755</v>
      </c>
      <c r="AK56" s="296">
        <v>742</v>
      </c>
      <c r="AL56" s="296">
        <v>743</v>
      </c>
      <c r="AM56" s="296">
        <v>729</v>
      </c>
      <c r="AN56" s="296">
        <v>721</v>
      </c>
      <c r="AO56" s="296">
        <v>708</v>
      </c>
      <c r="AP56" s="296">
        <v>680</v>
      </c>
      <c r="AQ56" s="296">
        <v>671</v>
      </c>
      <c r="AR56" s="296">
        <v>652</v>
      </c>
      <c r="AS56" s="296">
        <v>660</v>
      </c>
      <c r="AT56" s="296">
        <v>656</v>
      </c>
      <c r="AU56" s="296">
        <v>633</v>
      </c>
      <c r="AV56" s="296">
        <v>592</v>
      </c>
      <c r="AW56" s="296">
        <v>583</v>
      </c>
      <c r="AX56" s="296">
        <v>551</v>
      </c>
      <c r="AY56" s="296">
        <v>541</v>
      </c>
      <c r="AZ56" s="296">
        <v>526</v>
      </c>
      <c r="BA56" s="296">
        <v>494</v>
      </c>
      <c r="BB56" s="296">
        <v>479</v>
      </c>
      <c r="BC56" s="296">
        <v>481</v>
      </c>
      <c r="BD56" s="296">
        <v>445</v>
      </c>
      <c r="BE56" s="296">
        <v>436</v>
      </c>
      <c r="BF56" s="296">
        <v>439</v>
      </c>
      <c r="BG56" s="296">
        <v>453</v>
      </c>
      <c r="BH56" s="296">
        <v>447</v>
      </c>
      <c r="BI56" s="296">
        <v>447</v>
      </c>
      <c r="BJ56" s="296">
        <v>419</v>
      </c>
      <c r="BK56" s="296">
        <v>397</v>
      </c>
      <c r="BL56" s="296">
        <v>396</v>
      </c>
      <c r="BM56" s="296">
        <v>373</v>
      </c>
      <c r="BN56" s="296">
        <v>370</v>
      </c>
      <c r="BO56" s="296">
        <v>327</v>
      </c>
      <c r="BP56" s="296">
        <v>299</v>
      </c>
      <c r="BQ56" s="296">
        <v>309</v>
      </c>
      <c r="BR56" s="296">
        <v>288</v>
      </c>
      <c r="BS56" s="296">
        <v>289</v>
      </c>
      <c r="BT56" s="296">
        <v>286</v>
      </c>
      <c r="BU56" s="296">
        <v>280</v>
      </c>
      <c r="BV56" s="296">
        <v>270</v>
      </c>
      <c r="BW56" s="296">
        <v>283</v>
      </c>
    </row>
    <row r="57" spans="1:75" x14ac:dyDescent="0.25">
      <c r="A57" t="s">
        <v>54</v>
      </c>
      <c r="B57" s="296">
        <v>168</v>
      </c>
      <c r="C57" s="296">
        <v>171</v>
      </c>
      <c r="D57" s="296">
        <v>168</v>
      </c>
      <c r="E57" s="296">
        <v>168</v>
      </c>
      <c r="F57" s="296">
        <v>175</v>
      </c>
      <c r="G57" s="296">
        <v>172</v>
      </c>
      <c r="H57" s="296">
        <v>172</v>
      </c>
      <c r="I57" s="296">
        <v>171</v>
      </c>
      <c r="J57" s="296">
        <v>155</v>
      </c>
      <c r="K57" s="296">
        <v>156</v>
      </c>
      <c r="L57" s="296">
        <v>148</v>
      </c>
      <c r="M57" s="296">
        <v>144</v>
      </c>
      <c r="N57" s="296">
        <v>136</v>
      </c>
      <c r="O57" s="296">
        <v>144</v>
      </c>
      <c r="P57" s="296">
        <v>148</v>
      </c>
      <c r="Q57" s="296">
        <v>152</v>
      </c>
      <c r="R57" s="296">
        <v>148</v>
      </c>
      <c r="S57" s="296">
        <v>161</v>
      </c>
      <c r="T57" s="296">
        <v>156</v>
      </c>
      <c r="U57" s="296">
        <v>149</v>
      </c>
      <c r="V57" s="296">
        <v>148</v>
      </c>
      <c r="W57" s="296">
        <v>150</v>
      </c>
      <c r="X57" s="296">
        <v>159</v>
      </c>
      <c r="Y57" s="296">
        <v>159</v>
      </c>
      <c r="Z57" s="296">
        <v>163</v>
      </c>
      <c r="AA57" s="296">
        <v>158</v>
      </c>
      <c r="AB57" s="296">
        <v>161</v>
      </c>
      <c r="AC57" s="296">
        <v>163</v>
      </c>
      <c r="AD57" s="296">
        <v>165</v>
      </c>
      <c r="AE57" s="296">
        <v>172</v>
      </c>
      <c r="AF57" s="296">
        <v>171</v>
      </c>
      <c r="AG57" s="296">
        <v>180</v>
      </c>
      <c r="AH57" s="296">
        <v>175</v>
      </c>
      <c r="AI57" s="296">
        <v>179</v>
      </c>
      <c r="AJ57" s="296">
        <v>176</v>
      </c>
      <c r="AK57" s="296">
        <v>162</v>
      </c>
      <c r="AL57" s="296">
        <v>178</v>
      </c>
      <c r="AM57" s="296">
        <v>163</v>
      </c>
      <c r="AN57" s="296">
        <v>163</v>
      </c>
      <c r="AO57" s="296">
        <v>139</v>
      </c>
      <c r="AP57" s="296">
        <v>146</v>
      </c>
      <c r="AQ57" s="296">
        <v>147</v>
      </c>
      <c r="AR57" s="296">
        <v>142</v>
      </c>
      <c r="AS57" s="296">
        <v>132</v>
      </c>
      <c r="AT57" s="296">
        <v>127</v>
      </c>
      <c r="AU57" s="296">
        <v>129</v>
      </c>
      <c r="AV57" s="296">
        <v>130</v>
      </c>
      <c r="AW57" s="296">
        <v>139</v>
      </c>
      <c r="AX57" s="296">
        <v>128</v>
      </c>
      <c r="AY57" s="296">
        <v>141</v>
      </c>
      <c r="AZ57" s="296">
        <v>141</v>
      </c>
      <c r="BA57" s="296">
        <v>128</v>
      </c>
      <c r="BB57" s="296">
        <v>122</v>
      </c>
      <c r="BC57" s="296">
        <v>112</v>
      </c>
      <c r="BD57" s="296">
        <v>116</v>
      </c>
      <c r="BE57" s="296">
        <v>98</v>
      </c>
      <c r="BF57" s="296">
        <v>92</v>
      </c>
      <c r="BG57" s="296">
        <v>101</v>
      </c>
      <c r="BH57" s="296">
        <v>101</v>
      </c>
      <c r="BI57" s="296">
        <v>100</v>
      </c>
      <c r="BJ57" s="296">
        <v>96</v>
      </c>
      <c r="BK57" s="296">
        <v>100</v>
      </c>
      <c r="BL57" s="296">
        <v>99</v>
      </c>
      <c r="BM57" s="296">
        <v>113</v>
      </c>
      <c r="BN57" s="296">
        <v>100</v>
      </c>
      <c r="BO57" s="296">
        <v>95</v>
      </c>
      <c r="BP57" s="296">
        <v>97</v>
      </c>
      <c r="BQ57" s="296">
        <v>84</v>
      </c>
      <c r="BR57" s="296">
        <v>85</v>
      </c>
      <c r="BS57" s="296">
        <v>81</v>
      </c>
      <c r="BT57" s="296">
        <v>76</v>
      </c>
      <c r="BU57" s="296">
        <v>73</v>
      </c>
      <c r="BV57" s="296">
        <v>76</v>
      </c>
      <c r="BW57" s="296">
        <v>83</v>
      </c>
    </row>
    <row r="58" spans="1:75" x14ac:dyDescent="0.25">
      <c r="A58" t="s">
        <v>55</v>
      </c>
      <c r="B58" s="296">
        <v>97</v>
      </c>
      <c r="C58" s="296">
        <v>103</v>
      </c>
      <c r="D58" s="296">
        <v>84</v>
      </c>
      <c r="E58" s="296">
        <v>84</v>
      </c>
      <c r="F58" s="296">
        <v>84</v>
      </c>
      <c r="G58" s="296">
        <v>92</v>
      </c>
      <c r="H58" s="296">
        <v>81</v>
      </c>
      <c r="I58" s="296">
        <v>85</v>
      </c>
      <c r="J58" s="296">
        <v>98</v>
      </c>
      <c r="K58" s="296">
        <v>101</v>
      </c>
      <c r="L58" s="296">
        <v>105</v>
      </c>
      <c r="M58" s="296">
        <v>101</v>
      </c>
      <c r="N58" s="296">
        <v>103</v>
      </c>
      <c r="O58" s="296">
        <v>110</v>
      </c>
      <c r="P58" s="296">
        <v>110</v>
      </c>
      <c r="Q58" s="296">
        <v>118</v>
      </c>
      <c r="R58" s="296">
        <v>116</v>
      </c>
      <c r="S58" s="296">
        <v>122</v>
      </c>
      <c r="T58" s="296">
        <v>121</v>
      </c>
      <c r="U58" s="296">
        <v>124</v>
      </c>
      <c r="V58" s="296">
        <v>128</v>
      </c>
      <c r="W58" s="296">
        <v>129</v>
      </c>
      <c r="X58" s="296">
        <v>121</v>
      </c>
      <c r="Y58" s="296">
        <v>122</v>
      </c>
      <c r="Z58" s="296">
        <v>121</v>
      </c>
      <c r="AA58" s="296">
        <v>128</v>
      </c>
      <c r="AB58" s="296">
        <v>138</v>
      </c>
      <c r="AC58" s="296">
        <v>125</v>
      </c>
      <c r="AD58" s="296">
        <v>115</v>
      </c>
      <c r="AE58" s="296">
        <v>128</v>
      </c>
      <c r="AF58" s="296">
        <v>137</v>
      </c>
      <c r="AG58" s="296">
        <v>156</v>
      </c>
      <c r="AH58" s="296">
        <v>136</v>
      </c>
      <c r="AI58" s="296">
        <v>147</v>
      </c>
      <c r="AJ58" s="296">
        <v>133</v>
      </c>
      <c r="AK58" s="296">
        <v>128</v>
      </c>
      <c r="AL58" s="296">
        <v>126</v>
      </c>
      <c r="AM58" s="296">
        <v>128</v>
      </c>
      <c r="AN58" s="296">
        <v>141</v>
      </c>
      <c r="AO58" s="296">
        <v>126</v>
      </c>
      <c r="AP58" s="296">
        <v>128</v>
      </c>
      <c r="AQ58" s="296">
        <v>129</v>
      </c>
      <c r="AR58" s="296">
        <v>111</v>
      </c>
      <c r="AS58" s="296">
        <v>110</v>
      </c>
      <c r="AT58" s="296">
        <v>108</v>
      </c>
      <c r="AU58" s="296">
        <v>107</v>
      </c>
      <c r="AV58" s="296">
        <v>97</v>
      </c>
      <c r="AW58" s="296">
        <v>105</v>
      </c>
      <c r="AX58" s="296">
        <v>107</v>
      </c>
      <c r="AY58" s="296">
        <v>108</v>
      </c>
      <c r="AZ58" s="296">
        <v>108</v>
      </c>
      <c r="BA58" s="296">
        <v>115</v>
      </c>
      <c r="BB58" s="296">
        <v>124</v>
      </c>
      <c r="BC58" s="296">
        <v>125</v>
      </c>
      <c r="BD58" s="296">
        <v>120</v>
      </c>
      <c r="BE58" s="296">
        <v>117</v>
      </c>
      <c r="BF58" s="296">
        <v>121</v>
      </c>
      <c r="BG58" s="296">
        <v>132</v>
      </c>
      <c r="BH58" s="296">
        <v>131</v>
      </c>
      <c r="BI58" s="296">
        <v>132</v>
      </c>
      <c r="BJ58" s="296">
        <v>128</v>
      </c>
      <c r="BK58" s="296">
        <v>136</v>
      </c>
      <c r="BL58" s="296">
        <v>125</v>
      </c>
      <c r="BM58" s="296">
        <v>127</v>
      </c>
      <c r="BN58" s="296">
        <v>141</v>
      </c>
      <c r="BO58" s="296">
        <v>145</v>
      </c>
      <c r="BP58" s="296">
        <v>133</v>
      </c>
      <c r="BQ58" s="296">
        <v>137</v>
      </c>
      <c r="BR58" s="296">
        <v>145</v>
      </c>
      <c r="BS58" s="296">
        <v>144</v>
      </c>
      <c r="BT58" s="296">
        <v>137</v>
      </c>
      <c r="BU58" s="296">
        <v>155</v>
      </c>
      <c r="BV58" s="296">
        <v>169</v>
      </c>
      <c r="BW58" s="296">
        <v>181</v>
      </c>
    </row>
    <row r="59" spans="1:75" x14ac:dyDescent="0.25">
      <c r="A59" t="s">
        <v>56</v>
      </c>
      <c r="B59" s="296">
        <v>27</v>
      </c>
      <c r="C59" s="296">
        <v>28</v>
      </c>
      <c r="D59" s="296">
        <v>33</v>
      </c>
      <c r="E59" s="296">
        <v>31</v>
      </c>
      <c r="F59" s="296">
        <v>30</v>
      </c>
      <c r="G59" s="296">
        <v>27</v>
      </c>
      <c r="H59" s="296">
        <v>32</v>
      </c>
      <c r="I59" s="296">
        <v>34</v>
      </c>
      <c r="J59" s="296">
        <v>30</v>
      </c>
      <c r="K59" s="296">
        <v>33</v>
      </c>
      <c r="L59" s="296">
        <v>28</v>
      </c>
      <c r="M59" s="296">
        <v>29</v>
      </c>
      <c r="N59" s="296">
        <v>29</v>
      </c>
      <c r="O59" s="296">
        <v>27</v>
      </c>
      <c r="P59" s="296">
        <v>24</v>
      </c>
      <c r="Q59" s="296">
        <v>26</v>
      </c>
      <c r="R59" s="296">
        <v>26</v>
      </c>
      <c r="S59" s="296">
        <v>23</v>
      </c>
      <c r="T59" s="296">
        <v>26</v>
      </c>
      <c r="U59" s="296">
        <v>22</v>
      </c>
      <c r="V59" s="296">
        <v>19</v>
      </c>
      <c r="W59" s="296">
        <v>22</v>
      </c>
      <c r="X59" s="296">
        <v>21</v>
      </c>
      <c r="Y59" s="296">
        <v>18</v>
      </c>
      <c r="Z59" s="296">
        <v>25</v>
      </c>
      <c r="AA59" s="296">
        <v>22</v>
      </c>
      <c r="AB59" s="296">
        <v>16</v>
      </c>
      <c r="AC59" s="296">
        <v>12</v>
      </c>
      <c r="AD59" s="296">
        <v>13</v>
      </c>
      <c r="AE59" s="296">
        <v>13</v>
      </c>
      <c r="AF59" s="296">
        <v>13</v>
      </c>
      <c r="AG59" s="296">
        <v>14</v>
      </c>
      <c r="AH59" s="296">
        <v>13</v>
      </c>
      <c r="AI59" s="296">
        <v>13</v>
      </c>
      <c r="AJ59" s="296">
        <v>10</v>
      </c>
      <c r="AK59" s="296">
        <v>11</v>
      </c>
      <c r="AL59" s="296">
        <v>15</v>
      </c>
      <c r="AM59" s="296">
        <v>17</v>
      </c>
      <c r="AN59" s="296">
        <v>14</v>
      </c>
      <c r="AO59" s="296">
        <v>15</v>
      </c>
      <c r="AP59" s="296">
        <v>17</v>
      </c>
      <c r="AQ59" s="296">
        <v>19</v>
      </c>
      <c r="AR59" s="296">
        <v>15</v>
      </c>
      <c r="AS59" s="296">
        <v>18</v>
      </c>
      <c r="AT59" s="296">
        <v>15</v>
      </c>
      <c r="AU59" s="296">
        <v>13</v>
      </c>
      <c r="AV59" s="296">
        <v>15</v>
      </c>
      <c r="AW59" s="296">
        <v>16</v>
      </c>
      <c r="AX59" s="296">
        <v>20</v>
      </c>
      <c r="AY59" s="296">
        <v>23</v>
      </c>
      <c r="AZ59" s="296">
        <v>23</v>
      </c>
      <c r="BA59" s="296">
        <v>23</v>
      </c>
      <c r="BB59" s="296">
        <v>26</v>
      </c>
      <c r="BC59" s="296">
        <v>25</v>
      </c>
      <c r="BD59" s="296">
        <v>22</v>
      </c>
      <c r="BE59" s="296">
        <v>21</v>
      </c>
      <c r="BF59" s="296">
        <v>20</v>
      </c>
      <c r="BG59" s="296">
        <v>18</v>
      </c>
      <c r="BH59" s="296">
        <v>18</v>
      </c>
      <c r="BI59" s="296">
        <v>17</v>
      </c>
      <c r="BJ59" s="296">
        <v>18</v>
      </c>
      <c r="BK59" s="296">
        <v>19</v>
      </c>
      <c r="BL59" s="296">
        <v>19</v>
      </c>
      <c r="BM59" s="296">
        <v>19</v>
      </c>
      <c r="BN59" s="296">
        <v>18</v>
      </c>
      <c r="BO59" s="296">
        <v>24</v>
      </c>
      <c r="BP59" s="296">
        <v>20</v>
      </c>
      <c r="BQ59" s="296">
        <v>20</v>
      </c>
      <c r="BR59" s="296">
        <v>23</v>
      </c>
      <c r="BS59" s="296">
        <v>27</v>
      </c>
      <c r="BT59" s="296">
        <v>26</v>
      </c>
      <c r="BU59" s="296">
        <v>25</v>
      </c>
      <c r="BV59" s="296">
        <v>23</v>
      </c>
      <c r="BW59" s="296">
        <v>23</v>
      </c>
    </row>
    <row r="60" spans="1:75" x14ac:dyDescent="0.25">
      <c r="A60" t="s">
        <v>57</v>
      </c>
      <c r="B60" s="296">
        <v>39</v>
      </c>
      <c r="C60" s="296">
        <v>38</v>
      </c>
      <c r="D60" s="296">
        <v>42</v>
      </c>
      <c r="E60" s="296">
        <v>34</v>
      </c>
      <c r="F60" s="296">
        <v>29</v>
      </c>
      <c r="G60" s="296">
        <v>34</v>
      </c>
      <c r="H60" s="296">
        <v>39</v>
      </c>
      <c r="I60" s="296">
        <v>42</v>
      </c>
      <c r="J60" s="296">
        <v>42</v>
      </c>
      <c r="K60" s="296">
        <v>47</v>
      </c>
      <c r="L60" s="296">
        <v>50</v>
      </c>
      <c r="M60" s="296">
        <v>46</v>
      </c>
      <c r="N60" s="296">
        <v>47</v>
      </c>
      <c r="O60" s="296">
        <v>53</v>
      </c>
      <c r="P60" s="296">
        <v>50</v>
      </c>
      <c r="Q60" s="296">
        <v>54</v>
      </c>
      <c r="R60" s="296">
        <v>62</v>
      </c>
      <c r="S60" s="296">
        <v>65</v>
      </c>
      <c r="T60" s="296">
        <v>68</v>
      </c>
      <c r="U60" s="296">
        <v>64</v>
      </c>
      <c r="V60" s="296">
        <v>71</v>
      </c>
      <c r="W60" s="296">
        <v>71</v>
      </c>
      <c r="X60" s="296">
        <v>67</v>
      </c>
      <c r="Y60" s="296">
        <v>62</v>
      </c>
      <c r="Z60" s="296">
        <v>61</v>
      </c>
      <c r="AA60" s="296">
        <v>56</v>
      </c>
      <c r="AB60" s="296">
        <v>62</v>
      </c>
      <c r="AC60" s="296">
        <v>58</v>
      </c>
      <c r="AD60" s="296">
        <v>54</v>
      </c>
      <c r="AE60" s="296">
        <v>52</v>
      </c>
      <c r="AF60" s="296">
        <v>47</v>
      </c>
      <c r="AG60" s="296">
        <v>56</v>
      </c>
      <c r="AH60" s="296">
        <v>53</v>
      </c>
      <c r="AI60" s="296">
        <v>49</v>
      </c>
      <c r="AJ60" s="296">
        <v>54</v>
      </c>
      <c r="AK60" s="296">
        <v>62</v>
      </c>
      <c r="AL60" s="296">
        <v>68</v>
      </c>
      <c r="AM60" s="296">
        <v>59</v>
      </c>
      <c r="AN60" s="296">
        <v>47</v>
      </c>
      <c r="AO60" s="296">
        <v>46</v>
      </c>
      <c r="AP60" s="296">
        <v>42</v>
      </c>
      <c r="AQ60" s="296">
        <v>37</v>
      </c>
      <c r="AR60" s="296">
        <v>39</v>
      </c>
      <c r="AS60" s="296">
        <v>34</v>
      </c>
      <c r="AT60" s="296">
        <v>33</v>
      </c>
      <c r="AU60" s="296">
        <v>32</v>
      </c>
      <c r="AV60" s="296">
        <v>34</v>
      </c>
      <c r="AW60" s="296">
        <v>30</v>
      </c>
      <c r="AX60" s="296">
        <v>39</v>
      </c>
      <c r="AY60" s="296">
        <v>45</v>
      </c>
      <c r="AZ60" s="296">
        <v>41</v>
      </c>
      <c r="BA60" s="296">
        <v>38</v>
      </c>
      <c r="BB60" s="296">
        <v>46</v>
      </c>
      <c r="BC60" s="296">
        <v>37</v>
      </c>
      <c r="BD60" s="296">
        <v>41</v>
      </c>
      <c r="BE60" s="296">
        <v>40</v>
      </c>
      <c r="BF60" s="296">
        <v>45</v>
      </c>
      <c r="BG60" s="296">
        <v>43</v>
      </c>
      <c r="BH60" s="296">
        <v>39</v>
      </c>
      <c r="BI60" s="296">
        <v>50</v>
      </c>
      <c r="BJ60" s="296">
        <v>50</v>
      </c>
      <c r="BK60" s="296">
        <v>48</v>
      </c>
      <c r="BL60" s="296">
        <v>46</v>
      </c>
      <c r="BM60" s="296">
        <v>42</v>
      </c>
      <c r="BN60" s="296">
        <v>36</v>
      </c>
      <c r="BO60" s="296">
        <v>41</v>
      </c>
      <c r="BP60" s="296">
        <v>37</v>
      </c>
      <c r="BQ60" s="296">
        <v>40</v>
      </c>
      <c r="BR60" s="296">
        <v>36</v>
      </c>
      <c r="BS60" s="296">
        <v>38</v>
      </c>
      <c r="BT60" s="296">
        <v>27</v>
      </c>
      <c r="BU60" s="296">
        <v>34</v>
      </c>
      <c r="BV60" s="296">
        <v>32</v>
      </c>
      <c r="BW60" s="296">
        <v>30</v>
      </c>
    </row>
    <row r="61" spans="1:75" x14ac:dyDescent="0.25">
      <c r="A61" t="s">
        <v>58</v>
      </c>
      <c r="B61" s="296">
        <v>30</v>
      </c>
      <c r="C61" s="296">
        <v>27</v>
      </c>
      <c r="D61" s="296">
        <v>22</v>
      </c>
      <c r="E61" s="296">
        <v>26</v>
      </c>
      <c r="F61" s="296">
        <v>28</v>
      </c>
      <c r="G61" s="296">
        <v>34</v>
      </c>
      <c r="H61" s="296">
        <v>30</v>
      </c>
      <c r="I61" s="296">
        <v>24</v>
      </c>
      <c r="J61" s="296">
        <v>27</v>
      </c>
      <c r="K61" s="296">
        <v>24</v>
      </c>
      <c r="L61" s="296">
        <v>19</v>
      </c>
      <c r="M61" s="296">
        <v>17</v>
      </c>
      <c r="N61" s="296">
        <v>25</v>
      </c>
      <c r="O61" s="296">
        <v>23</v>
      </c>
      <c r="P61" s="296">
        <v>23</v>
      </c>
      <c r="Q61" s="296">
        <v>21</v>
      </c>
      <c r="R61" s="296">
        <v>23</v>
      </c>
      <c r="S61" s="296">
        <v>26</v>
      </c>
      <c r="T61" s="296">
        <v>22</v>
      </c>
      <c r="U61" s="296">
        <v>25</v>
      </c>
      <c r="V61" s="296">
        <v>31</v>
      </c>
      <c r="W61" s="296">
        <v>29</v>
      </c>
      <c r="X61" s="296">
        <v>31</v>
      </c>
      <c r="Y61" s="296">
        <v>41</v>
      </c>
      <c r="Z61" s="296">
        <v>37</v>
      </c>
      <c r="AA61" s="296">
        <v>42</v>
      </c>
      <c r="AB61" s="296">
        <v>44</v>
      </c>
      <c r="AC61" s="296">
        <v>48</v>
      </c>
      <c r="AD61" s="296">
        <v>53</v>
      </c>
      <c r="AE61" s="296">
        <v>47</v>
      </c>
      <c r="AF61" s="296">
        <v>50</v>
      </c>
      <c r="AG61" s="296">
        <v>48</v>
      </c>
      <c r="AH61" s="296">
        <v>54</v>
      </c>
      <c r="AI61" s="296">
        <v>50</v>
      </c>
      <c r="AJ61" s="296">
        <v>54</v>
      </c>
      <c r="AK61" s="296">
        <v>49</v>
      </c>
      <c r="AL61" s="296">
        <v>52</v>
      </c>
      <c r="AM61" s="296">
        <v>55</v>
      </c>
      <c r="AN61" s="296">
        <v>57</v>
      </c>
      <c r="AO61" s="296">
        <v>54</v>
      </c>
      <c r="AP61" s="296">
        <v>55</v>
      </c>
      <c r="AQ61" s="296">
        <v>54</v>
      </c>
      <c r="AR61" s="296">
        <v>49</v>
      </c>
      <c r="AS61" s="296">
        <v>48</v>
      </c>
      <c r="AT61" s="296">
        <v>41</v>
      </c>
      <c r="AU61" s="296">
        <v>39</v>
      </c>
      <c r="AV61" s="296">
        <v>42</v>
      </c>
      <c r="AW61" s="296">
        <v>45</v>
      </c>
      <c r="AX61" s="296">
        <v>45</v>
      </c>
      <c r="AY61" s="296">
        <v>49</v>
      </c>
      <c r="AZ61" s="296">
        <v>49</v>
      </c>
      <c r="BA61" s="296">
        <v>47</v>
      </c>
      <c r="BB61" s="296">
        <v>52</v>
      </c>
      <c r="BC61" s="296">
        <v>49</v>
      </c>
      <c r="BD61" s="296">
        <v>51</v>
      </c>
      <c r="BE61" s="296">
        <v>59</v>
      </c>
      <c r="BF61" s="296">
        <v>56</v>
      </c>
      <c r="BG61" s="296">
        <v>56</v>
      </c>
      <c r="BH61" s="296">
        <v>51</v>
      </c>
      <c r="BI61" s="296">
        <v>56</v>
      </c>
      <c r="BJ61" s="296">
        <v>52</v>
      </c>
      <c r="BK61" s="296">
        <v>52</v>
      </c>
      <c r="BL61" s="296">
        <v>48</v>
      </c>
      <c r="BM61" s="296">
        <v>41</v>
      </c>
      <c r="BN61" s="296">
        <v>43</v>
      </c>
      <c r="BO61" s="296">
        <v>43</v>
      </c>
      <c r="BP61" s="296">
        <v>38</v>
      </c>
      <c r="BQ61" s="296">
        <v>39</v>
      </c>
      <c r="BR61" s="296">
        <v>46</v>
      </c>
      <c r="BS61" s="296">
        <v>43</v>
      </c>
      <c r="BT61" s="296">
        <v>44</v>
      </c>
      <c r="BU61" s="296">
        <v>38</v>
      </c>
      <c r="BV61" s="296">
        <v>34</v>
      </c>
      <c r="BW61" s="296">
        <v>33</v>
      </c>
    </row>
    <row r="62" spans="1:75" x14ac:dyDescent="0.25">
      <c r="A62" t="s">
        <v>59</v>
      </c>
      <c r="B62" s="296">
        <v>343</v>
      </c>
      <c r="C62" s="296">
        <v>371</v>
      </c>
      <c r="D62" s="296">
        <v>366</v>
      </c>
      <c r="E62" s="296">
        <v>322</v>
      </c>
      <c r="F62" s="296">
        <v>326</v>
      </c>
      <c r="G62" s="296">
        <v>343</v>
      </c>
      <c r="H62" s="296">
        <v>315</v>
      </c>
      <c r="I62" s="296">
        <v>320</v>
      </c>
      <c r="J62" s="296">
        <v>294</v>
      </c>
      <c r="K62" s="296">
        <v>307</v>
      </c>
      <c r="L62" s="296">
        <v>337</v>
      </c>
      <c r="M62" s="296">
        <v>321</v>
      </c>
      <c r="N62" s="296">
        <v>333</v>
      </c>
      <c r="O62" s="296">
        <v>321</v>
      </c>
      <c r="P62" s="296">
        <v>317</v>
      </c>
      <c r="Q62" s="296">
        <v>305</v>
      </c>
      <c r="R62" s="296">
        <v>288</v>
      </c>
      <c r="S62" s="296">
        <v>281</v>
      </c>
      <c r="T62" s="296">
        <v>284</v>
      </c>
      <c r="U62" s="296">
        <v>283</v>
      </c>
      <c r="V62" s="296">
        <v>261</v>
      </c>
      <c r="W62" s="296">
        <v>243</v>
      </c>
      <c r="X62" s="296">
        <v>220</v>
      </c>
      <c r="Y62" s="296">
        <v>208</v>
      </c>
      <c r="Z62" s="296">
        <v>198</v>
      </c>
      <c r="AA62" s="296">
        <v>188</v>
      </c>
      <c r="AB62" s="296">
        <v>186</v>
      </c>
      <c r="AC62" s="296">
        <v>194</v>
      </c>
      <c r="AD62" s="296">
        <v>198</v>
      </c>
      <c r="AE62" s="296">
        <v>209</v>
      </c>
      <c r="AF62" s="296">
        <v>210</v>
      </c>
      <c r="AG62" s="296">
        <v>220</v>
      </c>
      <c r="AH62" s="296">
        <v>227</v>
      </c>
      <c r="AI62" s="296">
        <v>206</v>
      </c>
      <c r="AJ62" s="296">
        <v>215</v>
      </c>
      <c r="AK62" s="296">
        <v>209</v>
      </c>
      <c r="AL62" s="296">
        <v>220</v>
      </c>
      <c r="AM62" s="296">
        <v>236</v>
      </c>
      <c r="AN62" s="296">
        <v>233</v>
      </c>
      <c r="AO62" s="296">
        <v>213</v>
      </c>
      <c r="AP62" s="296">
        <v>208</v>
      </c>
      <c r="AQ62" s="296">
        <v>209</v>
      </c>
      <c r="AR62" s="296">
        <v>195</v>
      </c>
      <c r="AS62" s="296">
        <v>180</v>
      </c>
      <c r="AT62" s="296">
        <v>184</v>
      </c>
      <c r="AU62" s="296">
        <v>175</v>
      </c>
      <c r="AV62" s="296">
        <v>169</v>
      </c>
      <c r="AW62" s="296">
        <v>158</v>
      </c>
      <c r="AX62" s="296">
        <v>145</v>
      </c>
      <c r="AY62" s="296">
        <v>131</v>
      </c>
      <c r="AZ62" s="296">
        <v>132</v>
      </c>
      <c r="BA62" s="296">
        <v>126</v>
      </c>
      <c r="BB62" s="296">
        <v>125</v>
      </c>
      <c r="BC62" s="296">
        <v>124</v>
      </c>
      <c r="BD62" s="296">
        <v>112</v>
      </c>
      <c r="BE62" s="296">
        <v>110</v>
      </c>
      <c r="BF62" s="296">
        <v>117</v>
      </c>
      <c r="BG62" s="296">
        <v>115</v>
      </c>
      <c r="BH62" s="296">
        <v>118</v>
      </c>
      <c r="BI62" s="296">
        <v>114</v>
      </c>
      <c r="BJ62" s="296">
        <v>125</v>
      </c>
      <c r="BK62" s="296">
        <v>118</v>
      </c>
      <c r="BL62" s="296">
        <v>122</v>
      </c>
      <c r="BM62" s="296">
        <v>114</v>
      </c>
      <c r="BN62" s="296">
        <v>115</v>
      </c>
      <c r="BO62" s="296">
        <v>120</v>
      </c>
      <c r="BP62" s="296">
        <v>121</v>
      </c>
      <c r="BQ62" s="296">
        <v>124</v>
      </c>
      <c r="BR62" s="296">
        <v>129</v>
      </c>
      <c r="BS62" s="296">
        <v>121</v>
      </c>
      <c r="BT62" s="296">
        <v>118</v>
      </c>
      <c r="BU62" s="296">
        <v>121</v>
      </c>
      <c r="BV62" s="296">
        <v>115</v>
      </c>
      <c r="BW62" s="296">
        <v>111</v>
      </c>
    </row>
    <row r="63" spans="1:75" x14ac:dyDescent="0.25">
      <c r="A63" t="s">
        <v>60</v>
      </c>
      <c r="B63" s="296">
        <v>19</v>
      </c>
      <c r="C63" s="296">
        <v>18</v>
      </c>
      <c r="D63" s="296">
        <v>15</v>
      </c>
      <c r="E63" s="296">
        <v>17</v>
      </c>
      <c r="F63" s="296">
        <v>22</v>
      </c>
      <c r="G63" s="296">
        <v>23</v>
      </c>
      <c r="H63" s="296">
        <v>23</v>
      </c>
      <c r="I63" s="296">
        <v>17</v>
      </c>
      <c r="J63" s="296">
        <v>20</v>
      </c>
      <c r="K63" s="296">
        <v>22</v>
      </c>
      <c r="L63" s="296">
        <v>23</v>
      </c>
      <c r="M63" s="296">
        <v>22</v>
      </c>
      <c r="N63" s="296">
        <v>22</v>
      </c>
      <c r="O63" s="296">
        <v>16</v>
      </c>
      <c r="P63" s="296">
        <v>14</v>
      </c>
      <c r="Q63" s="296">
        <v>19</v>
      </c>
      <c r="R63" s="296">
        <v>22</v>
      </c>
      <c r="S63" s="296">
        <v>22</v>
      </c>
      <c r="T63" s="296">
        <v>14</v>
      </c>
      <c r="U63" s="296">
        <v>12</v>
      </c>
      <c r="V63" s="296">
        <v>14</v>
      </c>
      <c r="W63" s="296">
        <v>17</v>
      </c>
      <c r="X63" s="296">
        <v>17</v>
      </c>
      <c r="Y63" s="296">
        <v>18</v>
      </c>
      <c r="Z63" s="296">
        <v>19</v>
      </c>
      <c r="AA63" s="296">
        <v>20</v>
      </c>
      <c r="AB63" s="296">
        <v>22</v>
      </c>
      <c r="AC63" s="296">
        <v>25</v>
      </c>
      <c r="AD63" s="296">
        <v>27</v>
      </c>
      <c r="AE63" s="296">
        <v>27</v>
      </c>
      <c r="AF63" s="296">
        <v>25</v>
      </c>
      <c r="AG63" s="296">
        <v>24</v>
      </c>
      <c r="AH63" s="296">
        <v>27</v>
      </c>
      <c r="AI63" s="296">
        <v>30</v>
      </c>
      <c r="AJ63" s="296">
        <v>23</v>
      </c>
      <c r="AK63" s="296">
        <v>21</v>
      </c>
      <c r="AL63" s="296">
        <v>28</v>
      </c>
      <c r="AM63" s="296">
        <v>26</v>
      </c>
      <c r="AN63" s="296">
        <v>19</v>
      </c>
      <c r="AO63" s="296">
        <v>17</v>
      </c>
      <c r="AP63" s="296">
        <v>13</v>
      </c>
      <c r="AQ63" s="296">
        <v>15</v>
      </c>
      <c r="AR63" s="296">
        <v>13</v>
      </c>
      <c r="AS63" s="296">
        <v>15</v>
      </c>
      <c r="AT63" s="296">
        <v>14</v>
      </c>
      <c r="AU63" s="296">
        <v>16</v>
      </c>
      <c r="AV63" s="296">
        <v>14</v>
      </c>
      <c r="AW63" s="296">
        <v>14</v>
      </c>
      <c r="AX63" s="296">
        <v>12</v>
      </c>
      <c r="AY63" s="296">
        <v>11</v>
      </c>
      <c r="AZ63" s="296">
        <v>14</v>
      </c>
      <c r="BA63" s="296">
        <v>9</v>
      </c>
      <c r="BB63" s="296">
        <v>14</v>
      </c>
      <c r="BC63" s="296">
        <v>16</v>
      </c>
      <c r="BD63" s="296">
        <v>16</v>
      </c>
      <c r="BE63" s="296">
        <v>20</v>
      </c>
      <c r="BF63" s="296">
        <v>18</v>
      </c>
      <c r="BG63" s="296">
        <v>16</v>
      </c>
      <c r="BH63" s="296">
        <v>20</v>
      </c>
      <c r="BI63" s="296">
        <v>15</v>
      </c>
      <c r="BJ63" s="296">
        <v>17</v>
      </c>
      <c r="BK63" s="296">
        <v>19</v>
      </c>
      <c r="BL63" s="296">
        <v>21</v>
      </c>
      <c r="BM63" s="296">
        <v>20</v>
      </c>
      <c r="BN63" s="296">
        <v>21</v>
      </c>
      <c r="BO63" s="296">
        <v>20</v>
      </c>
      <c r="BP63" s="296">
        <v>17</v>
      </c>
      <c r="BQ63" s="296">
        <v>15</v>
      </c>
      <c r="BR63" s="296">
        <v>15</v>
      </c>
      <c r="BS63" s="296">
        <v>15</v>
      </c>
      <c r="BT63" s="296">
        <v>19</v>
      </c>
      <c r="BU63" s="296">
        <v>14</v>
      </c>
      <c r="BV63" s="296">
        <v>12</v>
      </c>
      <c r="BW63" s="296">
        <v>12</v>
      </c>
    </row>
    <row r="64" spans="1:75" x14ac:dyDescent="0.25">
      <c r="A64" t="s">
        <v>61</v>
      </c>
      <c r="B64" s="296">
        <v>34</v>
      </c>
      <c r="C64" s="296">
        <v>33</v>
      </c>
      <c r="D64" s="296">
        <v>35</v>
      </c>
      <c r="E64" s="296">
        <v>30</v>
      </c>
      <c r="F64" s="296">
        <v>25</v>
      </c>
      <c r="G64" s="296">
        <v>28</v>
      </c>
      <c r="H64" s="296">
        <v>29</v>
      </c>
      <c r="I64" s="296">
        <v>31</v>
      </c>
      <c r="J64" s="296">
        <v>29</v>
      </c>
      <c r="K64" s="296">
        <v>30</v>
      </c>
      <c r="L64" s="296">
        <v>31</v>
      </c>
      <c r="M64" s="296">
        <v>30</v>
      </c>
      <c r="N64" s="296">
        <v>27</v>
      </c>
      <c r="O64" s="296">
        <v>31</v>
      </c>
      <c r="P64" s="296">
        <v>31</v>
      </c>
      <c r="Q64" s="296">
        <v>30</v>
      </c>
      <c r="R64" s="296">
        <v>27</v>
      </c>
      <c r="S64" s="296">
        <v>27</v>
      </c>
      <c r="T64" s="296">
        <v>23</v>
      </c>
      <c r="U64" s="296">
        <v>25</v>
      </c>
      <c r="V64" s="296">
        <v>31</v>
      </c>
      <c r="W64" s="296">
        <v>31</v>
      </c>
      <c r="X64" s="296">
        <v>30</v>
      </c>
      <c r="Y64" s="296">
        <v>32</v>
      </c>
      <c r="Z64" s="296">
        <v>41</v>
      </c>
      <c r="AA64" s="296">
        <v>35</v>
      </c>
      <c r="AB64" s="296">
        <v>33</v>
      </c>
      <c r="AC64" s="296">
        <v>31</v>
      </c>
      <c r="AD64" s="296">
        <v>31</v>
      </c>
      <c r="AE64" s="296">
        <v>31</v>
      </c>
      <c r="AF64" s="296">
        <v>27</v>
      </c>
      <c r="AG64" s="296">
        <v>24</v>
      </c>
      <c r="AH64" s="296">
        <v>24</v>
      </c>
      <c r="AI64" s="296">
        <v>21</v>
      </c>
      <c r="AJ64" s="296">
        <v>23</v>
      </c>
      <c r="AK64" s="296">
        <v>25</v>
      </c>
      <c r="AL64" s="296">
        <v>25</v>
      </c>
      <c r="AM64" s="296">
        <v>26</v>
      </c>
      <c r="AN64" s="296">
        <v>29</v>
      </c>
      <c r="AO64" s="296">
        <v>25</v>
      </c>
      <c r="AP64" s="296">
        <v>26</v>
      </c>
      <c r="AQ64" s="296">
        <v>27</v>
      </c>
      <c r="AR64" s="296">
        <v>27</v>
      </c>
      <c r="AS64" s="296">
        <v>24</v>
      </c>
      <c r="AT64" s="296">
        <v>26</v>
      </c>
      <c r="AU64" s="296">
        <v>29</v>
      </c>
      <c r="AV64" s="296">
        <v>30</v>
      </c>
      <c r="AW64" s="296">
        <v>33</v>
      </c>
      <c r="AX64" s="296">
        <v>30</v>
      </c>
      <c r="AY64" s="296">
        <v>23</v>
      </c>
      <c r="AZ64" s="296">
        <v>21</v>
      </c>
      <c r="BA64" s="296">
        <v>20</v>
      </c>
      <c r="BB64" s="296">
        <v>20</v>
      </c>
      <c r="BC64" s="296">
        <v>20</v>
      </c>
      <c r="BD64" s="296">
        <v>23</v>
      </c>
      <c r="BE64" s="296">
        <v>22</v>
      </c>
      <c r="BF64" s="296">
        <v>22</v>
      </c>
      <c r="BG64" s="296">
        <v>21</v>
      </c>
      <c r="BH64" s="296">
        <v>21</v>
      </c>
      <c r="BI64" s="296">
        <v>23</v>
      </c>
      <c r="BJ64" s="296">
        <v>25</v>
      </c>
      <c r="BK64" s="296">
        <v>25</v>
      </c>
      <c r="BL64" s="296">
        <v>24</v>
      </c>
      <c r="BM64" s="296">
        <v>25</v>
      </c>
      <c r="BN64" s="296">
        <v>27</v>
      </c>
      <c r="BO64" s="296">
        <v>27</v>
      </c>
      <c r="BP64" s="296">
        <v>21</v>
      </c>
      <c r="BQ64" s="296">
        <v>19</v>
      </c>
      <c r="BR64" s="296">
        <v>12</v>
      </c>
      <c r="BS64" s="296">
        <v>10</v>
      </c>
      <c r="BT64" s="296">
        <v>11</v>
      </c>
      <c r="BU64" s="296">
        <v>14</v>
      </c>
      <c r="BV64" s="296">
        <v>11</v>
      </c>
      <c r="BW64" s="296">
        <v>13</v>
      </c>
    </row>
    <row r="65" spans="1:75" x14ac:dyDescent="0.25">
      <c r="A65" t="s">
        <v>62</v>
      </c>
      <c r="B65" s="296" t="s">
        <v>18</v>
      </c>
      <c r="C65" s="296" t="s">
        <v>18</v>
      </c>
      <c r="D65" s="296" t="s">
        <v>18</v>
      </c>
      <c r="E65" s="296" t="s">
        <v>18</v>
      </c>
      <c r="F65" s="296" t="s">
        <v>18</v>
      </c>
      <c r="G65" s="296" t="s">
        <v>18</v>
      </c>
      <c r="H65" s="296" t="s">
        <v>18</v>
      </c>
      <c r="I65" s="296" t="s">
        <v>18</v>
      </c>
      <c r="J65" s="296" t="s">
        <v>18</v>
      </c>
      <c r="K65" s="296" t="s">
        <v>18</v>
      </c>
      <c r="L65" s="296" t="s">
        <v>18</v>
      </c>
      <c r="M65" s="296" t="s">
        <v>18</v>
      </c>
      <c r="N65" s="296" t="s">
        <v>18</v>
      </c>
      <c r="O65" s="296" t="s">
        <v>18</v>
      </c>
      <c r="P65" s="296">
        <v>2</v>
      </c>
      <c r="Q65" s="296">
        <v>2</v>
      </c>
      <c r="R65" s="296">
        <v>2</v>
      </c>
      <c r="S65" s="296">
        <v>2</v>
      </c>
      <c r="T65" s="296">
        <v>2</v>
      </c>
      <c r="U65" s="296">
        <v>2</v>
      </c>
      <c r="V65" s="296">
        <v>1</v>
      </c>
      <c r="W65" s="296">
        <v>1</v>
      </c>
      <c r="X65" s="296">
        <v>1</v>
      </c>
      <c r="Y65" s="296">
        <v>1</v>
      </c>
      <c r="Z65" s="296">
        <v>1</v>
      </c>
      <c r="AA65" s="296">
        <v>1</v>
      </c>
      <c r="AB65" s="296">
        <v>1</v>
      </c>
      <c r="AC65" s="296">
        <v>1</v>
      </c>
      <c r="AD65" s="296">
        <v>1</v>
      </c>
      <c r="AE65" s="296">
        <v>1</v>
      </c>
      <c r="AF65" s="296">
        <v>1</v>
      </c>
      <c r="AG65" s="296">
        <v>1</v>
      </c>
      <c r="AH65" s="296">
        <v>1</v>
      </c>
      <c r="AI65" s="296" t="s">
        <v>18</v>
      </c>
      <c r="AJ65" s="296" t="s">
        <v>18</v>
      </c>
      <c r="AK65" s="296" t="s">
        <v>18</v>
      </c>
      <c r="AL65" s="296" t="s">
        <v>18</v>
      </c>
      <c r="AM65" s="296" t="s">
        <v>18</v>
      </c>
      <c r="AN65" s="296" t="s">
        <v>18</v>
      </c>
      <c r="AO65" s="296" t="s">
        <v>18</v>
      </c>
      <c r="AP65" s="296" t="s">
        <v>18</v>
      </c>
      <c r="AQ65" s="296" t="s">
        <v>18</v>
      </c>
      <c r="AR65" s="296" t="s">
        <v>18</v>
      </c>
      <c r="AS65" s="296" t="s">
        <v>18</v>
      </c>
      <c r="AT65" s="296" t="s">
        <v>18</v>
      </c>
      <c r="AU65" s="296" t="s">
        <v>18</v>
      </c>
      <c r="AV65" s="296" t="s">
        <v>18</v>
      </c>
      <c r="AW65" s="296" t="s">
        <v>18</v>
      </c>
      <c r="AX65" s="296" t="s">
        <v>18</v>
      </c>
      <c r="AY65" s="296" t="s">
        <v>18</v>
      </c>
      <c r="AZ65" s="296">
        <v>1</v>
      </c>
      <c r="BA65" s="296">
        <v>2</v>
      </c>
      <c r="BB65" s="296">
        <v>2</v>
      </c>
      <c r="BC65" s="296">
        <v>3</v>
      </c>
      <c r="BD65" s="296">
        <v>1</v>
      </c>
      <c r="BE65" s="296">
        <v>1</v>
      </c>
      <c r="BF65" s="296">
        <v>1</v>
      </c>
      <c r="BG65" s="296">
        <v>1</v>
      </c>
      <c r="BH65" s="296">
        <v>1</v>
      </c>
      <c r="BI65" s="296">
        <v>1</v>
      </c>
      <c r="BJ65" s="296">
        <v>1</v>
      </c>
      <c r="BK65" s="296" t="s">
        <v>18</v>
      </c>
      <c r="BL65" s="296" t="s">
        <v>18</v>
      </c>
      <c r="BM65" s="296" t="s">
        <v>18</v>
      </c>
      <c r="BN65" s="296" t="s">
        <v>18</v>
      </c>
      <c r="BO65" s="296" t="s">
        <v>18</v>
      </c>
      <c r="BP65" s="296" t="s">
        <v>18</v>
      </c>
      <c r="BQ65" s="296" t="s">
        <v>18</v>
      </c>
      <c r="BR65" s="296" t="s">
        <v>18</v>
      </c>
      <c r="BS65" s="296" t="s">
        <v>18</v>
      </c>
      <c r="BT65" s="296" t="s">
        <v>18</v>
      </c>
      <c r="BU65" s="296" t="s">
        <v>18</v>
      </c>
      <c r="BV65" s="296" t="s">
        <v>18</v>
      </c>
      <c r="BW65" s="296" t="s">
        <v>18</v>
      </c>
    </row>
    <row r="66" spans="1:75" x14ac:dyDescent="0.25">
      <c r="A66" t="s">
        <v>63</v>
      </c>
      <c r="B66" s="296">
        <v>8</v>
      </c>
      <c r="C66" s="296">
        <v>10</v>
      </c>
      <c r="D66" s="296">
        <v>9</v>
      </c>
      <c r="E66" s="296">
        <v>10</v>
      </c>
      <c r="F66" s="296">
        <v>10</v>
      </c>
      <c r="G66" s="296">
        <v>10</v>
      </c>
      <c r="H66" s="296">
        <v>7</v>
      </c>
      <c r="I66" s="296">
        <v>11</v>
      </c>
      <c r="J66" s="296">
        <v>11</v>
      </c>
      <c r="K66" s="296">
        <v>14</v>
      </c>
      <c r="L66" s="296">
        <v>14</v>
      </c>
      <c r="M66" s="296">
        <v>14</v>
      </c>
      <c r="N66" s="296">
        <v>13</v>
      </c>
      <c r="O66" s="296">
        <v>16</v>
      </c>
      <c r="P66" s="296">
        <v>9</v>
      </c>
      <c r="Q66" s="296">
        <v>11</v>
      </c>
      <c r="R66" s="296">
        <v>11</v>
      </c>
      <c r="S66" s="296">
        <v>11</v>
      </c>
      <c r="T66" s="296">
        <v>10</v>
      </c>
      <c r="U66" s="296">
        <v>12</v>
      </c>
      <c r="V66" s="296">
        <v>13</v>
      </c>
      <c r="W66" s="296">
        <v>17</v>
      </c>
      <c r="X66" s="296">
        <v>15</v>
      </c>
      <c r="Y66" s="296">
        <v>14</v>
      </c>
      <c r="Z66" s="296">
        <v>9</v>
      </c>
      <c r="AA66" s="296">
        <v>12</v>
      </c>
      <c r="AB66" s="296">
        <v>14</v>
      </c>
      <c r="AC66" s="296">
        <v>14</v>
      </c>
      <c r="AD66" s="296">
        <v>13</v>
      </c>
      <c r="AE66" s="296">
        <v>12</v>
      </c>
      <c r="AF66" s="296">
        <v>14</v>
      </c>
      <c r="AG66" s="296">
        <v>11</v>
      </c>
      <c r="AH66" s="296">
        <v>12</v>
      </c>
      <c r="AI66" s="296">
        <v>12</v>
      </c>
      <c r="AJ66" s="296">
        <v>13</v>
      </c>
      <c r="AK66" s="296">
        <v>13</v>
      </c>
      <c r="AL66" s="296">
        <v>11</v>
      </c>
      <c r="AM66" s="296">
        <v>11</v>
      </c>
      <c r="AN66" s="296">
        <v>11</v>
      </c>
      <c r="AO66" s="296">
        <v>8</v>
      </c>
      <c r="AP66" s="296">
        <v>9</v>
      </c>
      <c r="AQ66" s="296">
        <v>8</v>
      </c>
      <c r="AR66" s="296">
        <v>6</v>
      </c>
      <c r="AS66" s="296">
        <v>7</v>
      </c>
      <c r="AT66" s="296">
        <v>6</v>
      </c>
      <c r="AU66" s="296">
        <v>6</v>
      </c>
      <c r="AV66" s="296">
        <v>5</v>
      </c>
      <c r="AW66" s="296">
        <v>6</v>
      </c>
      <c r="AX66" s="296">
        <v>7</v>
      </c>
      <c r="AY66" s="296">
        <v>6</v>
      </c>
      <c r="AZ66" s="296">
        <v>5</v>
      </c>
      <c r="BA66" s="296">
        <v>4</v>
      </c>
      <c r="BB66" s="296">
        <v>3</v>
      </c>
      <c r="BC66" s="296">
        <v>4</v>
      </c>
      <c r="BD66" s="296">
        <v>3</v>
      </c>
      <c r="BE66" s="296">
        <v>3</v>
      </c>
      <c r="BF66" s="296">
        <v>3</v>
      </c>
      <c r="BG66" s="296">
        <v>3</v>
      </c>
      <c r="BH66" s="296">
        <v>3</v>
      </c>
      <c r="BI66" s="296">
        <v>4</v>
      </c>
      <c r="BJ66" s="296">
        <v>4</v>
      </c>
      <c r="BK66" s="296">
        <v>3</v>
      </c>
      <c r="BL66" s="296">
        <v>4</v>
      </c>
      <c r="BM66" s="296">
        <v>4</v>
      </c>
      <c r="BN66" s="296">
        <v>3</v>
      </c>
      <c r="BO66" s="296">
        <v>4</v>
      </c>
      <c r="BP66" s="296">
        <v>5</v>
      </c>
      <c r="BQ66" s="296">
        <v>6</v>
      </c>
      <c r="BR66" s="296">
        <v>7</v>
      </c>
      <c r="BS66" s="296">
        <v>5</v>
      </c>
      <c r="BT66" s="296">
        <v>5</v>
      </c>
      <c r="BU66" s="296">
        <v>6</v>
      </c>
      <c r="BV66" s="296">
        <v>5</v>
      </c>
      <c r="BW66" s="296">
        <v>5</v>
      </c>
    </row>
    <row r="67" spans="1:75" x14ac:dyDescent="0.25">
      <c r="A67" t="s">
        <v>64</v>
      </c>
      <c r="B67" s="296">
        <v>14</v>
      </c>
      <c r="C67" s="296">
        <v>14</v>
      </c>
      <c r="D67" s="296">
        <v>12</v>
      </c>
      <c r="E67" s="296">
        <v>16</v>
      </c>
      <c r="F67" s="296">
        <v>18</v>
      </c>
      <c r="G67" s="296">
        <v>18</v>
      </c>
      <c r="H67" s="296">
        <v>20</v>
      </c>
      <c r="I67" s="296">
        <v>17</v>
      </c>
      <c r="J67" s="296">
        <v>20</v>
      </c>
      <c r="K67" s="296">
        <v>22</v>
      </c>
      <c r="L67" s="296">
        <v>23</v>
      </c>
      <c r="M67" s="296">
        <v>22</v>
      </c>
      <c r="N67" s="296">
        <v>20</v>
      </c>
      <c r="O67" s="296">
        <v>24</v>
      </c>
      <c r="P67" s="296">
        <v>24</v>
      </c>
      <c r="Q67" s="296">
        <v>21</v>
      </c>
      <c r="R67" s="296">
        <v>22</v>
      </c>
      <c r="S67" s="296">
        <v>19</v>
      </c>
      <c r="T67" s="296">
        <v>21</v>
      </c>
      <c r="U67" s="296">
        <v>23</v>
      </c>
      <c r="V67" s="296">
        <v>20</v>
      </c>
      <c r="W67" s="296">
        <v>28</v>
      </c>
      <c r="X67" s="296">
        <v>29</v>
      </c>
      <c r="Y67" s="296">
        <v>31</v>
      </c>
      <c r="Z67" s="296">
        <v>30</v>
      </c>
      <c r="AA67" s="296">
        <v>29</v>
      </c>
      <c r="AB67" s="296">
        <v>32</v>
      </c>
      <c r="AC67" s="296">
        <v>37</v>
      </c>
      <c r="AD67" s="296">
        <v>33</v>
      </c>
      <c r="AE67" s="296">
        <v>32</v>
      </c>
      <c r="AF67" s="296">
        <v>29</v>
      </c>
      <c r="AG67" s="296">
        <v>29</v>
      </c>
      <c r="AH67" s="296">
        <v>26</v>
      </c>
      <c r="AI67" s="296">
        <v>31</v>
      </c>
      <c r="AJ67" s="296">
        <v>27</v>
      </c>
      <c r="AK67" s="296">
        <v>29</v>
      </c>
      <c r="AL67" s="296">
        <v>29</v>
      </c>
      <c r="AM67" s="296">
        <v>32</v>
      </c>
      <c r="AN67" s="296">
        <v>31</v>
      </c>
      <c r="AO67" s="296">
        <v>32</v>
      </c>
      <c r="AP67" s="296">
        <v>29</v>
      </c>
      <c r="AQ67" s="296">
        <v>29</v>
      </c>
      <c r="AR67" s="296">
        <v>24</v>
      </c>
      <c r="AS67" s="296">
        <v>23</v>
      </c>
      <c r="AT67" s="296">
        <v>20</v>
      </c>
      <c r="AU67" s="296">
        <v>15</v>
      </c>
      <c r="AV67" s="296">
        <v>17</v>
      </c>
      <c r="AW67" s="296">
        <v>15</v>
      </c>
      <c r="AX67" s="296">
        <v>19</v>
      </c>
      <c r="AY67" s="296">
        <v>20</v>
      </c>
      <c r="AZ67" s="296">
        <v>24</v>
      </c>
      <c r="BA67" s="296">
        <v>24</v>
      </c>
      <c r="BB67" s="296">
        <v>29</v>
      </c>
      <c r="BC67" s="296">
        <v>27</v>
      </c>
      <c r="BD67" s="296">
        <v>27</v>
      </c>
      <c r="BE67" s="296">
        <v>27</v>
      </c>
      <c r="BF67" s="296">
        <v>26</v>
      </c>
      <c r="BG67" s="296">
        <v>29</v>
      </c>
      <c r="BH67" s="296">
        <v>37</v>
      </c>
      <c r="BI67" s="296">
        <v>37</v>
      </c>
      <c r="BJ67" s="296">
        <v>35</v>
      </c>
      <c r="BK67" s="296">
        <v>36</v>
      </c>
      <c r="BL67" s="296">
        <v>40</v>
      </c>
      <c r="BM67" s="296">
        <v>33</v>
      </c>
      <c r="BN67" s="296">
        <v>30</v>
      </c>
      <c r="BO67" s="296">
        <v>29</v>
      </c>
      <c r="BP67" s="296">
        <v>27</v>
      </c>
      <c r="BQ67" s="296">
        <v>34</v>
      </c>
      <c r="BR67" s="296">
        <v>35</v>
      </c>
      <c r="BS67" s="296">
        <v>40</v>
      </c>
      <c r="BT67" s="296">
        <v>47</v>
      </c>
      <c r="BU67" s="296">
        <v>50</v>
      </c>
      <c r="BV67" s="296">
        <v>45</v>
      </c>
      <c r="BW67" s="296">
        <v>47</v>
      </c>
    </row>
    <row r="68" spans="1:75" x14ac:dyDescent="0.25">
      <c r="A68" t="s">
        <v>65</v>
      </c>
      <c r="B68" s="296">
        <v>71</v>
      </c>
      <c r="C68" s="296">
        <v>62</v>
      </c>
      <c r="D68" s="296">
        <v>65</v>
      </c>
      <c r="E68" s="296">
        <v>67</v>
      </c>
      <c r="F68" s="296">
        <v>66</v>
      </c>
      <c r="G68" s="296">
        <v>65</v>
      </c>
      <c r="H68" s="296">
        <v>66</v>
      </c>
      <c r="I68" s="296">
        <v>67</v>
      </c>
      <c r="J68" s="296">
        <v>74</v>
      </c>
      <c r="K68" s="296">
        <v>80</v>
      </c>
      <c r="L68" s="296">
        <v>78</v>
      </c>
      <c r="M68" s="296">
        <v>86</v>
      </c>
      <c r="N68" s="296">
        <v>91</v>
      </c>
      <c r="O68" s="296">
        <v>104</v>
      </c>
      <c r="P68" s="296">
        <v>105</v>
      </c>
      <c r="Q68" s="296">
        <v>110</v>
      </c>
      <c r="R68" s="296">
        <v>108</v>
      </c>
      <c r="S68" s="296">
        <v>108</v>
      </c>
      <c r="T68" s="296">
        <v>111</v>
      </c>
      <c r="U68" s="296">
        <v>100</v>
      </c>
      <c r="V68" s="296">
        <v>101</v>
      </c>
      <c r="W68" s="296">
        <v>99</v>
      </c>
      <c r="X68" s="296">
        <v>102</v>
      </c>
      <c r="Y68" s="296">
        <v>91</v>
      </c>
      <c r="Z68" s="296">
        <v>97</v>
      </c>
      <c r="AA68" s="296">
        <v>98</v>
      </c>
      <c r="AB68" s="296">
        <v>95</v>
      </c>
      <c r="AC68" s="296">
        <v>89</v>
      </c>
      <c r="AD68" s="296">
        <v>96</v>
      </c>
      <c r="AE68" s="296">
        <v>93</v>
      </c>
      <c r="AF68" s="296">
        <v>96</v>
      </c>
      <c r="AG68" s="296">
        <v>102</v>
      </c>
      <c r="AH68" s="296">
        <v>100</v>
      </c>
      <c r="AI68" s="296">
        <v>92</v>
      </c>
      <c r="AJ68" s="296">
        <v>101</v>
      </c>
      <c r="AK68" s="296">
        <v>100</v>
      </c>
      <c r="AL68" s="296">
        <v>99</v>
      </c>
      <c r="AM68" s="296">
        <v>112</v>
      </c>
      <c r="AN68" s="296">
        <v>118</v>
      </c>
      <c r="AO68" s="296">
        <v>119</v>
      </c>
      <c r="AP68" s="296">
        <v>117</v>
      </c>
      <c r="AQ68" s="296">
        <v>139</v>
      </c>
      <c r="AR68" s="296">
        <v>134</v>
      </c>
      <c r="AS68" s="296">
        <v>132</v>
      </c>
      <c r="AT68" s="296">
        <v>134</v>
      </c>
      <c r="AU68" s="296">
        <v>137</v>
      </c>
      <c r="AV68" s="296">
        <v>130</v>
      </c>
      <c r="AW68" s="296">
        <v>135</v>
      </c>
      <c r="AX68" s="296">
        <v>116</v>
      </c>
      <c r="AY68" s="296">
        <v>141</v>
      </c>
      <c r="AZ68" s="296">
        <v>134</v>
      </c>
      <c r="BA68" s="296">
        <v>132</v>
      </c>
      <c r="BB68" s="296">
        <v>123</v>
      </c>
      <c r="BC68" s="296">
        <v>116</v>
      </c>
      <c r="BD68" s="296">
        <v>115</v>
      </c>
      <c r="BE68" s="296">
        <v>109</v>
      </c>
      <c r="BF68" s="296">
        <v>119</v>
      </c>
      <c r="BG68" s="296">
        <v>109</v>
      </c>
      <c r="BH68" s="296">
        <v>119</v>
      </c>
      <c r="BI68" s="296">
        <v>114</v>
      </c>
      <c r="BJ68" s="296">
        <v>112</v>
      </c>
      <c r="BK68" s="296">
        <v>103</v>
      </c>
      <c r="BL68" s="296">
        <v>96</v>
      </c>
      <c r="BM68" s="296">
        <v>100</v>
      </c>
      <c r="BN68" s="296">
        <v>89</v>
      </c>
      <c r="BO68" s="296">
        <v>97</v>
      </c>
      <c r="BP68" s="296">
        <v>94</v>
      </c>
      <c r="BQ68" s="296">
        <v>87</v>
      </c>
      <c r="BR68" s="296">
        <v>81</v>
      </c>
      <c r="BS68" s="296">
        <v>87</v>
      </c>
      <c r="BT68" s="296">
        <v>76</v>
      </c>
      <c r="BU68" s="296">
        <v>59</v>
      </c>
      <c r="BV68" s="296">
        <v>66</v>
      </c>
      <c r="BW68" s="296">
        <v>59</v>
      </c>
    </row>
    <row r="69" spans="1:75" x14ac:dyDescent="0.25">
      <c r="A69" t="s">
        <v>66</v>
      </c>
      <c r="B69" s="296">
        <v>53</v>
      </c>
      <c r="C69" s="296">
        <v>32</v>
      </c>
      <c r="D69" s="296">
        <v>32</v>
      </c>
      <c r="E69" s="296">
        <v>36</v>
      </c>
      <c r="F69" s="296">
        <v>25</v>
      </c>
      <c r="G69" s="296">
        <v>33</v>
      </c>
      <c r="H69" s="296">
        <v>26</v>
      </c>
      <c r="I69" s="296">
        <v>21</v>
      </c>
      <c r="J69" s="296">
        <v>21</v>
      </c>
      <c r="K69" s="296">
        <v>21</v>
      </c>
      <c r="L69" s="296">
        <v>16</v>
      </c>
      <c r="M69" s="296">
        <v>15</v>
      </c>
      <c r="N69" s="296">
        <v>14</v>
      </c>
      <c r="O69" s="296">
        <v>12</v>
      </c>
      <c r="P69" s="296">
        <v>15</v>
      </c>
      <c r="Q69" s="296">
        <v>22</v>
      </c>
      <c r="R69" s="296">
        <v>20</v>
      </c>
      <c r="S69" s="296">
        <v>24</v>
      </c>
      <c r="T69" s="296">
        <v>23</v>
      </c>
      <c r="U69" s="296">
        <v>24</v>
      </c>
      <c r="V69" s="296">
        <v>20</v>
      </c>
      <c r="W69" s="296">
        <v>23</v>
      </c>
      <c r="X69" s="296">
        <v>21</v>
      </c>
      <c r="Y69" s="296">
        <v>18</v>
      </c>
      <c r="Z69" s="296">
        <v>15</v>
      </c>
      <c r="AA69" s="296">
        <v>15</v>
      </c>
      <c r="AB69" s="296">
        <v>19</v>
      </c>
      <c r="AC69" s="296">
        <v>21</v>
      </c>
      <c r="AD69" s="296">
        <v>27</v>
      </c>
      <c r="AE69" s="296">
        <v>29</v>
      </c>
      <c r="AF69" s="296">
        <v>32</v>
      </c>
      <c r="AG69" s="296">
        <v>31</v>
      </c>
      <c r="AH69" s="296">
        <v>32</v>
      </c>
      <c r="AI69" s="296">
        <v>30</v>
      </c>
      <c r="AJ69" s="296">
        <v>27</v>
      </c>
      <c r="AK69" s="296">
        <v>21</v>
      </c>
      <c r="AL69" s="296">
        <v>21</v>
      </c>
      <c r="AM69" s="296">
        <v>21</v>
      </c>
      <c r="AN69" s="296">
        <v>24</v>
      </c>
      <c r="AO69" s="296">
        <v>24</v>
      </c>
      <c r="AP69" s="296">
        <v>22</v>
      </c>
      <c r="AQ69" s="296">
        <v>17</v>
      </c>
      <c r="AR69" s="296">
        <v>20</v>
      </c>
      <c r="AS69" s="296">
        <v>21</v>
      </c>
      <c r="AT69" s="296">
        <v>22</v>
      </c>
      <c r="AU69" s="296">
        <v>24</v>
      </c>
      <c r="AV69" s="296">
        <v>22</v>
      </c>
      <c r="AW69" s="296">
        <v>20</v>
      </c>
      <c r="AX69" s="296">
        <v>27</v>
      </c>
      <c r="AY69" s="296">
        <v>25</v>
      </c>
      <c r="AZ69" s="296">
        <v>25</v>
      </c>
      <c r="BA69" s="296">
        <v>18</v>
      </c>
      <c r="BB69" s="296">
        <v>19</v>
      </c>
      <c r="BC69" s="296">
        <v>23</v>
      </c>
      <c r="BD69" s="296">
        <v>18</v>
      </c>
      <c r="BE69" s="296">
        <v>16</v>
      </c>
      <c r="BF69" s="296">
        <v>21</v>
      </c>
      <c r="BG69" s="296">
        <v>24</v>
      </c>
      <c r="BH69" s="296">
        <v>25</v>
      </c>
      <c r="BI69" s="296">
        <v>25</v>
      </c>
      <c r="BJ69" s="296">
        <v>24</v>
      </c>
      <c r="BK69" s="296">
        <v>24</v>
      </c>
      <c r="BL69" s="296">
        <v>28</v>
      </c>
      <c r="BM69" s="296">
        <v>23</v>
      </c>
      <c r="BN69" s="296">
        <v>22</v>
      </c>
      <c r="BO69" s="296">
        <v>24</v>
      </c>
      <c r="BP69" s="296">
        <v>28</v>
      </c>
      <c r="BQ69" s="296">
        <v>31</v>
      </c>
      <c r="BR69" s="296">
        <v>36</v>
      </c>
      <c r="BS69" s="296">
        <v>30</v>
      </c>
      <c r="BT69" s="296">
        <v>32</v>
      </c>
      <c r="BU69" s="296">
        <v>30</v>
      </c>
      <c r="BV69" s="296">
        <v>30</v>
      </c>
      <c r="BW69" s="296">
        <v>37</v>
      </c>
    </row>
    <row r="70" spans="1:75" x14ac:dyDescent="0.25">
      <c r="A70" t="s">
        <v>67</v>
      </c>
      <c r="B70" s="296">
        <v>14</v>
      </c>
      <c r="C70" s="296">
        <v>15</v>
      </c>
      <c r="D70" s="296">
        <v>12</v>
      </c>
      <c r="E70" s="296">
        <v>15</v>
      </c>
      <c r="F70" s="296">
        <v>15</v>
      </c>
      <c r="G70" s="296">
        <v>14</v>
      </c>
      <c r="H70" s="296">
        <v>15</v>
      </c>
      <c r="I70" s="296">
        <v>12</v>
      </c>
      <c r="J70" s="296">
        <v>12</v>
      </c>
      <c r="K70" s="296">
        <v>14</v>
      </c>
      <c r="L70" s="296">
        <v>13</v>
      </c>
      <c r="M70" s="296">
        <v>12</v>
      </c>
      <c r="N70" s="296">
        <v>12</v>
      </c>
      <c r="O70" s="296">
        <v>12</v>
      </c>
      <c r="P70" s="296">
        <v>10</v>
      </c>
      <c r="Q70" s="296">
        <v>11</v>
      </c>
      <c r="R70" s="296">
        <v>9</v>
      </c>
      <c r="S70" s="296">
        <v>9</v>
      </c>
      <c r="T70" s="296">
        <v>11</v>
      </c>
      <c r="U70" s="296">
        <v>12</v>
      </c>
      <c r="V70" s="296">
        <v>12</v>
      </c>
      <c r="W70" s="296">
        <v>11</v>
      </c>
      <c r="X70" s="296">
        <v>8</v>
      </c>
      <c r="Y70" s="296">
        <v>9</v>
      </c>
      <c r="Z70" s="296">
        <v>10</v>
      </c>
      <c r="AA70" s="296">
        <v>10</v>
      </c>
      <c r="AB70" s="296">
        <v>8</v>
      </c>
      <c r="AC70" s="296">
        <v>9</v>
      </c>
      <c r="AD70" s="296">
        <v>9</v>
      </c>
      <c r="AE70" s="296">
        <v>4</v>
      </c>
      <c r="AF70" s="296">
        <v>5</v>
      </c>
      <c r="AG70" s="296">
        <v>9</v>
      </c>
      <c r="AH70" s="296">
        <v>6</v>
      </c>
      <c r="AI70" s="296">
        <v>6</v>
      </c>
      <c r="AJ70" s="296">
        <v>6</v>
      </c>
      <c r="AK70" s="296">
        <v>4</v>
      </c>
      <c r="AL70" s="296">
        <v>5</v>
      </c>
      <c r="AM70" s="296">
        <v>5</v>
      </c>
      <c r="AN70" s="296">
        <v>8</v>
      </c>
      <c r="AO70" s="296">
        <v>9</v>
      </c>
      <c r="AP70" s="296">
        <v>8</v>
      </c>
      <c r="AQ70" s="296">
        <v>7</v>
      </c>
      <c r="AR70" s="296">
        <v>7</v>
      </c>
      <c r="AS70" s="296">
        <v>7</v>
      </c>
      <c r="AT70" s="296">
        <v>8</v>
      </c>
      <c r="AU70" s="296">
        <v>6</v>
      </c>
      <c r="AV70" s="296">
        <v>6</v>
      </c>
      <c r="AW70" s="296">
        <v>6</v>
      </c>
      <c r="AX70" s="296">
        <v>7</v>
      </c>
      <c r="AY70" s="296">
        <v>4</v>
      </c>
      <c r="AZ70" s="296">
        <v>5</v>
      </c>
      <c r="BA70" s="296">
        <v>7</v>
      </c>
      <c r="BB70" s="296">
        <v>10</v>
      </c>
      <c r="BC70" s="296">
        <v>10</v>
      </c>
      <c r="BD70" s="296">
        <v>12</v>
      </c>
      <c r="BE70" s="296">
        <v>13</v>
      </c>
      <c r="BF70" s="296">
        <v>11</v>
      </c>
      <c r="BG70" s="296">
        <v>10</v>
      </c>
      <c r="BH70" s="296">
        <v>9</v>
      </c>
      <c r="BI70" s="296">
        <v>11</v>
      </c>
      <c r="BJ70" s="296">
        <v>11</v>
      </c>
      <c r="BK70" s="296">
        <v>9</v>
      </c>
      <c r="BL70" s="296">
        <v>9</v>
      </c>
      <c r="BM70" s="296">
        <v>12</v>
      </c>
      <c r="BN70" s="296">
        <v>13</v>
      </c>
      <c r="BO70" s="296">
        <v>13</v>
      </c>
      <c r="BP70" s="296">
        <v>12</v>
      </c>
      <c r="BQ70" s="296">
        <v>15</v>
      </c>
      <c r="BR70" s="296">
        <v>13</v>
      </c>
      <c r="BS70" s="296">
        <v>11</v>
      </c>
      <c r="BT70" s="296">
        <v>13</v>
      </c>
      <c r="BU70" s="296">
        <v>13</v>
      </c>
      <c r="BV70" s="296">
        <v>16</v>
      </c>
      <c r="BW70" s="296">
        <v>14</v>
      </c>
    </row>
    <row r="71" spans="1:75" x14ac:dyDescent="0.25">
      <c r="A71" t="s">
        <v>68</v>
      </c>
      <c r="B71" s="296">
        <v>4</v>
      </c>
      <c r="C71" s="296">
        <v>4</v>
      </c>
      <c r="D71" s="296">
        <v>5</v>
      </c>
      <c r="E71" s="296">
        <v>4</v>
      </c>
      <c r="F71" s="296">
        <v>4</v>
      </c>
      <c r="G71" s="296">
        <v>4</v>
      </c>
      <c r="H71" s="296">
        <v>3</v>
      </c>
      <c r="I71" s="296">
        <v>4</v>
      </c>
      <c r="J71" s="296">
        <v>4</v>
      </c>
      <c r="K71" s="296">
        <v>2</v>
      </c>
      <c r="L71" s="296">
        <v>4</v>
      </c>
      <c r="M71" s="296">
        <v>4</v>
      </c>
      <c r="N71" s="296">
        <v>5</v>
      </c>
      <c r="O71" s="296">
        <v>8</v>
      </c>
      <c r="P71" s="296">
        <v>9</v>
      </c>
      <c r="Q71" s="296">
        <v>7</v>
      </c>
      <c r="R71" s="296">
        <v>5</v>
      </c>
      <c r="S71" s="296">
        <v>5</v>
      </c>
      <c r="T71" s="296">
        <v>4</v>
      </c>
      <c r="U71" s="296">
        <v>4</v>
      </c>
      <c r="V71" s="296">
        <v>3</v>
      </c>
      <c r="W71" s="296">
        <v>3</v>
      </c>
      <c r="X71" s="296">
        <v>7</v>
      </c>
      <c r="Y71" s="296">
        <v>5</v>
      </c>
      <c r="Z71" s="296">
        <v>4</v>
      </c>
      <c r="AA71" s="296">
        <v>4</v>
      </c>
      <c r="AB71" s="296">
        <v>4</v>
      </c>
      <c r="AC71" s="296">
        <v>3</v>
      </c>
      <c r="AD71" s="296">
        <v>4</v>
      </c>
      <c r="AE71" s="296">
        <v>2</v>
      </c>
      <c r="AF71" s="296">
        <v>3</v>
      </c>
      <c r="AG71" s="296">
        <v>2</v>
      </c>
      <c r="AH71" s="296">
        <v>3</v>
      </c>
      <c r="AI71" s="296">
        <v>2</v>
      </c>
      <c r="AJ71" s="296">
        <v>8</v>
      </c>
      <c r="AK71" s="296">
        <v>7</v>
      </c>
      <c r="AL71" s="296">
        <v>8</v>
      </c>
      <c r="AM71" s="296">
        <v>9</v>
      </c>
      <c r="AN71" s="296">
        <v>8</v>
      </c>
      <c r="AO71" s="296">
        <v>9</v>
      </c>
      <c r="AP71" s="296">
        <v>8</v>
      </c>
      <c r="AQ71" s="296">
        <v>7</v>
      </c>
      <c r="AR71" s="296">
        <v>7</v>
      </c>
      <c r="AS71" s="296">
        <v>8</v>
      </c>
      <c r="AT71" s="296">
        <v>7</v>
      </c>
      <c r="AU71" s="296">
        <v>7</v>
      </c>
      <c r="AV71" s="296">
        <v>7</v>
      </c>
      <c r="AW71" s="296">
        <v>6</v>
      </c>
      <c r="AX71" s="296">
        <v>6</v>
      </c>
      <c r="AY71" s="296">
        <v>6</v>
      </c>
      <c r="AZ71" s="296">
        <v>5</v>
      </c>
      <c r="BA71" s="296">
        <v>4</v>
      </c>
      <c r="BB71" s="296">
        <v>4</v>
      </c>
      <c r="BC71" s="296">
        <v>2</v>
      </c>
      <c r="BD71" s="296">
        <v>2</v>
      </c>
      <c r="BE71" s="296">
        <v>4</v>
      </c>
      <c r="BF71" s="296">
        <v>3</v>
      </c>
      <c r="BG71" s="296">
        <v>2</v>
      </c>
      <c r="BH71" s="296">
        <v>1</v>
      </c>
      <c r="BI71" s="296">
        <v>2</v>
      </c>
      <c r="BJ71" s="296">
        <v>2</v>
      </c>
      <c r="BK71" s="296">
        <v>3</v>
      </c>
      <c r="BL71" s="296">
        <v>7</v>
      </c>
      <c r="BM71" s="296">
        <v>6</v>
      </c>
      <c r="BN71" s="296">
        <v>5</v>
      </c>
      <c r="BO71" s="296">
        <v>6</v>
      </c>
      <c r="BP71" s="296">
        <v>5</v>
      </c>
      <c r="BQ71" s="296">
        <v>3</v>
      </c>
      <c r="BR71" s="296">
        <v>5</v>
      </c>
      <c r="BS71" s="296">
        <v>7</v>
      </c>
      <c r="BT71" s="296">
        <v>6</v>
      </c>
      <c r="BU71" s="296">
        <v>5</v>
      </c>
      <c r="BV71" s="296">
        <v>6</v>
      </c>
      <c r="BW71" s="296">
        <v>6</v>
      </c>
    </row>
    <row r="72" spans="1:75" x14ac:dyDescent="0.25">
      <c r="A72" t="s">
        <v>69</v>
      </c>
      <c r="B72" s="296">
        <v>1</v>
      </c>
      <c r="C72" s="296">
        <v>1</v>
      </c>
      <c r="D72" s="296">
        <v>1</v>
      </c>
      <c r="E72" s="296">
        <v>1</v>
      </c>
      <c r="F72" s="296">
        <v>1</v>
      </c>
      <c r="G72" s="296">
        <v>2</v>
      </c>
      <c r="H72" s="296">
        <v>1</v>
      </c>
      <c r="I72" s="296">
        <v>1</v>
      </c>
      <c r="J72" s="296">
        <v>1</v>
      </c>
      <c r="K72" s="296">
        <v>1</v>
      </c>
      <c r="L72" s="296">
        <v>1</v>
      </c>
      <c r="M72" s="296">
        <v>1</v>
      </c>
      <c r="N72" s="296">
        <v>1</v>
      </c>
      <c r="O72" s="296">
        <v>1</v>
      </c>
      <c r="P72" s="296">
        <v>1</v>
      </c>
      <c r="Q72" s="296">
        <v>1</v>
      </c>
      <c r="R72" s="296" t="s">
        <v>18</v>
      </c>
      <c r="S72" s="296">
        <v>1</v>
      </c>
      <c r="T72" s="296">
        <v>3</v>
      </c>
      <c r="U72" s="296">
        <v>2</v>
      </c>
      <c r="V72" s="296">
        <v>2</v>
      </c>
      <c r="W72" s="296">
        <v>2</v>
      </c>
      <c r="X72" s="296">
        <v>2</v>
      </c>
      <c r="Y72" s="296">
        <v>2</v>
      </c>
      <c r="Z72" s="296">
        <v>2</v>
      </c>
      <c r="AA72" s="296">
        <v>1</v>
      </c>
      <c r="AB72" s="296">
        <v>1</v>
      </c>
      <c r="AC72" s="296">
        <v>1</v>
      </c>
      <c r="AD72" s="296">
        <v>1</v>
      </c>
      <c r="AE72" s="296">
        <v>2</v>
      </c>
      <c r="AF72" s="296">
        <v>2</v>
      </c>
      <c r="AG72" s="296">
        <v>2</v>
      </c>
      <c r="AH72" s="296">
        <v>3</v>
      </c>
      <c r="AI72" s="296">
        <v>3</v>
      </c>
      <c r="AJ72" s="296">
        <v>3</v>
      </c>
      <c r="AK72" s="296">
        <v>2</v>
      </c>
      <c r="AL72" s="296">
        <v>2</v>
      </c>
      <c r="AM72" s="296">
        <v>1</v>
      </c>
      <c r="AN72" s="296">
        <v>1</v>
      </c>
      <c r="AO72" s="296">
        <v>2</v>
      </c>
      <c r="AP72" s="296">
        <v>3</v>
      </c>
      <c r="AQ72" s="296">
        <v>3</v>
      </c>
      <c r="AR72" s="296">
        <v>3</v>
      </c>
      <c r="AS72" s="296">
        <v>4</v>
      </c>
      <c r="AT72" s="296">
        <v>5</v>
      </c>
      <c r="AU72" s="296">
        <v>5</v>
      </c>
      <c r="AV72" s="296">
        <v>4</v>
      </c>
      <c r="AW72" s="296">
        <v>5</v>
      </c>
      <c r="AX72" s="296">
        <v>4</v>
      </c>
      <c r="AY72" s="296">
        <v>4</v>
      </c>
      <c r="AZ72" s="296">
        <v>3</v>
      </c>
      <c r="BA72" s="296">
        <v>3</v>
      </c>
      <c r="BB72" s="296">
        <v>2</v>
      </c>
      <c r="BC72" s="296">
        <v>3</v>
      </c>
      <c r="BD72" s="296">
        <v>3</v>
      </c>
      <c r="BE72" s="296">
        <v>4</v>
      </c>
      <c r="BF72" s="296">
        <v>4</v>
      </c>
      <c r="BG72" s="296">
        <v>5</v>
      </c>
      <c r="BH72" s="296">
        <v>6</v>
      </c>
      <c r="BI72" s="296">
        <v>6</v>
      </c>
      <c r="BJ72" s="296">
        <v>6</v>
      </c>
      <c r="BK72" s="296">
        <v>6</v>
      </c>
      <c r="BL72" s="296">
        <v>4</v>
      </c>
      <c r="BM72" s="296">
        <v>5</v>
      </c>
      <c r="BN72" s="296">
        <v>3</v>
      </c>
      <c r="BO72" s="296">
        <v>5</v>
      </c>
      <c r="BP72" s="296">
        <v>4</v>
      </c>
      <c r="BQ72" s="296">
        <v>5</v>
      </c>
      <c r="BR72" s="296">
        <v>5</v>
      </c>
      <c r="BS72" s="296">
        <v>6</v>
      </c>
      <c r="BT72" s="296">
        <v>5</v>
      </c>
      <c r="BU72" s="296">
        <v>2</v>
      </c>
      <c r="BV72" s="296">
        <v>2</v>
      </c>
      <c r="BW72" s="296">
        <v>2</v>
      </c>
    </row>
    <row r="73" spans="1:75" x14ac:dyDescent="0.25">
      <c r="A73" t="s">
        <v>70</v>
      </c>
      <c r="B73" s="296">
        <v>44</v>
      </c>
      <c r="C73" s="296">
        <v>40</v>
      </c>
      <c r="D73" s="296">
        <v>38</v>
      </c>
      <c r="E73" s="296">
        <v>34</v>
      </c>
      <c r="F73" s="296">
        <v>37</v>
      </c>
      <c r="G73" s="296">
        <v>35</v>
      </c>
      <c r="H73" s="296">
        <v>34</v>
      </c>
      <c r="I73" s="296">
        <v>43</v>
      </c>
      <c r="J73" s="296">
        <v>43</v>
      </c>
      <c r="K73" s="296">
        <v>50</v>
      </c>
      <c r="L73" s="296">
        <v>50</v>
      </c>
      <c r="M73" s="296">
        <v>57</v>
      </c>
      <c r="N73" s="296">
        <v>55</v>
      </c>
      <c r="O73" s="296">
        <v>48</v>
      </c>
      <c r="P73" s="296">
        <v>44</v>
      </c>
      <c r="Q73" s="296">
        <v>51</v>
      </c>
      <c r="R73" s="296">
        <v>54</v>
      </c>
      <c r="S73" s="296">
        <v>52</v>
      </c>
      <c r="T73" s="296">
        <v>55</v>
      </c>
      <c r="U73" s="296">
        <v>48</v>
      </c>
      <c r="V73" s="296">
        <v>57</v>
      </c>
      <c r="W73" s="296">
        <v>57</v>
      </c>
      <c r="X73" s="296">
        <v>59</v>
      </c>
      <c r="Y73" s="296">
        <v>53</v>
      </c>
      <c r="Z73" s="296">
        <v>53</v>
      </c>
      <c r="AA73" s="296">
        <v>55</v>
      </c>
      <c r="AB73" s="296">
        <v>57</v>
      </c>
      <c r="AC73" s="296">
        <v>51</v>
      </c>
      <c r="AD73" s="296">
        <v>53</v>
      </c>
      <c r="AE73" s="296">
        <v>56</v>
      </c>
      <c r="AF73" s="296">
        <v>56</v>
      </c>
      <c r="AG73" s="296">
        <v>54</v>
      </c>
      <c r="AH73" s="296">
        <v>63</v>
      </c>
      <c r="AI73" s="296">
        <v>64</v>
      </c>
      <c r="AJ73" s="296">
        <v>59</v>
      </c>
      <c r="AK73" s="296">
        <v>57</v>
      </c>
      <c r="AL73" s="296">
        <v>57</v>
      </c>
      <c r="AM73" s="296">
        <v>51</v>
      </c>
      <c r="AN73" s="296">
        <v>50</v>
      </c>
      <c r="AO73" s="296">
        <v>50</v>
      </c>
      <c r="AP73" s="296">
        <v>43</v>
      </c>
      <c r="AQ73" s="296">
        <v>47</v>
      </c>
      <c r="AR73" s="296">
        <v>38</v>
      </c>
      <c r="AS73" s="296">
        <v>33</v>
      </c>
      <c r="AT73" s="296">
        <v>26</v>
      </c>
      <c r="AU73" s="296">
        <v>30</v>
      </c>
      <c r="AV73" s="296">
        <v>27</v>
      </c>
      <c r="AW73" s="296">
        <v>28</v>
      </c>
      <c r="AX73" s="296">
        <v>28</v>
      </c>
      <c r="AY73" s="296">
        <v>28</v>
      </c>
      <c r="AZ73" s="296">
        <v>29</v>
      </c>
      <c r="BA73" s="296">
        <v>22</v>
      </c>
      <c r="BB73" s="296">
        <v>21</v>
      </c>
      <c r="BC73" s="296">
        <v>18</v>
      </c>
      <c r="BD73" s="296">
        <v>23</v>
      </c>
      <c r="BE73" s="296">
        <v>22</v>
      </c>
      <c r="BF73" s="296">
        <v>19</v>
      </c>
      <c r="BG73" s="296">
        <v>18</v>
      </c>
      <c r="BH73" s="296">
        <v>21</v>
      </c>
      <c r="BI73" s="296">
        <v>24</v>
      </c>
      <c r="BJ73" s="296">
        <v>24</v>
      </c>
      <c r="BK73" s="296">
        <v>22</v>
      </c>
      <c r="BL73" s="296">
        <v>28</v>
      </c>
      <c r="BM73" s="296">
        <v>27</v>
      </c>
      <c r="BN73" s="296">
        <v>29</v>
      </c>
      <c r="BO73" s="296">
        <v>32</v>
      </c>
      <c r="BP73" s="296">
        <v>30</v>
      </c>
      <c r="BQ73" s="296">
        <v>31</v>
      </c>
      <c r="BR73" s="296">
        <v>30</v>
      </c>
      <c r="BS73" s="296">
        <v>27</v>
      </c>
      <c r="BT73" s="296">
        <v>29</v>
      </c>
      <c r="BU73" s="296">
        <v>28</v>
      </c>
      <c r="BV73" s="296">
        <v>27</v>
      </c>
      <c r="BW73" s="296">
        <v>30</v>
      </c>
    </row>
    <row r="74" spans="1:75" x14ac:dyDescent="0.25">
      <c r="A74" t="s">
        <v>71</v>
      </c>
      <c r="B74" s="296">
        <v>3</v>
      </c>
      <c r="C74" s="296">
        <v>3</v>
      </c>
      <c r="D74" s="296">
        <v>1</v>
      </c>
      <c r="E74" s="296">
        <v>1</v>
      </c>
      <c r="F74" s="296">
        <v>5</v>
      </c>
      <c r="G74" s="296">
        <v>3</v>
      </c>
      <c r="H74" s="296">
        <v>3</v>
      </c>
      <c r="I74" s="296">
        <v>2</v>
      </c>
      <c r="J74" s="296">
        <v>2</v>
      </c>
      <c r="K74" s="296">
        <v>2</v>
      </c>
      <c r="L74" s="296">
        <v>1</v>
      </c>
      <c r="M74" s="296">
        <v>5</v>
      </c>
      <c r="N74" s="296">
        <v>4</v>
      </c>
      <c r="O74" s="296">
        <v>4</v>
      </c>
      <c r="P74" s="296">
        <v>2</v>
      </c>
      <c r="Q74" s="296">
        <v>3</v>
      </c>
      <c r="R74" s="296">
        <v>3</v>
      </c>
      <c r="S74" s="296">
        <v>2</v>
      </c>
      <c r="T74" s="296">
        <v>3</v>
      </c>
      <c r="U74" s="296">
        <v>3</v>
      </c>
      <c r="V74" s="296" t="s">
        <v>18</v>
      </c>
      <c r="W74" s="296">
        <v>1</v>
      </c>
      <c r="X74" s="296">
        <v>5</v>
      </c>
      <c r="Y74" s="296">
        <v>3</v>
      </c>
      <c r="Z74" s="296">
        <v>3</v>
      </c>
      <c r="AA74" s="296">
        <v>3</v>
      </c>
      <c r="AB74" s="296">
        <v>2</v>
      </c>
      <c r="AC74" s="296" t="s">
        <v>18</v>
      </c>
      <c r="AD74" s="296">
        <v>1</v>
      </c>
      <c r="AE74" s="296">
        <v>2</v>
      </c>
      <c r="AF74" s="296">
        <v>1</v>
      </c>
      <c r="AG74" s="296">
        <v>1</v>
      </c>
      <c r="AH74" s="296">
        <v>2</v>
      </c>
      <c r="AI74" s="296">
        <v>2</v>
      </c>
      <c r="AJ74" s="296">
        <v>1</v>
      </c>
      <c r="AK74" s="296" t="s">
        <v>18</v>
      </c>
      <c r="AL74" s="296">
        <v>1</v>
      </c>
      <c r="AM74" s="296">
        <v>2</v>
      </c>
      <c r="AN74" s="296">
        <v>3</v>
      </c>
      <c r="AO74" s="296">
        <v>2</v>
      </c>
      <c r="AP74" s="296">
        <v>4</v>
      </c>
      <c r="AQ74" s="296">
        <v>1</v>
      </c>
      <c r="AR74" s="296">
        <v>1</v>
      </c>
      <c r="AS74" s="296" t="s">
        <v>18</v>
      </c>
      <c r="AT74" s="296" t="s">
        <v>18</v>
      </c>
      <c r="AU74" s="296" t="s">
        <v>18</v>
      </c>
      <c r="AV74" s="296" t="s">
        <v>18</v>
      </c>
      <c r="AW74" s="296">
        <v>1</v>
      </c>
      <c r="AX74" s="296">
        <v>1</v>
      </c>
      <c r="AY74" s="296">
        <v>1</v>
      </c>
      <c r="AZ74" s="296">
        <v>2</v>
      </c>
      <c r="BA74" s="296">
        <v>2</v>
      </c>
      <c r="BB74" s="296">
        <v>3</v>
      </c>
      <c r="BC74" s="296">
        <v>2</v>
      </c>
      <c r="BD74" s="296">
        <v>2</v>
      </c>
      <c r="BE74" s="296">
        <v>2</v>
      </c>
      <c r="BF74" s="296">
        <v>3</v>
      </c>
      <c r="BG74" s="296">
        <v>3</v>
      </c>
      <c r="BH74" s="296">
        <v>2</v>
      </c>
      <c r="BI74" s="296">
        <v>1</v>
      </c>
      <c r="BJ74" s="296">
        <v>2</v>
      </c>
      <c r="BK74" s="296">
        <v>1</v>
      </c>
      <c r="BL74" s="296">
        <v>1</v>
      </c>
      <c r="BM74" s="296">
        <v>1</v>
      </c>
      <c r="BN74" s="296">
        <v>2</v>
      </c>
      <c r="BO74" s="296">
        <v>2</v>
      </c>
      <c r="BP74" s="296">
        <v>2</v>
      </c>
      <c r="BQ74" s="296">
        <v>2</v>
      </c>
      <c r="BR74" s="296">
        <v>1</v>
      </c>
      <c r="BS74" s="296">
        <v>1</v>
      </c>
      <c r="BT74" s="296" t="s">
        <v>18</v>
      </c>
      <c r="BU74" s="296">
        <v>1</v>
      </c>
      <c r="BV74" s="296">
        <v>3</v>
      </c>
      <c r="BW74" s="296">
        <v>3</v>
      </c>
    </row>
    <row r="75" spans="1:75" x14ac:dyDescent="0.25">
      <c r="A75" t="s">
        <v>72</v>
      </c>
      <c r="B75" s="296">
        <v>92</v>
      </c>
      <c r="C75" s="296">
        <v>94</v>
      </c>
      <c r="D75" s="296">
        <v>80</v>
      </c>
      <c r="E75" s="296">
        <v>90</v>
      </c>
      <c r="F75" s="296">
        <v>68</v>
      </c>
      <c r="G75" s="296">
        <v>82</v>
      </c>
      <c r="H75" s="296">
        <v>75</v>
      </c>
      <c r="I75" s="296">
        <v>75</v>
      </c>
      <c r="J75" s="296">
        <v>72</v>
      </c>
      <c r="K75" s="296">
        <v>82</v>
      </c>
      <c r="L75" s="296">
        <v>83</v>
      </c>
      <c r="M75" s="296">
        <v>79</v>
      </c>
      <c r="N75" s="296">
        <v>74</v>
      </c>
      <c r="O75" s="296">
        <v>80</v>
      </c>
      <c r="P75" s="296">
        <v>80</v>
      </c>
      <c r="Q75" s="296">
        <v>84</v>
      </c>
      <c r="R75" s="296">
        <v>80</v>
      </c>
      <c r="S75" s="296">
        <v>78</v>
      </c>
      <c r="T75" s="296">
        <v>79</v>
      </c>
      <c r="U75" s="296">
        <v>74</v>
      </c>
      <c r="V75" s="296">
        <v>73</v>
      </c>
      <c r="W75" s="296">
        <v>70</v>
      </c>
      <c r="X75" s="296">
        <v>77</v>
      </c>
      <c r="Y75" s="296">
        <v>76</v>
      </c>
      <c r="Z75" s="296">
        <v>71</v>
      </c>
      <c r="AA75" s="296">
        <v>65</v>
      </c>
      <c r="AB75" s="296">
        <v>61</v>
      </c>
      <c r="AC75" s="296">
        <v>67</v>
      </c>
      <c r="AD75" s="296">
        <v>68</v>
      </c>
      <c r="AE75" s="296">
        <v>67</v>
      </c>
      <c r="AF75" s="296">
        <v>77</v>
      </c>
      <c r="AG75" s="296">
        <v>69</v>
      </c>
      <c r="AH75" s="296">
        <v>68</v>
      </c>
      <c r="AI75" s="296">
        <v>70</v>
      </c>
      <c r="AJ75" s="296">
        <v>66</v>
      </c>
      <c r="AK75" s="296">
        <v>65</v>
      </c>
      <c r="AL75" s="296">
        <v>81</v>
      </c>
      <c r="AM75" s="296">
        <v>70</v>
      </c>
      <c r="AN75" s="296">
        <v>75</v>
      </c>
      <c r="AO75" s="296">
        <v>68</v>
      </c>
      <c r="AP75" s="296">
        <v>82</v>
      </c>
      <c r="AQ75" s="296">
        <v>83</v>
      </c>
      <c r="AR75" s="296">
        <v>78</v>
      </c>
      <c r="AS75" s="296">
        <v>78</v>
      </c>
      <c r="AT75" s="296">
        <v>80</v>
      </c>
      <c r="AU75" s="296">
        <v>75</v>
      </c>
      <c r="AV75" s="296">
        <v>75</v>
      </c>
      <c r="AW75" s="296">
        <v>78</v>
      </c>
      <c r="AX75" s="296">
        <v>78</v>
      </c>
      <c r="AY75" s="296">
        <v>85</v>
      </c>
      <c r="AZ75" s="296">
        <v>86</v>
      </c>
      <c r="BA75" s="296">
        <v>84</v>
      </c>
      <c r="BB75" s="296">
        <v>84</v>
      </c>
      <c r="BC75" s="296">
        <v>96</v>
      </c>
      <c r="BD75" s="296">
        <v>95</v>
      </c>
      <c r="BE75" s="296">
        <v>105</v>
      </c>
      <c r="BF75" s="296">
        <v>109</v>
      </c>
      <c r="BG75" s="296">
        <v>106</v>
      </c>
      <c r="BH75" s="296">
        <v>114</v>
      </c>
      <c r="BI75" s="296">
        <v>110</v>
      </c>
      <c r="BJ75" s="296">
        <v>116</v>
      </c>
      <c r="BK75" s="296">
        <v>115</v>
      </c>
      <c r="BL75" s="296">
        <v>107</v>
      </c>
      <c r="BM75" s="296">
        <v>112</v>
      </c>
      <c r="BN75" s="296">
        <v>110</v>
      </c>
      <c r="BO75" s="296">
        <v>100</v>
      </c>
      <c r="BP75" s="296">
        <v>100</v>
      </c>
      <c r="BQ75" s="296">
        <v>90</v>
      </c>
      <c r="BR75" s="296">
        <v>88</v>
      </c>
      <c r="BS75" s="296">
        <v>88</v>
      </c>
      <c r="BT75" s="296">
        <v>77</v>
      </c>
      <c r="BU75" s="296">
        <v>78</v>
      </c>
      <c r="BV75" s="296">
        <v>71</v>
      </c>
      <c r="BW75" s="296">
        <v>67</v>
      </c>
    </row>
    <row r="76" spans="1:75" x14ac:dyDescent="0.25">
      <c r="A76" t="s">
        <v>73</v>
      </c>
      <c r="B76" s="296">
        <v>32</v>
      </c>
      <c r="C76" s="296">
        <v>34</v>
      </c>
      <c r="D76" s="296">
        <v>34</v>
      </c>
      <c r="E76" s="296">
        <v>28</v>
      </c>
      <c r="F76" s="296">
        <v>32</v>
      </c>
      <c r="G76" s="296">
        <v>33</v>
      </c>
      <c r="H76" s="296">
        <v>27</v>
      </c>
      <c r="I76" s="296">
        <v>31</v>
      </c>
      <c r="J76" s="296">
        <v>32</v>
      </c>
      <c r="K76" s="296">
        <v>32</v>
      </c>
      <c r="L76" s="296">
        <v>34</v>
      </c>
      <c r="M76" s="296">
        <v>34</v>
      </c>
      <c r="N76" s="296">
        <v>39</v>
      </c>
      <c r="O76" s="296">
        <v>41</v>
      </c>
      <c r="P76" s="296">
        <v>41</v>
      </c>
      <c r="Q76" s="296">
        <v>49</v>
      </c>
      <c r="R76" s="296">
        <v>47</v>
      </c>
      <c r="S76" s="296">
        <v>53</v>
      </c>
      <c r="T76" s="296">
        <v>53</v>
      </c>
      <c r="U76" s="296">
        <v>50</v>
      </c>
      <c r="V76" s="296">
        <v>51</v>
      </c>
      <c r="W76" s="296">
        <v>40</v>
      </c>
      <c r="X76" s="296">
        <v>38</v>
      </c>
      <c r="Y76" s="296">
        <v>39</v>
      </c>
      <c r="Z76" s="296">
        <v>37</v>
      </c>
      <c r="AA76" s="296">
        <v>43</v>
      </c>
      <c r="AB76" s="296">
        <v>42</v>
      </c>
      <c r="AC76" s="296">
        <v>43</v>
      </c>
      <c r="AD76" s="296">
        <v>40</v>
      </c>
      <c r="AE76" s="296">
        <v>46</v>
      </c>
      <c r="AF76" s="296">
        <v>44</v>
      </c>
      <c r="AG76" s="296">
        <v>42</v>
      </c>
      <c r="AH76" s="296">
        <v>47</v>
      </c>
      <c r="AI76" s="296">
        <v>48</v>
      </c>
      <c r="AJ76" s="296">
        <v>46</v>
      </c>
      <c r="AK76" s="296">
        <v>44</v>
      </c>
      <c r="AL76" s="296">
        <v>41</v>
      </c>
      <c r="AM76" s="296">
        <v>40</v>
      </c>
      <c r="AN76" s="296">
        <v>44</v>
      </c>
      <c r="AO76" s="296">
        <v>46</v>
      </c>
      <c r="AP76" s="296">
        <v>45</v>
      </c>
      <c r="AQ76" s="296">
        <v>47</v>
      </c>
      <c r="AR76" s="296">
        <v>46</v>
      </c>
      <c r="AS76" s="296">
        <v>45</v>
      </c>
      <c r="AT76" s="296">
        <v>39</v>
      </c>
      <c r="AU76" s="296">
        <v>42</v>
      </c>
      <c r="AV76" s="296">
        <v>40</v>
      </c>
      <c r="AW76" s="296">
        <v>42</v>
      </c>
      <c r="AX76" s="296">
        <v>41</v>
      </c>
      <c r="AY76" s="296">
        <v>40</v>
      </c>
      <c r="AZ76" s="296">
        <v>36</v>
      </c>
      <c r="BA76" s="296">
        <v>31</v>
      </c>
      <c r="BB76" s="296">
        <v>33</v>
      </c>
      <c r="BC76" s="296">
        <v>28</v>
      </c>
      <c r="BD76" s="296">
        <v>26</v>
      </c>
      <c r="BE76" s="296">
        <v>25</v>
      </c>
      <c r="BF76" s="296">
        <v>25</v>
      </c>
      <c r="BG76" s="296">
        <v>27</v>
      </c>
      <c r="BH76" s="296">
        <v>27</v>
      </c>
      <c r="BI76" s="296">
        <v>23</v>
      </c>
      <c r="BJ76" s="296">
        <v>23</v>
      </c>
      <c r="BK76" s="296">
        <v>21</v>
      </c>
      <c r="BL76" s="296">
        <v>20</v>
      </c>
      <c r="BM76" s="296">
        <v>19</v>
      </c>
      <c r="BN76" s="296">
        <v>19</v>
      </c>
      <c r="BO76" s="296">
        <v>20</v>
      </c>
      <c r="BP76" s="296">
        <v>17</v>
      </c>
      <c r="BQ76" s="296">
        <v>12</v>
      </c>
      <c r="BR76" s="296">
        <v>10</v>
      </c>
      <c r="BS76" s="296">
        <v>9</v>
      </c>
      <c r="BT76" s="296">
        <v>9</v>
      </c>
      <c r="BU76" s="296">
        <v>7</v>
      </c>
      <c r="BV76" s="296">
        <v>8</v>
      </c>
      <c r="BW76" s="296">
        <v>12</v>
      </c>
    </row>
    <row r="77" spans="1:75" x14ac:dyDescent="0.25">
      <c r="A77" t="s">
        <v>74</v>
      </c>
      <c r="B77" s="296">
        <v>21</v>
      </c>
      <c r="C77" s="296">
        <v>22</v>
      </c>
      <c r="D77" s="296">
        <v>20</v>
      </c>
      <c r="E77" s="296">
        <v>22</v>
      </c>
      <c r="F77" s="296">
        <v>20</v>
      </c>
      <c r="G77" s="296">
        <v>27</v>
      </c>
      <c r="H77" s="296">
        <v>27</v>
      </c>
      <c r="I77" s="296">
        <v>24</v>
      </c>
      <c r="J77" s="296">
        <v>24</v>
      </c>
      <c r="K77" s="296">
        <v>22</v>
      </c>
      <c r="L77" s="296">
        <v>25</v>
      </c>
      <c r="M77" s="296">
        <v>29</v>
      </c>
      <c r="N77" s="296">
        <v>27</v>
      </c>
      <c r="O77" s="296">
        <v>28</v>
      </c>
      <c r="P77" s="296">
        <v>25</v>
      </c>
      <c r="Q77" s="296">
        <v>24</v>
      </c>
      <c r="R77" s="296">
        <v>25</v>
      </c>
      <c r="S77" s="296">
        <v>28</v>
      </c>
      <c r="T77" s="296">
        <v>28</v>
      </c>
      <c r="U77" s="296">
        <v>27</v>
      </c>
      <c r="V77" s="296">
        <v>31</v>
      </c>
      <c r="W77" s="296">
        <v>30</v>
      </c>
      <c r="X77" s="296">
        <v>30</v>
      </c>
      <c r="Y77" s="296">
        <v>30</v>
      </c>
      <c r="Z77" s="296">
        <v>26</v>
      </c>
      <c r="AA77" s="296">
        <v>27</v>
      </c>
      <c r="AB77" s="296">
        <v>23</v>
      </c>
      <c r="AC77" s="296">
        <v>22</v>
      </c>
      <c r="AD77" s="296">
        <v>19</v>
      </c>
      <c r="AE77" s="296">
        <v>19</v>
      </c>
      <c r="AF77" s="296">
        <v>17</v>
      </c>
      <c r="AG77" s="296">
        <v>17</v>
      </c>
      <c r="AH77" s="296">
        <v>17</v>
      </c>
      <c r="AI77" s="296">
        <v>17</v>
      </c>
      <c r="AJ77" s="296">
        <v>12</v>
      </c>
      <c r="AK77" s="296">
        <v>16</v>
      </c>
      <c r="AL77" s="296">
        <v>17</v>
      </c>
      <c r="AM77" s="296">
        <v>15</v>
      </c>
      <c r="AN77" s="296">
        <v>14</v>
      </c>
      <c r="AO77" s="296">
        <v>14</v>
      </c>
      <c r="AP77" s="296">
        <v>16</v>
      </c>
      <c r="AQ77" s="296">
        <v>16</v>
      </c>
      <c r="AR77" s="296">
        <v>15</v>
      </c>
      <c r="AS77" s="296">
        <v>15</v>
      </c>
      <c r="AT77" s="296">
        <v>17</v>
      </c>
      <c r="AU77" s="296">
        <v>16</v>
      </c>
      <c r="AV77" s="296">
        <v>15</v>
      </c>
      <c r="AW77" s="296">
        <v>21</v>
      </c>
      <c r="AX77" s="296">
        <v>21</v>
      </c>
      <c r="AY77" s="296">
        <v>18</v>
      </c>
      <c r="AZ77" s="296">
        <v>16</v>
      </c>
      <c r="BA77" s="296">
        <v>16</v>
      </c>
      <c r="BB77" s="296">
        <v>15</v>
      </c>
      <c r="BC77" s="296">
        <v>13</v>
      </c>
      <c r="BD77" s="296">
        <v>15</v>
      </c>
      <c r="BE77" s="296">
        <v>13</v>
      </c>
      <c r="BF77" s="296">
        <v>14</v>
      </c>
      <c r="BG77" s="296">
        <v>15</v>
      </c>
      <c r="BH77" s="296">
        <v>16</v>
      </c>
      <c r="BI77" s="296">
        <v>16</v>
      </c>
      <c r="BJ77" s="296">
        <v>15</v>
      </c>
      <c r="BK77" s="296">
        <v>19</v>
      </c>
      <c r="BL77" s="296">
        <v>18</v>
      </c>
      <c r="BM77" s="296">
        <v>21</v>
      </c>
      <c r="BN77" s="296">
        <v>16</v>
      </c>
      <c r="BO77" s="296">
        <v>17</v>
      </c>
      <c r="BP77" s="296">
        <v>18</v>
      </c>
      <c r="BQ77" s="296">
        <v>17</v>
      </c>
      <c r="BR77" s="296">
        <v>17</v>
      </c>
      <c r="BS77" s="296">
        <v>19</v>
      </c>
      <c r="BT77" s="296">
        <v>17</v>
      </c>
      <c r="BU77" s="296">
        <v>18</v>
      </c>
      <c r="BV77" s="296">
        <v>14</v>
      </c>
      <c r="BW77" s="296">
        <v>11</v>
      </c>
    </row>
    <row r="78" spans="1:75" x14ac:dyDescent="0.25">
      <c r="A78" t="s">
        <v>182</v>
      </c>
      <c r="B78" s="296" t="s">
        <v>18</v>
      </c>
      <c r="C78" s="296" t="s">
        <v>18</v>
      </c>
      <c r="D78" s="296">
        <v>1</v>
      </c>
      <c r="E78" s="296" t="s">
        <v>18</v>
      </c>
      <c r="F78" s="296" t="s">
        <v>18</v>
      </c>
      <c r="G78" s="296" t="s">
        <v>18</v>
      </c>
      <c r="H78" s="296" t="s">
        <v>18</v>
      </c>
      <c r="I78" s="296" t="s">
        <v>18</v>
      </c>
      <c r="J78" s="296" t="s">
        <v>18</v>
      </c>
      <c r="K78" s="296" t="s">
        <v>18</v>
      </c>
      <c r="L78" s="296" t="s">
        <v>18</v>
      </c>
      <c r="M78" s="296" t="s">
        <v>18</v>
      </c>
      <c r="N78" s="296" t="s">
        <v>18</v>
      </c>
      <c r="O78" s="296" t="s">
        <v>18</v>
      </c>
      <c r="P78" s="296" t="s">
        <v>18</v>
      </c>
      <c r="Q78" s="296" t="s">
        <v>18</v>
      </c>
      <c r="R78" s="296" t="s">
        <v>18</v>
      </c>
      <c r="S78" s="296" t="s">
        <v>18</v>
      </c>
      <c r="T78" s="296" t="s">
        <v>18</v>
      </c>
      <c r="U78" s="296" t="s">
        <v>18</v>
      </c>
      <c r="V78" s="296" t="s">
        <v>18</v>
      </c>
      <c r="W78" s="296" t="s">
        <v>18</v>
      </c>
      <c r="X78" s="296" t="s">
        <v>18</v>
      </c>
      <c r="Y78" s="296" t="s">
        <v>18</v>
      </c>
      <c r="Z78" s="296" t="s">
        <v>18</v>
      </c>
      <c r="AA78" s="296" t="s">
        <v>18</v>
      </c>
      <c r="AB78" s="296" t="s">
        <v>18</v>
      </c>
      <c r="AC78" s="296" t="s">
        <v>18</v>
      </c>
      <c r="AD78" s="296" t="s">
        <v>18</v>
      </c>
      <c r="AE78" s="296" t="s">
        <v>18</v>
      </c>
      <c r="AF78" s="296" t="s">
        <v>18</v>
      </c>
      <c r="AG78" s="296" t="s">
        <v>18</v>
      </c>
      <c r="AH78" s="296" t="s">
        <v>18</v>
      </c>
      <c r="AI78" s="296" t="s">
        <v>18</v>
      </c>
      <c r="AJ78" s="296" t="s">
        <v>18</v>
      </c>
      <c r="AK78" s="296" t="s">
        <v>18</v>
      </c>
      <c r="AL78" s="296" t="s">
        <v>18</v>
      </c>
      <c r="AM78" s="296" t="s">
        <v>18</v>
      </c>
      <c r="AN78" s="296" t="s">
        <v>18</v>
      </c>
      <c r="AO78" s="296" t="s">
        <v>18</v>
      </c>
      <c r="AP78" s="296">
        <v>2</v>
      </c>
      <c r="AQ78" s="296" t="s">
        <v>18</v>
      </c>
      <c r="AR78" s="296" t="s">
        <v>18</v>
      </c>
      <c r="AS78" s="296" t="s">
        <v>18</v>
      </c>
      <c r="AT78" s="296" t="s">
        <v>18</v>
      </c>
      <c r="AU78" s="296" t="s">
        <v>18</v>
      </c>
      <c r="AV78" s="296" t="s">
        <v>18</v>
      </c>
      <c r="AW78" s="296" t="s">
        <v>18</v>
      </c>
      <c r="AX78" s="296" t="s">
        <v>18</v>
      </c>
      <c r="AY78" s="296" t="s">
        <v>18</v>
      </c>
      <c r="AZ78" s="296" t="s">
        <v>18</v>
      </c>
      <c r="BA78" s="296" t="s">
        <v>18</v>
      </c>
      <c r="BB78" s="296" t="s">
        <v>18</v>
      </c>
      <c r="BC78" s="296" t="s">
        <v>18</v>
      </c>
      <c r="BD78" s="296" t="s">
        <v>18</v>
      </c>
      <c r="BE78" s="296" t="s">
        <v>18</v>
      </c>
      <c r="BF78" s="296" t="s">
        <v>18</v>
      </c>
      <c r="BG78" s="296" t="s">
        <v>18</v>
      </c>
      <c r="BH78" s="296" t="s">
        <v>18</v>
      </c>
      <c r="BI78" s="296" t="s">
        <v>18</v>
      </c>
      <c r="BJ78" s="296">
        <v>1</v>
      </c>
      <c r="BK78" s="296" t="s">
        <v>18</v>
      </c>
      <c r="BL78" s="296" t="s">
        <v>18</v>
      </c>
      <c r="BM78" s="296" t="s">
        <v>18</v>
      </c>
      <c r="BN78" s="296" t="s">
        <v>18</v>
      </c>
      <c r="BO78" s="296" t="s">
        <v>18</v>
      </c>
      <c r="BP78" s="296" t="s">
        <v>18</v>
      </c>
      <c r="BQ78" s="296" t="s">
        <v>18</v>
      </c>
      <c r="BR78" s="296" t="s">
        <v>18</v>
      </c>
      <c r="BS78" s="296" t="s">
        <v>18</v>
      </c>
      <c r="BT78" s="296" t="s">
        <v>18</v>
      </c>
      <c r="BU78" s="296" t="s">
        <v>18</v>
      </c>
      <c r="BV78" s="296" t="s">
        <v>18</v>
      </c>
      <c r="BW78" s="296" t="s">
        <v>18</v>
      </c>
    </row>
    <row r="80" spans="1:75" x14ac:dyDescent="0.25">
      <c r="A80" t="s">
        <v>2004</v>
      </c>
    </row>
    <row r="82" spans="1:1" x14ac:dyDescent="0.25">
      <c r="A82" t="s">
        <v>2005</v>
      </c>
    </row>
    <row r="103" spans="1:1" x14ac:dyDescent="0.25">
      <c r="A103" t="s">
        <v>1391</v>
      </c>
    </row>
    <row r="105" spans="1:1" x14ac:dyDescent="0.25">
      <c r="A105" s="636">
        <v>42610.588761574072</v>
      </c>
    </row>
  </sheetData>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1861</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93752</v>
      </c>
      <c r="C19" s="296">
        <v>96113</v>
      </c>
      <c r="D19" s="296">
        <v>97475</v>
      </c>
      <c r="E19" s="296">
        <v>98142</v>
      </c>
      <c r="F19" s="296">
        <v>98808</v>
      </c>
      <c r="G19" s="296">
        <v>99410</v>
      </c>
      <c r="H19" s="296">
        <v>99353</v>
      </c>
      <c r="I19" s="296">
        <v>98940</v>
      </c>
      <c r="J19" s="296">
        <v>98041</v>
      </c>
      <c r="K19" s="296">
        <v>96647</v>
      </c>
      <c r="L19" s="296">
        <v>93309</v>
      </c>
      <c r="M19" s="296">
        <v>90106</v>
      </c>
      <c r="N19" s="296">
        <v>87698</v>
      </c>
      <c r="O19" s="296">
        <v>86473</v>
      </c>
      <c r="P19" s="296">
        <v>85218</v>
      </c>
      <c r="Q19" s="296">
        <v>84024</v>
      </c>
      <c r="R19" s="296">
        <v>82431</v>
      </c>
      <c r="S19" s="296">
        <v>81807</v>
      </c>
      <c r="T19" s="296">
        <v>80471</v>
      </c>
      <c r="U19" s="296">
        <v>79076</v>
      </c>
      <c r="V19" s="296">
        <v>78375</v>
      </c>
      <c r="W19" s="296">
        <v>77133</v>
      </c>
      <c r="X19" s="296">
        <v>75717</v>
      </c>
      <c r="Y19" s="296">
        <v>74412</v>
      </c>
      <c r="Z19" s="296">
        <v>72671</v>
      </c>
      <c r="AA19" s="296">
        <v>72423</v>
      </c>
      <c r="AB19" s="296">
        <v>71042</v>
      </c>
      <c r="AC19" s="296">
        <v>70019</v>
      </c>
      <c r="AD19" s="296">
        <v>68478</v>
      </c>
      <c r="AE19" s="296">
        <v>69191</v>
      </c>
      <c r="AF19" s="296">
        <v>68554</v>
      </c>
      <c r="AG19" s="296">
        <v>67856</v>
      </c>
      <c r="AH19" s="296">
        <v>66750</v>
      </c>
      <c r="AI19" s="296">
        <v>67067</v>
      </c>
      <c r="AJ19" s="296">
        <v>66752</v>
      </c>
      <c r="AK19" s="296">
        <v>65957</v>
      </c>
      <c r="AL19" s="296">
        <v>65350</v>
      </c>
      <c r="AM19" s="296">
        <v>65684</v>
      </c>
      <c r="AN19" s="296">
        <v>65370</v>
      </c>
      <c r="AO19" s="296">
        <v>64230</v>
      </c>
      <c r="AP19" s="296">
        <v>62241</v>
      </c>
      <c r="AQ19" s="296">
        <v>61155</v>
      </c>
      <c r="AR19" s="296">
        <v>59376</v>
      </c>
      <c r="AS19" s="296">
        <v>57580</v>
      </c>
      <c r="AT19" s="296">
        <v>55995</v>
      </c>
      <c r="AU19" s="296">
        <v>55429</v>
      </c>
      <c r="AV19" s="296">
        <v>54035</v>
      </c>
      <c r="AW19" s="296">
        <v>52695</v>
      </c>
      <c r="AX19" s="296">
        <v>51401</v>
      </c>
      <c r="AY19" s="296">
        <v>50583</v>
      </c>
      <c r="AZ19" s="296">
        <v>49883</v>
      </c>
      <c r="BA19" s="296">
        <v>49569</v>
      </c>
      <c r="BB19" s="296">
        <v>49138</v>
      </c>
      <c r="BC19" s="296">
        <v>49354</v>
      </c>
      <c r="BD19" s="296">
        <v>48802</v>
      </c>
      <c r="BE19" s="296">
        <v>48098</v>
      </c>
      <c r="BF19" s="296">
        <v>47408</v>
      </c>
      <c r="BG19" s="296">
        <v>47745</v>
      </c>
      <c r="BH19" s="296">
        <v>48220</v>
      </c>
      <c r="BI19" s="296">
        <v>48670</v>
      </c>
      <c r="BJ19" s="296">
        <v>49095</v>
      </c>
      <c r="BK19" s="296">
        <v>50264</v>
      </c>
      <c r="BL19" s="296">
        <v>51586</v>
      </c>
      <c r="BM19" s="296">
        <v>52781</v>
      </c>
      <c r="BN19" s="296">
        <v>53486</v>
      </c>
      <c r="BO19" s="296">
        <v>54299</v>
      </c>
      <c r="BP19" s="296">
        <v>55031</v>
      </c>
      <c r="BQ19" s="296">
        <v>55791</v>
      </c>
      <c r="BR19" s="296">
        <v>55475</v>
      </c>
      <c r="BS19" s="296">
        <v>55559</v>
      </c>
      <c r="BT19" s="296">
        <v>55288</v>
      </c>
      <c r="BU19" s="296">
        <v>55658</v>
      </c>
      <c r="BV19" s="296">
        <v>55390</v>
      </c>
      <c r="BW19" s="296">
        <v>55367</v>
      </c>
    </row>
    <row r="20" spans="1:75" x14ac:dyDescent="0.25">
      <c r="A20" t="s">
        <v>486</v>
      </c>
      <c r="B20" s="296">
        <v>3803</v>
      </c>
      <c r="C20" s="296">
        <v>3848</v>
      </c>
      <c r="D20" s="296">
        <v>3844</v>
      </c>
      <c r="E20" s="296">
        <v>3813</v>
      </c>
      <c r="F20" s="296">
        <v>3836</v>
      </c>
      <c r="G20" s="296">
        <v>3876</v>
      </c>
      <c r="H20" s="296">
        <v>3883</v>
      </c>
      <c r="I20" s="296">
        <v>3906</v>
      </c>
      <c r="J20" s="296">
        <v>3887</v>
      </c>
      <c r="K20" s="296">
        <v>3929</v>
      </c>
      <c r="L20" s="296">
        <v>3974</v>
      </c>
      <c r="M20" s="296">
        <v>3929</v>
      </c>
      <c r="N20" s="296">
        <v>3929</v>
      </c>
      <c r="O20" s="296">
        <v>3998</v>
      </c>
      <c r="P20" s="296">
        <v>3995</v>
      </c>
      <c r="Q20" s="296">
        <v>3891</v>
      </c>
      <c r="R20" s="296">
        <v>3796</v>
      </c>
      <c r="S20" s="296">
        <v>3779</v>
      </c>
      <c r="T20" s="296">
        <v>3692</v>
      </c>
      <c r="U20" s="296">
        <v>3545</v>
      </c>
      <c r="V20" s="296">
        <v>3482</v>
      </c>
      <c r="W20" s="296">
        <v>3449</v>
      </c>
      <c r="X20" s="296">
        <v>3277</v>
      </c>
      <c r="Y20" s="296">
        <v>3145</v>
      </c>
      <c r="Z20" s="296">
        <v>3029</v>
      </c>
      <c r="AA20" s="296">
        <v>2996</v>
      </c>
      <c r="AB20" s="296">
        <v>2886</v>
      </c>
      <c r="AC20" s="296">
        <v>2742</v>
      </c>
      <c r="AD20" s="296">
        <v>2587</v>
      </c>
      <c r="AE20" s="296">
        <v>2585</v>
      </c>
      <c r="AF20" s="296">
        <v>2473</v>
      </c>
      <c r="AG20" s="296">
        <v>2381</v>
      </c>
      <c r="AH20" s="296">
        <v>2317</v>
      </c>
      <c r="AI20" s="296">
        <v>2331</v>
      </c>
      <c r="AJ20" s="296">
        <v>2237</v>
      </c>
      <c r="AK20" s="296">
        <v>2148</v>
      </c>
      <c r="AL20" s="296">
        <v>2088</v>
      </c>
      <c r="AM20" s="296">
        <v>2146</v>
      </c>
      <c r="AN20" s="296">
        <v>2106</v>
      </c>
      <c r="AO20" s="296">
        <v>2030</v>
      </c>
      <c r="AP20" s="296">
        <v>1990</v>
      </c>
      <c r="AQ20" s="296">
        <v>2002</v>
      </c>
      <c r="AR20" s="296">
        <v>1975</v>
      </c>
      <c r="AS20" s="296">
        <v>1911</v>
      </c>
      <c r="AT20" s="296">
        <v>1845</v>
      </c>
      <c r="AU20" s="296">
        <v>1836</v>
      </c>
      <c r="AV20" s="296">
        <v>1705</v>
      </c>
      <c r="AW20" s="296">
        <v>1657</v>
      </c>
      <c r="AX20" s="296">
        <v>1600</v>
      </c>
      <c r="AY20" s="296">
        <v>1580</v>
      </c>
      <c r="AZ20" s="296">
        <v>1511</v>
      </c>
      <c r="BA20" s="296">
        <v>1450</v>
      </c>
      <c r="BB20" s="296">
        <v>1381</v>
      </c>
      <c r="BC20" s="296">
        <v>1400</v>
      </c>
      <c r="BD20" s="296">
        <v>1361</v>
      </c>
      <c r="BE20" s="296">
        <v>1274</v>
      </c>
      <c r="BF20" s="296">
        <v>1245</v>
      </c>
      <c r="BG20" s="296">
        <v>1246</v>
      </c>
      <c r="BH20" s="296">
        <v>1232</v>
      </c>
      <c r="BI20" s="296">
        <v>1224</v>
      </c>
      <c r="BJ20" s="296">
        <v>1224</v>
      </c>
      <c r="BK20" s="296">
        <v>1294</v>
      </c>
      <c r="BL20" s="296">
        <v>1333</v>
      </c>
      <c r="BM20" s="296">
        <v>1348</v>
      </c>
      <c r="BN20" s="296">
        <v>1376</v>
      </c>
      <c r="BO20" s="296">
        <v>1405</v>
      </c>
      <c r="BP20" s="296">
        <v>1426</v>
      </c>
      <c r="BQ20" s="296">
        <v>1402</v>
      </c>
      <c r="BR20" s="296">
        <v>1384</v>
      </c>
      <c r="BS20" s="296">
        <v>1428</v>
      </c>
      <c r="BT20" s="296">
        <v>1447</v>
      </c>
      <c r="BU20" s="296">
        <v>1441</v>
      </c>
      <c r="BV20" s="296">
        <v>1406</v>
      </c>
      <c r="BW20" s="296">
        <v>1374</v>
      </c>
    </row>
    <row r="21" spans="1:75" x14ac:dyDescent="0.25">
      <c r="A21" t="s">
        <v>487</v>
      </c>
      <c r="B21" s="296">
        <v>8</v>
      </c>
      <c r="C21" s="296">
        <v>9</v>
      </c>
      <c r="D21" s="296">
        <v>8</v>
      </c>
      <c r="E21" s="296">
        <v>7</v>
      </c>
      <c r="F21" s="296">
        <v>7</v>
      </c>
      <c r="G21" s="296">
        <v>7</v>
      </c>
      <c r="H21" s="296">
        <v>8</v>
      </c>
      <c r="I21" s="296">
        <v>8</v>
      </c>
      <c r="J21" s="296">
        <v>8</v>
      </c>
      <c r="K21" s="296">
        <v>8</v>
      </c>
      <c r="L21" s="296">
        <v>7</v>
      </c>
      <c r="M21" s="296">
        <v>7</v>
      </c>
      <c r="N21" s="296">
        <v>7</v>
      </c>
      <c r="O21" s="296">
        <v>8</v>
      </c>
      <c r="P21" s="296">
        <v>4</v>
      </c>
      <c r="Q21" s="296">
        <v>2</v>
      </c>
      <c r="R21" s="296">
        <v>2</v>
      </c>
      <c r="S21" s="296">
        <v>3</v>
      </c>
      <c r="T21" s="296">
        <v>3</v>
      </c>
      <c r="U21" s="296">
        <v>3</v>
      </c>
      <c r="V21" s="296">
        <v>3</v>
      </c>
      <c r="W21" s="296">
        <v>2</v>
      </c>
      <c r="X21" s="296">
        <v>2</v>
      </c>
      <c r="Y21" s="296">
        <v>2</v>
      </c>
      <c r="Z21" s="296">
        <v>4</v>
      </c>
      <c r="AA21" s="296">
        <v>4</v>
      </c>
      <c r="AB21" s="296">
        <v>3</v>
      </c>
      <c r="AC21" s="296">
        <v>4</v>
      </c>
      <c r="AD21" s="296">
        <v>2</v>
      </c>
      <c r="AE21" s="296">
        <v>2</v>
      </c>
      <c r="AF21" s="296">
        <v>2</v>
      </c>
      <c r="AG21" s="296">
        <v>5</v>
      </c>
      <c r="AH21" s="296">
        <v>5</v>
      </c>
      <c r="AI21" s="296">
        <v>1</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14</v>
      </c>
      <c r="C22" s="296">
        <v>13</v>
      </c>
      <c r="D22" s="296">
        <v>14</v>
      </c>
      <c r="E22" s="296">
        <v>12</v>
      </c>
      <c r="F22" s="296">
        <v>14</v>
      </c>
      <c r="G22" s="296">
        <v>16</v>
      </c>
      <c r="H22" s="296">
        <v>18</v>
      </c>
      <c r="I22" s="296">
        <v>22</v>
      </c>
      <c r="J22" s="296">
        <v>26</v>
      </c>
      <c r="K22" s="296">
        <v>19</v>
      </c>
      <c r="L22" s="296">
        <v>19</v>
      </c>
      <c r="M22" s="296">
        <v>21</v>
      </c>
      <c r="N22" s="296">
        <v>27</v>
      </c>
      <c r="O22" s="296">
        <v>32</v>
      </c>
      <c r="P22" s="296">
        <v>30</v>
      </c>
      <c r="Q22" s="296">
        <v>27</v>
      </c>
      <c r="R22" s="296">
        <v>24</v>
      </c>
      <c r="S22" s="296">
        <v>28</v>
      </c>
      <c r="T22" s="296">
        <v>26</v>
      </c>
      <c r="U22" s="296">
        <v>22</v>
      </c>
      <c r="V22" s="296">
        <v>23</v>
      </c>
      <c r="W22" s="296">
        <v>19</v>
      </c>
      <c r="X22" s="296">
        <v>24</v>
      </c>
      <c r="Y22" s="296">
        <v>25</v>
      </c>
      <c r="Z22" s="296">
        <v>31</v>
      </c>
      <c r="AA22" s="296">
        <v>34</v>
      </c>
      <c r="AB22" s="296">
        <v>35</v>
      </c>
      <c r="AC22" s="296">
        <v>25</v>
      </c>
      <c r="AD22" s="296">
        <v>25</v>
      </c>
      <c r="AE22" s="296">
        <v>24</v>
      </c>
      <c r="AF22" s="296">
        <v>27</v>
      </c>
      <c r="AG22" s="296">
        <v>25</v>
      </c>
      <c r="AH22" s="296">
        <v>27</v>
      </c>
      <c r="AI22" s="296">
        <v>23</v>
      </c>
      <c r="AJ22" s="296">
        <v>21</v>
      </c>
      <c r="AK22" s="296">
        <v>22</v>
      </c>
      <c r="AL22" s="296">
        <v>28</v>
      </c>
      <c r="AM22" s="296">
        <v>23</v>
      </c>
      <c r="AN22" s="296">
        <v>29</v>
      </c>
      <c r="AO22" s="296">
        <v>28</v>
      </c>
      <c r="AP22" s="296">
        <v>26</v>
      </c>
      <c r="AQ22" s="296">
        <v>24</v>
      </c>
      <c r="AR22" s="296">
        <v>24</v>
      </c>
      <c r="AS22" s="296">
        <v>31</v>
      </c>
      <c r="AT22" s="296">
        <v>34</v>
      </c>
      <c r="AU22" s="296">
        <v>32</v>
      </c>
      <c r="AV22" s="296">
        <v>30</v>
      </c>
      <c r="AW22" s="296">
        <v>30</v>
      </c>
      <c r="AX22" s="296">
        <v>34</v>
      </c>
      <c r="AY22" s="296">
        <v>39</v>
      </c>
      <c r="AZ22" s="296">
        <v>41</v>
      </c>
      <c r="BA22" s="296">
        <v>34</v>
      </c>
      <c r="BB22" s="296">
        <v>33</v>
      </c>
      <c r="BC22" s="296">
        <v>35</v>
      </c>
      <c r="BD22" s="296">
        <v>30</v>
      </c>
      <c r="BE22" s="296">
        <v>31</v>
      </c>
      <c r="BF22" s="296">
        <v>28</v>
      </c>
      <c r="BG22" s="296">
        <v>32</v>
      </c>
      <c r="BH22" s="296">
        <v>31</v>
      </c>
      <c r="BI22" s="296">
        <v>34</v>
      </c>
      <c r="BJ22" s="296">
        <v>36</v>
      </c>
      <c r="BK22" s="296">
        <v>35</v>
      </c>
      <c r="BL22" s="296">
        <v>41</v>
      </c>
      <c r="BM22" s="296">
        <v>47</v>
      </c>
      <c r="BN22" s="296">
        <v>46</v>
      </c>
      <c r="BO22" s="296">
        <v>51</v>
      </c>
      <c r="BP22" s="296">
        <v>51</v>
      </c>
      <c r="BQ22" s="296">
        <v>64</v>
      </c>
      <c r="BR22" s="296">
        <v>66</v>
      </c>
      <c r="BS22" s="296">
        <v>62</v>
      </c>
      <c r="BT22" s="296">
        <v>66</v>
      </c>
      <c r="BU22" s="296">
        <v>71</v>
      </c>
      <c r="BV22" s="296">
        <v>83</v>
      </c>
      <c r="BW22" s="296">
        <v>71</v>
      </c>
    </row>
    <row r="23" spans="1:75" x14ac:dyDescent="0.25">
      <c r="A23" t="s">
        <v>20</v>
      </c>
      <c r="B23" s="296">
        <v>699</v>
      </c>
      <c r="C23" s="296">
        <v>736</v>
      </c>
      <c r="D23" s="296">
        <v>756</v>
      </c>
      <c r="E23" s="296">
        <v>720</v>
      </c>
      <c r="F23" s="296">
        <v>684</v>
      </c>
      <c r="G23" s="296">
        <v>675</v>
      </c>
      <c r="H23" s="296">
        <v>663</v>
      </c>
      <c r="I23" s="296">
        <v>639</v>
      </c>
      <c r="J23" s="296">
        <v>650</v>
      </c>
      <c r="K23" s="296">
        <v>599</v>
      </c>
      <c r="L23" s="296">
        <v>585</v>
      </c>
      <c r="M23" s="296">
        <v>570</v>
      </c>
      <c r="N23" s="296">
        <v>573</v>
      </c>
      <c r="O23" s="296">
        <v>600</v>
      </c>
      <c r="P23" s="296">
        <v>595</v>
      </c>
      <c r="Q23" s="296">
        <v>582</v>
      </c>
      <c r="R23" s="296">
        <v>619</v>
      </c>
      <c r="S23" s="296">
        <v>638</v>
      </c>
      <c r="T23" s="296">
        <v>641</v>
      </c>
      <c r="U23" s="296">
        <v>651</v>
      </c>
      <c r="V23" s="296">
        <v>639</v>
      </c>
      <c r="W23" s="296">
        <v>630</v>
      </c>
      <c r="X23" s="296">
        <v>612</v>
      </c>
      <c r="Y23" s="296">
        <v>610</v>
      </c>
      <c r="Z23" s="296">
        <v>651</v>
      </c>
      <c r="AA23" s="296">
        <v>676</v>
      </c>
      <c r="AB23" s="296">
        <v>655</v>
      </c>
      <c r="AC23" s="296">
        <v>653</v>
      </c>
      <c r="AD23" s="296">
        <v>677</v>
      </c>
      <c r="AE23" s="296">
        <v>673</v>
      </c>
      <c r="AF23" s="296">
        <v>674</v>
      </c>
      <c r="AG23" s="296">
        <v>685</v>
      </c>
      <c r="AH23" s="296">
        <v>669</v>
      </c>
      <c r="AI23" s="296">
        <v>669</v>
      </c>
      <c r="AJ23" s="296">
        <v>643</v>
      </c>
      <c r="AK23" s="296">
        <v>608</v>
      </c>
      <c r="AL23" s="296">
        <v>608</v>
      </c>
      <c r="AM23" s="296">
        <v>649</v>
      </c>
      <c r="AN23" s="296">
        <v>670</v>
      </c>
      <c r="AO23" s="296">
        <v>659</v>
      </c>
      <c r="AP23" s="296">
        <v>654</v>
      </c>
      <c r="AQ23" s="296">
        <v>630</v>
      </c>
      <c r="AR23" s="296">
        <v>615</v>
      </c>
      <c r="AS23" s="296">
        <v>605</v>
      </c>
      <c r="AT23" s="296">
        <v>555</v>
      </c>
      <c r="AU23" s="296">
        <v>570</v>
      </c>
      <c r="AV23" s="296">
        <v>570</v>
      </c>
      <c r="AW23" s="296">
        <v>591</v>
      </c>
      <c r="AX23" s="296">
        <v>617</v>
      </c>
      <c r="AY23" s="296">
        <v>601</v>
      </c>
      <c r="AZ23" s="296">
        <v>580</v>
      </c>
      <c r="BA23" s="296">
        <v>582</v>
      </c>
      <c r="BB23" s="296">
        <v>556</v>
      </c>
      <c r="BC23" s="296">
        <v>552</v>
      </c>
      <c r="BD23" s="296">
        <v>519</v>
      </c>
      <c r="BE23" s="296">
        <v>496</v>
      </c>
      <c r="BF23" s="296">
        <v>463</v>
      </c>
      <c r="BG23" s="296">
        <v>451</v>
      </c>
      <c r="BH23" s="296">
        <v>447</v>
      </c>
      <c r="BI23" s="296">
        <v>440</v>
      </c>
      <c r="BJ23" s="296">
        <v>404</v>
      </c>
      <c r="BK23" s="296">
        <v>400</v>
      </c>
      <c r="BL23" s="296">
        <v>398</v>
      </c>
      <c r="BM23" s="296">
        <v>416</v>
      </c>
      <c r="BN23" s="296">
        <v>412</v>
      </c>
      <c r="BO23" s="296">
        <v>433</v>
      </c>
      <c r="BP23" s="296">
        <v>472</v>
      </c>
      <c r="BQ23" s="296">
        <v>496</v>
      </c>
      <c r="BR23" s="296">
        <v>506</v>
      </c>
      <c r="BS23" s="296">
        <v>514</v>
      </c>
      <c r="BT23" s="296">
        <v>509</v>
      </c>
      <c r="BU23" s="296">
        <v>518</v>
      </c>
      <c r="BV23" s="296">
        <v>503</v>
      </c>
      <c r="BW23" s="296">
        <v>515</v>
      </c>
    </row>
    <row r="24" spans="1:75" x14ac:dyDescent="0.25">
      <c r="A24" t="s">
        <v>21</v>
      </c>
      <c r="B24" s="296">
        <v>75</v>
      </c>
      <c r="C24" s="296">
        <v>72</v>
      </c>
      <c r="D24" s="296">
        <v>68</v>
      </c>
      <c r="E24" s="296">
        <v>67</v>
      </c>
      <c r="F24" s="296">
        <v>64</v>
      </c>
      <c r="G24" s="296">
        <v>82</v>
      </c>
      <c r="H24" s="296">
        <v>82</v>
      </c>
      <c r="I24" s="296">
        <v>85</v>
      </c>
      <c r="J24" s="296">
        <v>70</v>
      </c>
      <c r="K24" s="296">
        <v>68</v>
      </c>
      <c r="L24" s="296">
        <v>65</v>
      </c>
      <c r="M24" s="296">
        <v>76</v>
      </c>
      <c r="N24" s="296">
        <v>86</v>
      </c>
      <c r="O24" s="296">
        <v>101</v>
      </c>
      <c r="P24" s="296">
        <v>101</v>
      </c>
      <c r="Q24" s="296">
        <v>111</v>
      </c>
      <c r="R24" s="296">
        <v>112</v>
      </c>
      <c r="S24" s="296">
        <v>114</v>
      </c>
      <c r="T24" s="296">
        <v>115</v>
      </c>
      <c r="U24" s="296">
        <v>107</v>
      </c>
      <c r="V24" s="296">
        <v>120</v>
      </c>
      <c r="W24" s="296">
        <v>126</v>
      </c>
      <c r="X24" s="296">
        <v>136</v>
      </c>
      <c r="Y24" s="296">
        <v>135</v>
      </c>
      <c r="Z24" s="296">
        <v>125</v>
      </c>
      <c r="AA24" s="296">
        <v>138</v>
      </c>
      <c r="AB24" s="296">
        <v>129</v>
      </c>
      <c r="AC24" s="296">
        <v>118</v>
      </c>
      <c r="AD24" s="296">
        <v>113</v>
      </c>
      <c r="AE24" s="296">
        <v>93</v>
      </c>
      <c r="AF24" s="296">
        <v>93</v>
      </c>
      <c r="AG24" s="296">
        <v>77</v>
      </c>
      <c r="AH24" s="296">
        <v>89</v>
      </c>
      <c r="AI24" s="296">
        <v>88</v>
      </c>
      <c r="AJ24" s="296">
        <v>84</v>
      </c>
      <c r="AK24" s="296">
        <v>78</v>
      </c>
      <c r="AL24" s="296">
        <v>73</v>
      </c>
      <c r="AM24" s="296">
        <v>76</v>
      </c>
      <c r="AN24" s="296">
        <v>69</v>
      </c>
      <c r="AO24" s="296">
        <v>68</v>
      </c>
      <c r="AP24" s="296">
        <v>64</v>
      </c>
      <c r="AQ24" s="296">
        <v>64</v>
      </c>
      <c r="AR24" s="296">
        <v>58</v>
      </c>
      <c r="AS24" s="296">
        <v>62</v>
      </c>
      <c r="AT24" s="296">
        <v>56</v>
      </c>
      <c r="AU24" s="296">
        <v>63</v>
      </c>
      <c r="AV24" s="296">
        <v>63</v>
      </c>
      <c r="AW24" s="296">
        <v>58</v>
      </c>
      <c r="AX24" s="296">
        <v>61</v>
      </c>
      <c r="AY24" s="296">
        <v>55</v>
      </c>
      <c r="AZ24" s="296">
        <v>60</v>
      </c>
      <c r="BA24" s="296">
        <v>61</v>
      </c>
      <c r="BB24" s="296">
        <v>60</v>
      </c>
      <c r="BC24" s="296">
        <v>60</v>
      </c>
      <c r="BD24" s="296">
        <v>58</v>
      </c>
      <c r="BE24" s="296">
        <v>62</v>
      </c>
      <c r="BF24" s="296">
        <v>70</v>
      </c>
      <c r="BG24" s="296">
        <v>75</v>
      </c>
      <c r="BH24" s="296">
        <v>70</v>
      </c>
      <c r="BI24" s="296">
        <v>70</v>
      </c>
      <c r="BJ24" s="296">
        <v>72</v>
      </c>
      <c r="BK24" s="296">
        <v>84</v>
      </c>
      <c r="BL24" s="296">
        <v>96</v>
      </c>
      <c r="BM24" s="296">
        <v>116</v>
      </c>
      <c r="BN24" s="296">
        <v>130</v>
      </c>
      <c r="BO24" s="296">
        <v>142</v>
      </c>
      <c r="BP24" s="296">
        <v>144</v>
      </c>
      <c r="BQ24" s="296">
        <v>139</v>
      </c>
      <c r="BR24" s="296">
        <v>145</v>
      </c>
      <c r="BS24" s="296">
        <v>154</v>
      </c>
      <c r="BT24" s="296">
        <v>126</v>
      </c>
      <c r="BU24" s="296">
        <v>117</v>
      </c>
      <c r="BV24" s="296">
        <v>116</v>
      </c>
      <c r="BW24" s="296">
        <v>107</v>
      </c>
    </row>
    <row r="25" spans="1:75" x14ac:dyDescent="0.25">
      <c r="A25" t="s">
        <v>22</v>
      </c>
      <c r="B25" s="296">
        <v>19</v>
      </c>
      <c r="C25" s="296">
        <v>21</v>
      </c>
      <c r="D25" s="296">
        <v>21</v>
      </c>
      <c r="E25" s="296">
        <v>16</v>
      </c>
      <c r="F25" s="296">
        <v>13</v>
      </c>
      <c r="G25" s="296">
        <v>10</v>
      </c>
      <c r="H25" s="296">
        <v>9</v>
      </c>
      <c r="I25" s="296">
        <v>9</v>
      </c>
      <c r="J25" s="296">
        <v>10</v>
      </c>
      <c r="K25" s="296">
        <v>12</v>
      </c>
      <c r="L25" s="296">
        <v>14</v>
      </c>
      <c r="M25" s="296">
        <v>14</v>
      </c>
      <c r="N25" s="296">
        <v>14</v>
      </c>
      <c r="O25" s="296">
        <v>20</v>
      </c>
      <c r="P25" s="296">
        <v>28</v>
      </c>
      <c r="Q25" s="296">
        <v>22</v>
      </c>
      <c r="R25" s="296">
        <v>30</v>
      </c>
      <c r="S25" s="296">
        <v>30</v>
      </c>
      <c r="T25" s="296">
        <v>25</v>
      </c>
      <c r="U25" s="296">
        <v>25</v>
      </c>
      <c r="V25" s="296">
        <v>20</v>
      </c>
      <c r="W25" s="296">
        <v>20</v>
      </c>
      <c r="X25" s="296">
        <v>20</v>
      </c>
      <c r="Y25" s="296">
        <v>28</v>
      </c>
      <c r="Z25" s="296">
        <v>25</v>
      </c>
      <c r="AA25" s="296">
        <v>25</v>
      </c>
      <c r="AB25" s="296">
        <v>26</v>
      </c>
      <c r="AC25" s="296">
        <v>29</v>
      </c>
      <c r="AD25" s="296">
        <v>30</v>
      </c>
      <c r="AE25" s="296">
        <v>42</v>
      </c>
      <c r="AF25" s="296">
        <v>50</v>
      </c>
      <c r="AG25" s="296">
        <v>56</v>
      </c>
      <c r="AH25" s="296">
        <v>54</v>
      </c>
      <c r="AI25" s="296">
        <v>49</v>
      </c>
      <c r="AJ25" s="296">
        <v>50</v>
      </c>
      <c r="AK25" s="296">
        <v>49</v>
      </c>
      <c r="AL25" s="296">
        <v>59</v>
      </c>
      <c r="AM25" s="296">
        <v>50</v>
      </c>
      <c r="AN25" s="296">
        <v>49</v>
      </c>
      <c r="AO25" s="296">
        <v>44</v>
      </c>
      <c r="AP25" s="296">
        <v>42</v>
      </c>
      <c r="AQ25" s="296">
        <v>40</v>
      </c>
      <c r="AR25" s="296">
        <v>35</v>
      </c>
      <c r="AS25" s="296">
        <v>31</v>
      </c>
      <c r="AT25" s="296">
        <v>31</v>
      </c>
      <c r="AU25" s="296">
        <v>35</v>
      </c>
      <c r="AV25" s="296">
        <v>29</v>
      </c>
      <c r="AW25" s="296">
        <v>30</v>
      </c>
      <c r="AX25" s="296">
        <v>24</v>
      </c>
      <c r="AY25" s="296">
        <v>23</v>
      </c>
      <c r="AZ25" s="296">
        <v>18</v>
      </c>
      <c r="BA25" s="296">
        <v>22</v>
      </c>
      <c r="BB25" s="296">
        <v>25</v>
      </c>
      <c r="BC25" s="296">
        <v>30</v>
      </c>
      <c r="BD25" s="296">
        <v>25</v>
      </c>
      <c r="BE25" s="296">
        <v>27</v>
      </c>
      <c r="BF25" s="296">
        <v>20</v>
      </c>
      <c r="BG25" s="296">
        <v>21</v>
      </c>
      <c r="BH25" s="296">
        <v>17</v>
      </c>
      <c r="BI25" s="296">
        <v>21</v>
      </c>
      <c r="BJ25" s="296">
        <v>20</v>
      </c>
      <c r="BK25" s="296">
        <v>29</v>
      </c>
      <c r="BL25" s="296">
        <v>43</v>
      </c>
      <c r="BM25" s="296">
        <v>38</v>
      </c>
      <c r="BN25" s="296">
        <v>42</v>
      </c>
      <c r="BO25" s="296">
        <v>33</v>
      </c>
      <c r="BP25" s="296">
        <v>26</v>
      </c>
      <c r="BQ25" s="296">
        <v>25</v>
      </c>
      <c r="BR25" s="296">
        <v>24</v>
      </c>
      <c r="BS25" s="296">
        <v>27</v>
      </c>
      <c r="BT25" s="296">
        <v>26</v>
      </c>
      <c r="BU25" s="296">
        <v>22</v>
      </c>
      <c r="BV25" s="296">
        <v>21</v>
      </c>
      <c r="BW25" s="296">
        <v>20</v>
      </c>
    </row>
    <row r="26" spans="1:75" x14ac:dyDescent="0.25">
      <c r="A26" t="s">
        <v>23</v>
      </c>
      <c r="B26" s="296">
        <v>2084</v>
      </c>
      <c r="C26" s="296">
        <v>2132</v>
      </c>
      <c r="D26" s="296">
        <v>2110</v>
      </c>
      <c r="E26" s="296">
        <v>2187</v>
      </c>
      <c r="F26" s="296">
        <v>2211</v>
      </c>
      <c r="G26" s="296">
        <v>2245</v>
      </c>
      <c r="H26" s="296">
        <v>2224</v>
      </c>
      <c r="I26" s="296">
        <v>2166</v>
      </c>
      <c r="J26" s="296">
        <v>2164</v>
      </c>
      <c r="K26" s="296">
        <v>2149</v>
      </c>
      <c r="L26" s="296">
        <v>2098</v>
      </c>
      <c r="M26" s="296">
        <v>2096</v>
      </c>
      <c r="N26" s="296">
        <v>2086</v>
      </c>
      <c r="O26" s="296">
        <v>2145</v>
      </c>
      <c r="P26" s="296">
        <v>2106</v>
      </c>
      <c r="Q26" s="296">
        <v>2138</v>
      </c>
      <c r="R26" s="296">
        <v>2105</v>
      </c>
      <c r="S26" s="296">
        <v>2061</v>
      </c>
      <c r="T26" s="296">
        <v>1996</v>
      </c>
      <c r="U26" s="296">
        <v>1978</v>
      </c>
      <c r="V26" s="296">
        <v>1980</v>
      </c>
      <c r="W26" s="296">
        <v>1934</v>
      </c>
      <c r="X26" s="296">
        <v>1852</v>
      </c>
      <c r="Y26" s="296">
        <v>1818</v>
      </c>
      <c r="Z26" s="296">
        <v>1809</v>
      </c>
      <c r="AA26" s="296">
        <v>1768</v>
      </c>
      <c r="AB26" s="296">
        <v>1695</v>
      </c>
      <c r="AC26" s="296">
        <v>1660</v>
      </c>
      <c r="AD26" s="296">
        <v>1639</v>
      </c>
      <c r="AE26" s="296">
        <v>1651</v>
      </c>
      <c r="AF26" s="296">
        <v>1609</v>
      </c>
      <c r="AG26" s="296">
        <v>1589</v>
      </c>
      <c r="AH26" s="296">
        <v>1522</v>
      </c>
      <c r="AI26" s="296">
        <v>1529</v>
      </c>
      <c r="AJ26" s="296">
        <v>1482</v>
      </c>
      <c r="AK26" s="296">
        <v>1433</v>
      </c>
      <c r="AL26" s="296">
        <v>1423</v>
      </c>
      <c r="AM26" s="296">
        <v>1413</v>
      </c>
      <c r="AN26" s="296">
        <v>1329</v>
      </c>
      <c r="AO26" s="296">
        <v>1315</v>
      </c>
      <c r="AP26" s="296">
        <v>1284</v>
      </c>
      <c r="AQ26" s="296">
        <v>1245</v>
      </c>
      <c r="AR26" s="296">
        <v>1177</v>
      </c>
      <c r="AS26" s="296">
        <v>1124</v>
      </c>
      <c r="AT26" s="296">
        <v>1144</v>
      </c>
      <c r="AU26" s="296">
        <v>1096</v>
      </c>
      <c r="AV26" s="296">
        <v>1044</v>
      </c>
      <c r="AW26" s="296">
        <v>946</v>
      </c>
      <c r="AX26" s="296">
        <v>891</v>
      </c>
      <c r="AY26" s="296">
        <v>863</v>
      </c>
      <c r="AZ26" s="296">
        <v>799</v>
      </c>
      <c r="BA26" s="296">
        <v>787</v>
      </c>
      <c r="BB26" s="296">
        <v>762</v>
      </c>
      <c r="BC26" s="296">
        <v>794</v>
      </c>
      <c r="BD26" s="296">
        <v>804</v>
      </c>
      <c r="BE26" s="296">
        <v>781</v>
      </c>
      <c r="BF26" s="296">
        <v>797</v>
      </c>
      <c r="BG26" s="296">
        <v>820</v>
      </c>
      <c r="BH26" s="296">
        <v>853</v>
      </c>
      <c r="BI26" s="296">
        <v>887</v>
      </c>
      <c r="BJ26" s="296">
        <v>924</v>
      </c>
      <c r="BK26" s="296">
        <v>975</v>
      </c>
      <c r="BL26" s="296">
        <v>987</v>
      </c>
      <c r="BM26" s="296">
        <v>1004</v>
      </c>
      <c r="BN26" s="296">
        <v>992</v>
      </c>
      <c r="BO26" s="296">
        <v>975</v>
      </c>
      <c r="BP26" s="296">
        <v>997</v>
      </c>
      <c r="BQ26" s="296">
        <v>1021</v>
      </c>
      <c r="BR26" s="296">
        <v>1056</v>
      </c>
      <c r="BS26" s="296">
        <v>1031</v>
      </c>
      <c r="BT26" s="296">
        <v>937</v>
      </c>
      <c r="BU26" s="296">
        <v>981</v>
      </c>
      <c r="BV26" s="296">
        <v>1004</v>
      </c>
      <c r="BW26" s="296">
        <v>1015</v>
      </c>
    </row>
    <row r="27" spans="1:75" x14ac:dyDescent="0.25">
      <c r="A27" t="s">
        <v>24</v>
      </c>
      <c r="B27" s="296">
        <v>78</v>
      </c>
      <c r="C27" s="296">
        <v>78</v>
      </c>
      <c r="D27" s="296">
        <v>83</v>
      </c>
      <c r="E27" s="296">
        <v>80</v>
      </c>
      <c r="F27" s="296">
        <v>88</v>
      </c>
      <c r="G27" s="296">
        <v>95</v>
      </c>
      <c r="H27" s="296">
        <v>102</v>
      </c>
      <c r="I27" s="296">
        <v>111</v>
      </c>
      <c r="J27" s="296">
        <v>114</v>
      </c>
      <c r="K27" s="296">
        <v>118</v>
      </c>
      <c r="L27" s="296">
        <v>112</v>
      </c>
      <c r="M27" s="296">
        <v>116</v>
      </c>
      <c r="N27" s="296">
        <v>124</v>
      </c>
      <c r="O27" s="296">
        <v>123</v>
      </c>
      <c r="P27" s="296">
        <v>125</v>
      </c>
      <c r="Q27" s="296">
        <v>123</v>
      </c>
      <c r="R27" s="296">
        <v>114</v>
      </c>
      <c r="S27" s="296">
        <v>125</v>
      </c>
      <c r="T27" s="296">
        <v>118</v>
      </c>
      <c r="U27" s="296">
        <v>97</v>
      </c>
      <c r="V27" s="296">
        <v>99</v>
      </c>
      <c r="W27" s="296">
        <v>107</v>
      </c>
      <c r="X27" s="296">
        <v>111</v>
      </c>
      <c r="Y27" s="296">
        <v>115</v>
      </c>
      <c r="Z27" s="296">
        <v>113</v>
      </c>
      <c r="AA27" s="296">
        <v>110</v>
      </c>
      <c r="AB27" s="296">
        <v>92</v>
      </c>
      <c r="AC27" s="296">
        <v>98</v>
      </c>
      <c r="AD27" s="296">
        <v>95</v>
      </c>
      <c r="AE27" s="296">
        <v>92</v>
      </c>
      <c r="AF27" s="296">
        <v>88</v>
      </c>
      <c r="AG27" s="296">
        <v>97</v>
      </c>
      <c r="AH27" s="296">
        <v>97</v>
      </c>
      <c r="AI27" s="296">
        <v>96</v>
      </c>
      <c r="AJ27" s="296">
        <v>98</v>
      </c>
      <c r="AK27" s="296">
        <v>98</v>
      </c>
      <c r="AL27" s="296">
        <v>98</v>
      </c>
      <c r="AM27" s="296">
        <v>102</v>
      </c>
      <c r="AN27" s="296">
        <v>88</v>
      </c>
      <c r="AO27" s="296">
        <v>85</v>
      </c>
      <c r="AP27" s="296">
        <v>77</v>
      </c>
      <c r="AQ27" s="296">
        <v>93</v>
      </c>
      <c r="AR27" s="296">
        <v>89</v>
      </c>
      <c r="AS27" s="296">
        <v>96</v>
      </c>
      <c r="AT27" s="296">
        <v>80</v>
      </c>
      <c r="AU27" s="296">
        <v>75</v>
      </c>
      <c r="AV27" s="296">
        <v>80</v>
      </c>
      <c r="AW27" s="296">
        <v>75</v>
      </c>
      <c r="AX27" s="296">
        <v>73</v>
      </c>
      <c r="AY27" s="296">
        <v>89</v>
      </c>
      <c r="AZ27" s="296">
        <v>82</v>
      </c>
      <c r="BA27" s="296">
        <v>83</v>
      </c>
      <c r="BB27" s="296">
        <v>77</v>
      </c>
      <c r="BC27" s="296">
        <v>83</v>
      </c>
      <c r="BD27" s="296">
        <v>91</v>
      </c>
      <c r="BE27" s="296">
        <v>79</v>
      </c>
      <c r="BF27" s="296">
        <v>79</v>
      </c>
      <c r="BG27" s="296">
        <v>76</v>
      </c>
      <c r="BH27" s="296">
        <v>74</v>
      </c>
      <c r="BI27" s="296">
        <v>81</v>
      </c>
      <c r="BJ27" s="296">
        <v>99</v>
      </c>
      <c r="BK27" s="296">
        <v>98</v>
      </c>
      <c r="BL27" s="296">
        <v>90</v>
      </c>
      <c r="BM27" s="296">
        <v>87</v>
      </c>
      <c r="BN27" s="296">
        <v>80</v>
      </c>
      <c r="BO27" s="296">
        <v>83</v>
      </c>
      <c r="BP27" s="296">
        <v>79</v>
      </c>
      <c r="BQ27" s="296">
        <v>91</v>
      </c>
      <c r="BR27" s="296">
        <v>95</v>
      </c>
      <c r="BS27" s="296">
        <v>101</v>
      </c>
      <c r="BT27" s="296">
        <v>90</v>
      </c>
      <c r="BU27" s="296">
        <v>89</v>
      </c>
      <c r="BV27" s="296">
        <v>82</v>
      </c>
      <c r="BW27" s="296">
        <v>89</v>
      </c>
    </row>
    <row r="28" spans="1:75" x14ac:dyDescent="0.25">
      <c r="A28" t="s">
        <v>25</v>
      </c>
      <c r="B28" s="296">
        <v>270</v>
      </c>
      <c r="C28" s="296">
        <v>259</v>
      </c>
      <c r="D28" s="296">
        <v>253</v>
      </c>
      <c r="E28" s="296">
        <v>248</v>
      </c>
      <c r="F28" s="296">
        <v>231</v>
      </c>
      <c r="G28" s="296">
        <v>242</v>
      </c>
      <c r="H28" s="296">
        <v>216</v>
      </c>
      <c r="I28" s="296">
        <v>195</v>
      </c>
      <c r="J28" s="296">
        <v>192</v>
      </c>
      <c r="K28" s="296">
        <v>210</v>
      </c>
      <c r="L28" s="296">
        <v>196</v>
      </c>
      <c r="M28" s="296">
        <v>171</v>
      </c>
      <c r="N28" s="296">
        <v>167</v>
      </c>
      <c r="O28" s="296">
        <v>171</v>
      </c>
      <c r="P28" s="296">
        <v>164</v>
      </c>
      <c r="Q28" s="296">
        <v>162</v>
      </c>
      <c r="R28" s="296">
        <v>165</v>
      </c>
      <c r="S28" s="296">
        <v>151</v>
      </c>
      <c r="T28" s="296">
        <v>143</v>
      </c>
      <c r="U28" s="296">
        <v>144</v>
      </c>
      <c r="V28" s="296">
        <v>134</v>
      </c>
      <c r="W28" s="296">
        <v>129</v>
      </c>
      <c r="X28" s="296">
        <v>131</v>
      </c>
      <c r="Y28" s="296">
        <v>127</v>
      </c>
      <c r="Z28" s="296">
        <v>130</v>
      </c>
      <c r="AA28" s="296">
        <v>150</v>
      </c>
      <c r="AB28" s="296">
        <v>163</v>
      </c>
      <c r="AC28" s="296">
        <v>173</v>
      </c>
      <c r="AD28" s="296">
        <v>166</v>
      </c>
      <c r="AE28" s="296">
        <v>180</v>
      </c>
      <c r="AF28" s="296">
        <v>193</v>
      </c>
      <c r="AG28" s="296">
        <v>198</v>
      </c>
      <c r="AH28" s="296">
        <v>196</v>
      </c>
      <c r="AI28" s="296">
        <v>204</v>
      </c>
      <c r="AJ28" s="296">
        <v>197</v>
      </c>
      <c r="AK28" s="296">
        <v>195</v>
      </c>
      <c r="AL28" s="296">
        <v>207</v>
      </c>
      <c r="AM28" s="296">
        <v>224</v>
      </c>
      <c r="AN28" s="296">
        <v>230</v>
      </c>
      <c r="AO28" s="296">
        <v>227</v>
      </c>
      <c r="AP28" s="296">
        <v>223</v>
      </c>
      <c r="AQ28" s="296">
        <v>230</v>
      </c>
      <c r="AR28" s="296">
        <v>237</v>
      </c>
      <c r="AS28" s="296">
        <v>260</v>
      </c>
      <c r="AT28" s="296">
        <v>271</v>
      </c>
      <c r="AU28" s="296">
        <v>276</v>
      </c>
      <c r="AV28" s="296">
        <v>248</v>
      </c>
      <c r="AW28" s="296">
        <v>232</v>
      </c>
      <c r="AX28" s="296">
        <v>234</v>
      </c>
      <c r="AY28" s="296">
        <v>222</v>
      </c>
      <c r="AZ28" s="296">
        <v>241</v>
      </c>
      <c r="BA28" s="296">
        <v>234</v>
      </c>
      <c r="BB28" s="296">
        <v>231</v>
      </c>
      <c r="BC28" s="296">
        <v>232</v>
      </c>
      <c r="BD28" s="296">
        <v>228</v>
      </c>
      <c r="BE28" s="296">
        <v>232</v>
      </c>
      <c r="BF28" s="296">
        <v>230</v>
      </c>
      <c r="BG28" s="296">
        <v>233</v>
      </c>
      <c r="BH28" s="296">
        <v>248</v>
      </c>
      <c r="BI28" s="296">
        <v>252</v>
      </c>
      <c r="BJ28" s="296">
        <v>287</v>
      </c>
      <c r="BK28" s="296">
        <v>277</v>
      </c>
      <c r="BL28" s="296">
        <v>292</v>
      </c>
      <c r="BM28" s="296">
        <v>281</v>
      </c>
      <c r="BN28" s="296">
        <v>287</v>
      </c>
      <c r="BO28" s="296">
        <v>288</v>
      </c>
      <c r="BP28" s="296">
        <v>283</v>
      </c>
      <c r="BQ28" s="296">
        <v>285</v>
      </c>
      <c r="BR28" s="296">
        <v>287</v>
      </c>
      <c r="BS28" s="296">
        <v>279</v>
      </c>
      <c r="BT28" s="296">
        <v>271</v>
      </c>
      <c r="BU28" s="296">
        <v>248</v>
      </c>
      <c r="BV28" s="296">
        <v>259</v>
      </c>
      <c r="BW28" s="296">
        <v>277</v>
      </c>
    </row>
    <row r="29" spans="1:75" x14ac:dyDescent="0.25">
      <c r="A29" t="s">
        <v>26</v>
      </c>
      <c r="B29" s="296">
        <v>2948</v>
      </c>
      <c r="C29" s="296">
        <v>2982</v>
      </c>
      <c r="D29" s="296">
        <v>3124</v>
      </c>
      <c r="E29" s="296">
        <v>3176</v>
      </c>
      <c r="F29" s="296">
        <v>3170</v>
      </c>
      <c r="G29" s="296">
        <v>3166</v>
      </c>
      <c r="H29" s="296">
        <v>3112</v>
      </c>
      <c r="I29" s="296">
        <v>3057</v>
      </c>
      <c r="J29" s="296">
        <v>3035</v>
      </c>
      <c r="K29" s="296">
        <v>3079</v>
      </c>
      <c r="L29" s="296">
        <v>3086</v>
      </c>
      <c r="M29" s="296">
        <v>3055</v>
      </c>
      <c r="N29" s="296">
        <v>3072</v>
      </c>
      <c r="O29" s="296">
        <v>3037</v>
      </c>
      <c r="P29" s="296">
        <v>3073</v>
      </c>
      <c r="Q29" s="296">
        <v>3079</v>
      </c>
      <c r="R29" s="296">
        <v>3088</v>
      </c>
      <c r="S29" s="296">
        <v>3123</v>
      </c>
      <c r="T29" s="296">
        <v>3046</v>
      </c>
      <c r="U29" s="296">
        <v>3049</v>
      </c>
      <c r="V29" s="296">
        <v>3020</v>
      </c>
      <c r="W29" s="296">
        <v>2968</v>
      </c>
      <c r="X29" s="296">
        <v>2862</v>
      </c>
      <c r="Y29" s="296">
        <v>2792</v>
      </c>
      <c r="Z29" s="296">
        <v>2707</v>
      </c>
      <c r="AA29" s="296">
        <v>2617</v>
      </c>
      <c r="AB29" s="296">
        <v>2576</v>
      </c>
      <c r="AC29" s="296">
        <v>2588</v>
      </c>
      <c r="AD29" s="296">
        <v>2537</v>
      </c>
      <c r="AE29" s="296">
        <v>2490</v>
      </c>
      <c r="AF29" s="296">
        <v>2426</v>
      </c>
      <c r="AG29" s="296">
        <v>2401</v>
      </c>
      <c r="AH29" s="296">
        <v>2345</v>
      </c>
      <c r="AI29" s="296">
        <v>2305</v>
      </c>
      <c r="AJ29" s="296">
        <v>2215</v>
      </c>
      <c r="AK29" s="296">
        <v>2142</v>
      </c>
      <c r="AL29" s="296">
        <v>2111</v>
      </c>
      <c r="AM29" s="296">
        <v>2162</v>
      </c>
      <c r="AN29" s="296">
        <v>2224</v>
      </c>
      <c r="AO29" s="296">
        <v>2232</v>
      </c>
      <c r="AP29" s="296">
        <v>2315</v>
      </c>
      <c r="AQ29" s="296">
        <v>2345</v>
      </c>
      <c r="AR29" s="296">
        <v>2361</v>
      </c>
      <c r="AS29" s="296">
        <v>2317</v>
      </c>
      <c r="AT29" s="296">
        <v>2197</v>
      </c>
      <c r="AU29" s="296">
        <v>2223</v>
      </c>
      <c r="AV29" s="296">
        <v>2237</v>
      </c>
      <c r="AW29" s="296">
        <v>2178</v>
      </c>
      <c r="AX29" s="296">
        <v>2130</v>
      </c>
      <c r="AY29" s="296">
        <v>2178</v>
      </c>
      <c r="AZ29" s="296">
        <v>2112</v>
      </c>
      <c r="BA29" s="296">
        <v>2027</v>
      </c>
      <c r="BB29" s="296">
        <v>1915</v>
      </c>
      <c r="BC29" s="296">
        <v>1834</v>
      </c>
      <c r="BD29" s="296">
        <v>1789</v>
      </c>
      <c r="BE29" s="296">
        <v>1676</v>
      </c>
      <c r="BF29" s="296">
        <v>1613</v>
      </c>
      <c r="BG29" s="296">
        <v>1580</v>
      </c>
      <c r="BH29" s="296">
        <v>1578</v>
      </c>
      <c r="BI29" s="296">
        <v>1563</v>
      </c>
      <c r="BJ29" s="296">
        <v>1515</v>
      </c>
      <c r="BK29" s="296">
        <v>1532</v>
      </c>
      <c r="BL29" s="296">
        <v>1624</v>
      </c>
      <c r="BM29" s="296">
        <v>1679</v>
      </c>
      <c r="BN29" s="296">
        <v>1675</v>
      </c>
      <c r="BO29" s="296">
        <v>1770</v>
      </c>
      <c r="BP29" s="296">
        <v>1880</v>
      </c>
      <c r="BQ29" s="296">
        <v>1841</v>
      </c>
      <c r="BR29" s="296">
        <v>1827</v>
      </c>
      <c r="BS29" s="296">
        <v>1808</v>
      </c>
      <c r="BT29" s="296">
        <v>1844</v>
      </c>
      <c r="BU29" s="296">
        <v>1825</v>
      </c>
      <c r="BV29" s="296">
        <v>1789</v>
      </c>
      <c r="BW29" s="296">
        <v>1827</v>
      </c>
    </row>
    <row r="30" spans="1:75" x14ac:dyDescent="0.25">
      <c r="A30" t="s">
        <v>27</v>
      </c>
      <c r="B30" s="296">
        <v>120</v>
      </c>
      <c r="C30" s="296">
        <v>131</v>
      </c>
      <c r="D30" s="296">
        <v>98</v>
      </c>
      <c r="E30" s="296">
        <v>93</v>
      </c>
      <c r="F30" s="296">
        <v>94</v>
      </c>
      <c r="G30" s="296">
        <v>86</v>
      </c>
      <c r="H30" s="296">
        <v>82</v>
      </c>
      <c r="I30" s="296">
        <v>72</v>
      </c>
      <c r="J30" s="296">
        <v>69</v>
      </c>
      <c r="K30" s="296">
        <v>64</v>
      </c>
      <c r="L30" s="296">
        <v>56</v>
      </c>
      <c r="M30" s="296">
        <v>56</v>
      </c>
      <c r="N30" s="296">
        <v>45</v>
      </c>
      <c r="O30" s="296">
        <v>43</v>
      </c>
      <c r="P30" s="296">
        <v>47</v>
      </c>
      <c r="Q30" s="296">
        <v>48</v>
      </c>
      <c r="R30" s="296">
        <v>50</v>
      </c>
      <c r="S30" s="296">
        <v>52</v>
      </c>
      <c r="T30" s="296">
        <v>48</v>
      </c>
      <c r="U30" s="296">
        <v>52</v>
      </c>
      <c r="V30" s="296">
        <v>48</v>
      </c>
      <c r="W30" s="296">
        <v>58</v>
      </c>
      <c r="X30" s="296">
        <v>69</v>
      </c>
      <c r="Y30" s="296">
        <v>76</v>
      </c>
      <c r="Z30" s="296">
        <v>81</v>
      </c>
      <c r="AA30" s="296">
        <v>86</v>
      </c>
      <c r="AB30" s="296">
        <v>81</v>
      </c>
      <c r="AC30" s="296">
        <v>85</v>
      </c>
      <c r="AD30" s="296">
        <v>82</v>
      </c>
      <c r="AE30" s="296">
        <v>87</v>
      </c>
      <c r="AF30" s="296">
        <v>80</v>
      </c>
      <c r="AG30" s="296">
        <v>83</v>
      </c>
      <c r="AH30" s="296">
        <v>75</v>
      </c>
      <c r="AI30" s="296">
        <v>79</v>
      </c>
      <c r="AJ30" s="296">
        <v>77</v>
      </c>
      <c r="AK30" s="296">
        <v>91</v>
      </c>
      <c r="AL30" s="296">
        <v>96</v>
      </c>
      <c r="AM30" s="296">
        <v>95</v>
      </c>
      <c r="AN30" s="296">
        <v>89</v>
      </c>
      <c r="AO30" s="296">
        <v>84</v>
      </c>
      <c r="AP30" s="296">
        <v>86</v>
      </c>
      <c r="AQ30" s="296">
        <v>78</v>
      </c>
      <c r="AR30" s="296">
        <v>79</v>
      </c>
      <c r="AS30" s="296">
        <v>74</v>
      </c>
      <c r="AT30" s="296">
        <v>77</v>
      </c>
      <c r="AU30" s="296">
        <v>73</v>
      </c>
      <c r="AV30" s="296">
        <v>73</v>
      </c>
      <c r="AW30" s="296">
        <v>73</v>
      </c>
      <c r="AX30" s="296">
        <v>79</v>
      </c>
      <c r="AY30" s="296">
        <v>78</v>
      </c>
      <c r="AZ30" s="296">
        <v>87</v>
      </c>
      <c r="BA30" s="296">
        <v>77</v>
      </c>
      <c r="BB30" s="296">
        <v>65</v>
      </c>
      <c r="BC30" s="296">
        <v>65</v>
      </c>
      <c r="BD30" s="296">
        <v>61</v>
      </c>
      <c r="BE30" s="296">
        <v>65</v>
      </c>
      <c r="BF30" s="296">
        <v>69</v>
      </c>
      <c r="BG30" s="296">
        <v>69</v>
      </c>
      <c r="BH30" s="296">
        <v>64</v>
      </c>
      <c r="BI30" s="296">
        <v>65</v>
      </c>
      <c r="BJ30" s="296">
        <v>58</v>
      </c>
      <c r="BK30" s="296">
        <v>63</v>
      </c>
      <c r="BL30" s="296">
        <v>60</v>
      </c>
      <c r="BM30" s="296">
        <v>78</v>
      </c>
      <c r="BN30" s="296">
        <v>69</v>
      </c>
      <c r="BO30" s="296">
        <v>83</v>
      </c>
      <c r="BP30" s="296">
        <v>81</v>
      </c>
      <c r="BQ30" s="296">
        <v>75</v>
      </c>
      <c r="BR30" s="296">
        <v>67</v>
      </c>
      <c r="BS30" s="296">
        <v>68</v>
      </c>
      <c r="BT30" s="296">
        <v>63</v>
      </c>
      <c r="BU30" s="296">
        <v>69</v>
      </c>
      <c r="BV30" s="296">
        <v>74</v>
      </c>
      <c r="BW30" s="296">
        <v>72</v>
      </c>
    </row>
    <row r="31" spans="1:75" x14ac:dyDescent="0.25">
      <c r="A31" t="s">
        <v>28</v>
      </c>
      <c r="B31" s="296">
        <v>221</v>
      </c>
      <c r="C31" s="296">
        <v>219</v>
      </c>
      <c r="D31" s="296">
        <v>200</v>
      </c>
      <c r="E31" s="296">
        <v>196</v>
      </c>
      <c r="F31" s="296">
        <v>195</v>
      </c>
      <c r="G31" s="296">
        <v>191</v>
      </c>
      <c r="H31" s="296">
        <v>174</v>
      </c>
      <c r="I31" s="296">
        <v>168</v>
      </c>
      <c r="J31" s="296">
        <v>169</v>
      </c>
      <c r="K31" s="296">
        <v>174</v>
      </c>
      <c r="L31" s="296">
        <v>167</v>
      </c>
      <c r="M31" s="296">
        <v>180</v>
      </c>
      <c r="N31" s="296">
        <v>177</v>
      </c>
      <c r="O31" s="296">
        <v>182</v>
      </c>
      <c r="P31" s="296">
        <v>191</v>
      </c>
      <c r="Q31" s="296">
        <v>193</v>
      </c>
      <c r="R31" s="296">
        <v>192</v>
      </c>
      <c r="S31" s="296">
        <v>180</v>
      </c>
      <c r="T31" s="296">
        <v>165</v>
      </c>
      <c r="U31" s="296">
        <v>154</v>
      </c>
      <c r="V31" s="296">
        <v>167</v>
      </c>
      <c r="W31" s="296">
        <v>189</v>
      </c>
      <c r="X31" s="296">
        <v>180</v>
      </c>
      <c r="Y31" s="296">
        <v>180</v>
      </c>
      <c r="Z31" s="296">
        <v>183</v>
      </c>
      <c r="AA31" s="296">
        <v>181</v>
      </c>
      <c r="AB31" s="296">
        <v>166</v>
      </c>
      <c r="AC31" s="296">
        <v>170</v>
      </c>
      <c r="AD31" s="296">
        <v>169</v>
      </c>
      <c r="AE31" s="296">
        <v>168</v>
      </c>
      <c r="AF31" s="296">
        <v>172</v>
      </c>
      <c r="AG31" s="296">
        <v>183</v>
      </c>
      <c r="AH31" s="296">
        <v>197</v>
      </c>
      <c r="AI31" s="296">
        <v>205</v>
      </c>
      <c r="AJ31" s="296">
        <v>224</v>
      </c>
      <c r="AK31" s="296">
        <v>226</v>
      </c>
      <c r="AL31" s="296">
        <v>209</v>
      </c>
      <c r="AM31" s="296">
        <v>196</v>
      </c>
      <c r="AN31" s="296">
        <v>200</v>
      </c>
      <c r="AO31" s="296">
        <v>196</v>
      </c>
      <c r="AP31" s="296">
        <v>185</v>
      </c>
      <c r="AQ31" s="296">
        <v>196</v>
      </c>
      <c r="AR31" s="296">
        <v>186</v>
      </c>
      <c r="AS31" s="296">
        <v>155</v>
      </c>
      <c r="AT31" s="296">
        <v>139</v>
      </c>
      <c r="AU31" s="296">
        <v>150</v>
      </c>
      <c r="AV31" s="296">
        <v>153</v>
      </c>
      <c r="AW31" s="296">
        <v>150</v>
      </c>
      <c r="AX31" s="296">
        <v>159</v>
      </c>
      <c r="AY31" s="296">
        <v>145</v>
      </c>
      <c r="AZ31" s="296">
        <v>139</v>
      </c>
      <c r="BA31" s="296">
        <v>163</v>
      </c>
      <c r="BB31" s="296">
        <v>176</v>
      </c>
      <c r="BC31" s="296">
        <v>198</v>
      </c>
      <c r="BD31" s="296">
        <v>221</v>
      </c>
      <c r="BE31" s="296">
        <v>207</v>
      </c>
      <c r="BF31" s="296">
        <v>211</v>
      </c>
      <c r="BG31" s="296">
        <v>205</v>
      </c>
      <c r="BH31" s="296">
        <v>197</v>
      </c>
      <c r="BI31" s="296">
        <v>190</v>
      </c>
      <c r="BJ31" s="296">
        <v>203</v>
      </c>
      <c r="BK31" s="296">
        <v>214</v>
      </c>
      <c r="BL31" s="296">
        <v>230</v>
      </c>
      <c r="BM31" s="296">
        <v>215</v>
      </c>
      <c r="BN31" s="296">
        <v>237</v>
      </c>
      <c r="BO31" s="296">
        <v>260</v>
      </c>
      <c r="BP31" s="296">
        <v>258</v>
      </c>
      <c r="BQ31" s="296">
        <v>280</v>
      </c>
      <c r="BR31" s="296">
        <v>291</v>
      </c>
      <c r="BS31" s="296">
        <v>316</v>
      </c>
      <c r="BT31" s="296">
        <v>330</v>
      </c>
      <c r="BU31" s="296">
        <v>332</v>
      </c>
      <c r="BV31" s="296">
        <v>345</v>
      </c>
      <c r="BW31" s="296">
        <v>339</v>
      </c>
    </row>
    <row r="32" spans="1:75" x14ac:dyDescent="0.25">
      <c r="A32" t="s">
        <v>29</v>
      </c>
      <c r="B32" s="296">
        <v>277</v>
      </c>
      <c r="C32" s="296">
        <v>281</v>
      </c>
      <c r="D32" s="296">
        <v>285</v>
      </c>
      <c r="E32" s="296">
        <v>293</v>
      </c>
      <c r="F32" s="296">
        <v>295</v>
      </c>
      <c r="G32" s="296">
        <v>291</v>
      </c>
      <c r="H32" s="296">
        <v>290</v>
      </c>
      <c r="I32" s="296">
        <v>278</v>
      </c>
      <c r="J32" s="296">
        <v>297</v>
      </c>
      <c r="K32" s="296">
        <v>311</v>
      </c>
      <c r="L32" s="296">
        <v>328</v>
      </c>
      <c r="M32" s="296">
        <v>352</v>
      </c>
      <c r="N32" s="296">
        <v>355</v>
      </c>
      <c r="O32" s="296">
        <v>376</v>
      </c>
      <c r="P32" s="296">
        <v>414</v>
      </c>
      <c r="Q32" s="296">
        <v>399</v>
      </c>
      <c r="R32" s="296">
        <v>386</v>
      </c>
      <c r="S32" s="296">
        <v>388</v>
      </c>
      <c r="T32" s="296">
        <v>358</v>
      </c>
      <c r="U32" s="296">
        <v>333</v>
      </c>
      <c r="V32" s="296">
        <v>331</v>
      </c>
      <c r="W32" s="296">
        <v>345</v>
      </c>
      <c r="X32" s="296">
        <v>351</v>
      </c>
      <c r="Y32" s="296">
        <v>336</v>
      </c>
      <c r="Z32" s="296">
        <v>304</v>
      </c>
      <c r="AA32" s="296">
        <v>312</v>
      </c>
      <c r="AB32" s="296">
        <v>311</v>
      </c>
      <c r="AC32" s="296">
        <v>288</v>
      </c>
      <c r="AD32" s="296">
        <v>285</v>
      </c>
      <c r="AE32" s="296">
        <v>280</v>
      </c>
      <c r="AF32" s="296">
        <v>275</v>
      </c>
      <c r="AG32" s="296">
        <v>275</v>
      </c>
      <c r="AH32" s="296">
        <v>280</v>
      </c>
      <c r="AI32" s="296">
        <v>295</v>
      </c>
      <c r="AJ32" s="296">
        <v>301</v>
      </c>
      <c r="AK32" s="296">
        <v>329</v>
      </c>
      <c r="AL32" s="296">
        <v>359</v>
      </c>
      <c r="AM32" s="296">
        <v>378</v>
      </c>
      <c r="AN32" s="296">
        <v>385</v>
      </c>
      <c r="AO32" s="296">
        <v>406</v>
      </c>
      <c r="AP32" s="296">
        <v>424</v>
      </c>
      <c r="AQ32" s="296">
        <v>399</v>
      </c>
      <c r="AR32" s="296">
        <v>392</v>
      </c>
      <c r="AS32" s="296">
        <v>385</v>
      </c>
      <c r="AT32" s="296">
        <v>367</v>
      </c>
      <c r="AU32" s="296">
        <v>343</v>
      </c>
      <c r="AV32" s="296">
        <v>314</v>
      </c>
      <c r="AW32" s="296">
        <v>279</v>
      </c>
      <c r="AX32" s="296">
        <v>242</v>
      </c>
      <c r="AY32" s="296">
        <v>221</v>
      </c>
      <c r="AZ32" s="296">
        <v>218</v>
      </c>
      <c r="BA32" s="296">
        <v>189</v>
      </c>
      <c r="BB32" s="296">
        <v>171</v>
      </c>
      <c r="BC32" s="296">
        <v>182</v>
      </c>
      <c r="BD32" s="296">
        <v>182</v>
      </c>
      <c r="BE32" s="296">
        <v>200</v>
      </c>
      <c r="BF32" s="296">
        <v>206</v>
      </c>
      <c r="BG32" s="296">
        <v>206</v>
      </c>
      <c r="BH32" s="296">
        <v>223</v>
      </c>
      <c r="BI32" s="296">
        <v>254</v>
      </c>
      <c r="BJ32" s="296">
        <v>238</v>
      </c>
      <c r="BK32" s="296">
        <v>259</v>
      </c>
      <c r="BL32" s="296">
        <v>258</v>
      </c>
      <c r="BM32" s="296">
        <v>243</v>
      </c>
      <c r="BN32" s="296">
        <v>285</v>
      </c>
      <c r="BO32" s="296">
        <v>310</v>
      </c>
      <c r="BP32" s="296">
        <v>319</v>
      </c>
      <c r="BQ32" s="296">
        <v>341</v>
      </c>
      <c r="BR32" s="296">
        <v>378</v>
      </c>
      <c r="BS32" s="296">
        <v>381</v>
      </c>
      <c r="BT32" s="296">
        <v>362</v>
      </c>
      <c r="BU32" s="296">
        <v>351</v>
      </c>
      <c r="BV32" s="296">
        <v>340</v>
      </c>
      <c r="BW32" s="296">
        <v>341</v>
      </c>
    </row>
    <row r="33" spans="1:75" x14ac:dyDescent="0.25">
      <c r="A33" t="s">
        <v>30</v>
      </c>
      <c r="B33" s="296">
        <v>22</v>
      </c>
      <c r="C33" s="296">
        <v>22</v>
      </c>
      <c r="D33" s="296">
        <v>25</v>
      </c>
      <c r="E33" s="296">
        <v>28</v>
      </c>
      <c r="F33" s="296">
        <v>27</v>
      </c>
      <c r="G33" s="296">
        <v>25</v>
      </c>
      <c r="H33" s="296">
        <v>27</v>
      </c>
      <c r="I33" s="296">
        <v>25</v>
      </c>
      <c r="J33" s="296">
        <v>23</v>
      </c>
      <c r="K33" s="296">
        <v>20</v>
      </c>
      <c r="L33" s="296">
        <v>17</v>
      </c>
      <c r="M33" s="296">
        <v>20</v>
      </c>
      <c r="N33" s="296">
        <v>23</v>
      </c>
      <c r="O33" s="296">
        <v>22</v>
      </c>
      <c r="P33" s="296">
        <v>22</v>
      </c>
      <c r="Q33" s="296">
        <v>22</v>
      </c>
      <c r="R33" s="296">
        <v>25</v>
      </c>
      <c r="S33" s="296">
        <v>29</v>
      </c>
      <c r="T33" s="296">
        <v>28</v>
      </c>
      <c r="U33" s="296">
        <v>28</v>
      </c>
      <c r="V33" s="296">
        <v>21</v>
      </c>
      <c r="W33" s="296">
        <v>18</v>
      </c>
      <c r="X33" s="296">
        <v>17</v>
      </c>
      <c r="Y33" s="296">
        <v>19</v>
      </c>
      <c r="Z33" s="296">
        <v>18</v>
      </c>
      <c r="AA33" s="296">
        <v>14</v>
      </c>
      <c r="AB33" s="296">
        <v>10</v>
      </c>
      <c r="AC33" s="296">
        <v>7</v>
      </c>
      <c r="AD33" s="296">
        <v>10</v>
      </c>
      <c r="AE33" s="296">
        <v>8</v>
      </c>
      <c r="AF33" s="296">
        <v>9</v>
      </c>
      <c r="AG33" s="296">
        <v>15</v>
      </c>
      <c r="AH33" s="296">
        <v>11</v>
      </c>
      <c r="AI33" s="296">
        <v>13</v>
      </c>
      <c r="AJ33" s="296">
        <v>13</v>
      </c>
      <c r="AK33" s="296">
        <v>8</v>
      </c>
      <c r="AL33" s="296">
        <v>10</v>
      </c>
      <c r="AM33" s="296">
        <v>10</v>
      </c>
      <c r="AN33" s="296">
        <v>14</v>
      </c>
      <c r="AO33" s="296">
        <v>13</v>
      </c>
      <c r="AP33" s="296">
        <v>14</v>
      </c>
      <c r="AQ33" s="296">
        <v>9</v>
      </c>
      <c r="AR33" s="296">
        <v>10</v>
      </c>
      <c r="AS33" s="296">
        <v>9</v>
      </c>
      <c r="AT33" s="296">
        <v>3</v>
      </c>
      <c r="AU33" s="296">
        <v>6</v>
      </c>
      <c r="AV33" s="296">
        <v>7</v>
      </c>
      <c r="AW33" s="296">
        <v>9</v>
      </c>
      <c r="AX33" s="296">
        <v>10</v>
      </c>
      <c r="AY33" s="296">
        <v>12</v>
      </c>
      <c r="AZ33" s="296">
        <v>16</v>
      </c>
      <c r="BA33" s="296">
        <v>15</v>
      </c>
      <c r="BB33" s="296">
        <v>11</v>
      </c>
      <c r="BC33" s="296">
        <v>16</v>
      </c>
      <c r="BD33" s="296">
        <v>13</v>
      </c>
      <c r="BE33" s="296">
        <v>14</v>
      </c>
      <c r="BF33" s="296">
        <v>15</v>
      </c>
      <c r="BG33" s="296">
        <v>15</v>
      </c>
      <c r="BH33" s="296">
        <v>17</v>
      </c>
      <c r="BI33" s="296">
        <v>11</v>
      </c>
      <c r="BJ33" s="296">
        <v>12</v>
      </c>
      <c r="BK33" s="296">
        <v>13</v>
      </c>
      <c r="BL33" s="296">
        <v>10</v>
      </c>
      <c r="BM33" s="296">
        <v>8</v>
      </c>
      <c r="BN33" s="296">
        <v>8</v>
      </c>
      <c r="BO33" s="296">
        <v>8</v>
      </c>
      <c r="BP33" s="296">
        <v>11</v>
      </c>
      <c r="BQ33" s="296">
        <v>10</v>
      </c>
      <c r="BR33" s="296">
        <v>9</v>
      </c>
      <c r="BS33" s="296">
        <v>15</v>
      </c>
      <c r="BT33" s="296">
        <v>15</v>
      </c>
      <c r="BU33" s="296">
        <v>16</v>
      </c>
      <c r="BV33" s="296">
        <v>14</v>
      </c>
      <c r="BW33" s="296">
        <v>13</v>
      </c>
    </row>
    <row r="34" spans="1:75" x14ac:dyDescent="0.25">
      <c r="A34" t="s">
        <v>31</v>
      </c>
      <c r="B34" s="296">
        <v>2118</v>
      </c>
      <c r="C34" s="296">
        <v>2198</v>
      </c>
      <c r="D34" s="296">
        <v>2247</v>
      </c>
      <c r="E34" s="296">
        <v>2350</v>
      </c>
      <c r="F34" s="296">
        <v>2435</v>
      </c>
      <c r="G34" s="296">
        <v>2362</v>
      </c>
      <c r="H34" s="296">
        <v>2286</v>
      </c>
      <c r="I34" s="296">
        <v>2235</v>
      </c>
      <c r="J34" s="296">
        <v>2231</v>
      </c>
      <c r="K34" s="296">
        <v>2260</v>
      </c>
      <c r="L34" s="296">
        <v>2260</v>
      </c>
      <c r="M34" s="296">
        <v>2239</v>
      </c>
      <c r="N34" s="296">
        <v>2279</v>
      </c>
      <c r="O34" s="296">
        <v>2289</v>
      </c>
      <c r="P34" s="296">
        <v>2365</v>
      </c>
      <c r="Q34" s="296">
        <v>2386</v>
      </c>
      <c r="R34" s="296">
        <v>2415</v>
      </c>
      <c r="S34" s="296">
        <v>2505</v>
      </c>
      <c r="T34" s="296">
        <v>2538</v>
      </c>
      <c r="U34" s="296">
        <v>2606</v>
      </c>
      <c r="V34" s="296">
        <v>2605</v>
      </c>
      <c r="W34" s="296">
        <v>2665</v>
      </c>
      <c r="X34" s="296">
        <v>2694</v>
      </c>
      <c r="Y34" s="296">
        <v>2721</v>
      </c>
      <c r="Z34" s="296">
        <v>2576</v>
      </c>
      <c r="AA34" s="296">
        <v>2635</v>
      </c>
      <c r="AB34" s="296">
        <v>2553</v>
      </c>
      <c r="AC34" s="296">
        <v>2522</v>
      </c>
      <c r="AD34" s="296">
        <v>2426</v>
      </c>
      <c r="AE34" s="296">
        <v>2371</v>
      </c>
      <c r="AF34" s="296">
        <v>2287</v>
      </c>
      <c r="AG34" s="296">
        <v>2222</v>
      </c>
      <c r="AH34" s="296">
        <v>2191</v>
      </c>
      <c r="AI34" s="296">
        <v>2152</v>
      </c>
      <c r="AJ34" s="296">
        <v>2102</v>
      </c>
      <c r="AK34" s="296">
        <v>2057</v>
      </c>
      <c r="AL34" s="296">
        <v>2005</v>
      </c>
      <c r="AM34" s="296">
        <v>2102</v>
      </c>
      <c r="AN34" s="296">
        <v>2110</v>
      </c>
      <c r="AO34" s="296">
        <v>2075</v>
      </c>
      <c r="AP34" s="296">
        <v>1932</v>
      </c>
      <c r="AQ34" s="296">
        <v>1959</v>
      </c>
      <c r="AR34" s="296">
        <v>1886</v>
      </c>
      <c r="AS34" s="296">
        <v>1793</v>
      </c>
      <c r="AT34" s="296">
        <v>1715</v>
      </c>
      <c r="AU34" s="296">
        <v>1779</v>
      </c>
      <c r="AV34" s="296">
        <v>1768</v>
      </c>
      <c r="AW34" s="296">
        <v>1760</v>
      </c>
      <c r="AX34" s="296">
        <v>1754</v>
      </c>
      <c r="AY34" s="296">
        <v>1817</v>
      </c>
      <c r="AZ34" s="296">
        <v>1688</v>
      </c>
      <c r="BA34" s="296">
        <v>1574</v>
      </c>
      <c r="BB34" s="296">
        <v>1536</v>
      </c>
      <c r="BC34" s="296">
        <v>1522</v>
      </c>
      <c r="BD34" s="296">
        <v>1505</v>
      </c>
      <c r="BE34" s="296">
        <v>1558</v>
      </c>
      <c r="BF34" s="296">
        <v>1590</v>
      </c>
      <c r="BG34" s="296">
        <v>1517</v>
      </c>
      <c r="BH34" s="296">
        <v>1460</v>
      </c>
      <c r="BI34" s="296">
        <v>1394</v>
      </c>
      <c r="BJ34" s="296">
        <v>1353</v>
      </c>
      <c r="BK34" s="296">
        <v>1337</v>
      </c>
      <c r="BL34" s="296">
        <v>1319</v>
      </c>
      <c r="BM34" s="296">
        <v>1335</v>
      </c>
      <c r="BN34" s="296">
        <v>1297</v>
      </c>
      <c r="BO34" s="296">
        <v>1333</v>
      </c>
      <c r="BP34" s="296">
        <v>1405</v>
      </c>
      <c r="BQ34" s="296">
        <v>1483</v>
      </c>
      <c r="BR34" s="296">
        <v>1455</v>
      </c>
      <c r="BS34" s="296">
        <v>1427</v>
      </c>
      <c r="BT34" s="296">
        <v>1428</v>
      </c>
      <c r="BU34" s="296">
        <v>1481</v>
      </c>
      <c r="BV34" s="296">
        <v>1573</v>
      </c>
      <c r="BW34" s="296">
        <v>1537</v>
      </c>
    </row>
    <row r="35" spans="1:75" x14ac:dyDescent="0.25">
      <c r="A35" t="s">
        <v>32</v>
      </c>
      <c r="B35" s="296">
        <v>203</v>
      </c>
      <c r="C35" s="296">
        <v>213</v>
      </c>
      <c r="D35" s="296">
        <v>216</v>
      </c>
      <c r="E35" s="296">
        <v>192</v>
      </c>
      <c r="F35" s="296">
        <v>209</v>
      </c>
      <c r="G35" s="296">
        <v>205</v>
      </c>
      <c r="H35" s="296">
        <v>200</v>
      </c>
      <c r="I35" s="296">
        <v>206</v>
      </c>
      <c r="J35" s="296">
        <v>204</v>
      </c>
      <c r="K35" s="296">
        <v>235</v>
      </c>
      <c r="L35" s="296">
        <v>240</v>
      </c>
      <c r="M35" s="296">
        <v>266</v>
      </c>
      <c r="N35" s="296">
        <v>307</v>
      </c>
      <c r="O35" s="296">
        <v>299</v>
      </c>
      <c r="P35" s="296">
        <v>308</v>
      </c>
      <c r="Q35" s="296">
        <v>295</v>
      </c>
      <c r="R35" s="296">
        <v>316</v>
      </c>
      <c r="S35" s="296">
        <v>304</v>
      </c>
      <c r="T35" s="296">
        <v>306</v>
      </c>
      <c r="U35" s="296">
        <v>306</v>
      </c>
      <c r="V35" s="296">
        <v>323</v>
      </c>
      <c r="W35" s="296">
        <v>323</v>
      </c>
      <c r="X35" s="296">
        <v>298</v>
      </c>
      <c r="Y35" s="296">
        <v>297</v>
      </c>
      <c r="Z35" s="296">
        <v>290</v>
      </c>
      <c r="AA35" s="296">
        <v>282</v>
      </c>
      <c r="AB35" s="296">
        <v>279</v>
      </c>
      <c r="AC35" s="296">
        <v>250</v>
      </c>
      <c r="AD35" s="296">
        <v>239</v>
      </c>
      <c r="AE35" s="296">
        <v>249</v>
      </c>
      <c r="AF35" s="296">
        <v>253</v>
      </c>
      <c r="AG35" s="296">
        <v>275</v>
      </c>
      <c r="AH35" s="296">
        <v>286</v>
      </c>
      <c r="AI35" s="296">
        <v>312</v>
      </c>
      <c r="AJ35" s="296">
        <v>326</v>
      </c>
      <c r="AK35" s="296">
        <v>320</v>
      </c>
      <c r="AL35" s="296">
        <v>315</v>
      </c>
      <c r="AM35" s="296">
        <v>327</v>
      </c>
      <c r="AN35" s="296">
        <v>326</v>
      </c>
      <c r="AO35" s="296">
        <v>339</v>
      </c>
      <c r="AP35" s="296">
        <v>335</v>
      </c>
      <c r="AQ35" s="296">
        <v>324</v>
      </c>
      <c r="AR35" s="296">
        <v>293</v>
      </c>
      <c r="AS35" s="296">
        <v>280</v>
      </c>
      <c r="AT35" s="296">
        <v>273</v>
      </c>
      <c r="AU35" s="296">
        <v>281</v>
      </c>
      <c r="AV35" s="296">
        <v>268</v>
      </c>
      <c r="AW35" s="296">
        <v>257</v>
      </c>
      <c r="AX35" s="296">
        <v>276</v>
      </c>
      <c r="AY35" s="296">
        <v>253</v>
      </c>
      <c r="AZ35" s="296">
        <v>243</v>
      </c>
      <c r="BA35" s="296">
        <v>228</v>
      </c>
      <c r="BB35" s="296">
        <v>236</v>
      </c>
      <c r="BC35" s="296">
        <v>253</v>
      </c>
      <c r="BD35" s="296">
        <v>263</v>
      </c>
      <c r="BE35" s="296">
        <v>271</v>
      </c>
      <c r="BF35" s="296">
        <v>273</v>
      </c>
      <c r="BG35" s="296">
        <v>288</v>
      </c>
      <c r="BH35" s="296">
        <v>318</v>
      </c>
      <c r="BI35" s="296">
        <v>338</v>
      </c>
      <c r="BJ35" s="296">
        <v>344</v>
      </c>
      <c r="BK35" s="296">
        <v>363</v>
      </c>
      <c r="BL35" s="296">
        <v>378</v>
      </c>
      <c r="BM35" s="296">
        <v>377</v>
      </c>
      <c r="BN35" s="296">
        <v>389</v>
      </c>
      <c r="BO35" s="296">
        <v>387</v>
      </c>
      <c r="BP35" s="296">
        <v>394</v>
      </c>
      <c r="BQ35" s="296">
        <v>430</v>
      </c>
      <c r="BR35" s="296">
        <v>468</v>
      </c>
      <c r="BS35" s="296">
        <v>505</v>
      </c>
      <c r="BT35" s="296">
        <v>568</v>
      </c>
      <c r="BU35" s="296">
        <v>589</v>
      </c>
      <c r="BV35" s="296">
        <v>554</v>
      </c>
      <c r="BW35" s="296">
        <v>468</v>
      </c>
    </row>
    <row r="36" spans="1:75" x14ac:dyDescent="0.25">
      <c r="A36" t="s">
        <v>33</v>
      </c>
      <c r="B36" s="296">
        <v>118</v>
      </c>
      <c r="C36" s="296">
        <v>119</v>
      </c>
      <c r="D36" s="296">
        <v>125</v>
      </c>
      <c r="E36" s="296">
        <v>125</v>
      </c>
      <c r="F36" s="296">
        <v>121</v>
      </c>
      <c r="G36" s="296">
        <v>112</v>
      </c>
      <c r="H36" s="296">
        <v>130</v>
      </c>
      <c r="I36" s="296">
        <v>128</v>
      </c>
      <c r="J36" s="296">
        <v>143</v>
      </c>
      <c r="K36" s="296">
        <v>154</v>
      </c>
      <c r="L36" s="296">
        <v>154</v>
      </c>
      <c r="M36" s="296">
        <v>148</v>
      </c>
      <c r="N36" s="296">
        <v>144</v>
      </c>
      <c r="O36" s="296">
        <v>144</v>
      </c>
      <c r="P36" s="296">
        <v>149</v>
      </c>
      <c r="Q36" s="296">
        <v>157</v>
      </c>
      <c r="R36" s="296">
        <v>147</v>
      </c>
      <c r="S36" s="296">
        <v>148</v>
      </c>
      <c r="T36" s="296">
        <v>146</v>
      </c>
      <c r="U36" s="296">
        <v>147</v>
      </c>
      <c r="V36" s="296">
        <v>147</v>
      </c>
      <c r="W36" s="296">
        <v>151</v>
      </c>
      <c r="X36" s="296">
        <v>154</v>
      </c>
      <c r="Y36" s="296">
        <v>158</v>
      </c>
      <c r="Z36" s="296">
        <v>157</v>
      </c>
      <c r="AA36" s="296">
        <v>173</v>
      </c>
      <c r="AB36" s="296">
        <v>184</v>
      </c>
      <c r="AC36" s="296">
        <v>184</v>
      </c>
      <c r="AD36" s="296">
        <v>197</v>
      </c>
      <c r="AE36" s="296">
        <v>187</v>
      </c>
      <c r="AF36" s="296">
        <v>186</v>
      </c>
      <c r="AG36" s="296">
        <v>175</v>
      </c>
      <c r="AH36" s="296">
        <v>166</v>
      </c>
      <c r="AI36" s="296">
        <v>186</v>
      </c>
      <c r="AJ36" s="296">
        <v>173</v>
      </c>
      <c r="AK36" s="296">
        <v>177</v>
      </c>
      <c r="AL36" s="296">
        <v>174</v>
      </c>
      <c r="AM36" s="296">
        <v>167</v>
      </c>
      <c r="AN36" s="296">
        <v>163</v>
      </c>
      <c r="AO36" s="296">
        <v>153</v>
      </c>
      <c r="AP36" s="296">
        <v>151</v>
      </c>
      <c r="AQ36" s="296">
        <v>151</v>
      </c>
      <c r="AR36" s="296">
        <v>145</v>
      </c>
      <c r="AS36" s="296">
        <v>138</v>
      </c>
      <c r="AT36" s="296">
        <v>131</v>
      </c>
      <c r="AU36" s="296">
        <v>132</v>
      </c>
      <c r="AV36" s="296">
        <v>137</v>
      </c>
      <c r="AW36" s="296">
        <v>124</v>
      </c>
      <c r="AX36" s="296">
        <v>111</v>
      </c>
      <c r="AY36" s="296">
        <v>113</v>
      </c>
      <c r="AZ36" s="296">
        <v>113</v>
      </c>
      <c r="BA36" s="296">
        <v>118</v>
      </c>
      <c r="BB36" s="296">
        <v>118</v>
      </c>
      <c r="BC36" s="296">
        <v>137</v>
      </c>
      <c r="BD36" s="296">
        <v>138</v>
      </c>
      <c r="BE36" s="296">
        <v>128</v>
      </c>
      <c r="BF36" s="296">
        <v>116</v>
      </c>
      <c r="BG36" s="296">
        <v>106</v>
      </c>
      <c r="BH36" s="296">
        <v>89</v>
      </c>
      <c r="BI36" s="296">
        <v>84</v>
      </c>
      <c r="BJ36" s="296">
        <v>81</v>
      </c>
      <c r="BK36" s="296">
        <v>96</v>
      </c>
      <c r="BL36" s="296">
        <v>105</v>
      </c>
      <c r="BM36" s="296">
        <v>110</v>
      </c>
      <c r="BN36" s="296">
        <v>108</v>
      </c>
      <c r="BO36" s="296">
        <v>113</v>
      </c>
      <c r="BP36" s="296">
        <v>108</v>
      </c>
      <c r="BQ36" s="296">
        <v>110</v>
      </c>
      <c r="BR36" s="296">
        <v>97</v>
      </c>
      <c r="BS36" s="296">
        <v>112</v>
      </c>
      <c r="BT36" s="296">
        <v>118</v>
      </c>
      <c r="BU36" s="296">
        <v>127</v>
      </c>
      <c r="BV36" s="296">
        <v>124</v>
      </c>
      <c r="BW36" s="296">
        <v>120</v>
      </c>
    </row>
    <row r="37" spans="1:75" x14ac:dyDescent="0.25">
      <c r="A37" t="s">
        <v>34</v>
      </c>
      <c r="B37" s="296">
        <v>83</v>
      </c>
      <c r="C37" s="296">
        <v>78</v>
      </c>
      <c r="D37" s="296">
        <v>74</v>
      </c>
      <c r="E37" s="296">
        <v>62</v>
      </c>
      <c r="F37" s="296">
        <v>53</v>
      </c>
      <c r="G37" s="296">
        <v>53</v>
      </c>
      <c r="H37" s="296">
        <v>54</v>
      </c>
      <c r="I37" s="296">
        <v>47</v>
      </c>
      <c r="J37" s="296">
        <v>44</v>
      </c>
      <c r="K37" s="296">
        <v>54</v>
      </c>
      <c r="L37" s="296">
        <v>48</v>
      </c>
      <c r="M37" s="296">
        <v>55</v>
      </c>
      <c r="N37" s="296">
        <v>46</v>
      </c>
      <c r="O37" s="296">
        <v>53</v>
      </c>
      <c r="P37" s="296">
        <v>59</v>
      </c>
      <c r="Q37" s="296">
        <v>55</v>
      </c>
      <c r="R37" s="296">
        <v>58</v>
      </c>
      <c r="S37" s="296">
        <v>64</v>
      </c>
      <c r="T37" s="296">
        <v>74</v>
      </c>
      <c r="U37" s="296">
        <v>60</v>
      </c>
      <c r="V37" s="296">
        <v>58</v>
      </c>
      <c r="W37" s="296">
        <v>62</v>
      </c>
      <c r="X37" s="296">
        <v>61</v>
      </c>
      <c r="Y37" s="296">
        <v>84</v>
      </c>
      <c r="Z37" s="296">
        <v>82</v>
      </c>
      <c r="AA37" s="296">
        <v>82</v>
      </c>
      <c r="AB37" s="296">
        <v>75</v>
      </c>
      <c r="AC37" s="296">
        <v>94</v>
      </c>
      <c r="AD37" s="296">
        <v>84</v>
      </c>
      <c r="AE37" s="296">
        <v>86</v>
      </c>
      <c r="AF37" s="296">
        <v>77</v>
      </c>
      <c r="AG37" s="296">
        <v>73</v>
      </c>
      <c r="AH37" s="296">
        <v>69</v>
      </c>
      <c r="AI37" s="296">
        <v>56</v>
      </c>
      <c r="AJ37" s="296">
        <v>50</v>
      </c>
      <c r="AK37" s="296">
        <v>51</v>
      </c>
      <c r="AL37" s="296">
        <v>59</v>
      </c>
      <c r="AM37" s="296">
        <v>65</v>
      </c>
      <c r="AN37" s="296">
        <v>56</v>
      </c>
      <c r="AO37" s="296">
        <v>63</v>
      </c>
      <c r="AP37" s="296">
        <v>54</v>
      </c>
      <c r="AQ37" s="296">
        <v>48</v>
      </c>
      <c r="AR37" s="296">
        <v>44</v>
      </c>
      <c r="AS37" s="296">
        <v>46</v>
      </c>
      <c r="AT37" s="296">
        <v>48</v>
      </c>
      <c r="AU37" s="296">
        <v>48</v>
      </c>
      <c r="AV37" s="296">
        <v>46</v>
      </c>
      <c r="AW37" s="296">
        <v>46</v>
      </c>
      <c r="AX37" s="296">
        <v>41</v>
      </c>
      <c r="AY37" s="296">
        <v>44</v>
      </c>
      <c r="AZ37" s="296">
        <v>44</v>
      </c>
      <c r="BA37" s="296">
        <v>47</v>
      </c>
      <c r="BB37" s="296">
        <v>50</v>
      </c>
      <c r="BC37" s="296">
        <v>44</v>
      </c>
      <c r="BD37" s="296">
        <v>47</v>
      </c>
      <c r="BE37" s="296">
        <v>41</v>
      </c>
      <c r="BF37" s="296">
        <v>39</v>
      </c>
      <c r="BG37" s="296">
        <v>44</v>
      </c>
      <c r="BH37" s="296">
        <v>51</v>
      </c>
      <c r="BI37" s="296">
        <v>48</v>
      </c>
      <c r="BJ37" s="296">
        <v>48</v>
      </c>
      <c r="BK37" s="296">
        <v>55</v>
      </c>
      <c r="BL37" s="296">
        <v>50</v>
      </c>
      <c r="BM37" s="296">
        <v>52</v>
      </c>
      <c r="BN37" s="296">
        <v>56</v>
      </c>
      <c r="BO37" s="296">
        <v>61</v>
      </c>
      <c r="BP37" s="296">
        <v>55</v>
      </c>
      <c r="BQ37" s="296">
        <v>56</v>
      </c>
      <c r="BR37" s="296">
        <v>49</v>
      </c>
      <c r="BS37" s="296">
        <v>56</v>
      </c>
      <c r="BT37" s="296">
        <v>57</v>
      </c>
      <c r="BU37" s="296">
        <v>61</v>
      </c>
      <c r="BV37" s="296">
        <v>55</v>
      </c>
      <c r="BW37" s="296">
        <v>48</v>
      </c>
    </row>
    <row r="38" spans="1:75" x14ac:dyDescent="0.25">
      <c r="A38" t="s">
        <v>35</v>
      </c>
      <c r="B38" s="296">
        <v>45570</v>
      </c>
      <c r="C38" s="296">
        <v>46183</v>
      </c>
      <c r="D38" s="296">
        <v>46750</v>
      </c>
      <c r="E38" s="296">
        <v>47052</v>
      </c>
      <c r="F38" s="296">
        <v>47048</v>
      </c>
      <c r="G38" s="296">
        <v>47078</v>
      </c>
      <c r="H38" s="296">
        <v>47163</v>
      </c>
      <c r="I38" s="296">
        <v>46715</v>
      </c>
      <c r="J38" s="296">
        <v>45706</v>
      </c>
      <c r="K38" s="296">
        <v>43898</v>
      </c>
      <c r="L38" s="296">
        <v>41063</v>
      </c>
      <c r="M38" s="296">
        <v>38839</v>
      </c>
      <c r="N38" s="296">
        <v>36815</v>
      </c>
      <c r="O38" s="296">
        <v>35408</v>
      </c>
      <c r="P38" s="296">
        <v>34169</v>
      </c>
      <c r="Q38" s="296">
        <v>33169</v>
      </c>
      <c r="R38" s="296">
        <v>31999</v>
      </c>
      <c r="S38" s="296">
        <v>31406</v>
      </c>
      <c r="T38" s="296">
        <v>30845</v>
      </c>
      <c r="U38" s="296">
        <v>29959</v>
      </c>
      <c r="V38" s="296">
        <v>29412</v>
      </c>
      <c r="W38" s="296">
        <v>28675</v>
      </c>
      <c r="X38" s="296">
        <v>28205</v>
      </c>
      <c r="Y38" s="296">
        <v>27424</v>
      </c>
      <c r="Z38" s="296">
        <v>26546</v>
      </c>
      <c r="AA38" s="296">
        <v>26137</v>
      </c>
      <c r="AB38" s="296">
        <v>25533</v>
      </c>
      <c r="AC38" s="296">
        <v>24692</v>
      </c>
      <c r="AD38" s="296">
        <v>23776</v>
      </c>
      <c r="AE38" s="296">
        <v>23867</v>
      </c>
      <c r="AF38" s="296">
        <v>23525</v>
      </c>
      <c r="AG38" s="296">
        <v>22890</v>
      </c>
      <c r="AH38" s="296">
        <v>22309</v>
      </c>
      <c r="AI38" s="296">
        <v>22194</v>
      </c>
      <c r="AJ38" s="296">
        <v>22295</v>
      </c>
      <c r="AK38" s="296">
        <v>22021</v>
      </c>
      <c r="AL38" s="296">
        <v>21702</v>
      </c>
      <c r="AM38" s="296">
        <v>21709</v>
      </c>
      <c r="AN38" s="296">
        <v>21659</v>
      </c>
      <c r="AO38" s="296">
        <v>21293</v>
      </c>
      <c r="AP38" s="296">
        <v>20705</v>
      </c>
      <c r="AQ38" s="296">
        <v>20359</v>
      </c>
      <c r="AR38" s="296">
        <v>19811</v>
      </c>
      <c r="AS38" s="296">
        <v>19090</v>
      </c>
      <c r="AT38" s="296">
        <v>18463</v>
      </c>
      <c r="AU38" s="296">
        <v>18008</v>
      </c>
      <c r="AV38" s="296">
        <v>17677</v>
      </c>
      <c r="AW38" s="296">
        <v>17507</v>
      </c>
      <c r="AX38" s="296">
        <v>17343</v>
      </c>
      <c r="AY38" s="296">
        <v>16863</v>
      </c>
      <c r="AZ38" s="296">
        <v>16783</v>
      </c>
      <c r="BA38" s="296">
        <v>16756</v>
      </c>
      <c r="BB38" s="296">
        <v>16774</v>
      </c>
      <c r="BC38" s="296">
        <v>16732</v>
      </c>
      <c r="BD38" s="296">
        <v>16715</v>
      </c>
      <c r="BE38" s="296">
        <v>16528</v>
      </c>
      <c r="BF38" s="296">
        <v>16426</v>
      </c>
      <c r="BG38" s="296">
        <v>16505</v>
      </c>
      <c r="BH38" s="296">
        <v>16691</v>
      </c>
      <c r="BI38" s="296">
        <v>16854</v>
      </c>
      <c r="BJ38" s="296">
        <v>17247</v>
      </c>
      <c r="BK38" s="296">
        <v>17498</v>
      </c>
      <c r="BL38" s="296">
        <v>18087</v>
      </c>
      <c r="BM38" s="296">
        <v>18569</v>
      </c>
      <c r="BN38" s="296">
        <v>18913</v>
      </c>
      <c r="BO38" s="296">
        <v>18871</v>
      </c>
      <c r="BP38" s="296">
        <v>18943</v>
      </c>
      <c r="BQ38" s="296">
        <v>19212</v>
      </c>
      <c r="BR38" s="296">
        <v>19187</v>
      </c>
      <c r="BS38" s="296">
        <v>19110</v>
      </c>
      <c r="BT38" s="296">
        <v>19222</v>
      </c>
      <c r="BU38" s="296">
        <v>19406</v>
      </c>
      <c r="BV38" s="296">
        <v>19338</v>
      </c>
      <c r="BW38" s="296">
        <v>19259</v>
      </c>
    </row>
    <row r="39" spans="1:75" x14ac:dyDescent="0.25">
      <c r="A39" t="s">
        <v>36</v>
      </c>
      <c r="B39" s="296">
        <v>138</v>
      </c>
      <c r="C39" s="296">
        <v>161</v>
      </c>
      <c r="D39" s="296">
        <v>169</v>
      </c>
      <c r="E39" s="296">
        <v>161</v>
      </c>
      <c r="F39" s="296">
        <v>157</v>
      </c>
      <c r="G39" s="296">
        <v>152</v>
      </c>
      <c r="H39" s="296">
        <v>150</v>
      </c>
      <c r="I39" s="296">
        <v>127</v>
      </c>
      <c r="J39" s="296">
        <v>144</v>
      </c>
      <c r="K39" s="296">
        <v>161</v>
      </c>
      <c r="L39" s="296">
        <v>167</v>
      </c>
      <c r="M39" s="296">
        <v>160</v>
      </c>
      <c r="N39" s="296">
        <v>170</v>
      </c>
      <c r="O39" s="296">
        <v>178</v>
      </c>
      <c r="P39" s="296">
        <v>170</v>
      </c>
      <c r="Q39" s="296">
        <v>195</v>
      </c>
      <c r="R39" s="296">
        <v>192</v>
      </c>
      <c r="S39" s="296">
        <v>169</v>
      </c>
      <c r="T39" s="296">
        <v>181</v>
      </c>
      <c r="U39" s="296">
        <v>195</v>
      </c>
      <c r="V39" s="296">
        <v>203</v>
      </c>
      <c r="W39" s="296">
        <v>216</v>
      </c>
      <c r="X39" s="296">
        <v>209</v>
      </c>
      <c r="Y39" s="296">
        <v>199</v>
      </c>
      <c r="Z39" s="296">
        <v>215</v>
      </c>
      <c r="AA39" s="296">
        <v>219</v>
      </c>
      <c r="AB39" s="296">
        <v>262</v>
      </c>
      <c r="AC39" s="296">
        <v>276</v>
      </c>
      <c r="AD39" s="296">
        <v>301</v>
      </c>
      <c r="AE39" s="296">
        <v>289</v>
      </c>
      <c r="AF39" s="296">
        <v>268</v>
      </c>
      <c r="AG39" s="296">
        <v>275</v>
      </c>
      <c r="AH39" s="296">
        <v>286</v>
      </c>
      <c r="AI39" s="296">
        <v>318</v>
      </c>
      <c r="AJ39" s="296">
        <v>301</v>
      </c>
      <c r="AK39" s="296">
        <v>297</v>
      </c>
      <c r="AL39" s="296">
        <v>311</v>
      </c>
      <c r="AM39" s="296">
        <v>277</v>
      </c>
      <c r="AN39" s="296">
        <v>255</v>
      </c>
      <c r="AO39" s="296">
        <v>264</v>
      </c>
      <c r="AP39" s="296">
        <v>241</v>
      </c>
      <c r="AQ39" s="296">
        <v>243</v>
      </c>
      <c r="AR39" s="296">
        <v>216</v>
      </c>
      <c r="AS39" s="296">
        <v>225</v>
      </c>
      <c r="AT39" s="296">
        <v>217</v>
      </c>
      <c r="AU39" s="296">
        <v>204</v>
      </c>
      <c r="AV39" s="296">
        <v>219</v>
      </c>
      <c r="AW39" s="296">
        <v>191</v>
      </c>
      <c r="AX39" s="296">
        <v>178</v>
      </c>
      <c r="AY39" s="296">
        <v>189</v>
      </c>
      <c r="AZ39" s="296">
        <v>196</v>
      </c>
      <c r="BA39" s="296">
        <v>173</v>
      </c>
      <c r="BB39" s="296">
        <v>172</v>
      </c>
      <c r="BC39" s="296">
        <v>176</v>
      </c>
      <c r="BD39" s="296">
        <v>158</v>
      </c>
      <c r="BE39" s="296">
        <v>152</v>
      </c>
      <c r="BF39" s="296">
        <v>167</v>
      </c>
      <c r="BG39" s="296">
        <v>166</v>
      </c>
      <c r="BH39" s="296">
        <v>178</v>
      </c>
      <c r="BI39" s="296">
        <v>202</v>
      </c>
      <c r="BJ39" s="296">
        <v>209</v>
      </c>
      <c r="BK39" s="296">
        <v>229</v>
      </c>
      <c r="BL39" s="296">
        <v>269</v>
      </c>
      <c r="BM39" s="296">
        <v>280</v>
      </c>
      <c r="BN39" s="296">
        <v>284</v>
      </c>
      <c r="BO39" s="296">
        <v>289</v>
      </c>
      <c r="BP39" s="296">
        <v>294</v>
      </c>
      <c r="BQ39" s="296">
        <v>299</v>
      </c>
      <c r="BR39" s="296">
        <v>278</v>
      </c>
      <c r="BS39" s="296">
        <v>265</v>
      </c>
      <c r="BT39" s="296">
        <v>244</v>
      </c>
      <c r="BU39" s="296">
        <v>236</v>
      </c>
      <c r="BV39" s="296">
        <v>259</v>
      </c>
      <c r="BW39" s="296">
        <v>279</v>
      </c>
    </row>
    <row r="40" spans="1:75" x14ac:dyDescent="0.25">
      <c r="A40" t="s">
        <v>37</v>
      </c>
      <c r="B40" s="296">
        <v>151</v>
      </c>
      <c r="C40" s="296">
        <v>150</v>
      </c>
      <c r="D40" s="296">
        <v>154</v>
      </c>
      <c r="E40" s="296">
        <v>144</v>
      </c>
      <c r="F40" s="296">
        <v>143</v>
      </c>
      <c r="G40" s="296">
        <v>141</v>
      </c>
      <c r="H40" s="296">
        <v>136</v>
      </c>
      <c r="I40" s="296">
        <v>140</v>
      </c>
      <c r="J40" s="296">
        <v>139</v>
      </c>
      <c r="K40" s="296">
        <v>142</v>
      </c>
      <c r="L40" s="296">
        <v>135</v>
      </c>
      <c r="M40" s="296">
        <v>135</v>
      </c>
      <c r="N40" s="296">
        <v>135</v>
      </c>
      <c r="O40" s="296">
        <v>127</v>
      </c>
      <c r="P40" s="296">
        <v>116</v>
      </c>
      <c r="Q40" s="296">
        <v>114</v>
      </c>
      <c r="R40" s="296">
        <v>118</v>
      </c>
      <c r="S40" s="296">
        <v>120</v>
      </c>
      <c r="T40" s="296">
        <v>108</v>
      </c>
      <c r="U40" s="296">
        <v>102</v>
      </c>
      <c r="V40" s="296">
        <v>91</v>
      </c>
      <c r="W40" s="296">
        <v>97</v>
      </c>
      <c r="X40" s="296">
        <v>103</v>
      </c>
      <c r="Y40" s="296">
        <v>100</v>
      </c>
      <c r="Z40" s="296">
        <v>99</v>
      </c>
      <c r="AA40" s="296">
        <v>97</v>
      </c>
      <c r="AB40" s="296">
        <v>85</v>
      </c>
      <c r="AC40" s="296">
        <v>90</v>
      </c>
      <c r="AD40" s="296">
        <v>89</v>
      </c>
      <c r="AE40" s="296">
        <v>84</v>
      </c>
      <c r="AF40" s="296">
        <v>78</v>
      </c>
      <c r="AG40" s="296">
        <v>76</v>
      </c>
      <c r="AH40" s="296">
        <v>68</v>
      </c>
      <c r="AI40" s="296">
        <v>69</v>
      </c>
      <c r="AJ40" s="296">
        <v>66</v>
      </c>
      <c r="AK40" s="296">
        <v>60</v>
      </c>
      <c r="AL40" s="296">
        <v>61</v>
      </c>
      <c r="AM40" s="296">
        <v>64</v>
      </c>
      <c r="AN40" s="296">
        <v>64</v>
      </c>
      <c r="AO40" s="296">
        <v>60</v>
      </c>
      <c r="AP40" s="296">
        <v>53</v>
      </c>
      <c r="AQ40" s="296">
        <v>50</v>
      </c>
      <c r="AR40" s="296">
        <v>39</v>
      </c>
      <c r="AS40" s="296">
        <v>39</v>
      </c>
      <c r="AT40" s="296">
        <v>36</v>
      </c>
      <c r="AU40" s="296">
        <v>46</v>
      </c>
      <c r="AV40" s="296">
        <v>43</v>
      </c>
      <c r="AW40" s="296">
        <v>54</v>
      </c>
      <c r="AX40" s="296">
        <v>53</v>
      </c>
      <c r="AY40" s="296">
        <v>58</v>
      </c>
      <c r="AZ40" s="296">
        <v>68</v>
      </c>
      <c r="BA40" s="296">
        <v>57</v>
      </c>
      <c r="BB40" s="296">
        <v>62</v>
      </c>
      <c r="BC40" s="296">
        <v>71</v>
      </c>
      <c r="BD40" s="296">
        <v>73</v>
      </c>
      <c r="BE40" s="296">
        <v>60</v>
      </c>
      <c r="BF40" s="296">
        <v>61</v>
      </c>
      <c r="BG40" s="296">
        <v>67</v>
      </c>
      <c r="BH40" s="296">
        <v>73</v>
      </c>
      <c r="BI40" s="296">
        <v>62</v>
      </c>
      <c r="BJ40" s="296">
        <v>64</v>
      </c>
      <c r="BK40" s="296">
        <v>70</v>
      </c>
      <c r="BL40" s="296">
        <v>70</v>
      </c>
      <c r="BM40" s="296">
        <v>66</v>
      </c>
      <c r="BN40" s="296">
        <v>65</v>
      </c>
      <c r="BO40" s="296">
        <v>76</v>
      </c>
      <c r="BP40" s="296">
        <v>79</v>
      </c>
      <c r="BQ40" s="296">
        <v>88</v>
      </c>
      <c r="BR40" s="296">
        <v>79</v>
      </c>
      <c r="BS40" s="296">
        <v>77</v>
      </c>
      <c r="BT40" s="296">
        <v>70</v>
      </c>
      <c r="BU40" s="296">
        <v>65</v>
      </c>
      <c r="BV40" s="296">
        <v>63</v>
      </c>
      <c r="BW40" s="296">
        <v>55</v>
      </c>
    </row>
    <row r="41" spans="1:75" x14ac:dyDescent="0.25">
      <c r="A41" t="s">
        <v>38</v>
      </c>
      <c r="B41" s="296">
        <v>20</v>
      </c>
      <c r="C41" s="296">
        <v>20</v>
      </c>
      <c r="D41" s="296">
        <v>19</v>
      </c>
      <c r="E41" s="296">
        <v>28</v>
      </c>
      <c r="F41" s="296">
        <v>28</v>
      </c>
      <c r="G41" s="296">
        <v>22</v>
      </c>
      <c r="H41" s="296">
        <v>20</v>
      </c>
      <c r="I41" s="296">
        <v>26</v>
      </c>
      <c r="J41" s="296">
        <v>20</v>
      </c>
      <c r="K41" s="296">
        <v>18</v>
      </c>
      <c r="L41" s="296">
        <v>19</v>
      </c>
      <c r="M41" s="296">
        <v>15</v>
      </c>
      <c r="N41" s="296">
        <v>17</v>
      </c>
      <c r="O41" s="296">
        <v>24</v>
      </c>
      <c r="P41" s="296">
        <v>27</v>
      </c>
      <c r="Q41" s="296">
        <v>24</v>
      </c>
      <c r="R41" s="296">
        <v>27</v>
      </c>
      <c r="S41" s="296">
        <v>31</v>
      </c>
      <c r="T41" s="296">
        <v>37</v>
      </c>
      <c r="U41" s="296">
        <v>47</v>
      </c>
      <c r="V41" s="296">
        <v>50</v>
      </c>
      <c r="W41" s="296">
        <v>43</v>
      </c>
      <c r="X41" s="296">
        <v>43</v>
      </c>
      <c r="Y41" s="296">
        <v>40</v>
      </c>
      <c r="Z41" s="296">
        <v>34</v>
      </c>
      <c r="AA41" s="296">
        <v>46</v>
      </c>
      <c r="AB41" s="296">
        <v>43</v>
      </c>
      <c r="AC41" s="296">
        <v>43</v>
      </c>
      <c r="AD41" s="296">
        <v>53</v>
      </c>
      <c r="AE41" s="296">
        <v>47</v>
      </c>
      <c r="AF41" s="296">
        <v>40</v>
      </c>
      <c r="AG41" s="296">
        <v>33</v>
      </c>
      <c r="AH41" s="296">
        <v>41</v>
      </c>
      <c r="AI41" s="296">
        <v>45</v>
      </c>
      <c r="AJ41" s="296">
        <v>37</v>
      </c>
      <c r="AK41" s="296">
        <v>39</v>
      </c>
      <c r="AL41" s="296">
        <v>38</v>
      </c>
      <c r="AM41" s="296">
        <v>45</v>
      </c>
      <c r="AN41" s="296">
        <v>46</v>
      </c>
      <c r="AO41" s="296">
        <v>38</v>
      </c>
      <c r="AP41" s="296">
        <v>35</v>
      </c>
      <c r="AQ41" s="296">
        <v>33</v>
      </c>
      <c r="AR41" s="296">
        <v>37</v>
      </c>
      <c r="AS41" s="296">
        <v>34</v>
      </c>
      <c r="AT41" s="296">
        <v>24</v>
      </c>
      <c r="AU41" s="296">
        <v>21</v>
      </c>
      <c r="AV41" s="296">
        <v>16</v>
      </c>
      <c r="AW41" s="296">
        <v>15</v>
      </c>
      <c r="AX41" s="296">
        <v>10</v>
      </c>
      <c r="AY41" s="296">
        <v>15</v>
      </c>
      <c r="AZ41" s="296">
        <v>17</v>
      </c>
      <c r="BA41" s="296">
        <v>22</v>
      </c>
      <c r="BB41" s="296">
        <v>27</v>
      </c>
      <c r="BC41" s="296">
        <v>19</v>
      </c>
      <c r="BD41" s="296">
        <v>22</v>
      </c>
      <c r="BE41" s="296">
        <v>35</v>
      </c>
      <c r="BF41" s="296">
        <v>35</v>
      </c>
      <c r="BG41" s="296">
        <v>21</v>
      </c>
      <c r="BH41" s="296">
        <v>19</v>
      </c>
      <c r="BI41" s="296">
        <v>23</v>
      </c>
      <c r="BJ41" s="296">
        <v>29</v>
      </c>
      <c r="BK41" s="296">
        <v>31</v>
      </c>
      <c r="BL41" s="296">
        <v>29</v>
      </c>
      <c r="BM41" s="296">
        <v>26</v>
      </c>
      <c r="BN41" s="296">
        <v>21</v>
      </c>
      <c r="BO41" s="296">
        <v>18</v>
      </c>
      <c r="BP41" s="296">
        <v>20</v>
      </c>
      <c r="BQ41" s="296">
        <v>19</v>
      </c>
      <c r="BR41" s="296">
        <v>17</v>
      </c>
      <c r="BS41" s="296">
        <v>15</v>
      </c>
      <c r="BT41" s="296">
        <v>15</v>
      </c>
      <c r="BU41" s="296">
        <v>20</v>
      </c>
      <c r="BV41" s="296">
        <v>25</v>
      </c>
      <c r="BW41" s="296">
        <v>28</v>
      </c>
    </row>
    <row r="42" spans="1:75" x14ac:dyDescent="0.25">
      <c r="A42" t="s">
        <v>39</v>
      </c>
      <c r="B42" s="296">
        <v>262</v>
      </c>
      <c r="C42" s="296">
        <v>305</v>
      </c>
      <c r="D42" s="296">
        <v>320</v>
      </c>
      <c r="E42" s="296">
        <v>342</v>
      </c>
      <c r="F42" s="296">
        <v>343</v>
      </c>
      <c r="G42" s="296">
        <v>329</v>
      </c>
      <c r="H42" s="296">
        <v>323</v>
      </c>
      <c r="I42" s="296">
        <v>331</v>
      </c>
      <c r="J42" s="296">
        <v>329</v>
      </c>
      <c r="K42" s="296">
        <v>331</v>
      </c>
      <c r="L42" s="296">
        <v>323</v>
      </c>
      <c r="M42" s="296">
        <v>309</v>
      </c>
      <c r="N42" s="296">
        <v>319</v>
      </c>
      <c r="O42" s="296">
        <v>321</v>
      </c>
      <c r="P42" s="296">
        <v>313</v>
      </c>
      <c r="Q42" s="296">
        <v>316</v>
      </c>
      <c r="R42" s="296">
        <v>325</v>
      </c>
      <c r="S42" s="296">
        <v>316</v>
      </c>
      <c r="T42" s="296">
        <v>299</v>
      </c>
      <c r="U42" s="296">
        <v>289</v>
      </c>
      <c r="V42" s="296">
        <v>287</v>
      </c>
      <c r="W42" s="296">
        <v>288</v>
      </c>
      <c r="X42" s="296">
        <v>296</v>
      </c>
      <c r="Y42" s="296">
        <v>299</v>
      </c>
      <c r="Z42" s="296">
        <v>291</v>
      </c>
      <c r="AA42" s="296">
        <v>312</v>
      </c>
      <c r="AB42" s="296">
        <v>293</v>
      </c>
      <c r="AC42" s="296">
        <v>274</v>
      </c>
      <c r="AD42" s="296">
        <v>280</v>
      </c>
      <c r="AE42" s="296">
        <v>271</v>
      </c>
      <c r="AF42" s="296">
        <v>261</v>
      </c>
      <c r="AG42" s="296">
        <v>266</v>
      </c>
      <c r="AH42" s="296">
        <v>264</v>
      </c>
      <c r="AI42" s="296">
        <v>273</v>
      </c>
      <c r="AJ42" s="296">
        <v>273</v>
      </c>
      <c r="AK42" s="296">
        <v>265</v>
      </c>
      <c r="AL42" s="296">
        <v>272</v>
      </c>
      <c r="AM42" s="296">
        <v>299</v>
      </c>
      <c r="AN42" s="296">
        <v>275</v>
      </c>
      <c r="AO42" s="296">
        <v>251</v>
      </c>
      <c r="AP42" s="296">
        <v>225</v>
      </c>
      <c r="AQ42" s="296">
        <v>229</v>
      </c>
      <c r="AR42" s="296">
        <v>203</v>
      </c>
      <c r="AS42" s="296">
        <v>208</v>
      </c>
      <c r="AT42" s="296">
        <v>219</v>
      </c>
      <c r="AU42" s="296">
        <v>221</v>
      </c>
      <c r="AV42" s="296">
        <v>217</v>
      </c>
      <c r="AW42" s="296">
        <v>198</v>
      </c>
      <c r="AX42" s="296">
        <v>184</v>
      </c>
      <c r="AY42" s="296">
        <v>189</v>
      </c>
      <c r="AZ42" s="296">
        <v>186</v>
      </c>
      <c r="BA42" s="296">
        <v>204</v>
      </c>
      <c r="BB42" s="296">
        <v>217</v>
      </c>
      <c r="BC42" s="296">
        <v>202</v>
      </c>
      <c r="BD42" s="296">
        <v>190</v>
      </c>
      <c r="BE42" s="296">
        <v>186</v>
      </c>
      <c r="BF42" s="296">
        <v>186</v>
      </c>
      <c r="BG42" s="296">
        <v>190</v>
      </c>
      <c r="BH42" s="296">
        <v>186</v>
      </c>
      <c r="BI42" s="296">
        <v>202</v>
      </c>
      <c r="BJ42" s="296">
        <v>205</v>
      </c>
      <c r="BK42" s="296">
        <v>225</v>
      </c>
      <c r="BL42" s="296">
        <v>224</v>
      </c>
      <c r="BM42" s="296">
        <v>240</v>
      </c>
      <c r="BN42" s="296">
        <v>243</v>
      </c>
      <c r="BO42" s="296">
        <v>247</v>
      </c>
      <c r="BP42" s="296">
        <v>259</v>
      </c>
      <c r="BQ42" s="296">
        <v>253</v>
      </c>
      <c r="BR42" s="296">
        <v>249</v>
      </c>
      <c r="BS42" s="296">
        <v>247</v>
      </c>
      <c r="BT42" s="296">
        <v>252</v>
      </c>
      <c r="BU42" s="296">
        <v>261</v>
      </c>
      <c r="BV42" s="296">
        <v>262</v>
      </c>
      <c r="BW42" s="296">
        <v>282</v>
      </c>
    </row>
    <row r="43" spans="1:75" x14ac:dyDescent="0.25">
      <c r="A43" t="s">
        <v>40</v>
      </c>
      <c r="B43" s="296">
        <v>287</v>
      </c>
      <c r="C43" s="296">
        <v>286</v>
      </c>
      <c r="D43" s="296">
        <v>285</v>
      </c>
      <c r="E43" s="296">
        <v>287</v>
      </c>
      <c r="F43" s="296">
        <v>274</v>
      </c>
      <c r="G43" s="296">
        <v>268</v>
      </c>
      <c r="H43" s="296">
        <v>267</v>
      </c>
      <c r="I43" s="296">
        <v>298</v>
      </c>
      <c r="J43" s="296">
        <v>300</v>
      </c>
      <c r="K43" s="296">
        <v>318</v>
      </c>
      <c r="L43" s="296">
        <v>323</v>
      </c>
      <c r="M43" s="296">
        <v>317</v>
      </c>
      <c r="N43" s="296">
        <v>322</v>
      </c>
      <c r="O43" s="296">
        <v>318</v>
      </c>
      <c r="P43" s="296">
        <v>339</v>
      </c>
      <c r="Q43" s="296">
        <v>367</v>
      </c>
      <c r="R43" s="296">
        <v>385</v>
      </c>
      <c r="S43" s="296">
        <v>419</v>
      </c>
      <c r="T43" s="296">
        <v>433</v>
      </c>
      <c r="U43" s="296">
        <v>438</v>
      </c>
      <c r="V43" s="296">
        <v>436</v>
      </c>
      <c r="W43" s="296">
        <v>488</v>
      </c>
      <c r="X43" s="296">
        <v>506</v>
      </c>
      <c r="Y43" s="296">
        <v>503</v>
      </c>
      <c r="Z43" s="296">
        <v>490</v>
      </c>
      <c r="AA43" s="296">
        <v>458</v>
      </c>
      <c r="AB43" s="296">
        <v>452</v>
      </c>
      <c r="AC43" s="296">
        <v>476</v>
      </c>
      <c r="AD43" s="296">
        <v>503</v>
      </c>
      <c r="AE43" s="296">
        <v>507</v>
      </c>
      <c r="AF43" s="296">
        <v>515</v>
      </c>
      <c r="AG43" s="296">
        <v>569</v>
      </c>
      <c r="AH43" s="296">
        <v>607</v>
      </c>
      <c r="AI43" s="296">
        <v>620</v>
      </c>
      <c r="AJ43" s="296">
        <v>600</v>
      </c>
      <c r="AK43" s="296">
        <v>576</v>
      </c>
      <c r="AL43" s="296">
        <v>588</v>
      </c>
      <c r="AM43" s="296">
        <v>571</v>
      </c>
      <c r="AN43" s="296">
        <v>580</v>
      </c>
      <c r="AO43" s="296">
        <v>580</v>
      </c>
      <c r="AP43" s="296">
        <v>562</v>
      </c>
      <c r="AQ43" s="296">
        <v>534</v>
      </c>
      <c r="AR43" s="296">
        <v>522</v>
      </c>
      <c r="AS43" s="296">
        <v>562</v>
      </c>
      <c r="AT43" s="296">
        <v>612</v>
      </c>
      <c r="AU43" s="296">
        <v>613</v>
      </c>
      <c r="AV43" s="296">
        <v>578</v>
      </c>
      <c r="AW43" s="296">
        <v>565</v>
      </c>
      <c r="AX43" s="296">
        <v>591</v>
      </c>
      <c r="AY43" s="296">
        <v>635</v>
      </c>
      <c r="AZ43" s="296">
        <v>620</v>
      </c>
      <c r="BA43" s="296">
        <v>618</v>
      </c>
      <c r="BB43" s="296">
        <v>560</v>
      </c>
      <c r="BC43" s="296">
        <v>550</v>
      </c>
      <c r="BD43" s="296">
        <v>526</v>
      </c>
      <c r="BE43" s="296">
        <v>469</v>
      </c>
      <c r="BF43" s="296">
        <v>455</v>
      </c>
      <c r="BG43" s="296">
        <v>454</v>
      </c>
      <c r="BH43" s="296">
        <v>474</v>
      </c>
      <c r="BI43" s="296">
        <v>492</v>
      </c>
      <c r="BJ43" s="296">
        <v>493</v>
      </c>
      <c r="BK43" s="296">
        <v>537</v>
      </c>
      <c r="BL43" s="296">
        <v>553</v>
      </c>
      <c r="BM43" s="296">
        <v>558</v>
      </c>
      <c r="BN43" s="296">
        <v>587</v>
      </c>
      <c r="BO43" s="296">
        <v>580</v>
      </c>
      <c r="BP43" s="296">
        <v>554</v>
      </c>
      <c r="BQ43" s="296">
        <v>525</v>
      </c>
      <c r="BR43" s="296">
        <v>537</v>
      </c>
      <c r="BS43" s="296">
        <v>497</v>
      </c>
      <c r="BT43" s="296">
        <v>512</v>
      </c>
      <c r="BU43" s="296">
        <v>504</v>
      </c>
      <c r="BV43" s="296">
        <v>513</v>
      </c>
      <c r="BW43" s="296">
        <v>513</v>
      </c>
    </row>
    <row r="44" spans="1:75" x14ac:dyDescent="0.25">
      <c r="A44" t="s">
        <v>41</v>
      </c>
      <c r="B44" s="296">
        <v>20</v>
      </c>
      <c r="C44" s="296">
        <v>29</v>
      </c>
      <c r="D44" s="296">
        <v>23</v>
      </c>
      <c r="E44" s="296">
        <v>19</v>
      </c>
      <c r="F44" s="296">
        <v>23</v>
      </c>
      <c r="G44" s="296">
        <v>26</v>
      </c>
      <c r="H44" s="296">
        <v>28</v>
      </c>
      <c r="I44" s="296">
        <v>26</v>
      </c>
      <c r="J44" s="296">
        <v>26</v>
      </c>
      <c r="K44" s="296">
        <v>26</v>
      </c>
      <c r="L44" s="296">
        <v>26</v>
      </c>
      <c r="M44" s="296">
        <v>25</v>
      </c>
      <c r="N44" s="296">
        <v>24</v>
      </c>
      <c r="O44" s="296">
        <v>28</v>
      </c>
      <c r="P44" s="296">
        <v>29</v>
      </c>
      <c r="Q44" s="296">
        <v>26</v>
      </c>
      <c r="R44" s="296">
        <v>25</v>
      </c>
      <c r="S44" s="296">
        <v>28</v>
      </c>
      <c r="T44" s="296">
        <v>25</v>
      </c>
      <c r="U44" s="296">
        <v>23</v>
      </c>
      <c r="V44" s="296">
        <v>22</v>
      </c>
      <c r="W44" s="296">
        <v>21</v>
      </c>
      <c r="X44" s="296">
        <v>21</v>
      </c>
      <c r="Y44" s="296">
        <v>19</v>
      </c>
      <c r="Z44" s="296">
        <v>18</v>
      </c>
      <c r="AA44" s="296">
        <v>16</v>
      </c>
      <c r="AB44" s="296">
        <v>15</v>
      </c>
      <c r="AC44" s="296">
        <v>14</v>
      </c>
      <c r="AD44" s="296">
        <v>14</v>
      </c>
      <c r="AE44" s="296">
        <v>17</v>
      </c>
      <c r="AF44" s="296">
        <v>15</v>
      </c>
      <c r="AG44" s="296">
        <v>18</v>
      </c>
      <c r="AH44" s="296">
        <v>12</v>
      </c>
      <c r="AI44" s="296">
        <v>12</v>
      </c>
      <c r="AJ44" s="296">
        <v>15</v>
      </c>
      <c r="AK44" s="296">
        <v>8</v>
      </c>
      <c r="AL44" s="296">
        <v>8</v>
      </c>
      <c r="AM44" s="296">
        <v>12</v>
      </c>
      <c r="AN44" s="296">
        <v>14</v>
      </c>
      <c r="AO44" s="296">
        <v>7</v>
      </c>
      <c r="AP44" s="296">
        <v>9</v>
      </c>
      <c r="AQ44" s="296">
        <v>8</v>
      </c>
      <c r="AR44" s="296">
        <v>7</v>
      </c>
      <c r="AS44" s="296">
        <v>8</v>
      </c>
      <c r="AT44" s="296">
        <v>8</v>
      </c>
      <c r="AU44" s="296">
        <v>8</v>
      </c>
      <c r="AV44" s="296">
        <v>4</v>
      </c>
      <c r="AW44" s="296">
        <v>6</v>
      </c>
      <c r="AX44" s="296">
        <v>5</v>
      </c>
      <c r="AY44" s="296">
        <v>6</v>
      </c>
      <c r="AZ44" s="296">
        <v>6</v>
      </c>
      <c r="BA44" s="296">
        <v>4</v>
      </c>
      <c r="BB44" s="296">
        <v>7</v>
      </c>
      <c r="BC44" s="296">
        <v>5</v>
      </c>
      <c r="BD44" s="296">
        <v>5</v>
      </c>
      <c r="BE44" s="296">
        <v>3</v>
      </c>
      <c r="BF44" s="296">
        <v>3</v>
      </c>
      <c r="BG44" s="296">
        <v>5</v>
      </c>
      <c r="BH44" s="296">
        <v>7</v>
      </c>
      <c r="BI44" s="296">
        <v>8</v>
      </c>
      <c r="BJ44" s="296">
        <v>8</v>
      </c>
      <c r="BK44" s="296">
        <v>5</v>
      </c>
      <c r="BL44" s="296">
        <v>9</v>
      </c>
      <c r="BM44" s="296">
        <v>12</v>
      </c>
      <c r="BN44" s="296">
        <v>13</v>
      </c>
      <c r="BO44" s="296">
        <v>12</v>
      </c>
      <c r="BP44" s="296">
        <v>8</v>
      </c>
      <c r="BQ44" s="296">
        <v>11</v>
      </c>
      <c r="BR44" s="296">
        <v>10</v>
      </c>
      <c r="BS44" s="296">
        <v>9</v>
      </c>
      <c r="BT44" s="296">
        <v>10</v>
      </c>
      <c r="BU44" s="296">
        <v>12</v>
      </c>
      <c r="BV44" s="296">
        <v>14</v>
      </c>
      <c r="BW44" s="296">
        <v>13</v>
      </c>
    </row>
    <row r="45" spans="1:75" x14ac:dyDescent="0.25">
      <c r="A45" t="s">
        <v>42</v>
      </c>
      <c r="B45" s="296">
        <v>12</v>
      </c>
      <c r="C45" s="296">
        <v>11</v>
      </c>
      <c r="D45" s="296">
        <v>11</v>
      </c>
      <c r="E45" s="296">
        <v>11</v>
      </c>
      <c r="F45" s="296">
        <v>11</v>
      </c>
      <c r="G45" s="296">
        <v>11</v>
      </c>
      <c r="H45" s="296">
        <v>8</v>
      </c>
      <c r="I45" s="296">
        <v>7</v>
      </c>
      <c r="J45" s="296">
        <v>6</v>
      </c>
      <c r="K45" s="296">
        <v>8</v>
      </c>
      <c r="L45" s="296">
        <v>8</v>
      </c>
      <c r="M45" s="296">
        <v>9</v>
      </c>
      <c r="N45" s="296">
        <v>11</v>
      </c>
      <c r="O45" s="296">
        <v>10</v>
      </c>
      <c r="P45" s="296">
        <v>8</v>
      </c>
      <c r="Q45" s="296">
        <v>8</v>
      </c>
      <c r="R45" s="296">
        <v>7</v>
      </c>
      <c r="S45" s="296">
        <v>8</v>
      </c>
      <c r="T45" s="296">
        <v>8</v>
      </c>
      <c r="U45" s="296">
        <v>8</v>
      </c>
      <c r="V45" s="296">
        <v>7</v>
      </c>
      <c r="W45" s="296">
        <v>6</v>
      </c>
      <c r="X45" s="296">
        <v>6</v>
      </c>
      <c r="Y45" s="296">
        <v>9</v>
      </c>
      <c r="Z45" s="296">
        <v>8</v>
      </c>
      <c r="AA45" s="296">
        <v>9</v>
      </c>
      <c r="AB45" s="296">
        <v>5</v>
      </c>
      <c r="AC45" s="296">
        <v>4</v>
      </c>
      <c r="AD45" s="296">
        <v>7</v>
      </c>
      <c r="AE45" s="296">
        <v>7</v>
      </c>
      <c r="AF45" s="296">
        <v>7</v>
      </c>
      <c r="AG45" s="296">
        <v>5</v>
      </c>
      <c r="AH45" s="296">
        <v>5</v>
      </c>
      <c r="AI45" s="296">
        <v>5</v>
      </c>
      <c r="AJ45" s="296">
        <v>8</v>
      </c>
      <c r="AK45" s="296">
        <v>7</v>
      </c>
      <c r="AL45" s="296">
        <v>6</v>
      </c>
      <c r="AM45" s="296">
        <v>6</v>
      </c>
      <c r="AN45" s="296">
        <v>7</v>
      </c>
      <c r="AO45" s="296">
        <v>9</v>
      </c>
      <c r="AP45" s="296">
        <v>8</v>
      </c>
      <c r="AQ45" s="296">
        <v>10</v>
      </c>
      <c r="AR45" s="296">
        <v>9</v>
      </c>
      <c r="AS45" s="296">
        <v>9</v>
      </c>
      <c r="AT45" s="296">
        <v>9</v>
      </c>
      <c r="AU45" s="296">
        <v>9</v>
      </c>
      <c r="AV45" s="296">
        <v>7</v>
      </c>
      <c r="AW45" s="296">
        <v>7</v>
      </c>
      <c r="AX45" s="296">
        <v>7</v>
      </c>
      <c r="AY45" s="296">
        <v>7</v>
      </c>
      <c r="AZ45" s="296">
        <v>3</v>
      </c>
      <c r="BA45" s="296">
        <v>3</v>
      </c>
      <c r="BB45" s="296">
        <v>2</v>
      </c>
      <c r="BC45" s="296">
        <v>2</v>
      </c>
      <c r="BD45" s="296">
        <v>4</v>
      </c>
      <c r="BE45" s="296">
        <v>4</v>
      </c>
      <c r="BF45" s="296">
        <v>4</v>
      </c>
      <c r="BG45" s="296">
        <v>4</v>
      </c>
      <c r="BH45" s="296">
        <v>4</v>
      </c>
      <c r="BI45" s="296">
        <v>2</v>
      </c>
      <c r="BJ45" s="296">
        <v>3</v>
      </c>
      <c r="BK45" s="296">
        <v>4</v>
      </c>
      <c r="BL45" s="296">
        <v>4</v>
      </c>
      <c r="BM45" s="296">
        <v>4</v>
      </c>
      <c r="BN45" s="296">
        <v>3</v>
      </c>
      <c r="BO45" s="296">
        <v>3</v>
      </c>
      <c r="BP45" s="296">
        <v>3</v>
      </c>
      <c r="BQ45" s="296">
        <v>3</v>
      </c>
      <c r="BR45" s="296">
        <v>3</v>
      </c>
      <c r="BS45" s="296">
        <v>7</v>
      </c>
      <c r="BT45" s="296">
        <v>6</v>
      </c>
      <c r="BU45" s="296">
        <v>5</v>
      </c>
      <c r="BV45" s="296">
        <v>4</v>
      </c>
      <c r="BW45" s="296">
        <v>4</v>
      </c>
    </row>
    <row r="46" spans="1:75" x14ac:dyDescent="0.25">
      <c r="A46" t="s">
        <v>43</v>
      </c>
      <c r="B46" s="296">
        <v>433</v>
      </c>
      <c r="C46" s="296">
        <v>444</v>
      </c>
      <c r="D46" s="296">
        <v>448</v>
      </c>
      <c r="E46" s="296">
        <v>444</v>
      </c>
      <c r="F46" s="296">
        <v>434</v>
      </c>
      <c r="G46" s="296">
        <v>432</v>
      </c>
      <c r="H46" s="296">
        <v>435</v>
      </c>
      <c r="I46" s="296">
        <v>430</v>
      </c>
      <c r="J46" s="296">
        <v>437</v>
      </c>
      <c r="K46" s="296">
        <v>423</v>
      </c>
      <c r="L46" s="296">
        <v>400</v>
      </c>
      <c r="M46" s="296">
        <v>376</v>
      </c>
      <c r="N46" s="296">
        <v>341</v>
      </c>
      <c r="O46" s="296">
        <v>338</v>
      </c>
      <c r="P46" s="296">
        <v>324</v>
      </c>
      <c r="Q46" s="296">
        <v>320</v>
      </c>
      <c r="R46" s="296">
        <v>289</v>
      </c>
      <c r="S46" s="296">
        <v>299</v>
      </c>
      <c r="T46" s="296">
        <v>281</v>
      </c>
      <c r="U46" s="296">
        <v>300</v>
      </c>
      <c r="V46" s="296">
        <v>335</v>
      </c>
      <c r="W46" s="296">
        <v>353</v>
      </c>
      <c r="X46" s="296">
        <v>369</v>
      </c>
      <c r="Y46" s="296">
        <v>397</v>
      </c>
      <c r="Z46" s="296">
        <v>420</v>
      </c>
      <c r="AA46" s="296">
        <v>441</v>
      </c>
      <c r="AB46" s="296">
        <v>429</v>
      </c>
      <c r="AC46" s="296">
        <v>450</v>
      </c>
      <c r="AD46" s="296">
        <v>435</v>
      </c>
      <c r="AE46" s="296">
        <v>436</v>
      </c>
      <c r="AF46" s="296">
        <v>437</v>
      </c>
      <c r="AG46" s="296">
        <v>433</v>
      </c>
      <c r="AH46" s="296">
        <v>426</v>
      </c>
      <c r="AI46" s="296">
        <v>404</v>
      </c>
      <c r="AJ46" s="296">
        <v>408</v>
      </c>
      <c r="AK46" s="296">
        <v>404</v>
      </c>
      <c r="AL46" s="296">
        <v>394</v>
      </c>
      <c r="AM46" s="296">
        <v>416</v>
      </c>
      <c r="AN46" s="296">
        <v>413</v>
      </c>
      <c r="AO46" s="296">
        <v>420</v>
      </c>
      <c r="AP46" s="296">
        <v>414</v>
      </c>
      <c r="AQ46" s="296">
        <v>403</v>
      </c>
      <c r="AR46" s="296">
        <v>410</v>
      </c>
      <c r="AS46" s="296">
        <v>388</v>
      </c>
      <c r="AT46" s="296">
        <v>371</v>
      </c>
      <c r="AU46" s="296">
        <v>360</v>
      </c>
      <c r="AV46" s="296">
        <v>326</v>
      </c>
      <c r="AW46" s="296">
        <v>331</v>
      </c>
      <c r="AX46" s="296">
        <v>291</v>
      </c>
      <c r="AY46" s="296">
        <v>280</v>
      </c>
      <c r="AZ46" s="296">
        <v>267</v>
      </c>
      <c r="BA46" s="296">
        <v>264</v>
      </c>
      <c r="BB46" s="296">
        <v>247</v>
      </c>
      <c r="BC46" s="296">
        <v>243</v>
      </c>
      <c r="BD46" s="296">
        <v>239</v>
      </c>
      <c r="BE46" s="296">
        <v>225</v>
      </c>
      <c r="BF46" s="296">
        <v>211</v>
      </c>
      <c r="BG46" s="296">
        <v>226</v>
      </c>
      <c r="BH46" s="296">
        <v>253</v>
      </c>
      <c r="BI46" s="296">
        <v>258</v>
      </c>
      <c r="BJ46" s="296">
        <v>280</v>
      </c>
      <c r="BK46" s="296">
        <v>292</v>
      </c>
      <c r="BL46" s="296">
        <v>306</v>
      </c>
      <c r="BM46" s="296">
        <v>310</v>
      </c>
      <c r="BN46" s="296">
        <v>327</v>
      </c>
      <c r="BO46" s="296">
        <v>340</v>
      </c>
      <c r="BP46" s="296">
        <v>349</v>
      </c>
      <c r="BQ46" s="296">
        <v>354</v>
      </c>
      <c r="BR46" s="296">
        <v>352</v>
      </c>
      <c r="BS46" s="296">
        <v>383</v>
      </c>
      <c r="BT46" s="296">
        <v>422</v>
      </c>
      <c r="BU46" s="296">
        <v>415</v>
      </c>
      <c r="BV46" s="296">
        <v>382</v>
      </c>
      <c r="BW46" s="296">
        <v>366</v>
      </c>
    </row>
    <row r="47" spans="1:75" x14ac:dyDescent="0.25">
      <c r="A47" t="s">
        <v>44</v>
      </c>
      <c r="B47" s="296">
        <v>156</v>
      </c>
      <c r="C47" s="296">
        <v>156</v>
      </c>
      <c r="D47" s="296">
        <v>153</v>
      </c>
      <c r="E47" s="296">
        <v>139</v>
      </c>
      <c r="F47" s="296">
        <v>142</v>
      </c>
      <c r="G47" s="296">
        <v>145</v>
      </c>
      <c r="H47" s="296">
        <v>135</v>
      </c>
      <c r="I47" s="296">
        <v>135</v>
      </c>
      <c r="J47" s="296">
        <v>134</v>
      </c>
      <c r="K47" s="296">
        <v>126</v>
      </c>
      <c r="L47" s="296">
        <v>123</v>
      </c>
      <c r="M47" s="296">
        <v>124</v>
      </c>
      <c r="N47" s="296">
        <v>124</v>
      </c>
      <c r="O47" s="296">
        <v>123</v>
      </c>
      <c r="P47" s="296">
        <v>117</v>
      </c>
      <c r="Q47" s="296">
        <v>124</v>
      </c>
      <c r="R47" s="296">
        <v>127</v>
      </c>
      <c r="S47" s="296">
        <v>126</v>
      </c>
      <c r="T47" s="296">
        <v>121</v>
      </c>
      <c r="U47" s="296">
        <v>113</v>
      </c>
      <c r="V47" s="296">
        <v>109</v>
      </c>
      <c r="W47" s="296">
        <v>111</v>
      </c>
      <c r="X47" s="296">
        <v>106</v>
      </c>
      <c r="Y47" s="296">
        <v>104</v>
      </c>
      <c r="Z47" s="296">
        <v>88</v>
      </c>
      <c r="AA47" s="296">
        <v>93</v>
      </c>
      <c r="AB47" s="296">
        <v>95</v>
      </c>
      <c r="AC47" s="296">
        <v>98</v>
      </c>
      <c r="AD47" s="296">
        <v>100</v>
      </c>
      <c r="AE47" s="296">
        <v>97</v>
      </c>
      <c r="AF47" s="296">
        <v>95</v>
      </c>
      <c r="AG47" s="296">
        <v>97</v>
      </c>
      <c r="AH47" s="296">
        <v>91</v>
      </c>
      <c r="AI47" s="296">
        <v>93</v>
      </c>
      <c r="AJ47" s="296">
        <v>86</v>
      </c>
      <c r="AK47" s="296">
        <v>81</v>
      </c>
      <c r="AL47" s="296">
        <v>82</v>
      </c>
      <c r="AM47" s="296">
        <v>82</v>
      </c>
      <c r="AN47" s="296">
        <v>76</v>
      </c>
      <c r="AO47" s="296">
        <v>73</v>
      </c>
      <c r="AP47" s="296">
        <v>69</v>
      </c>
      <c r="AQ47" s="296">
        <v>65</v>
      </c>
      <c r="AR47" s="296">
        <v>72</v>
      </c>
      <c r="AS47" s="296">
        <v>61</v>
      </c>
      <c r="AT47" s="296">
        <v>59</v>
      </c>
      <c r="AU47" s="296">
        <v>78</v>
      </c>
      <c r="AV47" s="296">
        <v>88</v>
      </c>
      <c r="AW47" s="296">
        <v>77</v>
      </c>
      <c r="AX47" s="296">
        <v>81</v>
      </c>
      <c r="AY47" s="296">
        <v>95</v>
      </c>
      <c r="AZ47" s="296">
        <v>101</v>
      </c>
      <c r="BA47" s="296">
        <v>107</v>
      </c>
      <c r="BB47" s="296">
        <v>125</v>
      </c>
      <c r="BC47" s="296">
        <v>131</v>
      </c>
      <c r="BD47" s="296">
        <v>115</v>
      </c>
      <c r="BE47" s="296">
        <v>114</v>
      </c>
      <c r="BF47" s="296">
        <v>107</v>
      </c>
      <c r="BG47" s="296">
        <v>101</v>
      </c>
      <c r="BH47" s="296">
        <v>90</v>
      </c>
      <c r="BI47" s="296">
        <v>95</v>
      </c>
      <c r="BJ47" s="296">
        <v>97</v>
      </c>
      <c r="BK47" s="296">
        <v>109</v>
      </c>
      <c r="BL47" s="296">
        <v>108</v>
      </c>
      <c r="BM47" s="296">
        <v>119</v>
      </c>
      <c r="BN47" s="296">
        <v>132</v>
      </c>
      <c r="BO47" s="296">
        <v>129</v>
      </c>
      <c r="BP47" s="296">
        <v>146</v>
      </c>
      <c r="BQ47" s="296">
        <v>142</v>
      </c>
      <c r="BR47" s="296">
        <v>148</v>
      </c>
      <c r="BS47" s="296">
        <v>143</v>
      </c>
      <c r="BT47" s="296">
        <v>125</v>
      </c>
      <c r="BU47" s="296">
        <v>118</v>
      </c>
      <c r="BV47" s="296">
        <v>126</v>
      </c>
      <c r="BW47" s="296">
        <v>129</v>
      </c>
    </row>
    <row r="48" spans="1:75" x14ac:dyDescent="0.25">
      <c r="A48" t="s">
        <v>45</v>
      </c>
      <c r="B48" s="296">
        <v>79</v>
      </c>
      <c r="C48" s="296">
        <v>91</v>
      </c>
      <c r="D48" s="296">
        <v>91</v>
      </c>
      <c r="E48" s="296">
        <v>90</v>
      </c>
      <c r="F48" s="296">
        <v>88</v>
      </c>
      <c r="G48" s="296">
        <v>72</v>
      </c>
      <c r="H48" s="296">
        <v>75</v>
      </c>
      <c r="I48" s="296">
        <v>67</v>
      </c>
      <c r="J48" s="296">
        <v>65</v>
      </c>
      <c r="K48" s="296">
        <v>56</v>
      </c>
      <c r="L48" s="296">
        <v>56</v>
      </c>
      <c r="M48" s="296">
        <v>59</v>
      </c>
      <c r="N48" s="296">
        <v>64</v>
      </c>
      <c r="O48" s="296">
        <v>60</v>
      </c>
      <c r="P48" s="296">
        <v>59</v>
      </c>
      <c r="Q48" s="296">
        <v>61</v>
      </c>
      <c r="R48" s="296">
        <v>67</v>
      </c>
      <c r="S48" s="296">
        <v>67</v>
      </c>
      <c r="T48" s="296">
        <v>70</v>
      </c>
      <c r="U48" s="296">
        <v>68</v>
      </c>
      <c r="V48" s="296">
        <v>69</v>
      </c>
      <c r="W48" s="296">
        <v>72</v>
      </c>
      <c r="X48" s="296">
        <v>60</v>
      </c>
      <c r="Y48" s="296">
        <v>64</v>
      </c>
      <c r="Z48" s="296">
        <v>55</v>
      </c>
      <c r="AA48" s="296">
        <v>56</v>
      </c>
      <c r="AB48" s="296">
        <v>56</v>
      </c>
      <c r="AC48" s="296">
        <v>55</v>
      </c>
      <c r="AD48" s="296">
        <v>52</v>
      </c>
      <c r="AE48" s="296">
        <v>50</v>
      </c>
      <c r="AF48" s="296">
        <v>48</v>
      </c>
      <c r="AG48" s="296">
        <v>54</v>
      </c>
      <c r="AH48" s="296">
        <v>59</v>
      </c>
      <c r="AI48" s="296">
        <v>59</v>
      </c>
      <c r="AJ48" s="296">
        <v>52</v>
      </c>
      <c r="AK48" s="296">
        <v>54</v>
      </c>
      <c r="AL48" s="296">
        <v>55</v>
      </c>
      <c r="AM48" s="296">
        <v>56</v>
      </c>
      <c r="AN48" s="296">
        <v>47</v>
      </c>
      <c r="AO48" s="296">
        <v>46</v>
      </c>
      <c r="AP48" s="296">
        <v>50</v>
      </c>
      <c r="AQ48" s="296">
        <v>48</v>
      </c>
      <c r="AR48" s="296">
        <v>41</v>
      </c>
      <c r="AS48" s="296">
        <v>42</v>
      </c>
      <c r="AT48" s="296">
        <v>45</v>
      </c>
      <c r="AU48" s="296">
        <v>47</v>
      </c>
      <c r="AV48" s="296">
        <v>54</v>
      </c>
      <c r="AW48" s="296">
        <v>58</v>
      </c>
      <c r="AX48" s="296">
        <v>56</v>
      </c>
      <c r="AY48" s="296">
        <v>60</v>
      </c>
      <c r="AZ48" s="296">
        <v>69</v>
      </c>
      <c r="BA48" s="296">
        <v>71</v>
      </c>
      <c r="BB48" s="296">
        <v>80</v>
      </c>
      <c r="BC48" s="296">
        <v>88</v>
      </c>
      <c r="BD48" s="296">
        <v>71</v>
      </c>
      <c r="BE48" s="296">
        <v>72</v>
      </c>
      <c r="BF48" s="296">
        <v>91</v>
      </c>
      <c r="BG48" s="296">
        <v>92</v>
      </c>
      <c r="BH48" s="296">
        <v>98</v>
      </c>
      <c r="BI48" s="296">
        <v>85</v>
      </c>
      <c r="BJ48" s="296">
        <v>85</v>
      </c>
      <c r="BK48" s="296">
        <v>91</v>
      </c>
      <c r="BL48" s="296">
        <v>87</v>
      </c>
      <c r="BM48" s="296">
        <v>86</v>
      </c>
      <c r="BN48" s="296">
        <v>85</v>
      </c>
      <c r="BO48" s="296">
        <v>91</v>
      </c>
      <c r="BP48" s="296">
        <v>92</v>
      </c>
      <c r="BQ48" s="296">
        <v>89</v>
      </c>
      <c r="BR48" s="296">
        <v>83</v>
      </c>
      <c r="BS48" s="296">
        <v>75</v>
      </c>
      <c r="BT48" s="296">
        <v>68</v>
      </c>
      <c r="BU48" s="296">
        <v>73</v>
      </c>
      <c r="BV48" s="296">
        <v>65</v>
      </c>
      <c r="BW48" s="296">
        <v>66</v>
      </c>
    </row>
    <row r="49" spans="1:75" x14ac:dyDescent="0.25">
      <c r="A49" t="s">
        <v>46</v>
      </c>
      <c r="B49" s="296">
        <v>3108</v>
      </c>
      <c r="C49" s="296">
        <v>3278</v>
      </c>
      <c r="D49" s="296">
        <v>3506</v>
      </c>
      <c r="E49" s="296">
        <v>3684</v>
      </c>
      <c r="F49" s="296">
        <v>3918</v>
      </c>
      <c r="G49" s="296">
        <v>4077</v>
      </c>
      <c r="H49" s="296">
        <v>4156</v>
      </c>
      <c r="I49" s="296">
        <v>4183</v>
      </c>
      <c r="J49" s="296">
        <v>4212</v>
      </c>
      <c r="K49" s="296">
        <v>4281</v>
      </c>
      <c r="L49" s="296">
        <v>4232</v>
      </c>
      <c r="M49" s="296">
        <v>4135</v>
      </c>
      <c r="N49" s="296">
        <v>4000</v>
      </c>
      <c r="O49" s="296">
        <v>3980</v>
      </c>
      <c r="P49" s="296">
        <v>3992</v>
      </c>
      <c r="Q49" s="296">
        <v>3898</v>
      </c>
      <c r="R49" s="296">
        <v>3912</v>
      </c>
      <c r="S49" s="296">
        <v>3916</v>
      </c>
      <c r="T49" s="296">
        <v>3882</v>
      </c>
      <c r="U49" s="296">
        <v>3703</v>
      </c>
      <c r="V49" s="296">
        <v>3522</v>
      </c>
      <c r="W49" s="296">
        <v>3468</v>
      </c>
      <c r="X49" s="296">
        <v>3331</v>
      </c>
      <c r="Y49" s="296">
        <v>3198</v>
      </c>
      <c r="Z49" s="296">
        <v>3045</v>
      </c>
      <c r="AA49" s="296">
        <v>3115</v>
      </c>
      <c r="AB49" s="296">
        <v>2991</v>
      </c>
      <c r="AC49" s="296">
        <v>2887</v>
      </c>
      <c r="AD49" s="296">
        <v>2841</v>
      </c>
      <c r="AE49" s="296">
        <v>2801</v>
      </c>
      <c r="AF49" s="296">
        <v>2794</v>
      </c>
      <c r="AG49" s="296">
        <v>2746</v>
      </c>
      <c r="AH49" s="296">
        <v>2761</v>
      </c>
      <c r="AI49" s="296">
        <v>2776</v>
      </c>
      <c r="AJ49" s="296">
        <v>2794</v>
      </c>
      <c r="AK49" s="296">
        <v>2891</v>
      </c>
      <c r="AL49" s="296">
        <v>2950</v>
      </c>
      <c r="AM49" s="296">
        <v>2935</v>
      </c>
      <c r="AN49" s="296">
        <v>2969</v>
      </c>
      <c r="AO49" s="296">
        <v>3010</v>
      </c>
      <c r="AP49" s="296">
        <v>2961</v>
      </c>
      <c r="AQ49" s="296">
        <v>2865</v>
      </c>
      <c r="AR49" s="296">
        <v>2868</v>
      </c>
      <c r="AS49" s="296">
        <v>2793</v>
      </c>
      <c r="AT49" s="296">
        <v>2759</v>
      </c>
      <c r="AU49" s="296">
        <v>2657</v>
      </c>
      <c r="AV49" s="296">
        <v>2590</v>
      </c>
      <c r="AW49" s="296">
        <v>2465</v>
      </c>
      <c r="AX49" s="296">
        <v>2469</v>
      </c>
      <c r="AY49" s="296">
        <v>2401</v>
      </c>
      <c r="AZ49" s="296">
        <v>2396</v>
      </c>
      <c r="BA49" s="296">
        <v>2390</v>
      </c>
      <c r="BB49" s="296">
        <v>2329</v>
      </c>
      <c r="BC49" s="296">
        <v>2318</v>
      </c>
      <c r="BD49" s="296">
        <v>2305</v>
      </c>
      <c r="BE49" s="296">
        <v>2195</v>
      </c>
      <c r="BF49" s="296">
        <v>2226</v>
      </c>
      <c r="BG49" s="296">
        <v>2247</v>
      </c>
      <c r="BH49" s="296">
        <v>2304</v>
      </c>
      <c r="BI49" s="296">
        <v>2260</v>
      </c>
      <c r="BJ49" s="296">
        <v>2253</v>
      </c>
      <c r="BK49" s="296">
        <v>2238</v>
      </c>
      <c r="BL49" s="296">
        <v>2264</v>
      </c>
      <c r="BM49" s="296">
        <v>2248</v>
      </c>
      <c r="BN49" s="296">
        <v>2271</v>
      </c>
      <c r="BO49" s="296">
        <v>2212</v>
      </c>
      <c r="BP49" s="296">
        <v>2248</v>
      </c>
      <c r="BQ49" s="296">
        <v>2232</v>
      </c>
      <c r="BR49" s="296">
        <v>2148</v>
      </c>
      <c r="BS49" s="296">
        <v>2150</v>
      </c>
      <c r="BT49" s="296">
        <v>2072</v>
      </c>
      <c r="BU49" s="296">
        <v>2074</v>
      </c>
      <c r="BV49" s="296">
        <v>2095</v>
      </c>
      <c r="BW49" s="296">
        <v>2089</v>
      </c>
    </row>
    <row r="50" spans="1:75" x14ac:dyDescent="0.25">
      <c r="A50" t="s">
        <v>47</v>
      </c>
      <c r="B50" s="296">
        <v>364</v>
      </c>
      <c r="C50" s="296">
        <v>405</v>
      </c>
      <c r="D50" s="296">
        <v>396</v>
      </c>
      <c r="E50" s="296">
        <v>384</v>
      </c>
      <c r="F50" s="296">
        <v>386</v>
      </c>
      <c r="G50" s="296">
        <v>395</v>
      </c>
      <c r="H50" s="296">
        <v>411</v>
      </c>
      <c r="I50" s="296">
        <v>399</v>
      </c>
      <c r="J50" s="296">
        <v>394</v>
      </c>
      <c r="K50" s="296">
        <v>378</v>
      </c>
      <c r="L50" s="296">
        <v>352</v>
      </c>
      <c r="M50" s="296">
        <v>342</v>
      </c>
      <c r="N50" s="296">
        <v>332</v>
      </c>
      <c r="O50" s="296">
        <v>341</v>
      </c>
      <c r="P50" s="296">
        <v>360</v>
      </c>
      <c r="Q50" s="296">
        <v>349</v>
      </c>
      <c r="R50" s="296">
        <v>332</v>
      </c>
      <c r="S50" s="296">
        <v>332</v>
      </c>
      <c r="T50" s="296">
        <v>331</v>
      </c>
      <c r="U50" s="296">
        <v>348</v>
      </c>
      <c r="V50" s="296">
        <v>359</v>
      </c>
      <c r="W50" s="296">
        <v>359</v>
      </c>
      <c r="X50" s="296">
        <v>327</v>
      </c>
      <c r="Y50" s="296">
        <v>311</v>
      </c>
      <c r="Z50" s="296">
        <v>323</v>
      </c>
      <c r="AA50" s="296">
        <v>313</v>
      </c>
      <c r="AB50" s="296">
        <v>307</v>
      </c>
      <c r="AC50" s="296">
        <v>281</v>
      </c>
      <c r="AD50" s="296">
        <v>286</v>
      </c>
      <c r="AE50" s="296">
        <v>271</v>
      </c>
      <c r="AF50" s="296">
        <v>285</v>
      </c>
      <c r="AG50" s="296">
        <v>293</v>
      </c>
      <c r="AH50" s="296">
        <v>303</v>
      </c>
      <c r="AI50" s="296">
        <v>307</v>
      </c>
      <c r="AJ50" s="296">
        <v>269</v>
      </c>
      <c r="AK50" s="296">
        <v>276</v>
      </c>
      <c r="AL50" s="296">
        <v>270</v>
      </c>
      <c r="AM50" s="296">
        <v>265</v>
      </c>
      <c r="AN50" s="296">
        <v>250</v>
      </c>
      <c r="AO50" s="296">
        <v>246</v>
      </c>
      <c r="AP50" s="296">
        <v>226</v>
      </c>
      <c r="AQ50" s="296">
        <v>231</v>
      </c>
      <c r="AR50" s="296">
        <v>223</v>
      </c>
      <c r="AS50" s="296">
        <v>245</v>
      </c>
      <c r="AT50" s="296">
        <v>232</v>
      </c>
      <c r="AU50" s="296">
        <v>226</v>
      </c>
      <c r="AV50" s="296">
        <v>207</v>
      </c>
      <c r="AW50" s="296">
        <v>210</v>
      </c>
      <c r="AX50" s="296">
        <v>231</v>
      </c>
      <c r="AY50" s="296">
        <v>225</v>
      </c>
      <c r="AZ50" s="296">
        <v>229</v>
      </c>
      <c r="BA50" s="296">
        <v>235</v>
      </c>
      <c r="BB50" s="296">
        <v>239</v>
      </c>
      <c r="BC50" s="296">
        <v>241</v>
      </c>
      <c r="BD50" s="296">
        <v>220</v>
      </c>
      <c r="BE50" s="296">
        <v>204</v>
      </c>
      <c r="BF50" s="296">
        <v>205</v>
      </c>
      <c r="BG50" s="296">
        <v>202</v>
      </c>
      <c r="BH50" s="296">
        <v>214</v>
      </c>
      <c r="BI50" s="296">
        <v>238</v>
      </c>
      <c r="BJ50" s="296">
        <v>220</v>
      </c>
      <c r="BK50" s="296">
        <v>240</v>
      </c>
      <c r="BL50" s="296">
        <v>232</v>
      </c>
      <c r="BM50" s="296">
        <v>289</v>
      </c>
      <c r="BN50" s="296">
        <v>296</v>
      </c>
      <c r="BO50" s="296">
        <v>304</v>
      </c>
      <c r="BP50" s="296">
        <v>312</v>
      </c>
      <c r="BQ50" s="296">
        <v>282</v>
      </c>
      <c r="BR50" s="296">
        <v>276</v>
      </c>
      <c r="BS50" s="296">
        <v>264</v>
      </c>
      <c r="BT50" s="296">
        <v>258</v>
      </c>
      <c r="BU50" s="296">
        <v>260</v>
      </c>
      <c r="BV50" s="296">
        <v>254</v>
      </c>
      <c r="BW50" s="296">
        <v>263</v>
      </c>
    </row>
    <row r="51" spans="1:75" x14ac:dyDescent="0.25">
      <c r="A51" t="s">
        <v>48</v>
      </c>
      <c r="B51" s="296">
        <v>28</v>
      </c>
      <c r="C51" s="296">
        <v>28</v>
      </c>
      <c r="D51" s="296">
        <v>26</v>
      </c>
      <c r="E51" s="296">
        <v>27</v>
      </c>
      <c r="F51" s="296">
        <v>25</v>
      </c>
      <c r="G51" s="296">
        <v>19</v>
      </c>
      <c r="H51" s="296">
        <v>21</v>
      </c>
      <c r="I51" s="296">
        <v>24</v>
      </c>
      <c r="J51" s="296">
        <v>28</v>
      </c>
      <c r="K51" s="296">
        <v>23</v>
      </c>
      <c r="L51" s="296">
        <v>22</v>
      </c>
      <c r="M51" s="296">
        <v>23</v>
      </c>
      <c r="N51" s="296">
        <v>28</v>
      </c>
      <c r="O51" s="296">
        <v>37</v>
      </c>
      <c r="P51" s="296">
        <v>38</v>
      </c>
      <c r="Q51" s="296">
        <v>37</v>
      </c>
      <c r="R51" s="296">
        <v>45</v>
      </c>
      <c r="S51" s="296">
        <v>47</v>
      </c>
      <c r="T51" s="296">
        <v>50</v>
      </c>
      <c r="U51" s="296">
        <v>47</v>
      </c>
      <c r="V51" s="296">
        <v>38</v>
      </c>
      <c r="W51" s="296">
        <v>42</v>
      </c>
      <c r="X51" s="296">
        <v>42</v>
      </c>
      <c r="Y51" s="296">
        <v>43</v>
      </c>
      <c r="Z51" s="296">
        <v>42</v>
      </c>
      <c r="AA51" s="296">
        <v>42</v>
      </c>
      <c r="AB51" s="296">
        <v>43</v>
      </c>
      <c r="AC51" s="296">
        <v>33</v>
      </c>
      <c r="AD51" s="296">
        <v>34</v>
      </c>
      <c r="AE51" s="296">
        <v>34</v>
      </c>
      <c r="AF51" s="296">
        <v>31</v>
      </c>
      <c r="AG51" s="296">
        <v>34</v>
      </c>
      <c r="AH51" s="296">
        <v>37</v>
      </c>
      <c r="AI51" s="296">
        <v>37</v>
      </c>
      <c r="AJ51" s="296">
        <v>47</v>
      </c>
      <c r="AK51" s="296">
        <v>47</v>
      </c>
      <c r="AL51" s="296">
        <v>60</v>
      </c>
      <c r="AM51" s="296">
        <v>61</v>
      </c>
      <c r="AN51" s="296">
        <v>65</v>
      </c>
      <c r="AO51" s="296">
        <v>67</v>
      </c>
      <c r="AP51" s="296">
        <v>60</v>
      </c>
      <c r="AQ51" s="296">
        <v>42</v>
      </c>
      <c r="AR51" s="296">
        <v>40</v>
      </c>
      <c r="AS51" s="296">
        <v>44</v>
      </c>
      <c r="AT51" s="296">
        <v>48</v>
      </c>
      <c r="AU51" s="296">
        <v>49</v>
      </c>
      <c r="AV51" s="296">
        <v>52</v>
      </c>
      <c r="AW51" s="296">
        <v>51</v>
      </c>
      <c r="AX51" s="296">
        <v>51</v>
      </c>
      <c r="AY51" s="296">
        <v>63</v>
      </c>
      <c r="AZ51" s="296">
        <v>59</v>
      </c>
      <c r="BA51" s="296">
        <v>61</v>
      </c>
      <c r="BB51" s="296">
        <v>59</v>
      </c>
      <c r="BC51" s="296">
        <v>55</v>
      </c>
      <c r="BD51" s="296">
        <v>56</v>
      </c>
      <c r="BE51" s="296">
        <v>57</v>
      </c>
      <c r="BF51" s="296">
        <v>54</v>
      </c>
      <c r="BG51" s="296">
        <v>55</v>
      </c>
      <c r="BH51" s="296">
        <v>54</v>
      </c>
      <c r="BI51" s="296">
        <v>43</v>
      </c>
      <c r="BJ51" s="296">
        <v>37</v>
      </c>
      <c r="BK51" s="296">
        <v>37</v>
      </c>
      <c r="BL51" s="296">
        <v>36</v>
      </c>
      <c r="BM51" s="296">
        <v>36</v>
      </c>
      <c r="BN51" s="296">
        <v>33</v>
      </c>
      <c r="BO51" s="296">
        <v>37</v>
      </c>
      <c r="BP51" s="296">
        <v>42</v>
      </c>
      <c r="BQ51" s="296">
        <v>39</v>
      </c>
      <c r="BR51" s="296">
        <v>33</v>
      </c>
      <c r="BS51" s="296">
        <v>46</v>
      </c>
      <c r="BT51" s="296">
        <v>46</v>
      </c>
      <c r="BU51" s="296">
        <v>43</v>
      </c>
      <c r="BV51" s="296">
        <v>50</v>
      </c>
      <c r="BW51" s="296">
        <v>56</v>
      </c>
    </row>
    <row r="52" spans="1:75" x14ac:dyDescent="0.25">
      <c r="A52" t="s">
        <v>49</v>
      </c>
      <c r="B52" s="296">
        <v>3243</v>
      </c>
      <c r="C52" s="296">
        <v>3482</v>
      </c>
      <c r="D52" s="296">
        <v>3515</v>
      </c>
      <c r="E52" s="296">
        <v>3547</v>
      </c>
      <c r="F52" s="296">
        <v>3704</v>
      </c>
      <c r="G52" s="296">
        <v>3693</v>
      </c>
      <c r="H52" s="296">
        <v>3632</v>
      </c>
      <c r="I52" s="296">
        <v>3783</v>
      </c>
      <c r="J52" s="296">
        <v>3868</v>
      </c>
      <c r="K52" s="296">
        <v>3777</v>
      </c>
      <c r="L52" s="296">
        <v>3605</v>
      </c>
      <c r="M52" s="296">
        <v>3486</v>
      </c>
      <c r="N52" s="296">
        <v>3518</v>
      </c>
      <c r="O52" s="296">
        <v>3429</v>
      </c>
      <c r="P52" s="296">
        <v>3518</v>
      </c>
      <c r="Q52" s="296">
        <v>3628</v>
      </c>
      <c r="R52" s="296">
        <v>3524</v>
      </c>
      <c r="S52" s="296">
        <v>3551</v>
      </c>
      <c r="T52" s="296">
        <v>3549</v>
      </c>
      <c r="U52" s="296">
        <v>3607</v>
      </c>
      <c r="V52" s="296">
        <v>3650</v>
      </c>
      <c r="W52" s="296">
        <v>3666</v>
      </c>
      <c r="X52" s="296">
        <v>3795</v>
      </c>
      <c r="Y52" s="296">
        <v>3896</v>
      </c>
      <c r="Z52" s="296">
        <v>3833</v>
      </c>
      <c r="AA52" s="296">
        <v>3913</v>
      </c>
      <c r="AB52" s="296">
        <v>3989</v>
      </c>
      <c r="AC52" s="296">
        <v>4162</v>
      </c>
      <c r="AD52" s="296">
        <v>4152</v>
      </c>
      <c r="AE52" s="296">
        <v>4490</v>
      </c>
      <c r="AF52" s="296">
        <v>4477</v>
      </c>
      <c r="AG52" s="296">
        <v>4633</v>
      </c>
      <c r="AH52" s="296">
        <v>4591</v>
      </c>
      <c r="AI52" s="296">
        <v>4713</v>
      </c>
      <c r="AJ52" s="296">
        <v>4819</v>
      </c>
      <c r="AK52" s="296">
        <v>5060</v>
      </c>
      <c r="AL52" s="296">
        <v>5123</v>
      </c>
      <c r="AM52" s="296">
        <v>5210</v>
      </c>
      <c r="AN52" s="296">
        <v>5210</v>
      </c>
      <c r="AO52" s="296">
        <v>5141</v>
      </c>
      <c r="AP52" s="296">
        <v>4831</v>
      </c>
      <c r="AQ52" s="296">
        <v>4576</v>
      </c>
      <c r="AR52" s="296">
        <v>4118</v>
      </c>
      <c r="AS52" s="296">
        <v>3749</v>
      </c>
      <c r="AT52" s="296">
        <v>3621</v>
      </c>
      <c r="AU52" s="296">
        <v>3563</v>
      </c>
      <c r="AV52" s="296">
        <v>3435</v>
      </c>
      <c r="AW52" s="296">
        <v>3445</v>
      </c>
      <c r="AX52" s="296">
        <v>3258</v>
      </c>
      <c r="AY52" s="296">
        <v>3274</v>
      </c>
      <c r="AZ52" s="296">
        <v>3393</v>
      </c>
      <c r="BA52" s="296">
        <v>3435</v>
      </c>
      <c r="BB52" s="296">
        <v>3505</v>
      </c>
      <c r="BC52" s="296">
        <v>3745</v>
      </c>
      <c r="BD52" s="296">
        <v>3612</v>
      </c>
      <c r="BE52" s="296">
        <v>3644</v>
      </c>
      <c r="BF52" s="296">
        <v>3430</v>
      </c>
      <c r="BG52" s="296">
        <v>3487</v>
      </c>
      <c r="BH52" s="296">
        <v>3481</v>
      </c>
      <c r="BI52" s="296">
        <v>3573</v>
      </c>
      <c r="BJ52" s="296">
        <v>3478</v>
      </c>
      <c r="BK52" s="296">
        <v>3533</v>
      </c>
      <c r="BL52" s="296">
        <v>3607</v>
      </c>
      <c r="BM52" s="296">
        <v>3763</v>
      </c>
      <c r="BN52" s="296">
        <v>3847</v>
      </c>
      <c r="BO52" s="296">
        <v>4015</v>
      </c>
      <c r="BP52" s="296">
        <v>4138</v>
      </c>
      <c r="BQ52" s="296">
        <v>4207</v>
      </c>
      <c r="BR52" s="296">
        <v>4191</v>
      </c>
      <c r="BS52" s="296">
        <v>4006</v>
      </c>
      <c r="BT52" s="296">
        <v>3964</v>
      </c>
      <c r="BU52" s="296">
        <v>3958</v>
      </c>
      <c r="BV52" s="296">
        <v>3836</v>
      </c>
      <c r="BW52" s="296">
        <v>3844</v>
      </c>
    </row>
    <row r="53" spans="1:75" x14ac:dyDescent="0.25">
      <c r="A53" t="s">
        <v>50</v>
      </c>
      <c r="B53" s="296">
        <v>3990</v>
      </c>
      <c r="C53" s="296">
        <v>4524</v>
      </c>
      <c r="D53" s="296">
        <v>4893</v>
      </c>
      <c r="E53" s="296">
        <v>5097</v>
      </c>
      <c r="F53" s="296">
        <v>5155</v>
      </c>
      <c r="G53" s="296">
        <v>5195</v>
      </c>
      <c r="H53" s="296">
        <v>5217</v>
      </c>
      <c r="I53" s="296">
        <v>5157</v>
      </c>
      <c r="J53" s="296">
        <v>5100</v>
      </c>
      <c r="K53" s="296">
        <v>5043</v>
      </c>
      <c r="L53" s="296">
        <v>5015</v>
      </c>
      <c r="M53" s="296">
        <v>4852</v>
      </c>
      <c r="N53" s="296">
        <v>4570</v>
      </c>
      <c r="O53" s="296">
        <v>4522</v>
      </c>
      <c r="P53" s="296">
        <v>4398</v>
      </c>
      <c r="Q53" s="296">
        <v>4283</v>
      </c>
      <c r="R53" s="296">
        <v>4193</v>
      </c>
      <c r="S53" s="296">
        <v>4205</v>
      </c>
      <c r="T53" s="296">
        <v>4086</v>
      </c>
      <c r="U53" s="296">
        <v>4058</v>
      </c>
      <c r="V53" s="296">
        <v>3999</v>
      </c>
      <c r="W53" s="296">
        <v>3827</v>
      </c>
      <c r="X53" s="296">
        <v>3732</v>
      </c>
      <c r="Y53" s="296">
        <v>3617</v>
      </c>
      <c r="Z53" s="296">
        <v>3527</v>
      </c>
      <c r="AA53" s="296">
        <v>3443</v>
      </c>
      <c r="AB53" s="296">
        <v>3337</v>
      </c>
      <c r="AC53" s="296">
        <v>3387</v>
      </c>
      <c r="AD53" s="296">
        <v>3333</v>
      </c>
      <c r="AE53" s="296">
        <v>3498</v>
      </c>
      <c r="AF53" s="296">
        <v>3592</v>
      </c>
      <c r="AG53" s="296">
        <v>3583</v>
      </c>
      <c r="AH53" s="296">
        <v>3552</v>
      </c>
      <c r="AI53" s="296">
        <v>3604</v>
      </c>
      <c r="AJ53" s="296">
        <v>3617</v>
      </c>
      <c r="AK53" s="296">
        <v>3499</v>
      </c>
      <c r="AL53" s="296">
        <v>3458</v>
      </c>
      <c r="AM53" s="296">
        <v>3532</v>
      </c>
      <c r="AN53" s="296">
        <v>3484</v>
      </c>
      <c r="AO53" s="296">
        <v>3313</v>
      </c>
      <c r="AP53" s="296">
        <v>3225</v>
      </c>
      <c r="AQ53" s="296">
        <v>3218</v>
      </c>
      <c r="AR53" s="296">
        <v>3304</v>
      </c>
      <c r="AS53" s="296">
        <v>3386</v>
      </c>
      <c r="AT53" s="296">
        <v>3391</v>
      </c>
      <c r="AU53" s="296">
        <v>3508</v>
      </c>
      <c r="AV53" s="296">
        <v>3386</v>
      </c>
      <c r="AW53" s="296">
        <v>3286</v>
      </c>
      <c r="AX53" s="296">
        <v>3023</v>
      </c>
      <c r="AY53" s="296">
        <v>2847</v>
      </c>
      <c r="AZ53" s="296">
        <v>2741</v>
      </c>
      <c r="BA53" s="296">
        <v>2663</v>
      </c>
      <c r="BB53" s="296">
        <v>2504</v>
      </c>
      <c r="BC53" s="296">
        <v>2390</v>
      </c>
      <c r="BD53" s="296">
        <v>2248</v>
      </c>
      <c r="BE53" s="296">
        <v>2108</v>
      </c>
      <c r="BF53" s="296">
        <v>1979</v>
      </c>
      <c r="BG53" s="296">
        <v>1995</v>
      </c>
      <c r="BH53" s="296">
        <v>1939</v>
      </c>
      <c r="BI53" s="296">
        <v>1938</v>
      </c>
      <c r="BJ53" s="296">
        <v>1903</v>
      </c>
      <c r="BK53" s="296">
        <v>1953</v>
      </c>
      <c r="BL53" s="296">
        <v>2021</v>
      </c>
      <c r="BM53" s="296">
        <v>2137</v>
      </c>
      <c r="BN53" s="296">
        <v>2213</v>
      </c>
      <c r="BO53" s="296">
        <v>2295</v>
      </c>
      <c r="BP53" s="296">
        <v>2394</v>
      </c>
      <c r="BQ53" s="296">
        <v>2429</v>
      </c>
      <c r="BR53" s="296">
        <v>2449</v>
      </c>
      <c r="BS53" s="296">
        <v>2454</v>
      </c>
      <c r="BT53" s="296">
        <v>2371</v>
      </c>
      <c r="BU53" s="296">
        <v>2366</v>
      </c>
      <c r="BV53" s="296">
        <v>2358</v>
      </c>
      <c r="BW53" s="296">
        <v>2396</v>
      </c>
    </row>
    <row r="54" spans="1:75" x14ac:dyDescent="0.25">
      <c r="A54" t="s">
        <v>51</v>
      </c>
      <c r="B54" s="296">
        <v>48</v>
      </c>
      <c r="C54" s="296">
        <v>40</v>
      </c>
      <c r="D54" s="296">
        <v>40</v>
      </c>
      <c r="E54" s="296">
        <v>30</v>
      </c>
      <c r="F54" s="296">
        <v>31</v>
      </c>
      <c r="G54" s="296">
        <v>32</v>
      </c>
      <c r="H54" s="296">
        <v>28</v>
      </c>
      <c r="I54" s="296">
        <v>31</v>
      </c>
      <c r="J54" s="296">
        <v>30</v>
      </c>
      <c r="K54" s="296">
        <v>36</v>
      </c>
      <c r="L54" s="296">
        <v>42</v>
      </c>
      <c r="M54" s="296">
        <v>40</v>
      </c>
      <c r="N54" s="296">
        <v>31</v>
      </c>
      <c r="O54" s="296">
        <v>40</v>
      </c>
      <c r="P54" s="296">
        <v>41</v>
      </c>
      <c r="Q54" s="296">
        <v>53</v>
      </c>
      <c r="R54" s="296">
        <v>57</v>
      </c>
      <c r="S54" s="296">
        <v>60</v>
      </c>
      <c r="T54" s="296">
        <v>66</v>
      </c>
      <c r="U54" s="296">
        <v>61</v>
      </c>
      <c r="V54" s="296">
        <v>70</v>
      </c>
      <c r="W54" s="296">
        <v>78</v>
      </c>
      <c r="X54" s="296">
        <v>94</v>
      </c>
      <c r="Y54" s="296">
        <v>97</v>
      </c>
      <c r="Z54" s="296">
        <v>93</v>
      </c>
      <c r="AA54" s="296">
        <v>87</v>
      </c>
      <c r="AB54" s="296">
        <v>84</v>
      </c>
      <c r="AC54" s="296">
        <v>72</v>
      </c>
      <c r="AD54" s="296">
        <v>71</v>
      </c>
      <c r="AE54" s="296">
        <v>65</v>
      </c>
      <c r="AF54" s="296">
        <v>59</v>
      </c>
      <c r="AG54" s="296">
        <v>87</v>
      </c>
      <c r="AH54" s="296">
        <v>80</v>
      </c>
      <c r="AI54" s="296">
        <v>78</v>
      </c>
      <c r="AJ54" s="296">
        <v>76</v>
      </c>
      <c r="AK54" s="296">
        <v>71</v>
      </c>
      <c r="AL54" s="296">
        <v>67</v>
      </c>
      <c r="AM54" s="296">
        <v>66</v>
      </c>
      <c r="AN54" s="296">
        <v>71</v>
      </c>
      <c r="AO54" s="296">
        <v>74</v>
      </c>
      <c r="AP54" s="296">
        <v>77</v>
      </c>
      <c r="AQ54" s="296">
        <v>92</v>
      </c>
      <c r="AR54" s="296">
        <v>85</v>
      </c>
      <c r="AS54" s="296">
        <v>77</v>
      </c>
      <c r="AT54" s="296">
        <v>80</v>
      </c>
      <c r="AU54" s="296">
        <v>91</v>
      </c>
      <c r="AV54" s="296">
        <v>83</v>
      </c>
      <c r="AW54" s="296">
        <v>66</v>
      </c>
      <c r="AX54" s="296">
        <v>69</v>
      </c>
      <c r="AY54" s="296">
        <v>60</v>
      </c>
      <c r="AZ54" s="296">
        <v>54</v>
      </c>
      <c r="BA54" s="296">
        <v>65</v>
      </c>
      <c r="BB54" s="296">
        <v>63</v>
      </c>
      <c r="BC54" s="296">
        <v>64</v>
      </c>
      <c r="BD54" s="296">
        <v>79</v>
      </c>
      <c r="BE54" s="296">
        <v>83</v>
      </c>
      <c r="BF54" s="296">
        <v>94</v>
      </c>
      <c r="BG54" s="296">
        <v>97</v>
      </c>
      <c r="BH54" s="296">
        <v>96</v>
      </c>
      <c r="BI54" s="296">
        <v>86</v>
      </c>
      <c r="BJ54" s="296">
        <v>73</v>
      </c>
      <c r="BK54" s="296">
        <v>83</v>
      </c>
      <c r="BL54" s="296">
        <v>69</v>
      </c>
      <c r="BM54" s="296">
        <v>66</v>
      </c>
      <c r="BN54" s="296">
        <v>60</v>
      </c>
      <c r="BO54" s="296">
        <v>74</v>
      </c>
      <c r="BP54" s="296">
        <v>67</v>
      </c>
      <c r="BQ54" s="296">
        <v>69</v>
      </c>
      <c r="BR54" s="296">
        <v>64</v>
      </c>
      <c r="BS54" s="296">
        <v>54</v>
      </c>
      <c r="BT54" s="296">
        <v>51</v>
      </c>
      <c r="BU54" s="296">
        <v>49</v>
      </c>
      <c r="BV54" s="296">
        <v>57</v>
      </c>
      <c r="BW54" s="296">
        <v>48</v>
      </c>
    </row>
    <row r="55" spans="1:75" x14ac:dyDescent="0.25">
      <c r="A55" t="s">
        <v>52</v>
      </c>
      <c r="B55" s="296">
        <v>3839</v>
      </c>
      <c r="C55" s="296">
        <v>3959</v>
      </c>
      <c r="D55" s="296">
        <v>3924</v>
      </c>
      <c r="E55" s="296">
        <v>3890</v>
      </c>
      <c r="F55" s="296">
        <v>4038</v>
      </c>
      <c r="G55" s="296">
        <v>4100</v>
      </c>
      <c r="H55" s="296">
        <v>4163</v>
      </c>
      <c r="I55" s="296">
        <v>4328</v>
      </c>
      <c r="J55" s="296">
        <v>4331</v>
      </c>
      <c r="K55" s="296">
        <v>4504</v>
      </c>
      <c r="L55" s="296">
        <v>4606</v>
      </c>
      <c r="M55" s="296">
        <v>4539</v>
      </c>
      <c r="N55" s="296">
        <v>4586</v>
      </c>
      <c r="O55" s="296">
        <v>4603</v>
      </c>
      <c r="P55" s="296">
        <v>4687</v>
      </c>
      <c r="Q55" s="296">
        <v>4674</v>
      </c>
      <c r="R55" s="296">
        <v>4565</v>
      </c>
      <c r="S55" s="296">
        <v>4530</v>
      </c>
      <c r="T55" s="296">
        <v>4610</v>
      </c>
      <c r="U55" s="296">
        <v>4578</v>
      </c>
      <c r="V55" s="296">
        <v>4567</v>
      </c>
      <c r="W55" s="296">
        <v>4492</v>
      </c>
      <c r="X55" s="296">
        <v>4423</v>
      </c>
      <c r="Y55" s="296">
        <v>4346</v>
      </c>
      <c r="Z55" s="296">
        <v>4281</v>
      </c>
      <c r="AA55" s="296">
        <v>4363</v>
      </c>
      <c r="AB55" s="296">
        <v>4349</v>
      </c>
      <c r="AC55" s="296">
        <v>4347</v>
      </c>
      <c r="AD55" s="296">
        <v>4196</v>
      </c>
      <c r="AE55" s="296">
        <v>4268</v>
      </c>
      <c r="AF55" s="296">
        <v>4199</v>
      </c>
      <c r="AG55" s="296">
        <v>4221</v>
      </c>
      <c r="AH55" s="296">
        <v>4061</v>
      </c>
      <c r="AI55" s="296">
        <v>4074</v>
      </c>
      <c r="AJ55" s="296">
        <v>4040</v>
      </c>
      <c r="AK55" s="296">
        <v>3920</v>
      </c>
      <c r="AL55" s="296">
        <v>3802</v>
      </c>
      <c r="AM55" s="296">
        <v>3799</v>
      </c>
      <c r="AN55" s="296">
        <v>3825</v>
      </c>
      <c r="AO55" s="296">
        <v>3810</v>
      </c>
      <c r="AP55" s="296">
        <v>3692</v>
      </c>
      <c r="AQ55" s="296">
        <v>3602</v>
      </c>
      <c r="AR55" s="296">
        <v>3448</v>
      </c>
      <c r="AS55" s="296">
        <v>3301</v>
      </c>
      <c r="AT55" s="296">
        <v>3079</v>
      </c>
      <c r="AU55" s="296">
        <v>3061</v>
      </c>
      <c r="AV55" s="296">
        <v>3026</v>
      </c>
      <c r="AW55" s="296">
        <v>2965</v>
      </c>
      <c r="AX55" s="296">
        <v>2794</v>
      </c>
      <c r="AY55" s="296">
        <v>2752</v>
      </c>
      <c r="AZ55" s="296">
        <v>2690</v>
      </c>
      <c r="BA55" s="296">
        <v>2877</v>
      </c>
      <c r="BB55" s="296">
        <v>3013</v>
      </c>
      <c r="BC55" s="296">
        <v>3216</v>
      </c>
      <c r="BD55" s="296">
        <v>3321</v>
      </c>
      <c r="BE55" s="296">
        <v>3298</v>
      </c>
      <c r="BF55" s="296">
        <v>3237</v>
      </c>
      <c r="BG55" s="296">
        <v>3197</v>
      </c>
      <c r="BH55" s="296">
        <v>3285</v>
      </c>
      <c r="BI55" s="296">
        <v>3380</v>
      </c>
      <c r="BJ55" s="296">
        <v>3471</v>
      </c>
      <c r="BK55" s="296">
        <v>3710</v>
      </c>
      <c r="BL55" s="296">
        <v>3867</v>
      </c>
      <c r="BM55" s="296">
        <v>3988</v>
      </c>
      <c r="BN55" s="296">
        <v>3910</v>
      </c>
      <c r="BO55" s="296">
        <v>4000</v>
      </c>
      <c r="BP55" s="296">
        <v>4047</v>
      </c>
      <c r="BQ55" s="296">
        <v>4291</v>
      </c>
      <c r="BR55" s="296">
        <v>4317</v>
      </c>
      <c r="BS55" s="296">
        <v>4568</v>
      </c>
      <c r="BT55" s="296">
        <v>4693</v>
      </c>
      <c r="BU55" s="296">
        <v>4858</v>
      </c>
      <c r="BV55" s="296">
        <v>4788</v>
      </c>
      <c r="BW55" s="296">
        <v>4887</v>
      </c>
    </row>
    <row r="56" spans="1:75" x14ac:dyDescent="0.25">
      <c r="A56" t="s">
        <v>53</v>
      </c>
      <c r="B56" s="296">
        <v>5620</v>
      </c>
      <c r="C56" s="296">
        <v>5739</v>
      </c>
      <c r="D56" s="296">
        <v>5823</v>
      </c>
      <c r="E56" s="296">
        <v>5888</v>
      </c>
      <c r="F56" s="296">
        <v>5992</v>
      </c>
      <c r="G56" s="296">
        <v>6202</v>
      </c>
      <c r="H56" s="296">
        <v>6258</v>
      </c>
      <c r="I56" s="296">
        <v>6227</v>
      </c>
      <c r="J56" s="296">
        <v>6340</v>
      </c>
      <c r="K56" s="296">
        <v>6407</v>
      </c>
      <c r="L56" s="296">
        <v>6297</v>
      </c>
      <c r="M56" s="296">
        <v>6219</v>
      </c>
      <c r="N56" s="296">
        <v>6217</v>
      </c>
      <c r="O56" s="296">
        <v>6303</v>
      </c>
      <c r="P56" s="296">
        <v>6241</v>
      </c>
      <c r="Q56" s="296">
        <v>6209</v>
      </c>
      <c r="R56" s="296">
        <v>6067</v>
      </c>
      <c r="S56" s="296">
        <v>5865</v>
      </c>
      <c r="T56" s="296">
        <v>5720</v>
      </c>
      <c r="U56" s="296">
        <v>5557</v>
      </c>
      <c r="V56" s="296">
        <v>5638</v>
      </c>
      <c r="W56" s="296">
        <v>5528</v>
      </c>
      <c r="X56" s="296">
        <v>5403</v>
      </c>
      <c r="Y56" s="296">
        <v>5348</v>
      </c>
      <c r="Z56" s="296">
        <v>5347</v>
      </c>
      <c r="AA56" s="296">
        <v>5340</v>
      </c>
      <c r="AB56" s="296">
        <v>5280</v>
      </c>
      <c r="AC56" s="296">
        <v>5175</v>
      </c>
      <c r="AD56" s="296">
        <v>5126</v>
      </c>
      <c r="AE56" s="296">
        <v>5139</v>
      </c>
      <c r="AF56" s="296">
        <v>5211</v>
      </c>
      <c r="AG56" s="296">
        <v>5238</v>
      </c>
      <c r="AH56" s="296">
        <v>5233</v>
      </c>
      <c r="AI56" s="296">
        <v>5237</v>
      </c>
      <c r="AJ56" s="296">
        <v>5195</v>
      </c>
      <c r="AK56" s="296">
        <v>5046</v>
      </c>
      <c r="AL56" s="296">
        <v>4987</v>
      </c>
      <c r="AM56" s="296">
        <v>4884</v>
      </c>
      <c r="AN56" s="296">
        <v>4801</v>
      </c>
      <c r="AO56" s="296">
        <v>4689</v>
      </c>
      <c r="AP56" s="296">
        <v>4488</v>
      </c>
      <c r="AQ56" s="296">
        <v>4465</v>
      </c>
      <c r="AR56" s="296">
        <v>4400</v>
      </c>
      <c r="AS56" s="296">
        <v>4324</v>
      </c>
      <c r="AT56" s="296">
        <v>4200</v>
      </c>
      <c r="AU56" s="296">
        <v>4101</v>
      </c>
      <c r="AV56" s="296">
        <v>3951</v>
      </c>
      <c r="AW56" s="296">
        <v>3750</v>
      </c>
      <c r="AX56" s="296">
        <v>3651</v>
      </c>
      <c r="AY56" s="296">
        <v>3531</v>
      </c>
      <c r="AZ56" s="296">
        <v>3449</v>
      </c>
      <c r="BA56" s="296">
        <v>3362</v>
      </c>
      <c r="BB56" s="296">
        <v>3275</v>
      </c>
      <c r="BC56" s="296">
        <v>3192</v>
      </c>
      <c r="BD56" s="296">
        <v>3100</v>
      </c>
      <c r="BE56" s="296">
        <v>3131</v>
      </c>
      <c r="BF56" s="296">
        <v>3103</v>
      </c>
      <c r="BG56" s="296">
        <v>3185</v>
      </c>
      <c r="BH56" s="296">
        <v>3167</v>
      </c>
      <c r="BI56" s="296">
        <v>3102</v>
      </c>
      <c r="BJ56" s="296">
        <v>3080</v>
      </c>
      <c r="BK56" s="296">
        <v>3100</v>
      </c>
      <c r="BL56" s="296">
        <v>3086</v>
      </c>
      <c r="BM56" s="296">
        <v>3093</v>
      </c>
      <c r="BN56" s="296">
        <v>3078</v>
      </c>
      <c r="BO56" s="296">
        <v>3123</v>
      </c>
      <c r="BP56" s="296">
        <v>3151</v>
      </c>
      <c r="BQ56" s="296">
        <v>3177</v>
      </c>
      <c r="BR56" s="296">
        <v>3088</v>
      </c>
      <c r="BS56" s="296">
        <v>3090</v>
      </c>
      <c r="BT56" s="296">
        <v>2985</v>
      </c>
      <c r="BU56" s="296">
        <v>3025</v>
      </c>
      <c r="BV56" s="296">
        <v>2960</v>
      </c>
      <c r="BW56" s="296">
        <v>2849</v>
      </c>
    </row>
    <row r="57" spans="1:75" x14ac:dyDescent="0.25">
      <c r="A57" t="s">
        <v>54</v>
      </c>
      <c r="B57" s="296">
        <v>2810</v>
      </c>
      <c r="C57" s="296">
        <v>2723</v>
      </c>
      <c r="D57" s="296">
        <v>2649</v>
      </c>
      <c r="E57" s="296">
        <v>2556</v>
      </c>
      <c r="F57" s="296">
        <v>2518</v>
      </c>
      <c r="G57" s="296">
        <v>2505</v>
      </c>
      <c r="H57" s="296">
        <v>2492</v>
      </c>
      <c r="I57" s="296">
        <v>2411</v>
      </c>
      <c r="J57" s="296">
        <v>2397</v>
      </c>
      <c r="K57" s="296">
        <v>2393</v>
      </c>
      <c r="L57" s="296">
        <v>2384</v>
      </c>
      <c r="M57" s="296">
        <v>2262</v>
      </c>
      <c r="N57" s="296">
        <v>2200</v>
      </c>
      <c r="O57" s="296">
        <v>2179</v>
      </c>
      <c r="P57" s="296">
        <v>2135</v>
      </c>
      <c r="Q57" s="296">
        <v>2084</v>
      </c>
      <c r="R57" s="296">
        <v>2108</v>
      </c>
      <c r="S57" s="296">
        <v>2163</v>
      </c>
      <c r="T57" s="296">
        <v>2139</v>
      </c>
      <c r="U57" s="296">
        <v>2141</v>
      </c>
      <c r="V57" s="296">
        <v>2150</v>
      </c>
      <c r="W57" s="296">
        <v>2124</v>
      </c>
      <c r="X57" s="296">
        <v>2102</v>
      </c>
      <c r="Y57" s="296">
        <v>2093</v>
      </c>
      <c r="Z57" s="296">
        <v>2069</v>
      </c>
      <c r="AA57" s="296">
        <v>2094</v>
      </c>
      <c r="AB57" s="296">
        <v>2047</v>
      </c>
      <c r="AC57" s="296">
        <v>1981</v>
      </c>
      <c r="AD57" s="296">
        <v>1956</v>
      </c>
      <c r="AE57" s="296">
        <v>1931</v>
      </c>
      <c r="AF57" s="296">
        <v>1895</v>
      </c>
      <c r="AG57" s="296">
        <v>1827</v>
      </c>
      <c r="AH57" s="296">
        <v>1799</v>
      </c>
      <c r="AI57" s="296">
        <v>1800</v>
      </c>
      <c r="AJ57" s="296">
        <v>1785</v>
      </c>
      <c r="AK57" s="296">
        <v>1714</v>
      </c>
      <c r="AL57" s="296">
        <v>1706</v>
      </c>
      <c r="AM57" s="296">
        <v>1713</v>
      </c>
      <c r="AN57" s="296">
        <v>1685</v>
      </c>
      <c r="AO57" s="296">
        <v>1599</v>
      </c>
      <c r="AP57" s="296">
        <v>1537</v>
      </c>
      <c r="AQ57" s="296">
        <v>1499</v>
      </c>
      <c r="AR57" s="296">
        <v>1475</v>
      </c>
      <c r="AS57" s="296">
        <v>1414</v>
      </c>
      <c r="AT57" s="296">
        <v>1408</v>
      </c>
      <c r="AU57" s="296">
        <v>1380</v>
      </c>
      <c r="AV57" s="296">
        <v>1342</v>
      </c>
      <c r="AW57" s="296">
        <v>1304</v>
      </c>
      <c r="AX57" s="296">
        <v>1296</v>
      </c>
      <c r="AY57" s="296">
        <v>1291</v>
      </c>
      <c r="AZ57" s="296">
        <v>1270</v>
      </c>
      <c r="BA57" s="296">
        <v>1184</v>
      </c>
      <c r="BB57" s="296">
        <v>1165</v>
      </c>
      <c r="BC57" s="296">
        <v>1133</v>
      </c>
      <c r="BD57" s="296">
        <v>1092</v>
      </c>
      <c r="BE57" s="296">
        <v>1043</v>
      </c>
      <c r="BF57" s="296">
        <v>989</v>
      </c>
      <c r="BG57" s="296">
        <v>978</v>
      </c>
      <c r="BH57" s="296">
        <v>982</v>
      </c>
      <c r="BI57" s="296">
        <v>981</v>
      </c>
      <c r="BJ57" s="296">
        <v>1005</v>
      </c>
      <c r="BK57" s="296">
        <v>967</v>
      </c>
      <c r="BL57" s="296">
        <v>966</v>
      </c>
      <c r="BM57" s="296">
        <v>940</v>
      </c>
      <c r="BN57" s="296">
        <v>934</v>
      </c>
      <c r="BO57" s="296">
        <v>952</v>
      </c>
      <c r="BP57" s="296">
        <v>950</v>
      </c>
      <c r="BQ57" s="296">
        <v>934</v>
      </c>
      <c r="BR57" s="296">
        <v>934</v>
      </c>
      <c r="BS57" s="296">
        <v>916</v>
      </c>
      <c r="BT57" s="296">
        <v>892</v>
      </c>
      <c r="BU57" s="296">
        <v>863</v>
      </c>
      <c r="BV57" s="296">
        <v>841</v>
      </c>
      <c r="BW57" s="296">
        <v>836</v>
      </c>
    </row>
    <row r="58" spans="1:75" x14ac:dyDescent="0.25">
      <c r="A58" t="s">
        <v>55</v>
      </c>
      <c r="B58" s="296">
        <v>1284</v>
      </c>
      <c r="C58" s="296">
        <v>1282</v>
      </c>
      <c r="D58" s="296">
        <v>1275</v>
      </c>
      <c r="E58" s="296">
        <v>1281</v>
      </c>
      <c r="F58" s="296">
        <v>1280</v>
      </c>
      <c r="G58" s="296">
        <v>1310</v>
      </c>
      <c r="H58" s="296">
        <v>1313</v>
      </c>
      <c r="I58" s="296">
        <v>1303</v>
      </c>
      <c r="J58" s="296">
        <v>1277</v>
      </c>
      <c r="K58" s="296">
        <v>1325</v>
      </c>
      <c r="L58" s="296">
        <v>1350</v>
      </c>
      <c r="M58" s="296">
        <v>1309</v>
      </c>
      <c r="N58" s="296">
        <v>1316</v>
      </c>
      <c r="O58" s="296">
        <v>1379</v>
      </c>
      <c r="P58" s="296">
        <v>1391</v>
      </c>
      <c r="Q58" s="296">
        <v>1395</v>
      </c>
      <c r="R58" s="296">
        <v>1392</v>
      </c>
      <c r="S58" s="296">
        <v>1414</v>
      </c>
      <c r="T58" s="296">
        <v>1431</v>
      </c>
      <c r="U58" s="296">
        <v>1436</v>
      </c>
      <c r="V58" s="296">
        <v>1452</v>
      </c>
      <c r="W58" s="296">
        <v>1399</v>
      </c>
      <c r="X58" s="296">
        <v>1391</v>
      </c>
      <c r="Y58" s="296">
        <v>1416</v>
      </c>
      <c r="Z58" s="296">
        <v>1429</v>
      </c>
      <c r="AA58" s="296">
        <v>1431</v>
      </c>
      <c r="AB58" s="296">
        <v>1420</v>
      </c>
      <c r="AC58" s="296">
        <v>1487</v>
      </c>
      <c r="AD58" s="296">
        <v>1451</v>
      </c>
      <c r="AE58" s="296">
        <v>1562</v>
      </c>
      <c r="AF58" s="296">
        <v>1568</v>
      </c>
      <c r="AG58" s="296">
        <v>1566</v>
      </c>
      <c r="AH58" s="296">
        <v>1522</v>
      </c>
      <c r="AI58" s="296">
        <v>1573</v>
      </c>
      <c r="AJ58" s="296">
        <v>1534</v>
      </c>
      <c r="AK58" s="296">
        <v>1517</v>
      </c>
      <c r="AL58" s="296">
        <v>1464</v>
      </c>
      <c r="AM58" s="296">
        <v>1432</v>
      </c>
      <c r="AN58" s="296">
        <v>1419</v>
      </c>
      <c r="AO58" s="296">
        <v>1354</v>
      </c>
      <c r="AP58" s="296">
        <v>1336</v>
      </c>
      <c r="AQ58" s="296">
        <v>1293</v>
      </c>
      <c r="AR58" s="296">
        <v>1236</v>
      </c>
      <c r="AS58" s="296">
        <v>1192</v>
      </c>
      <c r="AT58" s="296">
        <v>1195</v>
      </c>
      <c r="AU58" s="296">
        <v>1205</v>
      </c>
      <c r="AV58" s="296">
        <v>1175</v>
      </c>
      <c r="AW58" s="296">
        <v>1130</v>
      </c>
      <c r="AX58" s="296">
        <v>1114</v>
      </c>
      <c r="AY58" s="296">
        <v>1124</v>
      </c>
      <c r="AZ58" s="296">
        <v>1113</v>
      </c>
      <c r="BA58" s="296">
        <v>1153</v>
      </c>
      <c r="BB58" s="296">
        <v>1130</v>
      </c>
      <c r="BC58" s="296">
        <v>1099</v>
      </c>
      <c r="BD58" s="296">
        <v>1059</v>
      </c>
      <c r="BE58" s="296">
        <v>1080</v>
      </c>
      <c r="BF58" s="296">
        <v>1048</v>
      </c>
      <c r="BG58" s="296">
        <v>1076</v>
      </c>
      <c r="BH58" s="296">
        <v>1080</v>
      </c>
      <c r="BI58" s="296">
        <v>1146</v>
      </c>
      <c r="BJ58" s="296">
        <v>1169</v>
      </c>
      <c r="BK58" s="296">
        <v>1227</v>
      </c>
      <c r="BL58" s="296">
        <v>1289</v>
      </c>
      <c r="BM58" s="296">
        <v>1338</v>
      </c>
      <c r="BN58" s="296">
        <v>1386</v>
      </c>
      <c r="BO58" s="296">
        <v>1419</v>
      </c>
      <c r="BP58" s="296">
        <v>1417</v>
      </c>
      <c r="BQ58" s="296">
        <v>1440</v>
      </c>
      <c r="BR58" s="296">
        <v>1402</v>
      </c>
      <c r="BS58" s="296">
        <v>1390</v>
      </c>
      <c r="BT58" s="296">
        <v>1393</v>
      </c>
      <c r="BU58" s="296">
        <v>1437</v>
      </c>
      <c r="BV58" s="296">
        <v>1443</v>
      </c>
      <c r="BW58" s="296">
        <v>1449</v>
      </c>
    </row>
    <row r="59" spans="1:75" x14ac:dyDescent="0.25">
      <c r="A59" t="s">
        <v>56</v>
      </c>
      <c r="B59" s="296">
        <v>425</v>
      </c>
      <c r="C59" s="296">
        <v>450</v>
      </c>
      <c r="D59" s="296">
        <v>444</v>
      </c>
      <c r="E59" s="296">
        <v>428</v>
      </c>
      <c r="F59" s="296">
        <v>425</v>
      </c>
      <c r="G59" s="296">
        <v>414</v>
      </c>
      <c r="H59" s="296">
        <v>393</v>
      </c>
      <c r="I59" s="296">
        <v>409</v>
      </c>
      <c r="J59" s="296">
        <v>385</v>
      </c>
      <c r="K59" s="296">
        <v>377</v>
      </c>
      <c r="L59" s="296">
        <v>341</v>
      </c>
      <c r="M59" s="296">
        <v>325</v>
      </c>
      <c r="N59" s="296">
        <v>312</v>
      </c>
      <c r="O59" s="296">
        <v>302</v>
      </c>
      <c r="P59" s="296">
        <v>305</v>
      </c>
      <c r="Q59" s="296">
        <v>309</v>
      </c>
      <c r="R59" s="296">
        <v>315</v>
      </c>
      <c r="S59" s="296">
        <v>329</v>
      </c>
      <c r="T59" s="296">
        <v>339</v>
      </c>
      <c r="U59" s="296">
        <v>343</v>
      </c>
      <c r="V59" s="296">
        <v>349</v>
      </c>
      <c r="W59" s="296">
        <v>343</v>
      </c>
      <c r="X59" s="296">
        <v>337</v>
      </c>
      <c r="Y59" s="296">
        <v>333</v>
      </c>
      <c r="Z59" s="296">
        <v>333</v>
      </c>
      <c r="AA59" s="296">
        <v>311</v>
      </c>
      <c r="AB59" s="296">
        <v>275</v>
      </c>
      <c r="AC59" s="296">
        <v>268</v>
      </c>
      <c r="AD59" s="296">
        <v>276</v>
      </c>
      <c r="AE59" s="296">
        <v>290</v>
      </c>
      <c r="AF59" s="296">
        <v>305</v>
      </c>
      <c r="AG59" s="296">
        <v>303</v>
      </c>
      <c r="AH59" s="296">
        <v>311</v>
      </c>
      <c r="AI59" s="296">
        <v>315</v>
      </c>
      <c r="AJ59" s="296">
        <v>336</v>
      </c>
      <c r="AK59" s="296">
        <v>353</v>
      </c>
      <c r="AL59" s="296">
        <v>352</v>
      </c>
      <c r="AM59" s="296">
        <v>353</v>
      </c>
      <c r="AN59" s="296">
        <v>350</v>
      </c>
      <c r="AO59" s="296">
        <v>333</v>
      </c>
      <c r="AP59" s="296">
        <v>340</v>
      </c>
      <c r="AQ59" s="296">
        <v>332</v>
      </c>
      <c r="AR59" s="296">
        <v>353</v>
      </c>
      <c r="AS59" s="296">
        <v>331</v>
      </c>
      <c r="AT59" s="296">
        <v>289</v>
      </c>
      <c r="AU59" s="296">
        <v>298</v>
      </c>
      <c r="AV59" s="296">
        <v>284</v>
      </c>
      <c r="AW59" s="296">
        <v>284</v>
      </c>
      <c r="AX59" s="296">
        <v>297</v>
      </c>
      <c r="AY59" s="296">
        <v>303</v>
      </c>
      <c r="AZ59" s="296">
        <v>291</v>
      </c>
      <c r="BA59" s="296">
        <v>312</v>
      </c>
      <c r="BB59" s="296">
        <v>305</v>
      </c>
      <c r="BC59" s="296">
        <v>294</v>
      </c>
      <c r="BD59" s="296">
        <v>302</v>
      </c>
      <c r="BE59" s="296">
        <v>298</v>
      </c>
      <c r="BF59" s="296">
        <v>302</v>
      </c>
      <c r="BG59" s="296">
        <v>320</v>
      </c>
      <c r="BH59" s="296">
        <v>329</v>
      </c>
      <c r="BI59" s="296">
        <v>335</v>
      </c>
      <c r="BJ59" s="296">
        <v>334</v>
      </c>
      <c r="BK59" s="296">
        <v>356</v>
      </c>
      <c r="BL59" s="296">
        <v>346</v>
      </c>
      <c r="BM59" s="296">
        <v>360</v>
      </c>
      <c r="BN59" s="296">
        <v>328</v>
      </c>
      <c r="BO59" s="296">
        <v>322</v>
      </c>
      <c r="BP59" s="296">
        <v>306</v>
      </c>
      <c r="BQ59" s="296">
        <v>314</v>
      </c>
      <c r="BR59" s="296">
        <v>326</v>
      </c>
      <c r="BS59" s="296">
        <v>324</v>
      </c>
      <c r="BT59" s="296">
        <v>303</v>
      </c>
      <c r="BU59" s="296">
        <v>319</v>
      </c>
      <c r="BV59" s="296">
        <v>332</v>
      </c>
      <c r="BW59" s="296">
        <v>346</v>
      </c>
    </row>
    <row r="60" spans="1:75" x14ac:dyDescent="0.25">
      <c r="A60" t="s">
        <v>57</v>
      </c>
      <c r="B60" s="296">
        <v>520</v>
      </c>
      <c r="C60" s="296">
        <v>511</v>
      </c>
      <c r="D60" s="296">
        <v>506</v>
      </c>
      <c r="E60" s="296">
        <v>475</v>
      </c>
      <c r="F60" s="296">
        <v>455</v>
      </c>
      <c r="G60" s="296">
        <v>456</v>
      </c>
      <c r="H60" s="296">
        <v>452</v>
      </c>
      <c r="I60" s="296">
        <v>453</v>
      </c>
      <c r="J60" s="296">
        <v>454</v>
      </c>
      <c r="K60" s="296">
        <v>461</v>
      </c>
      <c r="L60" s="296">
        <v>447</v>
      </c>
      <c r="M60" s="296">
        <v>430</v>
      </c>
      <c r="N60" s="296">
        <v>424</v>
      </c>
      <c r="O60" s="296">
        <v>422</v>
      </c>
      <c r="P60" s="296">
        <v>412</v>
      </c>
      <c r="Q60" s="296">
        <v>391</v>
      </c>
      <c r="R60" s="296">
        <v>401</v>
      </c>
      <c r="S60" s="296">
        <v>396</v>
      </c>
      <c r="T60" s="296">
        <v>393</v>
      </c>
      <c r="U60" s="296">
        <v>411</v>
      </c>
      <c r="V60" s="296">
        <v>408</v>
      </c>
      <c r="W60" s="296">
        <v>420</v>
      </c>
      <c r="X60" s="296">
        <v>417</v>
      </c>
      <c r="Y60" s="296">
        <v>407</v>
      </c>
      <c r="Z60" s="296">
        <v>412</v>
      </c>
      <c r="AA60" s="296">
        <v>413</v>
      </c>
      <c r="AB60" s="296">
        <v>407</v>
      </c>
      <c r="AC60" s="296">
        <v>393</v>
      </c>
      <c r="AD60" s="296">
        <v>398</v>
      </c>
      <c r="AE60" s="296">
        <v>401</v>
      </c>
      <c r="AF60" s="296">
        <v>394</v>
      </c>
      <c r="AG60" s="296">
        <v>404</v>
      </c>
      <c r="AH60" s="296">
        <v>411</v>
      </c>
      <c r="AI60" s="296">
        <v>405</v>
      </c>
      <c r="AJ60" s="296">
        <v>415</v>
      </c>
      <c r="AK60" s="296">
        <v>402</v>
      </c>
      <c r="AL60" s="296">
        <v>388</v>
      </c>
      <c r="AM60" s="296">
        <v>390</v>
      </c>
      <c r="AN60" s="296">
        <v>391</v>
      </c>
      <c r="AO60" s="296">
        <v>408</v>
      </c>
      <c r="AP60" s="296">
        <v>391</v>
      </c>
      <c r="AQ60" s="296">
        <v>360</v>
      </c>
      <c r="AR60" s="296">
        <v>343</v>
      </c>
      <c r="AS60" s="296">
        <v>311</v>
      </c>
      <c r="AT60" s="296">
        <v>287</v>
      </c>
      <c r="AU60" s="296">
        <v>270</v>
      </c>
      <c r="AV60" s="296">
        <v>252</v>
      </c>
      <c r="AW60" s="296">
        <v>252</v>
      </c>
      <c r="AX60" s="296">
        <v>253</v>
      </c>
      <c r="AY60" s="296">
        <v>251</v>
      </c>
      <c r="AZ60" s="296">
        <v>238</v>
      </c>
      <c r="BA60" s="296">
        <v>257</v>
      </c>
      <c r="BB60" s="296">
        <v>257</v>
      </c>
      <c r="BC60" s="296">
        <v>261</v>
      </c>
      <c r="BD60" s="296">
        <v>262</v>
      </c>
      <c r="BE60" s="296">
        <v>251</v>
      </c>
      <c r="BF60" s="296">
        <v>261</v>
      </c>
      <c r="BG60" s="296">
        <v>272</v>
      </c>
      <c r="BH60" s="296">
        <v>275</v>
      </c>
      <c r="BI60" s="296">
        <v>295</v>
      </c>
      <c r="BJ60" s="296">
        <v>303</v>
      </c>
      <c r="BK60" s="296">
        <v>313</v>
      </c>
      <c r="BL60" s="296">
        <v>324</v>
      </c>
      <c r="BM60" s="296">
        <v>305</v>
      </c>
      <c r="BN60" s="296">
        <v>300</v>
      </c>
      <c r="BO60" s="296">
        <v>321</v>
      </c>
      <c r="BP60" s="296">
        <v>315</v>
      </c>
      <c r="BQ60" s="296">
        <v>325</v>
      </c>
      <c r="BR60" s="296">
        <v>319</v>
      </c>
      <c r="BS60" s="296">
        <v>330</v>
      </c>
      <c r="BT60" s="296">
        <v>318</v>
      </c>
      <c r="BU60" s="296">
        <v>299</v>
      </c>
      <c r="BV60" s="296">
        <v>303</v>
      </c>
      <c r="BW60" s="296">
        <v>308</v>
      </c>
    </row>
    <row r="61" spans="1:75" x14ac:dyDescent="0.25">
      <c r="A61" t="s">
        <v>58</v>
      </c>
      <c r="B61" s="296">
        <v>321</v>
      </c>
      <c r="C61" s="296">
        <v>322</v>
      </c>
      <c r="D61" s="296">
        <v>318</v>
      </c>
      <c r="E61" s="296">
        <v>324</v>
      </c>
      <c r="F61" s="296">
        <v>351</v>
      </c>
      <c r="G61" s="296">
        <v>366</v>
      </c>
      <c r="H61" s="296">
        <v>353</v>
      </c>
      <c r="I61" s="296">
        <v>361</v>
      </c>
      <c r="J61" s="296">
        <v>349</v>
      </c>
      <c r="K61" s="296">
        <v>338</v>
      </c>
      <c r="L61" s="296">
        <v>342</v>
      </c>
      <c r="M61" s="296">
        <v>347</v>
      </c>
      <c r="N61" s="296">
        <v>336</v>
      </c>
      <c r="O61" s="296">
        <v>327</v>
      </c>
      <c r="P61" s="296">
        <v>320</v>
      </c>
      <c r="Q61" s="296">
        <v>310</v>
      </c>
      <c r="R61" s="296">
        <v>298</v>
      </c>
      <c r="S61" s="296">
        <v>287</v>
      </c>
      <c r="T61" s="296">
        <v>272</v>
      </c>
      <c r="U61" s="296">
        <v>266</v>
      </c>
      <c r="V61" s="296">
        <v>254</v>
      </c>
      <c r="W61" s="296">
        <v>249</v>
      </c>
      <c r="X61" s="296">
        <v>265</v>
      </c>
      <c r="Y61" s="296">
        <v>267</v>
      </c>
      <c r="Z61" s="296">
        <v>264</v>
      </c>
      <c r="AA61" s="296">
        <v>293</v>
      </c>
      <c r="AB61" s="296">
        <v>315</v>
      </c>
      <c r="AC61" s="296">
        <v>328</v>
      </c>
      <c r="AD61" s="296">
        <v>363</v>
      </c>
      <c r="AE61" s="296">
        <v>388</v>
      </c>
      <c r="AF61" s="296">
        <v>405</v>
      </c>
      <c r="AG61" s="296">
        <v>444</v>
      </c>
      <c r="AH61" s="296">
        <v>485</v>
      </c>
      <c r="AI61" s="296">
        <v>535</v>
      </c>
      <c r="AJ61" s="296">
        <v>566</v>
      </c>
      <c r="AK61" s="296">
        <v>537</v>
      </c>
      <c r="AL61" s="296">
        <v>522</v>
      </c>
      <c r="AM61" s="296">
        <v>549</v>
      </c>
      <c r="AN61" s="296">
        <v>536</v>
      </c>
      <c r="AO61" s="296">
        <v>537</v>
      </c>
      <c r="AP61" s="296">
        <v>539</v>
      </c>
      <c r="AQ61" s="296">
        <v>533</v>
      </c>
      <c r="AR61" s="296">
        <v>528</v>
      </c>
      <c r="AS61" s="296">
        <v>521</v>
      </c>
      <c r="AT61" s="296">
        <v>525</v>
      </c>
      <c r="AU61" s="296">
        <v>559</v>
      </c>
      <c r="AV61" s="296">
        <v>557</v>
      </c>
      <c r="AW61" s="296">
        <v>548</v>
      </c>
      <c r="AX61" s="296">
        <v>537</v>
      </c>
      <c r="AY61" s="296">
        <v>524</v>
      </c>
      <c r="AZ61" s="296">
        <v>508</v>
      </c>
      <c r="BA61" s="296">
        <v>522</v>
      </c>
      <c r="BB61" s="296">
        <v>553</v>
      </c>
      <c r="BC61" s="296">
        <v>552</v>
      </c>
      <c r="BD61" s="296">
        <v>531</v>
      </c>
      <c r="BE61" s="296">
        <v>487</v>
      </c>
      <c r="BF61" s="296">
        <v>487</v>
      </c>
      <c r="BG61" s="296">
        <v>511</v>
      </c>
      <c r="BH61" s="296">
        <v>497</v>
      </c>
      <c r="BI61" s="296">
        <v>504</v>
      </c>
      <c r="BJ61" s="296">
        <v>483</v>
      </c>
      <c r="BK61" s="296">
        <v>532</v>
      </c>
      <c r="BL61" s="296">
        <v>516</v>
      </c>
      <c r="BM61" s="296">
        <v>505</v>
      </c>
      <c r="BN61" s="296">
        <v>502</v>
      </c>
      <c r="BO61" s="296">
        <v>498</v>
      </c>
      <c r="BP61" s="296">
        <v>469</v>
      </c>
      <c r="BQ61" s="296">
        <v>484</v>
      </c>
      <c r="BR61" s="296">
        <v>465</v>
      </c>
      <c r="BS61" s="296">
        <v>461</v>
      </c>
      <c r="BT61" s="296">
        <v>440</v>
      </c>
      <c r="BU61" s="296">
        <v>436</v>
      </c>
      <c r="BV61" s="296">
        <v>444</v>
      </c>
      <c r="BW61" s="296">
        <v>462</v>
      </c>
    </row>
    <row r="62" spans="1:75" x14ac:dyDescent="0.25">
      <c r="A62" t="s">
        <v>59</v>
      </c>
      <c r="B62" s="296">
        <v>2624</v>
      </c>
      <c r="C62" s="296">
        <v>2698</v>
      </c>
      <c r="D62" s="296">
        <v>2708</v>
      </c>
      <c r="E62" s="296">
        <v>2662</v>
      </c>
      <c r="F62" s="296">
        <v>2637</v>
      </c>
      <c r="G62" s="296">
        <v>2623</v>
      </c>
      <c r="H62" s="296">
        <v>2581</v>
      </c>
      <c r="I62" s="296">
        <v>2560</v>
      </c>
      <c r="J62" s="296">
        <v>2581</v>
      </c>
      <c r="K62" s="296">
        <v>2623</v>
      </c>
      <c r="L62" s="296">
        <v>2604</v>
      </c>
      <c r="M62" s="296">
        <v>2479</v>
      </c>
      <c r="N62" s="296">
        <v>2472</v>
      </c>
      <c r="O62" s="296">
        <v>2392</v>
      </c>
      <c r="P62" s="296">
        <v>2405</v>
      </c>
      <c r="Q62" s="296">
        <v>2370</v>
      </c>
      <c r="R62" s="296">
        <v>2356</v>
      </c>
      <c r="S62" s="296">
        <v>2341</v>
      </c>
      <c r="T62" s="296">
        <v>2330</v>
      </c>
      <c r="U62" s="296">
        <v>2345</v>
      </c>
      <c r="V62" s="296">
        <v>2334</v>
      </c>
      <c r="W62" s="296">
        <v>2262</v>
      </c>
      <c r="X62" s="296">
        <v>2202</v>
      </c>
      <c r="Y62" s="296">
        <v>2124</v>
      </c>
      <c r="Z62" s="296">
        <v>2124</v>
      </c>
      <c r="AA62" s="296">
        <v>2079</v>
      </c>
      <c r="AB62" s="296">
        <v>2024</v>
      </c>
      <c r="AC62" s="296">
        <v>1998</v>
      </c>
      <c r="AD62" s="296">
        <v>1971</v>
      </c>
      <c r="AE62" s="296">
        <v>1979</v>
      </c>
      <c r="AF62" s="296">
        <v>2040</v>
      </c>
      <c r="AG62" s="296">
        <v>2024</v>
      </c>
      <c r="AH62" s="296">
        <v>2016</v>
      </c>
      <c r="AI62" s="296">
        <v>2005</v>
      </c>
      <c r="AJ62" s="296">
        <v>1988</v>
      </c>
      <c r="AK62" s="296">
        <v>1944</v>
      </c>
      <c r="AL62" s="296">
        <v>1934</v>
      </c>
      <c r="AM62" s="296">
        <v>1986</v>
      </c>
      <c r="AN62" s="296">
        <v>1987</v>
      </c>
      <c r="AO62" s="296">
        <v>1913</v>
      </c>
      <c r="AP62" s="296">
        <v>1794</v>
      </c>
      <c r="AQ62" s="296">
        <v>1751</v>
      </c>
      <c r="AR62" s="296">
        <v>1641</v>
      </c>
      <c r="AS62" s="296">
        <v>1581</v>
      </c>
      <c r="AT62" s="296">
        <v>1533</v>
      </c>
      <c r="AU62" s="296">
        <v>1497</v>
      </c>
      <c r="AV62" s="296">
        <v>1450</v>
      </c>
      <c r="AW62" s="296">
        <v>1326</v>
      </c>
      <c r="AX62" s="296">
        <v>1228</v>
      </c>
      <c r="AY62" s="296">
        <v>1161</v>
      </c>
      <c r="AZ62" s="296">
        <v>1118</v>
      </c>
      <c r="BA62" s="296">
        <v>1065</v>
      </c>
      <c r="BB62" s="296">
        <v>1001</v>
      </c>
      <c r="BC62" s="296">
        <v>976</v>
      </c>
      <c r="BD62" s="296">
        <v>973</v>
      </c>
      <c r="BE62" s="296">
        <v>972</v>
      </c>
      <c r="BF62" s="296">
        <v>964</v>
      </c>
      <c r="BG62" s="296">
        <v>954</v>
      </c>
      <c r="BH62" s="296">
        <v>1011</v>
      </c>
      <c r="BI62" s="296">
        <v>1043</v>
      </c>
      <c r="BJ62" s="296">
        <v>1114</v>
      </c>
      <c r="BK62" s="296">
        <v>1128</v>
      </c>
      <c r="BL62" s="296">
        <v>1192</v>
      </c>
      <c r="BM62" s="296">
        <v>1191</v>
      </c>
      <c r="BN62" s="296">
        <v>1226</v>
      </c>
      <c r="BO62" s="296">
        <v>1273</v>
      </c>
      <c r="BP62" s="296">
        <v>1308</v>
      </c>
      <c r="BQ62" s="296">
        <v>1329</v>
      </c>
      <c r="BR62" s="296">
        <v>1348</v>
      </c>
      <c r="BS62" s="296">
        <v>1330</v>
      </c>
      <c r="BT62" s="296">
        <v>1308</v>
      </c>
      <c r="BU62" s="296">
        <v>1269</v>
      </c>
      <c r="BV62" s="296">
        <v>1264</v>
      </c>
      <c r="BW62" s="296">
        <v>1244</v>
      </c>
    </row>
    <row r="63" spans="1:75" x14ac:dyDescent="0.25">
      <c r="A63" t="s">
        <v>60</v>
      </c>
      <c r="B63" s="296">
        <v>331</v>
      </c>
      <c r="C63" s="296">
        <v>349</v>
      </c>
      <c r="D63" s="296">
        <v>305</v>
      </c>
      <c r="E63" s="296">
        <v>304</v>
      </c>
      <c r="F63" s="296">
        <v>303</v>
      </c>
      <c r="G63" s="296">
        <v>297</v>
      </c>
      <c r="H63" s="296">
        <v>287</v>
      </c>
      <c r="I63" s="296">
        <v>320</v>
      </c>
      <c r="J63" s="296">
        <v>301</v>
      </c>
      <c r="K63" s="296">
        <v>315</v>
      </c>
      <c r="L63" s="296">
        <v>287</v>
      </c>
      <c r="M63" s="296">
        <v>305</v>
      </c>
      <c r="N63" s="296">
        <v>307</v>
      </c>
      <c r="O63" s="296">
        <v>306</v>
      </c>
      <c r="P63" s="296">
        <v>272</v>
      </c>
      <c r="Q63" s="296">
        <v>279</v>
      </c>
      <c r="R63" s="296">
        <v>274</v>
      </c>
      <c r="S63" s="296">
        <v>272</v>
      </c>
      <c r="T63" s="296">
        <v>254</v>
      </c>
      <c r="U63" s="296">
        <v>250</v>
      </c>
      <c r="V63" s="296">
        <v>258</v>
      </c>
      <c r="W63" s="296">
        <v>254</v>
      </c>
      <c r="X63" s="296">
        <v>233</v>
      </c>
      <c r="Y63" s="296">
        <v>244</v>
      </c>
      <c r="Z63" s="296">
        <v>244</v>
      </c>
      <c r="AA63" s="296">
        <v>270</v>
      </c>
      <c r="AB63" s="296">
        <v>270</v>
      </c>
      <c r="AC63" s="296">
        <v>284</v>
      </c>
      <c r="AD63" s="296">
        <v>280</v>
      </c>
      <c r="AE63" s="296">
        <v>304</v>
      </c>
      <c r="AF63" s="296">
        <v>296</v>
      </c>
      <c r="AG63" s="296">
        <v>299</v>
      </c>
      <c r="AH63" s="296">
        <v>317</v>
      </c>
      <c r="AI63" s="296">
        <v>306</v>
      </c>
      <c r="AJ63" s="296">
        <v>268</v>
      </c>
      <c r="AK63" s="296">
        <v>275</v>
      </c>
      <c r="AL63" s="296">
        <v>278</v>
      </c>
      <c r="AM63" s="296">
        <v>276</v>
      </c>
      <c r="AN63" s="296">
        <v>258</v>
      </c>
      <c r="AO63" s="296">
        <v>256</v>
      </c>
      <c r="AP63" s="296">
        <v>232</v>
      </c>
      <c r="AQ63" s="296">
        <v>231</v>
      </c>
      <c r="AR63" s="296">
        <v>210</v>
      </c>
      <c r="AS63" s="296">
        <v>211</v>
      </c>
      <c r="AT63" s="296">
        <v>224</v>
      </c>
      <c r="AU63" s="296">
        <v>230</v>
      </c>
      <c r="AV63" s="296">
        <v>216</v>
      </c>
      <c r="AW63" s="296">
        <v>202</v>
      </c>
      <c r="AX63" s="296">
        <v>193</v>
      </c>
      <c r="AY63" s="296">
        <v>201</v>
      </c>
      <c r="AZ63" s="296">
        <v>212</v>
      </c>
      <c r="BA63" s="296">
        <v>229</v>
      </c>
      <c r="BB63" s="296">
        <v>229</v>
      </c>
      <c r="BC63" s="296">
        <v>222</v>
      </c>
      <c r="BD63" s="296">
        <v>234</v>
      </c>
      <c r="BE63" s="296">
        <v>229</v>
      </c>
      <c r="BF63" s="296">
        <v>236</v>
      </c>
      <c r="BG63" s="296">
        <v>266</v>
      </c>
      <c r="BH63" s="296">
        <v>263</v>
      </c>
      <c r="BI63" s="296">
        <v>262</v>
      </c>
      <c r="BJ63" s="296">
        <v>264</v>
      </c>
      <c r="BK63" s="296">
        <v>261</v>
      </c>
      <c r="BL63" s="296">
        <v>255</v>
      </c>
      <c r="BM63" s="296">
        <v>240</v>
      </c>
      <c r="BN63" s="296">
        <v>222</v>
      </c>
      <c r="BO63" s="296">
        <v>214</v>
      </c>
      <c r="BP63" s="296">
        <v>237</v>
      </c>
      <c r="BQ63" s="296">
        <v>246</v>
      </c>
      <c r="BR63" s="296">
        <v>241</v>
      </c>
      <c r="BS63" s="296">
        <v>254</v>
      </c>
      <c r="BT63" s="296">
        <v>254</v>
      </c>
      <c r="BU63" s="296">
        <v>240</v>
      </c>
      <c r="BV63" s="296">
        <v>234</v>
      </c>
      <c r="BW63" s="296">
        <v>245</v>
      </c>
    </row>
    <row r="64" spans="1:75" x14ac:dyDescent="0.25">
      <c r="A64" t="s">
        <v>61</v>
      </c>
      <c r="B64" s="296">
        <v>468</v>
      </c>
      <c r="C64" s="296">
        <v>468</v>
      </c>
      <c r="D64" s="296">
        <v>473</v>
      </c>
      <c r="E64" s="296">
        <v>480</v>
      </c>
      <c r="F64" s="296">
        <v>465</v>
      </c>
      <c r="G64" s="296">
        <v>472</v>
      </c>
      <c r="H64" s="296">
        <v>504</v>
      </c>
      <c r="I64" s="296">
        <v>506</v>
      </c>
      <c r="J64" s="296">
        <v>507</v>
      </c>
      <c r="K64" s="296">
        <v>505</v>
      </c>
      <c r="L64" s="296">
        <v>480</v>
      </c>
      <c r="M64" s="296">
        <v>469</v>
      </c>
      <c r="N64" s="296">
        <v>467</v>
      </c>
      <c r="O64" s="296">
        <v>471</v>
      </c>
      <c r="P64" s="296">
        <v>465</v>
      </c>
      <c r="Q64" s="296">
        <v>476</v>
      </c>
      <c r="R64" s="296">
        <v>492</v>
      </c>
      <c r="S64" s="296">
        <v>512</v>
      </c>
      <c r="T64" s="296">
        <v>488</v>
      </c>
      <c r="U64" s="296">
        <v>493</v>
      </c>
      <c r="V64" s="296">
        <v>515</v>
      </c>
      <c r="W64" s="296">
        <v>505</v>
      </c>
      <c r="X64" s="296">
        <v>477</v>
      </c>
      <c r="Y64" s="296">
        <v>487</v>
      </c>
      <c r="Z64" s="296">
        <v>500</v>
      </c>
      <c r="AA64" s="296">
        <v>512</v>
      </c>
      <c r="AB64" s="296">
        <v>501</v>
      </c>
      <c r="AC64" s="296">
        <v>476</v>
      </c>
      <c r="AD64" s="296">
        <v>485</v>
      </c>
      <c r="AE64" s="296">
        <v>492</v>
      </c>
      <c r="AF64" s="296">
        <v>508</v>
      </c>
      <c r="AG64" s="296">
        <v>496</v>
      </c>
      <c r="AH64" s="296">
        <v>477</v>
      </c>
      <c r="AI64" s="296">
        <v>500</v>
      </c>
      <c r="AJ64" s="296">
        <v>507</v>
      </c>
      <c r="AK64" s="296">
        <v>526</v>
      </c>
      <c r="AL64" s="296">
        <v>524</v>
      </c>
      <c r="AM64" s="296">
        <v>543</v>
      </c>
      <c r="AN64" s="296">
        <v>558</v>
      </c>
      <c r="AO64" s="296">
        <v>567</v>
      </c>
      <c r="AP64" s="296">
        <v>556</v>
      </c>
      <c r="AQ64" s="296">
        <v>543</v>
      </c>
      <c r="AR64" s="296">
        <v>550</v>
      </c>
      <c r="AS64" s="296">
        <v>566</v>
      </c>
      <c r="AT64" s="296">
        <v>590</v>
      </c>
      <c r="AU64" s="296">
        <v>578</v>
      </c>
      <c r="AV64" s="296">
        <v>521</v>
      </c>
      <c r="AW64" s="296">
        <v>481</v>
      </c>
      <c r="AX64" s="296">
        <v>491</v>
      </c>
      <c r="AY64" s="296">
        <v>484</v>
      </c>
      <c r="AZ64" s="296">
        <v>472</v>
      </c>
      <c r="BA64" s="296">
        <v>455</v>
      </c>
      <c r="BB64" s="296">
        <v>448</v>
      </c>
      <c r="BC64" s="296">
        <v>449</v>
      </c>
      <c r="BD64" s="296">
        <v>451</v>
      </c>
      <c r="BE64" s="296">
        <v>463</v>
      </c>
      <c r="BF64" s="296">
        <v>454</v>
      </c>
      <c r="BG64" s="296">
        <v>477</v>
      </c>
      <c r="BH64" s="296">
        <v>482</v>
      </c>
      <c r="BI64" s="296">
        <v>497</v>
      </c>
      <c r="BJ64" s="296">
        <v>515</v>
      </c>
      <c r="BK64" s="296">
        <v>542</v>
      </c>
      <c r="BL64" s="296">
        <v>565</v>
      </c>
      <c r="BM64" s="296">
        <v>556</v>
      </c>
      <c r="BN64" s="296">
        <v>571</v>
      </c>
      <c r="BO64" s="296">
        <v>571</v>
      </c>
      <c r="BP64" s="296">
        <v>560</v>
      </c>
      <c r="BQ64" s="296">
        <v>545</v>
      </c>
      <c r="BR64" s="296">
        <v>504</v>
      </c>
      <c r="BS64" s="296">
        <v>507</v>
      </c>
      <c r="BT64" s="296">
        <v>470</v>
      </c>
      <c r="BU64" s="296">
        <v>451</v>
      </c>
      <c r="BV64" s="296">
        <v>478</v>
      </c>
      <c r="BW64" s="296">
        <v>486</v>
      </c>
    </row>
    <row r="65" spans="1:75" x14ac:dyDescent="0.25">
      <c r="A65" t="s">
        <v>62</v>
      </c>
      <c r="B65" s="296">
        <v>9</v>
      </c>
      <c r="C65" s="296">
        <v>8</v>
      </c>
      <c r="D65" s="296">
        <v>10</v>
      </c>
      <c r="E65" s="296">
        <v>9</v>
      </c>
      <c r="F65" s="296">
        <v>9</v>
      </c>
      <c r="G65" s="296">
        <v>8</v>
      </c>
      <c r="H65" s="296">
        <v>8</v>
      </c>
      <c r="I65" s="296">
        <v>6</v>
      </c>
      <c r="J65" s="296">
        <v>6</v>
      </c>
      <c r="K65" s="296">
        <v>5</v>
      </c>
      <c r="L65" s="296">
        <v>5</v>
      </c>
      <c r="M65" s="296">
        <v>5</v>
      </c>
      <c r="N65" s="296">
        <v>4</v>
      </c>
      <c r="O65" s="296">
        <v>4</v>
      </c>
      <c r="P65" s="296">
        <v>4</v>
      </c>
      <c r="Q65" s="296">
        <v>3</v>
      </c>
      <c r="R65" s="296">
        <v>4</v>
      </c>
      <c r="S65" s="296">
        <v>4</v>
      </c>
      <c r="T65" s="296">
        <v>4</v>
      </c>
      <c r="U65" s="296">
        <v>4</v>
      </c>
      <c r="V65" s="296">
        <v>8</v>
      </c>
      <c r="W65" s="296">
        <v>10</v>
      </c>
      <c r="X65" s="296">
        <v>12</v>
      </c>
      <c r="Y65" s="296">
        <v>12</v>
      </c>
      <c r="Z65" s="296">
        <v>12</v>
      </c>
      <c r="AA65" s="296">
        <v>12</v>
      </c>
      <c r="AB65" s="296">
        <v>13</v>
      </c>
      <c r="AC65" s="296">
        <v>15</v>
      </c>
      <c r="AD65" s="296">
        <v>9</v>
      </c>
      <c r="AE65" s="296">
        <v>9</v>
      </c>
      <c r="AF65" s="296">
        <v>9</v>
      </c>
      <c r="AG65" s="296">
        <v>9</v>
      </c>
      <c r="AH65" s="296">
        <v>7</v>
      </c>
      <c r="AI65" s="296">
        <v>7</v>
      </c>
      <c r="AJ65" s="296">
        <v>5</v>
      </c>
      <c r="AK65" s="296">
        <v>5</v>
      </c>
      <c r="AL65" s="296">
        <v>6</v>
      </c>
      <c r="AM65" s="296">
        <v>6</v>
      </c>
      <c r="AN65" s="296">
        <v>5</v>
      </c>
      <c r="AO65" s="296">
        <v>13</v>
      </c>
      <c r="AP65" s="296">
        <v>13</v>
      </c>
      <c r="AQ65" s="296">
        <v>13</v>
      </c>
      <c r="AR65" s="296">
        <v>14</v>
      </c>
      <c r="AS65" s="296">
        <v>11</v>
      </c>
      <c r="AT65" s="296">
        <v>6</v>
      </c>
      <c r="AU65" s="296">
        <v>5</v>
      </c>
      <c r="AV65" s="296">
        <v>8</v>
      </c>
      <c r="AW65" s="296">
        <v>9</v>
      </c>
      <c r="AX65" s="296">
        <v>7</v>
      </c>
      <c r="AY65" s="296">
        <v>8</v>
      </c>
      <c r="AZ65" s="296">
        <v>7</v>
      </c>
      <c r="BA65" s="296">
        <v>6</v>
      </c>
      <c r="BB65" s="296">
        <v>5</v>
      </c>
      <c r="BC65" s="296">
        <v>7</v>
      </c>
      <c r="BD65" s="296">
        <v>4</v>
      </c>
      <c r="BE65" s="296">
        <v>4</v>
      </c>
      <c r="BF65" s="296">
        <v>3</v>
      </c>
      <c r="BG65" s="296">
        <v>2</v>
      </c>
      <c r="BH65" s="296">
        <v>2</v>
      </c>
      <c r="BI65" s="296">
        <v>1</v>
      </c>
      <c r="BJ65" s="296">
        <v>1</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163</v>
      </c>
      <c r="C66" s="296">
        <v>157</v>
      </c>
      <c r="D66" s="296">
        <v>153</v>
      </c>
      <c r="E66" s="296">
        <v>159</v>
      </c>
      <c r="F66" s="296">
        <v>144</v>
      </c>
      <c r="G66" s="296">
        <v>173</v>
      </c>
      <c r="H66" s="296">
        <v>168</v>
      </c>
      <c r="I66" s="296">
        <v>154</v>
      </c>
      <c r="J66" s="296">
        <v>154</v>
      </c>
      <c r="K66" s="296">
        <v>158</v>
      </c>
      <c r="L66" s="296">
        <v>163</v>
      </c>
      <c r="M66" s="296">
        <v>167</v>
      </c>
      <c r="N66" s="296">
        <v>168</v>
      </c>
      <c r="O66" s="296">
        <v>180</v>
      </c>
      <c r="P66" s="296">
        <v>166</v>
      </c>
      <c r="Q66" s="296">
        <v>170</v>
      </c>
      <c r="R66" s="296">
        <v>179</v>
      </c>
      <c r="S66" s="296">
        <v>176</v>
      </c>
      <c r="T66" s="296">
        <v>173</v>
      </c>
      <c r="U66" s="296">
        <v>159</v>
      </c>
      <c r="V66" s="296">
        <v>157</v>
      </c>
      <c r="W66" s="296">
        <v>150</v>
      </c>
      <c r="X66" s="296">
        <v>148</v>
      </c>
      <c r="Y66" s="296">
        <v>142</v>
      </c>
      <c r="Z66" s="296">
        <v>135</v>
      </c>
      <c r="AA66" s="296">
        <v>134</v>
      </c>
      <c r="AB66" s="296">
        <v>131</v>
      </c>
      <c r="AC66" s="296">
        <v>131</v>
      </c>
      <c r="AD66" s="296">
        <v>139</v>
      </c>
      <c r="AE66" s="296">
        <v>149</v>
      </c>
      <c r="AF66" s="296">
        <v>148</v>
      </c>
      <c r="AG66" s="296">
        <v>144</v>
      </c>
      <c r="AH66" s="296">
        <v>137</v>
      </c>
      <c r="AI66" s="296">
        <v>136</v>
      </c>
      <c r="AJ66" s="296">
        <v>136</v>
      </c>
      <c r="AK66" s="296">
        <v>135</v>
      </c>
      <c r="AL66" s="296">
        <v>120</v>
      </c>
      <c r="AM66" s="296">
        <v>114</v>
      </c>
      <c r="AN66" s="296">
        <v>116</v>
      </c>
      <c r="AO66" s="296">
        <v>109</v>
      </c>
      <c r="AP66" s="296">
        <v>99</v>
      </c>
      <c r="AQ66" s="296">
        <v>106</v>
      </c>
      <c r="AR66" s="296">
        <v>112</v>
      </c>
      <c r="AS66" s="296">
        <v>116</v>
      </c>
      <c r="AT66" s="296">
        <v>113</v>
      </c>
      <c r="AU66" s="296">
        <v>117</v>
      </c>
      <c r="AV66" s="296">
        <v>104</v>
      </c>
      <c r="AW66" s="296">
        <v>105</v>
      </c>
      <c r="AX66" s="296">
        <v>97</v>
      </c>
      <c r="AY66" s="296">
        <v>105</v>
      </c>
      <c r="AZ66" s="296">
        <v>104</v>
      </c>
      <c r="BA66" s="296">
        <v>86</v>
      </c>
      <c r="BB66" s="296">
        <v>73</v>
      </c>
      <c r="BC66" s="296">
        <v>74</v>
      </c>
      <c r="BD66" s="296">
        <v>75</v>
      </c>
      <c r="BE66" s="296">
        <v>82</v>
      </c>
      <c r="BF66" s="296">
        <v>85</v>
      </c>
      <c r="BG66" s="296">
        <v>84</v>
      </c>
      <c r="BH66" s="296">
        <v>85</v>
      </c>
      <c r="BI66" s="296">
        <v>76</v>
      </c>
      <c r="BJ66" s="296">
        <v>77</v>
      </c>
      <c r="BK66" s="296">
        <v>85</v>
      </c>
      <c r="BL66" s="296">
        <v>87</v>
      </c>
      <c r="BM66" s="296">
        <v>89</v>
      </c>
      <c r="BN66" s="296">
        <v>93</v>
      </c>
      <c r="BO66" s="296">
        <v>102</v>
      </c>
      <c r="BP66" s="296">
        <v>112</v>
      </c>
      <c r="BQ66" s="296">
        <v>117</v>
      </c>
      <c r="BR66" s="296">
        <v>110</v>
      </c>
      <c r="BS66" s="296">
        <v>110</v>
      </c>
      <c r="BT66" s="296">
        <v>113</v>
      </c>
      <c r="BU66" s="296">
        <v>116</v>
      </c>
      <c r="BV66" s="296">
        <v>109</v>
      </c>
      <c r="BW66" s="296">
        <v>108</v>
      </c>
    </row>
    <row r="67" spans="1:75" x14ac:dyDescent="0.25">
      <c r="A67" t="s">
        <v>64</v>
      </c>
      <c r="B67" s="296">
        <v>325</v>
      </c>
      <c r="C67" s="296">
        <v>332</v>
      </c>
      <c r="D67" s="296">
        <v>331</v>
      </c>
      <c r="E67" s="296">
        <v>311</v>
      </c>
      <c r="F67" s="296">
        <v>323</v>
      </c>
      <c r="G67" s="296">
        <v>339</v>
      </c>
      <c r="H67" s="296">
        <v>325</v>
      </c>
      <c r="I67" s="296">
        <v>312</v>
      </c>
      <c r="J67" s="296">
        <v>306</v>
      </c>
      <c r="K67" s="296">
        <v>301</v>
      </c>
      <c r="L67" s="296">
        <v>311</v>
      </c>
      <c r="M67" s="296">
        <v>314</v>
      </c>
      <c r="N67" s="296">
        <v>317</v>
      </c>
      <c r="O67" s="296">
        <v>335</v>
      </c>
      <c r="P67" s="296">
        <v>356</v>
      </c>
      <c r="Q67" s="296">
        <v>385</v>
      </c>
      <c r="R67" s="296">
        <v>403</v>
      </c>
      <c r="S67" s="296">
        <v>384</v>
      </c>
      <c r="T67" s="296">
        <v>371</v>
      </c>
      <c r="U67" s="296">
        <v>362</v>
      </c>
      <c r="V67" s="296">
        <v>369</v>
      </c>
      <c r="W67" s="296">
        <v>353</v>
      </c>
      <c r="X67" s="296">
        <v>374</v>
      </c>
      <c r="Y67" s="296">
        <v>398</v>
      </c>
      <c r="Z67" s="296">
        <v>424</v>
      </c>
      <c r="AA67" s="296">
        <v>449</v>
      </c>
      <c r="AB67" s="296">
        <v>455</v>
      </c>
      <c r="AC67" s="296">
        <v>473</v>
      </c>
      <c r="AD67" s="296">
        <v>466</v>
      </c>
      <c r="AE67" s="296">
        <v>457</v>
      </c>
      <c r="AF67" s="296">
        <v>434</v>
      </c>
      <c r="AG67" s="296">
        <v>438</v>
      </c>
      <c r="AH67" s="296">
        <v>423</v>
      </c>
      <c r="AI67" s="296">
        <v>442</v>
      </c>
      <c r="AJ67" s="296">
        <v>432</v>
      </c>
      <c r="AK67" s="296">
        <v>424</v>
      </c>
      <c r="AL67" s="296">
        <v>399</v>
      </c>
      <c r="AM67" s="296">
        <v>395</v>
      </c>
      <c r="AN67" s="296">
        <v>384</v>
      </c>
      <c r="AO67" s="296">
        <v>386</v>
      </c>
      <c r="AP67" s="296">
        <v>386</v>
      </c>
      <c r="AQ67" s="296">
        <v>370</v>
      </c>
      <c r="AR67" s="296">
        <v>352</v>
      </c>
      <c r="AS67" s="296">
        <v>342</v>
      </c>
      <c r="AT67" s="296">
        <v>315</v>
      </c>
      <c r="AU67" s="296">
        <v>300</v>
      </c>
      <c r="AV67" s="296">
        <v>306</v>
      </c>
      <c r="AW67" s="296">
        <v>261</v>
      </c>
      <c r="AX67" s="296">
        <v>259</v>
      </c>
      <c r="AY67" s="296">
        <v>262</v>
      </c>
      <c r="AZ67" s="296">
        <v>273</v>
      </c>
      <c r="BA67" s="296">
        <v>268</v>
      </c>
      <c r="BB67" s="296">
        <v>267</v>
      </c>
      <c r="BC67" s="296">
        <v>277</v>
      </c>
      <c r="BD67" s="296">
        <v>286</v>
      </c>
      <c r="BE67" s="296">
        <v>300</v>
      </c>
      <c r="BF67" s="296">
        <v>298</v>
      </c>
      <c r="BG67" s="296">
        <v>293</v>
      </c>
      <c r="BH67" s="296">
        <v>293</v>
      </c>
      <c r="BI67" s="296">
        <v>315</v>
      </c>
      <c r="BJ67" s="296">
        <v>327</v>
      </c>
      <c r="BK67" s="296">
        <v>338</v>
      </c>
      <c r="BL67" s="296">
        <v>344</v>
      </c>
      <c r="BM67" s="296">
        <v>334</v>
      </c>
      <c r="BN67" s="296">
        <v>343</v>
      </c>
      <c r="BO67" s="296">
        <v>354</v>
      </c>
      <c r="BP67" s="296">
        <v>365</v>
      </c>
      <c r="BQ67" s="296">
        <v>378</v>
      </c>
      <c r="BR67" s="296">
        <v>361</v>
      </c>
      <c r="BS67" s="296">
        <v>394</v>
      </c>
      <c r="BT67" s="296">
        <v>408</v>
      </c>
      <c r="BU67" s="296">
        <v>425</v>
      </c>
      <c r="BV67" s="296">
        <v>411</v>
      </c>
      <c r="BW67" s="296">
        <v>425</v>
      </c>
    </row>
    <row r="68" spans="1:75" x14ac:dyDescent="0.25">
      <c r="A68" t="s">
        <v>65</v>
      </c>
      <c r="B68" s="296">
        <v>417</v>
      </c>
      <c r="C68" s="296">
        <v>425</v>
      </c>
      <c r="D68" s="296">
        <v>439</v>
      </c>
      <c r="E68" s="296">
        <v>430</v>
      </c>
      <c r="F68" s="296">
        <v>430</v>
      </c>
      <c r="G68" s="296">
        <v>449</v>
      </c>
      <c r="H68" s="296">
        <v>438</v>
      </c>
      <c r="I68" s="296">
        <v>457</v>
      </c>
      <c r="J68" s="296">
        <v>463</v>
      </c>
      <c r="K68" s="296">
        <v>475</v>
      </c>
      <c r="L68" s="296">
        <v>477</v>
      </c>
      <c r="M68" s="296">
        <v>486</v>
      </c>
      <c r="N68" s="296">
        <v>485</v>
      </c>
      <c r="O68" s="296">
        <v>493</v>
      </c>
      <c r="P68" s="296">
        <v>517</v>
      </c>
      <c r="Q68" s="296">
        <v>509</v>
      </c>
      <c r="R68" s="296">
        <v>539</v>
      </c>
      <c r="S68" s="296">
        <v>554</v>
      </c>
      <c r="T68" s="296">
        <v>547</v>
      </c>
      <c r="U68" s="296">
        <v>537</v>
      </c>
      <c r="V68" s="296">
        <v>554</v>
      </c>
      <c r="W68" s="296">
        <v>545</v>
      </c>
      <c r="X68" s="296">
        <v>511</v>
      </c>
      <c r="Y68" s="296">
        <v>481</v>
      </c>
      <c r="Z68" s="296">
        <v>460</v>
      </c>
      <c r="AA68" s="296">
        <v>477</v>
      </c>
      <c r="AB68" s="296">
        <v>462</v>
      </c>
      <c r="AC68" s="296">
        <v>459</v>
      </c>
      <c r="AD68" s="296">
        <v>469</v>
      </c>
      <c r="AE68" s="296">
        <v>476</v>
      </c>
      <c r="AF68" s="296">
        <v>476</v>
      </c>
      <c r="AG68" s="296">
        <v>457</v>
      </c>
      <c r="AH68" s="296">
        <v>446</v>
      </c>
      <c r="AI68" s="296">
        <v>484</v>
      </c>
      <c r="AJ68" s="296">
        <v>508</v>
      </c>
      <c r="AK68" s="296">
        <v>517</v>
      </c>
      <c r="AL68" s="296">
        <v>526</v>
      </c>
      <c r="AM68" s="296">
        <v>508</v>
      </c>
      <c r="AN68" s="296">
        <v>516</v>
      </c>
      <c r="AO68" s="296">
        <v>491</v>
      </c>
      <c r="AP68" s="296">
        <v>483</v>
      </c>
      <c r="AQ68" s="296">
        <v>515</v>
      </c>
      <c r="AR68" s="296">
        <v>514</v>
      </c>
      <c r="AS68" s="296">
        <v>491</v>
      </c>
      <c r="AT68" s="296">
        <v>470</v>
      </c>
      <c r="AU68" s="296">
        <v>472</v>
      </c>
      <c r="AV68" s="296">
        <v>464</v>
      </c>
      <c r="AW68" s="296">
        <v>465</v>
      </c>
      <c r="AX68" s="296">
        <v>452</v>
      </c>
      <c r="AY68" s="296">
        <v>487</v>
      </c>
      <c r="AZ68" s="296">
        <v>475</v>
      </c>
      <c r="BA68" s="296">
        <v>490</v>
      </c>
      <c r="BB68" s="296">
        <v>492</v>
      </c>
      <c r="BC68" s="296">
        <v>503</v>
      </c>
      <c r="BD68" s="296">
        <v>495</v>
      </c>
      <c r="BE68" s="296">
        <v>487</v>
      </c>
      <c r="BF68" s="296">
        <v>502</v>
      </c>
      <c r="BG68" s="296">
        <v>487</v>
      </c>
      <c r="BH68" s="296">
        <v>489</v>
      </c>
      <c r="BI68" s="296">
        <v>478</v>
      </c>
      <c r="BJ68" s="296">
        <v>481</v>
      </c>
      <c r="BK68" s="296">
        <v>490</v>
      </c>
      <c r="BL68" s="296">
        <v>488</v>
      </c>
      <c r="BM68" s="296">
        <v>490</v>
      </c>
      <c r="BN68" s="296">
        <v>481</v>
      </c>
      <c r="BO68" s="296">
        <v>479</v>
      </c>
      <c r="BP68" s="296">
        <v>490</v>
      </c>
      <c r="BQ68" s="296">
        <v>475</v>
      </c>
      <c r="BR68" s="296">
        <v>469</v>
      </c>
      <c r="BS68" s="296">
        <v>460</v>
      </c>
      <c r="BT68" s="296">
        <v>454</v>
      </c>
      <c r="BU68" s="296">
        <v>430</v>
      </c>
      <c r="BV68" s="296">
        <v>438</v>
      </c>
      <c r="BW68" s="296">
        <v>453</v>
      </c>
    </row>
    <row r="69" spans="1:75" x14ac:dyDescent="0.25">
      <c r="A69" t="s">
        <v>66</v>
      </c>
      <c r="B69" s="296">
        <v>668</v>
      </c>
      <c r="C69" s="296">
        <v>666</v>
      </c>
      <c r="D69" s="296">
        <v>686</v>
      </c>
      <c r="E69" s="296">
        <v>679</v>
      </c>
      <c r="F69" s="296">
        <v>671</v>
      </c>
      <c r="G69" s="296">
        <v>677</v>
      </c>
      <c r="H69" s="296">
        <v>643</v>
      </c>
      <c r="I69" s="296">
        <v>643</v>
      </c>
      <c r="J69" s="296">
        <v>651</v>
      </c>
      <c r="K69" s="296">
        <v>693</v>
      </c>
      <c r="L69" s="296">
        <v>684</v>
      </c>
      <c r="M69" s="296">
        <v>659</v>
      </c>
      <c r="N69" s="296">
        <v>677</v>
      </c>
      <c r="O69" s="296">
        <v>680</v>
      </c>
      <c r="P69" s="296">
        <v>622</v>
      </c>
      <c r="Q69" s="296">
        <v>671</v>
      </c>
      <c r="R69" s="296">
        <v>675</v>
      </c>
      <c r="S69" s="296">
        <v>666</v>
      </c>
      <c r="T69" s="296">
        <v>605</v>
      </c>
      <c r="U69" s="296">
        <v>584</v>
      </c>
      <c r="V69" s="296">
        <v>585</v>
      </c>
      <c r="W69" s="296">
        <v>588</v>
      </c>
      <c r="X69" s="296">
        <v>555</v>
      </c>
      <c r="Y69" s="296">
        <v>548</v>
      </c>
      <c r="Z69" s="296">
        <v>508</v>
      </c>
      <c r="AA69" s="296">
        <v>495</v>
      </c>
      <c r="AB69" s="296">
        <v>493</v>
      </c>
      <c r="AC69" s="296">
        <v>491</v>
      </c>
      <c r="AD69" s="296">
        <v>508</v>
      </c>
      <c r="AE69" s="296">
        <v>491</v>
      </c>
      <c r="AF69" s="296">
        <v>460</v>
      </c>
      <c r="AG69" s="296">
        <v>392</v>
      </c>
      <c r="AH69" s="296">
        <v>393</v>
      </c>
      <c r="AI69" s="296">
        <v>374</v>
      </c>
      <c r="AJ69" s="296">
        <v>364</v>
      </c>
      <c r="AK69" s="296">
        <v>364</v>
      </c>
      <c r="AL69" s="296">
        <v>372</v>
      </c>
      <c r="AM69" s="296">
        <v>376</v>
      </c>
      <c r="AN69" s="296">
        <v>384</v>
      </c>
      <c r="AO69" s="296">
        <v>398</v>
      </c>
      <c r="AP69" s="296">
        <v>414</v>
      </c>
      <c r="AQ69" s="296">
        <v>409</v>
      </c>
      <c r="AR69" s="296">
        <v>411</v>
      </c>
      <c r="AS69" s="296">
        <v>409</v>
      </c>
      <c r="AT69" s="296">
        <v>414</v>
      </c>
      <c r="AU69" s="296">
        <v>422</v>
      </c>
      <c r="AV69" s="296">
        <v>454</v>
      </c>
      <c r="AW69" s="296">
        <v>435</v>
      </c>
      <c r="AX69" s="296">
        <v>401</v>
      </c>
      <c r="AY69" s="296">
        <v>408</v>
      </c>
      <c r="AZ69" s="296">
        <v>437</v>
      </c>
      <c r="BA69" s="296">
        <v>467</v>
      </c>
      <c r="BB69" s="296">
        <v>470</v>
      </c>
      <c r="BC69" s="296">
        <v>498</v>
      </c>
      <c r="BD69" s="296">
        <v>483</v>
      </c>
      <c r="BE69" s="296">
        <v>465</v>
      </c>
      <c r="BF69" s="296">
        <v>458</v>
      </c>
      <c r="BG69" s="296">
        <v>468</v>
      </c>
      <c r="BH69" s="296">
        <v>472</v>
      </c>
      <c r="BI69" s="296">
        <v>458</v>
      </c>
      <c r="BJ69" s="296">
        <v>489</v>
      </c>
      <c r="BK69" s="296">
        <v>548</v>
      </c>
      <c r="BL69" s="296">
        <v>570</v>
      </c>
      <c r="BM69" s="296">
        <v>618</v>
      </c>
      <c r="BN69" s="296">
        <v>638</v>
      </c>
      <c r="BO69" s="296">
        <v>644</v>
      </c>
      <c r="BP69" s="296">
        <v>597</v>
      </c>
      <c r="BQ69" s="296">
        <v>567</v>
      </c>
      <c r="BR69" s="296">
        <v>557</v>
      </c>
      <c r="BS69" s="296">
        <v>546</v>
      </c>
      <c r="BT69" s="296">
        <v>551</v>
      </c>
      <c r="BU69" s="296">
        <v>570</v>
      </c>
      <c r="BV69" s="296">
        <v>594</v>
      </c>
      <c r="BW69" s="296">
        <v>621</v>
      </c>
    </row>
    <row r="70" spans="1:75" x14ac:dyDescent="0.25">
      <c r="A70" t="s">
        <v>67</v>
      </c>
      <c r="B70" s="296">
        <v>169</v>
      </c>
      <c r="C70" s="296">
        <v>174</v>
      </c>
      <c r="D70" s="296">
        <v>190</v>
      </c>
      <c r="E70" s="296">
        <v>188</v>
      </c>
      <c r="F70" s="296">
        <v>182</v>
      </c>
      <c r="G70" s="296">
        <v>192</v>
      </c>
      <c r="H70" s="296">
        <v>205</v>
      </c>
      <c r="I70" s="296">
        <v>209</v>
      </c>
      <c r="J70" s="296">
        <v>198</v>
      </c>
      <c r="K70" s="296">
        <v>188</v>
      </c>
      <c r="L70" s="296">
        <v>196</v>
      </c>
      <c r="M70" s="296">
        <v>204</v>
      </c>
      <c r="N70" s="296">
        <v>185</v>
      </c>
      <c r="O70" s="296">
        <v>197</v>
      </c>
      <c r="P70" s="296">
        <v>202</v>
      </c>
      <c r="Q70" s="296">
        <v>203</v>
      </c>
      <c r="R70" s="296">
        <v>199</v>
      </c>
      <c r="S70" s="296">
        <v>188</v>
      </c>
      <c r="T70" s="296">
        <v>165</v>
      </c>
      <c r="U70" s="296">
        <v>159</v>
      </c>
      <c r="V70" s="296">
        <v>161</v>
      </c>
      <c r="W70" s="296">
        <v>155</v>
      </c>
      <c r="X70" s="296">
        <v>156</v>
      </c>
      <c r="Y70" s="296">
        <v>164</v>
      </c>
      <c r="Z70" s="296">
        <v>161</v>
      </c>
      <c r="AA70" s="296">
        <v>169</v>
      </c>
      <c r="AB70" s="296">
        <v>176</v>
      </c>
      <c r="AC70" s="296">
        <v>168</v>
      </c>
      <c r="AD70" s="296">
        <v>166</v>
      </c>
      <c r="AE70" s="296">
        <v>164</v>
      </c>
      <c r="AF70" s="296">
        <v>165</v>
      </c>
      <c r="AG70" s="296">
        <v>153</v>
      </c>
      <c r="AH70" s="296">
        <v>134</v>
      </c>
      <c r="AI70" s="296">
        <v>129</v>
      </c>
      <c r="AJ70" s="296">
        <v>132</v>
      </c>
      <c r="AK70" s="296">
        <v>127</v>
      </c>
      <c r="AL70" s="296">
        <v>139</v>
      </c>
      <c r="AM70" s="296">
        <v>143</v>
      </c>
      <c r="AN70" s="296">
        <v>127</v>
      </c>
      <c r="AO70" s="296">
        <v>136</v>
      </c>
      <c r="AP70" s="296">
        <v>128</v>
      </c>
      <c r="AQ70" s="296">
        <v>111</v>
      </c>
      <c r="AR70" s="296">
        <v>106</v>
      </c>
      <c r="AS70" s="296">
        <v>107</v>
      </c>
      <c r="AT70" s="296">
        <v>94</v>
      </c>
      <c r="AU70" s="296">
        <v>98</v>
      </c>
      <c r="AV70" s="296">
        <v>114</v>
      </c>
      <c r="AW70" s="296">
        <v>118</v>
      </c>
      <c r="AX70" s="296">
        <v>130</v>
      </c>
      <c r="AY70" s="296">
        <v>132</v>
      </c>
      <c r="AZ70" s="296">
        <v>127</v>
      </c>
      <c r="BA70" s="296">
        <v>127</v>
      </c>
      <c r="BB70" s="296">
        <v>127</v>
      </c>
      <c r="BC70" s="296">
        <v>129</v>
      </c>
      <c r="BD70" s="296">
        <v>129</v>
      </c>
      <c r="BE70" s="296">
        <v>128</v>
      </c>
      <c r="BF70" s="296">
        <v>120</v>
      </c>
      <c r="BG70" s="296">
        <v>130</v>
      </c>
      <c r="BH70" s="296">
        <v>125</v>
      </c>
      <c r="BI70" s="296">
        <v>118</v>
      </c>
      <c r="BJ70" s="296">
        <v>101</v>
      </c>
      <c r="BK70" s="296">
        <v>107</v>
      </c>
      <c r="BL70" s="296">
        <v>117</v>
      </c>
      <c r="BM70" s="296">
        <v>116</v>
      </c>
      <c r="BN70" s="296">
        <v>111</v>
      </c>
      <c r="BO70" s="296">
        <v>107</v>
      </c>
      <c r="BP70" s="296">
        <v>106</v>
      </c>
      <c r="BQ70" s="296">
        <v>105</v>
      </c>
      <c r="BR70" s="296">
        <v>112</v>
      </c>
      <c r="BS70" s="296">
        <v>114</v>
      </c>
      <c r="BT70" s="296">
        <v>115</v>
      </c>
      <c r="BU70" s="296">
        <v>126</v>
      </c>
      <c r="BV70" s="296">
        <v>122</v>
      </c>
      <c r="BW70" s="296">
        <v>134</v>
      </c>
    </row>
    <row r="71" spans="1:75" x14ac:dyDescent="0.25">
      <c r="A71" t="s">
        <v>68</v>
      </c>
      <c r="B71" s="296">
        <v>142</v>
      </c>
      <c r="C71" s="296">
        <v>157</v>
      </c>
      <c r="D71" s="296">
        <v>151</v>
      </c>
      <c r="E71" s="296">
        <v>147</v>
      </c>
      <c r="F71" s="296">
        <v>144</v>
      </c>
      <c r="G71" s="296">
        <v>153</v>
      </c>
      <c r="H71" s="296">
        <v>132</v>
      </c>
      <c r="I71" s="296">
        <v>138</v>
      </c>
      <c r="J71" s="296">
        <v>151</v>
      </c>
      <c r="K71" s="296">
        <v>156</v>
      </c>
      <c r="L71" s="296">
        <v>150</v>
      </c>
      <c r="M71" s="296">
        <v>134</v>
      </c>
      <c r="N71" s="296">
        <v>141</v>
      </c>
      <c r="O71" s="296">
        <v>146</v>
      </c>
      <c r="P71" s="296">
        <v>145</v>
      </c>
      <c r="Q71" s="296">
        <v>160</v>
      </c>
      <c r="R71" s="296">
        <v>166</v>
      </c>
      <c r="S71" s="296">
        <v>173</v>
      </c>
      <c r="T71" s="296">
        <v>162</v>
      </c>
      <c r="U71" s="296">
        <v>155</v>
      </c>
      <c r="V71" s="296">
        <v>156</v>
      </c>
      <c r="W71" s="296">
        <v>166</v>
      </c>
      <c r="X71" s="296">
        <v>169</v>
      </c>
      <c r="Y71" s="296">
        <v>159</v>
      </c>
      <c r="Z71" s="296">
        <v>154</v>
      </c>
      <c r="AA71" s="296">
        <v>144</v>
      </c>
      <c r="AB71" s="296">
        <v>145</v>
      </c>
      <c r="AC71" s="296">
        <v>153</v>
      </c>
      <c r="AD71" s="296">
        <v>149</v>
      </c>
      <c r="AE71" s="296">
        <v>162</v>
      </c>
      <c r="AF71" s="296">
        <v>169</v>
      </c>
      <c r="AG71" s="296">
        <v>188</v>
      </c>
      <c r="AH71" s="296">
        <v>182</v>
      </c>
      <c r="AI71" s="296">
        <v>183</v>
      </c>
      <c r="AJ71" s="296">
        <v>182</v>
      </c>
      <c r="AK71" s="296">
        <v>193</v>
      </c>
      <c r="AL71" s="296">
        <v>193</v>
      </c>
      <c r="AM71" s="296">
        <v>193</v>
      </c>
      <c r="AN71" s="296">
        <v>184</v>
      </c>
      <c r="AO71" s="296">
        <v>171</v>
      </c>
      <c r="AP71" s="296">
        <v>155</v>
      </c>
      <c r="AQ71" s="296">
        <v>143</v>
      </c>
      <c r="AR71" s="296">
        <v>142</v>
      </c>
      <c r="AS71" s="296">
        <v>140</v>
      </c>
      <c r="AT71" s="296">
        <v>142</v>
      </c>
      <c r="AU71" s="296">
        <v>134</v>
      </c>
      <c r="AV71" s="296">
        <v>132</v>
      </c>
      <c r="AW71" s="296">
        <v>145</v>
      </c>
      <c r="AX71" s="296">
        <v>153</v>
      </c>
      <c r="AY71" s="296">
        <v>175</v>
      </c>
      <c r="AZ71" s="296">
        <v>168</v>
      </c>
      <c r="BA71" s="296">
        <v>154</v>
      </c>
      <c r="BB71" s="296">
        <v>171</v>
      </c>
      <c r="BC71" s="296">
        <v>151</v>
      </c>
      <c r="BD71" s="296">
        <v>162</v>
      </c>
      <c r="BE71" s="296">
        <v>167</v>
      </c>
      <c r="BF71" s="296">
        <v>150</v>
      </c>
      <c r="BG71" s="296">
        <v>139</v>
      </c>
      <c r="BH71" s="296">
        <v>134</v>
      </c>
      <c r="BI71" s="296">
        <v>152</v>
      </c>
      <c r="BJ71" s="296">
        <v>150</v>
      </c>
      <c r="BK71" s="296">
        <v>153</v>
      </c>
      <c r="BL71" s="296">
        <v>150</v>
      </c>
      <c r="BM71" s="296">
        <v>174</v>
      </c>
      <c r="BN71" s="296">
        <v>178</v>
      </c>
      <c r="BO71" s="296">
        <v>176</v>
      </c>
      <c r="BP71" s="296">
        <v>200</v>
      </c>
      <c r="BQ71" s="296">
        <v>188</v>
      </c>
      <c r="BR71" s="296">
        <v>184</v>
      </c>
      <c r="BS71" s="296">
        <v>211</v>
      </c>
      <c r="BT71" s="296">
        <v>206</v>
      </c>
      <c r="BU71" s="296">
        <v>183</v>
      </c>
      <c r="BV71" s="296">
        <v>187</v>
      </c>
      <c r="BW71" s="296">
        <v>195</v>
      </c>
    </row>
    <row r="72" spans="1:75" x14ac:dyDescent="0.25">
      <c r="A72" t="s">
        <v>69</v>
      </c>
      <c r="B72" s="296">
        <v>29</v>
      </c>
      <c r="C72" s="296">
        <v>31</v>
      </c>
      <c r="D72" s="296">
        <v>28</v>
      </c>
      <c r="E72" s="296">
        <v>26</v>
      </c>
      <c r="F72" s="296">
        <v>27</v>
      </c>
      <c r="G72" s="296">
        <v>27</v>
      </c>
      <c r="H72" s="296">
        <v>27</v>
      </c>
      <c r="I72" s="296">
        <v>26</v>
      </c>
      <c r="J72" s="296">
        <v>30</v>
      </c>
      <c r="K72" s="296">
        <v>31</v>
      </c>
      <c r="L72" s="296">
        <v>34</v>
      </c>
      <c r="M72" s="296">
        <v>32</v>
      </c>
      <c r="N72" s="296">
        <v>35</v>
      </c>
      <c r="O72" s="296">
        <v>34</v>
      </c>
      <c r="P72" s="296">
        <v>44</v>
      </c>
      <c r="Q72" s="296">
        <v>41</v>
      </c>
      <c r="R72" s="296">
        <v>37</v>
      </c>
      <c r="S72" s="296">
        <v>43</v>
      </c>
      <c r="T72" s="296">
        <v>41</v>
      </c>
      <c r="U72" s="296">
        <v>38</v>
      </c>
      <c r="V72" s="296">
        <v>39</v>
      </c>
      <c r="W72" s="296">
        <v>42</v>
      </c>
      <c r="X72" s="296">
        <v>35</v>
      </c>
      <c r="Y72" s="296">
        <v>32</v>
      </c>
      <c r="Z72" s="296">
        <v>36</v>
      </c>
      <c r="AA72" s="296">
        <v>32</v>
      </c>
      <c r="AB72" s="296">
        <v>37</v>
      </c>
      <c r="AC72" s="296">
        <v>43</v>
      </c>
      <c r="AD72" s="296">
        <v>34</v>
      </c>
      <c r="AE72" s="296">
        <v>34</v>
      </c>
      <c r="AF72" s="296">
        <v>26</v>
      </c>
      <c r="AG72" s="296">
        <v>27</v>
      </c>
      <c r="AH72" s="296">
        <v>34</v>
      </c>
      <c r="AI72" s="296">
        <v>38</v>
      </c>
      <c r="AJ72" s="296">
        <v>36</v>
      </c>
      <c r="AK72" s="296">
        <v>33</v>
      </c>
      <c r="AL72" s="296">
        <v>33</v>
      </c>
      <c r="AM72" s="296">
        <v>38</v>
      </c>
      <c r="AN72" s="296">
        <v>38</v>
      </c>
      <c r="AO72" s="296">
        <v>33</v>
      </c>
      <c r="AP72" s="296">
        <v>30</v>
      </c>
      <c r="AQ72" s="296">
        <v>36</v>
      </c>
      <c r="AR72" s="296">
        <v>34</v>
      </c>
      <c r="AS72" s="296">
        <v>29</v>
      </c>
      <c r="AT72" s="296">
        <v>29</v>
      </c>
      <c r="AU72" s="296">
        <v>24</v>
      </c>
      <c r="AV72" s="296">
        <v>29</v>
      </c>
      <c r="AW72" s="296">
        <v>28</v>
      </c>
      <c r="AX72" s="296">
        <v>46</v>
      </c>
      <c r="AY72" s="296">
        <v>49</v>
      </c>
      <c r="AZ72" s="296">
        <v>41</v>
      </c>
      <c r="BA72" s="296">
        <v>31</v>
      </c>
      <c r="BB72" s="296">
        <v>30</v>
      </c>
      <c r="BC72" s="296">
        <v>36</v>
      </c>
      <c r="BD72" s="296">
        <v>37</v>
      </c>
      <c r="BE72" s="296">
        <v>42</v>
      </c>
      <c r="BF72" s="296">
        <v>43</v>
      </c>
      <c r="BG72" s="296">
        <v>54</v>
      </c>
      <c r="BH72" s="296">
        <v>61</v>
      </c>
      <c r="BI72" s="296">
        <v>62</v>
      </c>
      <c r="BJ72" s="296">
        <v>57</v>
      </c>
      <c r="BK72" s="296">
        <v>54</v>
      </c>
      <c r="BL72" s="296">
        <v>55</v>
      </c>
      <c r="BM72" s="296">
        <v>57</v>
      </c>
      <c r="BN72" s="296">
        <v>48</v>
      </c>
      <c r="BO72" s="296">
        <v>53</v>
      </c>
      <c r="BP72" s="296">
        <v>62</v>
      </c>
      <c r="BQ72" s="296">
        <v>72</v>
      </c>
      <c r="BR72" s="296">
        <v>68</v>
      </c>
      <c r="BS72" s="296">
        <v>68</v>
      </c>
      <c r="BT72" s="296">
        <v>66</v>
      </c>
      <c r="BU72" s="296">
        <v>54</v>
      </c>
      <c r="BV72" s="296">
        <v>57</v>
      </c>
      <c r="BW72" s="296">
        <v>51</v>
      </c>
    </row>
    <row r="73" spans="1:75" x14ac:dyDescent="0.25">
      <c r="A73" t="s">
        <v>70</v>
      </c>
      <c r="B73" s="296">
        <v>1206</v>
      </c>
      <c r="C73" s="296">
        <v>1283</v>
      </c>
      <c r="D73" s="296">
        <v>1330</v>
      </c>
      <c r="E73" s="296">
        <v>1348</v>
      </c>
      <c r="F73" s="296">
        <v>1331</v>
      </c>
      <c r="G73" s="296">
        <v>1367</v>
      </c>
      <c r="H73" s="296">
        <v>1352</v>
      </c>
      <c r="I73" s="296">
        <v>1342</v>
      </c>
      <c r="J73" s="296">
        <v>1347</v>
      </c>
      <c r="K73" s="296">
        <v>1340</v>
      </c>
      <c r="L73" s="296">
        <v>1310</v>
      </c>
      <c r="M73" s="296">
        <v>1294</v>
      </c>
      <c r="N73" s="296">
        <v>1256</v>
      </c>
      <c r="O73" s="296">
        <v>1230</v>
      </c>
      <c r="P73" s="296">
        <v>1208</v>
      </c>
      <c r="Q73" s="296">
        <v>1212</v>
      </c>
      <c r="R73" s="296">
        <v>1216</v>
      </c>
      <c r="S73" s="296">
        <v>1214</v>
      </c>
      <c r="T73" s="296">
        <v>1185</v>
      </c>
      <c r="U73" s="296">
        <v>1192</v>
      </c>
      <c r="V73" s="296">
        <v>1168</v>
      </c>
      <c r="W73" s="296">
        <v>1150</v>
      </c>
      <c r="X73" s="296">
        <v>1073</v>
      </c>
      <c r="Y73" s="296">
        <v>1087</v>
      </c>
      <c r="Z73" s="296">
        <v>1010</v>
      </c>
      <c r="AA73" s="296">
        <v>1002</v>
      </c>
      <c r="AB73" s="296">
        <v>972</v>
      </c>
      <c r="AC73" s="296">
        <v>1004</v>
      </c>
      <c r="AD73" s="296">
        <v>992</v>
      </c>
      <c r="AE73" s="296">
        <v>1053</v>
      </c>
      <c r="AF73" s="296">
        <v>1030</v>
      </c>
      <c r="AG73" s="296">
        <v>1051</v>
      </c>
      <c r="AH73" s="296">
        <v>975</v>
      </c>
      <c r="AI73" s="296">
        <v>971</v>
      </c>
      <c r="AJ73" s="296">
        <v>952</v>
      </c>
      <c r="AK73" s="296">
        <v>936</v>
      </c>
      <c r="AL73" s="296">
        <v>930</v>
      </c>
      <c r="AM73" s="296">
        <v>943</v>
      </c>
      <c r="AN73" s="296">
        <v>946</v>
      </c>
      <c r="AO73" s="296">
        <v>913</v>
      </c>
      <c r="AP73" s="296">
        <v>841</v>
      </c>
      <c r="AQ73" s="296">
        <v>807</v>
      </c>
      <c r="AR73" s="296">
        <v>769</v>
      </c>
      <c r="AS73" s="296">
        <v>780</v>
      </c>
      <c r="AT73" s="296">
        <v>773</v>
      </c>
      <c r="AU73" s="296">
        <v>821</v>
      </c>
      <c r="AV73" s="296">
        <v>817</v>
      </c>
      <c r="AW73" s="296">
        <v>794</v>
      </c>
      <c r="AX73" s="296">
        <v>740</v>
      </c>
      <c r="AY73" s="296">
        <v>692</v>
      </c>
      <c r="AZ73" s="296">
        <v>670</v>
      </c>
      <c r="BA73" s="296">
        <v>673</v>
      </c>
      <c r="BB73" s="296">
        <v>669</v>
      </c>
      <c r="BC73" s="296">
        <v>684</v>
      </c>
      <c r="BD73" s="296">
        <v>673</v>
      </c>
      <c r="BE73" s="296">
        <v>731</v>
      </c>
      <c r="BF73" s="296">
        <v>731</v>
      </c>
      <c r="BG73" s="296">
        <v>767</v>
      </c>
      <c r="BH73" s="296">
        <v>831</v>
      </c>
      <c r="BI73" s="296">
        <v>837</v>
      </c>
      <c r="BJ73" s="296">
        <v>842</v>
      </c>
      <c r="BK73" s="296">
        <v>841</v>
      </c>
      <c r="BL73" s="296">
        <v>852</v>
      </c>
      <c r="BM73" s="296">
        <v>847</v>
      </c>
      <c r="BN73" s="296">
        <v>879</v>
      </c>
      <c r="BO73" s="296">
        <v>912</v>
      </c>
      <c r="BP73" s="296">
        <v>927</v>
      </c>
      <c r="BQ73" s="296">
        <v>931</v>
      </c>
      <c r="BR73" s="296">
        <v>945</v>
      </c>
      <c r="BS73" s="296">
        <v>972</v>
      </c>
      <c r="BT73" s="296">
        <v>966</v>
      </c>
      <c r="BU73" s="296">
        <v>958</v>
      </c>
      <c r="BV73" s="296">
        <v>938</v>
      </c>
      <c r="BW73" s="296">
        <v>949</v>
      </c>
    </row>
    <row r="74" spans="1:75" x14ac:dyDescent="0.25">
      <c r="A74" t="s">
        <v>71</v>
      </c>
      <c r="B74" s="296">
        <v>69</v>
      </c>
      <c r="C74" s="296">
        <v>64</v>
      </c>
      <c r="D74" s="296">
        <v>76</v>
      </c>
      <c r="E74" s="296">
        <v>78</v>
      </c>
      <c r="F74" s="296">
        <v>82</v>
      </c>
      <c r="G74" s="296">
        <v>78</v>
      </c>
      <c r="H74" s="296">
        <v>76</v>
      </c>
      <c r="I74" s="296">
        <v>91</v>
      </c>
      <c r="J74" s="296">
        <v>95</v>
      </c>
      <c r="K74" s="296">
        <v>94</v>
      </c>
      <c r="L74" s="296">
        <v>92</v>
      </c>
      <c r="M74" s="296">
        <v>91</v>
      </c>
      <c r="N74" s="296">
        <v>100</v>
      </c>
      <c r="O74" s="296">
        <v>110</v>
      </c>
      <c r="P74" s="296">
        <v>98</v>
      </c>
      <c r="Q74" s="296">
        <v>117</v>
      </c>
      <c r="R74" s="296">
        <v>117</v>
      </c>
      <c r="S74" s="296">
        <v>109</v>
      </c>
      <c r="T74" s="296">
        <v>111</v>
      </c>
      <c r="U74" s="296">
        <v>121</v>
      </c>
      <c r="V74" s="296">
        <v>118</v>
      </c>
      <c r="W74" s="296">
        <v>127</v>
      </c>
      <c r="X74" s="296">
        <v>136</v>
      </c>
      <c r="Y74" s="296">
        <v>133</v>
      </c>
      <c r="Z74" s="296">
        <v>133</v>
      </c>
      <c r="AA74" s="296">
        <v>136</v>
      </c>
      <c r="AB74" s="296">
        <v>126</v>
      </c>
      <c r="AC74" s="296">
        <v>126</v>
      </c>
      <c r="AD74" s="296">
        <v>119</v>
      </c>
      <c r="AE74" s="296">
        <v>118</v>
      </c>
      <c r="AF74" s="296">
        <v>118</v>
      </c>
      <c r="AG74" s="296">
        <v>120</v>
      </c>
      <c r="AH74" s="296">
        <v>124</v>
      </c>
      <c r="AI74" s="296">
        <v>141</v>
      </c>
      <c r="AJ74" s="296">
        <v>124</v>
      </c>
      <c r="AK74" s="296">
        <v>111</v>
      </c>
      <c r="AL74" s="296">
        <v>101</v>
      </c>
      <c r="AM74" s="296">
        <v>89</v>
      </c>
      <c r="AN74" s="296">
        <v>80</v>
      </c>
      <c r="AO74" s="296">
        <v>74</v>
      </c>
      <c r="AP74" s="296">
        <v>73</v>
      </c>
      <c r="AQ74" s="296">
        <v>70</v>
      </c>
      <c r="AR74" s="296">
        <v>72</v>
      </c>
      <c r="AS74" s="296">
        <v>72</v>
      </c>
      <c r="AT74" s="296">
        <v>80</v>
      </c>
      <c r="AU74" s="296">
        <v>78</v>
      </c>
      <c r="AV74" s="296">
        <v>79</v>
      </c>
      <c r="AW74" s="296">
        <v>83</v>
      </c>
      <c r="AX74" s="296">
        <v>91</v>
      </c>
      <c r="AY74" s="296">
        <v>87</v>
      </c>
      <c r="AZ74" s="296">
        <v>86</v>
      </c>
      <c r="BA74" s="296">
        <v>87</v>
      </c>
      <c r="BB74" s="296">
        <v>88</v>
      </c>
      <c r="BC74" s="296">
        <v>91</v>
      </c>
      <c r="BD74" s="296">
        <v>95</v>
      </c>
      <c r="BE74" s="296">
        <v>109</v>
      </c>
      <c r="BF74" s="296">
        <v>114</v>
      </c>
      <c r="BG74" s="296">
        <v>112</v>
      </c>
      <c r="BH74" s="296">
        <v>102</v>
      </c>
      <c r="BI74" s="296">
        <v>97</v>
      </c>
      <c r="BJ74" s="296">
        <v>67</v>
      </c>
      <c r="BK74" s="296">
        <v>73</v>
      </c>
      <c r="BL74" s="296">
        <v>79</v>
      </c>
      <c r="BM74" s="296">
        <v>85</v>
      </c>
      <c r="BN74" s="296">
        <v>81</v>
      </c>
      <c r="BO74" s="296">
        <v>88</v>
      </c>
      <c r="BP74" s="296">
        <v>110</v>
      </c>
      <c r="BQ74" s="296">
        <v>92</v>
      </c>
      <c r="BR74" s="296">
        <v>86</v>
      </c>
      <c r="BS74" s="296">
        <v>100</v>
      </c>
      <c r="BT74" s="296">
        <v>92</v>
      </c>
      <c r="BU74" s="296">
        <v>99</v>
      </c>
      <c r="BV74" s="296">
        <v>104</v>
      </c>
      <c r="BW74" s="296">
        <v>100</v>
      </c>
    </row>
    <row r="75" spans="1:75" x14ac:dyDescent="0.25">
      <c r="A75" t="s">
        <v>72</v>
      </c>
      <c r="B75" s="296">
        <v>565</v>
      </c>
      <c r="C75" s="296">
        <v>583</v>
      </c>
      <c r="D75" s="296">
        <v>581</v>
      </c>
      <c r="E75" s="296">
        <v>597</v>
      </c>
      <c r="F75" s="296">
        <v>578</v>
      </c>
      <c r="G75" s="296">
        <v>595</v>
      </c>
      <c r="H75" s="296">
        <v>611</v>
      </c>
      <c r="I75" s="296">
        <v>636</v>
      </c>
      <c r="J75" s="296">
        <v>661</v>
      </c>
      <c r="K75" s="296">
        <v>663</v>
      </c>
      <c r="L75" s="296">
        <v>649</v>
      </c>
      <c r="M75" s="296">
        <v>653</v>
      </c>
      <c r="N75" s="296">
        <v>669</v>
      </c>
      <c r="O75" s="296">
        <v>683</v>
      </c>
      <c r="P75" s="296">
        <v>683</v>
      </c>
      <c r="Q75" s="296">
        <v>646</v>
      </c>
      <c r="R75" s="296">
        <v>605</v>
      </c>
      <c r="S75" s="296">
        <v>608</v>
      </c>
      <c r="T75" s="296">
        <v>561</v>
      </c>
      <c r="U75" s="296">
        <v>561</v>
      </c>
      <c r="V75" s="296">
        <v>553</v>
      </c>
      <c r="W75" s="296">
        <v>543</v>
      </c>
      <c r="X75" s="296">
        <v>534</v>
      </c>
      <c r="Y75" s="296">
        <v>521</v>
      </c>
      <c r="Z75" s="296">
        <v>524</v>
      </c>
      <c r="AA75" s="296">
        <v>539</v>
      </c>
      <c r="AB75" s="296">
        <v>566</v>
      </c>
      <c r="AC75" s="296">
        <v>591</v>
      </c>
      <c r="AD75" s="296">
        <v>588</v>
      </c>
      <c r="AE75" s="296">
        <v>589</v>
      </c>
      <c r="AF75" s="296">
        <v>572</v>
      </c>
      <c r="AG75" s="296">
        <v>541</v>
      </c>
      <c r="AH75" s="296">
        <v>548</v>
      </c>
      <c r="AI75" s="296">
        <v>538</v>
      </c>
      <c r="AJ75" s="296">
        <v>541</v>
      </c>
      <c r="AK75" s="296">
        <v>566</v>
      </c>
      <c r="AL75" s="296">
        <v>592</v>
      </c>
      <c r="AM75" s="296">
        <v>552</v>
      </c>
      <c r="AN75" s="296">
        <v>564</v>
      </c>
      <c r="AO75" s="296">
        <v>559</v>
      </c>
      <c r="AP75" s="296">
        <v>548</v>
      </c>
      <c r="AQ75" s="296">
        <v>549</v>
      </c>
      <c r="AR75" s="296">
        <v>543</v>
      </c>
      <c r="AS75" s="296">
        <v>550</v>
      </c>
      <c r="AT75" s="296">
        <v>550</v>
      </c>
      <c r="AU75" s="296">
        <v>542</v>
      </c>
      <c r="AV75" s="296">
        <v>516</v>
      </c>
      <c r="AW75" s="296">
        <v>496</v>
      </c>
      <c r="AX75" s="296">
        <v>491</v>
      </c>
      <c r="AY75" s="296">
        <v>505</v>
      </c>
      <c r="AZ75" s="296">
        <v>531</v>
      </c>
      <c r="BA75" s="296">
        <v>546</v>
      </c>
      <c r="BB75" s="296">
        <v>591</v>
      </c>
      <c r="BC75" s="296">
        <v>654</v>
      </c>
      <c r="BD75" s="296">
        <v>685</v>
      </c>
      <c r="BE75" s="296">
        <v>688</v>
      </c>
      <c r="BF75" s="296">
        <v>688</v>
      </c>
      <c r="BG75" s="296">
        <v>727</v>
      </c>
      <c r="BH75" s="296">
        <v>764</v>
      </c>
      <c r="BI75" s="296">
        <v>779</v>
      </c>
      <c r="BJ75" s="296">
        <v>781</v>
      </c>
      <c r="BK75" s="296">
        <v>743</v>
      </c>
      <c r="BL75" s="296">
        <v>761</v>
      </c>
      <c r="BM75" s="296">
        <v>803</v>
      </c>
      <c r="BN75" s="296">
        <v>870</v>
      </c>
      <c r="BO75" s="296">
        <v>889</v>
      </c>
      <c r="BP75" s="296">
        <v>877</v>
      </c>
      <c r="BQ75" s="296">
        <v>874</v>
      </c>
      <c r="BR75" s="296">
        <v>848</v>
      </c>
      <c r="BS75" s="296">
        <v>847</v>
      </c>
      <c r="BT75" s="296">
        <v>816</v>
      </c>
      <c r="BU75" s="296">
        <v>829</v>
      </c>
      <c r="BV75" s="296">
        <v>826</v>
      </c>
      <c r="BW75" s="296">
        <v>823</v>
      </c>
    </row>
    <row r="76" spans="1:75" x14ac:dyDescent="0.25">
      <c r="A76" t="s">
        <v>73</v>
      </c>
      <c r="B76" s="296">
        <v>388</v>
      </c>
      <c r="C76" s="296">
        <v>410</v>
      </c>
      <c r="D76" s="296">
        <v>411</v>
      </c>
      <c r="E76" s="296">
        <v>408</v>
      </c>
      <c r="F76" s="296">
        <v>427</v>
      </c>
      <c r="G76" s="296">
        <v>422</v>
      </c>
      <c r="H76" s="296">
        <v>424</v>
      </c>
      <c r="I76" s="296">
        <v>440</v>
      </c>
      <c r="J76" s="296">
        <v>422</v>
      </c>
      <c r="K76" s="296">
        <v>417</v>
      </c>
      <c r="L76" s="296">
        <v>409</v>
      </c>
      <c r="M76" s="296">
        <v>413</v>
      </c>
      <c r="N76" s="296">
        <v>402</v>
      </c>
      <c r="O76" s="296">
        <v>413</v>
      </c>
      <c r="P76" s="296">
        <v>401</v>
      </c>
      <c r="Q76" s="296">
        <v>398</v>
      </c>
      <c r="R76" s="296">
        <v>392</v>
      </c>
      <c r="S76" s="296">
        <v>387</v>
      </c>
      <c r="T76" s="296">
        <v>386</v>
      </c>
      <c r="U76" s="296">
        <v>389</v>
      </c>
      <c r="V76" s="296">
        <v>413</v>
      </c>
      <c r="W76" s="296">
        <v>416</v>
      </c>
      <c r="X76" s="296">
        <v>415</v>
      </c>
      <c r="Y76" s="296">
        <v>439</v>
      </c>
      <c r="Z76" s="296">
        <v>417</v>
      </c>
      <c r="AA76" s="296">
        <v>429</v>
      </c>
      <c r="AB76" s="296">
        <v>444</v>
      </c>
      <c r="AC76" s="296">
        <v>443</v>
      </c>
      <c r="AD76" s="296">
        <v>442</v>
      </c>
      <c r="AE76" s="296">
        <v>429</v>
      </c>
      <c r="AF76" s="296">
        <v>411</v>
      </c>
      <c r="AG76" s="296">
        <v>408</v>
      </c>
      <c r="AH76" s="296">
        <v>431</v>
      </c>
      <c r="AI76" s="296">
        <v>466</v>
      </c>
      <c r="AJ76" s="296">
        <v>456</v>
      </c>
      <c r="AK76" s="296">
        <v>413</v>
      </c>
      <c r="AL76" s="296">
        <v>420</v>
      </c>
      <c r="AM76" s="296">
        <v>422</v>
      </c>
      <c r="AN76" s="296">
        <v>393</v>
      </c>
      <c r="AO76" s="296">
        <v>380</v>
      </c>
      <c r="AP76" s="296">
        <v>368</v>
      </c>
      <c r="AQ76" s="296">
        <v>383</v>
      </c>
      <c r="AR76" s="296">
        <v>357</v>
      </c>
      <c r="AS76" s="296">
        <v>339</v>
      </c>
      <c r="AT76" s="296">
        <v>343</v>
      </c>
      <c r="AU76" s="296">
        <v>343</v>
      </c>
      <c r="AV76" s="296">
        <v>328</v>
      </c>
      <c r="AW76" s="296">
        <v>332</v>
      </c>
      <c r="AX76" s="296">
        <v>305</v>
      </c>
      <c r="AY76" s="296">
        <v>298</v>
      </c>
      <c r="AZ76" s="296">
        <v>279</v>
      </c>
      <c r="BA76" s="296">
        <v>267</v>
      </c>
      <c r="BB76" s="296">
        <v>281</v>
      </c>
      <c r="BC76" s="296">
        <v>261</v>
      </c>
      <c r="BD76" s="296">
        <v>246</v>
      </c>
      <c r="BE76" s="296">
        <v>235</v>
      </c>
      <c r="BF76" s="296">
        <v>209</v>
      </c>
      <c r="BG76" s="296">
        <v>222</v>
      </c>
      <c r="BH76" s="296">
        <v>226</v>
      </c>
      <c r="BI76" s="296">
        <v>232</v>
      </c>
      <c r="BJ76" s="296">
        <v>227</v>
      </c>
      <c r="BK76" s="296">
        <v>231</v>
      </c>
      <c r="BL76" s="296">
        <v>224</v>
      </c>
      <c r="BM76" s="296">
        <v>238</v>
      </c>
      <c r="BN76" s="296">
        <v>254</v>
      </c>
      <c r="BO76" s="296">
        <v>282</v>
      </c>
      <c r="BP76" s="296">
        <v>291</v>
      </c>
      <c r="BQ76" s="296">
        <v>297</v>
      </c>
      <c r="BR76" s="296">
        <v>277</v>
      </c>
      <c r="BS76" s="296">
        <v>274</v>
      </c>
      <c r="BT76" s="296">
        <v>266</v>
      </c>
      <c r="BU76" s="296">
        <v>270</v>
      </c>
      <c r="BV76" s="296">
        <v>281</v>
      </c>
      <c r="BW76" s="296">
        <v>284</v>
      </c>
    </row>
    <row r="77" spans="1:75" x14ac:dyDescent="0.25">
      <c r="A77" t="s">
        <v>74</v>
      </c>
      <c r="B77" s="296">
        <v>260</v>
      </c>
      <c r="C77" s="296">
        <v>286</v>
      </c>
      <c r="D77" s="296">
        <v>278</v>
      </c>
      <c r="E77" s="296">
        <v>276</v>
      </c>
      <c r="F77" s="296">
        <v>296</v>
      </c>
      <c r="G77" s="296">
        <v>319</v>
      </c>
      <c r="H77" s="296">
        <v>355</v>
      </c>
      <c r="I77" s="296">
        <v>348</v>
      </c>
      <c r="J77" s="296">
        <v>342</v>
      </c>
      <c r="K77" s="296">
        <v>345</v>
      </c>
      <c r="L77" s="296">
        <v>330</v>
      </c>
      <c r="M77" s="296">
        <v>322</v>
      </c>
      <c r="N77" s="296">
        <v>303</v>
      </c>
      <c r="O77" s="296">
        <v>313</v>
      </c>
      <c r="P77" s="296">
        <v>288</v>
      </c>
      <c r="Q77" s="296">
        <v>286</v>
      </c>
      <c r="R77" s="296">
        <v>295</v>
      </c>
      <c r="S77" s="296">
        <v>305</v>
      </c>
      <c r="T77" s="296">
        <v>275</v>
      </c>
      <c r="U77" s="296">
        <v>272</v>
      </c>
      <c r="V77" s="296">
        <v>248</v>
      </c>
      <c r="W77" s="296">
        <v>259</v>
      </c>
      <c r="X77" s="296">
        <v>221</v>
      </c>
      <c r="Y77" s="296">
        <v>217</v>
      </c>
      <c r="Z77" s="296">
        <v>217</v>
      </c>
      <c r="AA77" s="296">
        <v>201</v>
      </c>
      <c r="AB77" s="296">
        <v>185</v>
      </c>
      <c r="AC77" s="296">
        <v>191</v>
      </c>
      <c r="AD77" s="296">
        <v>196</v>
      </c>
      <c r="AE77" s="296">
        <v>196</v>
      </c>
      <c r="AF77" s="296">
        <v>199</v>
      </c>
      <c r="AG77" s="296">
        <v>183</v>
      </c>
      <c r="AH77" s="296">
        <v>182</v>
      </c>
      <c r="AI77" s="296">
        <v>191</v>
      </c>
      <c r="AJ77" s="296">
        <v>178</v>
      </c>
      <c r="AK77" s="296">
        <v>190</v>
      </c>
      <c r="AL77" s="296">
        <v>175</v>
      </c>
      <c r="AM77" s="296">
        <v>165</v>
      </c>
      <c r="AN77" s="296">
        <v>172</v>
      </c>
      <c r="AO77" s="296">
        <v>162</v>
      </c>
      <c r="AP77" s="296">
        <v>151</v>
      </c>
      <c r="AQ77" s="296">
        <v>153</v>
      </c>
      <c r="AR77" s="296">
        <v>114</v>
      </c>
      <c r="AS77" s="296">
        <v>125</v>
      </c>
      <c r="AT77" s="296">
        <v>136</v>
      </c>
      <c r="AU77" s="296">
        <v>127</v>
      </c>
      <c r="AV77" s="296">
        <v>112</v>
      </c>
      <c r="AW77" s="296">
        <v>113</v>
      </c>
      <c r="AX77" s="296">
        <v>102</v>
      </c>
      <c r="AY77" s="296">
        <v>113</v>
      </c>
      <c r="AZ77" s="296">
        <v>104</v>
      </c>
      <c r="BA77" s="296">
        <v>91</v>
      </c>
      <c r="BB77" s="296">
        <v>83</v>
      </c>
      <c r="BC77" s="296">
        <v>87</v>
      </c>
      <c r="BD77" s="296">
        <v>98</v>
      </c>
      <c r="BE77" s="296">
        <v>93</v>
      </c>
      <c r="BF77" s="296">
        <v>94</v>
      </c>
      <c r="BG77" s="296">
        <v>93</v>
      </c>
      <c r="BH77" s="296">
        <v>101</v>
      </c>
      <c r="BI77" s="296">
        <v>112</v>
      </c>
      <c r="BJ77" s="296">
        <v>126</v>
      </c>
      <c r="BK77" s="296">
        <v>137</v>
      </c>
      <c r="BL77" s="296">
        <v>136</v>
      </c>
      <c r="BM77" s="296">
        <v>144</v>
      </c>
      <c r="BN77" s="296">
        <v>146</v>
      </c>
      <c r="BO77" s="296">
        <v>166</v>
      </c>
      <c r="BP77" s="296">
        <v>172</v>
      </c>
      <c r="BQ77" s="296">
        <v>185</v>
      </c>
      <c r="BR77" s="296">
        <v>182</v>
      </c>
      <c r="BS77" s="296">
        <v>185</v>
      </c>
      <c r="BT77" s="296">
        <v>192</v>
      </c>
      <c r="BU77" s="296">
        <v>180</v>
      </c>
      <c r="BV77" s="296">
        <v>175</v>
      </c>
      <c r="BW77" s="296">
        <v>170</v>
      </c>
    </row>
    <row r="78" spans="1:75" x14ac:dyDescent="0.25">
      <c r="A78" t="s">
        <v>182</v>
      </c>
      <c r="B78" s="296">
        <v>31</v>
      </c>
      <c r="C78" s="296">
        <v>32</v>
      </c>
      <c r="D78" s="296">
        <v>36</v>
      </c>
      <c r="E78" s="296">
        <v>47</v>
      </c>
      <c r="F78" s="296">
        <v>43</v>
      </c>
      <c r="G78" s="296">
        <v>40</v>
      </c>
      <c r="H78" s="296">
        <v>28</v>
      </c>
      <c r="I78" s="296">
        <v>24</v>
      </c>
      <c r="J78" s="296">
        <v>19</v>
      </c>
      <c r="K78" s="296">
        <v>25</v>
      </c>
      <c r="L78" s="296">
        <v>24</v>
      </c>
      <c r="M78" s="296">
        <v>31</v>
      </c>
      <c r="N78" s="296">
        <v>37</v>
      </c>
      <c r="O78" s="296">
        <v>44</v>
      </c>
      <c r="P78" s="296">
        <v>57</v>
      </c>
      <c r="Q78" s="296">
        <v>62</v>
      </c>
      <c r="R78" s="296">
        <v>68</v>
      </c>
      <c r="S78" s="296">
        <v>65</v>
      </c>
      <c r="T78" s="296">
        <v>69</v>
      </c>
      <c r="U78" s="296">
        <v>50</v>
      </c>
      <c r="V78" s="296">
        <v>42</v>
      </c>
      <c r="W78" s="296">
        <v>48</v>
      </c>
      <c r="X78" s="296">
        <v>32</v>
      </c>
      <c r="Y78" s="296">
        <v>26</v>
      </c>
      <c r="Z78" s="296">
        <v>35</v>
      </c>
      <c r="AA78" s="296">
        <v>18</v>
      </c>
      <c r="AB78" s="296">
        <v>11</v>
      </c>
      <c r="AC78" s="296">
        <v>10</v>
      </c>
      <c r="AD78" s="296">
        <v>9</v>
      </c>
      <c r="AE78" s="296">
        <v>11</v>
      </c>
      <c r="AF78" s="296">
        <v>15</v>
      </c>
      <c r="AG78" s="296">
        <v>16</v>
      </c>
      <c r="AH78" s="296">
        <v>14</v>
      </c>
      <c r="AI78" s="296">
        <v>17</v>
      </c>
      <c r="AJ78" s="296">
        <v>14</v>
      </c>
      <c r="AK78" s="296">
        <v>20</v>
      </c>
      <c r="AL78" s="296">
        <v>20</v>
      </c>
      <c r="AM78" s="296">
        <v>24</v>
      </c>
      <c r="AN78" s="296">
        <v>29</v>
      </c>
      <c r="AO78" s="296">
        <v>30</v>
      </c>
      <c r="AP78" s="296">
        <v>40</v>
      </c>
      <c r="AQ78" s="296">
        <v>38</v>
      </c>
      <c r="AR78" s="296">
        <v>41</v>
      </c>
      <c r="AS78" s="296">
        <v>40</v>
      </c>
      <c r="AT78" s="296">
        <v>40</v>
      </c>
      <c r="AU78" s="296">
        <v>40</v>
      </c>
      <c r="AV78" s="296">
        <v>44</v>
      </c>
      <c r="AW78" s="296">
        <v>42</v>
      </c>
      <c r="AX78" s="296">
        <v>37</v>
      </c>
      <c r="AY78" s="296">
        <v>40</v>
      </c>
      <c r="AZ78" s="296">
        <v>40</v>
      </c>
      <c r="BA78" s="296">
        <v>41</v>
      </c>
      <c r="BB78" s="296">
        <v>40</v>
      </c>
      <c r="BC78" s="296">
        <v>39</v>
      </c>
      <c r="BD78" s="296">
        <v>36</v>
      </c>
      <c r="BE78" s="296">
        <v>34</v>
      </c>
      <c r="BF78" s="296">
        <v>34</v>
      </c>
      <c r="BG78" s="296">
        <v>33</v>
      </c>
      <c r="BH78" s="296">
        <v>34</v>
      </c>
      <c r="BI78" s="296">
        <v>31</v>
      </c>
      <c r="BJ78" s="296">
        <v>29</v>
      </c>
      <c r="BK78" s="296">
        <v>28</v>
      </c>
      <c r="BL78" s="296">
        <v>28</v>
      </c>
      <c r="BM78" s="296">
        <v>27</v>
      </c>
      <c r="BN78" s="296">
        <v>25</v>
      </c>
      <c r="BO78" s="296">
        <v>26</v>
      </c>
      <c r="BP78" s="296">
        <v>25</v>
      </c>
      <c r="BQ78" s="296">
        <v>23</v>
      </c>
      <c r="BR78" s="296">
        <v>24</v>
      </c>
      <c r="BS78" s="296">
        <v>20</v>
      </c>
      <c r="BT78" s="296">
        <v>20</v>
      </c>
      <c r="BU78" s="296">
        <v>16</v>
      </c>
      <c r="BV78" s="296">
        <v>16</v>
      </c>
      <c r="BW78" s="296">
        <v>17</v>
      </c>
    </row>
    <row r="80" spans="1:75" x14ac:dyDescent="0.25">
      <c r="A80" t="s">
        <v>2004</v>
      </c>
    </row>
    <row r="82" spans="1:1" x14ac:dyDescent="0.25">
      <c r="A82" t="s">
        <v>2005</v>
      </c>
    </row>
    <row r="103" spans="1:1" x14ac:dyDescent="0.25">
      <c r="A103" t="s">
        <v>1388</v>
      </c>
    </row>
    <row r="105" spans="1:1" x14ac:dyDescent="0.25">
      <c r="A105" s="636">
        <v>42610.588807870372</v>
      </c>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1865</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2244</v>
      </c>
      <c r="C19" s="296">
        <v>2393</v>
      </c>
      <c r="D19" s="296">
        <v>2599</v>
      </c>
      <c r="E19" s="296">
        <v>2789</v>
      </c>
      <c r="F19" s="296">
        <v>3015</v>
      </c>
      <c r="G19" s="296">
        <v>3157</v>
      </c>
      <c r="H19" s="296">
        <v>3286</v>
      </c>
      <c r="I19" s="296">
        <v>3407</v>
      </c>
      <c r="J19" s="296">
        <v>3869</v>
      </c>
      <c r="K19" s="296">
        <v>3832</v>
      </c>
      <c r="L19" s="296">
        <v>3768</v>
      </c>
      <c r="M19" s="296">
        <v>3665</v>
      </c>
      <c r="N19" s="296">
        <v>3583</v>
      </c>
      <c r="O19" s="296">
        <v>3576</v>
      </c>
      <c r="P19" s="296">
        <v>3579</v>
      </c>
      <c r="Q19" s="296">
        <v>3571</v>
      </c>
      <c r="R19" s="296">
        <v>3582</v>
      </c>
      <c r="S19" s="296">
        <v>3598</v>
      </c>
      <c r="T19" s="296">
        <v>3587</v>
      </c>
      <c r="U19" s="296">
        <v>3662</v>
      </c>
      <c r="V19" s="296">
        <v>3586</v>
      </c>
      <c r="W19" s="296">
        <v>3488</v>
      </c>
      <c r="X19" s="296">
        <v>3436</v>
      </c>
      <c r="Y19" s="296">
        <v>3322</v>
      </c>
      <c r="Z19" s="296">
        <v>3249</v>
      </c>
      <c r="AA19" s="296">
        <v>3222</v>
      </c>
      <c r="AB19" s="296">
        <v>3166</v>
      </c>
      <c r="AC19" s="296">
        <v>3166</v>
      </c>
      <c r="AD19" s="296">
        <v>3141</v>
      </c>
      <c r="AE19" s="296">
        <v>3149</v>
      </c>
      <c r="AF19" s="296">
        <v>3102</v>
      </c>
      <c r="AG19" s="296">
        <v>3133</v>
      </c>
      <c r="AH19" s="296">
        <v>3028</v>
      </c>
      <c r="AI19" s="296">
        <v>3039</v>
      </c>
      <c r="AJ19" s="296">
        <v>3036</v>
      </c>
      <c r="AK19" s="296">
        <v>2939</v>
      </c>
      <c r="AL19" s="296">
        <v>2841</v>
      </c>
      <c r="AM19" s="296">
        <v>2812</v>
      </c>
      <c r="AN19" s="296">
        <v>2745</v>
      </c>
      <c r="AO19" s="296">
        <v>2751</v>
      </c>
      <c r="AP19" s="296">
        <v>2760</v>
      </c>
      <c r="AQ19" s="296">
        <v>2750</v>
      </c>
      <c r="AR19" s="296">
        <v>2673</v>
      </c>
      <c r="AS19" s="296">
        <v>2546</v>
      </c>
      <c r="AT19" s="296">
        <v>2420</v>
      </c>
      <c r="AU19" s="296">
        <v>2300</v>
      </c>
      <c r="AV19" s="296">
        <v>2171</v>
      </c>
      <c r="AW19" s="296">
        <v>2087</v>
      </c>
      <c r="AX19" s="296">
        <v>2066</v>
      </c>
      <c r="AY19" s="296">
        <v>1977</v>
      </c>
      <c r="AZ19" s="296">
        <v>1856</v>
      </c>
      <c r="BA19" s="296">
        <v>1763</v>
      </c>
      <c r="BB19" s="296">
        <v>1676</v>
      </c>
      <c r="BC19" s="296">
        <v>1612</v>
      </c>
      <c r="BD19" s="296">
        <v>1553</v>
      </c>
      <c r="BE19" s="296">
        <v>1494</v>
      </c>
      <c r="BF19" s="296">
        <v>1406</v>
      </c>
      <c r="BG19" s="296">
        <v>1379</v>
      </c>
      <c r="BH19" s="296">
        <v>1302</v>
      </c>
      <c r="BI19" s="296">
        <v>1264</v>
      </c>
      <c r="BJ19" s="296">
        <v>1233</v>
      </c>
      <c r="BK19" s="296">
        <v>1185</v>
      </c>
      <c r="BL19" s="296">
        <v>1144</v>
      </c>
      <c r="BM19" s="296">
        <v>1073</v>
      </c>
      <c r="BN19" s="296">
        <v>1022</v>
      </c>
      <c r="BO19" s="296">
        <v>999</v>
      </c>
      <c r="BP19" s="296">
        <v>959</v>
      </c>
      <c r="BQ19" s="296">
        <v>896</v>
      </c>
      <c r="BR19" s="296">
        <v>841</v>
      </c>
      <c r="BS19" s="296">
        <v>797</v>
      </c>
      <c r="BT19" s="296">
        <v>741</v>
      </c>
      <c r="BU19" s="296">
        <v>738</v>
      </c>
      <c r="BV19" s="296">
        <v>716</v>
      </c>
      <c r="BW19" s="296">
        <v>686</v>
      </c>
    </row>
    <row r="20" spans="1:75" x14ac:dyDescent="0.25">
      <c r="A20" t="s">
        <v>486</v>
      </c>
      <c r="B20" s="296">
        <v>16</v>
      </c>
      <c r="C20" s="296">
        <v>19</v>
      </c>
      <c r="D20" s="296">
        <v>25</v>
      </c>
      <c r="E20" s="296">
        <v>27</v>
      </c>
      <c r="F20" s="296">
        <v>30</v>
      </c>
      <c r="G20" s="296">
        <v>32</v>
      </c>
      <c r="H20" s="296">
        <v>34</v>
      </c>
      <c r="I20" s="296">
        <v>28</v>
      </c>
      <c r="J20" s="296">
        <v>30</v>
      </c>
      <c r="K20" s="296">
        <v>23</v>
      </c>
      <c r="L20" s="296">
        <v>27</v>
      </c>
      <c r="M20" s="296">
        <v>29</v>
      </c>
      <c r="N20" s="296">
        <v>34</v>
      </c>
      <c r="O20" s="296">
        <v>34</v>
      </c>
      <c r="P20" s="296">
        <v>35</v>
      </c>
      <c r="Q20" s="296">
        <v>40</v>
      </c>
      <c r="R20" s="296">
        <v>43</v>
      </c>
      <c r="S20" s="296">
        <v>52</v>
      </c>
      <c r="T20" s="296">
        <v>44</v>
      </c>
      <c r="U20" s="296">
        <v>40</v>
      </c>
      <c r="V20" s="296">
        <v>39</v>
      </c>
      <c r="W20" s="296">
        <v>35</v>
      </c>
      <c r="X20" s="296">
        <v>31</v>
      </c>
      <c r="Y20" s="296">
        <v>28</v>
      </c>
      <c r="Z20" s="296">
        <v>24</v>
      </c>
      <c r="AA20" s="296">
        <v>26</v>
      </c>
      <c r="AB20" s="296">
        <v>19</v>
      </c>
      <c r="AC20" s="296">
        <v>18</v>
      </c>
      <c r="AD20" s="296">
        <v>18</v>
      </c>
      <c r="AE20" s="296">
        <v>14</v>
      </c>
      <c r="AF20" s="296">
        <v>13</v>
      </c>
      <c r="AG20" s="296">
        <v>13</v>
      </c>
      <c r="AH20" s="296">
        <v>12</v>
      </c>
      <c r="AI20" s="296">
        <v>10</v>
      </c>
      <c r="AJ20" s="296">
        <v>7</v>
      </c>
      <c r="AK20" s="296">
        <v>9</v>
      </c>
      <c r="AL20" s="296">
        <v>10</v>
      </c>
      <c r="AM20" s="296">
        <v>10</v>
      </c>
      <c r="AN20" s="296">
        <v>12</v>
      </c>
      <c r="AO20" s="296">
        <v>12</v>
      </c>
      <c r="AP20" s="296">
        <v>11</v>
      </c>
      <c r="AQ20" s="296">
        <v>14</v>
      </c>
      <c r="AR20" s="296">
        <v>12</v>
      </c>
      <c r="AS20" s="296">
        <v>9</v>
      </c>
      <c r="AT20" s="296">
        <v>9</v>
      </c>
      <c r="AU20" s="296">
        <v>9</v>
      </c>
      <c r="AV20" s="296">
        <v>12</v>
      </c>
      <c r="AW20" s="296">
        <v>9</v>
      </c>
      <c r="AX20" s="296">
        <v>11</v>
      </c>
      <c r="AY20" s="296">
        <v>10</v>
      </c>
      <c r="AZ20" s="296">
        <v>10</v>
      </c>
      <c r="BA20" s="296">
        <v>11</v>
      </c>
      <c r="BB20" s="296">
        <v>11</v>
      </c>
      <c r="BC20" s="296">
        <v>13</v>
      </c>
      <c r="BD20" s="296">
        <v>13</v>
      </c>
      <c r="BE20" s="296">
        <v>15</v>
      </c>
      <c r="BF20" s="296">
        <v>16</v>
      </c>
      <c r="BG20" s="296">
        <v>14</v>
      </c>
      <c r="BH20" s="296">
        <v>12</v>
      </c>
      <c r="BI20" s="296">
        <v>12</v>
      </c>
      <c r="BJ20" s="296">
        <v>10</v>
      </c>
      <c r="BK20" s="296">
        <v>12</v>
      </c>
      <c r="BL20" s="296">
        <v>8</v>
      </c>
      <c r="BM20" s="296">
        <v>8</v>
      </c>
      <c r="BN20" s="296">
        <v>8</v>
      </c>
      <c r="BO20" s="296">
        <v>7</v>
      </c>
      <c r="BP20" s="296">
        <v>6</v>
      </c>
      <c r="BQ20" s="296">
        <v>7</v>
      </c>
      <c r="BR20" s="296">
        <v>7</v>
      </c>
      <c r="BS20" s="296">
        <v>7</v>
      </c>
      <c r="BT20" s="296">
        <v>5</v>
      </c>
      <c r="BU20" s="296">
        <v>6</v>
      </c>
      <c r="BV20" s="296">
        <v>7</v>
      </c>
      <c r="BW20" s="296">
        <v>4</v>
      </c>
    </row>
    <row r="21" spans="1:75" x14ac:dyDescent="0.25">
      <c r="A21" t="s">
        <v>487</v>
      </c>
      <c r="B21" s="296" t="s">
        <v>18</v>
      </c>
      <c r="C21" s="296" t="s">
        <v>18</v>
      </c>
      <c r="D21" s="296" t="s">
        <v>18</v>
      </c>
      <c r="E21" s="296" t="s">
        <v>18</v>
      </c>
      <c r="F21" s="296" t="s">
        <v>18</v>
      </c>
      <c r="G21" s="296" t="s">
        <v>18</v>
      </c>
      <c r="H21" s="296" t="s">
        <v>18</v>
      </c>
      <c r="I21" s="296" t="s">
        <v>18</v>
      </c>
      <c r="J21" s="296" t="s">
        <v>18</v>
      </c>
      <c r="K21" s="296" t="s">
        <v>18</v>
      </c>
      <c r="L21" s="296" t="s">
        <v>18</v>
      </c>
      <c r="M21" s="296" t="s">
        <v>18</v>
      </c>
      <c r="N21" s="296" t="s">
        <v>18</v>
      </c>
      <c r="O21" s="296" t="s">
        <v>18</v>
      </c>
      <c r="P21" s="296" t="s">
        <v>18</v>
      </c>
      <c r="Q21" s="296" t="s">
        <v>18</v>
      </c>
      <c r="R21" s="296" t="s">
        <v>18</v>
      </c>
      <c r="S21" s="296" t="s">
        <v>18</v>
      </c>
      <c r="T21" s="296" t="s">
        <v>18</v>
      </c>
      <c r="U21" s="296" t="s">
        <v>18</v>
      </c>
      <c r="V21" s="296" t="s">
        <v>18</v>
      </c>
      <c r="W21" s="296" t="s">
        <v>18</v>
      </c>
      <c r="X21" s="296" t="s">
        <v>18</v>
      </c>
      <c r="Y21" s="296" t="s">
        <v>18</v>
      </c>
      <c r="Z21" s="296" t="s">
        <v>18</v>
      </c>
      <c r="AA21" s="296" t="s">
        <v>18</v>
      </c>
      <c r="AB21" s="296" t="s">
        <v>18</v>
      </c>
      <c r="AC21" s="296" t="s">
        <v>18</v>
      </c>
      <c r="AD21" s="296" t="s">
        <v>18</v>
      </c>
      <c r="AE21" s="296" t="s">
        <v>18</v>
      </c>
      <c r="AF21" s="296" t="s">
        <v>18</v>
      </c>
      <c r="AG21" s="296" t="s">
        <v>18</v>
      </c>
      <c r="AH21" s="296" t="s">
        <v>18</v>
      </c>
      <c r="AI21" s="296" t="s">
        <v>18</v>
      </c>
      <c r="AJ21" s="296" t="s">
        <v>18</v>
      </c>
      <c r="AK21" s="296" t="s">
        <v>18</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v>
      </c>
      <c r="C22" s="296">
        <v>1</v>
      </c>
      <c r="D22" s="296">
        <v>1</v>
      </c>
      <c r="E22" s="296">
        <v>1</v>
      </c>
      <c r="F22" s="296">
        <v>1</v>
      </c>
      <c r="G22" s="296">
        <v>1</v>
      </c>
      <c r="H22" s="296">
        <v>1</v>
      </c>
      <c r="I22" s="296" t="s">
        <v>18</v>
      </c>
      <c r="J22" s="296" t="s">
        <v>18</v>
      </c>
      <c r="K22" s="296" t="s">
        <v>18</v>
      </c>
      <c r="L22" s="296">
        <v>3</v>
      </c>
      <c r="M22" s="296" t="s">
        <v>18</v>
      </c>
      <c r="N22" s="296" t="s">
        <v>18</v>
      </c>
      <c r="O22" s="296" t="s">
        <v>18</v>
      </c>
      <c r="P22" s="296" t="s">
        <v>18</v>
      </c>
      <c r="Q22" s="296" t="s">
        <v>18</v>
      </c>
      <c r="R22" s="296">
        <v>1</v>
      </c>
      <c r="S22" s="296">
        <v>1</v>
      </c>
      <c r="T22" s="296">
        <v>4</v>
      </c>
      <c r="U22" s="296">
        <v>4</v>
      </c>
      <c r="V22" s="296">
        <v>4</v>
      </c>
      <c r="W22" s="296">
        <v>5</v>
      </c>
      <c r="X22" s="296">
        <v>4</v>
      </c>
      <c r="Y22" s="296">
        <v>3</v>
      </c>
      <c r="Z22" s="296">
        <v>3</v>
      </c>
      <c r="AA22" s="296">
        <v>3</v>
      </c>
      <c r="AB22" s="296">
        <v>3</v>
      </c>
      <c r="AC22" s="296">
        <v>3</v>
      </c>
      <c r="AD22" s="296">
        <v>2</v>
      </c>
      <c r="AE22" s="296">
        <v>2</v>
      </c>
      <c r="AF22" s="296" t="s">
        <v>18</v>
      </c>
      <c r="AG22" s="296" t="s">
        <v>18</v>
      </c>
      <c r="AH22" s="296" t="s">
        <v>18</v>
      </c>
      <c r="AI22" s="296" t="s">
        <v>18</v>
      </c>
      <c r="AJ22" s="296" t="s">
        <v>18</v>
      </c>
      <c r="AK22" s="296" t="s">
        <v>18</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c r="BT22" s="296" t="s">
        <v>18</v>
      </c>
      <c r="BU22" s="296" t="s">
        <v>18</v>
      </c>
      <c r="BV22" s="296" t="s">
        <v>18</v>
      </c>
      <c r="BW22" s="296" t="s">
        <v>18</v>
      </c>
    </row>
    <row r="23" spans="1:75" x14ac:dyDescent="0.25">
      <c r="A23" t="s">
        <v>20</v>
      </c>
      <c r="B23" s="296">
        <v>20</v>
      </c>
      <c r="C23" s="296">
        <v>21</v>
      </c>
      <c r="D23" s="296">
        <v>28</v>
      </c>
      <c r="E23" s="296">
        <v>31</v>
      </c>
      <c r="F23" s="296">
        <v>25</v>
      </c>
      <c r="G23" s="296">
        <v>26</v>
      </c>
      <c r="H23" s="296">
        <v>20</v>
      </c>
      <c r="I23" s="296">
        <v>14</v>
      </c>
      <c r="J23" s="296">
        <v>11</v>
      </c>
      <c r="K23" s="296">
        <v>7</v>
      </c>
      <c r="L23" s="296">
        <v>5</v>
      </c>
      <c r="M23" s="296">
        <v>7</v>
      </c>
      <c r="N23" s="296">
        <v>8</v>
      </c>
      <c r="O23" s="296">
        <v>7</v>
      </c>
      <c r="P23" s="296">
        <v>5</v>
      </c>
      <c r="Q23" s="296">
        <v>7</v>
      </c>
      <c r="R23" s="296">
        <v>6</v>
      </c>
      <c r="S23" s="296">
        <v>4</v>
      </c>
      <c r="T23" s="296">
        <v>2</v>
      </c>
      <c r="U23" s="296">
        <v>6</v>
      </c>
      <c r="V23" s="296">
        <v>4</v>
      </c>
      <c r="W23" s="296">
        <v>1</v>
      </c>
      <c r="X23" s="296">
        <v>6</v>
      </c>
      <c r="Y23" s="296">
        <v>4</v>
      </c>
      <c r="Z23" s="296">
        <v>5</v>
      </c>
      <c r="AA23" s="296">
        <v>7</v>
      </c>
      <c r="AB23" s="296">
        <v>7</v>
      </c>
      <c r="AC23" s="296">
        <v>7</v>
      </c>
      <c r="AD23" s="296">
        <v>7</v>
      </c>
      <c r="AE23" s="296">
        <v>5</v>
      </c>
      <c r="AF23" s="296">
        <v>4</v>
      </c>
      <c r="AG23" s="296">
        <v>5</v>
      </c>
      <c r="AH23" s="296">
        <v>3</v>
      </c>
      <c r="AI23" s="296">
        <v>5</v>
      </c>
      <c r="AJ23" s="296">
        <v>4</v>
      </c>
      <c r="AK23" s="296">
        <v>8</v>
      </c>
      <c r="AL23" s="296">
        <v>10</v>
      </c>
      <c r="AM23" s="296">
        <v>14</v>
      </c>
      <c r="AN23" s="296">
        <v>15</v>
      </c>
      <c r="AO23" s="296">
        <v>14</v>
      </c>
      <c r="AP23" s="296">
        <v>18</v>
      </c>
      <c r="AQ23" s="296">
        <v>16</v>
      </c>
      <c r="AR23" s="296">
        <v>13</v>
      </c>
      <c r="AS23" s="296">
        <v>14</v>
      </c>
      <c r="AT23" s="296">
        <v>11</v>
      </c>
      <c r="AU23" s="296">
        <v>10</v>
      </c>
      <c r="AV23" s="296">
        <v>10</v>
      </c>
      <c r="AW23" s="296">
        <v>10</v>
      </c>
      <c r="AX23" s="296">
        <v>10</v>
      </c>
      <c r="AY23" s="296">
        <v>9</v>
      </c>
      <c r="AZ23" s="296">
        <v>8</v>
      </c>
      <c r="BA23" s="296">
        <v>9</v>
      </c>
      <c r="BB23" s="296">
        <v>8</v>
      </c>
      <c r="BC23" s="296">
        <v>6</v>
      </c>
      <c r="BD23" s="296">
        <v>4</v>
      </c>
      <c r="BE23" s="296">
        <v>4</v>
      </c>
      <c r="BF23" s="296">
        <v>2</v>
      </c>
      <c r="BG23" s="296">
        <v>3</v>
      </c>
      <c r="BH23" s="296">
        <v>3</v>
      </c>
      <c r="BI23" s="296">
        <v>2</v>
      </c>
      <c r="BJ23" s="296">
        <v>2</v>
      </c>
      <c r="BK23" s="296">
        <v>2</v>
      </c>
      <c r="BL23" s="296">
        <v>1</v>
      </c>
      <c r="BM23" s="296">
        <v>2</v>
      </c>
      <c r="BN23" s="296">
        <v>5</v>
      </c>
      <c r="BO23" s="296">
        <v>6</v>
      </c>
      <c r="BP23" s="296">
        <v>6</v>
      </c>
      <c r="BQ23" s="296">
        <v>5</v>
      </c>
      <c r="BR23" s="296">
        <v>5</v>
      </c>
      <c r="BS23" s="296">
        <v>5</v>
      </c>
      <c r="BT23" s="296" t="s">
        <v>18</v>
      </c>
      <c r="BU23" s="296" t="s">
        <v>18</v>
      </c>
      <c r="BV23" s="296" t="s">
        <v>18</v>
      </c>
      <c r="BW23" s="296" t="s">
        <v>18</v>
      </c>
    </row>
    <row r="24" spans="1:75" x14ac:dyDescent="0.25">
      <c r="A24" t="s">
        <v>21</v>
      </c>
      <c r="B24" s="296">
        <v>1</v>
      </c>
      <c r="C24" s="296">
        <v>1</v>
      </c>
      <c r="D24" s="296">
        <v>1</v>
      </c>
      <c r="E24" s="296">
        <v>1</v>
      </c>
      <c r="F24" s="296">
        <v>1</v>
      </c>
      <c r="G24" s="296">
        <v>1</v>
      </c>
      <c r="H24" s="296">
        <v>1</v>
      </c>
      <c r="I24" s="296">
        <v>1</v>
      </c>
      <c r="J24" s="296">
        <v>1</v>
      </c>
      <c r="K24" s="296">
        <v>1</v>
      </c>
      <c r="L24" s="296">
        <v>1</v>
      </c>
      <c r="M24" s="296">
        <v>2</v>
      </c>
      <c r="N24" s="296">
        <v>2</v>
      </c>
      <c r="O24" s="296">
        <v>3</v>
      </c>
      <c r="P24" s="296">
        <v>2</v>
      </c>
      <c r="Q24" s="296">
        <v>4</v>
      </c>
      <c r="R24" s="296">
        <v>4</v>
      </c>
      <c r="S24" s="296">
        <v>4</v>
      </c>
      <c r="T24" s="296">
        <v>5</v>
      </c>
      <c r="U24" s="296">
        <v>5</v>
      </c>
      <c r="V24" s="296">
        <v>5</v>
      </c>
      <c r="W24" s="296">
        <v>4</v>
      </c>
      <c r="X24" s="296">
        <v>5</v>
      </c>
      <c r="Y24" s="296">
        <v>4</v>
      </c>
      <c r="Z24" s="296">
        <v>5</v>
      </c>
      <c r="AA24" s="296">
        <v>4</v>
      </c>
      <c r="AB24" s="296">
        <v>4</v>
      </c>
      <c r="AC24" s="296">
        <v>3</v>
      </c>
      <c r="AD24" s="296">
        <v>3</v>
      </c>
      <c r="AE24" s="296">
        <v>4</v>
      </c>
      <c r="AF24" s="296">
        <v>4</v>
      </c>
      <c r="AG24" s="296">
        <v>4</v>
      </c>
      <c r="AH24" s="296">
        <v>4</v>
      </c>
      <c r="AI24" s="296">
        <v>4</v>
      </c>
      <c r="AJ24" s="296">
        <v>2</v>
      </c>
      <c r="AK24" s="296">
        <v>1</v>
      </c>
      <c r="AL24" s="296">
        <v>1</v>
      </c>
      <c r="AM24" s="296">
        <v>1</v>
      </c>
      <c r="AN24" s="296" t="s">
        <v>18</v>
      </c>
      <c r="AO24" s="296" t="s">
        <v>18</v>
      </c>
      <c r="AP24" s="296" t="s">
        <v>18</v>
      </c>
      <c r="AQ24" s="296" t="s">
        <v>18</v>
      </c>
      <c r="AR24" s="296" t="s">
        <v>18</v>
      </c>
      <c r="AS24" s="296" t="s">
        <v>18</v>
      </c>
      <c r="AT24" s="296" t="s">
        <v>18</v>
      </c>
      <c r="AU24" s="296" t="s">
        <v>18</v>
      </c>
      <c r="AV24" s="296" t="s">
        <v>18</v>
      </c>
      <c r="AW24" s="296" t="s">
        <v>18</v>
      </c>
      <c r="AX24" s="296" t="s">
        <v>18</v>
      </c>
      <c r="AY24" s="296" t="s">
        <v>18</v>
      </c>
      <c r="AZ24" s="296" t="s">
        <v>18</v>
      </c>
      <c r="BA24" s="296" t="s">
        <v>18</v>
      </c>
      <c r="BB24" s="296" t="s">
        <v>18</v>
      </c>
      <c r="BC24" s="296" t="s">
        <v>18</v>
      </c>
      <c r="BD24" s="296" t="s">
        <v>18</v>
      </c>
      <c r="BE24" s="296" t="s">
        <v>18</v>
      </c>
      <c r="BF24" s="296" t="s">
        <v>18</v>
      </c>
      <c r="BG24" s="296" t="s">
        <v>18</v>
      </c>
      <c r="BH24" s="296" t="s">
        <v>18</v>
      </c>
      <c r="BI24" s="296" t="s">
        <v>18</v>
      </c>
      <c r="BJ24" s="296" t="s">
        <v>18</v>
      </c>
      <c r="BK24" s="296" t="s">
        <v>18</v>
      </c>
      <c r="BL24" s="296" t="s">
        <v>18</v>
      </c>
      <c r="BM24" s="296" t="s">
        <v>18</v>
      </c>
      <c r="BN24" s="296" t="s">
        <v>18</v>
      </c>
      <c r="BO24" s="296" t="s">
        <v>18</v>
      </c>
      <c r="BP24" s="296" t="s">
        <v>18</v>
      </c>
      <c r="BQ24" s="296" t="s">
        <v>18</v>
      </c>
      <c r="BR24" s="296" t="s">
        <v>18</v>
      </c>
      <c r="BS24" s="296" t="s">
        <v>18</v>
      </c>
      <c r="BT24" s="296" t="s">
        <v>18</v>
      </c>
      <c r="BU24" s="296" t="s">
        <v>18</v>
      </c>
      <c r="BV24" s="296" t="s">
        <v>18</v>
      </c>
      <c r="BW24" s="296" t="s">
        <v>18</v>
      </c>
    </row>
    <row r="25" spans="1:75" x14ac:dyDescent="0.25">
      <c r="A25" t="s">
        <v>22</v>
      </c>
      <c r="B25" s="296" t="s">
        <v>18</v>
      </c>
      <c r="C25" s="296" t="s">
        <v>18</v>
      </c>
      <c r="D25" s="296" t="s">
        <v>18</v>
      </c>
      <c r="E25" s="296" t="s">
        <v>18</v>
      </c>
      <c r="F25" s="296" t="s">
        <v>18</v>
      </c>
      <c r="G25" s="296" t="s">
        <v>18</v>
      </c>
      <c r="H25" s="296" t="s">
        <v>18</v>
      </c>
      <c r="I25" s="296" t="s">
        <v>18</v>
      </c>
      <c r="J25" s="296" t="s">
        <v>18</v>
      </c>
      <c r="K25" s="296" t="s">
        <v>18</v>
      </c>
      <c r="L25" s="296" t="s">
        <v>18</v>
      </c>
      <c r="M25" s="296" t="s">
        <v>18</v>
      </c>
      <c r="N25" s="296" t="s">
        <v>18</v>
      </c>
      <c r="O25" s="296" t="s">
        <v>18</v>
      </c>
      <c r="P25" s="296" t="s">
        <v>18</v>
      </c>
      <c r="Q25" s="296" t="s">
        <v>18</v>
      </c>
      <c r="R25" s="296" t="s">
        <v>18</v>
      </c>
      <c r="S25" s="296" t="s">
        <v>18</v>
      </c>
      <c r="T25" s="296" t="s">
        <v>18</v>
      </c>
      <c r="U25" s="296" t="s">
        <v>18</v>
      </c>
      <c r="V25" s="296" t="s">
        <v>18</v>
      </c>
      <c r="W25" s="296">
        <v>1</v>
      </c>
      <c r="X25" s="296">
        <v>1</v>
      </c>
      <c r="Y25" s="296">
        <v>1</v>
      </c>
      <c r="Z25" s="296">
        <v>1</v>
      </c>
      <c r="AA25" s="296">
        <v>1</v>
      </c>
      <c r="AB25" s="296">
        <v>1</v>
      </c>
      <c r="AC25" s="296">
        <v>1</v>
      </c>
      <c r="AD25" s="296">
        <v>1</v>
      </c>
      <c r="AE25" s="296">
        <v>1</v>
      </c>
      <c r="AF25" s="296">
        <v>1</v>
      </c>
      <c r="AG25" s="296">
        <v>1</v>
      </c>
      <c r="AH25" s="296">
        <v>1</v>
      </c>
      <c r="AI25" s="296">
        <v>1</v>
      </c>
      <c r="AJ25" s="296">
        <v>2</v>
      </c>
      <c r="AK25" s="296">
        <v>3</v>
      </c>
      <c r="AL25" s="296">
        <v>3</v>
      </c>
      <c r="AM25" s="296">
        <v>3</v>
      </c>
      <c r="AN25" s="296">
        <v>3</v>
      </c>
      <c r="AO25" s="296">
        <v>4</v>
      </c>
      <c r="AP25" s="296">
        <v>4</v>
      </c>
      <c r="AQ25" s="296">
        <v>2</v>
      </c>
      <c r="AR25" s="296">
        <v>1</v>
      </c>
      <c r="AS25" s="296">
        <v>1</v>
      </c>
      <c r="AT25" s="296">
        <v>1</v>
      </c>
      <c r="AU25" s="296">
        <v>1</v>
      </c>
      <c r="AV25" s="296">
        <v>1</v>
      </c>
      <c r="AW25" s="296">
        <v>1</v>
      </c>
      <c r="AX25" s="296">
        <v>1</v>
      </c>
      <c r="AY25" s="296" t="s">
        <v>18</v>
      </c>
      <c r="AZ25" s="296" t="s">
        <v>18</v>
      </c>
      <c r="BA25" s="296">
        <v>3</v>
      </c>
      <c r="BB25" s="296">
        <v>3</v>
      </c>
      <c r="BC25" s="296">
        <v>3</v>
      </c>
      <c r="BD25" s="296">
        <v>3</v>
      </c>
      <c r="BE25" s="296">
        <v>1</v>
      </c>
      <c r="BF25" s="296">
        <v>1</v>
      </c>
      <c r="BG25" s="296" t="s">
        <v>18</v>
      </c>
      <c r="BH25" s="296" t="s">
        <v>18</v>
      </c>
      <c r="BI25" s="296" t="s">
        <v>18</v>
      </c>
      <c r="BJ25" s="296" t="s">
        <v>18</v>
      </c>
      <c r="BK25" s="296" t="s">
        <v>18</v>
      </c>
      <c r="BL25" s="296" t="s">
        <v>18</v>
      </c>
      <c r="BM25" s="296" t="s">
        <v>18</v>
      </c>
      <c r="BN25" s="296" t="s">
        <v>18</v>
      </c>
      <c r="BO25" s="296" t="s">
        <v>18</v>
      </c>
      <c r="BP25" s="296" t="s">
        <v>18</v>
      </c>
      <c r="BQ25" s="296" t="s">
        <v>18</v>
      </c>
      <c r="BR25" s="296" t="s">
        <v>18</v>
      </c>
      <c r="BS25" s="296" t="s">
        <v>18</v>
      </c>
      <c r="BT25" s="296" t="s">
        <v>18</v>
      </c>
      <c r="BU25" s="296" t="s">
        <v>18</v>
      </c>
      <c r="BV25" s="296" t="s">
        <v>18</v>
      </c>
      <c r="BW25" s="296" t="s">
        <v>18</v>
      </c>
    </row>
    <row r="26" spans="1:75" x14ac:dyDescent="0.25">
      <c r="A26" t="s">
        <v>23</v>
      </c>
      <c r="B26" s="296">
        <v>14</v>
      </c>
      <c r="C26" s="296">
        <v>18</v>
      </c>
      <c r="D26" s="296">
        <v>19</v>
      </c>
      <c r="E26" s="296">
        <v>21</v>
      </c>
      <c r="F26" s="296">
        <v>24</v>
      </c>
      <c r="G26" s="296">
        <v>23</v>
      </c>
      <c r="H26" s="296">
        <v>26</v>
      </c>
      <c r="I26" s="296">
        <v>25</v>
      </c>
      <c r="J26" s="296">
        <v>25</v>
      </c>
      <c r="K26" s="296">
        <v>24</v>
      </c>
      <c r="L26" s="296">
        <v>24</v>
      </c>
      <c r="M26" s="296">
        <v>24</v>
      </c>
      <c r="N26" s="296">
        <v>22</v>
      </c>
      <c r="O26" s="296">
        <v>22</v>
      </c>
      <c r="P26" s="296">
        <v>23</v>
      </c>
      <c r="Q26" s="296">
        <v>27</v>
      </c>
      <c r="R26" s="296">
        <v>28</v>
      </c>
      <c r="S26" s="296">
        <v>30</v>
      </c>
      <c r="T26" s="296">
        <v>27</v>
      </c>
      <c r="U26" s="296">
        <v>32</v>
      </c>
      <c r="V26" s="296">
        <v>31</v>
      </c>
      <c r="W26" s="296">
        <v>29</v>
      </c>
      <c r="X26" s="296">
        <v>26</v>
      </c>
      <c r="Y26" s="296">
        <v>25</v>
      </c>
      <c r="Z26" s="296">
        <v>22</v>
      </c>
      <c r="AA26" s="296">
        <v>24</v>
      </c>
      <c r="AB26" s="296">
        <v>25</v>
      </c>
      <c r="AC26" s="296">
        <v>28</v>
      </c>
      <c r="AD26" s="296">
        <v>25</v>
      </c>
      <c r="AE26" s="296">
        <v>28</v>
      </c>
      <c r="AF26" s="296">
        <v>24</v>
      </c>
      <c r="AG26" s="296">
        <v>21</v>
      </c>
      <c r="AH26" s="296">
        <v>19</v>
      </c>
      <c r="AI26" s="296">
        <v>18</v>
      </c>
      <c r="AJ26" s="296">
        <v>16</v>
      </c>
      <c r="AK26" s="296">
        <v>21</v>
      </c>
      <c r="AL26" s="296">
        <v>21</v>
      </c>
      <c r="AM26" s="296">
        <v>28</v>
      </c>
      <c r="AN26" s="296">
        <v>23</v>
      </c>
      <c r="AO26" s="296">
        <v>22</v>
      </c>
      <c r="AP26" s="296">
        <v>12</v>
      </c>
      <c r="AQ26" s="296">
        <v>13</v>
      </c>
      <c r="AR26" s="296">
        <v>15</v>
      </c>
      <c r="AS26" s="296">
        <v>22</v>
      </c>
      <c r="AT26" s="296">
        <v>23</v>
      </c>
      <c r="AU26" s="296">
        <v>20</v>
      </c>
      <c r="AV26" s="296">
        <v>26</v>
      </c>
      <c r="AW26" s="296">
        <v>17</v>
      </c>
      <c r="AX26" s="296">
        <v>18</v>
      </c>
      <c r="AY26" s="296">
        <v>15</v>
      </c>
      <c r="AZ26" s="296">
        <v>17</v>
      </c>
      <c r="BA26" s="296">
        <v>22</v>
      </c>
      <c r="BB26" s="296">
        <v>22</v>
      </c>
      <c r="BC26" s="296">
        <v>20</v>
      </c>
      <c r="BD26" s="296">
        <v>14</v>
      </c>
      <c r="BE26" s="296">
        <v>5</v>
      </c>
      <c r="BF26" s="296">
        <v>5</v>
      </c>
      <c r="BG26" s="296">
        <v>7</v>
      </c>
      <c r="BH26" s="296">
        <v>6</v>
      </c>
      <c r="BI26" s="296">
        <v>10</v>
      </c>
      <c r="BJ26" s="296">
        <v>10</v>
      </c>
      <c r="BK26" s="296">
        <v>13</v>
      </c>
      <c r="BL26" s="296">
        <v>9</v>
      </c>
      <c r="BM26" s="296">
        <v>5</v>
      </c>
      <c r="BN26" s="296">
        <v>5</v>
      </c>
      <c r="BO26" s="296">
        <v>11</v>
      </c>
      <c r="BP26" s="296">
        <v>14</v>
      </c>
      <c r="BQ26" s="296">
        <v>13</v>
      </c>
      <c r="BR26" s="296">
        <v>8</v>
      </c>
      <c r="BS26" s="296">
        <v>6</v>
      </c>
      <c r="BT26" s="296">
        <v>6</v>
      </c>
      <c r="BU26" s="296">
        <v>10</v>
      </c>
      <c r="BV26" s="296">
        <v>10</v>
      </c>
      <c r="BW26" s="296">
        <v>7</v>
      </c>
    </row>
    <row r="27" spans="1:75" x14ac:dyDescent="0.25">
      <c r="A27" t="s">
        <v>24</v>
      </c>
      <c r="B27" s="296" t="s">
        <v>18</v>
      </c>
      <c r="C27" s="296" t="s">
        <v>18</v>
      </c>
      <c r="D27" s="296" t="s">
        <v>18</v>
      </c>
      <c r="E27" s="296" t="s">
        <v>18</v>
      </c>
      <c r="F27" s="296" t="s">
        <v>18</v>
      </c>
      <c r="G27" s="296" t="s">
        <v>18</v>
      </c>
      <c r="H27" s="296">
        <v>1</v>
      </c>
      <c r="I27" s="296">
        <v>2</v>
      </c>
      <c r="J27" s="296">
        <v>2</v>
      </c>
      <c r="K27" s="296">
        <v>2</v>
      </c>
      <c r="L27" s="296">
        <v>2</v>
      </c>
      <c r="M27" s="296">
        <v>2</v>
      </c>
      <c r="N27" s="296">
        <v>2</v>
      </c>
      <c r="O27" s="296">
        <v>2</v>
      </c>
      <c r="P27" s="296">
        <v>2</v>
      </c>
      <c r="Q27" s="296">
        <v>2</v>
      </c>
      <c r="R27" s="296">
        <v>2</v>
      </c>
      <c r="S27" s="296">
        <v>2</v>
      </c>
      <c r="T27" s="296">
        <v>1</v>
      </c>
      <c r="U27" s="296">
        <v>1</v>
      </c>
      <c r="V27" s="296">
        <v>2</v>
      </c>
      <c r="W27" s="296">
        <v>2</v>
      </c>
      <c r="X27" s="296">
        <v>1</v>
      </c>
      <c r="Y27" s="296">
        <v>1</v>
      </c>
      <c r="Z27" s="296">
        <v>1</v>
      </c>
      <c r="AA27" s="296">
        <v>1</v>
      </c>
      <c r="AB27" s="296">
        <v>1</v>
      </c>
      <c r="AC27" s="296">
        <v>1</v>
      </c>
      <c r="AD27" s="296">
        <v>1</v>
      </c>
      <c r="AE27" s="296">
        <v>1</v>
      </c>
      <c r="AF27" s="296">
        <v>1</v>
      </c>
      <c r="AG27" s="296">
        <v>1</v>
      </c>
      <c r="AH27" s="296">
        <v>1</v>
      </c>
      <c r="AI27" s="296">
        <v>1</v>
      </c>
      <c r="AJ27" s="296">
        <v>1</v>
      </c>
      <c r="AK27" s="296">
        <v>1</v>
      </c>
      <c r="AL27" s="296">
        <v>1</v>
      </c>
      <c r="AM27" s="296">
        <v>1</v>
      </c>
      <c r="AN27" s="296">
        <v>1</v>
      </c>
      <c r="AO27" s="296">
        <v>1</v>
      </c>
      <c r="AP27" s="296">
        <v>1</v>
      </c>
      <c r="AQ27" s="296">
        <v>1</v>
      </c>
      <c r="AR27" s="296">
        <v>1</v>
      </c>
      <c r="AS27" s="296">
        <v>1</v>
      </c>
      <c r="AT27" s="296">
        <v>1</v>
      </c>
      <c r="AU27" s="296" t="s">
        <v>18</v>
      </c>
      <c r="AV27" s="296">
        <v>1</v>
      </c>
      <c r="AW27" s="296" t="s">
        <v>18</v>
      </c>
      <c r="AX27" s="296" t="s">
        <v>18</v>
      </c>
      <c r="AY27" s="296" t="s">
        <v>18</v>
      </c>
      <c r="AZ27" s="296" t="s">
        <v>18</v>
      </c>
      <c r="BA27" s="296" t="s">
        <v>18</v>
      </c>
      <c r="BB27" s="296" t="s">
        <v>18</v>
      </c>
      <c r="BC27" s="296" t="s">
        <v>18</v>
      </c>
      <c r="BD27" s="296" t="s">
        <v>18</v>
      </c>
      <c r="BE27" s="296" t="s">
        <v>18</v>
      </c>
      <c r="BF27" s="296" t="s">
        <v>18</v>
      </c>
      <c r="BG27" s="296" t="s">
        <v>18</v>
      </c>
      <c r="BH27" s="296" t="s">
        <v>18</v>
      </c>
      <c r="BI27" s="296" t="s">
        <v>18</v>
      </c>
      <c r="BJ27" s="296" t="s">
        <v>18</v>
      </c>
      <c r="BK27" s="296">
        <v>1</v>
      </c>
      <c r="BL27" s="296">
        <v>1</v>
      </c>
      <c r="BM27" s="296">
        <v>1</v>
      </c>
      <c r="BN27" s="296">
        <v>1</v>
      </c>
      <c r="BO27" s="296">
        <v>1</v>
      </c>
      <c r="BP27" s="296">
        <v>1</v>
      </c>
      <c r="BQ27" s="296">
        <v>1</v>
      </c>
      <c r="BR27" s="296">
        <v>1</v>
      </c>
      <c r="BS27" s="296">
        <v>1</v>
      </c>
      <c r="BT27" s="296">
        <v>1</v>
      </c>
      <c r="BU27" s="296" t="s">
        <v>18</v>
      </c>
      <c r="BV27" s="296" t="s">
        <v>18</v>
      </c>
      <c r="BW27" s="296" t="s">
        <v>18</v>
      </c>
    </row>
    <row r="28" spans="1:75" x14ac:dyDescent="0.25">
      <c r="A28" t="s">
        <v>25</v>
      </c>
      <c r="B28" s="296">
        <v>5</v>
      </c>
      <c r="C28" s="296">
        <v>5</v>
      </c>
      <c r="D28" s="296">
        <v>5</v>
      </c>
      <c r="E28" s="296">
        <v>8</v>
      </c>
      <c r="F28" s="296">
        <v>9</v>
      </c>
      <c r="G28" s="296">
        <v>9</v>
      </c>
      <c r="H28" s="296">
        <v>7</v>
      </c>
      <c r="I28" s="296">
        <v>5</v>
      </c>
      <c r="J28" s="296">
        <v>4</v>
      </c>
      <c r="K28" s="296">
        <v>4</v>
      </c>
      <c r="L28" s="296">
        <v>3</v>
      </c>
      <c r="M28" s="296">
        <v>2</v>
      </c>
      <c r="N28" s="296">
        <v>3</v>
      </c>
      <c r="O28" s="296">
        <v>3</v>
      </c>
      <c r="P28" s="296">
        <v>4</v>
      </c>
      <c r="Q28" s="296">
        <v>4</v>
      </c>
      <c r="R28" s="296">
        <v>8</v>
      </c>
      <c r="S28" s="296">
        <v>9</v>
      </c>
      <c r="T28" s="296">
        <v>11</v>
      </c>
      <c r="U28" s="296">
        <v>11</v>
      </c>
      <c r="V28" s="296">
        <v>9</v>
      </c>
      <c r="W28" s="296">
        <v>8</v>
      </c>
      <c r="X28" s="296">
        <v>8</v>
      </c>
      <c r="Y28" s="296">
        <v>7</v>
      </c>
      <c r="Z28" s="296">
        <v>7</v>
      </c>
      <c r="AA28" s="296">
        <v>6</v>
      </c>
      <c r="AB28" s="296">
        <v>5</v>
      </c>
      <c r="AC28" s="296">
        <v>4</v>
      </c>
      <c r="AD28" s="296">
        <v>4</v>
      </c>
      <c r="AE28" s="296">
        <v>4</v>
      </c>
      <c r="AF28" s="296">
        <v>2</v>
      </c>
      <c r="AG28" s="296">
        <v>4</v>
      </c>
      <c r="AH28" s="296">
        <v>3</v>
      </c>
      <c r="AI28" s="296">
        <v>3</v>
      </c>
      <c r="AJ28" s="296">
        <v>1</v>
      </c>
      <c r="AK28" s="296">
        <v>3</v>
      </c>
      <c r="AL28" s="296">
        <v>3</v>
      </c>
      <c r="AM28" s="296">
        <v>3</v>
      </c>
      <c r="AN28" s="296">
        <v>3</v>
      </c>
      <c r="AO28" s="296">
        <v>3</v>
      </c>
      <c r="AP28" s="296">
        <v>3</v>
      </c>
      <c r="AQ28" s="296">
        <v>3</v>
      </c>
      <c r="AR28" s="296">
        <v>3</v>
      </c>
      <c r="AS28" s="296" t="s">
        <v>18</v>
      </c>
      <c r="AT28" s="296" t="s">
        <v>18</v>
      </c>
      <c r="AU28" s="296" t="s">
        <v>18</v>
      </c>
      <c r="AV28" s="296" t="s">
        <v>18</v>
      </c>
      <c r="AW28" s="296" t="s">
        <v>18</v>
      </c>
      <c r="AX28" s="296" t="s">
        <v>18</v>
      </c>
      <c r="AY28" s="296" t="s">
        <v>18</v>
      </c>
      <c r="AZ28" s="296" t="s">
        <v>18</v>
      </c>
      <c r="BA28" s="296" t="s">
        <v>18</v>
      </c>
      <c r="BB28" s="296">
        <v>2</v>
      </c>
      <c r="BC28" s="296">
        <v>2</v>
      </c>
      <c r="BD28" s="296">
        <v>1</v>
      </c>
      <c r="BE28" s="296">
        <v>1</v>
      </c>
      <c r="BF28" s="296">
        <v>1</v>
      </c>
      <c r="BG28" s="296">
        <v>1</v>
      </c>
      <c r="BH28" s="296">
        <v>1</v>
      </c>
      <c r="BI28" s="296">
        <v>1</v>
      </c>
      <c r="BJ28" s="296">
        <v>1</v>
      </c>
      <c r="BK28" s="296">
        <v>1</v>
      </c>
      <c r="BL28" s="296">
        <v>1</v>
      </c>
      <c r="BM28" s="296">
        <v>1</v>
      </c>
      <c r="BN28" s="296" t="s">
        <v>18</v>
      </c>
      <c r="BO28" s="296" t="s">
        <v>18</v>
      </c>
      <c r="BP28" s="296" t="s">
        <v>18</v>
      </c>
      <c r="BQ28" s="296" t="s">
        <v>18</v>
      </c>
      <c r="BR28" s="296" t="s">
        <v>18</v>
      </c>
      <c r="BS28" s="296" t="s">
        <v>18</v>
      </c>
      <c r="BT28" s="296" t="s">
        <v>18</v>
      </c>
      <c r="BU28" s="296" t="s">
        <v>18</v>
      </c>
      <c r="BV28" s="296" t="s">
        <v>18</v>
      </c>
      <c r="BW28" s="296" t="s">
        <v>18</v>
      </c>
    </row>
    <row r="29" spans="1:75" x14ac:dyDescent="0.25">
      <c r="A29" t="s">
        <v>26</v>
      </c>
      <c r="B29" s="296">
        <v>256</v>
      </c>
      <c r="C29" s="296">
        <v>305</v>
      </c>
      <c r="D29" s="296">
        <v>370</v>
      </c>
      <c r="E29" s="296">
        <v>420</v>
      </c>
      <c r="F29" s="296">
        <v>471</v>
      </c>
      <c r="G29" s="296">
        <v>525</v>
      </c>
      <c r="H29" s="296">
        <v>589</v>
      </c>
      <c r="I29" s="296">
        <v>630</v>
      </c>
      <c r="J29" s="296">
        <v>668</v>
      </c>
      <c r="K29" s="296">
        <v>686</v>
      </c>
      <c r="L29" s="296">
        <v>688</v>
      </c>
      <c r="M29" s="296">
        <v>670</v>
      </c>
      <c r="N29" s="296">
        <v>654</v>
      </c>
      <c r="O29" s="296">
        <v>668</v>
      </c>
      <c r="P29" s="296">
        <v>676</v>
      </c>
      <c r="Q29" s="296">
        <v>679</v>
      </c>
      <c r="R29" s="296">
        <v>680</v>
      </c>
      <c r="S29" s="296">
        <v>682</v>
      </c>
      <c r="T29" s="296">
        <v>680</v>
      </c>
      <c r="U29" s="296">
        <v>683</v>
      </c>
      <c r="V29" s="296">
        <v>663</v>
      </c>
      <c r="W29" s="296">
        <v>647</v>
      </c>
      <c r="X29" s="296">
        <v>593</v>
      </c>
      <c r="Y29" s="296">
        <v>534</v>
      </c>
      <c r="Z29" s="296">
        <v>468</v>
      </c>
      <c r="AA29" s="296">
        <v>407</v>
      </c>
      <c r="AB29" s="296">
        <v>341</v>
      </c>
      <c r="AC29" s="296">
        <v>305</v>
      </c>
      <c r="AD29" s="296">
        <v>298</v>
      </c>
      <c r="AE29" s="296">
        <v>263</v>
      </c>
      <c r="AF29" s="296">
        <v>250</v>
      </c>
      <c r="AG29" s="296">
        <v>235</v>
      </c>
      <c r="AH29" s="296">
        <v>228</v>
      </c>
      <c r="AI29" s="296">
        <v>221</v>
      </c>
      <c r="AJ29" s="296">
        <v>208</v>
      </c>
      <c r="AK29" s="296">
        <v>190</v>
      </c>
      <c r="AL29" s="296">
        <v>188</v>
      </c>
      <c r="AM29" s="296">
        <v>182</v>
      </c>
      <c r="AN29" s="296">
        <v>171</v>
      </c>
      <c r="AO29" s="296">
        <v>181</v>
      </c>
      <c r="AP29" s="296">
        <v>185</v>
      </c>
      <c r="AQ29" s="296">
        <v>191</v>
      </c>
      <c r="AR29" s="296">
        <v>183</v>
      </c>
      <c r="AS29" s="296">
        <v>177</v>
      </c>
      <c r="AT29" s="296">
        <v>161</v>
      </c>
      <c r="AU29" s="296">
        <v>175</v>
      </c>
      <c r="AV29" s="296">
        <v>166</v>
      </c>
      <c r="AW29" s="296">
        <v>158</v>
      </c>
      <c r="AX29" s="296">
        <v>158</v>
      </c>
      <c r="AY29" s="296">
        <v>149</v>
      </c>
      <c r="AZ29" s="296">
        <v>131</v>
      </c>
      <c r="BA29" s="296">
        <v>108</v>
      </c>
      <c r="BB29" s="296">
        <v>92</v>
      </c>
      <c r="BC29" s="296">
        <v>84</v>
      </c>
      <c r="BD29" s="296">
        <v>78</v>
      </c>
      <c r="BE29" s="296">
        <v>64</v>
      </c>
      <c r="BF29" s="296">
        <v>69</v>
      </c>
      <c r="BG29" s="296">
        <v>63</v>
      </c>
      <c r="BH29" s="296">
        <v>59</v>
      </c>
      <c r="BI29" s="296">
        <v>51</v>
      </c>
      <c r="BJ29" s="296">
        <v>48</v>
      </c>
      <c r="BK29" s="296">
        <v>41</v>
      </c>
      <c r="BL29" s="296">
        <v>47</v>
      </c>
      <c r="BM29" s="296">
        <v>46</v>
      </c>
      <c r="BN29" s="296">
        <v>43</v>
      </c>
      <c r="BO29" s="296">
        <v>46</v>
      </c>
      <c r="BP29" s="296">
        <v>46</v>
      </c>
      <c r="BQ29" s="296">
        <v>39</v>
      </c>
      <c r="BR29" s="296">
        <v>44</v>
      </c>
      <c r="BS29" s="296">
        <v>38</v>
      </c>
      <c r="BT29" s="296">
        <v>35</v>
      </c>
      <c r="BU29" s="296">
        <v>26</v>
      </c>
      <c r="BV29" s="296">
        <v>33</v>
      </c>
      <c r="BW29" s="296">
        <v>32</v>
      </c>
    </row>
    <row r="30" spans="1:75" x14ac:dyDescent="0.25">
      <c r="A30" t="s">
        <v>27</v>
      </c>
      <c r="B30" s="296">
        <v>1</v>
      </c>
      <c r="C30" s="296">
        <v>2</v>
      </c>
      <c r="D30" s="296">
        <v>2</v>
      </c>
      <c r="E30" s="296">
        <v>1</v>
      </c>
      <c r="F30" s="296">
        <v>1</v>
      </c>
      <c r="G30" s="296">
        <v>1</v>
      </c>
      <c r="H30" s="296">
        <v>1</v>
      </c>
      <c r="I30" s="296" t="s">
        <v>18</v>
      </c>
      <c r="J30" s="296" t="s">
        <v>18</v>
      </c>
      <c r="K30" s="296" t="s">
        <v>18</v>
      </c>
      <c r="L30" s="296" t="s">
        <v>18</v>
      </c>
      <c r="M30" s="296" t="s">
        <v>18</v>
      </c>
      <c r="N30" s="296" t="s">
        <v>18</v>
      </c>
      <c r="O30" s="296" t="s">
        <v>18</v>
      </c>
      <c r="P30" s="296" t="s">
        <v>18</v>
      </c>
      <c r="Q30" s="296" t="s">
        <v>18</v>
      </c>
      <c r="R30" s="296" t="s">
        <v>18</v>
      </c>
      <c r="S30" s="296">
        <v>1</v>
      </c>
      <c r="T30" s="296">
        <v>2</v>
      </c>
      <c r="U30" s="296">
        <v>1</v>
      </c>
      <c r="V30" s="296">
        <v>1</v>
      </c>
      <c r="W30" s="296">
        <v>1</v>
      </c>
      <c r="X30" s="296">
        <v>1</v>
      </c>
      <c r="Y30" s="296" t="s">
        <v>18</v>
      </c>
      <c r="Z30" s="296" t="s">
        <v>18</v>
      </c>
      <c r="AA30" s="296" t="s">
        <v>18</v>
      </c>
      <c r="AB30" s="296" t="s">
        <v>18</v>
      </c>
      <c r="AC30" s="296" t="s">
        <v>18</v>
      </c>
      <c r="AD30" s="296" t="s">
        <v>18</v>
      </c>
      <c r="AE30" s="296" t="s">
        <v>18</v>
      </c>
      <c r="AF30" s="296" t="s">
        <v>18</v>
      </c>
      <c r="AG30" s="296" t="s">
        <v>18</v>
      </c>
      <c r="AH30" s="296" t="s">
        <v>18</v>
      </c>
      <c r="AI30" s="296" t="s">
        <v>18</v>
      </c>
      <c r="AJ30" s="296" t="s">
        <v>18</v>
      </c>
      <c r="AK30" s="296" t="s">
        <v>18</v>
      </c>
      <c r="AL30" s="296" t="s">
        <v>18</v>
      </c>
      <c r="AM30" s="296" t="s">
        <v>18</v>
      </c>
      <c r="AN30" s="296" t="s">
        <v>18</v>
      </c>
      <c r="AO30" s="296" t="s">
        <v>18</v>
      </c>
      <c r="AP30" s="296" t="s">
        <v>18</v>
      </c>
      <c r="AQ30" s="296" t="s">
        <v>18</v>
      </c>
      <c r="AR30" s="296" t="s">
        <v>18</v>
      </c>
      <c r="AS30" s="296" t="s">
        <v>18</v>
      </c>
      <c r="AT30" s="296" t="s">
        <v>18</v>
      </c>
      <c r="AU30" s="296" t="s">
        <v>18</v>
      </c>
      <c r="AV30" s="296" t="s">
        <v>18</v>
      </c>
      <c r="AW30" s="296" t="s">
        <v>18</v>
      </c>
      <c r="AX30" s="296" t="s">
        <v>18</v>
      </c>
      <c r="AY30" s="296" t="s">
        <v>18</v>
      </c>
      <c r="AZ30" s="296" t="s">
        <v>18</v>
      </c>
      <c r="BA30" s="296" t="s">
        <v>18</v>
      </c>
      <c r="BB30" s="296" t="s">
        <v>18</v>
      </c>
      <c r="BC30" s="296" t="s">
        <v>18</v>
      </c>
      <c r="BD30" s="296" t="s">
        <v>18</v>
      </c>
      <c r="BE30" s="296" t="s">
        <v>18</v>
      </c>
      <c r="BF30" s="296" t="s">
        <v>18</v>
      </c>
      <c r="BG30" s="296" t="s">
        <v>18</v>
      </c>
      <c r="BH30" s="296" t="s">
        <v>18</v>
      </c>
      <c r="BI30" s="296" t="s">
        <v>18</v>
      </c>
      <c r="BJ30" s="296" t="s">
        <v>18</v>
      </c>
      <c r="BK30" s="296" t="s">
        <v>18</v>
      </c>
      <c r="BL30" s="296" t="s">
        <v>18</v>
      </c>
      <c r="BM30" s="296" t="s">
        <v>18</v>
      </c>
      <c r="BN30" s="296" t="s">
        <v>18</v>
      </c>
      <c r="BO30" s="296" t="s">
        <v>18</v>
      </c>
      <c r="BP30" s="296" t="s">
        <v>18</v>
      </c>
      <c r="BQ30" s="296" t="s">
        <v>18</v>
      </c>
      <c r="BR30" s="296" t="s">
        <v>18</v>
      </c>
      <c r="BS30" s="296" t="s">
        <v>18</v>
      </c>
      <c r="BT30" s="296" t="s">
        <v>18</v>
      </c>
      <c r="BU30" s="296" t="s">
        <v>18</v>
      </c>
      <c r="BV30" s="296" t="s">
        <v>18</v>
      </c>
      <c r="BW30" s="296">
        <v>2</v>
      </c>
    </row>
    <row r="31" spans="1:75" x14ac:dyDescent="0.25">
      <c r="A31" t="s">
        <v>28</v>
      </c>
      <c r="B31" s="296">
        <v>2</v>
      </c>
      <c r="C31" s="296">
        <v>2</v>
      </c>
      <c r="D31" s="296">
        <v>1</v>
      </c>
      <c r="E31" s="296">
        <v>1</v>
      </c>
      <c r="F31" s="296" t="s">
        <v>18</v>
      </c>
      <c r="G31" s="296" t="s">
        <v>18</v>
      </c>
      <c r="H31" s="296" t="s">
        <v>18</v>
      </c>
      <c r="I31" s="296" t="s">
        <v>18</v>
      </c>
      <c r="J31" s="296" t="s">
        <v>18</v>
      </c>
      <c r="K31" s="296" t="s">
        <v>18</v>
      </c>
      <c r="L31" s="296" t="s">
        <v>18</v>
      </c>
      <c r="M31" s="296" t="s">
        <v>18</v>
      </c>
      <c r="N31" s="296" t="s">
        <v>18</v>
      </c>
      <c r="O31" s="296" t="s">
        <v>18</v>
      </c>
      <c r="P31" s="296" t="s">
        <v>18</v>
      </c>
      <c r="Q31" s="296" t="s">
        <v>18</v>
      </c>
      <c r="R31" s="296" t="s">
        <v>18</v>
      </c>
      <c r="S31" s="296" t="s">
        <v>18</v>
      </c>
      <c r="T31" s="296">
        <v>1</v>
      </c>
      <c r="U31" s="296" t="s">
        <v>18</v>
      </c>
      <c r="V31" s="296" t="s">
        <v>18</v>
      </c>
      <c r="W31" s="296" t="s">
        <v>18</v>
      </c>
      <c r="X31" s="296" t="s">
        <v>18</v>
      </c>
      <c r="Y31" s="296" t="s">
        <v>18</v>
      </c>
      <c r="Z31" s="296" t="s">
        <v>18</v>
      </c>
      <c r="AA31" s="296" t="s">
        <v>18</v>
      </c>
      <c r="AB31" s="296" t="s">
        <v>18</v>
      </c>
      <c r="AC31" s="296" t="s">
        <v>18</v>
      </c>
      <c r="AD31" s="296" t="s">
        <v>18</v>
      </c>
      <c r="AE31" s="296" t="s">
        <v>18</v>
      </c>
      <c r="AF31" s="296" t="s">
        <v>18</v>
      </c>
      <c r="AG31" s="296" t="s">
        <v>18</v>
      </c>
      <c r="AH31" s="296" t="s">
        <v>18</v>
      </c>
      <c r="AI31" s="296" t="s">
        <v>18</v>
      </c>
      <c r="AJ31" s="296" t="s">
        <v>18</v>
      </c>
      <c r="AK31" s="296" t="s">
        <v>18</v>
      </c>
      <c r="AL31" s="296" t="s">
        <v>18</v>
      </c>
      <c r="AM31" s="296" t="s">
        <v>18</v>
      </c>
      <c r="AN31" s="296" t="s">
        <v>18</v>
      </c>
      <c r="AO31" s="296" t="s">
        <v>18</v>
      </c>
      <c r="AP31" s="296" t="s">
        <v>18</v>
      </c>
      <c r="AQ31" s="296" t="s">
        <v>18</v>
      </c>
      <c r="AR31" s="296" t="s">
        <v>18</v>
      </c>
      <c r="AS31" s="296" t="s">
        <v>18</v>
      </c>
      <c r="AT31" s="296" t="s">
        <v>18</v>
      </c>
      <c r="AU31" s="296">
        <v>2</v>
      </c>
      <c r="AV31" s="296">
        <v>2</v>
      </c>
      <c r="AW31" s="296">
        <v>2</v>
      </c>
      <c r="AX31" s="296">
        <v>2</v>
      </c>
      <c r="AY31" s="296">
        <v>2</v>
      </c>
      <c r="AZ31" s="296" t="s">
        <v>18</v>
      </c>
      <c r="BA31" s="296" t="s">
        <v>18</v>
      </c>
      <c r="BB31" s="296" t="s">
        <v>18</v>
      </c>
      <c r="BC31" s="296">
        <v>4</v>
      </c>
      <c r="BD31" s="296">
        <v>3</v>
      </c>
      <c r="BE31" s="296">
        <v>3</v>
      </c>
      <c r="BF31" s="296">
        <v>5</v>
      </c>
      <c r="BG31" s="296">
        <v>5</v>
      </c>
      <c r="BH31" s="296">
        <v>2</v>
      </c>
      <c r="BI31" s="296">
        <v>2</v>
      </c>
      <c r="BJ31" s="296">
        <v>2</v>
      </c>
      <c r="BK31" s="296">
        <v>1</v>
      </c>
      <c r="BL31" s="296">
        <v>2</v>
      </c>
      <c r="BM31" s="296">
        <v>1</v>
      </c>
      <c r="BN31" s="296">
        <v>1</v>
      </c>
      <c r="BO31" s="296">
        <v>1</v>
      </c>
      <c r="BP31" s="296">
        <v>1</v>
      </c>
      <c r="BQ31" s="296">
        <v>1</v>
      </c>
      <c r="BR31" s="296">
        <v>1</v>
      </c>
      <c r="BS31" s="296">
        <v>1</v>
      </c>
      <c r="BT31" s="296">
        <v>1</v>
      </c>
      <c r="BU31" s="296">
        <v>1</v>
      </c>
      <c r="BV31" s="296">
        <v>1</v>
      </c>
      <c r="BW31" s="296">
        <v>1</v>
      </c>
    </row>
    <row r="32" spans="1:75" x14ac:dyDescent="0.25">
      <c r="A32" t="s">
        <v>29</v>
      </c>
      <c r="B32" s="296">
        <v>11</v>
      </c>
      <c r="C32" s="296">
        <v>13</v>
      </c>
      <c r="D32" s="296">
        <v>14</v>
      </c>
      <c r="E32" s="296">
        <v>15</v>
      </c>
      <c r="F32" s="296">
        <v>19</v>
      </c>
      <c r="G32" s="296">
        <v>18</v>
      </c>
      <c r="H32" s="296">
        <v>17</v>
      </c>
      <c r="I32" s="296">
        <v>19</v>
      </c>
      <c r="J32" s="296">
        <v>19</v>
      </c>
      <c r="K32" s="296">
        <v>16</v>
      </c>
      <c r="L32" s="296">
        <v>11</v>
      </c>
      <c r="M32" s="296">
        <v>11</v>
      </c>
      <c r="N32" s="296">
        <v>13</v>
      </c>
      <c r="O32" s="296">
        <v>12</v>
      </c>
      <c r="P32" s="296">
        <v>18</v>
      </c>
      <c r="Q32" s="296">
        <v>20</v>
      </c>
      <c r="R32" s="296">
        <v>25</v>
      </c>
      <c r="S32" s="296">
        <v>23</v>
      </c>
      <c r="T32" s="296">
        <v>21</v>
      </c>
      <c r="U32" s="296">
        <v>24</v>
      </c>
      <c r="V32" s="296">
        <v>22</v>
      </c>
      <c r="W32" s="296">
        <v>23</v>
      </c>
      <c r="X32" s="296">
        <v>23</v>
      </c>
      <c r="Y32" s="296">
        <v>18</v>
      </c>
      <c r="Z32" s="296">
        <v>17</v>
      </c>
      <c r="AA32" s="296">
        <v>15</v>
      </c>
      <c r="AB32" s="296">
        <v>15</v>
      </c>
      <c r="AC32" s="296">
        <v>18</v>
      </c>
      <c r="AD32" s="296">
        <v>18</v>
      </c>
      <c r="AE32" s="296">
        <v>19</v>
      </c>
      <c r="AF32" s="296">
        <v>18</v>
      </c>
      <c r="AG32" s="296">
        <v>15</v>
      </c>
      <c r="AH32" s="296">
        <v>16</v>
      </c>
      <c r="AI32" s="296">
        <v>16</v>
      </c>
      <c r="AJ32" s="296">
        <v>13</v>
      </c>
      <c r="AK32" s="296">
        <v>8</v>
      </c>
      <c r="AL32" s="296">
        <v>7</v>
      </c>
      <c r="AM32" s="296">
        <v>7</v>
      </c>
      <c r="AN32" s="296">
        <v>5</v>
      </c>
      <c r="AO32" s="296">
        <v>5</v>
      </c>
      <c r="AP32" s="296">
        <v>5</v>
      </c>
      <c r="AQ32" s="296">
        <v>6</v>
      </c>
      <c r="AR32" s="296">
        <v>6</v>
      </c>
      <c r="AS32" s="296">
        <v>5</v>
      </c>
      <c r="AT32" s="296">
        <v>4</v>
      </c>
      <c r="AU32" s="296">
        <v>8</v>
      </c>
      <c r="AV32" s="296">
        <v>10</v>
      </c>
      <c r="AW32" s="296">
        <v>9</v>
      </c>
      <c r="AX32" s="296">
        <v>10</v>
      </c>
      <c r="AY32" s="296">
        <v>8</v>
      </c>
      <c r="AZ32" s="296">
        <v>11</v>
      </c>
      <c r="BA32" s="296">
        <v>5</v>
      </c>
      <c r="BB32" s="296">
        <v>4</v>
      </c>
      <c r="BC32" s="296">
        <v>1</v>
      </c>
      <c r="BD32" s="296" t="s">
        <v>18</v>
      </c>
      <c r="BE32" s="296" t="s">
        <v>18</v>
      </c>
      <c r="BF32" s="296" t="s">
        <v>18</v>
      </c>
      <c r="BG32" s="296">
        <v>1</v>
      </c>
      <c r="BH32" s="296">
        <v>2</v>
      </c>
      <c r="BI32" s="296">
        <v>4</v>
      </c>
      <c r="BJ32" s="296">
        <v>4</v>
      </c>
      <c r="BK32" s="296">
        <v>4</v>
      </c>
      <c r="BL32" s="296">
        <v>4</v>
      </c>
      <c r="BM32" s="296">
        <v>5</v>
      </c>
      <c r="BN32" s="296">
        <v>5</v>
      </c>
      <c r="BO32" s="296">
        <v>6</v>
      </c>
      <c r="BP32" s="296">
        <v>4</v>
      </c>
      <c r="BQ32" s="296">
        <v>4</v>
      </c>
      <c r="BR32" s="296">
        <v>3</v>
      </c>
      <c r="BS32" s="296">
        <v>3</v>
      </c>
      <c r="BT32" s="296">
        <v>3</v>
      </c>
      <c r="BU32" s="296">
        <v>3</v>
      </c>
      <c r="BV32" s="296">
        <v>3</v>
      </c>
      <c r="BW32" s="296">
        <v>4</v>
      </c>
    </row>
    <row r="33" spans="1:75" x14ac:dyDescent="0.25">
      <c r="A33" t="s">
        <v>30</v>
      </c>
      <c r="B33" s="296" t="s">
        <v>18</v>
      </c>
      <c r="C33" s="296" t="s">
        <v>18</v>
      </c>
      <c r="D33" s="296" t="s">
        <v>18</v>
      </c>
      <c r="E33" s="296" t="s">
        <v>18</v>
      </c>
      <c r="F33" s="296">
        <v>2</v>
      </c>
      <c r="G33" s="296">
        <v>2</v>
      </c>
      <c r="H33" s="296">
        <v>2</v>
      </c>
      <c r="I33" s="296">
        <v>2</v>
      </c>
      <c r="J33" s="296">
        <v>2</v>
      </c>
      <c r="K33" s="296">
        <v>2</v>
      </c>
      <c r="L33" s="296">
        <v>2</v>
      </c>
      <c r="M33" s="296">
        <v>2</v>
      </c>
      <c r="N33" s="296">
        <v>2</v>
      </c>
      <c r="O33" s="296">
        <v>2</v>
      </c>
      <c r="P33" s="296">
        <v>2</v>
      </c>
      <c r="Q33" s="296">
        <v>2</v>
      </c>
      <c r="R33" s="296">
        <v>2</v>
      </c>
      <c r="S33" s="296">
        <v>2</v>
      </c>
      <c r="T33" s="296">
        <v>2</v>
      </c>
      <c r="U33" s="296">
        <v>2</v>
      </c>
      <c r="V33" s="296">
        <v>2</v>
      </c>
      <c r="W33" s="296">
        <v>2</v>
      </c>
      <c r="X33" s="296">
        <v>2</v>
      </c>
      <c r="Y33" s="296" t="s">
        <v>18</v>
      </c>
      <c r="Z33" s="296" t="s">
        <v>18</v>
      </c>
      <c r="AA33" s="296" t="s">
        <v>18</v>
      </c>
      <c r="AB33" s="296" t="s">
        <v>18</v>
      </c>
      <c r="AC33" s="296">
        <v>1</v>
      </c>
      <c r="AD33" s="296">
        <v>1</v>
      </c>
      <c r="AE33" s="296">
        <v>1</v>
      </c>
      <c r="AF33" s="296">
        <v>1</v>
      </c>
      <c r="AG33" s="296">
        <v>1</v>
      </c>
      <c r="AH33" s="296">
        <v>1</v>
      </c>
      <c r="AI33" s="296">
        <v>1</v>
      </c>
      <c r="AJ33" s="296">
        <v>1</v>
      </c>
      <c r="AK33" s="296">
        <v>1</v>
      </c>
      <c r="AL33" s="296">
        <v>1</v>
      </c>
      <c r="AM33" s="296">
        <v>1</v>
      </c>
      <c r="AN33" s="296">
        <v>1</v>
      </c>
      <c r="AO33" s="296">
        <v>1</v>
      </c>
      <c r="AP33" s="296">
        <v>1</v>
      </c>
      <c r="AQ33" s="296" t="s">
        <v>18</v>
      </c>
      <c r="AR33" s="296" t="s">
        <v>18</v>
      </c>
      <c r="AS33" s="296" t="s">
        <v>18</v>
      </c>
      <c r="AT33" s="296" t="s">
        <v>18</v>
      </c>
      <c r="AU33" s="296" t="s">
        <v>18</v>
      </c>
      <c r="AV33" s="296" t="s">
        <v>18</v>
      </c>
      <c r="AW33" s="296" t="s">
        <v>18</v>
      </c>
      <c r="AX33" s="296" t="s">
        <v>18</v>
      </c>
      <c r="AY33" s="296" t="s">
        <v>18</v>
      </c>
      <c r="AZ33" s="296" t="s">
        <v>18</v>
      </c>
      <c r="BA33" s="296" t="s">
        <v>18</v>
      </c>
      <c r="BB33" s="296" t="s">
        <v>18</v>
      </c>
      <c r="BC33" s="296" t="s">
        <v>18</v>
      </c>
      <c r="BD33" s="296" t="s">
        <v>18</v>
      </c>
      <c r="BE33" s="296" t="s">
        <v>18</v>
      </c>
      <c r="BF33" s="296" t="s">
        <v>18</v>
      </c>
      <c r="BG33" s="296" t="s">
        <v>18</v>
      </c>
      <c r="BH33" s="296" t="s">
        <v>18</v>
      </c>
      <c r="BI33" s="296" t="s">
        <v>18</v>
      </c>
      <c r="BJ33" s="296" t="s">
        <v>18</v>
      </c>
      <c r="BK33" s="296" t="s">
        <v>18</v>
      </c>
      <c r="BL33" s="296" t="s">
        <v>18</v>
      </c>
      <c r="BM33" s="296" t="s">
        <v>18</v>
      </c>
      <c r="BN33" s="296" t="s">
        <v>18</v>
      </c>
      <c r="BO33" s="296" t="s">
        <v>18</v>
      </c>
      <c r="BP33" s="296" t="s">
        <v>18</v>
      </c>
      <c r="BQ33" s="296" t="s">
        <v>18</v>
      </c>
      <c r="BR33" s="296" t="s">
        <v>18</v>
      </c>
      <c r="BS33" s="296" t="s">
        <v>18</v>
      </c>
      <c r="BT33" s="296" t="s">
        <v>18</v>
      </c>
      <c r="BU33" s="296" t="s">
        <v>18</v>
      </c>
      <c r="BV33" s="296" t="s">
        <v>18</v>
      </c>
      <c r="BW33" s="296" t="s">
        <v>18</v>
      </c>
    </row>
    <row r="34" spans="1:75" x14ac:dyDescent="0.25">
      <c r="A34" t="s">
        <v>31</v>
      </c>
      <c r="B34" s="296">
        <v>21</v>
      </c>
      <c r="C34" s="296">
        <v>24</v>
      </c>
      <c r="D34" s="296">
        <v>27</v>
      </c>
      <c r="E34" s="296">
        <v>32</v>
      </c>
      <c r="F34" s="296">
        <v>32</v>
      </c>
      <c r="G34" s="296">
        <v>25</v>
      </c>
      <c r="H34" s="296">
        <v>29</v>
      </c>
      <c r="I34" s="296">
        <v>26</v>
      </c>
      <c r="J34" s="296">
        <v>26</v>
      </c>
      <c r="K34" s="296">
        <v>26</v>
      </c>
      <c r="L34" s="296">
        <v>31</v>
      </c>
      <c r="M34" s="296">
        <v>22</v>
      </c>
      <c r="N34" s="296">
        <v>20</v>
      </c>
      <c r="O34" s="296">
        <v>16</v>
      </c>
      <c r="P34" s="296">
        <v>12</v>
      </c>
      <c r="Q34" s="296">
        <v>15</v>
      </c>
      <c r="R34" s="296">
        <v>21</v>
      </c>
      <c r="S34" s="296">
        <v>23</v>
      </c>
      <c r="T34" s="296">
        <v>21</v>
      </c>
      <c r="U34" s="296">
        <v>20</v>
      </c>
      <c r="V34" s="296">
        <v>26</v>
      </c>
      <c r="W34" s="296">
        <v>20</v>
      </c>
      <c r="X34" s="296">
        <v>27</v>
      </c>
      <c r="Y34" s="296">
        <v>33</v>
      </c>
      <c r="Z34" s="296">
        <v>31</v>
      </c>
      <c r="AA34" s="296">
        <v>27</v>
      </c>
      <c r="AB34" s="296">
        <v>27</v>
      </c>
      <c r="AC34" s="296">
        <v>33</v>
      </c>
      <c r="AD34" s="296">
        <v>36</v>
      </c>
      <c r="AE34" s="296">
        <v>26</v>
      </c>
      <c r="AF34" s="296">
        <v>29</v>
      </c>
      <c r="AG34" s="296">
        <v>32</v>
      </c>
      <c r="AH34" s="296">
        <v>28</v>
      </c>
      <c r="AI34" s="296">
        <v>27</v>
      </c>
      <c r="AJ34" s="296">
        <v>26</v>
      </c>
      <c r="AK34" s="296">
        <v>22</v>
      </c>
      <c r="AL34" s="296">
        <v>21</v>
      </c>
      <c r="AM34" s="296">
        <v>23</v>
      </c>
      <c r="AN34" s="296">
        <v>24</v>
      </c>
      <c r="AO34" s="296">
        <v>29</v>
      </c>
      <c r="AP34" s="296">
        <v>32</v>
      </c>
      <c r="AQ34" s="296">
        <v>35</v>
      </c>
      <c r="AR34" s="296">
        <v>35</v>
      </c>
      <c r="AS34" s="296">
        <v>35</v>
      </c>
      <c r="AT34" s="296">
        <v>33</v>
      </c>
      <c r="AU34" s="296">
        <v>38</v>
      </c>
      <c r="AV34" s="296">
        <v>27</v>
      </c>
      <c r="AW34" s="296">
        <v>28</v>
      </c>
      <c r="AX34" s="296">
        <v>33</v>
      </c>
      <c r="AY34" s="296">
        <v>38</v>
      </c>
      <c r="AZ34" s="296">
        <v>33</v>
      </c>
      <c r="BA34" s="296">
        <v>27</v>
      </c>
      <c r="BB34" s="296">
        <v>22</v>
      </c>
      <c r="BC34" s="296">
        <v>20</v>
      </c>
      <c r="BD34" s="296">
        <v>17</v>
      </c>
      <c r="BE34" s="296">
        <v>16</v>
      </c>
      <c r="BF34" s="296">
        <v>14</v>
      </c>
      <c r="BG34" s="296">
        <v>13</v>
      </c>
      <c r="BH34" s="296">
        <v>13</v>
      </c>
      <c r="BI34" s="296">
        <v>12</v>
      </c>
      <c r="BJ34" s="296">
        <v>9</v>
      </c>
      <c r="BK34" s="296">
        <v>7</v>
      </c>
      <c r="BL34" s="296">
        <v>6</v>
      </c>
      <c r="BM34" s="296">
        <v>2</v>
      </c>
      <c r="BN34" s="296">
        <v>3</v>
      </c>
      <c r="BO34" s="296">
        <v>1</v>
      </c>
      <c r="BP34" s="296">
        <v>1</v>
      </c>
      <c r="BQ34" s="296">
        <v>1</v>
      </c>
      <c r="BR34" s="296">
        <v>1</v>
      </c>
      <c r="BS34" s="296">
        <v>1</v>
      </c>
      <c r="BT34" s="296" t="s">
        <v>18</v>
      </c>
      <c r="BU34" s="296">
        <v>2</v>
      </c>
      <c r="BV34" s="296" t="s">
        <v>18</v>
      </c>
      <c r="BW34" s="296" t="s">
        <v>18</v>
      </c>
    </row>
    <row r="35" spans="1:75" x14ac:dyDescent="0.25">
      <c r="A35" t="s">
        <v>32</v>
      </c>
      <c r="B35" s="296" t="s">
        <v>18</v>
      </c>
      <c r="C35" s="296" t="s">
        <v>18</v>
      </c>
      <c r="D35" s="296" t="s">
        <v>18</v>
      </c>
      <c r="E35" s="296" t="s">
        <v>18</v>
      </c>
      <c r="F35" s="296" t="s">
        <v>18</v>
      </c>
      <c r="G35" s="296" t="s">
        <v>18</v>
      </c>
      <c r="H35" s="296" t="s">
        <v>18</v>
      </c>
      <c r="I35" s="296" t="s">
        <v>18</v>
      </c>
      <c r="J35" s="296" t="s">
        <v>18</v>
      </c>
      <c r="K35" s="296" t="s">
        <v>18</v>
      </c>
      <c r="L35" s="296" t="s">
        <v>18</v>
      </c>
      <c r="M35" s="296" t="s">
        <v>18</v>
      </c>
      <c r="N35" s="296" t="s">
        <v>18</v>
      </c>
      <c r="O35" s="296" t="s">
        <v>18</v>
      </c>
      <c r="P35" s="296" t="s">
        <v>18</v>
      </c>
      <c r="Q35" s="296" t="s">
        <v>18</v>
      </c>
      <c r="R35" s="296">
        <v>2</v>
      </c>
      <c r="S35" s="296">
        <v>2</v>
      </c>
      <c r="T35" s="296">
        <v>6</v>
      </c>
      <c r="U35" s="296">
        <v>6</v>
      </c>
      <c r="V35" s="296">
        <v>6</v>
      </c>
      <c r="W35" s="296">
        <v>7</v>
      </c>
      <c r="X35" s="296">
        <v>5</v>
      </c>
      <c r="Y35" s="296">
        <v>3</v>
      </c>
      <c r="Z35" s="296">
        <v>2</v>
      </c>
      <c r="AA35" s="296">
        <v>1</v>
      </c>
      <c r="AB35" s="296">
        <v>1</v>
      </c>
      <c r="AC35" s="296" t="s">
        <v>18</v>
      </c>
      <c r="AD35" s="296" t="s">
        <v>18</v>
      </c>
      <c r="AE35" s="296" t="s">
        <v>18</v>
      </c>
      <c r="AF35" s="296">
        <v>3</v>
      </c>
      <c r="AG35" s="296">
        <v>4</v>
      </c>
      <c r="AH35" s="296">
        <v>4</v>
      </c>
      <c r="AI35" s="296">
        <v>5</v>
      </c>
      <c r="AJ35" s="296">
        <v>4</v>
      </c>
      <c r="AK35" s="296">
        <v>1</v>
      </c>
      <c r="AL35" s="296">
        <v>3</v>
      </c>
      <c r="AM35" s="296">
        <v>2</v>
      </c>
      <c r="AN35" s="296">
        <v>4</v>
      </c>
      <c r="AO35" s="296">
        <v>2</v>
      </c>
      <c r="AP35" s="296">
        <v>6</v>
      </c>
      <c r="AQ35" s="296">
        <v>3</v>
      </c>
      <c r="AR35" s="296">
        <v>3</v>
      </c>
      <c r="AS35" s="296">
        <v>3</v>
      </c>
      <c r="AT35" s="296">
        <v>3</v>
      </c>
      <c r="AU35" s="296">
        <v>3</v>
      </c>
      <c r="AV35" s="296">
        <v>1</v>
      </c>
      <c r="AW35" s="296">
        <v>1</v>
      </c>
      <c r="AX35" s="296" t="s">
        <v>18</v>
      </c>
      <c r="AY35" s="296" t="s">
        <v>18</v>
      </c>
      <c r="AZ35" s="296" t="s">
        <v>18</v>
      </c>
      <c r="BA35" s="296" t="s">
        <v>18</v>
      </c>
      <c r="BB35" s="296" t="s">
        <v>18</v>
      </c>
      <c r="BC35" s="296">
        <v>3</v>
      </c>
      <c r="BD35" s="296">
        <v>1</v>
      </c>
      <c r="BE35" s="296">
        <v>1</v>
      </c>
      <c r="BF35" s="296">
        <v>1</v>
      </c>
      <c r="BG35" s="296">
        <v>1</v>
      </c>
      <c r="BH35" s="296">
        <v>2</v>
      </c>
      <c r="BI35" s="296">
        <v>2</v>
      </c>
      <c r="BJ35" s="296">
        <v>3</v>
      </c>
      <c r="BK35" s="296">
        <v>3</v>
      </c>
      <c r="BL35" s="296">
        <v>2</v>
      </c>
      <c r="BM35" s="296">
        <v>1</v>
      </c>
      <c r="BN35" s="296">
        <v>1</v>
      </c>
      <c r="BO35" s="296">
        <v>1</v>
      </c>
      <c r="BP35" s="296">
        <v>1</v>
      </c>
      <c r="BQ35" s="296">
        <v>1</v>
      </c>
      <c r="BR35" s="296">
        <v>1</v>
      </c>
      <c r="BS35" s="296">
        <v>1</v>
      </c>
      <c r="BT35" s="296">
        <v>1</v>
      </c>
      <c r="BU35" s="296">
        <v>1</v>
      </c>
      <c r="BV35" s="296">
        <v>1</v>
      </c>
      <c r="BW35" s="296">
        <v>1</v>
      </c>
    </row>
    <row r="36" spans="1:75" x14ac:dyDescent="0.25">
      <c r="A36" t="s">
        <v>33</v>
      </c>
      <c r="B36" s="296" t="s">
        <v>18</v>
      </c>
      <c r="C36" s="296" t="s">
        <v>18</v>
      </c>
      <c r="D36" s="296">
        <v>2</v>
      </c>
      <c r="E36" s="296" t="s">
        <v>18</v>
      </c>
      <c r="F36" s="296" t="s">
        <v>18</v>
      </c>
      <c r="G36" s="296" t="s">
        <v>18</v>
      </c>
      <c r="H36" s="296" t="s">
        <v>18</v>
      </c>
      <c r="I36" s="296" t="s">
        <v>18</v>
      </c>
      <c r="J36" s="296" t="s">
        <v>18</v>
      </c>
      <c r="K36" s="296" t="s">
        <v>18</v>
      </c>
      <c r="L36" s="296" t="s">
        <v>18</v>
      </c>
      <c r="M36" s="296">
        <v>2</v>
      </c>
      <c r="N36" s="296">
        <v>2</v>
      </c>
      <c r="O36" s="296">
        <v>2</v>
      </c>
      <c r="P36" s="296">
        <v>3</v>
      </c>
      <c r="Q36" s="296" t="s">
        <v>18</v>
      </c>
      <c r="R36" s="296" t="s">
        <v>18</v>
      </c>
      <c r="S36" s="296" t="s">
        <v>18</v>
      </c>
      <c r="T36" s="296" t="s">
        <v>18</v>
      </c>
      <c r="U36" s="296" t="s">
        <v>18</v>
      </c>
      <c r="V36" s="296" t="s">
        <v>18</v>
      </c>
      <c r="W36" s="296" t="s">
        <v>18</v>
      </c>
      <c r="X36" s="296" t="s">
        <v>18</v>
      </c>
      <c r="Y36" s="296">
        <v>1</v>
      </c>
      <c r="Z36" s="296">
        <v>1</v>
      </c>
      <c r="AA36" s="296" t="s">
        <v>18</v>
      </c>
      <c r="AB36" s="296" t="s">
        <v>18</v>
      </c>
      <c r="AC36" s="296" t="s">
        <v>18</v>
      </c>
      <c r="AD36" s="296" t="s">
        <v>18</v>
      </c>
      <c r="AE36" s="296" t="s">
        <v>18</v>
      </c>
      <c r="AF36" s="296" t="s">
        <v>18</v>
      </c>
      <c r="AG36" s="296" t="s">
        <v>18</v>
      </c>
      <c r="AH36" s="296" t="s">
        <v>18</v>
      </c>
      <c r="AI36" s="296" t="s">
        <v>18</v>
      </c>
      <c r="AJ36" s="296" t="s">
        <v>18</v>
      </c>
      <c r="AK36" s="296">
        <v>1</v>
      </c>
      <c r="AL36" s="296">
        <v>1</v>
      </c>
      <c r="AM36" s="296">
        <v>1</v>
      </c>
      <c r="AN36" s="296" t="s">
        <v>18</v>
      </c>
      <c r="AO36" s="296" t="s">
        <v>18</v>
      </c>
      <c r="AP36" s="296" t="s">
        <v>18</v>
      </c>
      <c r="AQ36" s="296" t="s">
        <v>18</v>
      </c>
      <c r="AR36" s="296" t="s">
        <v>18</v>
      </c>
      <c r="AS36" s="296" t="s">
        <v>18</v>
      </c>
      <c r="AT36" s="296" t="s">
        <v>18</v>
      </c>
      <c r="AU36" s="296" t="s">
        <v>18</v>
      </c>
      <c r="AV36" s="296" t="s">
        <v>18</v>
      </c>
      <c r="AW36" s="296" t="s">
        <v>18</v>
      </c>
      <c r="AX36" s="296" t="s">
        <v>18</v>
      </c>
      <c r="AY36" s="296" t="s">
        <v>18</v>
      </c>
      <c r="AZ36" s="296" t="s">
        <v>18</v>
      </c>
      <c r="BA36" s="296" t="s">
        <v>18</v>
      </c>
      <c r="BB36" s="296">
        <v>1</v>
      </c>
      <c r="BC36" s="296">
        <v>1</v>
      </c>
      <c r="BD36" s="296">
        <v>1</v>
      </c>
      <c r="BE36" s="296">
        <v>1</v>
      </c>
      <c r="BF36" s="296">
        <v>1</v>
      </c>
      <c r="BG36" s="296" t="s">
        <v>18</v>
      </c>
      <c r="BH36" s="296" t="s">
        <v>18</v>
      </c>
      <c r="BI36" s="296" t="s">
        <v>18</v>
      </c>
      <c r="BJ36" s="296">
        <v>1</v>
      </c>
      <c r="BK36" s="296">
        <v>1</v>
      </c>
      <c r="BL36" s="296">
        <v>1</v>
      </c>
      <c r="BM36" s="296">
        <v>1</v>
      </c>
      <c r="BN36" s="296" t="s">
        <v>18</v>
      </c>
      <c r="BO36" s="296" t="s">
        <v>18</v>
      </c>
      <c r="BP36" s="296" t="s">
        <v>18</v>
      </c>
      <c r="BQ36" s="296" t="s">
        <v>18</v>
      </c>
      <c r="BR36" s="296" t="s">
        <v>18</v>
      </c>
      <c r="BS36" s="296">
        <v>1</v>
      </c>
      <c r="BT36" s="296" t="s">
        <v>18</v>
      </c>
      <c r="BU36" s="296" t="s">
        <v>18</v>
      </c>
      <c r="BV36" s="296" t="s">
        <v>18</v>
      </c>
      <c r="BW36" s="296" t="s">
        <v>18</v>
      </c>
    </row>
    <row r="37" spans="1:75" x14ac:dyDescent="0.25">
      <c r="A37" t="s">
        <v>34</v>
      </c>
      <c r="B37" s="296" t="s">
        <v>18</v>
      </c>
      <c r="C37" s="296" t="s">
        <v>18</v>
      </c>
      <c r="D37" s="296" t="s">
        <v>18</v>
      </c>
      <c r="E37" s="296" t="s">
        <v>18</v>
      </c>
      <c r="F37" s="296">
        <v>1</v>
      </c>
      <c r="G37" s="296" t="s">
        <v>18</v>
      </c>
      <c r="H37" s="296" t="s">
        <v>18</v>
      </c>
      <c r="I37" s="296" t="s">
        <v>18</v>
      </c>
      <c r="J37" s="296" t="s">
        <v>18</v>
      </c>
      <c r="K37" s="296" t="s">
        <v>18</v>
      </c>
      <c r="L37" s="296" t="s">
        <v>18</v>
      </c>
      <c r="M37" s="296" t="s">
        <v>18</v>
      </c>
      <c r="N37" s="296" t="s">
        <v>18</v>
      </c>
      <c r="O37" s="296" t="s">
        <v>18</v>
      </c>
      <c r="P37" s="296" t="s">
        <v>18</v>
      </c>
      <c r="Q37" s="296" t="s">
        <v>18</v>
      </c>
      <c r="R37" s="296" t="s">
        <v>18</v>
      </c>
      <c r="S37" s="296" t="s">
        <v>18</v>
      </c>
      <c r="T37" s="296" t="s">
        <v>18</v>
      </c>
      <c r="U37" s="296" t="s">
        <v>18</v>
      </c>
      <c r="V37" s="296" t="s">
        <v>18</v>
      </c>
      <c r="W37" s="296" t="s">
        <v>18</v>
      </c>
      <c r="X37" s="296">
        <v>2</v>
      </c>
      <c r="Y37" s="296">
        <v>2</v>
      </c>
      <c r="Z37" s="296">
        <v>1</v>
      </c>
      <c r="AA37" s="296">
        <v>1</v>
      </c>
      <c r="AB37" s="296">
        <v>1</v>
      </c>
      <c r="AC37" s="296" t="s">
        <v>18</v>
      </c>
      <c r="AD37" s="296" t="s">
        <v>18</v>
      </c>
      <c r="AE37" s="296">
        <v>4</v>
      </c>
      <c r="AF37" s="296">
        <v>5</v>
      </c>
      <c r="AG37" s="296">
        <v>3</v>
      </c>
      <c r="AH37" s="296" t="s">
        <v>18</v>
      </c>
      <c r="AI37" s="296" t="s">
        <v>18</v>
      </c>
      <c r="AJ37" s="296" t="s">
        <v>18</v>
      </c>
      <c r="AK37" s="296" t="s">
        <v>18</v>
      </c>
      <c r="AL37" s="296" t="s">
        <v>18</v>
      </c>
      <c r="AM37" s="296" t="s">
        <v>18</v>
      </c>
      <c r="AN37" s="296" t="s">
        <v>18</v>
      </c>
      <c r="AO37" s="296" t="s">
        <v>18</v>
      </c>
      <c r="AP37" s="296" t="s">
        <v>18</v>
      </c>
      <c r="AQ37" s="296" t="s">
        <v>18</v>
      </c>
      <c r="AR37" s="296" t="s">
        <v>18</v>
      </c>
      <c r="AS37" s="296" t="s">
        <v>18</v>
      </c>
      <c r="AT37" s="296" t="s">
        <v>18</v>
      </c>
      <c r="AU37" s="296" t="s">
        <v>18</v>
      </c>
      <c r="AV37" s="296" t="s">
        <v>18</v>
      </c>
      <c r="AW37" s="296" t="s">
        <v>18</v>
      </c>
      <c r="AX37" s="296" t="s">
        <v>18</v>
      </c>
      <c r="AY37" s="296" t="s">
        <v>18</v>
      </c>
      <c r="AZ37" s="296" t="s">
        <v>18</v>
      </c>
      <c r="BA37" s="296" t="s">
        <v>18</v>
      </c>
      <c r="BB37" s="296" t="s">
        <v>18</v>
      </c>
      <c r="BC37" s="296" t="s">
        <v>18</v>
      </c>
      <c r="BD37" s="296" t="s">
        <v>18</v>
      </c>
      <c r="BE37" s="296" t="s">
        <v>18</v>
      </c>
      <c r="BF37" s="296" t="s">
        <v>18</v>
      </c>
      <c r="BG37" s="296" t="s">
        <v>18</v>
      </c>
      <c r="BH37" s="296" t="s">
        <v>18</v>
      </c>
      <c r="BI37" s="296" t="s">
        <v>18</v>
      </c>
      <c r="BJ37" s="296" t="s">
        <v>18</v>
      </c>
      <c r="BK37" s="296" t="s">
        <v>18</v>
      </c>
      <c r="BL37" s="296" t="s">
        <v>18</v>
      </c>
      <c r="BM37" s="296" t="s">
        <v>18</v>
      </c>
      <c r="BN37" s="296" t="s">
        <v>18</v>
      </c>
      <c r="BO37" s="296" t="s">
        <v>18</v>
      </c>
      <c r="BP37" s="296" t="s">
        <v>18</v>
      </c>
      <c r="BQ37" s="296" t="s">
        <v>18</v>
      </c>
      <c r="BR37" s="296" t="s">
        <v>18</v>
      </c>
      <c r="BS37" s="296" t="s">
        <v>18</v>
      </c>
      <c r="BT37" s="296" t="s">
        <v>18</v>
      </c>
      <c r="BU37" s="296" t="s">
        <v>18</v>
      </c>
      <c r="BV37" s="296" t="s">
        <v>18</v>
      </c>
      <c r="BW37" s="296" t="s">
        <v>18</v>
      </c>
    </row>
    <row r="38" spans="1:75" x14ac:dyDescent="0.25">
      <c r="A38" t="s">
        <v>35</v>
      </c>
      <c r="B38" s="296">
        <v>1382</v>
      </c>
      <c r="C38" s="296">
        <v>1433</v>
      </c>
      <c r="D38" s="296">
        <v>1539</v>
      </c>
      <c r="E38" s="296">
        <v>1608</v>
      </c>
      <c r="F38" s="296">
        <v>1733</v>
      </c>
      <c r="G38" s="296">
        <v>1815</v>
      </c>
      <c r="H38" s="296">
        <v>1857</v>
      </c>
      <c r="I38" s="296">
        <v>1911</v>
      </c>
      <c r="J38" s="296">
        <v>2303</v>
      </c>
      <c r="K38" s="296">
        <v>2257</v>
      </c>
      <c r="L38" s="296">
        <v>2203</v>
      </c>
      <c r="M38" s="296">
        <v>2177</v>
      </c>
      <c r="N38" s="296">
        <v>2134</v>
      </c>
      <c r="O38" s="296">
        <v>2127</v>
      </c>
      <c r="P38" s="296">
        <v>2135</v>
      </c>
      <c r="Q38" s="296">
        <v>2113</v>
      </c>
      <c r="R38" s="296">
        <v>2111</v>
      </c>
      <c r="S38" s="296">
        <v>2111</v>
      </c>
      <c r="T38" s="296">
        <v>2104</v>
      </c>
      <c r="U38" s="296">
        <v>2166</v>
      </c>
      <c r="V38" s="296">
        <v>2153</v>
      </c>
      <c r="W38" s="296">
        <v>2131</v>
      </c>
      <c r="X38" s="296">
        <v>2169</v>
      </c>
      <c r="Y38" s="296">
        <v>2163</v>
      </c>
      <c r="Z38" s="296">
        <v>2185</v>
      </c>
      <c r="AA38" s="296">
        <v>2228</v>
      </c>
      <c r="AB38" s="296">
        <v>2259</v>
      </c>
      <c r="AC38" s="296">
        <v>2314</v>
      </c>
      <c r="AD38" s="296">
        <v>2322</v>
      </c>
      <c r="AE38" s="296">
        <v>2362</v>
      </c>
      <c r="AF38" s="296">
        <v>2362</v>
      </c>
      <c r="AG38" s="296">
        <v>2411</v>
      </c>
      <c r="AH38" s="296">
        <v>2343</v>
      </c>
      <c r="AI38" s="296">
        <v>2357</v>
      </c>
      <c r="AJ38" s="296">
        <v>2369</v>
      </c>
      <c r="AK38" s="296">
        <v>2282</v>
      </c>
      <c r="AL38" s="296">
        <v>2187</v>
      </c>
      <c r="AM38" s="296">
        <v>2161</v>
      </c>
      <c r="AN38" s="296">
        <v>2117</v>
      </c>
      <c r="AO38" s="296">
        <v>2108</v>
      </c>
      <c r="AP38" s="296">
        <v>2105</v>
      </c>
      <c r="AQ38" s="296">
        <v>2082</v>
      </c>
      <c r="AR38" s="296">
        <v>2014</v>
      </c>
      <c r="AS38" s="296">
        <v>1906</v>
      </c>
      <c r="AT38" s="296">
        <v>1822</v>
      </c>
      <c r="AU38" s="296">
        <v>1697</v>
      </c>
      <c r="AV38" s="296">
        <v>1595</v>
      </c>
      <c r="AW38" s="296">
        <v>1532</v>
      </c>
      <c r="AX38" s="296">
        <v>1491</v>
      </c>
      <c r="AY38" s="296">
        <v>1433</v>
      </c>
      <c r="AZ38" s="296">
        <v>1358</v>
      </c>
      <c r="BA38" s="296">
        <v>1292</v>
      </c>
      <c r="BB38" s="296">
        <v>1230</v>
      </c>
      <c r="BC38" s="296">
        <v>1167</v>
      </c>
      <c r="BD38" s="296">
        <v>1131</v>
      </c>
      <c r="BE38" s="296">
        <v>1080</v>
      </c>
      <c r="BF38" s="296">
        <v>1023</v>
      </c>
      <c r="BG38" s="296">
        <v>1018</v>
      </c>
      <c r="BH38" s="296">
        <v>975</v>
      </c>
      <c r="BI38" s="296">
        <v>944</v>
      </c>
      <c r="BJ38" s="296">
        <v>920</v>
      </c>
      <c r="BK38" s="296">
        <v>877</v>
      </c>
      <c r="BL38" s="296">
        <v>838</v>
      </c>
      <c r="BM38" s="296">
        <v>799</v>
      </c>
      <c r="BN38" s="296">
        <v>752</v>
      </c>
      <c r="BO38" s="296">
        <v>710</v>
      </c>
      <c r="BP38" s="296">
        <v>667</v>
      </c>
      <c r="BQ38" s="296">
        <v>620</v>
      </c>
      <c r="BR38" s="296">
        <v>592</v>
      </c>
      <c r="BS38" s="296">
        <v>560</v>
      </c>
      <c r="BT38" s="296">
        <v>519</v>
      </c>
      <c r="BU38" s="296">
        <v>510</v>
      </c>
      <c r="BV38" s="296">
        <v>483</v>
      </c>
      <c r="BW38" s="296">
        <v>463</v>
      </c>
    </row>
    <row r="39" spans="1:75" x14ac:dyDescent="0.25">
      <c r="A39" t="s">
        <v>36</v>
      </c>
      <c r="B39" s="296">
        <v>1</v>
      </c>
      <c r="C39" s="296">
        <v>3</v>
      </c>
      <c r="D39" s="296">
        <v>3</v>
      </c>
      <c r="E39" s="296">
        <v>3</v>
      </c>
      <c r="F39" s="296">
        <v>3</v>
      </c>
      <c r="G39" s="296">
        <v>4</v>
      </c>
      <c r="H39" s="296">
        <v>4</v>
      </c>
      <c r="I39" s="296">
        <v>2</v>
      </c>
      <c r="J39" s="296">
        <v>2</v>
      </c>
      <c r="K39" s="296">
        <v>1</v>
      </c>
      <c r="L39" s="296">
        <v>1</v>
      </c>
      <c r="M39" s="296">
        <v>2</v>
      </c>
      <c r="N39" s="296">
        <v>1</v>
      </c>
      <c r="O39" s="296">
        <v>1</v>
      </c>
      <c r="P39" s="296">
        <v>1</v>
      </c>
      <c r="Q39" s="296" t="s">
        <v>18</v>
      </c>
      <c r="R39" s="296" t="s">
        <v>18</v>
      </c>
      <c r="S39" s="296" t="s">
        <v>18</v>
      </c>
      <c r="T39" s="296" t="s">
        <v>18</v>
      </c>
      <c r="U39" s="296" t="s">
        <v>18</v>
      </c>
      <c r="V39" s="296" t="s">
        <v>18</v>
      </c>
      <c r="W39" s="296" t="s">
        <v>18</v>
      </c>
      <c r="X39" s="296" t="s">
        <v>18</v>
      </c>
      <c r="Y39" s="296" t="s">
        <v>18</v>
      </c>
      <c r="Z39" s="296" t="s">
        <v>18</v>
      </c>
      <c r="AA39" s="296" t="s">
        <v>18</v>
      </c>
      <c r="AB39" s="296" t="s">
        <v>18</v>
      </c>
      <c r="AC39" s="296">
        <v>1</v>
      </c>
      <c r="AD39" s="296">
        <v>4</v>
      </c>
      <c r="AE39" s="296">
        <v>4</v>
      </c>
      <c r="AF39" s="296">
        <v>1</v>
      </c>
      <c r="AG39" s="296">
        <v>2</v>
      </c>
      <c r="AH39" s="296">
        <v>3</v>
      </c>
      <c r="AI39" s="296">
        <v>2</v>
      </c>
      <c r="AJ39" s="296">
        <v>2</v>
      </c>
      <c r="AK39" s="296">
        <v>4</v>
      </c>
      <c r="AL39" s="296">
        <v>3</v>
      </c>
      <c r="AM39" s="296">
        <v>7</v>
      </c>
      <c r="AN39" s="296">
        <v>7</v>
      </c>
      <c r="AO39" s="296">
        <v>7</v>
      </c>
      <c r="AP39" s="296">
        <v>7</v>
      </c>
      <c r="AQ39" s="296">
        <v>7</v>
      </c>
      <c r="AR39" s="296">
        <v>9</v>
      </c>
      <c r="AS39" s="296">
        <v>8</v>
      </c>
      <c r="AT39" s="296">
        <v>8</v>
      </c>
      <c r="AU39" s="296">
        <v>6</v>
      </c>
      <c r="AV39" s="296">
        <v>3</v>
      </c>
      <c r="AW39" s="296">
        <v>3</v>
      </c>
      <c r="AX39" s="296">
        <v>3</v>
      </c>
      <c r="AY39" s="296">
        <v>2</v>
      </c>
      <c r="AZ39" s="296">
        <v>2</v>
      </c>
      <c r="BA39" s="296">
        <v>2</v>
      </c>
      <c r="BB39" s="296" t="s">
        <v>18</v>
      </c>
      <c r="BC39" s="296">
        <v>5</v>
      </c>
      <c r="BD39" s="296">
        <v>10</v>
      </c>
      <c r="BE39" s="296">
        <v>10</v>
      </c>
      <c r="BF39" s="296">
        <v>10</v>
      </c>
      <c r="BG39" s="296">
        <v>8</v>
      </c>
      <c r="BH39" s="296">
        <v>8</v>
      </c>
      <c r="BI39" s="296">
        <v>8</v>
      </c>
      <c r="BJ39" s="296">
        <v>8</v>
      </c>
      <c r="BK39" s="296">
        <v>7</v>
      </c>
      <c r="BL39" s="296">
        <v>3</v>
      </c>
      <c r="BM39" s="296">
        <v>3</v>
      </c>
      <c r="BN39" s="296">
        <v>1</v>
      </c>
      <c r="BO39" s="296">
        <v>1</v>
      </c>
      <c r="BP39" s="296">
        <v>2</v>
      </c>
      <c r="BQ39" s="296">
        <v>1</v>
      </c>
      <c r="BR39" s="296">
        <v>1</v>
      </c>
      <c r="BS39" s="296" t="s">
        <v>18</v>
      </c>
      <c r="BT39" s="296" t="s">
        <v>18</v>
      </c>
      <c r="BU39" s="296" t="s">
        <v>18</v>
      </c>
      <c r="BV39" s="296" t="s">
        <v>18</v>
      </c>
      <c r="BW39" s="296" t="s">
        <v>18</v>
      </c>
    </row>
    <row r="40" spans="1:75" x14ac:dyDescent="0.25">
      <c r="A40" t="s">
        <v>37</v>
      </c>
      <c r="B40" s="296" t="s">
        <v>18</v>
      </c>
      <c r="C40" s="296" t="s">
        <v>18</v>
      </c>
      <c r="D40" s="296" t="s">
        <v>18</v>
      </c>
      <c r="E40" s="296" t="s">
        <v>18</v>
      </c>
      <c r="F40" s="296" t="s">
        <v>18</v>
      </c>
      <c r="G40" s="296" t="s">
        <v>18</v>
      </c>
      <c r="H40" s="296" t="s">
        <v>18</v>
      </c>
      <c r="I40" s="296" t="s">
        <v>18</v>
      </c>
      <c r="J40" s="296" t="s">
        <v>18</v>
      </c>
      <c r="K40" s="296" t="s">
        <v>18</v>
      </c>
      <c r="L40" s="296">
        <v>1</v>
      </c>
      <c r="M40" s="296">
        <v>1</v>
      </c>
      <c r="N40" s="296" t="s">
        <v>18</v>
      </c>
      <c r="O40" s="296" t="s">
        <v>18</v>
      </c>
      <c r="P40" s="296" t="s">
        <v>18</v>
      </c>
      <c r="Q40" s="296">
        <v>1</v>
      </c>
      <c r="R40" s="296">
        <v>1</v>
      </c>
      <c r="S40" s="296">
        <v>1</v>
      </c>
      <c r="T40" s="296">
        <v>1</v>
      </c>
      <c r="U40" s="296">
        <v>1</v>
      </c>
      <c r="V40" s="296">
        <v>1</v>
      </c>
      <c r="W40" s="296">
        <v>1</v>
      </c>
      <c r="X40" s="296">
        <v>1</v>
      </c>
      <c r="Y40" s="296">
        <v>1</v>
      </c>
      <c r="Z40" s="296">
        <v>1</v>
      </c>
      <c r="AA40" s="296">
        <v>1</v>
      </c>
      <c r="AB40" s="296">
        <v>1</v>
      </c>
      <c r="AC40" s="296">
        <v>1</v>
      </c>
      <c r="AD40" s="296">
        <v>1</v>
      </c>
      <c r="AE40" s="296">
        <v>1</v>
      </c>
      <c r="AF40" s="296">
        <v>1</v>
      </c>
      <c r="AG40" s="296">
        <v>1</v>
      </c>
      <c r="AH40" s="296">
        <v>1</v>
      </c>
      <c r="AI40" s="296">
        <v>1</v>
      </c>
      <c r="AJ40" s="296">
        <v>2</v>
      </c>
      <c r="AK40" s="296">
        <v>2</v>
      </c>
      <c r="AL40" s="296">
        <v>2</v>
      </c>
      <c r="AM40" s="296">
        <v>2</v>
      </c>
      <c r="AN40" s="296">
        <v>2</v>
      </c>
      <c r="AO40" s="296">
        <v>2</v>
      </c>
      <c r="AP40" s="296">
        <v>2</v>
      </c>
      <c r="AQ40" s="296">
        <v>2</v>
      </c>
      <c r="AR40" s="296">
        <v>2</v>
      </c>
      <c r="AS40" s="296">
        <v>2</v>
      </c>
      <c r="AT40" s="296">
        <v>2</v>
      </c>
      <c r="AU40" s="296">
        <v>1</v>
      </c>
      <c r="AV40" s="296">
        <v>1</v>
      </c>
      <c r="AW40" s="296" t="s">
        <v>18</v>
      </c>
      <c r="AX40" s="296" t="s">
        <v>18</v>
      </c>
      <c r="AY40" s="296" t="s">
        <v>18</v>
      </c>
      <c r="AZ40" s="296" t="s">
        <v>18</v>
      </c>
      <c r="BA40" s="296" t="s">
        <v>18</v>
      </c>
      <c r="BB40" s="296" t="s">
        <v>18</v>
      </c>
      <c r="BC40" s="296">
        <v>3</v>
      </c>
      <c r="BD40" s="296">
        <v>3</v>
      </c>
      <c r="BE40" s="296">
        <v>1</v>
      </c>
      <c r="BF40" s="296">
        <v>1</v>
      </c>
      <c r="BG40" s="296">
        <v>1</v>
      </c>
      <c r="BH40" s="296" t="s">
        <v>18</v>
      </c>
      <c r="BI40" s="296" t="s">
        <v>18</v>
      </c>
      <c r="BJ40" s="296" t="s">
        <v>18</v>
      </c>
      <c r="BK40" s="296" t="s">
        <v>18</v>
      </c>
      <c r="BL40" s="296" t="s">
        <v>18</v>
      </c>
      <c r="BM40" s="296" t="s">
        <v>18</v>
      </c>
      <c r="BN40" s="296" t="s">
        <v>18</v>
      </c>
      <c r="BO40" s="296" t="s">
        <v>18</v>
      </c>
      <c r="BP40" s="296">
        <v>2</v>
      </c>
      <c r="BQ40" s="296">
        <v>1</v>
      </c>
      <c r="BR40" s="296">
        <v>1</v>
      </c>
      <c r="BS40" s="296">
        <v>1</v>
      </c>
      <c r="BT40" s="296" t="s">
        <v>18</v>
      </c>
      <c r="BU40" s="296" t="s">
        <v>18</v>
      </c>
      <c r="BV40" s="296" t="s">
        <v>18</v>
      </c>
      <c r="BW40" s="296" t="s">
        <v>18</v>
      </c>
    </row>
    <row r="41" spans="1:75" x14ac:dyDescent="0.25">
      <c r="A41" t="s">
        <v>38</v>
      </c>
      <c r="B41" s="296" t="s">
        <v>18</v>
      </c>
      <c r="C41" s="296" t="s">
        <v>18</v>
      </c>
      <c r="D41" s="296">
        <v>1</v>
      </c>
      <c r="E41" s="296">
        <v>1</v>
      </c>
      <c r="F41" s="296">
        <v>1</v>
      </c>
      <c r="G41" s="296">
        <v>1</v>
      </c>
      <c r="H41" s="296" t="s">
        <v>18</v>
      </c>
      <c r="I41" s="296" t="s">
        <v>18</v>
      </c>
      <c r="J41" s="296" t="s">
        <v>18</v>
      </c>
      <c r="K41" s="296" t="s">
        <v>18</v>
      </c>
      <c r="L41" s="296" t="s">
        <v>18</v>
      </c>
      <c r="M41" s="296">
        <v>2</v>
      </c>
      <c r="N41" s="296">
        <v>2</v>
      </c>
      <c r="O41" s="296">
        <v>3</v>
      </c>
      <c r="P41" s="296">
        <v>2</v>
      </c>
      <c r="Q41" s="296">
        <v>2</v>
      </c>
      <c r="R41" s="296">
        <v>2</v>
      </c>
      <c r="S41" s="296">
        <v>2</v>
      </c>
      <c r="T41" s="296">
        <v>1</v>
      </c>
      <c r="U41" s="296">
        <v>2</v>
      </c>
      <c r="V41" s="296">
        <v>2</v>
      </c>
      <c r="W41" s="296">
        <v>1</v>
      </c>
      <c r="X41" s="296">
        <v>1</v>
      </c>
      <c r="Y41" s="296" t="s">
        <v>18</v>
      </c>
      <c r="Z41" s="296" t="s">
        <v>18</v>
      </c>
      <c r="AA41" s="296" t="s">
        <v>18</v>
      </c>
      <c r="AB41" s="296" t="s">
        <v>18</v>
      </c>
      <c r="AC41" s="296" t="s">
        <v>18</v>
      </c>
      <c r="AD41" s="296" t="s">
        <v>18</v>
      </c>
      <c r="AE41" s="296" t="s">
        <v>18</v>
      </c>
      <c r="AF41" s="296" t="s">
        <v>18</v>
      </c>
      <c r="AG41" s="296" t="s">
        <v>18</v>
      </c>
      <c r="AH41" s="296" t="s">
        <v>18</v>
      </c>
      <c r="AI41" s="296" t="s">
        <v>18</v>
      </c>
      <c r="AJ41" s="296" t="s">
        <v>18</v>
      </c>
      <c r="AK41" s="296" t="s">
        <v>18</v>
      </c>
      <c r="AL41" s="296" t="s">
        <v>18</v>
      </c>
      <c r="AM41" s="296" t="s">
        <v>18</v>
      </c>
      <c r="AN41" s="296" t="s">
        <v>18</v>
      </c>
      <c r="AO41" s="296" t="s">
        <v>18</v>
      </c>
      <c r="AP41" s="296" t="s">
        <v>18</v>
      </c>
      <c r="AQ41" s="296" t="s">
        <v>18</v>
      </c>
      <c r="AR41" s="296" t="s">
        <v>18</v>
      </c>
      <c r="AS41" s="296" t="s">
        <v>18</v>
      </c>
      <c r="AT41" s="296" t="s">
        <v>18</v>
      </c>
      <c r="AU41" s="296" t="s">
        <v>18</v>
      </c>
      <c r="AV41" s="296" t="s">
        <v>18</v>
      </c>
      <c r="AW41" s="296" t="s">
        <v>18</v>
      </c>
      <c r="AX41" s="296" t="s">
        <v>18</v>
      </c>
      <c r="AY41" s="296" t="s">
        <v>18</v>
      </c>
      <c r="AZ41" s="296" t="s">
        <v>18</v>
      </c>
      <c r="BA41" s="296" t="s">
        <v>18</v>
      </c>
      <c r="BB41" s="296" t="s">
        <v>18</v>
      </c>
      <c r="BC41" s="296" t="s">
        <v>18</v>
      </c>
      <c r="BD41" s="296">
        <v>1</v>
      </c>
      <c r="BE41" s="296">
        <v>1</v>
      </c>
      <c r="BF41" s="296">
        <v>1</v>
      </c>
      <c r="BG41" s="296">
        <v>1</v>
      </c>
      <c r="BH41" s="296">
        <v>1</v>
      </c>
      <c r="BI41" s="296">
        <v>1</v>
      </c>
      <c r="BJ41" s="296">
        <v>1</v>
      </c>
      <c r="BK41" s="296">
        <v>1</v>
      </c>
      <c r="BL41" s="296">
        <v>1</v>
      </c>
      <c r="BM41" s="296">
        <v>1</v>
      </c>
      <c r="BN41" s="296">
        <v>1</v>
      </c>
      <c r="BO41" s="296">
        <v>1</v>
      </c>
      <c r="BP41" s="296">
        <v>1</v>
      </c>
      <c r="BQ41" s="296">
        <v>1</v>
      </c>
      <c r="BR41" s="296" t="s">
        <v>18</v>
      </c>
      <c r="BS41" s="296" t="s">
        <v>18</v>
      </c>
      <c r="BT41" s="296" t="s">
        <v>18</v>
      </c>
      <c r="BU41" s="296" t="s">
        <v>18</v>
      </c>
      <c r="BV41" s="296" t="s">
        <v>18</v>
      </c>
      <c r="BW41" s="296" t="s">
        <v>18</v>
      </c>
    </row>
    <row r="42" spans="1:75" x14ac:dyDescent="0.25">
      <c r="A42" t="s">
        <v>39</v>
      </c>
      <c r="B42" s="296">
        <v>4</v>
      </c>
      <c r="C42" s="296">
        <v>6</v>
      </c>
      <c r="D42" s="296">
        <v>7</v>
      </c>
      <c r="E42" s="296">
        <v>7</v>
      </c>
      <c r="F42" s="296">
        <v>9</v>
      </c>
      <c r="G42" s="296">
        <v>8</v>
      </c>
      <c r="H42" s="296">
        <v>7</v>
      </c>
      <c r="I42" s="296">
        <v>5</v>
      </c>
      <c r="J42" s="296">
        <v>4</v>
      </c>
      <c r="K42" s="296">
        <v>4</v>
      </c>
      <c r="L42" s="296">
        <v>4</v>
      </c>
      <c r="M42" s="296">
        <v>6</v>
      </c>
      <c r="N42" s="296">
        <v>6</v>
      </c>
      <c r="O42" s="296">
        <v>6</v>
      </c>
      <c r="P42" s="296">
        <v>4</v>
      </c>
      <c r="Q42" s="296">
        <v>3</v>
      </c>
      <c r="R42" s="296">
        <v>3</v>
      </c>
      <c r="S42" s="296">
        <v>3</v>
      </c>
      <c r="T42" s="296">
        <v>4</v>
      </c>
      <c r="U42" s="296">
        <v>3</v>
      </c>
      <c r="V42" s="296">
        <v>3</v>
      </c>
      <c r="W42" s="296">
        <v>3</v>
      </c>
      <c r="X42" s="296">
        <v>4</v>
      </c>
      <c r="Y42" s="296">
        <v>4</v>
      </c>
      <c r="Z42" s="296">
        <v>4</v>
      </c>
      <c r="AA42" s="296">
        <v>4</v>
      </c>
      <c r="AB42" s="296">
        <v>3</v>
      </c>
      <c r="AC42" s="296">
        <v>3</v>
      </c>
      <c r="AD42" s="296">
        <v>2</v>
      </c>
      <c r="AE42" s="296">
        <v>2</v>
      </c>
      <c r="AF42" s="296">
        <v>2</v>
      </c>
      <c r="AG42" s="296">
        <v>3</v>
      </c>
      <c r="AH42" s="296">
        <v>3</v>
      </c>
      <c r="AI42" s="296">
        <v>3</v>
      </c>
      <c r="AJ42" s="296">
        <v>3</v>
      </c>
      <c r="AK42" s="296">
        <v>2</v>
      </c>
      <c r="AL42" s="296">
        <v>2</v>
      </c>
      <c r="AM42" s="296">
        <v>2</v>
      </c>
      <c r="AN42" s="296" t="s">
        <v>18</v>
      </c>
      <c r="AO42" s="296" t="s">
        <v>18</v>
      </c>
      <c r="AP42" s="296">
        <v>1</v>
      </c>
      <c r="AQ42" s="296">
        <v>1</v>
      </c>
      <c r="AR42" s="296">
        <v>1</v>
      </c>
      <c r="AS42" s="296" t="s">
        <v>18</v>
      </c>
      <c r="AT42" s="296" t="s">
        <v>18</v>
      </c>
      <c r="AU42" s="296" t="s">
        <v>18</v>
      </c>
      <c r="AV42" s="296" t="s">
        <v>18</v>
      </c>
      <c r="AW42" s="296" t="s">
        <v>18</v>
      </c>
      <c r="AX42" s="296" t="s">
        <v>18</v>
      </c>
      <c r="AY42" s="296" t="s">
        <v>18</v>
      </c>
      <c r="AZ42" s="296" t="s">
        <v>18</v>
      </c>
      <c r="BA42" s="296" t="s">
        <v>18</v>
      </c>
      <c r="BB42" s="296" t="s">
        <v>18</v>
      </c>
      <c r="BC42" s="296" t="s">
        <v>18</v>
      </c>
      <c r="BD42" s="296" t="s">
        <v>18</v>
      </c>
      <c r="BE42" s="296">
        <v>1</v>
      </c>
      <c r="BF42" s="296">
        <v>1</v>
      </c>
      <c r="BG42" s="296">
        <v>1</v>
      </c>
      <c r="BH42" s="296" t="s">
        <v>18</v>
      </c>
      <c r="BI42" s="296" t="s">
        <v>18</v>
      </c>
      <c r="BJ42" s="296" t="s">
        <v>18</v>
      </c>
      <c r="BK42" s="296" t="s">
        <v>18</v>
      </c>
      <c r="BL42" s="296" t="s">
        <v>18</v>
      </c>
      <c r="BM42" s="296" t="s">
        <v>18</v>
      </c>
      <c r="BN42" s="296" t="s">
        <v>18</v>
      </c>
      <c r="BO42" s="296" t="s">
        <v>18</v>
      </c>
      <c r="BP42" s="296" t="s">
        <v>18</v>
      </c>
      <c r="BQ42" s="296" t="s">
        <v>18</v>
      </c>
      <c r="BR42" s="296" t="s">
        <v>18</v>
      </c>
      <c r="BS42" s="296" t="s">
        <v>18</v>
      </c>
      <c r="BT42" s="296" t="s">
        <v>18</v>
      </c>
      <c r="BU42" s="296" t="s">
        <v>18</v>
      </c>
      <c r="BV42" s="296" t="s">
        <v>18</v>
      </c>
      <c r="BW42" s="296" t="s">
        <v>18</v>
      </c>
    </row>
    <row r="43" spans="1:75" x14ac:dyDescent="0.25">
      <c r="A43" t="s">
        <v>40</v>
      </c>
      <c r="B43" s="296">
        <v>11</v>
      </c>
      <c r="C43" s="296">
        <v>11</v>
      </c>
      <c r="D43" s="296">
        <v>12</v>
      </c>
      <c r="E43" s="296">
        <v>12</v>
      </c>
      <c r="F43" s="296">
        <v>12</v>
      </c>
      <c r="G43" s="296">
        <v>12</v>
      </c>
      <c r="H43" s="296">
        <v>12</v>
      </c>
      <c r="I43" s="296">
        <v>13</v>
      </c>
      <c r="J43" s="296">
        <v>13</v>
      </c>
      <c r="K43" s="296">
        <v>15</v>
      </c>
      <c r="L43" s="296">
        <v>12</v>
      </c>
      <c r="M43" s="296">
        <v>11</v>
      </c>
      <c r="N43" s="296">
        <v>11</v>
      </c>
      <c r="O43" s="296">
        <v>11</v>
      </c>
      <c r="P43" s="296">
        <v>12</v>
      </c>
      <c r="Q43" s="296">
        <v>13</v>
      </c>
      <c r="R43" s="296">
        <v>13</v>
      </c>
      <c r="S43" s="296">
        <v>14</v>
      </c>
      <c r="T43" s="296">
        <v>11</v>
      </c>
      <c r="U43" s="296">
        <v>11</v>
      </c>
      <c r="V43" s="296">
        <v>9</v>
      </c>
      <c r="W43" s="296">
        <v>13</v>
      </c>
      <c r="X43" s="296">
        <v>13</v>
      </c>
      <c r="Y43" s="296">
        <v>15</v>
      </c>
      <c r="Z43" s="296">
        <v>11</v>
      </c>
      <c r="AA43" s="296">
        <v>10</v>
      </c>
      <c r="AB43" s="296">
        <v>10</v>
      </c>
      <c r="AC43" s="296">
        <v>12</v>
      </c>
      <c r="AD43" s="296">
        <v>12</v>
      </c>
      <c r="AE43" s="296">
        <v>14</v>
      </c>
      <c r="AF43" s="296">
        <v>12</v>
      </c>
      <c r="AG43" s="296">
        <v>13</v>
      </c>
      <c r="AH43" s="296">
        <v>14</v>
      </c>
      <c r="AI43" s="296">
        <v>12</v>
      </c>
      <c r="AJ43" s="296">
        <v>10</v>
      </c>
      <c r="AK43" s="296">
        <v>9</v>
      </c>
      <c r="AL43" s="296">
        <v>9</v>
      </c>
      <c r="AM43" s="296">
        <v>8</v>
      </c>
      <c r="AN43" s="296">
        <v>7</v>
      </c>
      <c r="AO43" s="296">
        <v>8</v>
      </c>
      <c r="AP43" s="296">
        <v>8</v>
      </c>
      <c r="AQ43" s="296">
        <v>6</v>
      </c>
      <c r="AR43" s="296">
        <v>7</v>
      </c>
      <c r="AS43" s="296">
        <v>8</v>
      </c>
      <c r="AT43" s="296">
        <v>5</v>
      </c>
      <c r="AU43" s="296">
        <v>5</v>
      </c>
      <c r="AV43" s="296">
        <v>6</v>
      </c>
      <c r="AW43" s="296">
        <v>5</v>
      </c>
      <c r="AX43" s="296">
        <v>5</v>
      </c>
      <c r="AY43" s="296">
        <v>5</v>
      </c>
      <c r="AZ43" s="296">
        <v>6</v>
      </c>
      <c r="BA43" s="296">
        <v>6</v>
      </c>
      <c r="BB43" s="296">
        <v>5</v>
      </c>
      <c r="BC43" s="296">
        <v>8</v>
      </c>
      <c r="BD43" s="296">
        <v>13</v>
      </c>
      <c r="BE43" s="296">
        <v>16</v>
      </c>
      <c r="BF43" s="296">
        <v>14</v>
      </c>
      <c r="BG43" s="296">
        <v>14</v>
      </c>
      <c r="BH43" s="296">
        <v>14</v>
      </c>
      <c r="BI43" s="296">
        <v>14</v>
      </c>
      <c r="BJ43" s="296">
        <v>12</v>
      </c>
      <c r="BK43" s="296">
        <v>11</v>
      </c>
      <c r="BL43" s="296">
        <v>9</v>
      </c>
      <c r="BM43" s="296">
        <v>2</v>
      </c>
      <c r="BN43" s="296">
        <v>2</v>
      </c>
      <c r="BO43" s="296">
        <v>2</v>
      </c>
      <c r="BP43" s="296">
        <v>2</v>
      </c>
      <c r="BQ43" s="296">
        <v>2</v>
      </c>
      <c r="BR43" s="296">
        <v>2</v>
      </c>
      <c r="BS43" s="296">
        <v>2</v>
      </c>
      <c r="BT43" s="296">
        <v>2</v>
      </c>
      <c r="BU43" s="296">
        <v>2</v>
      </c>
      <c r="BV43" s="296">
        <v>13</v>
      </c>
      <c r="BW43" s="296">
        <v>13</v>
      </c>
    </row>
    <row r="44" spans="1:75" x14ac:dyDescent="0.25">
      <c r="A44" t="s">
        <v>41</v>
      </c>
      <c r="B44" s="296" t="s">
        <v>18</v>
      </c>
      <c r="C44" s="296" t="s">
        <v>18</v>
      </c>
      <c r="D44" s="296" t="s">
        <v>18</v>
      </c>
      <c r="E44" s="296" t="s">
        <v>18</v>
      </c>
      <c r="F44" s="296" t="s">
        <v>18</v>
      </c>
      <c r="G44" s="296" t="s">
        <v>18</v>
      </c>
      <c r="H44" s="296" t="s">
        <v>18</v>
      </c>
      <c r="I44" s="296" t="s">
        <v>18</v>
      </c>
      <c r="J44" s="296" t="s">
        <v>18</v>
      </c>
      <c r="K44" s="296" t="s">
        <v>18</v>
      </c>
      <c r="L44" s="296" t="s">
        <v>18</v>
      </c>
      <c r="M44" s="296">
        <v>1</v>
      </c>
      <c r="N44" s="296">
        <v>1</v>
      </c>
      <c r="O44" s="296">
        <v>1</v>
      </c>
      <c r="P44" s="296">
        <v>1</v>
      </c>
      <c r="Q44" s="296">
        <v>2</v>
      </c>
      <c r="R44" s="296">
        <v>2</v>
      </c>
      <c r="S44" s="296">
        <v>2</v>
      </c>
      <c r="T44" s="296">
        <v>2</v>
      </c>
      <c r="U44" s="296">
        <v>2</v>
      </c>
      <c r="V44" s="296">
        <v>2</v>
      </c>
      <c r="W44" s="296">
        <v>2</v>
      </c>
      <c r="X44" s="296">
        <v>2</v>
      </c>
      <c r="Y44" s="296">
        <v>1</v>
      </c>
      <c r="Z44" s="296">
        <v>1</v>
      </c>
      <c r="AA44" s="296">
        <v>1</v>
      </c>
      <c r="AB44" s="296">
        <v>1</v>
      </c>
      <c r="AC44" s="296">
        <v>1</v>
      </c>
      <c r="AD44" s="296">
        <v>1</v>
      </c>
      <c r="AE44" s="296">
        <v>1</v>
      </c>
      <c r="AF44" s="296">
        <v>1</v>
      </c>
      <c r="AG44" s="296">
        <v>1</v>
      </c>
      <c r="AH44" s="296">
        <v>1</v>
      </c>
      <c r="AI44" s="296">
        <v>1</v>
      </c>
      <c r="AJ44" s="296">
        <v>1</v>
      </c>
      <c r="AK44" s="296" t="s">
        <v>18</v>
      </c>
      <c r="AL44" s="296" t="s">
        <v>18</v>
      </c>
      <c r="AM44" s="296" t="s">
        <v>18</v>
      </c>
      <c r="AN44" s="296" t="s">
        <v>18</v>
      </c>
      <c r="AO44" s="296" t="s">
        <v>18</v>
      </c>
      <c r="AP44" s="296" t="s">
        <v>18</v>
      </c>
      <c r="AQ44" s="296" t="s">
        <v>18</v>
      </c>
      <c r="AR44" s="296" t="s">
        <v>18</v>
      </c>
      <c r="AS44" s="296" t="s">
        <v>18</v>
      </c>
      <c r="AT44" s="296" t="s">
        <v>18</v>
      </c>
      <c r="AU44" s="296" t="s">
        <v>18</v>
      </c>
      <c r="AV44" s="296" t="s">
        <v>18</v>
      </c>
      <c r="AW44" s="296" t="s">
        <v>18</v>
      </c>
      <c r="AX44" s="296" t="s">
        <v>18</v>
      </c>
      <c r="AY44" s="296" t="s">
        <v>18</v>
      </c>
      <c r="AZ44" s="296" t="s">
        <v>18</v>
      </c>
      <c r="BA44" s="296" t="s">
        <v>18</v>
      </c>
      <c r="BB44" s="296" t="s">
        <v>18</v>
      </c>
      <c r="BC44" s="296" t="s">
        <v>18</v>
      </c>
      <c r="BD44" s="296" t="s">
        <v>18</v>
      </c>
      <c r="BE44" s="296" t="s">
        <v>18</v>
      </c>
      <c r="BF44" s="296" t="s">
        <v>18</v>
      </c>
      <c r="BG44" s="296" t="s">
        <v>18</v>
      </c>
      <c r="BH44" s="296" t="s">
        <v>18</v>
      </c>
      <c r="BI44" s="296" t="s">
        <v>18</v>
      </c>
      <c r="BJ44" s="296">
        <v>1</v>
      </c>
      <c r="BK44" s="296" t="s">
        <v>18</v>
      </c>
      <c r="BL44" s="296" t="s">
        <v>18</v>
      </c>
      <c r="BM44" s="296">
        <v>1</v>
      </c>
      <c r="BN44" s="296">
        <v>1</v>
      </c>
      <c r="BO44" s="296">
        <v>1</v>
      </c>
      <c r="BP44" s="296" t="s">
        <v>18</v>
      </c>
      <c r="BQ44" s="296" t="s">
        <v>18</v>
      </c>
      <c r="BR44" s="296" t="s">
        <v>18</v>
      </c>
      <c r="BS44" s="296" t="s">
        <v>18</v>
      </c>
      <c r="BT44" s="296" t="s">
        <v>18</v>
      </c>
      <c r="BU44" s="296" t="s">
        <v>18</v>
      </c>
      <c r="BV44" s="296" t="s">
        <v>18</v>
      </c>
      <c r="BW44" s="296" t="s">
        <v>18</v>
      </c>
    </row>
    <row r="45" spans="1:75" x14ac:dyDescent="0.25">
      <c r="A45" t="s">
        <v>42</v>
      </c>
      <c r="B45" s="296">
        <v>1</v>
      </c>
      <c r="C45" s="296">
        <v>1</v>
      </c>
      <c r="D45" s="296">
        <v>1</v>
      </c>
      <c r="E45" s="296">
        <v>1</v>
      </c>
      <c r="F45" s="296">
        <v>1</v>
      </c>
      <c r="G45" s="296">
        <v>1</v>
      </c>
      <c r="H45" s="296">
        <v>1</v>
      </c>
      <c r="I45" s="296">
        <v>1</v>
      </c>
      <c r="J45" s="296">
        <v>1</v>
      </c>
      <c r="K45" s="296">
        <v>1</v>
      </c>
      <c r="L45" s="296">
        <v>1</v>
      </c>
      <c r="M45" s="296">
        <v>1</v>
      </c>
      <c r="N45" s="296">
        <v>1</v>
      </c>
      <c r="O45" s="296">
        <v>1</v>
      </c>
      <c r="P45" s="296">
        <v>1</v>
      </c>
      <c r="Q45" s="296">
        <v>1</v>
      </c>
      <c r="R45" s="296">
        <v>1</v>
      </c>
      <c r="S45" s="296">
        <v>1</v>
      </c>
      <c r="T45" s="296">
        <v>1</v>
      </c>
      <c r="U45" s="296">
        <v>1</v>
      </c>
      <c r="V45" s="296">
        <v>1</v>
      </c>
      <c r="W45" s="296">
        <v>1</v>
      </c>
      <c r="X45" s="296">
        <v>1</v>
      </c>
      <c r="Y45" s="296">
        <v>1</v>
      </c>
      <c r="Z45" s="296">
        <v>1</v>
      </c>
      <c r="AA45" s="296">
        <v>1</v>
      </c>
      <c r="AB45" s="296" t="s">
        <v>18</v>
      </c>
      <c r="AC45" s="296" t="s">
        <v>18</v>
      </c>
      <c r="AD45" s="296" t="s">
        <v>18</v>
      </c>
      <c r="AE45" s="296" t="s">
        <v>18</v>
      </c>
      <c r="AF45" s="296" t="s">
        <v>18</v>
      </c>
      <c r="AG45" s="296" t="s">
        <v>18</v>
      </c>
      <c r="AH45" s="296" t="s">
        <v>18</v>
      </c>
      <c r="AI45" s="296" t="s">
        <v>18</v>
      </c>
      <c r="AJ45" s="296" t="s">
        <v>18</v>
      </c>
      <c r="AK45" s="296" t="s">
        <v>18</v>
      </c>
      <c r="AL45" s="296" t="s">
        <v>18</v>
      </c>
      <c r="AM45" s="296" t="s">
        <v>18</v>
      </c>
      <c r="AN45" s="296" t="s">
        <v>18</v>
      </c>
      <c r="AO45" s="296" t="s">
        <v>18</v>
      </c>
      <c r="AP45" s="296" t="s">
        <v>18</v>
      </c>
      <c r="AQ45" s="296">
        <v>1</v>
      </c>
      <c r="AR45" s="296">
        <v>1</v>
      </c>
      <c r="AS45" s="296" t="s">
        <v>18</v>
      </c>
      <c r="AT45" s="296" t="s">
        <v>18</v>
      </c>
      <c r="AU45" s="296">
        <v>1</v>
      </c>
      <c r="AV45" s="296">
        <v>1</v>
      </c>
      <c r="AW45" s="296" t="s">
        <v>18</v>
      </c>
      <c r="AX45" s="296" t="s">
        <v>18</v>
      </c>
      <c r="AY45" s="296" t="s">
        <v>18</v>
      </c>
      <c r="AZ45" s="296" t="s">
        <v>18</v>
      </c>
      <c r="BA45" s="296" t="s">
        <v>18</v>
      </c>
      <c r="BB45" s="296" t="s">
        <v>18</v>
      </c>
      <c r="BC45" s="296" t="s">
        <v>18</v>
      </c>
      <c r="BD45" s="296" t="s">
        <v>18</v>
      </c>
      <c r="BE45" s="296" t="s">
        <v>18</v>
      </c>
      <c r="BF45" s="296" t="s">
        <v>18</v>
      </c>
      <c r="BG45" s="296" t="s">
        <v>18</v>
      </c>
      <c r="BH45" s="296" t="s">
        <v>18</v>
      </c>
      <c r="BI45" s="296" t="s">
        <v>18</v>
      </c>
      <c r="BJ45" s="296" t="s">
        <v>18</v>
      </c>
      <c r="BK45" s="296" t="s">
        <v>18</v>
      </c>
      <c r="BL45" s="296" t="s">
        <v>18</v>
      </c>
      <c r="BM45" s="296" t="s">
        <v>18</v>
      </c>
      <c r="BN45" s="296" t="s">
        <v>18</v>
      </c>
      <c r="BO45" s="296" t="s">
        <v>18</v>
      </c>
      <c r="BP45" s="296" t="s">
        <v>18</v>
      </c>
      <c r="BQ45" s="296" t="s">
        <v>18</v>
      </c>
      <c r="BR45" s="296" t="s">
        <v>18</v>
      </c>
      <c r="BS45" s="296" t="s">
        <v>18</v>
      </c>
      <c r="BT45" s="296" t="s">
        <v>18</v>
      </c>
      <c r="BU45" s="296" t="s">
        <v>18</v>
      </c>
      <c r="BV45" s="296" t="s">
        <v>18</v>
      </c>
      <c r="BW45" s="296" t="s">
        <v>18</v>
      </c>
    </row>
    <row r="46" spans="1:75" x14ac:dyDescent="0.25">
      <c r="A46" t="s">
        <v>43</v>
      </c>
      <c r="B46" s="296">
        <v>1</v>
      </c>
      <c r="C46" s="296">
        <v>3</v>
      </c>
      <c r="D46" s="296">
        <v>3</v>
      </c>
      <c r="E46" s="296">
        <v>3</v>
      </c>
      <c r="F46" s="296">
        <v>3</v>
      </c>
      <c r="G46" s="296">
        <v>3</v>
      </c>
      <c r="H46" s="296">
        <v>5</v>
      </c>
      <c r="I46" s="296">
        <v>4</v>
      </c>
      <c r="J46" s="296">
        <v>3</v>
      </c>
      <c r="K46" s="296">
        <v>3</v>
      </c>
      <c r="L46" s="296">
        <v>3</v>
      </c>
      <c r="M46" s="296">
        <v>3</v>
      </c>
      <c r="N46" s="296">
        <v>3</v>
      </c>
      <c r="O46" s="296">
        <v>3</v>
      </c>
      <c r="P46" s="296">
        <v>3</v>
      </c>
      <c r="Q46" s="296">
        <v>5</v>
      </c>
      <c r="R46" s="296">
        <v>5</v>
      </c>
      <c r="S46" s="296">
        <v>5</v>
      </c>
      <c r="T46" s="296">
        <v>5</v>
      </c>
      <c r="U46" s="296">
        <v>5</v>
      </c>
      <c r="V46" s="296">
        <v>5</v>
      </c>
      <c r="W46" s="296">
        <v>3</v>
      </c>
      <c r="X46" s="296">
        <v>4</v>
      </c>
      <c r="Y46" s="296">
        <v>4</v>
      </c>
      <c r="Z46" s="296">
        <v>1</v>
      </c>
      <c r="AA46" s="296">
        <v>1</v>
      </c>
      <c r="AB46" s="296">
        <v>2</v>
      </c>
      <c r="AC46" s="296">
        <v>2</v>
      </c>
      <c r="AD46" s="296">
        <v>2</v>
      </c>
      <c r="AE46" s="296">
        <v>2</v>
      </c>
      <c r="AF46" s="296">
        <v>1</v>
      </c>
      <c r="AG46" s="296">
        <v>1</v>
      </c>
      <c r="AH46" s="296">
        <v>1</v>
      </c>
      <c r="AI46" s="296">
        <v>3</v>
      </c>
      <c r="AJ46" s="296">
        <v>3</v>
      </c>
      <c r="AK46" s="296">
        <v>4</v>
      </c>
      <c r="AL46" s="296">
        <v>4</v>
      </c>
      <c r="AM46" s="296">
        <v>4</v>
      </c>
      <c r="AN46" s="296">
        <v>7</v>
      </c>
      <c r="AO46" s="296">
        <v>8</v>
      </c>
      <c r="AP46" s="296">
        <v>8</v>
      </c>
      <c r="AQ46" s="296">
        <v>6</v>
      </c>
      <c r="AR46" s="296">
        <v>6</v>
      </c>
      <c r="AS46" s="296">
        <v>6</v>
      </c>
      <c r="AT46" s="296">
        <v>7</v>
      </c>
      <c r="AU46" s="296">
        <v>5</v>
      </c>
      <c r="AV46" s="296">
        <v>8</v>
      </c>
      <c r="AW46" s="296">
        <v>5</v>
      </c>
      <c r="AX46" s="296">
        <v>3</v>
      </c>
      <c r="AY46" s="296">
        <v>3</v>
      </c>
      <c r="AZ46" s="296">
        <v>3</v>
      </c>
      <c r="BA46" s="296">
        <v>5</v>
      </c>
      <c r="BB46" s="296">
        <v>1</v>
      </c>
      <c r="BC46" s="296" t="s">
        <v>18</v>
      </c>
      <c r="BD46" s="296" t="s">
        <v>18</v>
      </c>
      <c r="BE46" s="296">
        <v>1</v>
      </c>
      <c r="BF46" s="296">
        <v>1</v>
      </c>
      <c r="BG46" s="296">
        <v>1</v>
      </c>
      <c r="BH46" s="296">
        <v>1</v>
      </c>
      <c r="BI46" s="296">
        <v>1</v>
      </c>
      <c r="BJ46" s="296">
        <v>1</v>
      </c>
      <c r="BK46" s="296">
        <v>1</v>
      </c>
      <c r="BL46" s="296">
        <v>1</v>
      </c>
      <c r="BM46" s="296" t="s">
        <v>18</v>
      </c>
      <c r="BN46" s="296" t="s">
        <v>18</v>
      </c>
      <c r="BO46" s="296" t="s">
        <v>18</v>
      </c>
      <c r="BP46" s="296" t="s">
        <v>18</v>
      </c>
      <c r="BQ46" s="296" t="s">
        <v>18</v>
      </c>
      <c r="BR46" s="296" t="s">
        <v>18</v>
      </c>
      <c r="BS46" s="296" t="s">
        <v>18</v>
      </c>
      <c r="BT46" s="296" t="s">
        <v>18</v>
      </c>
      <c r="BU46" s="296" t="s">
        <v>18</v>
      </c>
      <c r="BV46" s="296" t="s">
        <v>18</v>
      </c>
      <c r="BW46" s="296" t="s">
        <v>18</v>
      </c>
    </row>
    <row r="47" spans="1:75" x14ac:dyDescent="0.25">
      <c r="A47" t="s">
        <v>44</v>
      </c>
      <c r="B47" s="296">
        <v>4</v>
      </c>
      <c r="C47" s="296">
        <v>2</v>
      </c>
      <c r="D47" s="296">
        <v>3</v>
      </c>
      <c r="E47" s="296">
        <v>2</v>
      </c>
      <c r="F47" s="296">
        <v>2</v>
      </c>
      <c r="G47" s="296">
        <v>2</v>
      </c>
      <c r="H47" s="296">
        <v>2</v>
      </c>
      <c r="I47" s="296">
        <v>2</v>
      </c>
      <c r="J47" s="296">
        <v>2</v>
      </c>
      <c r="K47" s="296">
        <v>2</v>
      </c>
      <c r="L47" s="296">
        <v>2</v>
      </c>
      <c r="M47" s="296">
        <v>2</v>
      </c>
      <c r="N47" s="296">
        <v>3</v>
      </c>
      <c r="O47" s="296">
        <v>2</v>
      </c>
      <c r="P47" s="296">
        <v>1</v>
      </c>
      <c r="Q47" s="296">
        <v>1</v>
      </c>
      <c r="R47" s="296">
        <v>1</v>
      </c>
      <c r="S47" s="296">
        <v>1</v>
      </c>
      <c r="T47" s="296">
        <v>3</v>
      </c>
      <c r="U47" s="296">
        <v>3</v>
      </c>
      <c r="V47" s="296">
        <v>3</v>
      </c>
      <c r="W47" s="296">
        <v>5</v>
      </c>
      <c r="X47" s="296">
        <v>6</v>
      </c>
      <c r="Y47" s="296">
        <v>6</v>
      </c>
      <c r="Z47" s="296">
        <v>5</v>
      </c>
      <c r="AA47" s="296">
        <v>2</v>
      </c>
      <c r="AB47" s="296">
        <v>2</v>
      </c>
      <c r="AC47" s="296">
        <v>2</v>
      </c>
      <c r="AD47" s="296">
        <v>2</v>
      </c>
      <c r="AE47" s="296">
        <v>2</v>
      </c>
      <c r="AF47" s="296">
        <v>2</v>
      </c>
      <c r="AG47" s="296">
        <v>2</v>
      </c>
      <c r="AH47" s="296">
        <v>2</v>
      </c>
      <c r="AI47" s="296" t="s">
        <v>18</v>
      </c>
      <c r="AJ47" s="296" t="s">
        <v>18</v>
      </c>
      <c r="AK47" s="296" t="s">
        <v>18</v>
      </c>
      <c r="AL47" s="296" t="s">
        <v>18</v>
      </c>
      <c r="AM47" s="296" t="s">
        <v>18</v>
      </c>
      <c r="AN47" s="296" t="s">
        <v>18</v>
      </c>
      <c r="AO47" s="296" t="s">
        <v>18</v>
      </c>
      <c r="AP47" s="296" t="s">
        <v>18</v>
      </c>
      <c r="AQ47" s="296" t="s">
        <v>18</v>
      </c>
      <c r="AR47" s="296" t="s">
        <v>18</v>
      </c>
      <c r="AS47" s="296" t="s">
        <v>18</v>
      </c>
      <c r="AT47" s="296" t="s">
        <v>18</v>
      </c>
      <c r="AU47" s="296" t="s">
        <v>18</v>
      </c>
      <c r="AV47" s="296" t="s">
        <v>18</v>
      </c>
      <c r="AW47" s="296" t="s">
        <v>18</v>
      </c>
      <c r="AX47" s="296" t="s">
        <v>18</v>
      </c>
      <c r="AY47" s="296" t="s">
        <v>18</v>
      </c>
      <c r="AZ47" s="296" t="s">
        <v>18</v>
      </c>
      <c r="BA47" s="296">
        <v>3</v>
      </c>
      <c r="BB47" s="296">
        <v>3</v>
      </c>
      <c r="BC47" s="296">
        <v>3</v>
      </c>
      <c r="BD47" s="296">
        <v>3</v>
      </c>
      <c r="BE47" s="296">
        <v>3</v>
      </c>
      <c r="BF47" s="296" t="s">
        <v>18</v>
      </c>
      <c r="BG47" s="296" t="s">
        <v>18</v>
      </c>
      <c r="BH47" s="296" t="s">
        <v>18</v>
      </c>
      <c r="BI47" s="296" t="s">
        <v>18</v>
      </c>
      <c r="BJ47" s="296" t="s">
        <v>18</v>
      </c>
      <c r="BK47" s="296" t="s">
        <v>18</v>
      </c>
      <c r="BL47" s="296" t="s">
        <v>18</v>
      </c>
      <c r="BM47" s="296">
        <v>1</v>
      </c>
      <c r="BN47" s="296">
        <v>1</v>
      </c>
      <c r="BO47" s="296">
        <v>1</v>
      </c>
      <c r="BP47" s="296">
        <v>1</v>
      </c>
      <c r="BQ47" s="296">
        <v>1</v>
      </c>
      <c r="BR47" s="296" t="s">
        <v>18</v>
      </c>
      <c r="BS47" s="296" t="s">
        <v>18</v>
      </c>
      <c r="BT47" s="296" t="s">
        <v>18</v>
      </c>
      <c r="BU47" s="296" t="s">
        <v>18</v>
      </c>
      <c r="BV47" s="296" t="s">
        <v>18</v>
      </c>
      <c r="BW47" s="296" t="s">
        <v>18</v>
      </c>
    </row>
    <row r="48" spans="1:75" x14ac:dyDescent="0.25">
      <c r="A48" t="s">
        <v>45</v>
      </c>
      <c r="B48" s="296">
        <v>11</v>
      </c>
      <c r="C48" s="296">
        <v>13</v>
      </c>
      <c r="D48" s="296">
        <v>13</v>
      </c>
      <c r="E48" s="296">
        <v>16</v>
      </c>
      <c r="F48" s="296">
        <v>12</v>
      </c>
      <c r="G48" s="296">
        <v>11</v>
      </c>
      <c r="H48" s="296">
        <v>10</v>
      </c>
      <c r="I48" s="296">
        <v>11</v>
      </c>
      <c r="J48" s="296">
        <v>11</v>
      </c>
      <c r="K48" s="296">
        <v>10</v>
      </c>
      <c r="L48" s="296">
        <v>9</v>
      </c>
      <c r="M48" s="296">
        <v>9</v>
      </c>
      <c r="N48" s="296">
        <v>9</v>
      </c>
      <c r="O48" s="296">
        <v>8</v>
      </c>
      <c r="P48" s="296">
        <v>7</v>
      </c>
      <c r="Q48" s="296">
        <v>7</v>
      </c>
      <c r="R48" s="296">
        <v>7</v>
      </c>
      <c r="S48" s="296">
        <v>7</v>
      </c>
      <c r="T48" s="296">
        <v>6</v>
      </c>
      <c r="U48" s="296">
        <v>6</v>
      </c>
      <c r="V48" s="296">
        <v>6</v>
      </c>
      <c r="W48" s="296">
        <v>7</v>
      </c>
      <c r="X48" s="296">
        <v>7</v>
      </c>
      <c r="Y48" s="296">
        <v>7</v>
      </c>
      <c r="Z48" s="296">
        <v>7</v>
      </c>
      <c r="AA48" s="296">
        <v>7</v>
      </c>
      <c r="AB48" s="296">
        <v>9</v>
      </c>
      <c r="AC48" s="296">
        <v>7</v>
      </c>
      <c r="AD48" s="296">
        <v>6</v>
      </c>
      <c r="AE48" s="296">
        <v>6</v>
      </c>
      <c r="AF48" s="296">
        <v>5</v>
      </c>
      <c r="AG48" s="296">
        <v>5</v>
      </c>
      <c r="AH48" s="296">
        <v>4</v>
      </c>
      <c r="AI48" s="296">
        <v>4</v>
      </c>
      <c r="AJ48" s="296">
        <v>3</v>
      </c>
      <c r="AK48" s="296">
        <v>3</v>
      </c>
      <c r="AL48" s="296">
        <v>3</v>
      </c>
      <c r="AM48" s="296">
        <v>3</v>
      </c>
      <c r="AN48" s="296">
        <v>3</v>
      </c>
      <c r="AO48" s="296">
        <v>4</v>
      </c>
      <c r="AP48" s="296">
        <v>4</v>
      </c>
      <c r="AQ48" s="296">
        <v>4</v>
      </c>
      <c r="AR48" s="296">
        <v>3</v>
      </c>
      <c r="AS48" s="296">
        <v>3</v>
      </c>
      <c r="AT48" s="296">
        <v>3</v>
      </c>
      <c r="AU48" s="296">
        <v>3</v>
      </c>
      <c r="AV48" s="296">
        <v>2</v>
      </c>
      <c r="AW48" s="296">
        <v>2</v>
      </c>
      <c r="AX48" s="296">
        <v>2</v>
      </c>
      <c r="AY48" s="296">
        <v>3</v>
      </c>
      <c r="AZ48" s="296">
        <v>2</v>
      </c>
      <c r="BA48" s="296">
        <v>1</v>
      </c>
      <c r="BB48" s="296">
        <v>1</v>
      </c>
      <c r="BC48" s="296">
        <v>1</v>
      </c>
      <c r="BD48" s="296">
        <v>1</v>
      </c>
      <c r="BE48" s="296" t="s">
        <v>18</v>
      </c>
      <c r="BF48" s="296" t="s">
        <v>18</v>
      </c>
      <c r="BG48" s="296" t="s">
        <v>18</v>
      </c>
      <c r="BH48" s="296" t="s">
        <v>18</v>
      </c>
      <c r="BI48" s="296" t="s">
        <v>18</v>
      </c>
      <c r="BJ48" s="296" t="s">
        <v>18</v>
      </c>
      <c r="BK48" s="296" t="s">
        <v>18</v>
      </c>
      <c r="BL48" s="296" t="s">
        <v>18</v>
      </c>
      <c r="BM48" s="296">
        <v>1</v>
      </c>
      <c r="BN48" s="296">
        <v>1</v>
      </c>
      <c r="BO48" s="296">
        <v>1</v>
      </c>
      <c r="BP48" s="296">
        <v>1</v>
      </c>
      <c r="BQ48" s="296">
        <v>1</v>
      </c>
      <c r="BR48" s="296">
        <v>1</v>
      </c>
      <c r="BS48" s="296" t="s">
        <v>18</v>
      </c>
      <c r="BT48" s="296" t="s">
        <v>18</v>
      </c>
      <c r="BU48" s="296" t="s">
        <v>18</v>
      </c>
      <c r="BV48" s="296" t="s">
        <v>18</v>
      </c>
      <c r="BW48" s="296" t="s">
        <v>18</v>
      </c>
    </row>
    <row r="49" spans="1:75" x14ac:dyDescent="0.25">
      <c r="A49" t="s">
        <v>46</v>
      </c>
      <c r="B49" s="296">
        <v>36</v>
      </c>
      <c r="C49" s="296">
        <v>36</v>
      </c>
      <c r="D49" s="296">
        <v>31</v>
      </c>
      <c r="E49" s="296">
        <v>35</v>
      </c>
      <c r="F49" s="296">
        <v>38</v>
      </c>
      <c r="G49" s="296">
        <v>46</v>
      </c>
      <c r="H49" s="296">
        <v>60</v>
      </c>
      <c r="I49" s="296">
        <v>65</v>
      </c>
      <c r="J49" s="296">
        <v>73</v>
      </c>
      <c r="K49" s="296">
        <v>81</v>
      </c>
      <c r="L49" s="296">
        <v>66</v>
      </c>
      <c r="M49" s="296">
        <v>65</v>
      </c>
      <c r="N49" s="296">
        <v>58</v>
      </c>
      <c r="O49" s="296">
        <v>57</v>
      </c>
      <c r="P49" s="296">
        <v>48</v>
      </c>
      <c r="Q49" s="296">
        <v>60</v>
      </c>
      <c r="R49" s="296">
        <v>73</v>
      </c>
      <c r="S49" s="296">
        <v>77</v>
      </c>
      <c r="T49" s="296">
        <v>74</v>
      </c>
      <c r="U49" s="296">
        <v>70</v>
      </c>
      <c r="V49" s="296">
        <v>62</v>
      </c>
      <c r="W49" s="296">
        <v>67</v>
      </c>
      <c r="X49" s="296">
        <v>72</v>
      </c>
      <c r="Y49" s="296">
        <v>62</v>
      </c>
      <c r="Z49" s="296">
        <v>61</v>
      </c>
      <c r="AA49" s="296">
        <v>60</v>
      </c>
      <c r="AB49" s="296">
        <v>58</v>
      </c>
      <c r="AC49" s="296">
        <v>42</v>
      </c>
      <c r="AD49" s="296">
        <v>35</v>
      </c>
      <c r="AE49" s="296">
        <v>32</v>
      </c>
      <c r="AF49" s="296">
        <v>36</v>
      </c>
      <c r="AG49" s="296">
        <v>36</v>
      </c>
      <c r="AH49" s="296">
        <v>38</v>
      </c>
      <c r="AI49" s="296">
        <v>41</v>
      </c>
      <c r="AJ49" s="296">
        <v>50</v>
      </c>
      <c r="AK49" s="296">
        <v>52</v>
      </c>
      <c r="AL49" s="296">
        <v>49</v>
      </c>
      <c r="AM49" s="296">
        <v>47</v>
      </c>
      <c r="AN49" s="296">
        <v>53</v>
      </c>
      <c r="AO49" s="296">
        <v>54</v>
      </c>
      <c r="AP49" s="296">
        <v>66</v>
      </c>
      <c r="AQ49" s="296">
        <v>82</v>
      </c>
      <c r="AR49" s="296">
        <v>82</v>
      </c>
      <c r="AS49" s="296">
        <v>78</v>
      </c>
      <c r="AT49" s="296">
        <v>81</v>
      </c>
      <c r="AU49" s="296">
        <v>86</v>
      </c>
      <c r="AV49" s="296">
        <v>91</v>
      </c>
      <c r="AW49" s="296">
        <v>93</v>
      </c>
      <c r="AX49" s="296">
        <v>109</v>
      </c>
      <c r="AY49" s="296">
        <v>105</v>
      </c>
      <c r="AZ49" s="296">
        <v>102</v>
      </c>
      <c r="BA49" s="296">
        <v>106</v>
      </c>
      <c r="BB49" s="296">
        <v>92</v>
      </c>
      <c r="BC49" s="296">
        <v>85</v>
      </c>
      <c r="BD49" s="296">
        <v>78</v>
      </c>
      <c r="BE49" s="296">
        <v>85</v>
      </c>
      <c r="BF49" s="296">
        <v>72</v>
      </c>
      <c r="BG49" s="296">
        <v>66</v>
      </c>
      <c r="BH49" s="296">
        <v>77</v>
      </c>
      <c r="BI49" s="296">
        <v>80</v>
      </c>
      <c r="BJ49" s="296">
        <v>82</v>
      </c>
      <c r="BK49" s="296">
        <v>87</v>
      </c>
      <c r="BL49" s="296">
        <v>89</v>
      </c>
      <c r="BM49" s="296">
        <v>72</v>
      </c>
      <c r="BN49" s="296">
        <v>80</v>
      </c>
      <c r="BO49" s="296">
        <v>86</v>
      </c>
      <c r="BP49" s="296">
        <v>81</v>
      </c>
      <c r="BQ49" s="296">
        <v>69</v>
      </c>
      <c r="BR49" s="296">
        <v>63</v>
      </c>
      <c r="BS49" s="296">
        <v>67</v>
      </c>
      <c r="BT49" s="296">
        <v>75</v>
      </c>
      <c r="BU49" s="296">
        <v>71</v>
      </c>
      <c r="BV49" s="296">
        <v>56</v>
      </c>
      <c r="BW49" s="296">
        <v>59</v>
      </c>
    </row>
    <row r="50" spans="1:75" x14ac:dyDescent="0.25">
      <c r="A50" t="s">
        <v>47</v>
      </c>
      <c r="B50" s="296">
        <v>6</v>
      </c>
      <c r="C50" s="296">
        <v>5</v>
      </c>
      <c r="D50" s="296">
        <v>4</v>
      </c>
      <c r="E50" s="296">
        <v>7</v>
      </c>
      <c r="F50" s="296">
        <v>6</v>
      </c>
      <c r="G50" s="296">
        <v>1</v>
      </c>
      <c r="H50" s="296">
        <v>4</v>
      </c>
      <c r="I50" s="296">
        <v>7</v>
      </c>
      <c r="J50" s="296">
        <v>6</v>
      </c>
      <c r="K50" s="296">
        <v>6</v>
      </c>
      <c r="L50" s="296">
        <v>5</v>
      </c>
      <c r="M50" s="296">
        <v>3</v>
      </c>
      <c r="N50" s="296">
        <v>5</v>
      </c>
      <c r="O50" s="296">
        <v>4</v>
      </c>
      <c r="P50" s="296">
        <v>3</v>
      </c>
      <c r="Q50" s="296">
        <v>3</v>
      </c>
      <c r="R50" s="296" t="s">
        <v>18</v>
      </c>
      <c r="S50" s="296" t="s">
        <v>18</v>
      </c>
      <c r="T50" s="296">
        <v>1</v>
      </c>
      <c r="U50" s="296">
        <v>1</v>
      </c>
      <c r="V50" s="296">
        <v>1</v>
      </c>
      <c r="W50" s="296">
        <v>3</v>
      </c>
      <c r="X50" s="296">
        <v>2</v>
      </c>
      <c r="Y50" s="296" t="s">
        <v>18</v>
      </c>
      <c r="Z50" s="296" t="s">
        <v>18</v>
      </c>
      <c r="AA50" s="296">
        <v>1</v>
      </c>
      <c r="AB50" s="296" t="s">
        <v>18</v>
      </c>
      <c r="AC50" s="296" t="s">
        <v>18</v>
      </c>
      <c r="AD50" s="296" t="s">
        <v>18</v>
      </c>
      <c r="AE50" s="296" t="s">
        <v>18</v>
      </c>
      <c r="AF50" s="296" t="s">
        <v>18</v>
      </c>
      <c r="AG50" s="296" t="s">
        <v>18</v>
      </c>
      <c r="AH50" s="296" t="s">
        <v>18</v>
      </c>
      <c r="AI50" s="296" t="s">
        <v>18</v>
      </c>
      <c r="AJ50" s="296" t="s">
        <v>18</v>
      </c>
      <c r="AK50" s="296" t="s">
        <v>18</v>
      </c>
      <c r="AL50" s="296" t="s">
        <v>18</v>
      </c>
      <c r="AM50" s="296" t="s">
        <v>18</v>
      </c>
      <c r="AN50" s="296">
        <v>1</v>
      </c>
      <c r="AO50" s="296">
        <v>1</v>
      </c>
      <c r="AP50" s="296">
        <v>1</v>
      </c>
      <c r="AQ50" s="296" t="s">
        <v>18</v>
      </c>
      <c r="AR50" s="296">
        <v>1</v>
      </c>
      <c r="AS50" s="296">
        <v>2</v>
      </c>
      <c r="AT50" s="296">
        <v>2</v>
      </c>
      <c r="AU50" s="296" t="s">
        <v>18</v>
      </c>
      <c r="AV50" s="296" t="s">
        <v>18</v>
      </c>
      <c r="AW50" s="296" t="s">
        <v>18</v>
      </c>
      <c r="AX50" s="296">
        <v>1</v>
      </c>
      <c r="AY50" s="296" t="s">
        <v>18</v>
      </c>
      <c r="AZ50" s="296" t="s">
        <v>18</v>
      </c>
      <c r="BA50" s="296" t="s">
        <v>18</v>
      </c>
      <c r="BB50" s="296" t="s">
        <v>18</v>
      </c>
      <c r="BC50" s="296" t="s">
        <v>18</v>
      </c>
      <c r="BD50" s="296">
        <v>1</v>
      </c>
      <c r="BE50" s="296">
        <v>1</v>
      </c>
      <c r="BF50" s="296">
        <v>1</v>
      </c>
      <c r="BG50" s="296">
        <v>1</v>
      </c>
      <c r="BH50" s="296">
        <v>1</v>
      </c>
      <c r="BI50" s="296">
        <v>1</v>
      </c>
      <c r="BJ50" s="296" t="s">
        <v>18</v>
      </c>
      <c r="BK50" s="296" t="s">
        <v>18</v>
      </c>
      <c r="BL50" s="296" t="s">
        <v>18</v>
      </c>
      <c r="BM50" s="296" t="s">
        <v>18</v>
      </c>
      <c r="BN50" s="296" t="s">
        <v>18</v>
      </c>
      <c r="BO50" s="296" t="s">
        <v>18</v>
      </c>
      <c r="BP50" s="296" t="s">
        <v>18</v>
      </c>
      <c r="BQ50" s="296" t="s">
        <v>18</v>
      </c>
      <c r="BR50" s="296" t="s">
        <v>18</v>
      </c>
      <c r="BS50" s="296" t="s">
        <v>18</v>
      </c>
      <c r="BT50" s="296" t="s">
        <v>18</v>
      </c>
      <c r="BU50" s="296" t="s">
        <v>18</v>
      </c>
      <c r="BV50" s="296" t="s">
        <v>18</v>
      </c>
      <c r="BW50" s="296" t="s">
        <v>18</v>
      </c>
    </row>
    <row r="51" spans="1:75" x14ac:dyDescent="0.25">
      <c r="A51" t="s">
        <v>48</v>
      </c>
      <c r="B51" s="296">
        <v>1</v>
      </c>
      <c r="C51" s="296">
        <v>1</v>
      </c>
      <c r="D51" s="296">
        <v>1</v>
      </c>
      <c r="E51" s="296">
        <v>1</v>
      </c>
      <c r="F51" s="296">
        <v>1</v>
      </c>
      <c r="G51" s="296" t="s">
        <v>18</v>
      </c>
      <c r="H51" s="296" t="s">
        <v>18</v>
      </c>
      <c r="I51" s="296" t="s">
        <v>18</v>
      </c>
      <c r="J51" s="296" t="s">
        <v>18</v>
      </c>
      <c r="K51" s="296" t="s">
        <v>18</v>
      </c>
      <c r="L51" s="296" t="s">
        <v>18</v>
      </c>
      <c r="M51" s="296" t="s">
        <v>18</v>
      </c>
      <c r="N51" s="296" t="s">
        <v>18</v>
      </c>
      <c r="O51" s="296" t="s">
        <v>18</v>
      </c>
      <c r="P51" s="296" t="s">
        <v>18</v>
      </c>
      <c r="Q51" s="296" t="s">
        <v>18</v>
      </c>
      <c r="R51" s="296" t="s">
        <v>18</v>
      </c>
      <c r="S51" s="296" t="s">
        <v>18</v>
      </c>
      <c r="T51" s="296">
        <v>1</v>
      </c>
      <c r="U51" s="296">
        <v>2</v>
      </c>
      <c r="V51" s="296">
        <v>2</v>
      </c>
      <c r="W51" s="296">
        <v>2</v>
      </c>
      <c r="X51" s="296">
        <v>1</v>
      </c>
      <c r="Y51" s="296">
        <v>1</v>
      </c>
      <c r="Z51" s="296">
        <v>1</v>
      </c>
      <c r="AA51" s="296" t="s">
        <v>18</v>
      </c>
      <c r="AB51" s="296" t="s">
        <v>18</v>
      </c>
      <c r="AC51" s="296" t="s">
        <v>18</v>
      </c>
      <c r="AD51" s="296" t="s">
        <v>18</v>
      </c>
      <c r="AE51" s="296" t="s">
        <v>18</v>
      </c>
      <c r="AF51" s="296" t="s">
        <v>18</v>
      </c>
      <c r="AG51" s="296" t="s">
        <v>18</v>
      </c>
      <c r="AH51" s="296" t="s">
        <v>18</v>
      </c>
      <c r="AI51" s="296" t="s">
        <v>18</v>
      </c>
      <c r="AJ51" s="296" t="s">
        <v>18</v>
      </c>
      <c r="AK51" s="296" t="s">
        <v>18</v>
      </c>
      <c r="AL51" s="296" t="s">
        <v>18</v>
      </c>
      <c r="AM51" s="296" t="s">
        <v>18</v>
      </c>
      <c r="AN51" s="296" t="s">
        <v>18</v>
      </c>
      <c r="AO51" s="296" t="s">
        <v>18</v>
      </c>
      <c r="AP51" s="296" t="s">
        <v>18</v>
      </c>
      <c r="AQ51" s="296" t="s">
        <v>18</v>
      </c>
      <c r="AR51" s="296" t="s">
        <v>18</v>
      </c>
      <c r="AS51" s="296" t="s">
        <v>18</v>
      </c>
      <c r="AT51" s="296" t="s">
        <v>18</v>
      </c>
      <c r="AU51" s="296" t="s">
        <v>18</v>
      </c>
      <c r="AV51" s="296" t="s">
        <v>18</v>
      </c>
      <c r="AW51" s="296" t="s">
        <v>18</v>
      </c>
      <c r="AX51" s="296" t="s">
        <v>18</v>
      </c>
      <c r="AY51" s="296" t="s">
        <v>18</v>
      </c>
      <c r="AZ51" s="296" t="s">
        <v>18</v>
      </c>
      <c r="BA51" s="296" t="s">
        <v>18</v>
      </c>
      <c r="BB51" s="296" t="s">
        <v>18</v>
      </c>
      <c r="BC51" s="296" t="s">
        <v>18</v>
      </c>
      <c r="BD51" s="296" t="s">
        <v>18</v>
      </c>
      <c r="BE51" s="296" t="s">
        <v>18</v>
      </c>
      <c r="BF51" s="296" t="s">
        <v>18</v>
      </c>
      <c r="BG51" s="296" t="s">
        <v>18</v>
      </c>
      <c r="BH51" s="296" t="s">
        <v>18</v>
      </c>
      <c r="BI51" s="296" t="s">
        <v>18</v>
      </c>
      <c r="BJ51" s="296" t="s">
        <v>18</v>
      </c>
      <c r="BK51" s="296" t="s">
        <v>18</v>
      </c>
      <c r="BL51" s="296" t="s">
        <v>18</v>
      </c>
      <c r="BM51" s="296" t="s">
        <v>18</v>
      </c>
      <c r="BN51" s="296" t="s">
        <v>18</v>
      </c>
      <c r="BO51" s="296" t="s">
        <v>18</v>
      </c>
      <c r="BP51" s="296" t="s">
        <v>18</v>
      </c>
      <c r="BQ51" s="296" t="s">
        <v>18</v>
      </c>
      <c r="BR51" s="296" t="s">
        <v>18</v>
      </c>
      <c r="BS51" s="296" t="s">
        <v>18</v>
      </c>
      <c r="BT51" s="296" t="s">
        <v>18</v>
      </c>
      <c r="BU51" s="296" t="s">
        <v>18</v>
      </c>
      <c r="BV51" s="296" t="s">
        <v>18</v>
      </c>
      <c r="BW51" s="296" t="s">
        <v>18</v>
      </c>
    </row>
    <row r="52" spans="1:75" x14ac:dyDescent="0.25">
      <c r="A52" t="s">
        <v>49</v>
      </c>
      <c r="B52" s="296">
        <v>28</v>
      </c>
      <c r="C52" s="296">
        <v>30</v>
      </c>
      <c r="D52" s="296">
        <v>34</v>
      </c>
      <c r="E52" s="296">
        <v>32</v>
      </c>
      <c r="F52" s="296">
        <v>39</v>
      </c>
      <c r="G52" s="296">
        <v>41</v>
      </c>
      <c r="H52" s="296">
        <v>44</v>
      </c>
      <c r="I52" s="296">
        <v>49</v>
      </c>
      <c r="J52" s="296">
        <v>58</v>
      </c>
      <c r="K52" s="296">
        <v>58</v>
      </c>
      <c r="L52" s="296">
        <v>58</v>
      </c>
      <c r="M52" s="296">
        <v>44</v>
      </c>
      <c r="N52" s="296">
        <v>46</v>
      </c>
      <c r="O52" s="296">
        <v>44</v>
      </c>
      <c r="P52" s="296">
        <v>49</v>
      </c>
      <c r="Q52" s="296">
        <v>44</v>
      </c>
      <c r="R52" s="296">
        <v>39</v>
      </c>
      <c r="S52" s="296">
        <v>36</v>
      </c>
      <c r="T52" s="296">
        <v>36</v>
      </c>
      <c r="U52" s="296">
        <v>39</v>
      </c>
      <c r="V52" s="296">
        <v>39</v>
      </c>
      <c r="W52" s="296">
        <v>36</v>
      </c>
      <c r="X52" s="296">
        <v>33</v>
      </c>
      <c r="Y52" s="296">
        <v>25</v>
      </c>
      <c r="Z52" s="296">
        <v>25</v>
      </c>
      <c r="AA52" s="296">
        <v>24</v>
      </c>
      <c r="AB52" s="296">
        <v>23</v>
      </c>
      <c r="AC52" s="296">
        <v>32</v>
      </c>
      <c r="AD52" s="296">
        <v>28</v>
      </c>
      <c r="AE52" s="296">
        <v>28</v>
      </c>
      <c r="AF52" s="296">
        <v>24</v>
      </c>
      <c r="AG52" s="296">
        <v>25</v>
      </c>
      <c r="AH52" s="296">
        <v>22</v>
      </c>
      <c r="AI52" s="296">
        <v>18</v>
      </c>
      <c r="AJ52" s="296">
        <v>14</v>
      </c>
      <c r="AK52" s="296">
        <v>12</v>
      </c>
      <c r="AL52" s="296">
        <v>13</v>
      </c>
      <c r="AM52" s="296">
        <v>18</v>
      </c>
      <c r="AN52" s="296">
        <v>19</v>
      </c>
      <c r="AO52" s="296">
        <v>22</v>
      </c>
      <c r="AP52" s="296">
        <v>19</v>
      </c>
      <c r="AQ52" s="296">
        <v>14</v>
      </c>
      <c r="AR52" s="296">
        <v>16</v>
      </c>
      <c r="AS52" s="296">
        <v>13</v>
      </c>
      <c r="AT52" s="296">
        <v>14</v>
      </c>
      <c r="AU52" s="296">
        <v>14</v>
      </c>
      <c r="AV52" s="296">
        <v>12</v>
      </c>
      <c r="AW52" s="296">
        <v>16</v>
      </c>
      <c r="AX52" s="296">
        <v>9</v>
      </c>
      <c r="AY52" s="296">
        <v>7</v>
      </c>
      <c r="AZ52" s="296">
        <v>6</v>
      </c>
      <c r="BA52" s="296">
        <v>4</v>
      </c>
      <c r="BB52" s="296">
        <v>4</v>
      </c>
      <c r="BC52" s="296">
        <v>9</v>
      </c>
      <c r="BD52" s="296">
        <v>9</v>
      </c>
      <c r="BE52" s="296">
        <v>10</v>
      </c>
      <c r="BF52" s="296">
        <v>10</v>
      </c>
      <c r="BG52" s="296">
        <v>12</v>
      </c>
      <c r="BH52" s="296">
        <v>5</v>
      </c>
      <c r="BI52" s="296">
        <v>1</v>
      </c>
      <c r="BJ52" s="296">
        <v>1</v>
      </c>
      <c r="BK52" s="296">
        <v>1</v>
      </c>
      <c r="BL52" s="296">
        <v>1</v>
      </c>
      <c r="BM52" s="296">
        <v>1</v>
      </c>
      <c r="BN52" s="296">
        <v>2</v>
      </c>
      <c r="BO52" s="296">
        <v>4</v>
      </c>
      <c r="BP52" s="296">
        <v>9</v>
      </c>
      <c r="BQ52" s="296">
        <v>3</v>
      </c>
      <c r="BR52" s="296">
        <v>3</v>
      </c>
      <c r="BS52" s="296">
        <v>3</v>
      </c>
      <c r="BT52" s="296">
        <v>1</v>
      </c>
      <c r="BU52" s="296">
        <v>1</v>
      </c>
      <c r="BV52" s="296">
        <v>1</v>
      </c>
      <c r="BW52" s="296">
        <v>1</v>
      </c>
    </row>
    <row r="53" spans="1:75" x14ac:dyDescent="0.25">
      <c r="A53" t="s">
        <v>50</v>
      </c>
      <c r="B53" s="296">
        <v>86</v>
      </c>
      <c r="C53" s="296">
        <v>103</v>
      </c>
      <c r="D53" s="296">
        <v>111</v>
      </c>
      <c r="E53" s="296">
        <v>131</v>
      </c>
      <c r="F53" s="296">
        <v>144</v>
      </c>
      <c r="G53" s="296">
        <v>150</v>
      </c>
      <c r="H53" s="296">
        <v>149</v>
      </c>
      <c r="I53" s="296">
        <v>164</v>
      </c>
      <c r="J53" s="296">
        <v>158</v>
      </c>
      <c r="K53" s="296">
        <v>153</v>
      </c>
      <c r="L53" s="296">
        <v>143</v>
      </c>
      <c r="M53" s="296">
        <v>129</v>
      </c>
      <c r="N53" s="296">
        <v>108</v>
      </c>
      <c r="O53" s="296">
        <v>107</v>
      </c>
      <c r="P53" s="296">
        <v>91</v>
      </c>
      <c r="Q53" s="296">
        <v>72</v>
      </c>
      <c r="R53" s="296">
        <v>67</v>
      </c>
      <c r="S53" s="296">
        <v>77</v>
      </c>
      <c r="T53" s="296">
        <v>61</v>
      </c>
      <c r="U53" s="296">
        <v>75</v>
      </c>
      <c r="V53" s="296">
        <v>66</v>
      </c>
      <c r="W53" s="296">
        <v>55</v>
      </c>
      <c r="X53" s="296">
        <v>52</v>
      </c>
      <c r="Y53" s="296">
        <v>48</v>
      </c>
      <c r="Z53" s="296">
        <v>52</v>
      </c>
      <c r="AA53" s="296">
        <v>55</v>
      </c>
      <c r="AB53" s="296">
        <v>52</v>
      </c>
      <c r="AC53" s="296">
        <v>46</v>
      </c>
      <c r="AD53" s="296">
        <v>37</v>
      </c>
      <c r="AE53" s="296">
        <v>37</v>
      </c>
      <c r="AF53" s="296">
        <v>41</v>
      </c>
      <c r="AG53" s="296">
        <v>43</v>
      </c>
      <c r="AH53" s="296">
        <v>34</v>
      </c>
      <c r="AI53" s="296">
        <v>31</v>
      </c>
      <c r="AJ53" s="296">
        <v>30</v>
      </c>
      <c r="AK53" s="296">
        <v>31</v>
      </c>
      <c r="AL53" s="296">
        <v>33</v>
      </c>
      <c r="AM53" s="296">
        <v>27</v>
      </c>
      <c r="AN53" s="296">
        <v>19</v>
      </c>
      <c r="AO53" s="296">
        <v>20</v>
      </c>
      <c r="AP53" s="296">
        <v>21</v>
      </c>
      <c r="AQ53" s="296">
        <v>25</v>
      </c>
      <c r="AR53" s="296">
        <v>23</v>
      </c>
      <c r="AS53" s="296">
        <v>21</v>
      </c>
      <c r="AT53" s="296">
        <v>18</v>
      </c>
      <c r="AU53" s="296">
        <v>18</v>
      </c>
      <c r="AV53" s="296">
        <v>17</v>
      </c>
      <c r="AW53" s="296">
        <v>15</v>
      </c>
      <c r="AX53" s="296">
        <v>15</v>
      </c>
      <c r="AY53" s="296">
        <v>14</v>
      </c>
      <c r="AZ53" s="296">
        <v>11</v>
      </c>
      <c r="BA53" s="296">
        <v>16</v>
      </c>
      <c r="BB53" s="296">
        <v>22</v>
      </c>
      <c r="BC53" s="296">
        <v>24</v>
      </c>
      <c r="BD53" s="296">
        <v>20</v>
      </c>
      <c r="BE53" s="296">
        <v>23</v>
      </c>
      <c r="BF53" s="296">
        <v>23</v>
      </c>
      <c r="BG53" s="296">
        <v>17</v>
      </c>
      <c r="BH53" s="296">
        <v>9</v>
      </c>
      <c r="BI53" s="296">
        <v>16</v>
      </c>
      <c r="BJ53" s="296">
        <v>15</v>
      </c>
      <c r="BK53" s="296">
        <v>12</v>
      </c>
      <c r="BL53" s="296">
        <v>14</v>
      </c>
      <c r="BM53" s="296">
        <v>12</v>
      </c>
      <c r="BN53" s="296">
        <v>7</v>
      </c>
      <c r="BO53" s="296">
        <v>5</v>
      </c>
      <c r="BP53" s="296">
        <v>5</v>
      </c>
      <c r="BQ53" s="296">
        <v>7</v>
      </c>
      <c r="BR53" s="296">
        <v>6</v>
      </c>
      <c r="BS53" s="296">
        <v>2</v>
      </c>
      <c r="BT53" s="296">
        <v>1</v>
      </c>
      <c r="BU53" s="296">
        <v>5</v>
      </c>
      <c r="BV53" s="296">
        <v>7</v>
      </c>
      <c r="BW53" s="296">
        <v>8</v>
      </c>
    </row>
    <row r="54" spans="1:75" x14ac:dyDescent="0.25">
      <c r="A54" t="s">
        <v>51</v>
      </c>
      <c r="B54" s="296" t="s">
        <v>18</v>
      </c>
      <c r="C54" s="296" t="s">
        <v>18</v>
      </c>
      <c r="D54" s="296" t="s">
        <v>18</v>
      </c>
      <c r="E54" s="296" t="s">
        <v>18</v>
      </c>
      <c r="F54" s="296" t="s">
        <v>18</v>
      </c>
      <c r="G54" s="296" t="s">
        <v>18</v>
      </c>
      <c r="H54" s="296" t="s">
        <v>18</v>
      </c>
      <c r="I54" s="296" t="s">
        <v>18</v>
      </c>
      <c r="J54" s="296" t="s">
        <v>18</v>
      </c>
      <c r="K54" s="296" t="s">
        <v>18</v>
      </c>
      <c r="L54" s="296" t="s">
        <v>18</v>
      </c>
      <c r="M54" s="296" t="s">
        <v>18</v>
      </c>
      <c r="N54" s="296">
        <v>1</v>
      </c>
      <c r="O54" s="296">
        <v>1</v>
      </c>
      <c r="P54" s="296">
        <v>1</v>
      </c>
      <c r="Q54" s="296">
        <v>1</v>
      </c>
      <c r="R54" s="296">
        <v>1</v>
      </c>
      <c r="S54" s="296">
        <v>1</v>
      </c>
      <c r="T54" s="296" t="s">
        <v>18</v>
      </c>
      <c r="U54" s="296" t="s">
        <v>18</v>
      </c>
      <c r="V54" s="296" t="s">
        <v>18</v>
      </c>
      <c r="W54" s="296" t="s">
        <v>18</v>
      </c>
      <c r="X54" s="296" t="s">
        <v>18</v>
      </c>
      <c r="Y54" s="296" t="s">
        <v>18</v>
      </c>
      <c r="Z54" s="296" t="s">
        <v>18</v>
      </c>
      <c r="AA54" s="296" t="s">
        <v>18</v>
      </c>
      <c r="AB54" s="296" t="s">
        <v>18</v>
      </c>
      <c r="AC54" s="296" t="s">
        <v>18</v>
      </c>
      <c r="AD54" s="296" t="s">
        <v>18</v>
      </c>
      <c r="AE54" s="296" t="s">
        <v>18</v>
      </c>
      <c r="AF54" s="296" t="s">
        <v>18</v>
      </c>
      <c r="AG54" s="296" t="s">
        <v>18</v>
      </c>
      <c r="AH54" s="296" t="s">
        <v>18</v>
      </c>
      <c r="AI54" s="296">
        <v>2</v>
      </c>
      <c r="AJ54" s="296">
        <v>2</v>
      </c>
      <c r="AK54" s="296">
        <v>2</v>
      </c>
      <c r="AL54" s="296">
        <v>2</v>
      </c>
      <c r="AM54" s="296">
        <v>2</v>
      </c>
      <c r="AN54" s="296">
        <v>2</v>
      </c>
      <c r="AO54" s="296">
        <v>2</v>
      </c>
      <c r="AP54" s="296">
        <v>2</v>
      </c>
      <c r="AQ54" s="296">
        <v>2</v>
      </c>
      <c r="AR54" s="296" t="s">
        <v>18</v>
      </c>
      <c r="AS54" s="296" t="s">
        <v>18</v>
      </c>
      <c r="AT54" s="296" t="s">
        <v>18</v>
      </c>
      <c r="AU54" s="296" t="s">
        <v>18</v>
      </c>
      <c r="AV54" s="296" t="s">
        <v>18</v>
      </c>
      <c r="AW54" s="296" t="s">
        <v>18</v>
      </c>
      <c r="AX54" s="296" t="s">
        <v>18</v>
      </c>
      <c r="AY54" s="296" t="s">
        <v>18</v>
      </c>
      <c r="AZ54" s="296" t="s">
        <v>18</v>
      </c>
      <c r="BA54" s="296" t="s">
        <v>18</v>
      </c>
      <c r="BB54" s="296" t="s">
        <v>18</v>
      </c>
      <c r="BC54" s="296" t="s">
        <v>18</v>
      </c>
      <c r="BD54" s="296" t="s">
        <v>18</v>
      </c>
      <c r="BE54" s="296" t="s">
        <v>18</v>
      </c>
      <c r="BF54" s="296" t="s">
        <v>18</v>
      </c>
      <c r="BG54" s="296" t="s">
        <v>18</v>
      </c>
      <c r="BH54" s="296" t="s">
        <v>18</v>
      </c>
      <c r="BI54" s="296" t="s">
        <v>18</v>
      </c>
      <c r="BJ54" s="296" t="s">
        <v>18</v>
      </c>
      <c r="BK54" s="296" t="s">
        <v>18</v>
      </c>
      <c r="BL54" s="296" t="s">
        <v>18</v>
      </c>
      <c r="BM54" s="296" t="s">
        <v>18</v>
      </c>
      <c r="BN54" s="296" t="s">
        <v>18</v>
      </c>
      <c r="BO54" s="296" t="s">
        <v>18</v>
      </c>
      <c r="BP54" s="296" t="s">
        <v>18</v>
      </c>
      <c r="BQ54" s="296" t="s">
        <v>18</v>
      </c>
      <c r="BR54" s="296" t="s">
        <v>18</v>
      </c>
      <c r="BS54" s="296" t="s">
        <v>18</v>
      </c>
      <c r="BT54" s="296" t="s">
        <v>18</v>
      </c>
      <c r="BU54" s="296" t="s">
        <v>18</v>
      </c>
      <c r="BV54" s="296" t="s">
        <v>18</v>
      </c>
      <c r="BW54" s="296" t="s">
        <v>18</v>
      </c>
    </row>
    <row r="55" spans="1:75" x14ac:dyDescent="0.25">
      <c r="A55" t="s">
        <v>52</v>
      </c>
      <c r="B55" s="296">
        <v>58</v>
      </c>
      <c r="C55" s="296">
        <v>64</v>
      </c>
      <c r="D55" s="296">
        <v>66</v>
      </c>
      <c r="E55" s="296">
        <v>65</v>
      </c>
      <c r="F55" s="296">
        <v>63</v>
      </c>
      <c r="G55" s="296">
        <v>61</v>
      </c>
      <c r="H55" s="296">
        <v>68</v>
      </c>
      <c r="I55" s="296">
        <v>81</v>
      </c>
      <c r="J55" s="296">
        <v>91</v>
      </c>
      <c r="K55" s="296">
        <v>96</v>
      </c>
      <c r="L55" s="296">
        <v>106</v>
      </c>
      <c r="M55" s="296">
        <v>103</v>
      </c>
      <c r="N55" s="296">
        <v>105</v>
      </c>
      <c r="O55" s="296">
        <v>119</v>
      </c>
      <c r="P55" s="296">
        <v>124</v>
      </c>
      <c r="Q55" s="296">
        <v>121</v>
      </c>
      <c r="R55" s="296">
        <v>119</v>
      </c>
      <c r="S55" s="296">
        <v>106</v>
      </c>
      <c r="T55" s="296">
        <v>123</v>
      </c>
      <c r="U55" s="296">
        <v>119</v>
      </c>
      <c r="V55" s="296">
        <v>118</v>
      </c>
      <c r="W55" s="296">
        <v>99</v>
      </c>
      <c r="X55" s="296">
        <v>86</v>
      </c>
      <c r="Y55" s="296">
        <v>85</v>
      </c>
      <c r="Z55" s="296">
        <v>81</v>
      </c>
      <c r="AA55" s="296">
        <v>84</v>
      </c>
      <c r="AB55" s="296">
        <v>87</v>
      </c>
      <c r="AC55" s="296">
        <v>81</v>
      </c>
      <c r="AD55" s="296">
        <v>76</v>
      </c>
      <c r="AE55" s="296">
        <v>84</v>
      </c>
      <c r="AF55" s="296">
        <v>73</v>
      </c>
      <c r="AG55" s="296">
        <v>89</v>
      </c>
      <c r="AH55" s="296">
        <v>87</v>
      </c>
      <c r="AI55" s="296">
        <v>91</v>
      </c>
      <c r="AJ55" s="296">
        <v>110</v>
      </c>
      <c r="AK55" s="296">
        <v>117</v>
      </c>
      <c r="AL55" s="296">
        <v>120</v>
      </c>
      <c r="AM55" s="296">
        <v>120</v>
      </c>
      <c r="AN55" s="296">
        <v>119</v>
      </c>
      <c r="AO55" s="296">
        <v>119</v>
      </c>
      <c r="AP55" s="296">
        <v>117</v>
      </c>
      <c r="AQ55" s="296">
        <v>115</v>
      </c>
      <c r="AR55" s="296">
        <v>103</v>
      </c>
      <c r="AS55" s="296">
        <v>91</v>
      </c>
      <c r="AT55" s="296">
        <v>80</v>
      </c>
      <c r="AU55" s="296">
        <v>76</v>
      </c>
      <c r="AV55" s="296">
        <v>72</v>
      </c>
      <c r="AW55" s="296">
        <v>74</v>
      </c>
      <c r="AX55" s="296">
        <v>82</v>
      </c>
      <c r="AY55" s="296">
        <v>72</v>
      </c>
      <c r="AZ55" s="296">
        <v>63</v>
      </c>
      <c r="BA55" s="296">
        <v>49</v>
      </c>
      <c r="BB55" s="296">
        <v>42</v>
      </c>
      <c r="BC55" s="296">
        <v>42</v>
      </c>
      <c r="BD55" s="296">
        <v>39</v>
      </c>
      <c r="BE55" s="296">
        <v>39</v>
      </c>
      <c r="BF55" s="296">
        <v>25</v>
      </c>
      <c r="BG55" s="296">
        <v>32</v>
      </c>
      <c r="BH55" s="296">
        <v>19</v>
      </c>
      <c r="BI55" s="296">
        <v>18</v>
      </c>
      <c r="BJ55" s="296">
        <v>17</v>
      </c>
      <c r="BK55" s="296">
        <v>25</v>
      </c>
      <c r="BL55" s="296">
        <v>29</v>
      </c>
      <c r="BM55" s="296">
        <v>26</v>
      </c>
      <c r="BN55" s="296">
        <v>19</v>
      </c>
      <c r="BO55" s="296">
        <v>22</v>
      </c>
      <c r="BP55" s="296">
        <v>32</v>
      </c>
      <c r="BQ55" s="296">
        <v>35</v>
      </c>
      <c r="BR55" s="296">
        <v>31</v>
      </c>
      <c r="BS55" s="296">
        <v>28</v>
      </c>
      <c r="BT55" s="296">
        <v>22</v>
      </c>
      <c r="BU55" s="296">
        <v>28</v>
      </c>
      <c r="BV55" s="296">
        <v>33</v>
      </c>
      <c r="BW55" s="296">
        <v>33</v>
      </c>
    </row>
    <row r="56" spans="1:75" x14ac:dyDescent="0.25">
      <c r="A56" t="s">
        <v>53</v>
      </c>
      <c r="B56" s="296">
        <v>18</v>
      </c>
      <c r="C56" s="296">
        <v>21</v>
      </c>
      <c r="D56" s="296">
        <v>20</v>
      </c>
      <c r="E56" s="296">
        <v>29</v>
      </c>
      <c r="F56" s="296">
        <v>29</v>
      </c>
      <c r="G56" s="296">
        <v>29</v>
      </c>
      <c r="H56" s="296">
        <v>31</v>
      </c>
      <c r="I56" s="296">
        <v>31</v>
      </c>
      <c r="J56" s="296">
        <v>31</v>
      </c>
      <c r="K56" s="296">
        <v>29</v>
      </c>
      <c r="L56" s="296">
        <v>26</v>
      </c>
      <c r="M56" s="296">
        <v>31</v>
      </c>
      <c r="N56" s="296">
        <v>27</v>
      </c>
      <c r="O56" s="296">
        <v>26</v>
      </c>
      <c r="P56" s="296">
        <v>29</v>
      </c>
      <c r="Q56" s="296">
        <v>28</v>
      </c>
      <c r="R56" s="296">
        <v>32</v>
      </c>
      <c r="S56" s="296">
        <v>35</v>
      </c>
      <c r="T56" s="296">
        <v>32</v>
      </c>
      <c r="U56" s="296">
        <v>32</v>
      </c>
      <c r="V56" s="296">
        <v>26</v>
      </c>
      <c r="W56" s="296">
        <v>21</v>
      </c>
      <c r="X56" s="296">
        <v>18</v>
      </c>
      <c r="Y56" s="296">
        <v>14</v>
      </c>
      <c r="Z56" s="296">
        <v>13</v>
      </c>
      <c r="AA56" s="296">
        <v>12</v>
      </c>
      <c r="AB56" s="296">
        <v>15</v>
      </c>
      <c r="AC56" s="296">
        <v>12</v>
      </c>
      <c r="AD56" s="296">
        <v>14</v>
      </c>
      <c r="AE56" s="296">
        <v>17</v>
      </c>
      <c r="AF56" s="296">
        <v>19</v>
      </c>
      <c r="AG56" s="296">
        <v>13</v>
      </c>
      <c r="AH56" s="296">
        <v>14</v>
      </c>
      <c r="AI56" s="296">
        <v>13</v>
      </c>
      <c r="AJ56" s="296">
        <v>8</v>
      </c>
      <c r="AK56" s="296">
        <v>4</v>
      </c>
      <c r="AL56" s="296">
        <v>8</v>
      </c>
      <c r="AM56" s="296">
        <v>7</v>
      </c>
      <c r="AN56" s="296">
        <v>11</v>
      </c>
      <c r="AO56" s="296">
        <v>8</v>
      </c>
      <c r="AP56" s="296">
        <v>8</v>
      </c>
      <c r="AQ56" s="296">
        <v>10</v>
      </c>
      <c r="AR56" s="296">
        <v>9</v>
      </c>
      <c r="AS56" s="296">
        <v>10</v>
      </c>
      <c r="AT56" s="296">
        <v>6</v>
      </c>
      <c r="AU56" s="296">
        <v>5</v>
      </c>
      <c r="AV56" s="296">
        <v>7</v>
      </c>
      <c r="AW56" s="296">
        <v>9</v>
      </c>
      <c r="AX56" s="296">
        <v>9</v>
      </c>
      <c r="AY56" s="296">
        <v>4</v>
      </c>
      <c r="AZ56" s="296">
        <v>4</v>
      </c>
      <c r="BA56" s="296">
        <v>3</v>
      </c>
      <c r="BB56" s="296">
        <v>4</v>
      </c>
      <c r="BC56" s="296">
        <v>4</v>
      </c>
      <c r="BD56" s="296" t="s">
        <v>18</v>
      </c>
      <c r="BE56" s="296" t="s">
        <v>18</v>
      </c>
      <c r="BF56" s="296" t="s">
        <v>18</v>
      </c>
      <c r="BG56" s="296">
        <v>2</v>
      </c>
      <c r="BH56" s="296">
        <v>1</v>
      </c>
      <c r="BI56" s="296">
        <v>1</v>
      </c>
      <c r="BJ56" s="296">
        <v>1</v>
      </c>
      <c r="BK56" s="296">
        <v>1</v>
      </c>
      <c r="BL56" s="296">
        <v>2</v>
      </c>
      <c r="BM56" s="296">
        <v>3</v>
      </c>
      <c r="BN56" s="296">
        <v>2</v>
      </c>
      <c r="BO56" s="296">
        <v>5</v>
      </c>
      <c r="BP56" s="296">
        <v>3</v>
      </c>
      <c r="BQ56" s="296">
        <v>7</v>
      </c>
      <c r="BR56" s="296">
        <v>3</v>
      </c>
      <c r="BS56" s="296">
        <v>3</v>
      </c>
      <c r="BT56" s="296" t="s">
        <v>18</v>
      </c>
      <c r="BU56" s="296">
        <v>1</v>
      </c>
      <c r="BV56" s="296">
        <v>1</v>
      </c>
      <c r="BW56" s="296">
        <v>1</v>
      </c>
    </row>
    <row r="57" spans="1:75" x14ac:dyDescent="0.25">
      <c r="A57" t="s">
        <v>54</v>
      </c>
      <c r="B57" s="296">
        <v>35</v>
      </c>
      <c r="C57" s="296">
        <v>33</v>
      </c>
      <c r="D57" s="296">
        <v>34</v>
      </c>
      <c r="E57" s="296">
        <v>30</v>
      </c>
      <c r="F57" s="296">
        <v>34</v>
      </c>
      <c r="G57" s="296">
        <v>45</v>
      </c>
      <c r="H57" s="296">
        <v>44</v>
      </c>
      <c r="I57" s="296">
        <v>48</v>
      </c>
      <c r="J57" s="296">
        <v>49</v>
      </c>
      <c r="K57" s="296">
        <v>43</v>
      </c>
      <c r="L57" s="296">
        <v>45</v>
      </c>
      <c r="M57" s="296">
        <v>35</v>
      </c>
      <c r="N57" s="296">
        <v>40</v>
      </c>
      <c r="O57" s="296">
        <v>38</v>
      </c>
      <c r="P57" s="296">
        <v>37</v>
      </c>
      <c r="Q57" s="296">
        <v>35</v>
      </c>
      <c r="R57" s="296">
        <v>32</v>
      </c>
      <c r="S57" s="296">
        <v>28</v>
      </c>
      <c r="T57" s="296">
        <v>32</v>
      </c>
      <c r="U57" s="296">
        <v>28</v>
      </c>
      <c r="V57" s="296">
        <v>29</v>
      </c>
      <c r="W57" s="296">
        <v>27</v>
      </c>
      <c r="X57" s="296">
        <v>28</v>
      </c>
      <c r="Y57" s="296">
        <v>24</v>
      </c>
      <c r="Z57" s="296">
        <v>22</v>
      </c>
      <c r="AA57" s="296">
        <v>27</v>
      </c>
      <c r="AB57" s="296">
        <v>22</v>
      </c>
      <c r="AC57" s="296">
        <v>20</v>
      </c>
      <c r="AD57" s="296">
        <v>20</v>
      </c>
      <c r="AE57" s="296">
        <v>14</v>
      </c>
      <c r="AF57" s="296">
        <v>14</v>
      </c>
      <c r="AG57" s="296">
        <v>13</v>
      </c>
      <c r="AH57" s="296">
        <v>11</v>
      </c>
      <c r="AI57" s="296">
        <v>13</v>
      </c>
      <c r="AJ57" s="296">
        <v>10</v>
      </c>
      <c r="AK57" s="296">
        <v>4</v>
      </c>
      <c r="AL57" s="296">
        <v>4</v>
      </c>
      <c r="AM57" s="296">
        <v>3</v>
      </c>
      <c r="AN57" s="296">
        <v>3</v>
      </c>
      <c r="AO57" s="296">
        <v>2</v>
      </c>
      <c r="AP57" s="296">
        <v>2</v>
      </c>
      <c r="AQ57" s="296">
        <v>2</v>
      </c>
      <c r="AR57" s="296">
        <v>3</v>
      </c>
      <c r="AS57" s="296">
        <v>4</v>
      </c>
      <c r="AT57" s="296">
        <v>2</v>
      </c>
      <c r="AU57" s="296">
        <v>2</v>
      </c>
      <c r="AV57" s="296">
        <v>4</v>
      </c>
      <c r="AW57" s="296">
        <v>4</v>
      </c>
      <c r="AX57" s="296">
        <v>4</v>
      </c>
      <c r="AY57" s="296">
        <v>4</v>
      </c>
      <c r="AZ57" s="296">
        <v>4</v>
      </c>
      <c r="BA57" s="296">
        <v>4</v>
      </c>
      <c r="BB57" s="296">
        <v>4</v>
      </c>
      <c r="BC57" s="296">
        <v>6</v>
      </c>
      <c r="BD57" s="296">
        <v>8</v>
      </c>
      <c r="BE57" s="296">
        <v>7</v>
      </c>
      <c r="BF57" s="296">
        <v>5</v>
      </c>
      <c r="BG57" s="296">
        <v>4</v>
      </c>
      <c r="BH57" s="296">
        <v>4</v>
      </c>
      <c r="BI57" s="296">
        <v>4</v>
      </c>
      <c r="BJ57" s="296">
        <v>2</v>
      </c>
      <c r="BK57" s="296">
        <v>4</v>
      </c>
      <c r="BL57" s="296">
        <v>1</v>
      </c>
      <c r="BM57" s="296">
        <v>1</v>
      </c>
      <c r="BN57" s="296">
        <v>1</v>
      </c>
      <c r="BO57" s="296">
        <v>1</v>
      </c>
      <c r="BP57" s="296">
        <v>1</v>
      </c>
      <c r="BQ57" s="296" t="s">
        <v>18</v>
      </c>
      <c r="BR57" s="296">
        <v>1</v>
      </c>
      <c r="BS57" s="296" t="s">
        <v>18</v>
      </c>
      <c r="BT57" s="296">
        <v>1</v>
      </c>
      <c r="BU57" s="296">
        <v>1</v>
      </c>
      <c r="BV57" s="296">
        <v>1</v>
      </c>
      <c r="BW57" s="296" t="s">
        <v>18</v>
      </c>
    </row>
    <row r="58" spans="1:75" x14ac:dyDescent="0.25">
      <c r="A58" t="s">
        <v>55</v>
      </c>
      <c r="B58" s="296">
        <v>17</v>
      </c>
      <c r="C58" s="296">
        <v>15</v>
      </c>
      <c r="D58" s="296">
        <v>14</v>
      </c>
      <c r="E58" s="296">
        <v>15</v>
      </c>
      <c r="F58" s="296">
        <v>18</v>
      </c>
      <c r="G58" s="296">
        <v>17</v>
      </c>
      <c r="H58" s="296">
        <v>18</v>
      </c>
      <c r="I58" s="296">
        <v>18</v>
      </c>
      <c r="J58" s="296">
        <v>18</v>
      </c>
      <c r="K58" s="296">
        <v>19</v>
      </c>
      <c r="L58" s="296">
        <v>19</v>
      </c>
      <c r="M58" s="296">
        <v>21</v>
      </c>
      <c r="N58" s="296">
        <v>28</v>
      </c>
      <c r="O58" s="296">
        <v>23</v>
      </c>
      <c r="P58" s="296">
        <v>20</v>
      </c>
      <c r="Q58" s="296">
        <v>23</v>
      </c>
      <c r="R58" s="296">
        <v>24</v>
      </c>
      <c r="S58" s="296">
        <v>31</v>
      </c>
      <c r="T58" s="296">
        <v>31</v>
      </c>
      <c r="U58" s="296">
        <v>34</v>
      </c>
      <c r="V58" s="296">
        <v>24</v>
      </c>
      <c r="W58" s="296">
        <v>29</v>
      </c>
      <c r="X58" s="296">
        <v>35</v>
      </c>
      <c r="Y58" s="296">
        <v>37</v>
      </c>
      <c r="Z58" s="296">
        <v>30</v>
      </c>
      <c r="AA58" s="296">
        <v>24</v>
      </c>
      <c r="AB58" s="296">
        <v>30</v>
      </c>
      <c r="AC58" s="296">
        <v>23</v>
      </c>
      <c r="AD58" s="296">
        <v>27</v>
      </c>
      <c r="AE58" s="296">
        <v>30</v>
      </c>
      <c r="AF58" s="296">
        <v>26</v>
      </c>
      <c r="AG58" s="296">
        <v>26</v>
      </c>
      <c r="AH58" s="296">
        <v>22</v>
      </c>
      <c r="AI58" s="296">
        <v>23</v>
      </c>
      <c r="AJ58" s="296">
        <v>21</v>
      </c>
      <c r="AK58" s="296">
        <v>20</v>
      </c>
      <c r="AL58" s="296">
        <v>17</v>
      </c>
      <c r="AM58" s="296">
        <v>15</v>
      </c>
      <c r="AN58" s="296">
        <v>13</v>
      </c>
      <c r="AO58" s="296">
        <v>15</v>
      </c>
      <c r="AP58" s="296">
        <v>18</v>
      </c>
      <c r="AQ58" s="296">
        <v>11</v>
      </c>
      <c r="AR58" s="296">
        <v>10</v>
      </c>
      <c r="AS58" s="296">
        <v>15</v>
      </c>
      <c r="AT58" s="296">
        <v>12</v>
      </c>
      <c r="AU58" s="296">
        <v>7</v>
      </c>
      <c r="AV58" s="296">
        <v>10</v>
      </c>
      <c r="AW58" s="296">
        <v>12</v>
      </c>
      <c r="AX58" s="296">
        <v>8</v>
      </c>
      <c r="AY58" s="296">
        <v>14</v>
      </c>
      <c r="AZ58" s="296">
        <v>9</v>
      </c>
      <c r="BA58" s="296">
        <v>11</v>
      </c>
      <c r="BB58" s="296">
        <v>15</v>
      </c>
      <c r="BC58" s="296">
        <v>18</v>
      </c>
      <c r="BD58" s="296">
        <v>20</v>
      </c>
      <c r="BE58" s="296">
        <v>19</v>
      </c>
      <c r="BF58" s="296">
        <v>19</v>
      </c>
      <c r="BG58" s="296">
        <v>12</v>
      </c>
      <c r="BH58" s="296">
        <v>15</v>
      </c>
      <c r="BI58" s="296">
        <v>15</v>
      </c>
      <c r="BJ58" s="296">
        <v>13</v>
      </c>
      <c r="BK58" s="296">
        <v>8</v>
      </c>
      <c r="BL58" s="296">
        <v>11</v>
      </c>
      <c r="BM58" s="296">
        <v>10</v>
      </c>
      <c r="BN58" s="296">
        <v>11</v>
      </c>
      <c r="BO58" s="296">
        <v>10</v>
      </c>
      <c r="BP58" s="296">
        <v>7</v>
      </c>
      <c r="BQ58" s="296">
        <v>8</v>
      </c>
      <c r="BR58" s="296">
        <v>5</v>
      </c>
      <c r="BS58" s="296">
        <v>3</v>
      </c>
      <c r="BT58" s="296">
        <v>3</v>
      </c>
      <c r="BU58" s="296">
        <v>3</v>
      </c>
      <c r="BV58" s="296">
        <v>3</v>
      </c>
      <c r="BW58" s="296">
        <v>3</v>
      </c>
    </row>
    <row r="59" spans="1:75" x14ac:dyDescent="0.25">
      <c r="A59" t="s">
        <v>56</v>
      </c>
      <c r="B59" s="296">
        <v>14</v>
      </c>
      <c r="C59" s="296">
        <v>12</v>
      </c>
      <c r="D59" s="296">
        <v>15</v>
      </c>
      <c r="E59" s="296">
        <v>21</v>
      </c>
      <c r="F59" s="296">
        <v>20</v>
      </c>
      <c r="G59" s="296">
        <v>20</v>
      </c>
      <c r="H59" s="296">
        <v>21</v>
      </c>
      <c r="I59" s="296">
        <v>20</v>
      </c>
      <c r="J59" s="296">
        <v>21</v>
      </c>
      <c r="K59" s="296">
        <v>22</v>
      </c>
      <c r="L59" s="296">
        <v>22</v>
      </c>
      <c r="M59" s="296">
        <v>18</v>
      </c>
      <c r="N59" s="296">
        <v>11</v>
      </c>
      <c r="O59" s="296">
        <v>8</v>
      </c>
      <c r="P59" s="296">
        <v>9</v>
      </c>
      <c r="Q59" s="296">
        <v>7</v>
      </c>
      <c r="R59" s="296">
        <v>7</v>
      </c>
      <c r="S59" s="296">
        <v>6</v>
      </c>
      <c r="T59" s="296">
        <v>6</v>
      </c>
      <c r="U59" s="296">
        <v>9</v>
      </c>
      <c r="V59" s="296">
        <v>8</v>
      </c>
      <c r="W59" s="296">
        <v>7</v>
      </c>
      <c r="X59" s="296">
        <v>6</v>
      </c>
      <c r="Y59" s="296">
        <v>6</v>
      </c>
      <c r="Z59" s="296">
        <v>5</v>
      </c>
      <c r="AA59" s="296">
        <v>3</v>
      </c>
      <c r="AB59" s="296">
        <v>3</v>
      </c>
      <c r="AC59" s="296">
        <v>3</v>
      </c>
      <c r="AD59" s="296">
        <v>1</v>
      </c>
      <c r="AE59" s="296">
        <v>1</v>
      </c>
      <c r="AF59" s="296">
        <v>1</v>
      </c>
      <c r="AG59" s="296">
        <v>1</v>
      </c>
      <c r="AH59" s="296">
        <v>1</v>
      </c>
      <c r="AI59" s="296" t="s">
        <v>18</v>
      </c>
      <c r="AJ59" s="296" t="s">
        <v>18</v>
      </c>
      <c r="AK59" s="296" t="s">
        <v>18</v>
      </c>
      <c r="AL59" s="296" t="s">
        <v>18</v>
      </c>
      <c r="AM59" s="296" t="s">
        <v>18</v>
      </c>
      <c r="AN59" s="296" t="s">
        <v>18</v>
      </c>
      <c r="AO59" s="296" t="s">
        <v>18</v>
      </c>
      <c r="AP59" s="296" t="s">
        <v>18</v>
      </c>
      <c r="AQ59" s="296" t="s">
        <v>18</v>
      </c>
      <c r="AR59" s="296">
        <v>1</v>
      </c>
      <c r="AS59" s="296">
        <v>1</v>
      </c>
      <c r="AT59" s="296">
        <v>1</v>
      </c>
      <c r="AU59" s="296">
        <v>1</v>
      </c>
      <c r="AV59" s="296" t="s">
        <v>18</v>
      </c>
      <c r="AW59" s="296" t="s">
        <v>18</v>
      </c>
      <c r="AX59" s="296" t="s">
        <v>18</v>
      </c>
      <c r="AY59" s="296" t="s">
        <v>18</v>
      </c>
      <c r="AZ59" s="296" t="s">
        <v>18</v>
      </c>
      <c r="BA59" s="296">
        <v>2</v>
      </c>
      <c r="BB59" s="296">
        <v>2</v>
      </c>
      <c r="BC59" s="296">
        <v>2</v>
      </c>
      <c r="BD59" s="296" t="s">
        <v>18</v>
      </c>
      <c r="BE59" s="296">
        <v>2</v>
      </c>
      <c r="BF59" s="296">
        <v>1</v>
      </c>
      <c r="BG59" s="296" t="s">
        <v>18</v>
      </c>
      <c r="BH59" s="296" t="s">
        <v>18</v>
      </c>
      <c r="BI59" s="296" t="s">
        <v>18</v>
      </c>
      <c r="BJ59" s="296" t="s">
        <v>18</v>
      </c>
      <c r="BK59" s="296" t="s">
        <v>18</v>
      </c>
      <c r="BL59" s="296" t="s">
        <v>18</v>
      </c>
      <c r="BM59" s="296" t="s">
        <v>18</v>
      </c>
      <c r="BN59" s="296" t="s">
        <v>18</v>
      </c>
      <c r="BO59" s="296" t="s">
        <v>18</v>
      </c>
      <c r="BP59" s="296" t="s">
        <v>18</v>
      </c>
      <c r="BQ59" s="296" t="s">
        <v>18</v>
      </c>
      <c r="BR59" s="296" t="s">
        <v>18</v>
      </c>
      <c r="BS59" s="296" t="s">
        <v>18</v>
      </c>
      <c r="BT59" s="296" t="s">
        <v>18</v>
      </c>
      <c r="BU59" s="296" t="s">
        <v>18</v>
      </c>
      <c r="BV59" s="296" t="s">
        <v>18</v>
      </c>
      <c r="BW59" s="296" t="s">
        <v>18</v>
      </c>
    </row>
    <row r="60" spans="1:75" x14ac:dyDescent="0.25">
      <c r="A60" t="s">
        <v>57</v>
      </c>
      <c r="B60" s="296">
        <v>12</v>
      </c>
      <c r="C60" s="296">
        <v>13</v>
      </c>
      <c r="D60" s="296">
        <v>13</v>
      </c>
      <c r="E60" s="296">
        <v>15</v>
      </c>
      <c r="F60" s="296">
        <v>24</v>
      </c>
      <c r="G60" s="296">
        <v>27</v>
      </c>
      <c r="H60" s="296">
        <v>25</v>
      </c>
      <c r="I60" s="296">
        <v>26</v>
      </c>
      <c r="J60" s="296">
        <v>26</v>
      </c>
      <c r="K60" s="296">
        <v>24</v>
      </c>
      <c r="L60" s="296">
        <v>23</v>
      </c>
      <c r="M60" s="296">
        <v>21</v>
      </c>
      <c r="N60" s="296">
        <v>24</v>
      </c>
      <c r="O60" s="296">
        <v>22</v>
      </c>
      <c r="P60" s="296">
        <v>26</v>
      </c>
      <c r="Q60" s="296">
        <v>24</v>
      </c>
      <c r="R60" s="296">
        <v>24</v>
      </c>
      <c r="S60" s="296">
        <v>24</v>
      </c>
      <c r="T60" s="296">
        <v>24</v>
      </c>
      <c r="U60" s="296">
        <v>21</v>
      </c>
      <c r="V60" s="296">
        <v>25</v>
      </c>
      <c r="W60" s="296">
        <v>25</v>
      </c>
      <c r="X60" s="296">
        <v>20</v>
      </c>
      <c r="Y60" s="296">
        <v>18</v>
      </c>
      <c r="Z60" s="296">
        <v>20</v>
      </c>
      <c r="AA60" s="296">
        <v>20</v>
      </c>
      <c r="AB60" s="296">
        <v>20</v>
      </c>
      <c r="AC60" s="296">
        <v>24</v>
      </c>
      <c r="AD60" s="296">
        <v>20</v>
      </c>
      <c r="AE60" s="296">
        <v>17</v>
      </c>
      <c r="AF60" s="296">
        <v>12</v>
      </c>
      <c r="AG60" s="296">
        <v>6</v>
      </c>
      <c r="AH60" s="296">
        <v>6</v>
      </c>
      <c r="AI60" s="296">
        <v>6</v>
      </c>
      <c r="AJ60" s="296">
        <v>6</v>
      </c>
      <c r="AK60" s="296">
        <v>3</v>
      </c>
      <c r="AL60" s="296">
        <v>4</v>
      </c>
      <c r="AM60" s="296">
        <v>1</v>
      </c>
      <c r="AN60" s="296">
        <v>1</v>
      </c>
      <c r="AO60" s="296" t="s">
        <v>18</v>
      </c>
      <c r="AP60" s="296">
        <v>1</v>
      </c>
      <c r="AQ60" s="296">
        <v>1</v>
      </c>
      <c r="AR60" s="296">
        <v>1</v>
      </c>
      <c r="AS60" s="296">
        <v>1</v>
      </c>
      <c r="AT60" s="296">
        <v>1</v>
      </c>
      <c r="AU60" s="296">
        <v>1</v>
      </c>
      <c r="AV60" s="296">
        <v>1</v>
      </c>
      <c r="AW60" s="296" t="s">
        <v>18</v>
      </c>
      <c r="AX60" s="296" t="s">
        <v>18</v>
      </c>
      <c r="AY60" s="296" t="s">
        <v>18</v>
      </c>
      <c r="AZ60" s="296">
        <v>1</v>
      </c>
      <c r="BA60" s="296">
        <v>1</v>
      </c>
      <c r="BB60" s="296" t="s">
        <v>18</v>
      </c>
      <c r="BC60" s="296" t="s">
        <v>18</v>
      </c>
      <c r="BD60" s="296">
        <v>1</v>
      </c>
      <c r="BE60" s="296">
        <v>1</v>
      </c>
      <c r="BF60" s="296">
        <v>1</v>
      </c>
      <c r="BG60" s="296">
        <v>3</v>
      </c>
      <c r="BH60" s="296">
        <v>3</v>
      </c>
      <c r="BI60" s="296">
        <v>3</v>
      </c>
      <c r="BJ60" s="296">
        <v>2</v>
      </c>
      <c r="BK60" s="296" t="s">
        <v>18</v>
      </c>
      <c r="BL60" s="296" t="s">
        <v>18</v>
      </c>
      <c r="BM60" s="296" t="s">
        <v>18</v>
      </c>
      <c r="BN60" s="296" t="s">
        <v>18</v>
      </c>
      <c r="BO60" s="296" t="s">
        <v>18</v>
      </c>
      <c r="BP60" s="296" t="s">
        <v>18</v>
      </c>
      <c r="BQ60" s="296" t="s">
        <v>18</v>
      </c>
      <c r="BR60" s="296" t="s">
        <v>18</v>
      </c>
      <c r="BS60" s="296" t="s">
        <v>18</v>
      </c>
      <c r="BT60" s="296" t="s">
        <v>18</v>
      </c>
      <c r="BU60" s="296" t="s">
        <v>18</v>
      </c>
      <c r="BV60" s="296" t="s">
        <v>18</v>
      </c>
      <c r="BW60" s="296" t="s">
        <v>18</v>
      </c>
    </row>
    <row r="61" spans="1:75" x14ac:dyDescent="0.25">
      <c r="A61" t="s">
        <v>58</v>
      </c>
      <c r="B61" s="296">
        <v>1</v>
      </c>
      <c r="C61" s="296">
        <v>1</v>
      </c>
      <c r="D61" s="296">
        <v>1</v>
      </c>
      <c r="E61" s="296">
        <v>1</v>
      </c>
      <c r="F61" s="296">
        <v>1</v>
      </c>
      <c r="G61" s="296">
        <v>2</v>
      </c>
      <c r="H61" s="296">
        <v>3</v>
      </c>
      <c r="I61" s="296">
        <v>2</v>
      </c>
      <c r="J61" s="296">
        <v>3</v>
      </c>
      <c r="K61" s="296">
        <v>4</v>
      </c>
      <c r="L61" s="296">
        <v>4</v>
      </c>
      <c r="M61" s="296">
        <v>4</v>
      </c>
      <c r="N61" s="296">
        <v>3</v>
      </c>
      <c r="O61" s="296">
        <v>3</v>
      </c>
      <c r="P61" s="296">
        <v>3</v>
      </c>
      <c r="Q61" s="296">
        <v>4</v>
      </c>
      <c r="R61" s="296">
        <v>4</v>
      </c>
      <c r="S61" s="296">
        <v>4</v>
      </c>
      <c r="T61" s="296">
        <v>2</v>
      </c>
      <c r="U61" s="296">
        <v>2</v>
      </c>
      <c r="V61" s="296">
        <v>2</v>
      </c>
      <c r="W61" s="296">
        <v>1</v>
      </c>
      <c r="X61" s="296">
        <v>1</v>
      </c>
      <c r="Y61" s="296">
        <v>1</v>
      </c>
      <c r="Z61" s="296">
        <v>1</v>
      </c>
      <c r="AA61" s="296">
        <v>1</v>
      </c>
      <c r="AB61" s="296" t="s">
        <v>18</v>
      </c>
      <c r="AC61" s="296" t="s">
        <v>18</v>
      </c>
      <c r="AD61" s="296" t="s">
        <v>18</v>
      </c>
      <c r="AE61" s="296" t="s">
        <v>18</v>
      </c>
      <c r="AF61" s="296" t="s">
        <v>18</v>
      </c>
      <c r="AG61" s="296" t="s">
        <v>18</v>
      </c>
      <c r="AH61" s="296" t="s">
        <v>18</v>
      </c>
      <c r="AI61" s="296" t="s">
        <v>18</v>
      </c>
      <c r="AJ61" s="296" t="s">
        <v>18</v>
      </c>
      <c r="AK61" s="296" t="s">
        <v>18</v>
      </c>
      <c r="AL61" s="296" t="s">
        <v>18</v>
      </c>
      <c r="AM61" s="296" t="s">
        <v>18</v>
      </c>
      <c r="AN61" s="296" t="s">
        <v>18</v>
      </c>
      <c r="AO61" s="296" t="s">
        <v>18</v>
      </c>
      <c r="AP61" s="296" t="s">
        <v>18</v>
      </c>
      <c r="AQ61" s="296" t="s">
        <v>18</v>
      </c>
      <c r="AR61" s="296" t="s">
        <v>18</v>
      </c>
      <c r="AS61" s="296" t="s">
        <v>18</v>
      </c>
      <c r="AT61" s="296" t="s">
        <v>18</v>
      </c>
      <c r="AU61" s="296" t="s">
        <v>18</v>
      </c>
      <c r="AV61" s="296" t="s">
        <v>18</v>
      </c>
      <c r="AW61" s="296" t="s">
        <v>18</v>
      </c>
      <c r="AX61" s="296">
        <v>3</v>
      </c>
      <c r="AY61" s="296">
        <v>4</v>
      </c>
      <c r="AZ61" s="296">
        <v>3</v>
      </c>
      <c r="BA61" s="296">
        <v>3</v>
      </c>
      <c r="BB61" s="296">
        <v>3</v>
      </c>
      <c r="BC61" s="296">
        <v>2</v>
      </c>
      <c r="BD61" s="296">
        <v>3</v>
      </c>
      <c r="BE61" s="296">
        <v>1</v>
      </c>
      <c r="BF61" s="296">
        <v>1</v>
      </c>
      <c r="BG61" s="296" t="s">
        <v>18</v>
      </c>
      <c r="BH61" s="296" t="s">
        <v>18</v>
      </c>
      <c r="BI61" s="296" t="s">
        <v>18</v>
      </c>
      <c r="BJ61" s="296" t="s">
        <v>18</v>
      </c>
      <c r="BK61" s="296" t="s">
        <v>18</v>
      </c>
      <c r="BL61" s="296" t="s">
        <v>18</v>
      </c>
      <c r="BM61" s="296" t="s">
        <v>18</v>
      </c>
      <c r="BN61" s="296" t="s">
        <v>18</v>
      </c>
      <c r="BO61" s="296" t="s">
        <v>18</v>
      </c>
      <c r="BP61" s="296" t="s">
        <v>18</v>
      </c>
      <c r="BQ61" s="296" t="s">
        <v>18</v>
      </c>
      <c r="BR61" s="296" t="s">
        <v>18</v>
      </c>
      <c r="BS61" s="296" t="s">
        <v>18</v>
      </c>
      <c r="BT61" s="296" t="s">
        <v>18</v>
      </c>
      <c r="BU61" s="296" t="s">
        <v>18</v>
      </c>
      <c r="BV61" s="296" t="s">
        <v>18</v>
      </c>
      <c r="BW61" s="296" t="s">
        <v>18</v>
      </c>
    </row>
    <row r="62" spans="1:75" x14ac:dyDescent="0.25">
      <c r="A62" t="s">
        <v>59</v>
      </c>
      <c r="B62" s="296">
        <v>44</v>
      </c>
      <c r="C62" s="296">
        <v>43</v>
      </c>
      <c r="D62" s="296">
        <v>43</v>
      </c>
      <c r="E62" s="296">
        <v>48</v>
      </c>
      <c r="F62" s="296">
        <v>48</v>
      </c>
      <c r="G62" s="296">
        <v>46</v>
      </c>
      <c r="H62" s="296">
        <v>44</v>
      </c>
      <c r="I62" s="296">
        <v>48</v>
      </c>
      <c r="J62" s="296">
        <v>52</v>
      </c>
      <c r="K62" s="296">
        <v>51</v>
      </c>
      <c r="L62" s="296">
        <v>49</v>
      </c>
      <c r="M62" s="296">
        <v>41</v>
      </c>
      <c r="N62" s="296">
        <v>38</v>
      </c>
      <c r="O62" s="296">
        <v>37</v>
      </c>
      <c r="P62" s="296">
        <v>40</v>
      </c>
      <c r="Q62" s="296">
        <v>46</v>
      </c>
      <c r="R62" s="296">
        <v>43</v>
      </c>
      <c r="S62" s="296">
        <v>41</v>
      </c>
      <c r="T62" s="296">
        <v>48</v>
      </c>
      <c r="U62" s="296">
        <v>45</v>
      </c>
      <c r="V62" s="296">
        <v>46</v>
      </c>
      <c r="W62" s="296">
        <v>45</v>
      </c>
      <c r="X62" s="296">
        <v>43</v>
      </c>
      <c r="Y62" s="296">
        <v>41</v>
      </c>
      <c r="Z62" s="296">
        <v>40</v>
      </c>
      <c r="AA62" s="296">
        <v>40</v>
      </c>
      <c r="AB62" s="296">
        <v>38</v>
      </c>
      <c r="AC62" s="296">
        <v>34</v>
      </c>
      <c r="AD62" s="296">
        <v>32</v>
      </c>
      <c r="AE62" s="296">
        <v>36</v>
      </c>
      <c r="AF62" s="296">
        <v>32</v>
      </c>
      <c r="AG62" s="296">
        <v>28</v>
      </c>
      <c r="AH62" s="296">
        <v>31</v>
      </c>
      <c r="AI62" s="296">
        <v>30</v>
      </c>
      <c r="AJ62" s="296">
        <v>34</v>
      </c>
      <c r="AK62" s="296">
        <v>39</v>
      </c>
      <c r="AL62" s="296">
        <v>39</v>
      </c>
      <c r="AM62" s="296">
        <v>36</v>
      </c>
      <c r="AN62" s="296">
        <v>36</v>
      </c>
      <c r="AO62" s="296">
        <v>31</v>
      </c>
      <c r="AP62" s="296">
        <v>33</v>
      </c>
      <c r="AQ62" s="296">
        <v>29</v>
      </c>
      <c r="AR62" s="296">
        <v>39</v>
      </c>
      <c r="AS62" s="296">
        <v>48</v>
      </c>
      <c r="AT62" s="296">
        <v>46</v>
      </c>
      <c r="AU62" s="296">
        <v>45</v>
      </c>
      <c r="AV62" s="296">
        <v>34</v>
      </c>
      <c r="AW62" s="296">
        <v>37</v>
      </c>
      <c r="AX62" s="296">
        <v>36</v>
      </c>
      <c r="AY62" s="296">
        <v>37</v>
      </c>
      <c r="AZ62" s="296">
        <v>33</v>
      </c>
      <c r="BA62" s="296">
        <v>32</v>
      </c>
      <c r="BB62" s="296">
        <v>39</v>
      </c>
      <c r="BC62" s="296">
        <v>42</v>
      </c>
      <c r="BD62" s="296">
        <v>43</v>
      </c>
      <c r="BE62" s="296">
        <v>44</v>
      </c>
      <c r="BF62" s="296">
        <v>42</v>
      </c>
      <c r="BG62" s="296">
        <v>41</v>
      </c>
      <c r="BH62" s="296">
        <v>34</v>
      </c>
      <c r="BI62" s="296">
        <v>29</v>
      </c>
      <c r="BJ62" s="296">
        <v>34</v>
      </c>
      <c r="BK62" s="296">
        <v>31</v>
      </c>
      <c r="BL62" s="296">
        <v>31</v>
      </c>
      <c r="BM62" s="296">
        <v>30</v>
      </c>
      <c r="BN62" s="296">
        <v>32</v>
      </c>
      <c r="BO62" s="296">
        <v>29</v>
      </c>
      <c r="BP62" s="296">
        <v>24</v>
      </c>
      <c r="BQ62" s="296">
        <v>24</v>
      </c>
      <c r="BR62" s="296">
        <v>23</v>
      </c>
      <c r="BS62" s="296">
        <v>35</v>
      </c>
      <c r="BT62" s="296">
        <v>45</v>
      </c>
      <c r="BU62" s="296">
        <v>46</v>
      </c>
      <c r="BV62" s="296">
        <v>47</v>
      </c>
      <c r="BW62" s="296">
        <v>40</v>
      </c>
    </row>
    <row r="63" spans="1:75" x14ac:dyDescent="0.25">
      <c r="A63" t="s">
        <v>60</v>
      </c>
      <c r="B63" s="296">
        <v>1</v>
      </c>
      <c r="C63" s="296">
        <v>1</v>
      </c>
      <c r="D63" s="296">
        <v>1</v>
      </c>
      <c r="E63" s="296">
        <v>1</v>
      </c>
      <c r="F63" s="296">
        <v>1</v>
      </c>
      <c r="G63" s="296">
        <v>1</v>
      </c>
      <c r="H63" s="296">
        <v>1</v>
      </c>
      <c r="I63" s="296">
        <v>1</v>
      </c>
      <c r="J63" s="296">
        <v>1</v>
      </c>
      <c r="K63" s="296">
        <v>1</v>
      </c>
      <c r="L63" s="296">
        <v>2</v>
      </c>
      <c r="M63" s="296">
        <v>3</v>
      </c>
      <c r="N63" s="296">
        <v>5</v>
      </c>
      <c r="O63" s="296">
        <v>4</v>
      </c>
      <c r="P63" s="296">
        <v>2</v>
      </c>
      <c r="Q63" s="296">
        <v>1</v>
      </c>
      <c r="R63" s="296">
        <v>1</v>
      </c>
      <c r="S63" s="296">
        <v>1</v>
      </c>
      <c r="T63" s="296">
        <v>1</v>
      </c>
      <c r="U63" s="296">
        <v>3</v>
      </c>
      <c r="V63" s="296">
        <v>3</v>
      </c>
      <c r="W63" s="296">
        <v>1</v>
      </c>
      <c r="X63" s="296" t="s">
        <v>18</v>
      </c>
      <c r="Y63" s="296" t="s">
        <v>18</v>
      </c>
      <c r="Z63" s="296">
        <v>2</v>
      </c>
      <c r="AA63" s="296">
        <v>2</v>
      </c>
      <c r="AB63" s="296">
        <v>2</v>
      </c>
      <c r="AC63" s="296">
        <v>2</v>
      </c>
      <c r="AD63" s="296">
        <v>1</v>
      </c>
      <c r="AE63" s="296">
        <v>1</v>
      </c>
      <c r="AF63" s="296">
        <v>1</v>
      </c>
      <c r="AG63" s="296">
        <v>1</v>
      </c>
      <c r="AH63" s="296">
        <v>1</v>
      </c>
      <c r="AI63" s="296" t="s">
        <v>18</v>
      </c>
      <c r="AJ63" s="296" t="s">
        <v>18</v>
      </c>
      <c r="AK63" s="296" t="s">
        <v>18</v>
      </c>
      <c r="AL63" s="296" t="s">
        <v>18</v>
      </c>
      <c r="AM63" s="296" t="s">
        <v>18</v>
      </c>
      <c r="AN63" s="296" t="s">
        <v>18</v>
      </c>
      <c r="AO63" s="296" t="s">
        <v>18</v>
      </c>
      <c r="AP63" s="296" t="s">
        <v>18</v>
      </c>
      <c r="AQ63" s="296" t="s">
        <v>18</v>
      </c>
      <c r="AR63" s="296" t="s">
        <v>18</v>
      </c>
      <c r="AS63" s="296" t="s">
        <v>18</v>
      </c>
      <c r="AT63" s="296" t="s">
        <v>18</v>
      </c>
      <c r="AU63" s="296" t="s">
        <v>18</v>
      </c>
      <c r="AV63" s="296" t="s">
        <v>18</v>
      </c>
      <c r="AW63" s="296" t="s">
        <v>18</v>
      </c>
      <c r="AX63" s="296" t="s">
        <v>18</v>
      </c>
      <c r="AY63" s="296" t="s">
        <v>18</v>
      </c>
      <c r="AZ63" s="296" t="s">
        <v>18</v>
      </c>
      <c r="BA63" s="296" t="s">
        <v>18</v>
      </c>
      <c r="BB63" s="296" t="s">
        <v>18</v>
      </c>
      <c r="BC63" s="296" t="s">
        <v>18</v>
      </c>
      <c r="BD63" s="296">
        <v>1</v>
      </c>
      <c r="BE63" s="296">
        <v>1</v>
      </c>
      <c r="BF63" s="296">
        <v>1</v>
      </c>
      <c r="BG63" s="296">
        <v>1</v>
      </c>
      <c r="BH63" s="296">
        <v>1</v>
      </c>
      <c r="BI63" s="296" t="s">
        <v>18</v>
      </c>
      <c r="BJ63" s="296" t="s">
        <v>18</v>
      </c>
      <c r="BK63" s="296" t="s">
        <v>18</v>
      </c>
      <c r="BL63" s="296" t="s">
        <v>18</v>
      </c>
      <c r="BM63" s="296" t="s">
        <v>18</v>
      </c>
      <c r="BN63" s="296" t="s">
        <v>18</v>
      </c>
      <c r="BO63" s="296" t="s">
        <v>18</v>
      </c>
      <c r="BP63" s="296" t="s">
        <v>18</v>
      </c>
      <c r="BQ63" s="296" t="s">
        <v>18</v>
      </c>
      <c r="BR63" s="296" t="s">
        <v>18</v>
      </c>
      <c r="BS63" s="296" t="s">
        <v>18</v>
      </c>
      <c r="BT63" s="296" t="s">
        <v>18</v>
      </c>
      <c r="BU63" s="296" t="s">
        <v>18</v>
      </c>
      <c r="BV63" s="296" t="s">
        <v>18</v>
      </c>
      <c r="BW63" s="296" t="s">
        <v>18</v>
      </c>
    </row>
    <row r="64" spans="1:75" x14ac:dyDescent="0.25">
      <c r="A64" t="s">
        <v>61</v>
      </c>
      <c r="B64" s="296">
        <v>9</v>
      </c>
      <c r="C64" s="296">
        <v>13</v>
      </c>
      <c r="D64" s="296">
        <v>14</v>
      </c>
      <c r="E64" s="296">
        <v>17</v>
      </c>
      <c r="F64" s="296">
        <v>15</v>
      </c>
      <c r="G64" s="296">
        <v>15</v>
      </c>
      <c r="H64" s="296">
        <v>17</v>
      </c>
      <c r="I64" s="296">
        <v>18</v>
      </c>
      <c r="J64" s="296">
        <v>20</v>
      </c>
      <c r="K64" s="296">
        <v>20</v>
      </c>
      <c r="L64" s="296">
        <v>16</v>
      </c>
      <c r="M64" s="296">
        <v>15</v>
      </c>
      <c r="N64" s="296">
        <v>18</v>
      </c>
      <c r="O64" s="296">
        <v>20</v>
      </c>
      <c r="P64" s="296">
        <v>17</v>
      </c>
      <c r="Q64" s="296">
        <v>19</v>
      </c>
      <c r="R64" s="296">
        <v>20</v>
      </c>
      <c r="S64" s="296">
        <v>23</v>
      </c>
      <c r="T64" s="296">
        <v>25</v>
      </c>
      <c r="U64" s="296">
        <v>26</v>
      </c>
      <c r="V64" s="296">
        <v>27</v>
      </c>
      <c r="W64" s="296">
        <v>25</v>
      </c>
      <c r="X64" s="296">
        <v>29</v>
      </c>
      <c r="Y64" s="296">
        <v>26</v>
      </c>
      <c r="Z64" s="296">
        <v>27</v>
      </c>
      <c r="AA64" s="296">
        <v>28</v>
      </c>
      <c r="AB64" s="296">
        <v>29</v>
      </c>
      <c r="AC64" s="296">
        <v>29</v>
      </c>
      <c r="AD64" s="296">
        <v>30</v>
      </c>
      <c r="AE64" s="296">
        <v>31</v>
      </c>
      <c r="AF64" s="296">
        <v>30</v>
      </c>
      <c r="AG64" s="296">
        <v>27</v>
      </c>
      <c r="AH64" s="296">
        <v>31</v>
      </c>
      <c r="AI64" s="296">
        <v>39</v>
      </c>
      <c r="AJ64" s="296">
        <v>42</v>
      </c>
      <c r="AK64" s="296">
        <v>46</v>
      </c>
      <c r="AL64" s="296">
        <v>41</v>
      </c>
      <c r="AM64" s="296">
        <v>39</v>
      </c>
      <c r="AN64" s="296">
        <v>32</v>
      </c>
      <c r="AO64" s="296">
        <v>32</v>
      </c>
      <c r="AP64" s="296">
        <v>34</v>
      </c>
      <c r="AQ64" s="296">
        <v>34</v>
      </c>
      <c r="AR64" s="296">
        <v>35</v>
      </c>
      <c r="AS64" s="296">
        <v>27</v>
      </c>
      <c r="AT64" s="296">
        <v>25</v>
      </c>
      <c r="AU64" s="296">
        <v>27</v>
      </c>
      <c r="AV64" s="296">
        <v>22</v>
      </c>
      <c r="AW64" s="296">
        <v>19</v>
      </c>
      <c r="AX64" s="296">
        <v>20</v>
      </c>
      <c r="AY64" s="296">
        <v>22</v>
      </c>
      <c r="AZ64" s="296">
        <v>28</v>
      </c>
      <c r="BA64" s="296">
        <v>25</v>
      </c>
      <c r="BB64" s="296">
        <v>27</v>
      </c>
      <c r="BC64" s="296">
        <v>24</v>
      </c>
      <c r="BD64" s="296">
        <v>24</v>
      </c>
      <c r="BE64" s="296">
        <v>25</v>
      </c>
      <c r="BF64" s="296">
        <v>25</v>
      </c>
      <c r="BG64" s="296">
        <v>22</v>
      </c>
      <c r="BH64" s="296">
        <v>20</v>
      </c>
      <c r="BI64" s="296">
        <v>18</v>
      </c>
      <c r="BJ64" s="296">
        <v>18</v>
      </c>
      <c r="BK64" s="296">
        <v>18</v>
      </c>
      <c r="BL64" s="296">
        <v>20</v>
      </c>
      <c r="BM64" s="296">
        <v>26</v>
      </c>
      <c r="BN64" s="296">
        <v>28</v>
      </c>
      <c r="BO64" s="296">
        <v>30</v>
      </c>
      <c r="BP64" s="296">
        <v>28</v>
      </c>
      <c r="BQ64" s="296">
        <v>30</v>
      </c>
      <c r="BR64" s="296">
        <v>25</v>
      </c>
      <c r="BS64" s="296">
        <v>20</v>
      </c>
      <c r="BT64" s="296">
        <v>13</v>
      </c>
      <c r="BU64" s="296">
        <v>10</v>
      </c>
      <c r="BV64" s="296">
        <v>8</v>
      </c>
      <c r="BW64" s="296">
        <v>7</v>
      </c>
    </row>
    <row r="65" spans="1:75" x14ac:dyDescent="0.25">
      <c r="A65" t="s">
        <v>62</v>
      </c>
      <c r="B65" s="296" t="s">
        <v>18</v>
      </c>
      <c r="C65" s="296" t="s">
        <v>18</v>
      </c>
      <c r="D65" s="296" t="s">
        <v>18</v>
      </c>
      <c r="E65" s="296" t="s">
        <v>18</v>
      </c>
      <c r="F65" s="296" t="s">
        <v>18</v>
      </c>
      <c r="G65" s="296" t="s">
        <v>18</v>
      </c>
      <c r="H65" s="296" t="s">
        <v>18</v>
      </c>
      <c r="I65" s="296" t="s">
        <v>18</v>
      </c>
      <c r="J65" s="296" t="s">
        <v>18</v>
      </c>
      <c r="K65" s="296" t="s">
        <v>18</v>
      </c>
      <c r="L65" s="296" t="s">
        <v>18</v>
      </c>
      <c r="M65" s="296" t="s">
        <v>18</v>
      </c>
      <c r="N65" s="296" t="s">
        <v>18</v>
      </c>
      <c r="O65" s="296" t="s">
        <v>18</v>
      </c>
      <c r="P65" s="296" t="s">
        <v>18</v>
      </c>
      <c r="Q65" s="296" t="s">
        <v>18</v>
      </c>
      <c r="R65" s="296" t="s">
        <v>18</v>
      </c>
      <c r="S65" s="296" t="s">
        <v>18</v>
      </c>
      <c r="T65" s="296" t="s">
        <v>18</v>
      </c>
      <c r="U65" s="296" t="s">
        <v>18</v>
      </c>
      <c r="V65" s="296">
        <v>1</v>
      </c>
      <c r="W65" s="296">
        <v>1</v>
      </c>
      <c r="X65" s="296">
        <v>1</v>
      </c>
      <c r="Y65" s="296">
        <v>1</v>
      </c>
      <c r="Z65" s="296">
        <v>1</v>
      </c>
      <c r="AA65" s="296">
        <v>1</v>
      </c>
      <c r="AB65" s="296">
        <v>1</v>
      </c>
      <c r="AC65" s="296">
        <v>1</v>
      </c>
      <c r="AD65" s="296">
        <v>1</v>
      </c>
      <c r="AE65" s="296">
        <v>1</v>
      </c>
      <c r="AF65" s="296">
        <v>1</v>
      </c>
      <c r="AG65" s="296">
        <v>1</v>
      </c>
      <c r="AH65" s="296" t="s">
        <v>18</v>
      </c>
      <c r="AI65" s="296" t="s">
        <v>18</v>
      </c>
      <c r="AJ65" s="296">
        <v>1</v>
      </c>
      <c r="AK65" s="296">
        <v>1</v>
      </c>
      <c r="AL65" s="296">
        <v>1</v>
      </c>
      <c r="AM65" s="296">
        <v>1</v>
      </c>
      <c r="AN65" s="296" t="s">
        <v>18</v>
      </c>
      <c r="AO65" s="296" t="s">
        <v>18</v>
      </c>
      <c r="AP65" s="296" t="s">
        <v>18</v>
      </c>
      <c r="AQ65" s="296" t="s">
        <v>18</v>
      </c>
      <c r="AR65" s="296" t="s">
        <v>18</v>
      </c>
      <c r="AS65" s="296" t="s">
        <v>18</v>
      </c>
      <c r="AT65" s="296" t="s">
        <v>18</v>
      </c>
      <c r="AU65" s="296" t="s">
        <v>18</v>
      </c>
      <c r="AV65" s="296" t="s">
        <v>18</v>
      </c>
      <c r="AW65" s="296" t="s">
        <v>18</v>
      </c>
      <c r="AX65" s="296" t="s">
        <v>18</v>
      </c>
      <c r="AY65" s="296" t="s">
        <v>18</v>
      </c>
      <c r="AZ65" s="296" t="s">
        <v>18</v>
      </c>
      <c r="BA65" s="296" t="s">
        <v>18</v>
      </c>
      <c r="BB65" s="296" t="s">
        <v>18</v>
      </c>
      <c r="BC65" s="296" t="s">
        <v>18</v>
      </c>
      <c r="BD65" s="296" t="s">
        <v>18</v>
      </c>
      <c r="BE65" s="296" t="s">
        <v>18</v>
      </c>
      <c r="BF65" s="296" t="s">
        <v>18</v>
      </c>
      <c r="BG65" s="296" t="s">
        <v>18</v>
      </c>
      <c r="BH65" s="296" t="s">
        <v>18</v>
      </c>
      <c r="BI65" s="296" t="s">
        <v>18</v>
      </c>
      <c r="BJ65" s="296" t="s">
        <v>18</v>
      </c>
      <c r="BK65" s="296" t="s">
        <v>18</v>
      </c>
      <c r="BL65" s="296" t="s">
        <v>18</v>
      </c>
      <c r="BM65" s="296" t="s">
        <v>18</v>
      </c>
      <c r="BN65" s="296" t="s">
        <v>18</v>
      </c>
      <c r="BO65" s="296" t="s">
        <v>18</v>
      </c>
      <c r="BP65" s="296" t="s">
        <v>18</v>
      </c>
      <c r="BQ65" s="296" t="s">
        <v>18</v>
      </c>
      <c r="BR65" s="296" t="s">
        <v>18</v>
      </c>
      <c r="BS65" s="296" t="s">
        <v>18</v>
      </c>
      <c r="BT65" s="296" t="s">
        <v>18</v>
      </c>
      <c r="BU65" s="296" t="s">
        <v>18</v>
      </c>
      <c r="BV65" s="296" t="s">
        <v>18</v>
      </c>
      <c r="BW65" s="296" t="s">
        <v>18</v>
      </c>
    </row>
    <row r="66" spans="1:75" x14ac:dyDescent="0.25">
      <c r="A66" t="s">
        <v>63</v>
      </c>
      <c r="B66" s="296">
        <v>1</v>
      </c>
      <c r="C66" s="296">
        <v>2</v>
      </c>
      <c r="D66" s="296">
        <v>2</v>
      </c>
      <c r="E66" s="296">
        <v>3</v>
      </c>
      <c r="F66" s="296">
        <v>5</v>
      </c>
      <c r="G66" s="296">
        <v>5</v>
      </c>
      <c r="H66" s="296">
        <v>5</v>
      </c>
      <c r="I66" s="296">
        <v>3</v>
      </c>
      <c r="J66" s="296">
        <v>2</v>
      </c>
      <c r="K66" s="296">
        <v>2</v>
      </c>
      <c r="L66" s="296">
        <v>3</v>
      </c>
      <c r="M66" s="296">
        <v>3</v>
      </c>
      <c r="N66" s="296">
        <v>2</v>
      </c>
      <c r="O66" s="296">
        <v>2</v>
      </c>
      <c r="P66" s="296">
        <v>3</v>
      </c>
      <c r="Q66" s="296">
        <v>5</v>
      </c>
      <c r="R66" s="296">
        <v>10</v>
      </c>
      <c r="S66" s="296">
        <v>8</v>
      </c>
      <c r="T66" s="296">
        <v>8</v>
      </c>
      <c r="U66" s="296">
        <v>7</v>
      </c>
      <c r="V66" s="296">
        <v>6</v>
      </c>
      <c r="W66" s="296">
        <v>6</v>
      </c>
      <c r="X66" s="296">
        <v>5</v>
      </c>
      <c r="Y66" s="296">
        <v>4</v>
      </c>
      <c r="Z66" s="296">
        <v>5</v>
      </c>
      <c r="AA66" s="296">
        <v>7</v>
      </c>
      <c r="AB66" s="296">
        <v>6</v>
      </c>
      <c r="AC66" s="296">
        <v>9</v>
      </c>
      <c r="AD66" s="296">
        <v>10</v>
      </c>
      <c r="AE66" s="296">
        <v>11</v>
      </c>
      <c r="AF66" s="296">
        <v>10</v>
      </c>
      <c r="AG66" s="296">
        <v>10</v>
      </c>
      <c r="AH66" s="296">
        <v>9</v>
      </c>
      <c r="AI66" s="296">
        <v>7</v>
      </c>
      <c r="AJ66" s="296">
        <v>4</v>
      </c>
      <c r="AK66" s="296">
        <v>4</v>
      </c>
      <c r="AL66" s="296">
        <v>3</v>
      </c>
      <c r="AM66" s="296">
        <v>2</v>
      </c>
      <c r="AN66" s="296">
        <v>2</v>
      </c>
      <c r="AO66" s="296">
        <v>4</v>
      </c>
      <c r="AP66" s="296">
        <v>2</v>
      </c>
      <c r="AQ66" s="296">
        <v>3</v>
      </c>
      <c r="AR66" s="296">
        <v>4</v>
      </c>
      <c r="AS66" s="296">
        <v>4</v>
      </c>
      <c r="AT66" s="296">
        <v>7</v>
      </c>
      <c r="AU66" s="296">
        <v>6</v>
      </c>
      <c r="AV66" s="296">
        <v>4</v>
      </c>
      <c r="AW66" s="296">
        <v>3</v>
      </c>
      <c r="AX66" s="296">
        <v>2</v>
      </c>
      <c r="AY66" s="296">
        <v>1</v>
      </c>
      <c r="AZ66" s="296">
        <v>1</v>
      </c>
      <c r="BA66" s="296">
        <v>1</v>
      </c>
      <c r="BB66" s="296">
        <v>1</v>
      </c>
      <c r="BC66" s="296" t="s">
        <v>18</v>
      </c>
      <c r="BD66" s="296" t="s">
        <v>18</v>
      </c>
      <c r="BE66" s="296" t="s">
        <v>18</v>
      </c>
      <c r="BF66" s="296">
        <v>1</v>
      </c>
      <c r="BG66" s="296">
        <v>1</v>
      </c>
      <c r="BH66" s="296">
        <v>1</v>
      </c>
      <c r="BI66" s="296">
        <v>1</v>
      </c>
      <c r="BJ66" s="296">
        <v>1</v>
      </c>
      <c r="BK66" s="296" t="s">
        <v>18</v>
      </c>
      <c r="BL66" s="296" t="s">
        <v>18</v>
      </c>
      <c r="BM66" s="296" t="s">
        <v>18</v>
      </c>
      <c r="BN66" s="296" t="s">
        <v>18</v>
      </c>
      <c r="BO66" s="296" t="s">
        <v>18</v>
      </c>
      <c r="BP66" s="296" t="s">
        <v>18</v>
      </c>
      <c r="BQ66" s="296" t="s">
        <v>18</v>
      </c>
      <c r="BR66" s="296" t="s">
        <v>18</v>
      </c>
      <c r="BS66" s="296" t="s">
        <v>18</v>
      </c>
      <c r="BT66" s="296" t="s">
        <v>18</v>
      </c>
      <c r="BU66" s="296" t="s">
        <v>18</v>
      </c>
      <c r="BV66" s="296" t="s">
        <v>18</v>
      </c>
      <c r="BW66" s="296" t="s">
        <v>18</v>
      </c>
    </row>
    <row r="67" spans="1:75" x14ac:dyDescent="0.25">
      <c r="A67" t="s">
        <v>64</v>
      </c>
      <c r="B67" s="296">
        <v>58</v>
      </c>
      <c r="C67" s="296">
        <v>59</v>
      </c>
      <c r="D67" s="296">
        <v>58</v>
      </c>
      <c r="E67" s="296">
        <v>58</v>
      </c>
      <c r="F67" s="296">
        <v>58</v>
      </c>
      <c r="G67" s="296">
        <v>58</v>
      </c>
      <c r="H67" s="296">
        <v>52</v>
      </c>
      <c r="I67" s="296">
        <v>50</v>
      </c>
      <c r="J67" s="296">
        <v>47</v>
      </c>
      <c r="K67" s="296">
        <v>48</v>
      </c>
      <c r="L67" s="296">
        <v>48</v>
      </c>
      <c r="M67" s="296">
        <v>41</v>
      </c>
      <c r="N67" s="296">
        <v>31</v>
      </c>
      <c r="O67" s="296">
        <v>32</v>
      </c>
      <c r="P67" s="296">
        <v>27</v>
      </c>
      <c r="Q67" s="296">
        <v>24</v>
      </c>
      <c r="R67" s="296">
        <v>19</v>
      </c>
      <c r="S67" s="296">
        <v>20</v>
      </c>
      <c r="T67" s="296">
        <v>18</v>
      </c>
      <c r="U67" s="296">
        <v>16</v>
      </c>
      <c r="V67" s="296">
        <v>13</v>
      </c>
      <c r="W67" s="296">
        <v>10</v>
      </c>
      <c r="X67" s="296">
        <v>3</v>
      </c>
      <c r="Y67" s="296">
        <v>4</v>
      </c>
      <c r="Z67" s="296">
        <v>4</v>
      </c>
      <c r="AA67" s="296">
        <v>3</v>
      </c>
      <c r="AB67" s="296">
        <v>4</v>
      </c>
      <c r="AC67" s="296">
        <v>4</v>
      </c>
      <c r="AD67" s="296">
        <v>2</v>
      </c>
      <c r="AE67" s="296">
        <v>2</v>
      </c>
      <c r="AF67" s="296">
        <v>2</v>
      </c>
      <c r="AG67" s="296">
        <v>1</v>
      </c>
      <c r="AH67" s="296">
        <v>1</v>
      </c>
      <c r="AI67" s="296">
        <v>1</v>
      </c>
      <c r="AJ67" s="296" t="s">
        <v>18</v>
      </c>
      <c r="AK67" s="296" t="s">
        <v>18</v>
      </c>
      <c r="AL67" s="296">
        <v>1</v>
      </c>
      <c r="AM67" s="296">
        <v>2</v>
      </c>
      <c r="AN67" s="296">
        <v>2</v>
      </c>
      <c r="AO67" s="296">
        <v>2</v>
      </c>
      <c r="AP67" s="296">
        <v>2</v>
      </c>
      <c r="AQ67" s="296">
        <v>4</v>
      </c>
      <c r="AR67" s="296">
        <v>6</v>
      </c>
      <c r="AS67" s="296">
        <v>9</v>
      </c>
      <c r="AT67" s="296">
        <v>9</v>
      </c>
      <c r="AU67" s="296">
        <v>7</v>
      </c>
      <c r="AV67" s="296">
        <v>5</v>
      </c>
      <c r="AW67" s="296">
        <v>4</v>
      </c>
      <c r="AX67" s="296">
        <v>5</v>
      </c>
      <c r="AY67" s="296">
        <v>4</v>
      </c>
      <c r="AZ67" s="296">
        <v>3</v>
      </c>
      <c r="BA67" s="296">
        <v>2</v>
      </c>
      <c r="BB67" s="296" t="s">
        <v>18</v>
      </c>
      <c r="BC67" s="296">
        <v>1</v>
      </c>
      <c r="BD67" s="296">
        <v>1</v>
      </c>
      <c r="BE67" s="296">
        <v>2</v>
      </c>
      <c r="BF67" s="296">
        <v>2</v>
      </c>
      <c r="BG67" s="296">
        <v>2</v>
      </c>
      <c r="BH67" s="296">
        <v>3</v>
      </c>
      <c r="BI67" s="296">
        <v>1</v>
      </c>
      <c r="BJ67" s="296">
        <v>3</v>
      </c>
      <c r="BK67" s="296">
        <v>3</v>
      </c>
      <c r="BL67" s="296">
        <v>2</v>
      </c>
      <c r="BM67" s="296">
        <v>2</v>
      </c>
      <c r="BN67" s="296">
        <v>1</v>
      </c>
      <c r="BO67" s="296" t="s">
        <v>18</v>
      </c>
      <c r="BP67" s="296" t="s">
        <v>18</v>
      </c>
      <c r="BQ67" s="296">
        <v>1</v>
      </c>
      <c r="BR67" s="296">
        <v>2</v>
      </c>
      <c r="BS67" s="296">
        <v>1</v>
      </c>
      <c r="BT67" s="296" t="s">
        <v>18</v>
      </c>
      <c r="BU67" s="296" t="s">
        <v>18</v>
      </c>
      <c r="BV67" s="296" t="s">
        <v>18</v>
      </c>
      <c r="BW67" s="296" t="s">
        <v>18</v>
      </c>
    </row>
    <row r="68" spans="1:75" x14ac:dyDescent="0.25">
      <c r="A68" t="s">
        <v>65</v>
      </c>
      <c r="B68" s="296">
        <v>7</v>
      </c>
      <c r="C68" s="296">
        <v>8</v>
      </c>
      <c r="D68" s="296">
        <v>8</v>
      </c>
      <c r="E68" s="296">
        <v>10</v>
      </c>
      <c r="F68" s="296">
        <v>10</v>
      </c>
      <c r="G68" s="296">
        <v>10</v>
      </c>
      <c r="H68" s="296">
        <v>10</v>
      </c>
      <c r="I68" s="296">
        <v>12</v>
      </c>
      <c r="J68" s="296">
        <v>12</v>
      </c>
      <c r="K68" s="296">
        <v>15</v>
      </c>
      <c r="L68" s="296">
        <v>17</v>
      </c>
      <c r="M68" s="296">
        <v>15</v>
      </c>
      <c r="N68" s="296">
        <v>10</v>
      </c>
      <c r="O68" s="296">
        <v>10</v>
      </c>
      <c r="P68" s="296">
        <v>10</v>
      </c>
      <c r="Q68" s="296">
        <v>9</v>
      </c>
      <c r="R68" s="296">
        <v>10</v>
      </c>
      <c r="S68" s="296">
        <v>10</v>
      </c>
      <c r="T68" s="296">
        <v>8</v>
      </c>
      <c r="U68" s="296">
        <v>8</v>
      </c>
      <c r="V68" s="296">
        <v>7</v>
      </c>
      <c r="W68" s="296">
        <v>7</v>
      </c>
      <c r="X68" s="296">
        <v>6</v>
      </c>
      <c r="Y68" s="296">
        <v>6</v>
      </c>
      <c r="Z68" s="296">
        <v>8</v>
      </c>
      <c r="AA68" s="296">
        <v>8</v>
      </c>
      <c r="AB68" s="296">
        <v>3</v>
      </c>
      <c r="AC68" s="296">
        <v>4</v>
      </c>
      <c r="AD68" s="296">
        <v>2</v>
      </c>
      <c r="AE68" s="296">
        <v>3</v>
      </c>
      <c r="AF68" s="296">
        <v>5</v>
      </c>
      <c r="AG68" s="296">
        <v>6</v>
      </c>
      <c r="AH68" s="296">
        <v>5</v>
      </c>
      <c r="AI68" s="296">
        <v>5</v>
      </c>
      <c r="AJ68" s="296">
        <v>5</v>
      </c>
      <c r="AK68" s="296">
        <v>5</v>
      </c>
      <c r="AL68" s="296">
        <v>3</v>
      </c>
      <c r="AM68" s="296">
        <v>3</v>
      </c>
      <c r="AN68" s="296">
        <v>2</v>
      </c>
      <c r="AO68" s="296">
        <v>2</v>
      </c>
      <c r="AP68" s="296">
        <v>2</v>
      </c>
      <c r="AQ68" s="296">
        <v>1</v>
      </c>
      <c r="AR68" s="296">
        <v>1</v>
      </c>
      <c r="AS68" s="296">
        <v>1</v>
      </c>
      <c r="AT68" s="296">
        <v>2</v>
      </c>
      <c r="AU68" s="296">
        <v>2</v>
      </c>
      <c r="AV68" s="296">
        <v>1</v>
      </c>
      <c r="AW68" s="296">
        <v>1</v>
      </c>
      <c r="AX68" s="296">
        <v>1</v>
      </c>
      <c r="AY68" s="296" t="s">
        <v>18</v>
      </c>
      <c r="AZ68" s="296" t="s">
        <v>18</v>
      </c>
      <c r="BA68" s="296" t="s">
        <v>18</v>
      </c>
      <c r="BB68" s="296" t="s">
        <v>18</v>
      </c>
      <c r="BC68" s="296" t="s">
        <v>18</v>
      </c>
      <c r="BD68" s="296" t="s">
        <v>18</v>
      </c>
      <c r="BE68" s="296" t="s">
        <v>18</v>
      </c>
      <c r="BF68" s="296" t="s">
        <v>18</v>
      </c>
      <c r="BG68" s="296" t="s">
        <v>18</v>
      </c>
      <c r="BH68" s="296" t="s">
        <v>18</v>
      </c>
      <c r="BI68" s="296" t="s">
        <v>18</v>
      </c>
      <c r="BJ68" s="296" t="s">
        <v>18</v>
      </c>
      <c r="BK68" s="296">
        <v>1</v>
      </c>
      <c r="BL68" s="296">
        <v>1</v>
      </c>
      <c r="BM68" s="296" t="s">
        <v>18</v>
      </c>
      <c r="BN68" s="296" t="s">
        <v>18</v>
      </c>
      <c r="BO68" s="296">
        <v>1</v>
      </c>
      <c r="BP68" s="296">
        <v>2</v>
      </c>
      <c r="BQ68" s="296">
        <v>2</v>
      </c>
      <c r="BR68" s="296">
        <v>1</v>
      </c>
      <c r="BS68" s="296">
        <v>1</v>
      </c>
      <c r="BT68" s="296">
        <v>1</v>
      </c>
      <c r="BU68" s="296">
        <v>1</v>
      </c>
      <c r="BV68" s="296">
        <v>1</v>
      </c>
      <c r="BW68" s="296">
        <v>1</v>
      </c>
    </row>
    <row r="69" spans="1:75" x14ac:dyDescent="0.25">
      <c r="A69" t="s">
        <v>66</v>
      </c>
      <c r="B69" s="296">
        <v>10</v>
      </c>
      <c r="C69" s="296">
        <v>10</v>
      </c>
      <c r="D69" s="296">
        <v>10</v>
      </c>
      <c r="E69" s="296">
        <v>10</v>
      </c>
      <c r="F69" s="296">
        <v>12</v>
      </c>
      <c r="G69" s="296">
        <v>11</v>
      </c>
      <c r="H69" s="296">
        <v>10</v>
      </c>
      <c r="I69" s="296">
        <v>11</v>
      </c>
      <c r="J69" s="296">
        <v>10</v>
      </c>
      <c r="K69" s="296">
        <v>13</v>
      </c>
      <c r="L69" s="296">
        <v>16</v>
      </c>
      <c r="M69" s="296">
        <v>18</v>
      </c>
      <c r="N69" s="296">
        <v>23</v>
      </c>
      <c r="O69" s="296">
        <v>17</v>
      </c>
      <c r="P69" s="296">
        <v>17</v>
      </c>
      <c r="Q69" s="296">
        <v>16</v>
      </c>
      <c r="R69" s="296">
        <v>13</v>
      </c>
      <c r="S69" s="296">
        <v>9</v>
      </c>
      <c r="T69" s="296">
        <v>8</v>
      </c>
      <c r="U69" s="296">
        <v>10</v>
      </c>
      <c r="V69" s="296">
        <v>11</v>
      </c>
      <c r="W69" s="296">
        <v>7</v>
      </c>
      <c r="X69" s="296">
        <v>4</v>
      </c>
      <c r="Y69" s="296">
        <v>5</v>
      </c>
      <c r="Z69" s="296">
        <v>4</v>
      </c>
      <c r="AA69" s="296">
        <v>4</v>
      </c>
      <c r="AB69" s="296">
        <v>4</v>
      </c>
      <c r="AC69" s="296">
        <v>4</v>
      </c>
      <c r="AD69" s="296">
        <v>6</v>
      </c>
      <c r="AE69" s="296">
        <v>5</v>
      </c>
      <c r="AF69" s="296">
        <v>4</v>
      </c>
      <c r="AG69" s="296">
        <v>2</v>
      </c>
      <c r="AH69" s="296">
        <v>2</v>
      </c>
      <c r="AI69" s="296">
        <v>2</v>
      </c>
      <c r="AJ69" s="296">
        <v>1</v>
      </c>
      <c r="AK69" s="296">
        <v>1</v>
      </c>
      <c r="AL69" s="296" t="s">
        <v>18</v>
      </c>
      <c r="AM69" s="296" t="s">
        <v>18</v>
      </c>
      <c r="AN69" s="296">
        <v>1</v>
      </c>
      <c r="AO69" s="296">
        <v>1</v>
      </c>
      <c r="AP69" s="296" t="s">
        <v>18</v>
      </c>
      <c r="AQ69" s="296">
        <v>1</v>
      </c>
      <c r="AR69" s="296">
        <v>1</v>
      </c>
      <c r="AS69" s="296">
        <v>1</v>
      </c>
      <c r="AT69" s="296">
        <v>1</v>
      </c>
      <c r="AU69" s="296" t="s">
        <v>18</v>
      </c>
      <c r="AV69" s="296" t="s">
        <v>18</v>
      </c>
      <c r="AW69" s="296" t="s">
        <v>18</v>
      </c>
      <c r="AX69" s="296">
        <v>1</v>
      </c>
      <c r="AY69" s="296">
        <v>1</v>
      </c>
      <c r="AZ69" s="296" t="s">
        <v>18</v>
      </c>
      <c r="BA69" s="296" t="s">
        <v>18</v>
      </c>
      <c r="BB69" s="296">
        <v>8</v>
      </c>
      <c r="BC69" s="296">
        <v>4</v>
      </c>
      <c r="BD69" s="296">
        <v>4</v>
      </c>
      <c r="BE69" s="296">
        <v>4</v>
      </c>
      <c r="BF69" s="296">
        <v>4</v>
      </c>
      <c r="BG69" s="296">
        <v>3</v>
      </c>
      <c r="BH69" s="296">
        <v>2</v>
      </c>
      <c r="BI69" s="296">
        <v>1</v>
      </c>
      <c r="BJ69" s="296">
        <v>2</v>
      </c>
      <c r="BK69" s="296">
        <v>2</v>
      </c>
      <c r="BL69" s="296">
        <v>4</v>
      </c>
      <c r="BM69" s="296">
        <v>2</v>
      </c>
      <c r="BN69" s="296">
        <v>1</v>
      </c>
      <c r="BO69" s="296">
        <v>1</v>
      </c>
      <c r="BP69" s="296">
        <v>1</v>
      </c>
      <c r="BQ69" s="296">
        <v>1</v>
      </c>
      <c r="BR69" s="296" t="s">
        <v>18</v>
      </c>
      <c r="BS69" s="296">
        <v>1</v>
      </c>
      <c r="BT69" s="296">
        <v>1</v>
      </c>
      <c r="BU69" s="296">
        <v>2</v>
      </c>
      <c r="BV69" s="296" t="s">
        <v>18</v>
      </c>
      <c r="BW69" s="296" t="s">
        <v>18</v>
      </c>
    </row>
    <row r="70" spans="1:75" x14ac:dyDescent="0.25">
      <c r="A70" t="s">
        <v>67</v>
      </c>
      <c r="B70" s="296" t="s">
        <v>18</v>
      </c>
      <c r="C70" s="296">
        <v>1</v>
      </c>
      <c r="D70" s="296">
        <v>2</v>
      </c>
      <c r="E70" s="296">
        <v>2</v>
      </c>
      <c r="F70" s="296">
        <v>2</v>
      </c>
      <c r="G70" s="296">
        <v>1</v>
      </c>
      <c r="H70" s="296">
        <v>1</v>
      </c>
      <c r="I70" s="296">
        <v>1</v>
      </c>
      <c r="J70" s="296">
        <v>1</v>
      </c>
      <c r="K70" s="296">
        <v>1</v>
      </c>
      <c r="L70" s="296">
        <v>2</v>
      </c>
      <c r="M70" s="296">
        <v>1</v>
      </c>
      <c r="N70" s="296" t="s">
        <v>18</v>
      </c>
      <c r="O70" s="296">
        <v>1</v>
      </c>
      <c r="P70" s="296">
        <v>1</v>
      </c>
      <c r="Q70" s="296">
        <v>5</v>
      </c>
      <c r="R70" s="296">
        <v>8</v>
      </c>
      <c r="S70" s="296">
        <v>8</v>
      </c>
      <c r="T70" s="296">
        <v>8</v>
      </c>
      <c r="U70" s="296">
        <v>8</v>
      </c>
      <c r="V70" s="296">
        <v>6</v>
      </c>
      <c r="W70" s="296">
        <v>4</v>
      </c>
      <c r="X70" s="296">
        <v>3</v>
      </c>
      <c r="Y70" s="296">
        <v>4</v>
      </c>
      <c r="Z70" s="296">
        <v>3</v>
      </c>
      <c r="AA70" s="296">
        <v>3</v>
      </c>
      <c r="AB70" s="296">
        <v>2</v>
      </c>
      <c r="AC70" s="296">
        <v>3</v>
      </c>
      <c r="AD70" s="296">
        <v>3</v>
      </c>
      <c r="AE70" s="296">
        <v>2</v>
      </c>
      <c r="AF70" s="296">
        <v>3</v>
      </c>
      <c r="AG70" s="296">
        <v>3</v>
      </c>
      <c r="AH70" s="296">
        <v>3</v>
      </c>
      <c r="AI70" s="296">
        <v>6</v>
      </c>
      <c r="AJ70" s="296">
        <v>4</v>
      </c>
      <c r="AK70" s="296">
        <v>3</v>
      </c>
      <c r="AL70" s="296">
        <v>4</v>
      </c>
      <c r="AM70" s="296">
        <v>2</v>
      </c>
      <c r="AN70" s="296">
        <v>2</v>
      </c>
      <c r="AO70" s="296">
        <v>1</v>
      </c>
      <c r="AP70" s="296" t="s">
        <v>18</v>
      </c>
      <c r="AQ70" s="296" t="s">
        <v>18</v>
      </c>
      <c r="AR70" s="296" t="s">
        <v>18</v>
      </c>
      <c r="AS70" s="296" t="s">
        <v>18</v>
      </c>
      <c r="AT70" s="296" t="s">
        <v>18</v>
      </c>
      <c r="AU70" s="296" t="s">
        <v>18</v>
      </c>
      <c r="AV70" s="296" t="s">
        <v>18</v>
      </c>
      <c r="AW70" s="296" t="s">
        <v>18</v>
      </c>
      <c r="AX70" s="296" t="s">
        <v>18</v>
      </c>
      <c r="AY70" s="296" t="s">
        <v>18</v>
      </c>
      <c r="AZ70" s="296">
        <v>1</v>
      </c>
      <c r="BA70" s="296" t="s">
        <v>18</v>
      </c>
      <c r="BB70" s="296" t="s">
        <v>18</v>
      </c>
      <c r="BC70" s="296" t="s">
        <v>18</v>
      </c>
      <c r="BD70" s="296" t="s">
        <v>18</v>
      </c>
      <c r="BE70" s="296" t="s">
        <v>18</v>
      </c>
      <c r="BF70" s="296" t="s">
        <v>18</v>
      </c>
      <c r="BG70" s="296" t="s">
        <v>18</v>
      </c>
      <c r="BH70" s="296" t="s">
        <v>18</v>
      </c>
      <c r="BI70" s="296" t="s">
        <v>18</v>
      </c>
      <c r="BJ70" s="296" t="s">
        <v>18</v>
      </c>
      <c r="BK70" s="296" t="s">
        <v>18</v>
      </c>
      <c r="BL70" s="296" t="s">
        <v>18</v>
      </c>
      <c r="BM70" s="296" t="s">
        <v>18</v>
      </c>
      <c r="BN70" s="296" t="s">
        <v>18</v>
      </c>
      <c r="BO70" s="296" t="s">
        <v>18</v>
      </c>
      <c r="BP70" s="296" t="s">
        <v>18</v>
      </c>
      <c r="BQ70" s="296" t="s">
        <v>18</v>
      </c>
      <c r="BR70" s="296" t="s">
        <v>18</v>
      </c>
      <c r="BS70" s="296" t="s">
        <v>18</v>
      </c>
      <c r="BT70" s="296" t="s">
        <v>18</v>
      </c>
      <c r="BU70" s="296" t="s">
        <v>18</v>
      </c>
      <c r="BV70" s="296" t="s">
        <v>18</v>
      </c>
      <c r="BW70" s="296" t="s">
        <v>18</v>
      </c>
    </row>
    <row r="71" spans="1:75" x14ac:dyDescent="0.25">
      <c r="A71" t="s">
        <v>68</v>
      </c>
      <c r="B71" s="296">
        <v>5</v>
      </c>
      <c r="C71" s="296">
        <v>5</v>
      </c>
      <c r="D71" s="296">
        <v>5</v>
      </c>
      <c r="E71" s="296">
        <v>7</v>
      </c>
      <c r="F71" s="296">
        <v>8</v>
      </c>
      <c r="G71" s="296">
        <v>7</v>
      </c>
      <c r="H71" s="296">
        <v>9</v>
      </c>
      <c r="I71" s="296">
        <v>7</v>
      </c>
      <c r="J71" s="296">
        <v>11</v>
      </c>
      <c r="K71" s="296">
        <v>11</v>
      </c>
      <c r="L71" s="296">
        <v>13</v>
      </c>
      <c r="M71" s="296">
        <v>13</v>
      </c>
      <c r="N71" s="296">
        <v>12</v>
      </c>
      <c r="O71" s="296">
        <v>11</v>
      </c>
      <c r="P71" s="296">
        <v>11</v>
      </c>
      <c r="Q71" s="296">
        <v>9</v>
      </c>
      <c r="R71" s="296">
        <v>7</v>
      </c>
      <c r="S71" s="296">
        <v>8</v>
      </c>
      <c r="T71" s="296">
        <v>7</v>
      </c>
      <c r="U71" s="296">
        <v>10</v>
      </c>
      <c r="V71" s="296">
        <v>10</v>
      </c>
      <c r="W71" s="296">
        <v>11</v>
      </c>
      <c r="X71" s="296">
        <v>6</v>
      </c>
      <c r="Y71" s="296">
        <v>6</v>
      </c>
      <c r="Z71" s="296">
        <v>4</v>
      </c>
      <c r="AA71" s="296">
        <v>5</v>
      </c>
      <c r="AB71" s="296">
        <v>5</v>
      </c>
      <c r="AC71" s="296">
        <v>5</v>
      </c>
      <c r="AD71" s="296">
        <v>6</v>
      </c>
      <c r="AE71" s="296">
        <v>7</v>
      </c>
      <c r="AF71" s="296">
        <v>7</v>
      </c>
      <c r="AG71" s="296">
        <v>6</v>
      </c>
      <c r="AH71" s="296">
        <v>4</v>
      </c>
      <c r="AI71" s="296">
        <v>3</v>
      </c>
      <c r="AJ71" s="296">
        <v>3</v>
      </c>
      <c r="AK71" s="296">
        <v>3</v>
      </c>
      <c r="AL71" s="296">
        <v>3</v>
      </c>
      <c r="AM71" s="296">
        <v>5</v>
      </c>
      <c r="AN71" s="296">
        <v>3</v>
      </c>
      <c r="AO71" s="296">
        <v>3</v>
      </c>
      <c r="AP71" s="296">
        <v>1</v>
      </c>
      <c r="AQ71" s="296">
        <v>1</v>
      </c>
      <c r="AR71" s="296" t="s">
        <v>18</v>
      </c>
      <c r="AS71" s="296">
        <v>1</v>
      </c>
      <c r="AT71" s="296">
        <v>2</v>
      </c>
      <c r="AU71" s="296">
        <v>2</v>
      </c>
      <c r="AV71" s="296">
        <v>2</v>
      </c>
      <c r="AW71" s="296">
        <v>2</v>
      </c>
      <c r="AX71" s="296">
        <v>2</v>
      </c>
      <c r="AY71" s="296">
        <v>2</v>
      </c>
      <c r="AZ71" s="296">
        <v>1</v>
      </c>
      <c r="BA71" s="296">
        <v>2</v>
      </c>
      <c r="BB71" s="296">
        <v>2</v>
      </c>
      <c r="BC71" s="296" t="s">
        <v>18</v>
      </c>
      <c r="BD71" s="296">
        <v>1</v>
      </c>
      <c r="BE71" s="296">
        <v>1</v>
      </c>
      <c r="BF71" s="296">
        <v>2</v>
      </c>
      <c r="BG71" s="296">
        <v>2</v>
      </c>
      <c r="BH71" s="296">
        <v>2</v>
      </c>
      <c r="BI71" s="296">
        <v>2</v>
      </c>
      <c r="BJ71" s="296">
        <v>3</v>
      </c>
      <c r="BK71" s="296">
        <v>3</v>
      </c>
      <c r="BL71" s="296">
        <v>2</v>
      </c>
      <c r="BM71" s="296">
        <v>2</v>
      </c>
      <c r="BN71" s="296">
        <v>1</v>
      </c>
      <c r="BO71" s="296">
        <v>1</v>
      </c>
      <c r="BP71" s="296" t="s">
        <v>18</v>
      </c>
      <c r="BQ71" s="296" t="s">
        <v>18</v>
      </c>
      <c r="BR71" s="296" t="s">
        <v>18</v>
      </c>
      <c r="BS71" s="296">
        <v>1</v>
      </c>
      <c r="BT71" s="296">
        <v>1</v>
      </c>
      <c r="BU71" s="296" t="s">
        <v>18</v>
      </c>
      <c r="BV71" s="296" t="s">
        <v>18</v>
      </c>
      <c r="BW71" s="296" t="s">
        <v>18</v>
      </c>
    </row>
    <row r="72" spans="1:75" x14ac:dyDescent="0.25">
      <c r="A72" t="s">
        <v>69</v>
      </c>
      <c r="B72" s="296">
        <v>3</v>
      </c>
      <c r="C72" s="296">
        <v>4</v>
      </c>
      <c r="D72" s="296">
        <v>4</v>
      </c>
      <c r="E72" s="296">
        <v>4</v>
      </c>
      <c r="F72" s="296">
        <v>4</v>
      </c>
      <c r="G72" s="296">
        <v>4</v>
      </c>
      <c r="H72" s="296">
        <v>4</v>
      </c>
      <c r="I72" s="296">
        <v>4</v>
      </c>
      <c r="J72" s="296">
        <v>4</v>
      </c>
      <c r="K72" s="296">
        <v>4</v>
      </c>
      <c r="L72" s="296">
        <v>4</v>
      </c>
      <c r="M72" s="296">
        <v>4</v>
      </c>
      <c r="N72" s="296">
        <v>4</v>
      </c>
      <c r="O72" s="296">
        <v>4</v>
      </c>
      <c r="P72" s="296">
        <v>3</v>
      </c>
      <c r="Q72" s="296">
        <v>3</v>
      </c>
      <c r="R72" s="296">
        <v>3</v>
      </c>
      <c r="S72" s="296">
        <v>3</v>
      </c>
      <c r="T72" s="296">
        <v>3</v>
      </c>
      <c r="U72" s="296">
        <v>3</v>
      </c>
      <c r="V72" s="296">
        <v>4</v>
      </c>
      <c r="W72" s="296">
        <v>4</v>
      </c>
      <c r="X72" s="296">
        <v>4</v>
      </c>
      <c r="Y72" s="296">
        <v>4</v>
      </c>
      <c r="Z72" s="296">
        <v>5</v>
      </c>
      <c r="AA72" s="296">
        <v>6</v>
      </c>
      <c r="AB72" s="296">
        <v>6</v>
      </c>
      <c r="AC72" s="296">
        <v>6</v>
      </c>
      <c r="AD72" s="296">
        <v>4</v>
      </c>
      <c r="AE72" s="296">
        <v>4</v>
      </c>
      <c r="AF72" s="296">
        <v>2</v>
      </c>
      <c r="AG72" s="296">
        <v>2</v>
      </c>
      <c r="AH72" s="296">
        <v>1</v>
      </c>
      <c r="AI72" s="296">
        <v>1</v>
      </c>
      <c r="AJ72" s="296">
        <v>1</v>
      </c>
      <c r="AK72" s="296">
        <v>1</v>
      </c>
      <c r="AL72" s="296">
        <v>1</v>
      </c>
      <c r="AM72" s="296">
        <v>1</v>
      </c>
      <c r="AN72" s="296">
        <v>1</v>
      </c>
      <c r="AO72" s="296">
        <v>2</v>
      </c>
      <c r="AP72" s="296">
        <v>2</v>
      </c>
      <c r="AQ72" s="296">
        <v>2</v>
      </c>
      <c r="AR72" s="296">
        <v>2</v>
      </c>
      <c r="AS72" s="296">
        <v>2</v>
      </c>
      <c r="AT72" s="296" t="s">
        <v>18</v>
      </c>
      <c r="AU72" s="296" t="s">
        <v>18</v>
      </c>
      <c r="AV72" s="296" t="s">
        <v>18</v>
      </c>
      <c r="AW72" s="296" t="s">
        <v>18</v>
      </c>
      <c r="AX72" s="296" t="s">
        <v>18</v>
      </c>
      <c r="AY72" s="296" t="s">
        <v>18</v>
      </c>
      <c r="AZ72" s="296" t="s">
        <v>18</v>
      </c>
      <c r="BA72" s="296" t="s">
        <v>18</v>
      </c>
      <c r="BB72" s="296" t="s">
        <v>18</v>
      </c>
      <c r="BC72" s="296" t="s">
        <v>18</v>
      </c>
      <c r="BD72" s="296" t="s">
        <v>18</v>
      </c>
      <c r="BE72" s="296" t="s">
        <v>18</v>
      </c>
      <c r="BF72" s="296" t="s">
        <v>18</v>
      </c>
      <c r="BG72" s="296" t="s">
        <v>18</v>
      </c>
      <c r="BH72" s="296" t="s">
        <v>18</v>
      </c>
      <c r="BI72" s="296" t="s">
        <v>18</v>
      </c>
      <c r="BJ72" s="296" t="s">
        <v>18</v>
      </c>
      <c r="BK72" s="296" t="s">
        <v>18</v>
      </c>
      <c r="BL72" s="296" t="s">
        <v>18</v>
      </c>
      <c r="BM72" s="296" t="s">
        <v>18</v>
      </c>
      <c r="BN72" s="296">
        <v>1</v>
      </c>
      <c r="BO72" s="296">
        <v>2</v>
      </c>
      <c r="BP72" s="296">
        <v>1</v>
      </c>
      <c r="BQ72" s="296">
        <v>1</v>
      </c>
      <c r="BR72" s="296" t="s">
        <v>18</v>
      </c>
      <c r="BS72" s="296" t="s">
        <v>18</v>
      </c>
      <c r="BT72" s="296" t="s">
        <v>18</v>
      </c>
      <c r="BU72" s="296" t="s">
        <v>18</v>
      </c>
      <c r="BV72" s="296" t="s">
        <v>18</v>
      </c>
      <c r="BW72" s="296" t="s">
        <v>18</v>
      </c>
    </row>
    <row r="73" spans="1:75" x14ac:dyDescent="0.25">
      <c r="A73" t="s">
        <v>70</v>
      </c>
      <c r="B73" s="296">
        <v>17</v>
      </c>
      <c r="C73" s="296">
        <v>16</v>
      </c>
      <c r="D73" s="296">
        <v>19</v>
      </c>
      <c r="E73" s="296">
        <v>23</v>
      </c>
      <c r="F73" s="296">
        <v>24</v>
      </c>
      <c r="G73" s="296">
        <v>25</v>
      </c>
      <c r="H73" s="296">
        <v>22</v>
      </c>
      <c r="I73" s="296">
        <v>24</v>
      </c>
      <c r="J73" s="296">
        <v>29</v>
      </c>
      <c r="K73" s="296">
        <v>32</v>
      </c>
      <c r="L73" s="296">
        <v>33</v>
      </c>
      <c r="M73" s="296">
        <v>34</v>
      </c>
      <c r="N73" s="296">
        <v>38</v>
      </c>
      <c r="O73" s="296">
        <v>42</v>
      </c>
      <c r="P73" s="296">
        <v>43</v>
      </c>
      <c r="Q73" s="296">
        <v>41</v>
      </c>
      <c r="R73" s="296">
        <v>39</v>
      </c>
      <c r="S73" s="296">
        <v>41</v>
      </c>
      <c r="T73" s="296">
        <v>45</v>
      </c>
      <c r="U73" s="296">
        <v>42</v>
      </c>
      <c r="V73" s="296">
        <v>39</v>
      </c>
      <c r="W73" s="296">
        <v>32</v>
      </c>
      <c r="X73" s="296">
        <v>26</v>
      </c>
      <c r="Y73" s="296">
        <v>26</v>
      </c>
      <c r="Z73" s="296">
        <v>23</v>
      </c>
      <c r="AA73" s="296">
        <v>18</v>
      </c>
      <c r="AB73" s="296">
        <v>11</v>
      </c>
      <c r="AC73" s="296">
        <v>8</v>
      </c>
      <c r="AD73" s="296">
        <v>6</v>
      </c>
      <c r="AE73" s="296">
        <v>8</v>
      </c>
      <c r="AF73" s="296">
        <v>6</v>
      </c>
      <c r="AG73" s="296">
        <v>6</v>
      </c>
      <c r="AH73" s="296">
        <v>5</v>
      </c>
      <c r="AI73" s="296">
        <v>5</v>
      </c>
      <c r="AJ73" s="296">
        <v>5</v>
      </c>
      <c r="AK73" s="296">
        <v>8</v>
      </c>
      <c r="AL73" s="296">
        <v>8</v>
      </c>
      <c r="AM73" s="296">
        <v>7</v>
      </c>
      <c r="AN73" s="296">
        <v>7</v>
      </c>
      <c r="AO73" s="296">
        <v>8</v>
      </c>
      <c r="AP73" s="296">
        <v>6</v>
      </c>
      <c r="AQ73" s="296">
        <v>9</v>
      </c>
      <c r="AR73" s="296">
        <v>11</v>
      </c>
      <c r="AS73" s="296">
        <v>9</v>
      </c>
      <c r="AT73" s="296">
        <v>11</v>
      </c>
      <c r="AU73" s="296">
        <v>11</v>
      </c>
      <c r="AV73" s="296">
        <v>11</v>
      </c>
      <c r="AW73" s="296">
        <v>11</v>
      </c>
      <c r="AX73" s="296">
        <v>8</v>
      </c>
      <c r="AY73" s="296">
        <v>5</v>
      </c>
      <c r="AZ73" s="296" t="s">
        <v>18</v>
      </c>
      <c r="BA73" s="296">
        <v>1</v>
      </c>
      <c r="BB73" s="296">
        <v>1</v>
      </c>
      <c r="BC73" s="296" t="s">
        <v>18</v>
      </c>
      <c r="BD73" s="296" t="s">
        <v>18</v>
      </c>
      <c r="BE73" s="296">
        <v>1</v>
      </c>
      <c r="BF73" s="296">
        <v>2</v>
      </c>
      <c r="BG73" s="296">
        <v>2</v>
      </c>
      <c r="BH73" s="296">
        <v>2</v>
      </c>
      <c r="BI73" s="296">
        <v>5</v>
      </c>
      <c r="BJ73" s="296">
        <v>2</v>
      </c>
      <c r="BK73" s="296">
        <v>3</v>
      </c>
      <c r="BL73" s="296">
        <v>1</v>
      </c>
      <c r="BM73" s="296">
        <v>2</v>
      </c>
      <c r="BN73" s="296">
        <v>2</v>
      </c>
      <c r="BO73" s="296">
        <v>2</v>
      </c>
      <c r="BP73" s="296">
        <v>4</v>
      </c>
      <c r="BQ73" s="296">
        <v>2</v>
      </c>
      <c r="BR73" s="296">
        <v>2</v>
      </c>
      <c r="BS73" s="296" t="s">
        <v>18</v>
      </c>
      <c r="BT73" s="296" t="s">
        <v>18</v>
      </c>
      <c r="BU73" s="296">
        <v>3</v>
      </c>
      <c r="BV73" s="296">
        <v>2</v>
      </c>
      <c r="BW73" s="296" t="s">
        <v>18</v>
      </c>
    </row>
    <row r="74" spans="1:75" x14ac:dyDescent="0.25">
      <c r="A74" t="s">
        <v>71</v>
      </c>
      <c r="B74" s="296" t="s">
        <v>18</v>
      </c>
      <c r="C74" s="296" t="s">
        <v>18</v>
      </c>
      <c r="D74" s="296" t="s">
        <v>18</v>
      </c>
      <c r="E74" s="296" t="s">
        <v>18</v>
      </c>
      <c r="F74" s="296" t="s">
        <v>18</v>
      </c>
      <c r="G74" s="296" t="s">
        <v>18</v>
      </c>
      <c r="H74" s="296" t="s">
        <v>18</v>
      </c>
      <c r="I74" s="296">
        <v>1</v>
      </c>
      <c r="J74" s="296">
        <v>4</v>
      </c>
      <c r="K74" s="296">
        <v>4</v>
      </c>
      <c r="L74" s="296">
        <v>3</v>
      </c>
      <c r="M74" s="296">
        <v>2</v>
      </c>
      <c r="N74" s="296">
        <v>1</v>
      </c>
      <c r="O74" s="296">
        <v>1</v>
      </c>
      <c r="P74" s="296">
        <v>1</v>
      </c>
      <c r="Q74" s="296">
        <v>3</v>
      </c>
      <c r="R74" s="296">
        <v>3</v>
      </c>
      <c r="S74" s="296">
        <v>3</v>
      </c>
      <c r="T74" s="296">
        <v>2</v>
      </c>
      <c r="U74" s="296">
        <v>2</v>
      </c>
      <c r="V74" s="296">
        <v>1</v>
      </c>
      <c r="W74" s="296">
        <v>1</v>
      </c>
      <c r="X74" s="296">
        <v>1</v>
      </c>
      <c r="Y74" s="296" t="s">
        <v>18</v>
      </c>
      <c r="Z74" s="296" t="s">
        <v>18</v>
      </c>
      <c r="AA74" s="296" t="s">
        <v>18</v>
      </c>
      <c r="AB74" s="296" t="s">
        <v>18</v>
      </c>
      <c r="AC74" s="296" t="s">
        <v>18</v>
      </c>
      <c r="AD74" s="296">
        <v>1</v>
      </c>
      <c r="AE74" s="296">
        <v>1</v>
      </c>
      <c r="AF74" s="296" t="s">
        <v>18</v>
      </c>
      <c r="AG74" s="296">
        <v>1</v>
      </c>
      <c r="AH74" s="296" t="s">
        <v>18</v>
      </c>
      <c r="AI74" s="296" t="s">
        <v>18</v>
      </c>
      <c r="AJ74" s="296" t="s">
        <v>18</v>
      </c>
      <c r="AK74" s="296" t="s">
        <v>18</v>
      </c>
      <c r="AL74" s="296" t="s">
        <v>18</v>
      </c>
      <c r="AM74" s="296" t="s">
        <v>18</v>
      </c>
      <c r="AN74" s="296" t="s">
        <v>18</v>
      </c>
      <c r="AO74" s="296" t="s">
        <v>18</v>
      </c>
      <c r="AP74" s="296" t="s">
        <v>18</v>
      </c>
      <c r="AQ74" s="296" t="s">
        <v>18</v>
      </c>
      <c r="AR74" s="296" t="s">
        <v>18</v>
      </c>
      <c r="AS74" s="296" t="s">
        <v>18</v>
      </c>
      <c r="AT74" s="296" t="s">
        <v>18</v>
      </c>
      <c r="AU74" s="296" t="s">
        <v>18</v>
      </c>
      <c r="AV74" s="296" t="s">
        <v>18</v>
      </c>
      <c r="AW74" s="296" t="s">
        <v>18</v>
      </c>
      <c r="AX74" s="296" t="s">
        <v>18</v>
      </c>
      <c r="AY74" s="296" t="s">
        <v>18</v>
      </c>
      <c r="AZ74" s="296" t="s">
        <v>18</v>
      </c>
      <c r="BA74" s="296" t="s">
        <v>18</v>
      </c>
      <c r="BB74" s="296" t="s">
        <v>18</v>
      </c>
      <c r="BC74" s="296" t="s">
        <v>18</v>
      </c>
      <c r="BD74" s="296" t="s">
        <v>18</v>
      </c>
      <c r="BE74" s="296">
        <v>1</v>
      </c>
      <c r="BF74" s="296">
        <v>1</v>
      </c>
      <c r="BG74" s="296">
        <v>1</v>
      </c>
      <c r="BH74" s="296">
        <v>1</v>
      </c>
      <c r="BI74" s="296" t="s">
        <v>18</v>
      </c>
      <c r="BJ74" s="296" t="s">
        <v>18</v>
      </c>
      <c r="BK74" s="296" t="s">
        <v>18</v>
      </c>
      <c r="BL74" s="296" t="s">
        <v>18</v>
      </c>
      <c r="BM74" s="296" t="s">
        <v>18</v>
      </c>
      <c r="BN74" s="296" t="s">
        <v>18</v>
      </c>
      <c r="BO74" s="296" t="s">
        <v>18</v>
      </c>
      <c r="BP74" s="296" t="s">
        <v>18</v>
      </c>
      <c r="BQ74" s="296" t="s">
        <v>18</v>
      </c>
      <c r="BR74" s="296" t="s">
        <v>18</v>
      </c>
      <c r="BS74" s="296" t="s">
        <v>18</v>
      </c>
      <c r="BT74" s="296" t="s">
        <v>18</v>
      </c>
      <c r="BU74" s="296" t="s">
        <v>18</v>
      </c>
      <c r="BV74" s="296" t="s">
        <v>18</v>
      </c>
      <c r="BW74" s="296">
        <v>1</v>
      </c>
    </row>
    <row r="75" spans="1:75" x14ac:dyDescent="0.25">
      <c r="A75" t="s">
        <v>72</v>
      </c>
      <c r="B75" s="296">
        <v>5</v>
      </c>
      <c r="C75" s="296">
        <v>5</v>
      </c>
      <c r="D75" s="296">
        <v>4</v>
      </c>
      <c r="E75" s="296">
        <v>6</v>
      </c>
      <c r="F75" s="296">
        <v>4</v>
      </c>
      <c r="G75" s="296">
        <v>3</v>
      </c>
      <c r="H75" s="296">
        <v>5</v>
      </c>
      <c r="I75" s="296">
        <v>2</v>
      </c>
      <c r="J75" s="296">
        <v>3</v>
      </c>
      <c r="K75" s="296">
        <v>2</v>
      </c>
      <c r="L75" s="296">
        <v>4</v>
      </c>
      <c r="M75" s="296">
        <v>5</v>
      </c>
      <c r="N75" s="296">
        <v>3</v>
      </c>
      <c r="O75" s="296">
        <v>2</v>
      </c>
      <c r="P75" s="296">
        <v>7</v>
      </c>
      <c r="Q75" s="296">
        <v>7</v>
      </c>
      <c r="R75" s="296">
        <v>5</v>
      </c>
      <c r="S75" s="296">
        <v>5</v>
      </c>
      <c r="T75" s="296">
        <v>7</v>
      </c>
      <c r="U75" s="296">
        <v>8</v>
      </c>
      <c r="V75" s="296">
        <v>5</v>
      </c>
      <c r="W75" s="296">
        <v>4</v>
      </c>
      <c r="X75" s="296">
        <v>3</v>
      </c>
      <c r="Y75" s="296">
        <v>3</v>
      </c>
      <c r="Z75" s="296">
        <v>3</v>
      </c>
      <c r="AA75" s="296">
        <v>3</v>
      </c>
      <c r="AB75" s="296">
        <v>5</v>
      </c>
      <c r="AC75" s="296">
        <v>5</v>
      </c>
      <c r="AD75" s="296">
        <v>5</v>
      </c>
      <c r="AE75" s="296">
        <v>4</v>
      </c>
      <c r="AF75" s="296">
        <v>4</v>
      </c>
      <c r="AG75" s="296">
        <v>3</v>
      </c>
      <c r="AH75" s="296">
        <v>4</v>
      </c>
      <c r="AI75" s="296">
        <v>4</v>
      </c>
      <c r="AJ75" s="296">
        <v>4</v>
      </c>
      <c r="AK75" s="296">
        <v>5</v>
      </c>
      <c r="AL75" s="296">
        <v>5</v>
      </c>
      <c r="AM75" s="296">
        <v>6</v>
      </c>
      <c r="AN75" s="296">
        <v>3</v>
      </c>
      <c r="AO75" s="296">
        <v>4</v>
      </c>
      <c r="AP75" s="296">
        <v>4</v>
      </c>
      <c r="AQ75" s="296">
        <v>6</v>
      </c>
      <c r="AR75" s="296">
        <v>6</v>
      </c>
      <c r="AS75" s="296">
        <v>6</v>
      </c>
      <c r="AT75" s="296">
        <v>6</v>
      </c>
      <c r="AU75" s="296">
        <v>4</v>
      </c>
      <c r="AV75" s="296">
        <v>3</v>
      </c>
      <c r="AW75" s="296">
        <v>3</v>
      </c>
      <c r="AX75" s="296">
        <v>3</v>
      </c>
      <c r="AY75" s="296">
        <v>3</v>
      </c>
      <c r="AZ75" s="296">
        <v>2</v>
      </c>
      <c r="BA75" s="296">
        <v>2</v>
      </c>
      <c r="BB75" s="296">
        <v>2</v>
      </c>
      <c r="BC75" s="296">
        <v>2</v>
      </c>
      <c r="BD75" s="296" t="s">
        <v>18</v>
      </c>
      <c r="BE75" s="296" t="s">
        <v>18</v>
      </c>
      <c r="BF75" s="296" t="s">
        <v>18</v>
      </c>
      <c r="BG75" s="296">
        <v>1</v>
      </c>
      <c r="BH75" s="296">
        <v>1</v>
      </c>
      <c r="BI75" s="296">
        <v>2</v>
      </c>
      <c r="BJ75" s="296">
        <v>2</v>
      </c>
      <c r="BK75" s="296">
        <v>3</v>
      </c>
      <c r="BL75" s="296">
        <v>2</v>
      </c>
      <c r="BM75" s="296">
        <v>3</v>
      </c>
      <c r="BN75" s="296">
        <v>3</v>
      </c>
      <c r="BO75" s="296">
        <v>3</v>
      </c>
      <c r="BP75" s="296">
        <v>5</v>
      </c>
      <c r="BQ75" s="296">
        <v>4</v>
      </c>
      <c r="BR75" s="296">
        <v>5</v>
      </c>
      <c r="BS75" s="296">
        <v>5</v>
      </c>
      <c r="BT75" s="296">
        <v>4</v>
      </c>
      <c r="BU75" s="296">
        <v>5</v>
      </c>
      <c r="BV75" s="296">
        <v>5</v>
      </c>
      <c r="BW75" s="296">
        <v>5</v>
      </c>
    </row>
    <row r="76" spans="1:75" x14ac:dyDescent="0.25">
      <c r="A76" t="s">
        <v>73</v>
      </c>
      <c r="B76" s="296">
        <v>5</v>
      </c>
      <c r="C76" s="296">
        <v>6</v>
      </c>
      <c r="D76" s="296">
        <v>6</v>
      </c>
      <c r="E76" s="296">
        <v>5</v>
      </c>
      <c r="F76" s="296">
        <v>13</v>
      </c>
      <c r="G76" s="296">
        <v>10</v>
      </c>
      <c r="H76" s="296">
        <v>11</v>
      </c>
      <c r="I76" s="296">
        <v>11</v>
      </c>
      <c r="J76" s="296">
        <v>11</v>
      </c>
      <c r="K76" s="296">
        <v>8</v>
      </c>
      <c r="L76" s="296">
        <v>7</v>
      </c>
      <c r="M76" s="296">
        <v>7</v>
      </c>
      <c r="N76" s="296">
        <v>7</v>
      </c>
      <c r="O76" s="296">
        <v>5</v>
      </c>
      <c r="P76" s="296">
        <v>5</v>
      </c>
      <c r="Q76" s="296">
        <v>7</v>
      </c>
      <c r="R76" s="296">
        <v>6</v>
      </c>
      <c r="S76" s="296">
        <v>6</v>
      </c>
      <c r="T76" s="296">
        <v>6</v>
      </c>
      <c r="U76" s="296">
        <v>4</v>
      </c>
      <c r="V76" s="296">
        <v>2</v>
      </c>
      <c r="W76" s="296">
        <v>2</v>
      </c>
      <c r="X76" s="296">
        <v>2</v>
      </c>
      <c r="Y76" s="296">
        <v>2</v>
      </c>
      <c r="Z76" s="296">
        <v>2</v>
      </c>
      <c r="AA76" s="296">
        <v>2</v>
      </c>
      <c r="AB76" s="296" t="s">
        <v>18</v>
      </c>
      <c r="AC76" s="296" t="s">
        <v>18</v>
      </c>
      <c r="AD76" s="296" t="s">
        <v>18</v>
      </c>
      <c r="AE76" s="296" t="s">
        <v>18</v>
      </c>
      <c r="AF76" s="296" t="s">
        <v>18</v>
      </c>
      <c r="AG76" s="296" t="s">
        <v>18</v>
      </c>
      <c r="AH76" s="296" t="s">
        <v>18</v>
      </c>
      <c r="AI76" s="296" t="s">
        <v>18</v>
      </c>
      <c r="AJ76" s="296" t="s">
        <v>18</v>
      </c>
      <c r="AK76" s="296" t="s">
        <v>18</v>
      </c>
      <c r="AL76" s="296">
        <v>1</v>
      </c>
      <c r="AM76" s="296">
        <v>2</v>
      </c>
      <c r="AN76" s="296">
        <v>2</v>
      </c>
      <c r="AO76" s="296">
        <v>2</v>
      </c>
      <c r="AP76" s="296">
        <v>2</v>
      </c>
      <c r="AQ76" s="296">
        <v>2</v>
      </c>
      <c r="AR76" s="296">
        <v>2</v>
      </c>
      <c r="AS76" s="296">
        <v>2</v>
      </c>
      <c r="AT76" s="296">
        <v>1</v>
      </c>
      <c r="AU76" s="296">
        <v>1</v>
      </c>
      <c r="AV76" s="296">
        <v>2</v>
      </c>
      <c r="AW76" s="296">
        <v>1</v>
      </c>
      <c r="AX76" s="296">
        <v>1</v>
      </c>
      <c r="AY76" s="296">
        <v>1</v>
      </c>
      <c r="AZ76" s="296">
        <v>1</v>
      </c>
      <c r="BA76" s="296">
        <v>3</v>
      </c>
      <c r="BB76" s="296">
        <v>3</v>
      </c>
      <c r="BC76" s="296">
        <v>3</v>
      </c>
      <c r="BD76" s="296">
        <v>3</v>
      </c>
      <c r="BE76" s="296">
        <v>3</v>
      </c>
      <c r="BF76" s="296">
        <v>2</v>
      </c>
      <c r="BG76" s="296">
        <v>2</v>
      </c>
      <c r="BH76" s="296">
        <v>2</v>
      </c>
      <c r="BI76" s="296">
        <v>2</v>
      </c>
      <c r="BJ76" s="296">
        <v>2</v>
      </c>
      <c r="BK76" s="296" t="s">
        <v>18</v>
      </c>
      <c r="BL76" s="296" t="s">
        <v>18</v>
      </c>
      <c r="BM76" s="296" t="s">
        <v>18</v>
      </c>
      <c r="BN76" s="296" t="s">
        <v>18</v>
      </c>
      <c r="BO76" s="296" t="s">
        <v>18</v>
      </c>
      <c r="BP76" s="296" t="s">
        <v>18</v>
      </c>
      <c r="BQ76" s="296" t="s">
        <v>18</v>
      </c>
      <c r="BR76" s="296" t="s">
        <v>18</v>
      </c>
      <c r="BS76" s="296" t="s">
        <v>18</v>
      </c>
      <c r="BT76" s="296" t="s">
        <v>18</v>
      </c>
      <c r="BU76" s="296" t="s">
        <v>18</v>
      </c>
      <c r="BV76" s="296" t="s">
        <v>18</v>
      </c>
      <c r="BW76" s="296" t="s">
        <v>18</v>
      </c>
    </row>
    <row r="77" spans="1:75" x14ac:dyDescent="0.25">
      <c r="A77" t="s">
        <v>74</v>
      </c>
      <c r="B77" s="296">
        <v>3</v>
      </c>
      <c r="C77" s="296">
        <v>3</v>
      </c>
      <c r="D77" s="296">
        <v>2</v>
      </c>
      <c r="E77" s="296">
        <v>2</v>
      </c>
      <c r="F77" s="296">
        <v>2</v>
      </c>
      <c r="G77" s="296">
        <v>2</v>
      </c>
      <c r="H77" s="296">
        <v>2</v>
      </c>
      <c r="I77" s="296">
        <v>2</v>
      </c>
      <c r="J77" s="296">
        <v>1</v>
      </c>
      <c r="K77" s="296">
        <v>1</v>
      </c>
      <c r="L77" s="296">
        <v>1</v>
      </c>
      <c r="M77" s="296">
        <v>1</v>
      </c>
      <c r="N77" s="296">
        <v>2</v>
      </c>
      <c r="O77" s="296">
        <v>2</v>
      </c>
      <c r="P77" s="296">
        <v>3</v>
      </c>
      <c r="Q77" s="296">
        <v>4</v>
      </c>
      <c r="R77" s="296">
        <v>3</v>
      </c>
      <c r="S77" s="296">
        <v>3</v>
      </c>
      <c r="T77" s="296">
        <v>3</v>
      </c>
      <c r="U77" s="296">
        <v>2</v>
      </c>
      <c r="V77" s="296">
        <v>3</v>
      </c>
      <c r="W77" s="296">
        <v>3</v>
      </c>
      <c r="X77" s="296">
        <v>3</v>
      </c>
      <c r="Y77" s="296">
        <v>3</v>
      </c>
      <c r="Z77" s="296">
        <v>3</v>
      </c>
      <c r="AA77" s="296">
        <v>3</v>
      </c>
      <c r="AB77" s="296">
        <v>3</v>
      </c>
      <c r="AC77" s="296">
        <v>4</v>
      </c>
      <c r="AD77" s="296">
        <v>8</v>
      </c>
      <c r="AE77" s="296">
        <v>7</v>
      </c>
      <c r="AF77" s="296">
        <v>7</v>
      </c>
      <c r="AG77" s="296">
        <v>6</v>
      </c>
      <c r="AH77" s="296">
        <v>4</v>
      </c>
      <c r="AI77" s="296">
        <v>3</v>
      </c>
      <c r="AJ77" s="296">
        <v>3</v>
      </c>
      <c r="AK77" s="296">
        <v>3</v>
      </c>
      <c r="AL77" s="296">
        <v>1</v>
      </c>
      <c r="AM77" s="296">
        <v>3</v>
      </c>
      <c r="AN77" s="296">
        <v>6</v>
      </c>
      <c r="AO77" s="296">
        <v>5</v>
      </c>
      <c r="AP77" s="296">
        <v>4</v>
      </c>
      <c r="AQ77" s="296">
        <v>3</v>
      </c>
      <c r="AR77" s="296">
        <v>2</v>
      </c>
      <c r="AS77" s="296" t="s">
        <v>18</v>
      </c>
      <c r="AT77" s="296" t="s">
        <v>18</v>
      </c>
      <c r="AU77" s="296">
        <v>1</v>
      </c>
      <c r="AV77" s="296">
        <v>1</v>
      </c>
      <c r="AW77" s="296">
        <v>1</v>
      </c>
      <c r="AX77" s="296" t="s">
        <v>18</v>
      </c>
      <c r="AY77" s="296" t="s">
        <v>18</v>
      </c>
      <c r="AZ77" s="296">
        <v>2</v>
      </c>
      <c r="BA77" s="296">
        <v>2</v>
      </c>
      <c r="BB77" s="296" t="s">
        <v>18</v>
      </c>
      <c r="BC77" s="296" t="s">
        <v>18</v>
      </c>
      <c r="BD77" s="296" t="s">
        <v>18</v>
      </c>
      <c r="BE77" s="296" t="s">
        <v>18</v>
      </c>
      <c r="BF77" s="296" t="s">
        <v>18</v>
      </c>
      <c r="BG77" s="296" t="s">
        <v>18</v>
      </c>
      <c r="BH77" s="296" t="s">
        <v>18</v>
      </c>
      <c r="BI77" s="296" t="s">
        <v>18</v>
      </c>
      <c r="BJ77" s="296" t="s">
        <v>18</v>
      </c>
      <c r="BK77" s="296" t="s">
        <v>18</v>
      </c>
      <c r="BL77" s="296" t="s">
        <v>18</v>
      </c>
      <c r="BM77" s="296" t="s">
        <v>18</v>
      </c>
      <c r="BN77" s="296" t="s">
        <v>18</v>
      </c>
      <c r="BO77" s="296" t="s">
        <v>18</v>
      </c>
      <c r="BP77" s="296" t="s">
        <v>18</v>
      </c>
      <c r="BQ77" s="296">
        <v>3</v>
      </c>
      <c r="BR77" s="296">
        <v>3</v>
      </c>
      <c r="BS77" s="296" t="s">
        <v>18</v>
      </c>
      <c r="BT77" s="296" t="s">
        <v>18</v>
      </c>
      <c r="BU77" s="296" t="s">
        <v>18</v>
      </c>
      <c r="BV77" s="296" t="s">
        <v>18</v>
      </c>
      <c r="BW77" s="296" t="s">
        <v>18</v>
      </c>
    </row>
    <row r="78" spans="1:75" x14ac:dyDescent="0.25">
      <c r="A78" t="s">
        <v>182</v>
      </c>
      <c r="B78" s="296">
        <v>1</v>
      </c>
      <c r="C78" s="296" t="s">
        <v>18</v>
      </c>
      <c r="D78" s="296" t="s">
        <v>18</v>
      </c>
      <c r="E78" s="296" t="s">
        <v>18</v>
      </c>
      <c r="F78" s="296" t="s">
        <v>18</v>
      </c>
      <c r="G78" s="296" t="s">
        <v>18</v>
      </c>
      <c r="H78" s="296" t="s">
        <v>18</v>
      </c>
      <c r="I78" s="296" t="s">
        <v>18</v>
      </c>
      <c r="J78" s="296" t="s">
        <v>18</v>
      </c>
      <c r="K78" s="296" t="s">
        <v>18</v>
      </c>
      <c r="L78" s="296" t="s">
        <v>18</v>
      </c>
      <c r="M78" s="296" t="s">
        <v>18</v>
      </c>
      <c r="N78" s="296" t="s">
        <v>18</v>
      </c>
      <c r="O78" s="296" t="s">
        <v>18</v>
      </c>
      <c r="P78" s="296" t="s">
        <v>18</v>
      </c>
      <c r="Q78" s="296">
        <v>2</v>
      </c>
      <c r="R78" s="296">
        <v>2</v>
      </c>
      <c r="S78" s="296">
        <v>2</v>
      </c>
      <c r="T78" s="296">
        <v>2</v>
      </c>
      <c r="U78" s="296">
        <v>1</v>
      </c>
      <c r="V78" s="296">
        <v>1</v>
      </c>
      <c r="W78" s="296">
        <v>1</v>
      </c>
      <c r="X78" s="296" t="s">
        <v>18</v>
      </c>
      <c r="Y78" s="296" t="s">
        <v>18</v>
      </c>
      <c r="Z78" s="296" t="s">
        <v>18</v>
      </c>
      <c r="AA78" s="296" t="s">
        <v>18</v>
      </c>
      <c r="AB78" s="296" t="s">
        <v>18</v>
      </c>
      <c r="AC78" s="296" t="s">
        <v>18</v>
      </c>
      <c r="AD78" s="296" t="s">
        <v>18</v>
      </c>
      <c r="AE78" s="296" t="s">
        <v>18</v>
      </c>
      <c r="AF78" s="296" t="s">
        <v>18</v>
      </c>
      <c r="AG78" s="296" t="s">
        <v>18</v>
      </c>
      <c r="AH78" s="296" t="s">
        <v>18</v>
      </c>
      <c r="AI78" s="296" t="s">
        <v>18</v>
      </c>
      <c r="AJ78" s="296" t="s">
        <v>18</v>
      </c>
      <c r="AK78" s="296" t="s">
        <v>18</v>
      </c>
      <c r="AL78" s="296" t="s">
        <v>18</v>
      </c>
      <c r="AM78" s="296" t="s">
        <v>18</v>
      </c>
      <c r="AN78" s="296" t="s">
        <v>18</v>
      </c>
      <c r="AO78" s="296" t="s">
        <v>18</v>
      </c>
      <c r="AP78" s="296" t="s">
        <v>18</v>
      </c>
      <c r="AQ78" s="296" t="s">
        <v>18</v>
      </c>
      <c r="AR78" s="296" t="s">
        <v>18</v>
      </c>
      <c r="AS78" s="296" t="s">
        <v>18</v>
      </c>
      <c r="AT78" s="296" t="s">
        <v>18</v>
      </c>
      <c r="AU78" s="296" t="s">
        <v>18</v>
      </c>
      <c r="AV78" s="296" t="s">
        <v>18</v>
      </c>
      <c r="AW78" s="296" t="s">
        <v>18</v>
      </c>
      <c r="AX78" s="296" t="s">
        <v>18</v>
      </c>
      <c r="AY78" s="296" t="s">
        <v>18</v>
      </c>
      <c r="AZ78" s="296" t="s">
        <v>18</v>
      </c>
      <c r="BA78" s="296" t="s">
        <v>18</v>
      </c>
      <c r="BB78" s="296" t="s">
        <v>18</v>
      </c>
      <c r="BC78" s="296" t="s">
        <v>18</v>
      </c>
      <c r="BD78" s="296" t="s">
        <v>18</v>
      </c>
      <c r="BE78" s="296" t="s">
        <v>18</v>
      </c>
      <c r="BF78" s="296" t="s">
        <v>18</v>
      </c>
      <c r="BG78" s="296" t="s">
        <v>18</v>
      </c>
      <c r="BH78" s="296" t="s">
        <v>18</v>
      </c>
      <c r="BI78" s="296" t="s">
        <v>18</v>
      </c>
      <c r="BJ78" s="296" t="s">
        <v>18</v>
      </c>
      <c r="BK78" s="296" t="s">
        <v>18</v>
      </c>
      <c r="BL78" s="296" t="s">
        <v>18</v>
      </c>
      <c r="BM78" s="296" t="s">
        <v>18</v>
      </c>
      <c r="BN78" s="296" t="s">
        <v>18</v>
      </c>
      <c r="BO78" s="296" t="s">
        <v>18</v>
      </c>
      <c r="BP78" s="296" t="s">
        <v>18</v>
      </c>
      <c r="BQ78" s="296" t="s">
        <v>18</v>
      </c>
      <c r="BR78" s="296" t="s">
        <v>18</v>
      </c>
      <c r="BS78" s="296" t="s">
        <v>18</v>
      </c>
      <c r="BT78" s="296" t="s">
        <v>18</v>
      </c>
      <c r="BU78" s="296" t="s">
        <v>18</v>
      </c>
      <c r="BV78" s="296" t="s">
        <v>18</v>
      </c>
      <c r="BW78" s="296" t="s">
        <v>18</v>
      </c>
    </row>
    <row r="80" spans="1:75" x14ac:dyDescent="0.25">
      <c r="A80" t="s">
        <v>2004</v>
      </c>
    </row>
    <row r="82" spans="1:1" x14ac:dyDescent="0.25">
      <c r="A82" t="s">
        <v>2005</v>
      </c>
    </row>
    <row r="103" spans="1:1" x14ac:dyDescent="0.25">
      <c r="A103" t="s">
        <v>1392</v>
      </c>
    </row>
    <row r="105" spans="1:1" x14ac:dyDescent="0.25">
      <c r="A105" s="636">
        <v>42610.588854166665</v>
      </c>
    </row>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1861</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93752</v>
      </c>
      <c r="C19" s="296">
        <v>96113</v>
      </c>
      <c r="D19" s="296">
        <v>97475</v>
      </c>
      <c r="E19" s="296">
        <v>98142</v>
      </c>
      <c r="F19" s="296">
        <v>98808</v>
      </c>
      <c r="G19" s="296">
        <v>99410</v>
      </c>
      <c r="H19" s="296">
        <v>99353</v>
      </c>
      <c r="I19" s="296">
        <v>98940</v>
      </c>
      <c r="J19" s="296">
        <v>98041</v>
      </c>
      <c r="K19" s="296">
        <v>96647</v>
      </c>
      <c r="L19" s="296">
        <v>93309</v>
      </c>
      <c r="M19" s="296">
        <v>90106</v>
      </c>
      <c r="N19" s="296">
        <v>87698</v>
      </c>
      <c r="O19" s="296">
        <v>86473</v>
      </c>
      <c r="P19" s="296">
        <v>85218</v>
      </c>
      <c r="Q19" s="296">
        <v>84024</v>
      </c>
      <c r="R19" s="296">
        <v>82431</v>
      </c>
      <c r="S19" s="296">
        <v>81807</v>
      </c>
      <c r="T19" s="296">
        <v>80471</v>
      </c>
      <c r="U19" s="296">
        <v>79076</v>
      </c>
      <c r="V19" s="296">
        <v>78375</v>
      </c>
      <c r="W19" s="296">
        <v>77133</v>
      </c>
      <c r="X19" s="296">
        <v>75717</v>
      </c>
      <c r="Y19" s="296">
        <v>74412</v>
      </c>
      <c r="Z19" s="296">
        <v>72671</v>
      </c>
      <c r="AA19" s="296">
        <v>72423</v>
      </c>
      <c r="AB19" s="296">
        <v>71042</v>
      </c>
      <c r="AC19" s="296">
        <v>70019</v>
      </c>
      <c r="AD19" s="296">
        <v>68478</v>
      </c>
      <c r="AE19" s="296">
        <v>69191</v>
      </c>
      <c r="AF19" s="296">
        <v>68554</v>
      </c>
      <c r="AG19" s="296">
        <v>67856</v>
      </c>
      <c r="AH19" s="296">
        <v>66750</v>
      </c>
      <c r="AI19" s="296">
        <v>67067</v>
      </c>
      <c r="AJ19" s="296">
        <v>66752</v>
      </c>
      <c r="AK19" s="296">
        <v>65957</v>
      </c>
      <c r="AL19" s="296">
        <v>65350</v>
      </c>
      <c r="AM19" s="296">
        <v>65684</v>
      </c>
      <c r="AN19" s="296">
        <v>65370</v>
      </c>
      <c r="AO19" s="296">
        <v>64230</v>
      </c>
      <c r="AP19" s="296">
        <v>62241</v>
      </c>
      <c r="AQ19" s="296">
        <v>61155</v>
      </c>
      <c r="AR19" s="296">
        <v>59376</v>
      </c>
      <c r="AS19" s="296">
        <v>57580</v>
      </c>
      <c r="AT19" s="296">
        <v>55995</v>
      </c>
      <c r="AU19" s="296">
        <v>55429</v>
      </c>
      <c r="AV19" s="296">
        <v>54035</v>
      </c>
      <c r="AW19" s="296">
        <v>52695</v>
      </c>
      <c r="AX19" s="296">
        <v>51401</v>
      </c>
      <c r="AY19" s="296">
        <v>50583</v>
      </c>
      <c r="AZ19" s="296">
        <v>49883</v>
      </c>
      <c r="BA19" s="296">
        <v>49569</v>
      </c>
      <c r="BB19" s="296">
        <v>49138</v>
      </c>
      <c r="BC19" s="296">
        <v>49354</v>
      </c>
      <c r="BD19" s="296">
        <v>48802</v>
      </c>
      <c r="BE19" s="296">
        <v>48098</v>
      </c>
      <c r="BF19" s="296">
        <v>47408</v>
      </c>
      <c r="BG19" s="296">
        <v>47745</v>
      </c>
      <c r="BH19" s="296">
        <v>48220</v>
      </c>
      <c r="BI19" s="296">
        <v>48670</v>
      </c>
      <c r="BJ19" s="296">
        <v>49095</v>
      </c>
      <c r="BK19" s="296">
        <v>50264</v>
      </c>
      <c r="BL19" s="296">
        <v>51586</v>
      </c>
      <c r="BM19" s="296">
        <v>52781</v>
      </c>
      <c r="BN19" s="296">
        <v>53486</v>
      </c>
      <c r="BO19" s="296">
        <v>54299</v>
      </c>
      <c r="BP19" s="296">
        <v>55031</v>
      </c>
      <c r="BQ19" s="296">
        <v>55791</v>
      </c>
      <c r="BR19" s="296">
        <v>55475</v>
      </c>
      <c r="BS19" s="296">
        <v>55559</v>
      </c>
      <c r="BT19" s="296">
        <v>55288</v>
      </c>
      <c r="BU19" s="296">
        <v>55658</v>
      </c>
      <c r="BV19" s="296">
        <v>55390</v>
      </c>
      <c r="BW19" s="296">
        <v>55367</v>
      </c>
    </row>
    <row r="20" spans="1:75" x14ac:dyDescent="0.25">
      <c r="A20" t="s">
        <v>486</v>
      </c>
      <c r="B20" s="296">
        <v>3803</v>
      </c>
      <c r="C20" s="296">
        <v>3848</v>
      </c>
      <c r="D20" s="296">
        <v>3844</v>
      </c>
      <c r="E20" s="296">
        <v>3813</v>
      </c>
      <c r="F20" s="296">
        <v>3836</v>
      </c>
      <c r="G20" s="296">
        <v>3876</v>
      </c>
      <c r="H20" s="296">
        <v>3883</v>
      </c>
      <c r="I20" s="296">
        <v>3906</v>
      </c>
      <c r="J20" s="296">
        <v>3887</v>
      </c>
      <c r="K20" s="296">
        <v>3929</v>
      </c>
      <c r="L20" s="296">
        <v>3974</v>
      </c>
      <c r="M20" s="296">
        <v>3929</v>
      </c>
      <c r="N20" s="296">
        <v>3929</v>
      </c>
      <c r="O20" s="296">
        <v>3998</v>
      </c>
      <c r="P20" s="296">
        <v>3995</v>
      </c>
      <c r="Q20" s="296">
        <v>3891</v>
      </c>
      <c r="R20" s="296">
        <v>3796</v>
      </c>
      <c r="S20" s="296">
        <v>3779</v>
      </c>
      <c r="T20" s="296">
        <v>3692</v>
      </c>
      <c r="U20" s="296">
        <v>3545</v>
      </c>
      <c r="V20" s="296">
        <v>3482</v>
      </c>
      <c r="W20" s="296">
        <v>3449</v>
      </c>
      <c r="X20" s="296">
        <v>3277</v>
      </c>
      <c r="Y20" s="296">
        <v>3145</v>
      </c>
      <c r="Z20" s="296">
        <v>3029</v>
      </c>
      <c r="AA20" s="296">
        <v>2996</v>
      </c>
      <c r="AB20" s="296">
        <v>2886</v>
      </c>
      <c r="AC20" s="296">
        <v>2742</v>
      </c>
      <c r="AD20" s="296">
        <v>2587</v>
      </c>
      <c r="AE20" s="296">
        <v>2585</v>
      </c>
      <c r="AF20" s="296">
        <v>2473</v>
      </c>
      <c r="AG20" s="296">
        <v>2381</v>
      </c>
      <c r="AH20" s="296">
        <v>2317</v>
      </c>
      <c r="AI20" s="296">
        <v>2331</v>
      </c>
      <c r="AJ20" s="296">
        <v>2237</v>
      </c>
      <c r="AK20" s="296">
        <v>2148</v>
      </c>
      <c r="AL20" s="296">
        <v>2088</v>
      </c>
      <c r="AM20" s="296">
        <v>2146</v>
      </c>
      <c r="AN20" s="296">
        <v>2106</v>
      </c>
      <c r="AO20" s="296">
        <v>2030</v>
      </c>
      <c r="AP20" s="296">
        <v>1990</v>
      </c>
      <c r="AQ20" s="296">
        <v>2002</v>
      </c>
      <c r="AR20" s="296">
        <v>1975</v>
      </c>
      <c r="AS20" s="296">
        <v>1911</v>
      </c>
      <c r="AT20" s="296">
        <v>1845</v>
      </c>
      <c r="AU20" s="296">
        <v>1836</v>
      </c>
      <c r="AV20" s="296">
        <v>1705</v>
      </c>
      <c r="AW20" s="296">
        <v>1657</v>
      </c>
      <c r="AX20" s="296">
        <v>1600</v>
      </c>
      <c r="AY20" s="296">
        <v>1580</v>
      </c>
      <c r="AZ20" s="296">
        <v>1511</v>
      </c>
      <c r="BA20" s="296">
        <v>1450</v>
      </c>
      <c r="BB20" s="296">
        <v>1381</v>
      </c>
      <c r="BC20" s="296">
        <v>1400</v>
      </c>
      <c r="BD20" s="296">
        <v>1361</v>
      </c>
      <c r="BE20" s="296">
        <v>1274</v>
      </c>
      <c r="BF20" s="296">
        <v>1245</v>
      </c>
      <c r="BG20" s="296">
        <v>1246</v>
      </c>
      <c r="BH20" s="296">
        <v>1232</v>
      </c>
      <c r="BI20" s="296">
        <v>1224</v>
      </c>
      <c r="BJ20" s="296">
        <v>1224</v>
      </c>
      <c r="BK20" s="296">
        <v>1294</v>
      </c>
      <c r="BL20" s="296">
        <v>1333</v>
      </c>
      <c r="BM20" s="296">
        <v>1348</v>
      </c>
      <c r="BN20" s="296">
        <v>1376</v>
      </c>
      <c r="BO20" s="296">
        <v>1405</v>
      </c>
      <c r="BP20" s="296">
        <v>1426</v>
      </c>
      <c r="BQ20" s="296">
        <v>1402</v>
      </c>
      <c r="BR20" s="296">
        <v>1384</v>
      </c>
      <c r="BS20" s="296">
        <v>1428</v>
      </c>
      <c r="BT20" s="296">
        <v>1447</v>
      </c>
      <c r="BU20" s="296">
        <v>1441</v>
      </c>
      <c r="BV20" s="296">
        <v>1406</v>
      </c>
      <c r="BW20" s="296">
        <v>1374</v>
      </c>
    </row>
    <row r="21" spans="1:75" x14ac:dyDescent="0.25">
      <c r="A21" t="s">
        <v>487</v>
      </c>
      <c r="B21" s="296">
        <v>8</v>
      </c>
      <c r="C21" s="296">
        <v>9</v>
      </c>
      <c r="D21" s="296">
        <v>8</v>
      </c>
      <c r="E21" s="296">
        <v>7</v>
      </c>
      <c r="F21" s="296">
        <v>7</v>
      </c>
      <c r="G21" s="296">
        <v>7</v>
      </c>
      <c r="H21" s="296">
        <v>8</v>
      </c>
      <c r="I21" s="296">
        <v>8</v>
      </c>
      <c r="J21" s="296">
        <v>8</v>
      </c>
      <c r="K21" s="296">
        <v>8</v>
      </c>
      <c r="L21" s="296">
        <v>7</v>
      </c>
      <c r="M21" s="296">
        <v>7</v>
      </c>
      <c r="N21" s="296">
        <v>7</v>
      </c>
      <c r="O21" s="296">
        <v>8</v>
      </c>
      <c r="P21" s="296">
        <v>4</v>
      </c>
      <c r="Q21" s="296">
        <v>2</v>
      </c>
      <c r="R21" s="296">
        <v>2</v>
      </c>
      <c r="S21" s="296">
        <v>3</v>
      </c>
      <c r="T21" s="296">
        <v>3</v>
      </c>
      <c r="U21" s="296">
        <v>3</v>
      </c>
      <c r="V21" s="296">
        <v>3</v>
      </c>
      <c r="W21" s="296">
        <v>2</v>
      </c>
      <c r="X21" s="296">
        <v>2</v>
      </c>
      <c r="Y21" s="296">
        <v>2</v>
      </c>
      <c r="Z21" s="296">
        <v>4</v>
      </c>
      <c r="AA21" s="296">
        <v>4</v>
      </c>
      <c r="AB21" s="296">
        <v>3</v>
      </c>
      <c r="AC21" s="296">
        <v>4</v>
      </c>
      <c r="AD21" s="296">
        <v>2</v>
      </c>
      <c r="AE21" s="296">
        <v>2</v>
      </c>
      <c r="AF21" s="296">
        <v>2</v>
      </c>
      <c r="AG21" s="296">
        <v>5</v>
      </c>
      <c r="AH21" s="296">
        <v>5</v>
      </c>
      <c r="AI21" s="296">
        <v>1</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14</v>
      </c>
      <c r="C22" s="296">
        <v>13</v>
      </c>
      <c r="D22" s="296">
        <v>14</v>
      </c>
      <c r="E22" s="296">
        <v>12</v>
      </c>
      <c r="F22" s="296">
        <v>14</v>
      </c>
      <c r="G22" s="296">
        <v>16</v>
      </c>
      <c r="H22" s="296">
        <v>18</v>
      </c>
      <c r="I22" s="296">
        <v>22</v>
      </c>
      <c r="J22" s="296">
        <v>26</v>
      </c>
      <c r="K22" s="296">
        <v>19</v>
      </c>
      <c r="L22" s="296">
        <v>19</v>
      </c>
      <c r="M22" s="296">
        <v>21</v>
      </c>
      <c r="N22" s="296">
        <v>27</v>
      </c>
      <c r="O22" s="296">
        <v>32</v>
      </c>
      <c r="P22" s="296">
        <v>30</v>
      </c>
      <c r="Q22" s="296">
        <v>27</v>
      </c>
      <c r="R22" s="296">
        <v>24</v>
      </c>
      <c r="S22" s="296">
        <v>28</v>
      </c>
      <c r="T22" s="296">
        <v>26</v>
      </c>
      <c r="U22" s="296">
        <v>22</v>
      </c>
      <c r="V22" s="296">
        <v>23</v>
      </c>
      <c r="W22" s="296">
        <v>19</v>
      </c>
      <c r="X22" s="296">
        <v>24</v>
      </c>
      <c r="Y22" s="296">
        <v>25</v>
      </c>
      <c r="Z22" s="296">
        <v>31</v>
      </c>
      <c r="AA22" s="296">
        <v>34</v>
      </c>
      <c r="AB22" s="296">
        <v>35</v>
      </c>
      <c r="AC22" s="296">
        <v>25</v>
      </c>
      <c r="AD22" s="296">
        <v>25</v>
      </c>
      <c r="AE22" s="296">
        <v>24</v>
      </c>
      <c r="AF22" s="296">
        <v>27</v>
      </c>
      <c r="AG22" s="296">
        <v>25</v>
      </c>
      <c r="AH22" s="296">
        <v>27</v>
      </c>
      <c r="AI22" s="296">
        <v>23</v>
      </c>
      <c r="AJ22" s="296">
        <v>21</v>
      </c>
      <c r="AK22" s="296">
        <v>22</v>
      </c>
      <c r="AL22" s="296">
        <v>28</v>
      </c>
      <c r="AM22" s="296">
        <v>23</v>
      </c>
      <c r="AN22" s="296">
        <v>29</v>
      </c>
      <c r="AO22" s="296">
        <v>28</v>
      </c>
      <c r="AP22" s="296">
        <v>26</v>
      </c>
      <c r="AQ22" s="296">
        <v>24</v>
      </c>
      <c r="AR22" s="296">
        <v>24</v>
      </c>
      <c r="AS22" s="296">
        <v>31</v>
      </c>
      <c r="AT22" s="296">
        <v>34</v>
      </c>
      <c r="AU22" s="296">
        <v>32</v>
      </c>
      <c r="AV22" s="296">
        <v>30</v>
      </c>
      <c r="AW22" s="296">
        <v>30</v>
      </c>
      <c r="AX22" s="296">
        <v>34</v>
      </c>
      <c r="AY22" s="296">
        <v>39</v>
      </c>
      <c r="AZ22" s="296">
        <v>41</v>
      </c>
      <c r="BA22" s="296">
        <v>34</v>
      </c>
      <c r="BB22" s="296">
        <v>33</v>
      </c>
      <c r="BC22" s="296">
        <v>35</v>
      </c>
      <c r="BD22" s="296">
        <v>30</v>
      </c>
      <c r="BE22" s="296">
        <v>31</v>
      </c>
      <c r="BF22" s="296">
        <v>28</v>
      </c>
      <c r="BG22" s="296">
        <v>32</v>
      </c>
      <c r="BH22" s="296">
        <v>31</v>
      </c>
      <c r="BI22" s="296">
        <v>34</v>
      </c>
      <c r="BJ22" s="296">
        <v>36</v>
      </c>
      <c r="BK22" s="296">
        <v>35</v>
      </c>
      <c r="BL22" s="296">
        <v>41</v>
      </c>
      <c r="BM22" s="296">
        <v>47</v>
      </c>
      <c r="BN22" s="296">
        <v>46</v>
      </c>
      <c r="BO22" s="296">
        <v>51</v>
      </c>
      <c r="BP22" s="296">
        <v>51</v>
      </c>
      <c r="BQ22" s="296">
        <v>64</v>
      </c>
      <c r="BR22" s="296">
        <v>66</v>
      </c>
      <c r="BS22" s="296">
        <v>62</v>
      </c>
      <c r="BT22" s="296">
        <v>66</v>
      </c>
      <c r="BU22" s="296">
        <v>71</v>
      </c>
      <c r="BV22" s="296">
        <v>83</v>
      </c>
      <c r="BW22" s="296">
        <v>71</v>
      </c>
    </row>
    <row r="23" spans="1:75" x14ac:dyDescent="0.25">
      <c r="A23" t="s">
        <v>20</v>
      </c>
      <c r="B23" s="296">
        <v>699</v>
      </c>
      <c r="C23" s="296">
        <v>736</v>
      </c>
      <c r="D23" s="296">
        <v>756</v>
      </c>
      <c r="E23" s="296">
        <v>720</v>
      </c>
      <c r="F23" s="296">
        <v>684</v>
      </c>
      <c r="G23" s="296">
        <v>675</v>
      </c>
      <c r="H23" s="296">
        <v>663</v>
      </c>
      <c r="I23" s="296">
        <v>639</v>
      </c>
      <c r="J23" s="296">
        <v>650</v>
      </c>
      <c r="K23" s="296">
        <v>599</v>
      </c>
      <c r="L23" s="296">
        <v>585</v>
      </c>
      <c r="M23" s="296">
        <v>570</v>
      </c>
      <c r="N23" s="296">
        <v>573</v>
      </c>
      <c r="O23" s="296">
        <v>600</v>
      </c>
      <c r="P23" s="296">
        <v>595</v>
      </c>
      <c r="Q23" s="296">
        <v>582</v>
      </c>
      <c r="R23" s="296">
        <v>619</v>
      </c>
      <c r="S23" s="296">
        <v>638</v>
      </c>
      <c r="T23" s="296">
        <v>641</v>
      </c>
      <c r="U23" s="296">
        <v>651</v>
      </c>
      <c r="V23" s="296">
        <v>639</v>
      </c>
      <c r="W23" s="296">
        <v>630</v>
      </c>
      <c r="X23" s="296">
        <v>612</v>
      </c>
      <c r="Y23" s="296">
        <v>610</v>
      </c>
      <c r="Z23" s="296">
        <v>651</v>
      </c>
      <c r="AA23" s="296">
        <v>676</v>
      </c>
      <c r="AB23" s="296">
        <v>655</v>
      </c>
      <c r="AC23" s="296">
        <v>653</v>
      </c>
      <c r="AD23" s="296">
        <v>677</v>
      </c>
      <c r="AE23" s="296">
        <v>673</v>
      </c>
      <c r="AF23" s="296">
        <v>674</v>
      </c>
      <c r="AG23" s="296">
        <v>685</v>
      </c>
      <c r="AH23" s="296">
        <v>669</v>
      </c>
      <c r="AI23" s="296">
        <v>669</v>
      </c>
      <c r="AJ23" s="296">
        <v>643</v>
      </c>
      <c r="AK23" s="296">
        <v>608</v>
      </c>
      <c r="AL23" s="296">
        <v>608</v>
      </c>
      <c r="AM23" s="296">
        <v>649</v>
      </c>
      <c r="AN23" s="296">
        <v>670</v>
      </c>
      <c r="AO23" s="296">
        <v>659</v>
      </c>
      <c r="AP23" s="296">
        <v>654</v>
      </c>
      <c r="AQ23" s="296">
        <v>630</v>
      </c>
      <c r="AR23" s="296">
        <v>615</v>
      </c>
      <c r="AS23" s="296">
        <v>605</v>
      </c>
      <c r="AT23" s="296">
        <v>555</v>
      </c>
      <c r="AU23" s="296">
        <v>570</v>
      </c>
      <c r="AV23" s="296">
        <v>570</v>
      </c>
      <c r="AW23" s="296">
        <v>591</v>
      </c>
      <c r="AX23" s="296">
        <v>617</v>
      </c>
      <c r="AY23" s="296">
        <v>601</v>
      </c>
      <c r="AZ23" s="296">
        <v>580</v>
      </c>
      <c r="BA23" s="296">
        <v>582</v>
      </c>
      <c r="BB23" s="296">
        <v>556</v>
      </c>
      <c r="BC23" s="296">
        <v>552</v>
      </c>
      <c r="BD23" s="296">
        <v>519</v>
      </c>
      <c r="BE23" s="296">
        <v>496</v>
      </c>
      <c r="BF23" s="296">
        <v>463</v>
      </c>
      <c r="BG23" s="296">
        <v>451</v>
      </c>
      <c r="BH23" s="296">
        <v>447</v>
      </c>
      <c r="BI23" s="296">
        <v>440</v>
      </c>
      <c r="BJ23" s="296">
        <v>404</v>
      </c>
      <c r="BK23" s="296">
        <v>400</v>
      </c>
      <c r="BL23" s="296">
        <v>398</v>
      </c>
      <c r="BM23" s="296">
        <v>416</v>
      </c>
      <c r="BN23" s="296">
        <v>412</v>
      </c>
      <c r="BO23" s="296">
        <v>433</v>
      </c>
      <c r="BP23" s="296">
        <v>472</v>
      </c>
      <c r="BQ23" s="296">
        <v>496</v>
      </c>
      <c r="BR23" s="296">
        <v>506</v>
      </c>
      <c r="BS23" s="296">
        <v>514</v>
      </c>
      <c r="BT23" s="296">
        <v>509</v>
      </c>
      <c r="BU23" s="296">
        <v>518</v>
      </c>
      <c r="BV23" s="296">
        <v>503</v>
      </c>
      <c r="BW23" s="296">
        <v>515</v>
      </c>
    </row>
    <row r="24" spans="1:75" x14ac:dyDescent="0.25">
      <c r="A24" t="s">
        <v>21</v>
      </c>
      <c r="B24" s="296">
        <v>75</v>
      </c>
      <c r="C24" s="296">
        <v>72</v>
      </c>
      <c r="D24" s="296">
        <v>68</v>
      </c>
      <c r="E24" s="296">
        <v>67</v>
      </c>
      <c r="F24" s="296">
        <v>64</v>
      </c>
      <c r="G24" s="296">
        <v>82</v>
      </c>
      <c r="H24" s="296">
        <v>82</v>
      </c>
      <c r="I24" s="296">
        <v>85</v>
      </c>
      <c r="J24" s="296">
        <v>70</v>
      </c>
      <c r="K24" s="296">
        <v>68</v>
      </c>
      <c r="L24" s="296">
        <v>65</v>
      </c>
      <c r="M24" s="296">
        <v>76</v>
      </c>
      <c r="N24" s="296">
        <v>86</v>
      </c>
      <c r="O24" s="296">
        <v>101</v>
      </c>
      <c r="P24" s="296">
        <v>101</v>
      </c>
      <c r="Q24" s="296">
        <v>111</v>
      </c>
      <c r="R24" s="296">
        <v>112</v>
      </c>
      <c r="S24" s="296">
        <v>114</v>
      </c>
      <c r="T24" s="296">
        <v>115</v>
      </c>
      <c r="U24" s="296">
        <v>107</v>
      </c>
      <c r="V24" s="296">
        <v>120</v>
      </c>
      <c r="W24" s="296">
        <v>126</v>
      </c>
      <c r="X24" s="296">
        <v>136</v>
      </c>
      <c r="Y24" s="296">
        <v>135</v>
      </c>
      <c r="Z24" s="296">
        <v>125</v>
      </c>
      <c r="AA24" s="296">
        <v>138</v>
      </c>
      <c r="AB24" s="296">
        <v>129</v>
      </c>
      <c r="AC24" s="296">
        <v>118</v>
      </c>
      <c r="AD24" s="296">
        <v>113</v>
      </c>
      <c r="AE24" s="296">
        <v>93</v>
      </c>
      <c r="AF24" s="296">
        <v>93</v>
      </c>
      <c r="AG24" s="296">
        <v>77</v>
      </c>
      <c r="AH24" s="296">
        <v>89</v>
      </c>
      <c r="AI24" s="296">
        <v>88</v>
      </c>
      <c r="AJ24" s="296">
        <v>84</v>
      </c>
      <c r="AK24" s="296">
        <v>78</v>
      </c>
      <c r="AL24" s="296">
        <v>73</v>
      </c>
      <c r="AM24" s="296">
        <v>76</v>
      </c>
      <c r="AN24" s="296">
        <v>69</v>
      </c>
      <c r="AO24" s="296">
        <v>68</v>
      </c>
      <c r="AP24" s="296">
        <v>64</v>
      </c>
      <c r="AQ24" s="296">
        <v>64</v>
      </c>
      <c r="AR24" s="296">
        <v>58</v>
      </c>
      <c r="AS24" s="296">
        <v>62</v>
      </c>
      <c r="AT24" s="296">
        <v>56</v>
      </c>
      <c r="AU24" s="296">
        <v>63</v>
      </c>
      <c r="AV24" s="296">
        <v>63</v>
      </c>
      <c r="AW24" s="296">
        <v>58</v>
      </c>
      <c r="AX24" s="296">
        <v>61</v>
      </c>
      <c r="AY24" s="296">
        <v>55</v>
      </c>
      <c r="AZ24" s="296">
        <v>60</v>
      </c>
      <c r="BA24" s="296">
        <v>61</v>
      </c>
      <c r="BB24" s="296">
        <v>60</v>
      </c>
      <c r="BC24" s="296">
        <v>60</v>
      </c>
      <c r="BD24" s="296">
        <v>58</v>
      </c>
      <c r="BE24" s="296">
        <v>62</v>
      </c>
      <c r="BF24" s="296">
        <v>70</v>
      </c>
      <c r="BG24" s="296">
        <v>75</v>
      </c>
      <c r="BH24" s="296">
        <v>70</v>
      </c>
      <c r="BI24" s="296">
        <v>70</v>
      </c>
      <c r="BJ24" s="296">
        <v>72</v>
      </c>
      <c r="BK24" s="296">
        <v>84</v>
      </c>
      <c r="BL24" s="296">
        <v>96</v>
      </c>
      <c r="BM24" s="296">
        <v>116</v>
      </c>
      <c r="BN24" s="296">
        <v>130</v>
      </c>
      <c r="BO24" s="296">
        <v>142</v>
      </c>
      <c r="BP24" s="296">
        <v>144</v>
      </c>
      <c r="BQ24" s="296">
        <v>139</v>
      </c>
      <c r="BR24" s="296">
        <v>145</v>
      </c>
      <c r="BS24" s="296">
        <v>154</v>
      </c>
      <c r="BT24" s="296">
        <v>126</v>
      </c>
      <c r="BU24" s="296">
        <v>117</v>
      </c>
      <c r="BV24" s="296">
        <v>116</v>
      </c>
      <c r="BW24" s="296">
        <v>107</v>
      </c>
    </row>
    <row r="25" spans="1:75" x14ac:dyDescent="0.25">
      <c r="A25" t="s">
        <v>22</v>
      </c>
      <c r="B25" s="296">
        <v>19</v>
      </c>
      <c r="C25" s="296">
        <v>21</v>
      </c>
      <c r="D25" s="296">
        <v>21</v>
      </c>
      <c r="E25" s="296">
        <v>16</v>
      </c>
      <c r="F25" s="296">
        <v>13</v>
      </c>
      <c r="G25" s="296">
        <v>10</v>
      </c>
      <c r="H25" s="296">
        <v>9</v>
      </c>
      <c r="I25" s="296">
        <v>9</v>
      </c>
      <c r="J25" s="296">
        <v>10</v>
      </c>
      <c r="K25" s="296">
        <v>12</v>
      </c>
      <c r="L25" s="296">
        <v>14</v>
      </c>
      <c r="M25" s="296">
        <v>14</v>
      </c>
      <c r="N25" s="296">
        <v>14</v>
      </c>
      <c r="O25" s="296">
        <v>20</v>
      </c>
      <c r="P25" s="296">
        <v>28</v>
      </c>
      <c r="Q25" s="296">
        <v>22</v>
      </c>
      <c r="R25" s="296">
        <v>30</v>
      </c>
      <c r="S25" s="296">
        <v>30</v>
      </c>
      <c r="T25" s="296">
        <v>25</v>
      </c>
      <c r="U25" s="296">
        <v>25</v>
      </c>
      <c r="V25" s="296">
        <v>20</v>
      </c>
      <c r="W25" s="296">
        <v>20</v>
      </c>
      <c r="X25" s="296">
        <v>20</v>
      </c>
      <c r="Y25" s="296">
        <v>28</v>
      </c>
      <c r="Z25" s="296">
        <v>25</v>
      </c>
      <c r="AA25" s="296">
        <v>25</v>
      </c>
      <c r="AB25" s="296">
        <v>26</v>
      </c>
      <c r="AC25" s="296">
        <v>29</v>
      </c>
      <c r="AD25" s="296">
        <v>30</v>
      </c>
      <c r="AE25" s="296">
        <v>42</v>
      </c>
      <c r="AF25" s="296">
        <v>50</v>
      </c>
      <c r="AG25" s="296">
        <v>56</v>
      </c>
      <c r="AH25" s="296">
        <v>54</v>
      </c>
      <c r="AI25" s="296">
        <v>49</v>
      </c>
      <c r="AJ25" s="296">
        <v>50</v>
      </c>
      <c r="AK25" s="296">
        <v>49</v>
      </c>
      <c r="AL25" s="296">
        <v>59</v>
      </c>
      <c r="AM25" s="296">
        <v>50</v>
      </c>
      <c r="AN25" s="296">
        <v>49</v>
      </c>
      <c r="AO25" s="296">
        <v>44</v>
      </c>
      <c r="AP25" s="296">
        <v>42</v>
      </c>
      <c r="AQ25" s="296">
        <v>40</v>
      </c>
      <c r="AR25" s="296">
        <v>35</v>
      </c>
      <c r="AS25" s="296">
        <v>31</v>
      </c>
      <c r="AT25" s="296">
        <v>31</v>
      </c>
      <c r="AU25" s="296">
        <v>35</v>
      </c>
      <c r="AV25" s="296">
        <v>29</v>
      </c>
      <c r="AW25" s="296">
        <v>30</v>
      </c>
      <c r="AX25" s="296">
        <v>24</v>
      </c>
      <c r="AY25" s="296">
        <v>23</v>
      </c>
      <c r="AZ25" s="296">
        <v>18</v>
      </c>
      <c r="BA25" s="296">
        <v>22</v>
      </c>
      <c r="BB25" s="296">
        <v>25</v>
      </c>
      <c r="BC25" s="296">
        <v>30</v>
      </c>
      <c r="BD25" s="296">
        <v>25</v>
      </c>
      <c r="BE25" s="296">
        <v>27</v>
      </c>
      <c r="BF25" s="296">
        <v>20</v>
      </c>
      <c r="BG25" s="296">
        <v>21</v>
      </c>
      <c r="BH25" s="296">
        <v>17</v>
      </c>
      <c r="BI25" s="296">
        <v>21</v>
      </c>
      <c r="BJ25" s="296">
        <v>20</v>
      </c>
      <c r="BK25" s="296">
        <v>29</v>
      </c>
      <c r="BL25" s="296">
        <v>43</v>
      </c>
      <c r="BM25" s="296">
        <v>38</v>
      </c>
      <c r="BN25" s="296">
        <v>42</v>
      </c>
      <c r="BO25" s="296">
        <v>33</v>
      </c>
      <c r="BP25" s="296">
        <v>26</v>
      </c>
      <c r="BQ25" s="296">
        <v>25</v>
      </c>
      <c r="BR25" s="296">
        <v>24</v>
      </c>
      <c r="BS25" s="296">
        <v>27</v>
      </c>
      <c r="BT25" s="296">
        <v>26</v>
      </c>
      <c r="BU25" s="296">
        <v>22</v>
      </c>
      <c r="BV25" s="296">
        <v>21</v>
      </c>
      <c r="BW25" s="296">
        <v>20</v>
      </c>
    </row>
    <row r="26" spans="1:75" x14ac:dyDescent="0.25">
      <c r="A26" t="s">
        <v>23</v>
      </c>
      <c r="B26" s="296">
        <v>2084</v>
      </c>
      <c r="C26" s="296">
        <v>2132</v>
      </c>
      <c r="D26" s="296">
        <v>2110</v>
      </c>
      <c r="E26" s="296">
        <v>2187</v>
      </c>
      <c r="F26" s="296">
        <v>2211</v>
      </c>
      <c r="G26" s="296">
        <v>2245</v>
      </c>
      <c r="H26" s="296">
        <v>2224</v>
      </c>
      <c r="I26" s="296">
        <v>2166</v>
      </c>
      <c r="J26" s="296">
        <v>2164</v>
      </c>
      <c r="K26" s="296">
        <v>2149</v>
      </c>
      <c r="L26" s="296">
        <v>2098</v>
      </c>
      <c r="M26" s="296">
        <v>2096</v>
      </c>
      <c r="N26" s="296">
        <v>2086</v>
      </c>
      <c r="O26" s="296">
        <v>2145</v>
      </c>
      <c r="P26" s="296">
        <v>2106</v>
      </c>
      <c r="Q26" s="296">
        <v>2138</v>
      </c>
      <c r="R26" s="296">
        <v>2105</v>
      </c>
      <c r="S26" s="296">
        <v>2061</v>
      </c>
      <c r="T26" s="296">
        <v>1996</v>
      </c>
      <c r="U26" s="296">
        <v>1978</v>
      </c>
      <c r="V26" s="296">
        <v>1980</v>
      </c>
      <c r="W26" s="296">
        <v>1934</v>
      </c>
      <c r="X26" s="296">
        <v>1852</v>
      </c>
      <c r="Y26" s="296">
        <v>1818</v>
      </c>
      <c r="Z26" s="296">
        <v>1809</v>
      </c>
      <c r="AA26" s="296">
        <v>1768</v>
      </c>
      <c r="AB26" s="296">
        <v>1695</v>
      </c>
      <c r="AC26" s="296">
        <v>1660</v>
      </c>
      <c r="AD26" s="296">
        <v>1639</v>
      </c>
      <c r="AE26" s="296">
        <v>1651</v>
      </c>
      <c r="AF26" s="296">
        <v>1609</v>
      </c>
      <c r="AG26" s="296">
        <v>1589</v>
      </c>
      <c r="AH26" s="296">
        <v>1522</v>
      </c>
      <c r="AI26" s="296">
        <v>1529</v>
      </c>
      <c r="AJ26" s="296">
        <v>1482</v>
      </c>
      <c r="AK26" s="296">
        <v>1433</v>
      </c>
      <c r="AL26" s="296">
        <v>1423</v>
      </c>
      <c r="AM26" s="296">
        <v>1413</v>
      </c>
      <c r="AN26" s="296">
        <v>1329</v>
      </c>
      <c r="AO26" s="296">
        <v>1315</v>
      </c>
      <c r="AP26" s="296">
        <v>1284</v>
      </c>
      <c r="AQ26" s="296">
        <v>1245</v>
      </c>
      <c r="AR26" s="296">
        <v>1177</v>
      </c>
      <c r="AS26" s="296">
        <v>1124</v>
      </c>
      <c r="AT26" s="296">
        <v>1144</v>
      </c>
      <c r="AU26" s="296">
        <v>1096</v>
      </c>
      <c r="AV26" s="296">
        <v>1044</v>
      </c>
      <c r="AW26" s="296">
        <v>946</v>
      </c>
      <c r="AX26" s="296">
        <v>891</v>
      </c>
      <c r="AY26" s="296">
        <v>863</v>
      </c>
      <c r="AZ26" s="296">
        <v>799</v>
      </c>
      <c r="BA26" s="296">
        <v>787</v>
      </c>
      <c r="BB26" s="296">
        <v>762</v>
      </c>
      <c r="BC26" s="296">
        <v>794</v>
      </c>
      <c r="BD26" s="296">
        <v>804</v>
      </c>
      <c r="BE26" s="296">
        <v>781</v>
      </c>
      <c r="BF26" s="296">
        <v>797</v>
      </c>
      <c r="BG26" s="296">
        <v>820</v>
      </c>
      <c r="BH26" s="296">
        <v>853</v>
      </c>
      <c r="BI26" s="296">
        <v>887</v>
      </c>
      <c r="BJ26" s="296">
        <v>924</v>
      </c>
      <c r="BK26" s="296">
        <v>975</v>
      </c>
      <c r="BL26" s="296">
        <v>987</v>
      </c>
      <c r="BM26" s="296">
        <v>1004</v>
      </c>
      <c r="BN26" s="296">
        <v>992</v>
      </c>
      <c r="BO26" s="296">
        <v>975</v>
      </c>
      <c r="BP26" s="296">
        <v>997</v>
      </c>
      <c r="BQ26" s="296">
        <v>1021</v>
      </c>
      <c r="BR26" s="296">
        <v>1056</v>
      </c>
      <c r="BS26" s="296">
        <v>1031</v>
      </c>
      <c r="BT26" s="296">
        <v>937</v>
      </c>
      <c r="BU26" s="296">
        <v>981</v>
      </c>
      <c r="BV26" s="296">
        <v>1004</v>
      </c>
      <c r="BW26" s="296">
        <v>1015</v>
      </c>
    </row>
    <row r="27" spans="1:75" x14ac:dyDescent="0.25">
      <c r="A27" t="s">
        <v>24</v>
      </c>
      <c r="B27" s="296">
        <v>78</v>
      </c>
      <c r="C27" s="296">
        <v>78</v>
      </c>
      <c r="D27" s="296">
        <v>83</v>
      </c>
      <c r="E27" s="296">
        <v>80</v>
      </c>
      <c r="F27" s="296">
        <v>88</v>
      </c>
      <c r="G27" s="296">
        <v>95</v>
      </c>
      <c r="H27" s="296">
        <v>102</v>
      </c>
      <c r="I27" s="296">
        <v>111</v>
      </c>
      <c r="J27" s="296">
        <v>114</v>
      </c>
      <c r="K27" s="296">
        <v>118</v>
      </c>
      <c r="L27" s="296">
        <v>112</v>
      </c>
      <c r="M27" s="296">
        <v>116</v>
      </c>
      <c r="N27" s="296">
        <v>124</v>
      </c>
      <c r="O27" s="296">
        <v>123</v>
      </c>
      <c r="P27" s="296">
        <v>125</v>
      </c>
      <c r="Q27" s="296">
        <v>123</v>
      </c>
      <c r="R27" s="296">
        <v>114</v>
      </c>
      <c r="S27" s="296">
        <v>125</v>
      </c>
      <c r="T27" s="296">
        <v>118</v>
      </c>
      <c r="U27" s="296">
        <v>97</v>
      </c>
      <c r="V27" s="296">
        <v>99</v>
      </c>
      <c r="W27" s="296">
        <v>107</v>
      </c>
      <c r="X27" s="296">
        <v>111</v>
      </c>
      <c r="Y27" s="296">
        <v>115</v>
      </c>
      <c r="Z27" s="296">
        <v>113</v>
      </c>
      <c r="AA27" s="296">
        <v>110</v>
      </c>
      <c r="AB27" s="296">
        <v>92</v>
      </c>
      <c r="AC27" s="296">
        <v>98</v>
      </c>
      <c r="AD27" s="296">
        <v>95</v>
      </c>
      <c r="AE27" s="296">
        <v>92</v>
      </c>
      <c r="AF27" s="296">
        <v>88</v>
      </c>
      <c r="AG27" s="296">
        <v>97</v>
      </c>
      <c r="AH27" s="296">
        <v>97</v>
      </c>
      <c r="AI27" s="296">
        <v>96</v>
      </c>
      <c r="AJ27" s="296">
        <v>98</v>
      </c>
      <c r="AK27" s="296">
        <v>98</v>
      </c>
      <c r="AL27" s="296">
        <v>98</v>
      </c>
      <c r="AM27" s="296">
        <v>102</v>
      </c>
      <c r="AN27" s="296">
        <v>88</v>
      </c>
      <c r="AO27" s="296">
        <v>85</v>
      </c>
      <c r="AP27" s="296">
        <v>77</v>
      </c>
      <c r="AQ27" s="296">
        <v>93</v>
      </c>
      <c r="AR27" s="296">
        <v>89</v>
      </c>
      <c r="AS27" s="296">
        <v>96</v>
      </c>
      <c r="AT27" s="296">
        <v>80</v>
      </c>
      <c r="AU27" s="296">
        <v>75</v>
      </c>
      <c r="AV27" s="296">
        <v>80</v>
      </c>
      <c r="AW27" s="296">
        <v>75</v>
      </c>
      <c r="AX27" s="296">
        <v>73</v>
      </c>
      <c r="AY27" s="296">
        <v>89</v>
      </c>
      <c r="AZ27" s="296">
        <v>82</v>
      </c>
      <c r="BA27" s="296">
        <v>83</v>
      </c>
      <c r="BB27" s="296">
        <v>77</v>
      </c>
      <c r="BC27" s="296">
        <v>83</v>
      </c>
      <c r="BD27" s="296">
        <v>91</v>
      </c>
      <c r="BE27" s="296">
        <v>79</v>
      </c>
      <c r="BF27" s="296">
        <v>79</v>
      </c>
      <c r="BG27" s="296">
        <v>76</v>
      </c>
      <c r="BH27" s="296">
        <v>74</v>
      </c>
      <c r="BI27" s="296">
        <v>81</v>
      </c>
      <c r="BJ27" s="296">
        <v>99</v>
      </c>
      <c r="BK27" s="296">
        <v>98</v>
      </c>
      <c r="BL27" s="296">
        <v>90</v>
      </c>
      <c r="BM27" s="296">
        <v>87</v>
      </c>
      <c r="BN27" s="296">
        <v>80</v>
      </c>
      <c r="BO27" s="296">
        <v>83</v>
      </c>
      <c r="BP27" s="296">
        <v>79</v>
      </c>
      <c r="BQ27" s="296">
        <v>91</v>
      </c>
      <c r="BR27" s="296">
        <v>95</v>
      </c>
      <c r="BS27" s="296">
        <v>101</v>
      </c>
      <c r="BT27" s="296">
        <v>90</v>
      </c>
      <c r="BU27" s="296">
        <v>89</v>
      </c>
      <c r="BV27" s="296">
        <v>82</v>
      </c>
      <c r="BW27" s="296">
        <v>89</v>
      </c>
    </row>
    <row r="28" spans="1:75" x14ac:dyDescent="0.25">
      <c r="A28" t="s">
        <v>25</v>
      </c>
      <c r="B28" s="296">
        <v>270</v>
      </c>
      <c r="C28" s="296">
        <v>259</v>
      </c>
      <c r="D28" s="296">
        <v>253</v>
      </c>
      <c r="E28" s="296">
        <v>248</v>
      </c>
      <c r="F28" s="296">
        <v>231</v>
      </c>
      <c r="G28" s="296">
        <v>242</v>
      </c>
      <c r="H28" s="296">
        <v>216</v>
      </c>
      <c r="I28" s="296">
        <v>195</v>
      </c>
      <c r="J28" s="296">
        <v>192</v>
      </c>
      <c r="K28" s="296">
        <v>210</v>
      </c>
      <c r="L28" s="296">
        <v>196</v>
      </c>
      <c r="M28" s="296">
        <v>171</v>
      </c>
      <c r="N28" s="296">
        <v>167</v>
      </c>
      <c r="O28" s="296">
        <v>171</v>
      </c>
      <c r="P28" s="296">
        <v>164</v>
      </c>
      <c r="Q28" s="296">
        <v>162</v>
      </c>
      <c r="R28" s="296">
        <v>165</v>
      </c>
      <c r="S28" s="296">
        <v>151</v>
      </c>
      <c r="T28" s="296">
        <v>143</v>
      </c>
      <c r="U28" s="296">
        <v>144</v>
      </c>
      <c r="V28" s="296">
        <v>134</v>
      </c>
      <c r="W28" s="296">
        <v>129</v>
      </c>
      <c r="X28" s="296">
        <v>131</v>
      </c>
      <c r="Y28" s="296">
        <v>127</v>
      </c>
      <c r="Z28" s="296">
        <v>130</v>
      </c>
      <c r="AA28" s="296">
        <v>150</v>
      </c>
      <c r="AB28" s="296">
        <v>163</v>
      </c>
      <c r="AC28" s="296">
        <v>173</v>
      </c>
      <c r="AD28" s="296">
        <v>166</v>
      </c>
      <c r="AE28" s="296">
        <v>180</v>
      </c>
      <c r="AF28" s="296">
        <v>193</v>
      </c>
      <c r="AG28" s="296">
        <v>198</v>
      </c>
      <c r="AH28" s="296">
        <v>196</v>
      </c>
      <c r="AI28" s="296">
        <v>204</v>
      </c>
      <c r="AJ28" s="296">
        <v>197</v>
      </c>
      <c r="AK28" s="296">
        <v>195</v>
      </c>
      <c r="AL28" s="296">
        <v>207</v>
      </c>
      <c r="AM28" s="296">
        <v>224</v>
      </c>
      <c r="AN28" s="296">
        <v>230</v>
      </c>
      <c r="AO28" s="296">
        <v>227</v>
      </c>
      <c r="AP28" s="296">
        <v>223</v>
      </c>
      <c r="AQ28" s="296">
        <v>230</v>
      </c>
      <c r="AR28" s="296">
        <v>237</v>
      </c>
      <c r="AS28" s="296">
        <v>260</v>
      </c>
      <c r="AT28" s="296">
        <v>271</v>
      </c>
      <c r="AU28" s="296">
        <v>276</v>
      </c>
      <c r="AV28" s="296">
        <v>248</v>
      </c>
      <c r="AW28" s="296">
        <v>232</v>
      </c>
      <c r="AX28" s="296">
        <v>234</v>
      </c>
      <c r="AY28" s="296">
        <v>222</v>
      </c>
      <c r="AZ28" s="296">
        <v>241</v>
      </c>
      <c r="BA28" s="296">
        <v>234</v>
      </c>
      <c r="BB28" s="296">
        <v>231</v>
      </c>
      <c r="BC28" s="296">
        <v>232</v>
      </c>
      <c r="BD28" s="296">
        <v>228</v>
      </c>
      <c r="BE28" s="296">
        <v>232</v>
      </c>
      <c r="BF28" s="296">
        <v>230</v>
      </c>
      <c r="BG28" s="296">
        <v>233</v>
      </c>
      <c r="BH28" s="296">
        <v>248</v>
      </c>
      <c r="BI28" s="296">
        <v>252</v>
      </c>
      <c r="BJ28" s="296">
        <v>287</v>
      </c>
      <c r="BK28" s="296">
        <v>277</v>
      </c>
      <c r="BL28" s="296">
        <v>292</v>
      </c>
      <c r="BM28" s="296">
        <v>281</v>
      </c>
      <c r="BN28" s="296">
        <v>287</v>
      </c>
      <c r="BO28" s="296">
        <v>288</v>
      </c>
      <c r="BP28" s="296">
        <v>283</v>
      </c>
      <c r="BQ28" s="296">
        <v>285</v>
      </c>
      <c r="BR28" s="296">
        <v>287</v>
      </c>
      <c r="BS28" s="296">
        <v>279</v>
      </c>
      <c r="BT28" s="296">
        <v>271</v>
      </c>
      <c r="BU28" s="296">
        <v>248</v>
      </c>
      <c r="BV28" s="296">
        <v>259</v>
      </c>
      <c r="BW28" s="296">
        <v>277</v>
      </c>
    </row>
    <row r="29" spans="1:75" x14ac:dyDescent="0.25">
      <c r="A29" t="s">
        <v>26</v>
      </c>
      <c r="B29" s="296">
        <v>2948</v>
      </c>
      <c r="C29" s="296">
        <v>2982</v>
      </c>
      <c r="D29" s="296">
        <v>3124</v>
      </c>
      <c r="E29" s="296">
        <v>3176</v>
      </c>
      <c r="F29" s="296">
        <v>3170</v>
      </c>
      <c r="G29" s="296">
        <v>3166</v>
      </c>
      <c r="H29" s="296">
        <v>3112</v>
      </c>
      <c r="I29" s="296">
        <v>3057</v>
      </c>
      <c r="J29" s="296">
        <v>3035</v>
      </c>
      <c r="K29" s="296">
        <v>3079</v>
      </c>
      <c r="L29" s="296">
        <v>3086</v>
      </c>
      <c r="M29" s="296">
        <v>3055</v>
      </c>
      <c r="N29" s="296">
        <v>3072</v>
      </c>
      <c r="O29" s="296">
        <v>3037</v>
      </c>
      <c r="P29" s="296">
        <v>3073</v>
      </c>
      <c r="Q29" s="296">
        <v>3079</v>
      </c>
      <c r="R29" s="296">
        <v>3088</v>
      </c>
      <c r="S29" s="296">
        <v>3123</v>
      </c>
      <c r="T29" s="296">
        <v>3046</v>
      </c>
      <c r="U29" s="296">
        <v>3049</v>
      </c>
      <c r="V29" s="296">
        <v>3020</v>
      </c>
      <c r="W29" s="296">
        <v>2968</v>
      </c>
      <c r="X29" s="296">
        <v>2862</v>
      </c>
      <c r="Y29" s="296">
        <v>2792</v>
      </c>
      <c r="Z29" s="296">
        <v>2707</v>
      </c>
      <c r="AA29" s="296">
        <v>2617</v>
      </c>
      <c r="AB29" s="296">
        <v>2576</v>
      </c>
      <c r="AC29" s="296">
        <v>2588</v>
      </c>
      <c r="AD29" s="296">
        <v>2537</v>
      </c>
      <c r="AE29" s="296">
        <v>2490</v>
      </c>
      <c r="AF29" s="296">
        <v>2426</v>
      </c>
      <c r="AG29" s="296">
        <v>2401</v>
      </c>
      <c r="AH29" s="296">
        <v>2345</v>
      </c>
      <c r="AI29" s="296">
        <v>2305</v>
      </c>
      <c r="AJ29" s="296">
        <v>2215</v>
      </c>
      <c r="AK29" s="296">
        <v>2142</v>
      </c>
      <c r="AL29" s="296">
        <v>2111</v>
      </c>
      <c r="AM29" s="296">
        <v>2162</v>
      </c>
      <c r="AN29" s="296">
        <v>2224</v>
      </c>
      <c r="AO29" s="296">
        <v>2232</v>
      </c>
      <c r="AP29" s="296">
        <v>2315</v>
      </c>
      <c r="AQ29" s="296">
        <v>2345</v>
      </c>
      <c r="AR29" s="296">
        <v>2361</v>
      </c>
      <c r="AS29" s="296">
        <v>2317</v>
      </c>
      <c r="AT29" s="296">
        <v>2197</v>
      </c>
      <c r="AU29" s="296">
        <v>2223</v>
      </c>
      <c r="AV29" s="296">
        <v>2237</v>
      </c>
      <c r="AW29" s="296">
        <v>2178</v>
      </c>
      <c r="AX29" s="296">
        <v>2130</v>
      </c>
      <c r="AY29" s="296">
        <v>2178</v>
      </c>
      <c r="AZ29" s="296">
        <v>2112</v>
      </c>
      <c r="BA29" s="296">
        <v>2027</v>
      </c>
      <c r="BB29" s="296">
        <v>1915</v>
      </c>
      <c r="BC29" s="296">
        <v>1834</v>
      </c>
      <c r="BD29" s="296">
        <v>1789</v>
      </c>
      <c r="BE29" s="296">
        <v>1676</v>
      </c>
      <c r="BF29" s="296">
        <v>1613</v>
      </c>
      <c r="BG29" s="296">
        <v>1580</v>
      </c>
      <c r="BH29" s="296">
        <v>1578</v>
      </c>
      <c r="BI29" s="296">
        <v>1563</v>
      </c>
      <c r="BJ29" s="296">
        <v>1515</v>
      </c>
      <c r="BK29" s="296">
        <v>1532</v>
      </c>
      <c r="BL29" s="296">
        <v>1624</v>
      </c>
      <c r="BM29" s="296">
        <v>1679</v>
      </c>
      <c r="BN29" s="296">
        <v>1675</v>
      </c>
      <c r="BO29" s="296">
        <v>1770</v>
      </c>
      <c r="BP29" s="296">
        <v>1880</v>
      </c>
      <c r="BQ29" s="296">
        <v>1841</v>
      </c>
      <c r="BR29" s="296">
        <v>1827</v>
      </c>
      <c r="BS29" s="296">
        <v>1808</v>
      </c>
      <c r="BT29" s="296">
        <v>1844</v>
      </c>
      <c r="BU29" s="296">
        <v>1825</v>
      </c>
      <c r="BV29" s="296">
        <v>1789</v>
      </c>
      <c r="BW29" s="296">
        <v>1827</v>
      </c>
    </row>
    <row r="30" spans="1:75" x14ac:dyDescent="0.25">
      <c r="A30" t="s">
        <v>27</v>
      </c>
      <c r="B30" s="296">
        <v>120</v>
      </c>
      <c r="C30" s="296">
        <v>131</v>
      </c>
      <c r="D30" s="296">
        <v>98</v>
      </c>
      <c r="E30" s="296">
        <v>93</v>
      </c>
      <c r="F30" s="296">
        <v>94</v>
      </c>
      <c r="G30" s="296">
        <v>86</v>
      </c>
      <c r="H30" s="296">
        <v>82</v>
      </c>
      <c r="I30" s="296">
        <v>72</v>
      </c>
      <c r="J30" s="296">
        <v>69</v>
      </c>
      <c r="K30" s="296">
        <v>64</v>
      </c>
      <c r="L30" s="296">
        <v>56</v>
      </c>
      <c r="M30" s="296">
        <v>56</v>
      </c>
      <c r="N30" s="296">
        <v>45</v>
      </c>
      <c r="O30" s="296">
        <v>43</v>
      </c>
      <c r="P30" s="296">
        <v>47</v>
      </c>
      <c r="Q30" s="296">
        <v>48</v>
      </c>
      <c r="R30" s="296">
        <v>50</v>
      </c>
      <c r="S30" s="296">
        <v>52</v>
      </c>
      <c r="T30" s="296">
        <v>48</v>
      </c>
      <c r="U30" s="296">
        <v>52</v>
      </c>
      <c r="V30" s="296">
        <v>48</v>
      </c>
      <c r="W30" s="296">
        <v>58</v>
      </c>
      <c r="X30" s="296">
        <v>69</v>
      </c>
      <c r="Y30" s="296">
        <v>76</v>
      </c>
      <c r="Z30" s="296">
        <v>81</v>
      </c>
      <c r="AA30" s="296">
        <v>86</v>
      </c>
      <c r="AB30" s="296">
        <v>81</v>
      </c>
      <c r="AC30" s="296">
        <v>85</v>
      </c>
      <c r="AD30" s="296">
        <v>82</v>
      </c>
      <c r="AE30" s="296">
        <v>87</v>
      </c>
      <c r="AF30" s="296">
        <v>80</v>
      </c>
      <c r="AG30" s="296">
        <v>83</v>
      </c>
      <c r="AH30" s="296">
        <v>75</v>
      </c>
      <c r="AI30" s="296">
        <v>79</v>
      </c>
      <c r="AJ30" s="296">
        <v>77</v>
      </c>
      <c r="AK30" s="296">
        <v>91</v>
      </c>
      <c r="AL30" s="296">
        <v>96</v>
      </c>
      <c r="AM30" s="296">
        <v>95</v>
      </c>
      <c r="AN30" s="296">
        <v>89</v>
      </c>
      <c r="AO30" s="296">
        <v>84</v>
      </c>
      <c r="AP30" s="296">
        <v>86</v>
      </c>
      <c r="AQ30" s="296">
        <v>78</v>
      </c>
      <c r="AR30" s="296">
        <v>79</v>
      </c>
      <c r="AS30" s="296">
        <v>74</v>
      </c>
      <c r="AT30" s="296">
        <v>77</v>
      </c>
      <c r="AU30" s="296">
        <v>73</v>
      </c>
      <c r="AV30" s="296">
        <v>73</v>
      </c>
      <c r="AW30" s="296">
        <v>73</v>
      </c>
      <c r="AX30" s="296">
        <v>79</v>
      </c>
      <c r="AY30" s="296">
        <v>78</v>
      </c>
      <c r="AZ30" s="296">
        <v>87</v>
      </c>
      <c r="BA30" s="296">
        <v>77</v>
      </c>
      <c r="BB30" s="296">
        <v>65</v>
      </c>
      <c r="BC30" s="296">
        <v>65</v>
      </c>
      <c r="BD30" s="296">
        <v>61</v>
      </c>
      <c r="BE30" s="296">
        <v>65</v>
      </c>
      <c r="BF30" s="296">
        <v>69</v>
      </c>
      <c r="BG30" s="296">
        <v>69</v>
      </c>
      <c r="BH30" s="296">
        <v>64</v>
      </c>
      <c r="BI30" s="296">
        <v>65</v>
      </c>
      <c r="BJ30" s="296">
        <v>58</v>
      </c>
      <c r="BK30" s="296">
        <v>63</v>
      </c>
      <c r="BL30" s="296">
        <v>60</v>
      </c>
      <c r="BM30" s="296">
        <v>78</v>
      </c>
      <c r="BN30" s="296">
        <v>69</v>
      </c>
      <c r="BO30" s="296">
        <v>83</v>
      </c>
      <c r="BP30" s="296">
        <v>81</v>
      </c>
      <c r="BQ30" s="296">
        <v>75</v>
      </c>
      <c r="BR30" s="296">
        <v>67</v>
      </c>
      <c r="BS30" s="296">
        <v>68</v>
      </c>
      <c r="BT30" s="296">
        <v>63</v>
      </c>
      <c r="BU30" s="296">
        <v>69</v>
      </c>
      <c r="BV30" s="296">
        <v>74</v>
      </c>
      <c r="BW30" s="296">
        <v>72</v>
      </c>
    </row>
    <row r="31" spans="1:75" x14ac:dyDescent="0.25">
      <c r="A31" t="s">
        <v>28</v>
      </c>
      <c r="B31" s="296">
        <v>221</v>
      </c>
      <c r="C31" s="296">
        <v>219</v>
      </c>
      <c r="D31" s="296">
        <v>200</v>
      </c>
      <c r="E31" s="296">
        <v>196</v>
      </c>
      <c r="F31" s="296">
        <v>195</v>
      </c>
      <c r="G31" s="296">
        <v>191</v>
      </c>
      <c r="H31" s="296">
        <v>174</v>
      </c>
      <c r="I31" s="296">
        <v>168</v>
      </c>
      <c r="J31" s="296">
        <v>169</v>
      </c>
      <c r="K31" s="296">
        <v>174</v>
      </c>
      <c r="L31" s="296">
        <v>167</v>
      </c>
      <c r="M31" s="296">
        <v>180</v>
      </c>
      <c r="N31" s="296">
        <v>177</v>
      </c>
      <c r="O31" s="296">
        <v>182</v>
      </c>
      <c r="P31" s="296">
        <v>191</v>
      </c>
      <c r="Q31" s="296">
        <v>193</v>
      </c>
      <c r="R31" s="296">
        <v>192</v>
      </c>
      <c r="S31" s="296">
        <v>180</v>
      </c>
      <c r="T31" s="296">
        <v>165</v>
      </c>
      <c r="U31" s="296">
        <v>154</v>
      </c>
      <c r="V31" s="296">
        <v>167</v>
      </c>
      <c r="W31" s="296">
        <v>189</v>
      </c>
      <c r="X31" s="296">
        <v>180</v>
      </c>
      <c r="Y31" s="296">
        <v>180</v>
      </c>
      <c r="Z31" s="296">
        <v>183</v>
      </c>
      <c r="AA31" s="296">
        <v>181</v>
      </c>
      <c r="AB31" s="296">
        <v>166</v>
      </c>
      <c r="AC31" s="296">
        <v>170</v>
      </c>
      <c r="AD31" s="296">
        <v>169</v>
      </c>
      <c r="AE31" s="296">
        <v>168</v>
      </c>
      <c r="AF31" s="296">
        <v>172</v>
      </c>
      <c r="AG31" s="296">
        <v>183</v>
      </c>
      <c r="AH31" s="296">
        <v>197</v>
      </c>
      <c r="AI31" s="296">
        <v>205</v>
      </c>
      <c r="AJ31" s="296">
        <v>224</v>
      </c>
      <c r="AK31" s="296">
        <v>226</v>
      </c>
      <c r="AL31" s="296">
        <v>209</v>
      </c>
      <c r="AM31" s="296">
        <v>196</v>
      </c>
      <c r="AN31" s="296">
        <v>200</v>
      </c>
      <c r="AO31" s="296">
        <v>196</v>
      </c>
      <c r="AP31" s="296">
        <v>185</v>
      </c>
      <c r="AQ31" s="296">
        <v>196</v>
      </c>
      <c r="AR31" s="296">
        <v>186</v>
      </c>
      <c r="AS31" s="296">
        <v>155</v>
      </c>
      <c r="AT31" s="296">
        <v>139</v>
      </c>
      <c r="AU31" s="296">
        <v>150</v>
      </c>
      <c r="AV31" s="296">
        <v>153</v>
      </c>
      <c r="AW31" s="296">
        <v>150</v>
      </c>
      <c r="AX31" s="296">
        <v>159</v>
      </c>
      <c r="AY31" s="296">
        <v>145</v>
      </c>
      <c r="AZ31" s="296">
        <v>139</v>
      </c>
      <c r="BA31" s="296">
        <v>163</v>
      </c>
      <c r="BB31" s="296">
        <v>176</v>
      </c>
      <c r="BC31" s="296">
        <v>198</v>
      </c>
      <c r="BD31" s="296">
        <v>221</v>
      </c>
      <c r="BE31" s="296">
        <v>207</v>
      </c>
      <c r="BF31" s="296">
        <v>211</v>
      </c>
      <c r="BG31" s="296">
        <v>205</v>
      </c>
      <c r="BH31" s="296">
        <v>197</v>
      </c>
      <c r="BI31" s="296">
        <v>190</v>
      </c>
      <c r="BJ31" s="296">
        <v>203</v>
      </c>
      <c r="BK31" s="296">
        <v>214</v>
      </c>
      <c r="BL31" s="296">
        <v>230</v>
      </c>
      <c r="BM31" s="296">
        <v>215</v>
      </c>
      <c r="BN31" s="296">
        <v>237</v>
      </c>
      <c r="BO31" s="296">
        <v>260</v>
      </c>
      <c r="BP31" s="296">
        <v>258</v>
      </c>
      <c r="BQ31" s="296">
        <v>280</v>
      </c>
      <c r="BR31" s="296">
        <v>291</v>
      </c>
      <c r="BS31" s="296">
        <v>316</v>
      </c>
      <c r="BT31" s="296">
        <v>330</v>
      </c>
      <c r="BU31" s="296">
        <v>332</v>
      </c>
      <c r="BV31" s="296">
        <v>345</v>
      </c>
      <c r="BW31" s="296">
        <v>339</v>
      </c>
    </row>
    <row r="32" spans="1:75" x14ac:dyDescent="0.25">
      <c r="A32" t="s">
        <v>29</v>
      </c>
      <c r="B32" s="296">
        <v>277</v>
      </c>
      <c r="C32" s="296">
        <v>281</v>
      </c>
      <c r="D32" s="296">
        <v>285</v>
      </c>
      <c r="E32" s="296">
        <v>293</v>
      </c>
      <c r="F32" s="296">
        <v>295</v>
      </c>
      <c r="G32" s="296">
        <v>291</v>
      </c>
      <c r="H32" s="296">
        <v>290</v>
      </c>
      <c r="I32" s="296">
        <v>278</v>
      </c>
      <c r="J32" s="296">
        <v>297</v>
      </c>
      <c r="K32" s="296">
        <v>311</v>
      </c>
      <c r="L32" s="296">
        <v>328</v>
      </c>
      <c r="M32" s="296">
        <v>352</v>
      </c>
      <c r="N32" s="296">
        <v>355</v>
      </c>
      <c r="O32" s="296">
        <v>376</v>
      </c>
      <c r="P32" s="296">
        <v>414</v>
      </c>
      <c r="Q32" s="296">
        <v>399</v>
      </c>
      <c r="R32" s="296">
        <v>386</v>
      </c>
      <c r="S32" s="296">
        <v>388</v>
      </c>
      <c r="T32" s="296">
        <v>358</v>
      </c>
      <c r="U32" s="296">
        <v>333</v>
      </c>
      <c r="V32" s="296">
        <v>331</v>
      </c>
      <c r="W32" s="296">
        <v>345</v>
      </c>
      <c r="X32" s="296">
        <v>351</v>
      </c>
      <c r="Y32" s="296">
        <v>336</v>
      </c>
      <c r="Z32" s="296">
        <v>304</v>
      </c>
      <c r="AA32" s="296">
        <v>312</v>
      </c>
      <c r="AB32" s="296">
        <v>311</v>
      </c>
      <c r="AC32" s="296">
        <v>288</v>
      </c>
      <c r="AD32" s="296">
        <v>285</v>
      </c>
      <c r="AE32" s="296">
        <v>280</v>
      </c>
      <c r="AF32" s="296">
        <v>275</v>
      </c>
      <c r="AG32" s="296">
        <v>275</v>
      </c>
      <c r="AH32" s="296">
        <v>280</v>
      </c>
      <c r="AI32" s="296">
        <v>295</v>
      </c>
      <c r="AJ32" s="296">
        <v>301</v>
      </c>
      <c r="AK32" s="296">
        <v>329</v>
      </c>
      <c r="AL32" s="296">
        <v>359</v>
      </c>
      <c r="AM32" s="296">
        <v>378</v>
      </c>
      <c r="AN32" s="296">
        <v>385</v>
      </c>
      <c r="AO32" s="296">
        <v>406</v>
      </c>
      <c r="AP32" s="296">
        <v>424</v>
      </c>
      <c r="AQ32" s="296">
        <v>399</v>
      </c>
      <c r="AR32" s="296">
        <v>392</v>
      </c>
      <c r="AS32" s="296">
        <v>385</v>
      </c>
      <c r="AT32" s="296">
        <v>367</v>
      </c>
      <c r="AU32" s="296">
        <v>343</v>
      </c>
      <c r="AV32" s="296">
        <v>314</v>
      </c>
      <c r="AW32" s="296">
        <v>279</v>
      </c>
      <c r="AX32" s="296">
        <v>242</v>
      </c>
      <c r="AY32" s="296">
        <v>221</v>
      </c>
      <c r="AZ32" s="296">
        <v>218</v>
      </c>
      <c r="BA32" s="296">
        <v>189</v>
      </c>
      <c r="BB32" s="296">
        <v>171</v>
      </c>
      <c r="BC32" s="296">
        <v>182</v>
      </c>
      <c r="BD32" s="296">
        <v>182</v>
      </c>
      <c r="BE32" s="296">
        <v>200</v>
      </c>
      <c r="BF32" s="296">
        <v>206</v>
      </c>
      <c r="BG32" s="296">
        <v>206</v>
      </c>
      <c r="BH32" s="296">
        <v>223</v>
      </c>
      <c r="BI32" s="296">
        <v>254</v>
      </c>
      <c r="BJ32" s="296">
        <v>238</v>
      </c>
      <c r="BK32" s="296">
        <v>259</v>
      </c>
      <c r="BL32" s="296">
        <v>258</v>
      </c>
      <c r="BM32" s="296">
        <v>243</v>
      </c>
      <c r="BN32" s="296">
        <v>285</v>
      </c>
      <c r="BO32" s="296">
        <v>310</v>
      </c>
      <c r="BP32" s="296">
        <v>319</v>
      </c>
      <c r="BQ32" s="296">
        <v>341</v>
      </c>
      <c r="BR32" s="296">
        <v>378</v>
      </c>
      <c r="BS32" s="296">
        <v>381</v>
      </c>
      <c r="BT32" s="296">
        <v>362</v>
      </c>
      <c r="BU32" s="296">
        <v>351</v>
      </c>
      <c r="BV32" s="296">
        <v>340</v>
      </c>
      <c r="BW32" s="296">
        <v>341</v>
      </c>
    </row>
    <row r="33" spans="1:75" x14ac:dyDescent="0.25">
      <c r="A33" t="s">
        <v>30</v>
      </c>
      <c r="B33" s="296">
        <v>22</v>
      </c>
      <c r="C33" s="296">
        <v>22</v>
      </c>
      <c r="D33" s="296">
        <v>25</v>
      </c>
      <c r="E33" s="296">
        <v>28</v>
      </c>
      <c r="F33" s="296">
        <v>27</v>
      </c>
      <c r="G33" s="296">
        <v>25</v>
      </c>
      <c r="H33" s="296">
        <v>27</v>
      </c>
      <c r="I33" s="296">
        <v>25</v>
      </c>
      <c r="J33" s="296">
        <v>23</v>
      </c>
      <c r="K33" s="296">
        <v>20</v>
      </c>
      <c r="L33" s="296">
        <v>17</v>
      </c>
      <c r="M33" s="296">
        <v>20</v>
      </c>
      <c r="N33" s="296">
        <v>23</v>
      </c>
      <c r="O33" s="296">
        <v>22</v>
      </c>
      <c r="P33" s="296">
        <v>22</v>
      </c>
      <c r="Q33" s="296">
        <v>22</v>
      </c>
      <c r="R33" s="296">
        <v>25</v>
      </c>
      <c r="S33" s="296">
        <v>29</v>
      </c>
      <c r="T33" s="296">
        <v>28</v>
      </c>
      <c r="U33" s="296">
        <v>28</v>
      </c>
      <c r="V33" s="296">
        <v>21</v>
      </c>
      <c r="W33" s="296">
        <v>18</v>
      </c>
      <c r="X33" s="296">
        <v>17</v>
      </c>
      <c r="Y33" s="296">
        <v>19</v>
      </c>
      <c r="Z33" s="296">
        <v>18</v>
      </c>
      <c r="AA33" s="296">
        <v>14</v>
      </c>
      <c r="AB33" s="296">
        <v>10</v>
      </c>
      <c r="AC33" s="296">
        <v>7</v>
      </c>
      <c r="AD33" s="296">
        <v>10</v>
      </c>
      <c r="AE33" s="296">
        <v>8</v>
      </c>
      <c r="AF33" s="296">
        <v>9</v>
      </c>
      <c r="AG33" s="296">
        <v>15</v>
      </c>
      <c r="AH33" s="296">
        <v>11</v>
      </c>
      <c r="AI33" s="296">
        <v>13</v>
      </c>
      <c r="AJ33" s="296">
        <v>13</v>
      </c>
      <c r="AK33" s="296">
        <v>8</v>
      </c>
      <c r="AL33" s="296">
        <v>10</v>
      </c>
      <c r="AM33" s="296">
        <v>10</v>
      </c>
      <c r="AN33" s="296">
        <v>14</v>
      </c>
      <c r="AO33" s="296">
        <v>13</v>
      </c>
      <c r="AP33" s="296">
        <v>14</v>
      </c>
      <c r="AQ33" s="296">
        <v>9</v>
      </c>
      <c r="AR33" s="296">
        <v>10</v>
      </c>
      <c r="AS33" s="296">
        <v>9</v>
      </c>
      <c r="AT33" s="296">
        <v>3</v>
      </c>
      <c r="AU33" s="296">
        <v>6</v>
      </c>
      <c r="AV33" s="296">
        <v>7</v>
      </c>
      <c r="AW33" s="296">
        <v>9</v>
      </c>
      <c r="AX33" s="296">
        <v>10</v>
      </c>
      <c r="AY33" s="296">
        <v>12</v>
      </c>
      <c r="AZ33" s="296">
        <v>16</v>
      </c>
      <c r="BA33" s="296">
        <v>15</v>
      </c>
      <c r="BB33" s="296">
        <v>11</v>
      </c>
      <c r="BC33" s="296">
        <v>16</v>
      </c>
      <c r="BD33" s="296">
        <v>13</v>
      </c>
      <c r="BE33" s="296">
        <v>14</v>
      </c>
      <c r="BF33" s="296">
        <v>15</v>
      </c>
      <c r="BG33" s="296">
        <v>15</v>
      </c>
      <c r="BH33" s="296">
        <v>17</v>
      </c>
      <c r="BI33" s="296">
        <v>11</v>
      </c>
      <c r="BJ33" s="296">
        <v>12</v>
      </c>
      <c r="BK33" s="296">
        <v>13</v>
      </c>
      <c r="BL33" s="296">
        <v>10</v>
      </c>
      <c r="BM33" s="296">
        <v>8</v>
      </c>
      <c r="BN33" s="296">
        <v>8</v>
      </c>
      <c r="BO33" s="296">
        <v>8</v>
      </c>
      <c r="BP33" s="296">
        <v>11</v>
      </c>
      <c r="BQ33" s="296">
        <v>10</v>
      </c>
      <c r="BR33" s="296">
        <v>9</v>
      </c>
      <c r="BS33" s="296">
        <v>15</v>
      </c>
      <c r="BT33" s="296">
        <v>15</v>
      </c>
      <c r="BU33" s="296">
        <v>16</v>
      </c>
      <c r="BV33" s="296">
        <v>14</v>
      </c>
      <c r="BW33" s="296">
        <v>13</v>
      </c>
    </row>
    <row r="34" spans="1:75" x14ac:dyDescent="0.25">
      <c r="A34" t="s">
        <v>31</v>
      </c>
      <c r="B34" s="296">
        <v>2118</v>
      </c>
      <c r="C34" s="296">
        <v>2198</v>
      </c>
      <c r="D34" s="296">
        <v>2247</v>
      </c>
      <c r="E34" s="296">
        <v>2350</v>
      </c>
      <c r="F34" s="296">
        <v>2435</v>
      </c>
      <c r="G34" s="296">
        <v>2362</v>
      </c>
      <c r="H34" s="296">
        <v>2286</v>
      </c>
      <c r="I34" s="296">
        <v>2235</v>
      </c>
      <c r="J34" s="296">
        <v>2231</v>
      </c>
      <c r="K34" s="296">
        <v>2260</v>
      </c>
      <c r="L34" s="296">
        <v>2260</v>
      </c>
      <c r="M34" s="296">
        <v>2239</v>
      </c>
      <c r="N34" s="296">
        <v>2279</v>
      </c>
      <c r="O34" s="296">
        <v>2289</v>
      </c>
      <c r="P34" s="296">
        <v>2365</v>
      </c>
      <c r="Q34" s="296">
        <v>2386</v>
      </c>
      <c r="R34" s="296">
        <v>2415</v>
      </c>
      <c r="S34" s="296">
        <v>2505</v>
      </c>
      <c r="T34" s="296">
        <v>2538</v>
      </c>
      <c r="U34" s="296">
        <v>2606</v>
      </c>
      <c r="V34" s="296">
        <v>2605</v>
      </c>
      <c r="W34" s="296">
        <v>2665</v>
      </c>
      <c r="X34" s="296">
        <v>2694</v>
      </c>
      <c r="Y34" s="296">
        <v>2721</v>
      </c>
      <c r="Z34" s="296">
        <v>2576</v>
      </c>
      <c r="AA34" s="296">
        <v>2635</v>
      </c>
      <c r="AB34" s="296">
        <v>2553</v>
      </c>
      <c r="AC34" s="296">
        <v>2522</v>
      </c>
      <c r="AD34" s="296">
        <v>2426</v>
      </c>
      <c r="AE34" s="296">
        <v>2371</v>
      </c>
      <c r="AF34" s="296">
        <v>2287</v>
      </c>
      <c r="AG34" s="296">
        <v>2222</v>
      </c>
      <c r="AH34" s="296">
        <v>2191</v>
      </c>
      <c r="AI34" s="296">
        <v>2152</v>
      </c>
      <c r="AJ34" s="296">
        <v>2102</v>
      </c>
      <c r="AK34" s="296">
        <v>2057</v>
      </c>
      <c r="AL34" s="296">
        <v>2005</v>
      </c>
      <c r="AM34" s="296">
        <v>2102</v>
      </c>
      <c r="AN34" s="296">
        <v>2110</v>
      </c>
      <c r="AO34" s="296">
        <v>2075</v>
      </c>
      <c r="AP34" s="296">
        <v>1932</v>
      </c>
      <c r="AQ34" s="296">
        <v>1959</v>
      </c>
      <c r="AR34" s="296">
        <v>1886</v>
      </c>
      <c r="AS34" s="296">
        <v>1793</v>
      </c>
      <c r="AT34" s="296">
        <v>1715</v>
      </c>
      <c r="AU34" s="296">
        <v>1779</v>
      </c>
      <c r="AV34" s="296">
        <v>1768</v>
      </c>
      <c r="AW34" s="296">
        <v>1760</v>
      </c>
      <c r="AX34" s="296">
        <v>1754</v>
      </c>
      <c r="AY34" s="296">
        <v>1817</v>
      </c>
      <c r="AZ34" s="296">
        <v>1688</v>
      </c>
      <c r="BA34" s="296">
        <v>1574</v>
      </c>
      <c r="BB34" s="296">
        <v>1536</v>
      </c>
      <c r="BC34" s="296">
        <v>1522</v>
      </c>
      <c r="BD34" s="296">
        <v>1505</v>
      </c>
      <c r="BE34" s="296">
        <v>1558</v>
      </c>
      <c r="BF34" s="296">
        <v>1590</v>
      </c>
      <c r="BG34" s="296">
        <v>1517</v>
      </c>
      <c r="BH34" s="296">
        <v>1460</v>
      </c>
      <c r="BI34" s="296">
        <v>1394</v>
      </c>
      <c r="BJ34" s="296">
        <v>1353</v>
      </c>
      <c r="BK34" s="296">
        <v>1337</v>
      </c>
      <c r="BL34" s="296">
        <v>1319</v>
      </c>
      <c r="BM34" s="296">
        <v>1335</v>
      </c>
      <c r="BN34" s="296">
        <v>1297</v>
      </c>
      <c r="BO34" s="296">
        <v>1333</v>
      </c>
      <c r="BP34" s="296">
        <v>1405</v>
      </c>
      <c r="BQ34" s="296">
        <v>1483</v>
      </c>
      <c r="BR34" s="296">
        <v>1455</v>
      </c>
      <c r="BS34" s="296">
        <v>1427</v>
      </c>
      <c r="BT34" s="296">
        <v>1428</v>
      </c>
      <c r="BU34" s="296">
        <v>1481</v>
      </c>
      <c r="BV34" s="296">
        <v>1573</v>
      </c>
      <c r="BW34" s="296">
        <v>1537</v>
      </c>
    </row>
    <row r="35" spans="1:75" x14ac:dyDescent="0.25">
      <c r="A35" t="s">
        <v>32</v>
      </c>
      <c r="B35" s="296">
        <v>203</v>
      </c>
      <c r="C35" s="296">
        <v>213</v>
      </c>
      <c r="D35" s="296">
        <v>216</v>
      </c>
      <c r="E35" s="296">
        <v>192</v>
      </c>
      <c r="F35" s="296">
        <v>209</v>
      </c>
      <c r="G35" s="296">
        <v>205</v>
      </c>
      <c r="H35" s="296">
        <v>200</v>
      </c>
      <c r="I35" s="296">
        <v>206</v>
      </c>
      <c r="J35" s="296">
        <v>204</v>
      </c>
      <c r="K35" s="296">
        <v>235</v>
      </c>
      <c r="L35" s="296">
        <v>240</v>
      </c>
      <c r="M35" s="296">
        <v>266</v>
      </c>
      <c r="N35" s="296">
        <v>307</v>
      </c>
      <c r="O35" s="296">
        <v>299</v>
      </c>
      <c r="P35" s="296">
        <v>308</v>
      </c>
      <c r="Q35" s="296">
        <v>295</v>
      </c>
      <c r="R35" s="296">
        <v>316</v>
      </c>
      <c r="S35" s="296">
        <v>304</v>
      </c>
      <c r="T35" s="296">
        <v>306</v>
      </c>
      <c r="U35" s="296">
        <v>306</v>
      </c>
      <c r="V35" s="296">
        <v>323</v>
      </c>
      <c r="W35" s="296">
        <v>323</v>
      </c>
      <c r="X35" s="296">
        <v>298</v>
      </c>
      <c r="Y35" s="296">
        <v>297</v>
      </c>
      <c r="Z35" s="296">
        <v>290</v>
      </c>
      <c r="AA35" s="296">
        <v>282</v>
      </c>
      <c r="AB35" s="296">
        <v>279</v>
      </c>
      <c r="AC35" s="296">
        <v>250</v>
      </c>
      <c r="AD35" s="296">
        <v>239</v>
      </c>
      <c r="AE35" s="296">
        <v>249</v>
      </c>
      <c r="AF35" s="296">
        <v>253</v>
      </c>
      <c r="AG35" s="296">
        <v>275</v>
      </c>
      <c r="AH35" s="296">
        <v>286</v>
      </c>
      <c r="AI35" s="296">
        <v>312</v>
      </c>
      <c r="AJ35" s="296">
        <v>326</v>
      </c>
      <c r="AK35" s="296">
        <v>320</v>
      </c>
      <c r="AL35" s="296">
        <v>315</v>
      </c>
      <c r="AM35" s="296">
        <v>327</v>
      </c>
      <c r="AN35" s="296">
        <v>326</v>
      </c>
      <c r="AO35" s="296">
        <v>339</v>
      </c>
      <c r="AP35" s="296">
        <v>335</v>
      </c>
      <c r="AQ35" s="296">
        <v>324</v>
      </c>
      <c r="AR35" s="296">
        <v>293</v>
      </c>
      <c r="AS35" s="296">
        <v>280</v>
      </c>
      <c r="AT35" s="296">
        <v>273</v>
      </c>
      <c r="AU35" s="296">
        <v>281</v>
      </c>
      <c r="AV35" s="296">
        <v>268</v>
      </c>
      <c r="AW35" s="296">
        <v>257</v>
      </c>
      <c r="AX35" s="296">
        <v>276</v>
      </c>
      <c r="AY35" s="296">
        <v>253</v>
      </c>
      <c r="AZ35" s="296">
        <v>243</v>
      </c>
      <c r="BA35" s="296">
        <v>228</v>
      </c>
      <c r="BB35" s="296">
        <v>236</v>
      </c>
      <c r="BC35" s="296">
        <v>253</v>
      </c>
      <c r="BD35" s="296">
        <v>263</v>
      </c>
      <c r="BE35" s="296">
        <v>271</v>
      </c>
      <c r="BF35" s="296">
        <v>273</v>
      </c>
      <c r="BG35" s="296">
        <v>288</v>
      </c>
      <c r="BH35" s="296">
        <v>318</v>
      </c>
      <c r="BI35" s="296">
        <v>338</v>
      </c>
      <c r="BJ35" s="296">
        <v>344</v>
      </c>
      <c r="BK35" s="296">
        <v>363</v>
      </c>
      <c r="BL35" s="296">
        <v>378</v>
      </c>
      <c r="BM35" s="296">
        <v>377</v>
      </c>
      <c r="BN35" s="296">
        <v>389</v>
      </c>
      <c r="BO35" s="296">
        <v>387</v>
      </c>
      <c r="BP35" s="296">
        <v>394</v>
      </c>
      <c r="BQ35" s="296">
        <v>430</v>
      </c>
      <c r="BR35" s="296">
        <v>468</v>
      </c>
      <c r="BS35" s="296">
        <v>505</v>
      </c>
      <c r="BT35" s="296">
        <v>568</v>
      </c>
      <c r="BU35" s="296">
        <v>589</v>
      </c>
      <c r="BV35" s="296">
        <v>554</v>
      </c>
      <c r="BW35" s="296">
        <v>468</v>
      </c>
    </row>
    <row r="36" spans="1:75" x14ac:dyDescent="0.25">
      <c r="A36" t="s">
        <v>33</v>
      </c>
      <c r="B36" s="296">
        <v>118</v>
      </c>
      <c r="C36" s="296">
        <v>119</v>
      </c>
      <c r="D36" s="296">
        <v>125</v>
      </c>
      <c r="E36" s="296">
        <v>125</v>
      </c>
      <c r="F36" s="296">
        <v>121</v>
      </c>
      <c r="G36" s="296">
        <v>112</v>
      </c>
      <c r="H36" s="296">
        <v>130</v>
      </c>
      <c r="I36" s="296">
        <v>128</v>
      </c>
      <c r="J36" s="296">
        <v>143</v>
      </c>
      <c r="K36" s="296">
        <v>154</v>
      </c>
      <c r="L36" s="296">
        <v>154</v>
      </c>
      <c r="M36" s="296">
        <v>148</v>
      </c>
      <c r="N36" s="296">
        <v>144</v>
      </c>
      <c r="O36" s="296">
        <v>144</v>
      </c>
      <c r="P36" s="296">
        <v>149</v>
      </c>
      <c r="Q36" s="296">
        <v>157</v>
      </c>
      <c r="R36" s="296">
        <v>147</v>
      </c>
      <c r="S36" s="296">
        <v>148</v>
      </c>
      <c r="T36" s="296">
        <v>146</v>
      </c>
      <c r="U36" s="296">
        <v>147</v>
      </c>
      <c r="V36" s="296">
        <v>147</v>
      </c>
      <c r="W36" s="296">
        <v>151</v>
      </c>
      <c r="X36" s="296">
        <v>154</v>
      </c>
      <c r="Y36" s="296">
        <v>158</v>
      </c>
      <c r="Z36" s="296">
        <v>157</v>
      </c>
      <c r="AA36" s="296">
        <v>173</v>
      </c>
      <c r="AB36" s="296">
        <v>184</v>
      </c>
      <c r="AC36" s="296">
        <v>184</v>
      </c>
      <c r="AD36" s="296">
        <v>197</v>
      </c>
      <c r="AE36" s="296">
        <v>187</v>
      </c>
      <c r="AF36" s="296">
        <v>186</v>
      </c>
      <c r="AG36" s="296">
        <v>175</v>
      </c>
      <c r="AH36" s="296">
        <v>166</v>
      </c>
      <c r="AI36" s="296">
        <v>186</v>
      </c>
      <c r="AJ36" s="296">
        <v>173</v>
      </c>
      <c r="AK36" s="296">
        <v>177</v>
      </c>
      <c r="AL36" s="296">
        <v>174</v>
      </c>
      <c r="AM36" s="296">
        <v>167</v>
      </c>
      <c r="AN36" s="296">
        <v>163</v>
      </c>
      <c r="AO36" s="296">
        <v>153</v>
      </c>
      <c r="AP36" s="296">
        <v>151</v>
      </c>
      <c r="AQ36" s="296">
        <v>151</v>
      </c>
      <c r="AR36" s="296">
        <v>145</v>
      </c>
      <c r="AS36" s="296">
        <v>138</v>
      </c>
      <c r="AT36" s="296">
        <v>131</v>
      </c>
      <c r="AU36" s="296">
        <v>132</v>
      </c>
      <c r="AV36" s="296">
        <v>137</v>
      </c>
      <c r="AW36" s="296">
        <v>124</v>
      </c>
      <c r="AX36" s="296">
        <v>111</v>
      </c>
      <c r="AY36" s="296">
        <v>113</v>
      </c>
      <c r="AZ36" s="296">
        <v>113</v>
      </c>
      <c r="BA36" s="296">
        <v>118</v>
      </c>
      <c r="BB36" s="296">
        <v>118</v>
      </c>
      <c r="BC36" s="296">
        <v>137</v>
      </c>
      <c r="BD36" s="296">
        <v>138</v>
      </c>
      <c r="BE36" s="296">
        <v>128</v>
      </c>
      <c r="BF36" s="296">
        <v>116</v>
      </c>
      <c r="BG36" s="296">
        <v>106</v>
      </c>
      <c r="BH36" s="296">
        <v>89</v>
      </c>
      <c r="BI36" s="296">
        <v>84</v>
      </c>
      <c r="BJ36" s="296">
        <v>81</v>
      </c>
      <c r="BK36" s="296">
        <v>96</v>
      </c>
      <c r="BL36" s="296">
        <v>105</v>
      </c>
      <c r="BM36" s="296">
        <v>110</v>
      </c>
      <c r="BN36" s="296">
        <v>108</v>
      </c>
      <c r="BO36" s="296">
        <v>113</v>
      </c>
      <c r="BP36" s="296">
        <v>108</v>
      </c>
      <c r="BQ36" s="296">
        <v>110</v>
      </c>
      <c r="BR36" s="296">
        <v>97</v>
      </c>
      <c r="BS36" s="296">
        <v>112</v>
      </c>
      <c r="BT36" s="296">
        <v>118</v>
      </c>
      <c r="BU36" s="296">
        <v>127</v>
      </c>
      <c r="BV36" s="296">
        <v>124</v>
      </c>
      <c r="BW36" s="296">
        <v>120</v>
      </c>
    </row>
    <row r="37" spans="1:75" x14ac:dyDescent="0.25">
      <c r="A37" t="s">
        <v>34</v>
      </c>
      <c r="B37" s="296">
        <v>83</v>
      </c>
      <c r="C37" s="296">
        <v>78</v>
      </c>
      <c r="D37" s="296">
        <v>74</v>
      </c>
      <c r="E37" s="296">
        <v>62</v>
      </c>
      <c r="F37" s="296">
        <v>53</v>
      </c>
      <c r="G37" s="296">
        <v>53</v>
      </c>
      <c r="H37" s="296">
        <v>54</v>
      </c>
      <c r="I37" s="296">
        <v>47</v>
      </c>
      <c r="J37" s="296">
        <v>44</v>
      </c>
      <c r="K37" s="296">
        <v>54</v>
      </c>
      <c r="L37" s="296">
        <v>48</v>
      </c>
      <c r="M37" s="296">
        <v>55</v>
      </c>
      <c r="N37" s="296">
        <v>46</v>
      </c>
      <c r="O37" s="296">
        <v>53</v>
      </c>
      <c r="P37" s="296">
        <v>59</v>
      </c>
      <c r="Q37" s="296">
        <v>55</v>
      </c>
      <c r="R37" s="296">
        <v>58</v>
      </c>
      <c r="S37" s="296">
        <v>64</v>
      </c>
      <c r="T37" s="296">
        <v>74</v>
      </c>
      <c r="U37" s="296">
        <v>60</v>
      </c>
      <c r="V37" s="296">
        <v>58</v>
      </c>
      <c r="W37" s="296">
        <v>62</v>
      </c>
      <c r="X37" s="296">
        <v>61</v>
      </c>
      <c r="Y37" s="296">
        <v>84</v>
      </c>
      <c r="Z37" s="296">
        <v>82</v>
      </c>
      <c r="AA37" s="296">
        <v>82</v>
      </c>
      <c r="AB37" s="296">
        <v>75</v>
      </c>
      <c r="AC37" s="296">
        <v>94</v>
      </c>
      <c r="AD37" s="296">
        <v>84</v>
      </c>
      <c r="AE37" s="296">
        <v>86</v>
      </c>
      <c r="AF37" s="296">
        <v>77</v>
      </c>
      <c r="AG37" s="296">
        <v>73</v>
      </c>
      <c r="AH37" s="296">
        <v>69</v>
      </c>
      <c r="AI37" s="296">
        <v>56</v>
      </c>
      <c r="AJ37" s="296">
        <v>50</v>
      </c>
      <c r="AK37" s="296">
        <v>51</v>
      </c>
      <c r="AL37" s="296">
        <v>59</v>
      </c>
      <c r="AM37" s="296">
        <v>65</v>
      </c>
      <c r="AN37" s="296">
        <v>56</v>
      </c>
      <c r="AO37" s="296">
        <v>63</v>
      </c>
      <c r="AP37" s="296">
        <v>54</v>
      </c>
      <c r="AQ37" s="296">
        <v>48</v>
      </c>
      <c r="AR37" s="296">
        <v>44</v>
      </c>
      <c r="AS37" s="296">
        <v>46</v>
      </c>
      <c r="AT37" s="296">
        <v>48</v>
      </c>
      <c r="AU37" s="296">
        <v>48</v>
      </c>
      <c r="AV37" s="296">
        <v>46</v>
      </c>
      <c r="AW37" s="296">
        <v>46</v>
      </c>
      <c r="AX37" s="296">
        <v>41</v>
      </c>
      <c r="AY37" s="296">
        <v>44</v>
      </c>
      <c r="AZ37" s="296">
        <v>44</v>
      </c>
      <c r="BA37" s="296">
        <v>47</v>
      </c>
      <c r="BB37" s="296">
        <v>50</v>
      </c>
      <c r="BC37" s="296">
        <v>44</v>
      </c>
      <c r="BD37" s="296">
        <v>47</v>
      </c>
      <c r="BE37" s="296">
        <v>41</v>
      </c>
      <c r="BF37" s="296">
        <v>39</v>
      </c>
      <c r="BG37" s="296">
        <v>44</v>
      </c>
      <c r="BH37" s="296">
        <v>51</v>
      </c>
      <c r="BI37" s="296">
        <v>48</v>
      </c>
      <c r="BJ37" s="296">
        <v>48</v>
      </c>
      <c r="BK37" s="296">
        <v>55</v>
      </c>
      <c r="BL37" s="296">
        <v>50</v>
      </c>
      <c r="BM37" s="296">
        <v>52</v>
      </c>
      <c r="BN37" s="296">
        <v>56</v>
      </c>
      <c r="BO37" s="296">
        <v>61</v>
      </c>
      <c r="BP37" s="296">
        <v>55</v>
      </c>
      <c r="BQ37" s="296">
        <v>56</v>
      </c>
      <c r="BR37" s="296">
        <v>49</v>
      </c>
      <c r="BS37" s="296">
        <v>56</v>
      </c>
      <c r="BT37" s="296">
        <v>57</v>
      </c>
      <c r="BU37" s="296">
        <v>61</v>
      </c>
      <c r="BV37" s="296">
        <v>55</v>
      </c>
      <c r="BW37" s="296">
        <v>48</v>
      </c>
    </row>
    <row r="38" spans="1:75" x14ac:dyDescent="0.25">
      <c r="A38" t="s">
        <v>35</v>
      </c>
      <c r="B38" s="296">
        <v>45570</v>
      </c>
      <c r="C38" s="296">
        <v>46183</v>
      </c>
      <c r="D38" s="296">
        <v>46750</v>
      </c>
      <c r="E38" s="296">
        <v>47052</v>
      </c>
      <c r="F38" s="296">
        <v>47048</v>
      </c>
      <c r="G38" s="296">
        <v>47078</v>
      </c>
      <c r="H38" s="296">
        <v>47163</v>
      </c>
      <c r="I38" s="296">
        <v>46715</v>
      </c>
      <c r="J38" s="296">
        <v>45706</v>
      </c>
      <c r="K38" s="296">
        <v>43898</v>
      </c>
      <c r="L38" s="296">
        <v>41063</v>
      </c>
      <c r="M38" s="296">
        <v>38839</v>
      </c>
      <c r="N38" s="296">
        <v>36815</v>
      </c>
      <c r="O38" s="296">
        <v>35408</v>
      </c>
      <c r="P38" s="296">
        <v>34169</v>
      </c>
      <c r="Q38" s="296">
        <v>33169</v>
      </c>
      <c r="R38" s="296">
        <v>31999</v>
      </c>
      <c r="S38" s="296">
        <v>31406</v>
      </c>
      <c r="T38" s="296">
        <v>30845</v>
      </c>
      <c r="U38" s="296">
        <v>29959</v>
      </c>
      <c r="V38" s="296">
        <v>29412</v>
      </c>
      <c r="W38" s="296">
        <v>28675</v>
      </c>
      <c r="X38" s="296">
        <v>28205</v>
      </c>
      <c r="Y38" s="296">
        <v>27424</v>
      </c>
      <c r="Z38" s="296">
        <v>26546</v>
      </c>
      <c r="AA38" s="296">
        <v>26137</v>
      </c>
      <c r="AB38" s="296">
        <v>25533</v>
      </c>
      <c r="AC38" s="296">
        <v>24692</v>
      </c>
      <c r="AD38" s="296">
        <v>23776</v>
      </c>
      <c r="AE38" s="296">
        <v>23867</v>
      </c>
      <c r="AF38" s="296">
        <v>23525</v>
      </c>
      <c r="AG38" s="296">
        <v>22890</v>
      </c>
      <c r="AH38" s="296">
        <v>22309</v>
      </c>
      <c r="AI38" s="296">
        <v>22194</v>
      </c>
      <c r="AJ38" s="296">
        <v>22295</v>
      </c>
      <c r="AK38" s="296">
        <v>22021</v>
      </c>
      <c r="AL38" s="296">
        <v>21702</v>
      </c>
      <c r="AM38" s="296">
        <v>21709</v>
      </c>
      <c r="AN38" s="296">
        <v>21659</v>
      </c>
      <c r="AO38" s="296">
        <v>21293</v>
      </c>
      <c r="AP38" s="296">
        <v>20705</v>
      </c>
      <c r="AQ38" s="296">
        <v>20359</v>
      </c>
      <c r="AR38" s="296">
        <v>19811</v>
      </c>
      <c r="AS38" s="296">
        <v>19090</v>
      </c>
      <c r="AT38" s="296">
        <v>18463</v>
      </c>
      <c r="AU38" s="296">
        <v>18008</v>
      </c>
      <c r="AV38" s="296">
        <v>17677</v>
      </c>
      <c r="AW38" s="296">
        <v>17507</v>
      </c>
      <c r="AX38" s="296">
        <v>17343</v>
      </c>
      <c r="AY38" s="296">
        <v>16863</v>
      </c>
      <c r="AZ38" s="296">
        <v>16783</v>
      </c>
      <c r="BA38" s="296">
        <v>16756</v>
      </c>
      <c r="BB38" s="296">
        <v>16774</v>
      </c>
      <c r="BC38" s="296">
        <v>16732</v>
      </c>
      <c r="BD38" s="296">
        <v>16715</v>
      </c>
      <c r="BE38" s="296">
        <v>16528</v>
      </c>
      <c r="BF38" s="296">
        <v>16426</v>
      </c>
      <c r="BG38" s="296">
        <v>16505</v>
      </c>
      <c r="BH38" s="296">
        <v>16691</v>
      </c>
      <c r="BI38" s="296">
        <v>16854</v>
      </c>
      <c r="BJ38" s="296">
        <v>17247</v>
      </c>
      <c r="BK38" s="296">
        <v>17498</v>
      </c>
      <c r="BL38" s="296">
        <v>18087</v>
      </c>
      <c r="BM38" s="296">
        <v>18569</v>
      </c>
      <c r="BN38" s="296">
        <v>18913</v>
      </c>
      <c r="BO38" s="296">
        <v>18871</v>
      </c>
      <c r="BP38" s="296">
        <v>18943</v>
      </c>
      <c r="BQ38" s="296">
        <v>19212</v>
      </c>
      <c r="BR38" s="296">
        <v>19187</v>
      </c>
      <c r="BS38" s="296">
        <v>19110</v>
      </c>
      <c r="BT38" s="296">
        <v>19222</v>
      </c>
      <c r="BU38" s="296">
        <v>19406</v>
      </c>
      <c r="BV38" s="296">
        <v>19338</v>
      </c>
      <c r="BW38" s="296">
        <v>19259</v>
      </c>
    </row>
    <row r="39" spans="1:75" x14ac:dyDescent="0.25">
      <c r="A39" t="s">
        <v>36</v>
      </c>
      <c r="B39" s="296">
        <v>138</v>
      </c>
      <c r="C39" s="296">
        <v>161</v>
      </c>
      <c r="D39" s="296">
        <v>169</v>
      </c>
      <c r="E39" s="296">
        <v>161</v>
      </c>
      <c r="F39" s="296">
        <v>157</v>
      </c>
      <c r="G39" s="296">
        <v>152</v>
      </c>
      <c r="H39" s="296">
        <v>150</v>
      </c>
      <c r="I39" s="296">
        <v>127</v>
      </c>
      <c r="J39" s="296">
        <v>144</v>
      </c>
      <c r="K39" s="296">
        <v>161</v>
      </c>
      <c r="L39" s="296">
        <v>167</v>
      </c>
      <c r="M39" s="296">
        <v>160</v>
      </c>
      <c r="N39" s="296">
        <v>170</v>
      </c>
      <c r="O39" s="296">
        <v>178</v>
      </c>
      <c r="P39" s="296">
        <v>170</v>
      </c>
      <c r="Q39" s="296">
        <v>195</v>
      </c>
      <c r="R39" s="296">
        <v>192</v>
      </c>
      <c r="S39" s="296">
        <v>169</v>
      </c>
      <c r="T39" s="296">
        <v>181</v>
      </c>
      <c r="U39" s="296">
        <v>195</v>
      </c>
      <c r="V39" s="296">
        <v>203</v>
      </c>
      <c r="W39" s="296">
        <v>216</v>
      </c>
      <c r="X39" s="296">
        <v>209</v>
      </c>
      <c r="Y39" s="296">
        <v>199</v>
      </c>
      <c r="Z39" s="296">
        <v>215</v>
      </c>
      <c r="AA39" s="296">
        <v>219</v>
      </c>
      <c r="AB39" s="296">
        <v>262</v>
      </c>
      <c r="AC39" s="296">
        <v>276</v>
      </c>
      <c r="AD39" s="296">
        <v>301</v>
      </c>
      <c r="AE39" s="296">
        <v>289</v>
      </c>
      <c r="AF39" s="296">
        <v>268</v>
      </c>
      <c r="AG39" s="296">
        <v>275</v>
      </c>
      <c r="AH39" s="296">
        <v>286</v>
      </c>
      <c r="AI39" s="296">
        <v>318</v>
      </c>
      <c r="AJ39" s="296">
        <v>301</v>
      </c>
      <c r="AK39" s="296">
        <v>297</v>
      </c>
      <c r="AL39" s="296">
        <v>311</v>
      </c>
      <c r="AM39" s="296">
        <v>277</v>
      </c>
      <c r="AN39" s="296">
        <v>255</v>
      </c>
      <c r="AO39" s="296">
        <v>264</v>
      </c>
      <c r="AP39" s="296">
        <v>241</v>
      </c>
      <c r="AQ39" s="296">
        <v>243</v>
      </c>
      <c r="AR39" s="296">
        <v>216</v>
      </c>
      <c r="AS39" s="296">
        <v>225</v>
      </c>
      <c r="AT39" s="296">
        <v>217</v>
      </c>
      <c r="AU39" s="296">
        <v>204</v>
      </c>
      <c r="AV39" s="296">
        <v>219</v>
      </c>
      <c r="AW39" s="296">
        <v>191</v>
      </c>
      <c r="AX39" s="296">
        <v>178</v>
      </c>
      <c r="AY39" s="296">
        <v>189</v>
      </c>
      <c r="AZ39" s="296">
        <v>196</v>
      </c>
      <c r="BA39" s="296">
        <v>173</v>
      </c>
      <c r="BB39" s="296">
        <v>172</v>
      </c>
      <c r="BC39" s="296">
        <v>176</v>
      </c>
      <c r="BD39" s="296">
        <v>158</v>
      </c>
      <c r="BE39" s="296">
        <v>152</v>
      </c>
      <c r="BF39" s="296">
        <v>167</v>
      </c>
      <c r="BG39" s="296">
        <v>166</v>
      </c>
      <c r="BH39" s="296">
        <v>178</v>
      </c>
      <c r="BI39" s="296">
        <v>202</v>
      </c>
      <c r="BJ39" s="296">
        <v>209</v>
      </c>
      <c r="BK39" s="296">
        <v>229</v>
      </c>
      <c r="BL39" s="296">
        <v>269</v>
      </c>
      <c r="BM39" s="296">
        <v>280</v>
      </c>
      <c r="BN39" s="296">
        <v>284</v>
      </c>
      <c r="BO39" s="296">
        <v>289</v>
      </c>
      <c r="BP39" s="296">
        <v>294</v>
      </c>
      <c r="BQ39" s="296">
        <v>299</v>
      </c>
      <c r="BR39" s="296">
        <v>278</v>
      </c>
      <c r="BS39" s="296">
        <v>265</v>
      </c>
      <c r="BT39" s="296">
        <v>244</v>
      </c>
      <c r="BU39" s="296">
        <v>236</v>
      </c>
      <c r="BV39" s="296">
        <v>259</v>
      </c>
      <c r="BW39" s="296">
        <v>279</v>
      </c>
    </row>
    <row r="40" spans="1:75" x14ac:dyDescent="0.25">
      <c r="A40" t="s">
        <v>37</v>
      </c>
      <c r="B40" s="296">
        <v>151</v>
      </c>
      <c r="C40" s="296">
        <v>150</v>
      </c>
      <c r="D40" s="296">
        <v>154</v>
      </c>
      <c r="E40" s="296">
        <v>144</v>
      </c>
      <c r="F40" s="296">
        <v>143</v>
      </c>
      <c r="G40" s="296">
        <v>141</v>
      </c>
      <c r="H40" s="296">
        <v>136</v>
      </c>
      <c r="I40" s="296">
        <v>140</v>
      </c>
      <c r="J40" s="296">
        <v>139</v>
      </c>
      <c r="K40" s="296">
        <v>142</v>
      </c>
      <c r="L40" s="296">
        <v>135</v>
      </c>
      <c r="M40" s="296">
        <v>135</v>
      </c>
      <c r="N40" s="296">
        <v>135</v>
      </c>
      <c r="O40" s="296">
        <v>127</v>
      </c>
      <c r="P40" s="296">
        <v>116</v>
      </c>
      <c r="Q40" s="296">
        <v>114</v>
      </c>
      <c r="R40" s="296">
        <v>118</v>
      </c>
      <c r="S40" s="296">
        <v>120</v>
      </c>
      <c r="T40" s="296">
        <v>108</v>
      </c>
      <c r="U40" s="296">
        <v>102</v>
      </c>
      <c r="V40" s="296">
        <v>91</v>
      </c>
      <c r="W40" s="296">
        <v>97</v>
      </c>
      <c r="X40" s="296">
        <v>103</v>
      </c>
      <c r="Y40" s="296">
        <v>100</v>
      </c>
      <c r="Z40" s="296">
        <v>99</v>
      </c>
      <c r="AA40" s="296">
        <v>97</v>
      </c>
      <c r="AB40" s="296">
        <v>85</v>
      </c>
      <c r="AC40" s="296">
        <v>90</v>
      </c>
      <c r="AD40" s="296">
        <v>89</v>
      </c>
      <c r="AE40" s="296">
        <v>84</v>
      </c>
      <c r="AF40" s="296">
        <v>78</v>
      </c>
      <c r="AG40" s="296">
        <v>76</v>
      </c>
      <c r="AH40" s="296">
        <v>68</v>
      </c>
      <c r="AI40" s="296">
        <v>69</v>
      </c>
      <c r="AJ40" s="296">
        <v>66</v>
      </c>
      <c r="AK40" s="296">
        <v>60</v>
      </c>
      <c r="AL40" s="296">
        <v>61</v>
      </c>
      <c r="AM40" s="296">
        <v>64</v>
      </c>
      <c r="AN40" s="296">
        <v>64</v>
      </c>
      <c r="AO40" s="296">
        <v>60</v>
      </c>
      <c r="AP40" s="296">
        <v>53</v>
      </c>
      <c r="AQ40" s="296">
        <v>50</v>
      </c>
      <c r="AR40" s="296">
        <v>39</v>
      </c>
      <c r="AS40" s="296">
        <v>39</v>
      </c>
      <c r="AT40" s="296">
        <v>36</v>
      </c>
      <c r="AU40" s="296">
        <v>46</v>
      </c>
      <c r="AV40" s="296">
        <v>43</v>
      </c>
      <c r="AW40" s="296">
        <v>54</v>
      </c>
      <c r="AX40" s="296">
        <v>53</v>
      </c>
      <c r="AY40" s="296">
        <v>58</v>
      </c>
      <c r="AZ40" s="296">
        <v>68</v>
      </c>
      <c r="BA40" s="296">
        <v>57</v>
      </c>
      <c r="BB40" s="296">
        <v>62</v>
      </c>
      <c r="BC40" s="296">
        <v>71</v>
      </c>
      <c r="BD40" s="296">
        <v>73</v>
      </c>
      <c r="BE40" s="296">
        <v>60</v>
      </c>
      <c r="BF40" s="296">
        <v>61</v>
      </c>
      <c r="BG40" s="296">
        <v>67</v>
      </c>
      <c r="BH40" s="296">
        <v>73</v>
      </c>
      <c r="BI40" s="296">
        <v>62</v>
      </c>
      <c r="BJ40" s="296">
        <v>64</v>
      </c>
      <c r="BK40" s="296">
        <v>70</v>
      </c>
      <c r="BL40" s="296">
        <v>70</v>
      </c>
      <c r="BM40" s="296">
        <v>66</v>
      </c>
      <c r="BN40" s="296">
        <v>65</v>
      </c>
      <c r="BO40" s="296">
        <v>76</v>
      </c>
      <c r="BP40" s="296">
        <v>79</v>
      </c>
      <c r="BQ40" s="296">
        <v>88</v>
      </c>
      <c r="BR40" s="296">
        <v>79</v>
      </c>
      <c r="BS40" s="296">
        <v>77</v>
      </c>
      <c r="BT40" s="296">
        <v>70</v>
      </c>
      <c r="BU40" s="296">
        <v>65</v>
      </c>
      <c r="BV40" s="296">
        <v>63</v>
      </c>
      <c r="BW40" s="296">
        <v>55</v>
      </c>
    </row>
    <row r="41" spans="1:75" x14ac:dyDescent="0.25">
      <c r="A41" t="s">
        <v>38</v>
      </c>
      <c r="B41" s="296">
        <v>20</v>
      </c>
      <c r="C41" s="296">
        <v>20</v>
      </c>
      <c r="D41" s="296">
        <v>19</v>
      </c>
      <c r="E41" s="296">
        <v>28</v>
      </c>
      <c r="F41" s="296">
        <v>28</v>
      </c>
      <c r="G41" s="296">
        <v>22</v>
      </c>
      <c r="H41" s="296">
        <v>20</v>
      </c>
      <c r="I41" s="296">
        <v>26</v>
      </c>
      <c r="J41" s="296">
        <v>20</v>
      </c>
      <c r="K41" s="296">
        <v>18</v>
      </c>
      <c r="L41" s="296">
        <v>19</v>
      </c>
      <c r="M41" s="296">
        <v>15</v>
      </c>
      <c r="N41" s="296">
        <v>17</v>
      </c>
      <c r="O41" s="296">
        <v>24</v>
      </c>
      <c r="P41" s="296">
        <v>27</v>
      </c>
      <c r="Q41" s="296">
        <v>24</v>
      </c>
      <c r="R41" s="296">
        <v>27</v>
      </c>
      <c r="S41" s="296">
        <v>31</v>
      </c>
      <c r="T41" s="296">
        <v>37</v>
      </c>
      <c r="U41" s="296">
        <v>47</v>
      </c>
      <c r="V41" s="296">
        <v>50</v>
      </c>
      <c r="W41" s="296">
        <v>43</v>
      </c>
      <c r="X41" s="296">
        <v>43</v>
      </c>
      <c r="Y41" s="296">
        <v>40</v>
      </c>
      <c r="Z41" s="296">
        <v>34</v>
      </c>
      <c r="AA41" s="296">
        <v>46</v>
      </c>
      <c r="AB41" s="296">
        <v>43</v>
      </c>
      <c r="AC41" s="296">
        <v>43</v>
      </c>
      <c r="AD41" s="296">
        <v>53</v>
      </c>
      <c r="AE41" s="296">
        <v>47</v>
      </c>
      <c r="AF41" s="296">
        <v>40</v>
      </c>
      <c r="AG41" s="296">
        <v>33</v>
      </c>
      <c r="AH41" s="296">
        <v>41</v>
      </c>
      <c r="AI41" s="296">
        <v>45</v>
      </c>
      <c r="AJ41" s="296">
        <v>37</v>
      </c>
      <c r="AK41" s="296">
        <v>39</v>
      </c>
      <c r="AL41" s="296">
        <v>38</v>
      </c>
      <c r="AM41" s="296">
        <v>45</v>
      </c>
      <c r="AN41" s="296">
        <v>46</v>
      </c>
      <c r="AO41" s="296">
        <v>38</v>
      </c>
      <c r="AP41" s="296">
        <v>35</v>
      </c>
      <c r="AQ41" s="296">
        <v>33</v>
      </c>
      <c r="AR41" s="296">
        <v>37</v>
      </c>
      <c r="AS41" s="296">
        <v>34</v>
      </c>
      <c r="AT41" s="296">
        <v>24</v>
      </c>
      <c r="AU41" s="296">
        <v>21</v>
      </c>
      <c r="AV41" s="296">
        <v>16</v>
      </c>
      <c r="AW41" s="296">
        <v>15</v>
      </c>
      <c r="AX41" s="296">
        <v>10</v>
      </c>
      <c r="AY41" s="296">
        <v>15</v>
      </c>
      <c r="AZ41" s="296">
        <v>17</v>
      </c>
      <c r="BA41" s="296">
        <v>22</v>
      </c>
      <c r="BB41" s="296">
        <v>27</v>
      </c>
      <c r="BC41" s="296">
        <v>19</v>
      </c>
      <c r="BD41" s="296">
        <v>22</v>
      </c>
      <c r="BE41" s="296">
        <v>35</v>
      </c>
      <c r="BF41" s="296">
        <v>35</v>
      </c>
      <c r="BG41" s="296">
        <v>21</v>
      </c>
      <c r="BH41" s="296">
        <v>19</v>
      </c>
      <c r="BI41" s="296">
        <v>23</v>
      </c>
      <c r="BJ41" s="296">
        <v>29</v>
      </c>
      <c r="BK41" s="296">
        <v>31</v>
      </c>
      <c r="BL41" s="296">
        <v>29</v>
      </c>
      <c r="BM41" s="296">
        <v>26</v>
      </c>
      <c r="BN41" s="296">
        <v>21</v>
      </c>
      <c r="BO41" s="296">
        <v>18</v>
      </c>
      <c r="BP41" s="296">
        <v>20</v>
      </c>
      <c r="BQ41" s="296">
        <v>19</v>
      </c>
      <c r="BR41" s="296">
        <v>17</v>
      </c>
      <c r="BS41" s="296">
        <v>15</v>
      </c>
      <c r="BT41" s="296">
        <v>15</v>
      </c>
      <c r="BU41" s="296">
        <v>20</v>
      </c>
      <c r="BV41" s="296">
        <v>25</v>
      </c>
      <c r="BW41" s="296">
        <v>28</v>
      </c>
    </row>
    <row r="42" spans="1:75" x14ac:dyDescent="0.25">
      <c r="A42" t="s">
        <v>39</v>
      </c>
      <c r="B42" s="296">
        <v>262</v>
      </c>
      <c r="C42" s="296">
        <v>305</v>
      </c>
      <c r="D42" s="296">
        <v>320</v>
      </c>
      <c r="E42" s="296">
        <v>342</v>
      </c>
      <c r="F42" s="296">
        <v>343</v>
      </c>
      <c r="G42" s="296">
        <v>329</v>
      </c>
      <c r="H42" s="296">
        <v>323</v>
      </c>
      <c r="I42" s="296">
        <v>331</v>
      </c>
      <c r="J42" s="296">
        <v>329</v>
      </c>
      <c r="K42" s="296">
        <v>331</v>
      </c>
      <c r="L42" s="296">
        <v>323</v>
      </c>
      <c r="M42" s="296">
        <v>309</v>
      </c>
      <c r="N42" s="296">
        <v>319</v>
      </c>
      <c r="O42" s="296">
        <v>321</v>
      </c>
      <c r="P42" s="296">
        <v>313</v>
      </c>
      <c r="Q42" s="296">
        <v>316</v>
      </c>
      <c r="R42" s="296">
        <v>325</v>
      </c>
      <c r="S42" s="296">
        <v>316</v>
      </c>
      <c r="T42" s="296">
        <v>299</v>
      </c>
      <c r="U42" s="296">
        <v>289</v>
      </c>
      <c r="V42" s="296">
        <v>287</v>
      </c>
      <c r="W42" s="296">
        <v>288</v>
      </c>
      <c r="X42" s="296">
        <v>296</v>
      </c>
      <c r="Y42" s="296">
        <v>299</v>
      </c>
      <c r="Z42" s="296">
        <v>291</v>
      </c>
      <c r="AA42" s="296">
        <v>312</v>
      </c>
      <c r="AB42" s="296">
        <v>293</v>
      </c>
      <c r="AC42" s="296">
        <v>274</v>
      </c>
      <c r="AD42" s="296">
        <v>280</v>
      </c>
      <c r="AE42" s="296">
        <v>271</v>
      </c>
      <c r="AF42" s="296">
        <v>261</v>
      </c>
      <c r="AG42" s="296">
        <v>266</v>
      </c>
      <c r="AH42" s="296">
        <v>264</v>
      </c>
      <c r="AI42" s="296">
        <v>273</v>
      </c>
      <c r="AJ42" s="296">
        <v>273</v>
      </c>
      <c r="AK42" s="296">
        <v>265</v>
      </c>
      <c r="AL42" s="296">
        <v>272</v>
      </c>
      <c r="AM42" s="296">
        <v>299</v>
      </c>
      <c r="AN42" s="296">
        <v>275</v>
      </c>
      <c r="AO42" s="296">
        <v>251</v>
      </c>
      <c r="AP42" s="296">
        <v>225</v>
      </c>
      <c r="AQ42" s="296">
        <v>229</v>
      </c>
      <c r="AR42" s="296">
        <v>203</v>
      </c>
      <c r="AS42" s="296">
        <v>208</v>
      </c>
      <c r="AT42" s="296">
        <v>219</v>
      </c>
      <c r="AU42" s="296">
        <v>221</v>
      </c>
      <c r="AV42" s="296">
        <v>217</v>
      </c>
      <c r="AW42" s="296">
        <v>198</v>
      </c>
      <c r="AX42" s="296">
        <v>184</v>
      </c>
      <c r="AY42" s="296">
        <v>189</v>
      </c>
      <c r="AZ42" s="296">
        <v>186</v>
      </c>
      <c r="BA42" s="296">
        <v>204</v>
      </c>
      <c r="BB42" s="296">
        <v>217</v>
      </c>
      <c r="BC42" s="296">
        <v>202</v>
      </c>
      <c r="BD42" s="296">
        <v>190</v>
      </c>
      <c r="BE42" s="296">
        <v>186</v>
      </c>
      <c r="BF42" s="296">
        <v>186</v>
      </c>
      <c r="BG42" s="296">
        <v>190</v>
      </c>
      <c r="BH42" s="296">
        <v>186</v>
      </c>
      <c r="BI42" s="296">
        <v>202</v>
      </c>
      <c r="BJ42" s="296">
        <v>205</v>
      </c>
      <c r="BK42" s="296">
        <v>225</v>
      </c>
      <c r="BL42" s="296">
        <v>224</v>
      </c>
      <c r="BM42" s="296">
        <v>240</v>
      </c>
      <c r="BN42" s="296">
        <v>243</v>
      </c>
      <c r="BO42" s="296">
        <v>247</v>
      </c>
      <c r="BP42" s="296">
        <v>259</v>
      </c>
      <c r="BQ42" s="296">
        <v>253</v>
      </c>
      <c r="BR42" s="296">
        <v>249</v>
      </c>
      <c r="BS42" s="296">
        <v>247</v>
      </c>
      <c r="BT42" s="296">
        <v>252</v>
      </c>
      <c r="BU42" s="296">
        <v>261</v>
      </c>
      <c r="BV42" s="296">
        <v>262</v>
      </c>
      <c r="BW42" s="296">
        <v>282</v>
      </c>
    </row>
    <row r="43" spans="1:75" x14ac:dyDescent="0.25">
      <c r="A43" t="s">
        <v>40</v>
      </c>
      <c r="B43" s="296">
        <v>287</v>
      </c>
      <c r="C43" s="296">
        <v>286</v>
      </c>
      <c r="D43" s="296">
        <v>285</v>
      </c>
      <c r="E43" s="296">
        <v>287</v>
      </c>
      <c r="F43" s="296">
        <v>274</v>
      </c>
      <c r="G43" s="296">
        <v>268</v>
      </c>
      <c r="H43" s="296">
        <v>267</v>
      </c>
      <c r="I43" s="296">
        <v>298</v>
      </c>
      <c r="J43" s="296">
        <v>300</v>
      </c>
      <c r="K43" s="296">
        <v>318</v>
      </c>
      <c r="L43" s="296">
        <v>323</v>
      </c>
      <c r="M43" s="296">
        <v>317</v>
      </c>
      <c r="N43" s="296">
        <v>322</v>
      </c>
      <c r="O43" s="296">
        <v>318</v>
      </c>
      <c r="P43" s="296">
        <v>339</v>
      </c>
      <c r="Q43" s="296">
        <v>367</v>
      </c>
      <c r="R43" s="296">
        <v>385</v>
      </c>
      <c r="S43" s="296">
        <v>419</v>
      </c>
      <c r="T43" s="296">
        <v>433</v>
      </c>
      <c r="U43" s="296">
        <v>438</v>
      </c>
      <c r="V43" s="296">
        <v>436</v>
      </c>
      <c r="W43" s="296">
        <v>488</v>
      </c>
      <c r="X43" s="296">
        <v>506</v>
      </c>
      <c r="Y43" s="296">
        <v>503</v>
      </c>
      <c r="Z43" s="296">
        <v>490</v>
      </c>
      <c r="AA43" s="296">
        <v>458</v>
      </c>
      <c r="AB43" s="296">
        <v>452</v>
      </c>
      <c r="AC43" s="296">
        <v>476</v>
      </c>
      <c r="AD43" s="296">
        <v>503</v>
      </c>
      <c r="AE43" s="296">
        <v>507</v>
      </c>
      <c r="AF43" s="296">
        <v>515</v>
      </c>
      <c r="AG43" s="296">
        <v>569</v>
      </c>
      <c r="AH43" s="296">
        <v>607</v>
      </c>
      <c r="AI43" s="296">
        <v>620</v>
      </c>
      <c r="AJ43" s="296">
        <v>600</v>
      </c>
      <c r="AK43" s="296">
        <v>576</v>
      </c>
      <c r="AL43" s="296">
        <v>588</v>
      </c>
      <c r="AM43" s="296">
        <v>571</v>
      </c>
      <c r="AN43" s="296">
        <v>580</v>
      </c>
      <c r="AO43" s="296">
        <v>580</v>
      </c>
      <c r="AP43" s="296">
        <v>562</v>
      </c>
      <c r="AQ43" s="296">
        <v>534</v>
      </c>
      <c r="AR43" s="296">
        <v>522</v>
      </c>
      <c r="AS43" s="296">
        <v>562</v>
      </c>
      <c r="AT43" s="296">
        <v>612</v>
      </c>
      <c r="AU43" s="296">
        <v>613</v>
      </c>
      <c r="AV43" s="296">
        <v>578</v>
      </c>
      <c r="AW43" s="296">
        <v>565</v>
      </c>
      <c r="AX43" s="296">
        <v>591</v>
      </c>
      <c r="AY43" s="296">
        <v>635</v>
      </c>
      <c r="AZ43" s="296">
        <v>620</v>
      </c>
      <c r="BA43" s="296">
        <v>618</v>
      </c>
      <c r="BB43" s="296">
        <v>560</v>
      </c>
      <c r="BC43" s="296">
        <v>550</v>
      </c>
      <c r="BD43" s="296">
        <v>526</v>
      </c>
      <c r="BE43" s="296">
        <v>469</v>
      </c>
      <c r="BF43" s="296">
        <v>455</v>
      </c>
      <c r="BG43" s="296">
        <v>454</v>
      </c>
      <c r="BH43" s="296">
        <v>474</v>
      </c>
      <c r="BI43" s="296">
        <v>492</v>
      </c>
      <c r="BJ43" s="296">
        <v>493</v>
      </c>
      <c r="BK43" s="296">
        <v>537</v>
      </c>
      <c r="BL43" s="296">
        <v>553</v>
      </c>
      <c r="BM43" s="296">
        <v>558</v>
      </c>
      <c r="BN43" s="296">
        <v>587</v>
      </c>
      <c r="BO43" s="296">
        <v>580</v>
      </c>
      <c r="BP43" s="296">
        <v>554</v>
      </c>
      <c r="BQ43" s="296">
        <v>525</v>
      </c>
      <c r="BR43" s="296">
        <v>537</v>
      </c>
      <c r="BS43" s="296">
        <v>497</v>
      </c>
      <c r="BT43" s="296">
        <v>512</v>
      </c>
      <c r="BU43" s="296">
        <v>504</v>
      </c>
      <c r="BV43" s="296">
        <v>513</v>
      </c>
      <c r="BW43" s="296">
        <v>513</v>
      </c>
    </row>
    <row r="44" spans="1:75" x14ac:dyDescent="0.25">
      <c r="A44" t="s">
        <v>41</v>
      </c>
      <c r="B44" s="296">
        <v>20</v>
      </c>
      <c r="C44" s="296">
        <v>29</v>
      </c>
      <c r="D44" s="296">
        <v>23</v>
      </c>
      <c r="E44" s="296">
        <v>19</v>
      </c>
      <c r="F44" s="296">
        <v>23</v>
      </c>
      <c r="G44" s="296">
        <v>26</v>
      </c>
      <c r="H44" s="296">
        <v>28</v>
      </c>
      <c r="I44" s="296">
        <v>26</v>
      </c>
      <c r="J44" s="296">
        <v>26</v>
      </c>
      <c r="K44" s="296">
        <v>26</v>
      </c>
      <c r="L44" s="296">
        <v>26</v>
      </c>
      <c r="M44" s="296">
        <v>25</v>
      </c>
      <c r="N44" s="296">
        <v>24</v>
      </c>
      <c r="O44" s="296">
        <v>28</v>
      </c>
      <c r="P44" s="296">
        <v>29</v>
      </c>
      <c r="Q44" s="296">
        <v>26</v>
      </c>
      <c r="R44" s="296">
        <v>25</v>
      </c>
      <c r="S44" s="296">
        <v>28</v>
      </c>
      <c r="T44" s="296">
        <v>25</v>
      </c>
      <c r="U44" s="296">
        <v>23</v>
      </c>
      <c r="V44" s="296">
        <v>22</v>
      </c>
      <c r="W44" s="296">
        <v>21</v>
      </c>
      <c r="X44" s="296">
        <v>21</v>
      </c>
      <c r="Y44" s="296">
        <v>19</v>
      </c>
      <c r="Z44" s="296">
        <v>18</v>
      </c>
      <c r="AA44" s="296">
        <v>16</v>
      </c>
      <c r="AB44" s="296">
        <v>15</v>
      </c>
      <c r="AC44" s="296">
        <v>14</v>
      </c>
      <c r="AD44" s="296">
        <v>14</v>
      </c>
      <c r="AE44" s="296">
        <v>17</v>
      </c>
      <c r="AF44" s="296">
        <v>15</v>
      </c>
      <c r="AG44" s="296">
        <v>18</v>
      </c>
      <c r="AH44" s="296">
        <v>12</v>
      </c>
      <c r="AI44" s="296">
        <v>12</v>
      </c>
      <c r="AJ44" s="296">
        <v>15</v>
      </c>
      <c r="AK44" s="296">
        <v>8</v>
      </c>
      <c r="AL44" s="296">
        <v>8</v>
      </c>
      <c r="AM44" s="296">
        <v>12</v>
      </c>
      <c r="AN44" s="296">
        <v>14</v>
      </c>
      <c r="AO44" s="296">
        <v>7</v>
      </c>
      <c r="AP44" s="296">
        <v>9</v>
      </c>
      <c r="AQ44" s="296">
        <v>8</v>
      </c>
      <c r="AR44" s="296">
        <v>7</v>
      </c>
      <c r="AS44" s="296">
        <v>8</v>
      </c>
      <c r="AT44" s="296">
        <v>8</v>
      </c>
      <c r="AU44" s="296">
        <v>8</v>
      </c>
      <c r="AV44" s="296">
        <v>4</v>
      </c>
      <c r="AW44" s="296">
        <v>6</v>
      </c>
      <c r="AX44" s="296">
        <v>5</v>
      </c>
      <c r="AY44" s="296">
        <v>6</v>
      </c>
      <c r="AZ44" s="296">
        <v>6</v>
      </c>
      <c r="BA44" s="296">
        <v>4</v>
      </c>
      <c r="BB44" s="296">
        <v>7</v>
      </c>
      <c r="BC44" s="296">
        <v>5</v>
      </c>
      <c r="BD44" s="296">
        <v>5</v>
      </c>
      <c r="BE44" s="296">
        <v>3</v>
      </c>
      <c r="BF44" s="296">
        <v>3</v>
      </c>
      <c r="BG44" s="296">
        <v>5</v>
      </c>
      <c r="BH44" s="296">
        <v>7</v>
      </c>
      <c r="BI44" s="296">
        <v>8</v>
      </c>
      <c r="BJ44" s="296">
        <v>8</v>
      </c>
      <c r="BK44" s="296">
        <v>5</v>
      </c>
      <c r="BL44" s="296">
        <v>9</v>
      </c>
      <c r="BM44" s="296">
        <v>12</v>
      </c>
      <c r="BN44" s="296">
        <v>13</v>
      </c>
      <c r="BO44" s="296">
        <v>12</v>
      </c>
      <c r="BP44" s="296">
        <v>8</v>
      </c>
      <c r="BQ44" s="296">
        <v>11</v>
      </c>
      <c r="BR44" s="296">
        <v>10</v>
      </c>
      <c r="BS44" s="296">
        <v>9</v>
      </c>
      <c r="BT44" s="296">
        <v>10</v>
      </c>
      <c r="BU44" s="296">
        <v>12</v>
      </c>
      <c r="BV44" s="296">
        <v>14</v>
      </c>
      <c r="BW44" s="296">
        <v>13</v>
      </c>
    </row>
    <row r="45" spans="1:75" x14ac:dyDescent="0.25">
      <c r="A45" t="s">
        <v>42</v>
      </c>
      <c r="B45" s="296">
        <v>12</v>
      </c>
      <c r="C45" s="296">
        <v>11</v>
      </c>
      <c r="D45" s="296">
        <v>11</v>
      </c>
      <c r="E45" s="296">
        <v>11</v>
      </c>
      <c r="F45" s="296">
        <v>11</v>
      </c>
      <c r="G45" s="296">
        <v>11</v>
      </c>
      <c r="H45" s="296">
        <v>8</v>
      </c>
      <c r="I45" s="296">
        <v>7</v>
      </c>
      <c r="J45" s="296">
        <v>6</v>
      </c>
      <c r="K45" s="296">
        <v>8</v>
      </c>
      <c r="L45" s="296">
        <v>8</v>
      </c>
      <c r="M45" s="296">
        <v>9</v>
      </c>
      <c r="N45" s="296">
        <v>11</v>
      </c>
      <c r="O45" s="296">
        <v>10</v>
      </c>
      <c r="P45" s="296">
        <v>8</v>
      </c>
      <c r="Q45" s="296">
        <v>8</v>
      </c>
      <c r="R45" s="296">
        <v>7</v>
      </c>
      <c r="S45" s="296">
        <v>8</v>
      </c>
      <c r="T45" s="296">
        <v>8</v>
      </c>
      <c r="U45" s="296">
        <v>8</v>
      </c>
      <c r="V45" s="296">
        <v>7</v>
      </c>
      <c r="W45" s="296">
        <v>6</v>
      </c>
      <c r="X45" s="296">
        <v>6</v>
      </c>
      <c r="Y45" s="296">
        <v>9</v>
      </c>
      <c r="Z45" s="296">
        <v>8</v>
      </c>
      <c r="AA45" s="296">
        <v>9</v>
      </c>
      <c r="AB45" s="296">
        <v>5</v>
      </c>
      <c r="AC45" s="296">
        <v>4</v>
      </c>
      <c r="AD45" s="296">
        <v>7</v>
      </c>
      <c r="AE45" s="296">
        <v>7</v>
      </c>
      <c r="AF45" s="296">
        <v>7</v>
      </c>
      <c r="AG45" s="296">
        <v>5</v>
      </c>
      <c r="AH45" s="296">
        <v>5</v>
      </c>
      <c r="AI45" s="296">
        <v>5</v>
      </c>
      <c r="AJ45" s="296">
        <v>8</v>
      </c>
      <c r="AK45" s="296">
        <v>7</v>
      </c>
      <c r="AL45" s="296">
        <v>6</v>
      </c>
      <c r="AM45" s="296">
        <v>6</v>
      </c>
      <c r="AN45" s="296">
        <v>7</v>
      </c>
      <c r="AO45" s="296">
        <v>9</v>
      </c>
      <c r="AP45" s="296">
        <v>8</v>
      </c>
      <c r="AQ45" s="296">
        <v>10</v>
      </c>
      <c r="AR45" s="296">
        <v>9</v>
      </c>
      <c r="AS45" s="296">
        <v>9</v>
      </c>
      <c r="AT45" s="296">
        <v>9</v>
      </c>
      <c r="AU45" s="296">
        <v>9</v>
      </c>
      <c r="AV45" s="296">
        <v>7</v>
      </c>
      <c r="AW45" s="296">
        <v>7</v>
      </c>
      <c r="AX45" s="296">
        <v>7</v>
      </c>
      <c r="AY45" s="296">
        <v>7</v>
      </c>
      <c r="AZ45" s="296">
        <v>3</v>
      </c>
      <c r="BA45" s="296">
        <v>3</v>
      </c>
      <c r="BB45" s="296">
        <v>2</v>
      </c>
      <c r="BC45" s="296">
        <v>2</v>
      </c>
      <c r="BD45" s="296">
        <v>4</v>
      </c>
      <c r="BE45" s="296">
        <v>4</v>
      </c>
      <c r="BF45" s="296">
        <v>4</v>
      </c>
      <c r="BG45" s="296">
        <v>4</v>
      </c>
      <c r="BH45" s="296">
        <v>4</v>
      </c>
      <c r="BI45" s="296">
        <v>2</v>
      </c>
      <c r="BJ45" s="296">
        <v>3</v>
      </c>
      <c r="BK45" s="296">
        <v>4</v>
      </c>
      <c r="BL45" s="296">
        <v>4</v>
      </c>
      <c r="BM45" s="296">
        <v>4</v>
      </c>
      <c r="BN45" s="296">
        <v>3</v>
      </c>
      <c r="BO45" s="296">
        <v>3</v>
      </c>
      <c r="BP45" s="296">
        <v>3</v>
      </c>
      <c r="BQ45" s="296">
        <v>3</v>
      </c>
      <c r="BR45" s="296">
        <v>3</v>
      </c>
      <c r="BS45" s="296">
        <v>7</v>
      </c>
      <c r="BT45" s="296">
        <v>6</v>
      </c>
      <c r="BU45" s="296">
        <v>5</v>
      </c>
      <c r="BV45" s="296">
        <v>4</v>
      </c>
      <c r="BW45" s="296">
        <v>4</v>
      </c>
    </row>
    <row r="46" spans="1:75" x14ac:dyDescent="0.25">
      <c r="A46" t="s">
        <v>43</v>
      </c>
      <c r="B46" s="296">
        <v>433</v>
      </c>
      <c r="C46" s="296">
        <v>444</v>
      </c>
      <c r="D46" s="296">
        <v>448</v>
      </c>
      <c r="E46" s="296">
        <v>444</v>
      </c>
      <c r="F46" s="296">
        <v>434</v>
      </c>
      <c r="G46" s="296">
        <v>432</v>
      </c>
      <c r="H46" s="296">
        <v>435</v>
      </c>
      <c r="I46" s="296">
        <v>430</v>
      </c>
      <c r="J46" s="296">
        <v>437</v>
      </c>
      <c r="K46" s="296">
        <v>423</v>
      </c>
      <c r="L46" s="296">
        <v>400</v>
      </c>
      <c r="M46" s="296">
        <v>376</v>
      </c>
      <c r="N46" s="296">
        <v>341</v>
      </c>
      <c r="O46" s="296">
        <v>338</v>
      </c>
      <c r="P46" s="296">
        <v>324</v>
      </c>
      <c r="Q46" s="296">
        <v>320</v>
      </c>
      <c r="R46" s="296">
        <v>289</v>
      </c>
      <c r="S46" s="296">
        <v>299</v>
      </c>
      <c r="T46" s="296">
        <v>281</v>
      </c>
      <c r="U46" s="296">
        <v>300</v>
      </c>
      <c r="V46" s="296">
        <v>335</v>
      </c>
      <c r="W46" s="296">
        <v>353</v>
      </c>
      <c r="X46" s="296">
        <v>369</v>
      </c>
      <c r="Y46" s="296">
        <v>397</v>
      </c>
      <c r="Z46" s="296">
        <v>420</v>
      </c>
      <c r="AA46" s="296">
        <v>441</v>
      </c>
      <c r="AB46" s="296">
        <v>429</v>
      </c>
      <c r="AC46" s="296">
        <v>450</v>
      </c>
      <c r="AD46" s="296">
        <v>435</v>
      </c>
      <c r="AE46" s="296">
        <v>436</v>
      </c>
      <c r="AF46" s="296">
        <v>437</v>
      </c>
      <c r="AG46" s="296">
        <v>433</v>
      </c>
      <c r="AH46" s="296">
        <v>426</v>
      </c>
      <c r="AI46" s="296">
        <v>404</v>
      </c>
      <c r="AJ46" s="296">
        <v>408</v>
      </c>
      <c r="AK46" s="296">
        <v>404</v>
      </c>
      <c r="AL46" s="296">
        <v>394</v>
      </c>
      <c r="AM46" s="296">
        <v>416</v>
      </c>
      <c r="AN46" s="296">
        <v>413</v>
      </c>
      <c r="AO46" s="296">
        <v>420</v>
      </c>
      <c r="AP46" s="296">
        <v>414</v>
      </c>
      <c r="AQ46" s="296">
        <v>403</v>
      </c>
      <c r="AR46" s="296">
        <v>410</v>
      </c>
      <c r="AS46" s="296">
        <v>388</v>
      </c>
      <c r="AT46" s="296">
        <v>371</v>
      </c>
      <c r="AU46" s="296">
        <v>360</v>
      </c>
      <c r="AV46" s="296">
        <v>326</v>
      </c>
      <c r="AW46" s="296">
        <v>331</v>
      </c>
      <c r="AX46" s="296">
        <v>291</v>
      </c>
      <c r="AY46" s="296">
        <v>280</v>
      </c>
      <c r="AZ46" s="296">
        <v>267</v>
      </c>
      <c r="BA46" s="296">
        <v>264</v>
      </c>
      <c r="BB46" s="296">
        <v>247</v>
      </c>
      <c r="BC46" s="296">
        <v>243</v>
      </c>
      <c r="BD46" s="296">
        <v>239</v>
      </c>
      <c r="BE46" s="296">
        <v>225</v>
      </c>
      <c r="BF46" s="296">
        <v>211</v>
      </c>
      <c r="BG46" s="296">
        <v>226</v>
      </c>
      <c r="BH46" s="296">
        <v>253</v>
      </c>
      <c r="BI46" s="296">
        <v>258</v>
      </c>
      <c r="BJ46" s="296">
        <v>280</v>
      </c>
      <c r="BK46" s="296">
        <v>292</v>
      </c>
      <c r="BL46" s="296">
        <v>306</v>
      </c>
      <c r="BM46" s="296">
        <v>310</v>
      </c>
      <c r="BN46" s="296">
        <v>327</v>
      </c>
      <c r="BO46" s="296">
        <v>340</v>
      </c>
      <c r="BP46" s="296">
        <v>349</v>
      </c>
      <c r="BQ46" s="296">
        <v>354</v>
      </c>
      <c r="BR46" s="296">
        <v>352</v>
      </c>
      <c r="BS46" s="296">
        <v>383</v>
      </c>
      <c r="BT46" s="296">
        <v>422</v>
      </c>
      <c r="BU46" s="296">
        <v>415</v>
      </c>
      <c r="BV46" s="296">
        <v>382</v>
      </c>
      <c r="BW46" s="296">
        <v>366</v>
      </c>
    </row>
    <row r="47" spans="1:75" x14ac:dyDescent="0.25">
      <c r="A47" t="s">
        <v>44</v>
      </c>
      <c r="B47" s="296">
        <v>156</v>
      </c>
      <c r="C47" s="296">
        <v>156</v>
      </c>
      <c r="D47" s="296">
        <v>153</v>
      </c>
      <c r="E47" s="296">
        <v>139</v>
      </c>
      <c r="F47" s="296">
        <v>142</v>
      </c>
      <c r="G47" s="296">
        <v>145</v>
      </c>
      <c r="H47" s="296">
        <v>135</v>
      </c>
      <c r="I47" s="296">
        <v>135</v>
      </c>
      <c r="J47" s="296">
        <v>134</v>
      </c>
      <c r="K47" s="296">
        <v>126</v>
      </c>
      <c r="L47" s="296">
        <v>123</v>
      </c>
      <c r="M47" s="296">
        <v>124</v>
      </c>
      <c r="N47" s="296">
        <v>124</v>
      </c>
      <c r="O47" s="296">
        <v>123</v>
      </c>
      <c r="P47" s="296">
        <v>117</v>
      </c>
      <c r="Q47" s="296">
        <v>124</v>
      </c>
      <c r="R47" s="296">
        <v>127</v>
      </c>
      <c r="S47" s="296">
        <v>126</v>
      </c>
      <c r="T47" s="296">
        <v>121</v>
      </c>
      <c r="U47" s="296">
        <v>113</v>
      </c>
      <c r="V47" s="296">
        <v>109</v>
      </c>
      <c r="W47" s="296">
        <v>111</v>
      </c>
      <c r="X47" s="296">
        <v>106</v>
      </c>
      <c r="Y47" s="296">
        <v>104</v>
      </c>
      <c r="Z47" s="296">
        <v>88</v>
      </c>
      <c r="AA47" s="296">
        <v>93</v>
      </c>
      <c r="AB47" s="296">
        <v>95</v>
      </c>
      <c r="AC47" s="296">
        <v>98</v>
      </c>
      <c r="AD47" s="296">
        <v>100</v>
      </c>
      <c r="AE47" s="296">
        <v>97</v>
      </c>
      <c r="AF47" s="296">
        <v>95</v>
      </c>
      <c r="AG47" s="296">
        <v>97</v>
      </c>
      <c r="AH47" s="296">
        <v>91</v>
      </c>
      <c r="AI47" s="296">
        <v>93</v>
      </c>
      <c r="AJ47" s="296">
        <v>86</v>
      </c>
      <c r="AK47" s="296">
        <v>81</v>
      </c>
      <c r="AL47" s="296">
        <v>82</v>
      </c>
      <c r="AM47" s="296">
        <v>82</v>
      </c>
      <c r="AN47" s="296">
        <v>76</v>
      </c>
      <c r="AO47" s="296">
        <v>73</v>
      </c>
      <c r="AP47" s="296">
        <v>69</v>
      </c>
      <c r="AQ47" s="296">
        <v>65</v>
      </c>
      <c r="AR47" s="296">
        <v>72</v>
      </c>
      <c r="AS47" s="296">
        <v>61</v>
      </c>
      <c r="AT47" s="296">
        <v>59</v>
      </c>
      <c r="AU47" s="296">
        <v>78</v>
      </c>
      <c r="AV47" s="296">
        <v>88</v>
      </c>
      <c r="AW47" s="296">
        <v>77</v>
      </c>
      <c r="AX47" s="296">
        <v>81</v>
      </c>
      <c r="AY47" s="296">
        <v>95</v>
      </c>
      <c r="AZ47" s="296">
        <v>101</v>
      </c>
      <c r="BA47" s="296">
        <v>107</v>
      </c>
      <c r="BB47" s="296">
        <v>125</v>
      </c>
      <c r="BC47" s="296">
        <v>131</v>
      </c>
      <c r="BD47" s="296">
        <v>115</v>
      </c>
      <c r="BE47" s="296">
        <v>114</v>
      </c>
      <c r="BF47" s="296">
        <v>107</v>
      </c>
      <c r="BG47" s="296">
        <v>101</v>
      </c>
      <c r="BH47" s="296">
        <v>90</v>
      </c>
      <c r="BI47" s="296">
        <v>95</v>
      </c>
      <c r="BJ47" s="296">
        <v>97</v>
      </c>
      <c r="BK47" s="296">
        <v>109</v>
      </c>
      <c r="BL47" s="296">
        <v>108</v>
      </c>
      <c r="BM47" s="296">
        <v>119</v>
      </c>
      <c r="BN47" s="296">
        <v>132</v>
      </c>
      <c r="BO47" s="296">
        <v>129</v>
      </c>
      <c r="BP47" s="296">
        <v>146</v>
      </c>
      <c r="BQ47" s="296">
        <v>142</v>
      </c>
      <c r="BR47" s="296">
        <v>148</v>
      </c>
      <c r="BS47" s="296">
        <v>143</v>
      </c>
      <c r="BT47" s="296">
        <v>125</v>
      </c>
      <c r="BU47" s="296">
        <v>118</v>
      </c>
      <c r="BV47" s="296">
        <v>126</v>
      </c>
      <c r="BW47" s="296">
        <v>129</v>
      </c>
    </row>
    <row r="48" spans="1:75" x14ac:dyDescent="0.25">
      <c r="A48" t="s">
        <v>45</v>
      </c>
      <c r="B48" s="296">
        <v>79</v>
      </c>
      <c r="C48" s="296">
        <v>91</v>
      </c>
      <c r="D48" s="296">
        <v>91</v>
      </c>
      <c r="E48" s="296">
        <v>90</v>
      </c>
      <c r="F48" s="296">
        <v>88</v>
      </c>
      <c r="G48" s="296">
        <v>72</v>
      </c>
      <c r="H48" s="296">
        <v>75</v>
      </c>
      <c r="I48" s="296">
        <v>67</v>
      </c>
      <c r="J48" s="296">
        <v>65</v>
      </c>
      <c r="K48" s="296">
        <v>56</v>
      </c>
      <c r="L48" s="296">
        <v>56</v>
      </c>
      <c r="M48" s="296">
        <v>59</v>
      </c>
      <c r="N48" s="296">
        <v>64</v>
      </c>
      <c r="O48" s="296">
        <v>60</v>
      </c>
      <c r="P48" s="296">
        <v>59</v>
      </c>
      <c r="Q48" s="296">
        <v>61</v>
      </c>
      <c r="R48" s="296">
        <v>67</v>
      </c>
      <c r="S48" s="296">
        <v>67</v>
      </c>
      <c r="T48" s="296">
        <v>70</v>
      </c>
      <c r="U48" s="296">
        <v>68</v>
      </c>
      <c r="V48" s="296">
        <v>69</v>
      </c>
      <c r="W48" s="296">
        <v>72</v>
      </c>
      <c r="X48" s="296">
        <v>60</v>
      </c>
      <c r="Y48" s="296">
        <v>64</v>
      </c>
      <c r="Z48" s="296">
        <v>55</v>
      </c>
      <c r="AA48" s="296">
        <v>56</v>
      </c>
      <c r="AB48" s="296">
        <v>56</v>
      </c>
      <c r="AC48" s="296">
        <v>55</v>
      </c>
      <c r="AD48" s="296">
        <v>52</v>
      </c>
      <c r="AE48" s="296">
        <v>50</v>
      </c>
      <c r="AF48" s="296">
        <v>48</v>
      </c>
      <c r="AG48" s="296">
        <v>54</v>
      </c>
      <c r="AH48" s="296">
        <v>59</v>
      </c>
      <c r="AI48" s="296">
        <v>59</v>
      </c>
      <c r="AJ48" s="296">
        <v>52</v>
      </c>
      <c r="AK48" s="296">
        <v>54</v>
      </c>
      <c r="AL48" s="296">
        <v>55</v>
      </c>
      <c r="AM48" s="296">
        <v>56</v>
      </c>
      <c r="AN48" s="296">
        <v>47</v>
      </c>
      <c r="AO48" s="296">
        <v>46</v>
      </c>
      <c r="AP48" s="296">
        <v>50</v>
      </c>
      <c r="AQ48" s="296">
        <v>48</v>
      </c>
      <c r="AR48" s="296">
        <v>41</v>
      </c>
      <c r="AS48" s="296">
        <v>42</v>
      </c>
      <c r="AT48" s="296">
        <v>45</v>
      </c>
      <c r="AU48" s="296">
        <v>47</v>
      </c>
      <c r="AV48" s="296">
        <v>54</v>
      </c>
      <c r="AW48" s="296">
        <v>58</v>
      </c>
      <c r="AX48" s="296">
        <v>56</v>
      </c>
      <c r="AY48" s="296">
        <v>60</v>
      </c>
      <c r="AZ48" s="296">
        <v>69</v>
      </c>
      <c r="BA48" s="296">
        <v>71</v>
      </c>
      <c r="BB48" s="296">
        <v>80</v>
      </c>
      <c r="BC48" s="296">
        <v>88</v>
      </c>
      <c r="BD48" s="296">
        <v>71</v>
      </c>
      <c r="BE48" s="296">
        <v>72</v>
      </c>
      <c r="BF48" s="296">
        <v>91</v>
      </c>
      <c r="BG48" s="296">
        <v>92</v>
      </c>
      <c r="BH48" s="296">
        <v>98</v>
      </c>
      <c r="BI48" s="296">
        <v>85</v>
      </c>
      <c r="BJ48" s="296">
        <v>85</v>
      </c>
      <c r="BK48" s="296">
        <v>91</v>
      </c>
      <c r="BL48" s="296">
        <v>87</v>
      </c>
      <c r="BM48" s="296">
        <v>86</v>
      </c>
      <c r="BN48" s="296">
        <v>85</v>
      </c>
      <c r="BO48" s="296">
        <v>91</v>
      </c>
      <c r="BP48" s="296">
        <v>92</v>
      </c>
      <c r="BQ48" s="296">
        <v>89</v>
      </c>
      <c r="BR48" s="296">
        <v>83</v>
      </c>
      <c r="BS48" s="296">
        <v>75</v>
      </c>
      <c r="BT48" s="296">
        <v>68</v>
      </c>
      <c r="BU48" s="296">
        <v>73</v>
      </c>
      <c r="BV48" s="296">
        <v>65</v>
      </c>
      <c r="BW48" s="296">
        <v>66</v>
      </c>
    </row>
    <row r="49" spans="1:75" x14ac:dyDescent="0.25">
      <c r="A49" t="s">
        <v>46</v>
      </c>
      <c r="B49" s="296">
        <v>3108</v>
      </c>
      <c r="C49" s="296">
        <v>3278</v>
      </c>
      <c r="D49" s="296">
        <v>3506</v>
      </c>
      <c r="E49" s="296">
        <v>3684</v>
      </c>
      <c r="F49" s="296">
        <v>3918</v>
      </c>
      <c r="G49" s="296">
        <v>4077</v>
      </c>
      <c r="H49" s="296">
        <v>4156</v>
      </c>
      <c r="I49" s="296">
        <v>4183</v>
      </c>
      <c r="J49" s="296">
        <v>4212</v>
      </c>
      <c r="K49" s="296">
        <v>4281</v>
      </c>
      <c r="L49" s="296">
        <v>4232</v>
      </c>
      <c r="M49" s="296">
        <v>4135</v>
      </c>
      <c r="N49" s="296">
        <v>4000</v>
      </c>
      <c r="O49" s="296">
        <v>3980</v>
      </c>
      <c r="P49" s="296">
        <v>3992</v>
      </c>
      <c r="Q49" s="296">
        <v>3898</v>
      </c>
      <c r="R49" s="296">
        <v>3912</v>
      </c>
      <c r="S49" s="296">
        <v>3916</v>
      </c>
      <c r="T49" s="296">
        <v>3882</v>
      </c>
      <c r="U49" s="296">
        <v>3703</v>
      </c>
      <c r="V49" s="296">
        <v>3522</v>
      </c>
      <c r="W49" s="296">
        <v>3468</v>
      </c>
      <c r="X49" s="296">
        <v>3331</v>
      </c>
      <c r="Y49" s="296">
        <v>3198</v>
      </c>
      <c r="Z49" s="296">
        <v>3045</v>
      </c>
      <c r="AA49" s="296">
        <v>3115</v>
      </c>
      <c r="AB49" s="296">
        <v>2991</v>
      </c>
      <c r="AC49" s="296">
        <v>2887</v>
      </c>
      <c r="AD49" s="296">
        <v>2841</v>
      </c>
      <c r="AE49" s="296">
        <v>2801</v>
      </c>
      <c r="AF49" s="296">
        <v>2794</v>
      </c>
      <c r="AG49" s="296">
        <v>2746</v>
      </c>
      <c r="AH49" s="296">
        <v>2761</v>
      </c>
      <c r="AI49" s="296">
        <v>2776</v>
      </c>
      <c r="AJ49" s="296">
        <v>2794</v>
      </c>
      <c r="AK49" s="296">
        <v>2891</v>
      </c>
      <c r="AL49" s="296">
        <v>2950</v>
      </c>
      <c r="AM49" s="296">
        <v>2935</v>
      </c>
      <c r="AN49" s="296">
        <v>2969</v>
      </c>
      <c r="AO49" s="296">
        <v>3010</v>
      </c>
      <c r="AP49" s="296">
        <v>2961</v>
      </c>
      <c r="AQ49" s="296">
        <v>2865</v>
      </c>
      <c r="AR49" s="296">
        <v>2868</v>
      </c>
      <c r="AS49" s="296">
        <v>2793</v>
      </c>
      <c r="AT49" s="296">
        <v>2759</v>
      </c>
      <c r="AU49" s="296">
        <v>2657</v>
      </c>
      <c r="AV49" s="296">
        <v>2590</v>
      </c>
      <c r="AW49" s="296">
        <v>2465</v>
      </c>
      <c r="AX49" s="296">
        <v>2469</v>
      </c>
      <c r="AY49" s="296">
        <v>2401</v>
      </c>
      <c r="AZ49" s="296">
        <v>2396</v>
      </c>
      <c r="BA49" s="296">
        <v>2390</v>
      </c>
      <c r="BB49" s="296">
        <v>2329</v>
      </c>
      <c r="BC49" s="296">
        <v>2318</v>
      </c>
      <c r="BD49" s="296">
        <v>2305</v>
      </c>
      <c r="BE49" s="296">
        <v>2195</v>
      </c>
      <c r="BF49" s="296">
        <v>2226</v>
      </c>
      <c r="BG49" s="296">
        <v>2247</v>
      </c>
      <c r="BH49" s="296">
        <v>2304</v>
      </c>
      <c r="BI49" s="296">
        <v>2260</v>
      </c>
      <c r="BJ49" s="296">
        <v>2253</v>
      </c>
      <c r="BK49" s="296">
        <v>2238</v>
      </c>
      <c r="BL49" s="296">
        <v>2264</v>
      </c>
      <c r="BM49" s="296">
        <v>2248</v>
      </c>
      <c r="BN49" s="296">
        <v>2271</v>
      </c>
      <c r="BO49" s="296">
        <v>2212</v>
      </c>
      <c r="BP49" s="296">
        <v>2248</v>
      </c>
      <c r="BQ49" s="296">
        <v>2232</v>
      </c>
      <c r="BR49" s="296">
        <v>2148</v>
      </c>
      <c r="BS49" s="296">
        <v>2150</v>
      </c>
      <c r="BT49" s="296">
        <v>2072</v>
      </c>
      <c r="BU49" s="296">
        <v>2074</v>
      </c>
      <c r="BV49" s="296">
        <v>2095</v>
      </c>
      <c r="BW49" s="296">
        <v>2089</v>
      </c>
    </row>
    <row r="50" spans="1:75" x14ac:dyDescent="0.25">
      <c r="A50" t="s">
        <v>47</v>
      </c>
      <c r="B50" s="296">
        <v>364</v>
      </c>
      <c r="C50" s="296">
        <v>405</v>
      </c>
      <c r="D50" s="296">
        <v>396</v>
      </c>
      <c r="E50" s="296">
        <v>384</v>
      </c>
      <c r="F50" s="296">
        <v>386</v>
      </c>
      <c r="G50" s="296">
        <v>395</v>
      </c>
      <c r="H50" s="296">
        <v>411</v>
      </c>
      <c r="I50" s="296">
        <v>399</v>
      </c>
      <c r="J50" s="296">
        <v>394</v>
      </c>
      <c r="K50" s="296">
        <v>378</v>
      </c>
      <c r="L50" s="296">
        <v>352</v>
      </c>
      <c r="M50" s="296">
        <v>342</v>
      </c>
      <c r="N50" s="296">
        <v>332</v>
      </c>
      <c r="O50" s="296">
        <v>341</v>
      </c>
      <c r="P50" s="296">
        <v>360</v>
      </c>
      <c r="Q50" s="296">
        <v>349</v>
      </c>
      <c r="R50" s="296">
        <v>332</v>
      </c>
      <c r="S50" s="296">
        <v>332</v>
      </c>
      <c r="T50" s="296">
        <v>331</v>
      </c>
      <c r="U50" s="296">
        <v>348</v>
      </c>
      <c r="V50" s="296">
        <v>359</v>
      </c>
      <c r="W50" s="296">
        <v>359</v>
      </c>
      <c r="X50" s="296">
        <v>327</v>
      </c>
      <c r="Y50" s="296">
        <v>311</v>
      </c>
      <c r="Z50" s="296">
        <v>323</v>
      </c>
      <c r="AA50" s="296">
        <v>313</v>
      </c>
      <c r="AB50" s="296">
        <v>307</v>
      </c>
      <c r="AC50" s="296">
        <v>281</v>
      </c>
      <c r="AD50" s="296">
        <v>286</v>
      </c>
      <c r="AE50" s="296">
        <v>271</v>
      </c>
      <c r="AF50" s="296">
        <v>285</v>
      </c>
      <c r="AG50" s="296">
        <v>293</v>
      </c>
      <c r="AH50" s="296">
        <v>303</v>
      </c>
      <c r="AI50" s="296">
        <v>307</v>
      </c>
      <c r="AJ50" s="296">
        <v>269</v>
      </c>
      <c r="AK50" s="296">
        <v>276</v>
      </c>
      <c r="AL50" s="296">
        <v>270</v>
      </c>
      <c r="AM50" s="296">
        <v>265</v>
      </c>
      <c r="AN50" s="296">
        <v>250</v>
      </c>
      <c r="AO50" s="296">
        <v>246</v>
      </c>
      <c r="AP50" s="296">
        <v>226</v>
      </c>
      <c r="AQ50" s="296">
        <v>231</v>
      </c>
      <c r="AR50" s="296">
        <v>223</v>
      </c>
      <c r="AS50" s="296">
        <v>245</v>
      </c>
      <c r="AT50" s="296">
        <v>232</v>
      </c>
      <c r="AU50" s="296">
        <v>226</v>
      </c>
      <c r="AV50" s="296">
        <v>207</v>
      </c>
      <c r="AW50" s="296">
        <v>210</v>
      </c>
      <c r="AX50" s="296">
        <v>231</v>
      </c>
      <c r="AY50" s="296">
        <v>225</v>
      </c>
      <c r="AZ50" s="296">
        <v>229</v>
      </c>
      <c r="BA50" s="296">
        <v>235</v>
      </c>
      <c r="BB50" s="296">
        <v>239</v>
      </c>
      <c r="BC50" s="296">
        <v>241</v>
      </c>
      <c r="BD50" s="296">
        <v>220</v>
      </c>
      <c r="BE50" s="296">
        <v>204</v>
      </c>
      <c r="BF50" s="296">
        <v>205</v>
      </c>
      <c r="BG50" s="296">
        <v>202</v>
      </c>
      <c r="BH50" s="296">
        <v>214</v>
      </c>
      <c r="BI50" s="296">
        <v>238</v>
      </c>
      <c r="BJ50" s="296">
        <v>220</v>
      </c>
      <c r="BK50" s="296">
        <v>240</v>
      </c>
      <c r="BL50" s="296">
        <v>232</v>
      </c>
      <c r="BM50" s="296">
        <v>289</v>
      </c>
      <c r="BN50" s="296">
        <v>296</v>
      </c>
      <c r="BO50" s="296">
        <v>304</v>
      </c>
      <c r="BP50" s="296">
        <v>312</v>
      </c>
      <c r="BQ50" s="296">
        <v>282</v>
      </c>
      <c r="BR50" s="296">
        <v>276</v>
      </c>
      <c r="BS50" s="296">
        <v>264</v>
      </c>
      <c r="BT50" s="296">
        <v>258</v>
      </c>
      <c r="BU50" s="296">
        <v>260</v>
      </c>
      <c r="BV50" s="296">
        <v>254</v>
      </c>
      <c r="BW50" s="296">
        <v>263</v>
      </c>
    </row>
    <row r="51" spans="1:75" x14ac:dyDescent="0.25">
      <c r="A51" t="s">
        <v>48</v>
      </c>
      <c r="B51" s="296">
        <v>28</v>
      </c>
      <c r="C51" s="296">
        <v>28</v>
      </c>
      <c r="D51" s="296">
        <v>26</v>
      </c>
      <c r="E51" s="296">
        <v>27</v>
      </c>
      <c r="F51" s="296">
        <v>25</v>
      </c>
      <c r="G51" s="296">
        <v>19</v>
      </c>
      <c r="H51" s="296">
        <v>21</v>
      </c>
      <c r="I51" s="296">
        <v>24</v>
      </c>
      <c r="J51" s="296">
        <v>28</v>
      </c>
      <c r="K51" s="296">
        <v>23</v>
      </c>
      <c r="L51" s="296">
        <v>22</v>
      </c>
      <c r="M51" s="296">
        <v>23</v>
      </c>
      <c r="N51" s="296">
        <v>28</v>
      </c>
      <c r="O51" s="296">
        <v>37</v>
      </c>
      <c r="P51" s="296">
        <v>38</v>
      </c>
      <c r="Q51" s="296">
        <v>37</v>
      </c>
      <c r="R51" s="296">
        <v>45</v>
      </c>
      <c r="S51" s="296">
        <v>47</v>
      </c>
      <c r="T51" s="296">
        <v>50</v>
      </c>
      <c r="U51" s="296">
        <v>47</v>
      </c>
      <c r="V51" s="296">
        <v>38</v>
      </c>
      <c r="W51" s="296">
        <v>42</v>
      </c>
      <c r="X51" s="296">
        <v>42</v>
      </c>
      <c r="Y51" s="296">
        <v>43</v>
      </c>
      <c r="Z51" s="296">
        <v>42</v>
      </c>
      <c r="AA51" s="296">
        <v>42</v>
      </c>
      <c r="AB51" s="296">
        <v>43</v>
      </c>
      <c r="AC51" s="296">
        <v>33</v>
      </c>
      <c r="AD51" s="296">
        <v>34</v>
      </c>
      <c r="AE51" s="296">
        <v>34</v>
      </c>
      <c r="AF51" s="296">
        <v>31</v>
      </c>
      <c r="AG51" s="296">
        <v>34</v>
      </c>
      <c r="AH51" s="296">
        <v>37</v>
      </c>
      <c r="AI51" s="296">
        <v>37</v>
      </c>
      <c r="AJ51" s="296">
        <v>47</v>
      </c>
      <c r="AK51" s="296">
        <v>47</v>
      </c>
      <c r="AL51" s="296">
        <v>60</v>
      </c>
      <c r="AM51" s="296">
        <v>61</v>
      </c>
      <c r="AN51" s="296">
        <v>65</v>
      </c>
      <c r="AO51" s="296">
        <v>67</v>
      </c>
      <c r="AP51" s="296">
        <v>60</v>
      </c>
      <c r="AQ51" s="296">
        <v>42</v>
      </c>
      <c r="AR51" s="296">
        <v>40</v>
      </c>
      <c r="AS51" s="296">
        <v>44</v>
      </c>
      <c r="AT51" s="296">
        <v>48</v>
      </c>
      <c r="AU51" s="296">
        <v>49</v>
      </c>
      <c r="AV51" s="296">
        <v>52</v>
      </c>
      <c r="AW51" s="296">
        <v>51</v>
      </c>
      <c r="AX51" s="296">
        <v>51</v>
      </c>
      <c r="AY51" s="296">
        <v>63</v>
      </c>
      <c r="AZ51" s="296">
        <v>59</v>
      </c>
      <c r="BA51" s="296">
        <v>61</v>
      </c>
      <c r="BB51" s="296">
        <v>59</v>
      </c>
      <c r="BC51" s="296">
        <v>55</v>
      </c>
      <c r="BD51" s="296">
        <v>56</v>
      </c>
      <c r="BE51" s="296">
        <v>57</v>
      </c>
      <c r="BF51" s="296">
        <v>54</v>
      </c>
      <c r="BG51" s="296">
        <v>55</v>
      </c>
      <c r="BH51" s="296">
        <v>54</v>
      </c>
      <c r="BI51" s="296">
        <v>43</v>
      </c>
      <c r="BJ51" s="296">
        <v>37</v>
      </c>
      <c r="BK51" s="296">
        <v>37</v>
      </c>
      <c r="BL51" s="296">
        <v>36</v>
      </c>
      <c r="BM51" s="296">
        <v>36</v>
      </c>
      <c r="BN51" s="296">
        <v>33</v>
      </c>
      <c r="BO51" s="296">
        <v>37</v>
      </c>
      <c r="BP51" s="296">
        <v>42</v>
      </c>
      <c r="BQ51" s="296">
        <v>39</v>
      </c>
      <c r="BR51" s="296">
        <v>33</v>
      </c>
      <c r="BS51" s="296">
        <v>46</v>
      </c>
      <c r="BT51" s="296">
        <v>46</v>
      </c>
      <c r="BU51" s="296">
        <v>43</v>
      </c>
      <c r="BV51" s="296">
        <v>50</v>
      </c>
      <c r="BW51" s="296">
        <v>56</v>
      </c>
    </row>
    <row r="52" spans="1:75" x14ac:dyDescent="0.25">
      <c r="A52" t="s">
        <v>49</v>
      </c>
      <c r="B52" s="296">
        <v>3243</v>
      </c>
      <c r="C52" s="296">
        <v>3482</v>
      </c>
      <c r="D52" s="296">
        <v>3515</v>
      </c>
      <c r="E52" s="296">
        <v>3547</v>
      </c>
      <c r="F52" s="296">
        <v>3704</v>
      </c>
      <c r="G52" s="296">
        <v>3693</v>
      </c>
      <c r="H52" s="296">
        <v>3632</v>
      </c>
      <c r="I52" s="296">
        <v>3783</v>
      </c>
      <c r="J52" s="296">
        <v>3868</v>
      </c>
      <c r="K52" s="296">
        <v>3777</v>
      </c>
      <c r="L52" s="296">
        <v>3605</v>
      </c>
      <c r="M52" s="296">
        <v>3486</v>
      </c>
      <c r="N52" s="296">
        <v>3518</v>
      </c>
      <c r="O52" s="296">
        <v>3429</v>
      </c>
      <c r="P52" s="296">
        <v>3518</v>
      </c>
      <c r="Q52" s="296">
        <v>3628</v>
      </c>
      <c r="R52" s="296">
        <v>3524</v>
      </c>
      <c r="S52" s="296">
        <v>3551</v>
      </c>
      <c r="T52" s="296">
        <v>3549</v>
      </c>
      <c r="U52" s="296">
        <v>3607</v>
      </c>
      <c r="V52" s="296">
        <v>3650</v>
      </c>
      <c r="W52" s="296">
        <v>3666</v>
      </c>
      <c r="X52" s="296">
        <v>3795</v>
      </c>
      <c r="Y52" s="296">
        <v>3896</v>
      </c>
      <c r="Z52" s="296">
        <v>3833</v>
      </c>
      <c r="AA52" s="296">
        <v>3913</v>
      </c>
      <c r="AB52" s="296">
        <v>3989</v>
      </c>
      <c r="AC52" s="296">
        <v>4162</v>
      </c>
      <c r="AD52" s="296">
        <v>4152</v>
      </c>
      <c r="AE52" s="296">
        <v>4490</v>
      </c>
      <c r="AF52" s="296">
        <v>4477</v>
      </c>
      <c r="AG52" s="296">
        <v>4633</v>
      </c>
      <c r="AH52" s="296">
        <v>4591</v>
      </c>
      <c r="AI52" s="296">
        <v>4713</v>
      </c>
      <c r="AJ52" s="296">
        <v>4819</v>
      </c>
      <c r="AK52" s="296">
        <v>5060</v>
      </c>
      <c r="AL52" s="296">
        <v>5123</v>
      </c>
      <c r="AM52" s="296">
        <v>5210</v>
      </c>
      <c r="AN52" s="296">
        <v>5210</v>
      </c>
      <c r="AO52" s="296">
        <v>5141</v>
      </c>
      <c r="AP52" s="296">
        <v>4831</v>
      </c>
      <c r="AQ52" s="296">
        <v>4576</v>
      </c>
      <c r="AR52" s="296">
        <v>4118</v>
      </c>
      <c r="AS52" s="296">
        <v>3749</v>
      </c>
      <c r="AT52" s="296">
        <v>3621</v>
      </c>
      <c r="AU52" s="296">
        <v>3563</v>
      </c>
      <c r="AV52" s="296">
        <v>3435</v>
      </c>
      <c r="AW52" s="296">
        <v>3445</v>
      </c>
      <c r="AX52" s="296">
        <v>3258</v>
      </c>
      <c r="AY52" s="296">
        <v>3274</v>
      </c>
      <c r="AZ52" s="296">
        <v>3393</v>
      </c>
      <c r="BA52" s="296">
        <v>3435</v>
      </c>
      <c r="BB52" s="296">
        <v>3505</v>
      </c>
      <c r="BC52" s="296">
        <v>3745</v>
      </c>
      <c r="BD52" s="296">
        <v>3612</v>
      </c>
      <c r="BE52" s="296">
        <v>3644</v>
      </c>
      <c r="BF52" s="296">
        <v>3430</v>
      </c>
      <c r="BG52" s="296">
        <v>3487</v>
      </c>
      <c r="BH52" s="296">
        <v>3481</v>
      </c>
      <c r="BI52" s="296">
        <v>3573</v>
      </c>
      <c r="BJ52" s="296">
        <v>3478</v>
      </c>
      <c r="BK52" s="296">
        <v>3533</v>
      </c>
      <c r="BL52" s="296">
        <v>3607</v>
      </c>
      <c r="BM52" s="296">
        <v>3763</v>
      </c>
      <c r="BN52" s="296">
        <v>3847</v>
      </c>
      <c r="BO52" s="296">
        <v>4015</v>
      </c>
      <c r="BP52" s="296">
        <v>4138</v>
      </c>
      <c r="BQ52" s="296">
        <v>4207</v>
      </c>
      <c r="BR52" s="296">
        <v>4191</v>
      </c>
      <c r="BS52" s="296">
        <v>4006</v>
      </c>
      <c r="BT52" s="296">
        <v>3964</v>
      </c>
      <c r="BU52" s="296">
        <v>3958</v>
      </c>
      <c r="BV52" s="296">
        <v>3836</v>
      </c>
      <c r="BW52" s="296">
        <v>3844</v>
      </c>
    </row>
    <row r="53" spans="1:75" x14ac:dyDescent="0.25">
      <c r="A53" t="s">
        <v>50</v>
      </c>
      <c r="B53" s="296">
        <v>3990</v>
      </c>
      <c r="C53" s="296">
        <v>4524</v>
      </c>
      <c r="D53" s="296">
        <v>4893</v>
      </c>
      <c r="E53" s="296">
        <v>5097</v>
      </c>
      <c r="F53" s="296">
        <v>5155</v>
      </c>
      <c r="G53" s="296">
        <v>5195</v>
      </c>
      <c r="H53" s="296">
        <v>5217</v>
      </c>
      <c r="I53" s="296">
        <v>5157</v>
      </c>
      <c r="J53" s="296">
        <v>5100</v>
      </c>
      <c r="K53" s="296">
        <v>5043</v>
      </c>
      <c r="L53" s="296">
        <v>5015</v>
      </c>
      <c r="M53" s="296">
        <v>4852</v>
      </c>
      <c r="N53" s="296">
        <v>4570</v>
      </c>
      <c r="O53" s="296">
        <v>4522</v>
      </c>
      <c r="P53" s="296">
        <v>4398</v>
      </c>
      <c r="Q53" s="296">
        <v>4283</v>
      </c>
      <c r="R53" s="296">
        <v>4193</v>
      </c>
      <c r="S53" s="296">
        <v>4205</v>
      </c>
      <c r="T53" s="296">
        <v>4086</v>
      </c>
      <c r="U53" s="296">
        <v>4058</v>
      </c>
      <c r="V53" s="296">
        <v>3999</v>
      </c>
      <c r="W53" s="296">
        <v>3827</v>
      </c>
      <c r="X53" s="296">
        <v>3732</v>
      </c>
      <c r="Y53" s="296">
        <v>3617</v>
      </c>
      <c r="Z53" s="296">
        <v>3527</v>
      </c>
      <c r="AA53" s="296">
        <v>3443</v>
      </c>
      <c r="AB53" s="296">
        <v>3337</v>
      </c>
      <c r="AC53" s="296">
        <v>3387</v>
      </c>
      <c r="AD53" s="296">
        <v>3333</v>
      </c>
      <c r="AE53" s="296">
        <v>3498</v>
      </c>
      <c r="AF53" s="296">
        <v>3592</v>
      </c>
      <c r="AG53" s="296">
        <v>3583</v>
      </c>
      <c r="AH53" s="296">
        <v>3552</v>
      </c>
      <c r="AI53" s="296">
        <v>3604</v>
      </c>
      <c r="AJ53" s="296">
        <v>3617</v>
      </c>
      <c r="AK53" s="296">
        <v>3499</v>
      </c>
      <c r="AL53" s="296">
        <v>3458</v>
      </c>
      <c r="AM53" s="296">
        <v>3532</v>
      </c>
      <c r="AN53" s="296">
        <v>3484</v>
      </c>
      <c r="AO53" s="296">
        <v>3313</v>
      </c>
      <c r="AP53" s="296">
        <v>3225</v>
      </c>
      <c r="AQ53" s="296">
        <v>3218</v>
      </c>
      <c r="AR53" s="296">
        <v>3304</v>
      </c>
      <c r="AS53" s="296">
        <v>3386</v>
      </c>
      <c r="AT53" s="296">
        <v>3391</v>
      </c>
      <c r="AU53" s="296">
        <v>3508</v>
      </c>
      <c r="AV53" s="296">
        <v>3386</v>
      </c>
      <c r="AW53" s="296">
        <v>3286</v>
      </c>
      <c r="AX53" s="296">
        <v>3023</v>
      </c>
      <c r="AY53" s="296">
        <v>2847</v>
      </c>
      <c r="AZ53" s="296">
        <v>2741</v>
      </c>
      <c r="BA53" s="296">
        <v>2663</v>
      </c>
      <c r="BB53" s="296">
        <v>2504</v>
      </c>
      <c r="BC53" s="296">
        <v>2390</v>
      </c>
      <c r="BD53" s="296">
        <v>2248</v>
      </c>
      <c r="BE53" s="296">
        <v>2108</v>
      </c>
      <c r="BF53" s="296">
        <v>1979</v>
      </c>
      <c r="BG53" s="296">
        <v>1995</v>
      </c>
      <c r="BH53" s="296">
        <v>1939</v>
      </c>
      <c r="BI53" s="296">
        <v>1938</v>
      </c>
      <c r="BJ53" s="296">
        <v>1903</v>
      </c>
      <c r="BK53" s="296">
        <v>1953</v>
      </c>
      <c r="BL53" s="296">
        <v>2021</v>
      </c>
      <c r="BM53" s="296">
        <v>2137</v>
      </c>
      <c r="BN53" s="296">
        <v>2213</v>
      </c>
      <c r="BO53" s="296">
        <v>2295</v>
      </c>
      <c r="BP53" s="296">
        <v>2394</v>
      </c>
      <c r="BQ53" s="296">
        <v>2429</v>
      </c>
      <c r="BR53" s="296">
        <v>2449</v>
      </c>
      <c r="BS53" s="296">
        <v>2454</v>
      </c>
      <c r="BT53" s="296">
        <v>2371</v>
      </c>
      <c r="BU53" s="296">
        <v>2366</v>
      </c>
      <c r="BV53" s="296">
        <v>2358</v>
      </c>
      <c r="BW53" s="296">
        <v>2396</v>
      </c>
    </row>
    <row r="54" spans="1:75" x14ac:dyDescent="0.25">
      <c r="A54" t="s">
        <v>51</v>
      </c>
      <c r="B54" s="296">
        <v>48</v>
      </c>
      <c r="C54" s="296">
        <v>40</v>
      </c>
      <c r="D54" s="296">
        <v>40</v>
      </c>
      <c r="E54" s="296">
        <v>30</v>
      </c>
      <c r="F54" s="296">
        <v>31</v>
      </c>
      <c r="G54" s="296">
        <v>32</v>
      </c>
      <c r="H54" s="296">
        <v>28</v>
      </c>
      <c r="I54" s="296">
        <v>31</v>
      </c>
      <c r="J54" s="296">
        <v>30</v>
      </c>
      <c r="K54" s="296">
        <v>36</v>
      </c>
      <c r="L54" s="296">
        <v>42</v>
      </c>
      <c r="M54" s="296">
        <v>40</v>
      </c>
      <c r="N54" s="296">
        <v>31</v>
      </c>
      <c r="O54" s="296">
        <v>40</v>
      </c>
      <c r="P54" s="296">
        <v>41</v>
      </c>
      <c r="Q54" s="296">
        <v>53</v>
      </c>
      <c r="R54" s="296">
        <v>57</v>
      </c>
      <c r="S54" s="296">
        <v>60</v>
      </c>
      <c r="T54" s="296">
        <v>66</v>
      </c>
      <c r="U54" s="296">
        <v>61</v>
      </c>
      <c r="V54" s="296">
        <v>70</v>
      </c>
      <c r="W54" s="296">
        <v>78</v>
      </c>
      <c r="X54" s="296">
        <v>94</v>
      </c>
      <c r="Y54" s="296">
        <v>97</v>
      </c>
      <c r="Z54" s="296">
        <v>93</v>
      </c>
      <c r="AA54" s="296">
        <v>87</v>
      </c>
      <c r="AB54" s="296">
        <v>84</v>
      </c>
      <c r="AC54" s="296">
        <v>72</v>
      </c>
      <c r="AD54" s="296">
        <v>71</v>
      </c>
      <c r="AE54" s="296">
        <v>65</v>
      </c>
      <c r="AF54" s="296">
        <v>59</v>
      </c>
      <c r="AG54" s="296">
        <v>87</v>
      </c>
      <c r="AH54" s="296">
        <v>80</v>
      </c>
      <c r="AI54" s="296">
        <v>78</v>
      </c>
      <c r="AJ54" s="296">
        <v>76</v>
      </c>
      <c r="AK54" s="296">
        <v>71</v>
      </c>
      <c r="AL54" s="296">
        <v>67</v>
      </c>
      <c r="AM54" s="296">
        <v>66</v>
      </c>
      <c r="AN54" s="296">
        <v>71</v>
      </c>
      <c r="AO54" s="296">
        <v>74</v>
      </c>
      <c r="AP54" s="296">
        <v>77</v>
      </c>
      <c r="AQ54" s="296">
        <v>92</v>
      </c>
      <c r="AR54" s="296">
        <v>85</v>
      </c>
      <c r="AS54" s="296">
        <v>77</v>
      </c>
      <c r="AT54" s="296">
        <v>80</v>
      </c>
      <c r="AU54" s="296">
        <v>91</v>
      </c>
      <c r="AV54" s="296">
        <v>83</v>
      </c>
      <c r="AW54" s="296">
        <v>66</v>
      </c>
      <c r="AX54" s="296">
        <v>69</v>
      </c>
      <c r="AY54" s="296">
        <v>60</v>
      </c>
      <c r="AZ54" s="296">
        <v>54</v>
      </c>
      <c r="BA54" s="296">
        <v>65</v>
      </c>
      <c r="BB54" s="296">
        <v>63</v>
      </c>
      <c r="BC54" s="296">
        <v>64</v>
      </c>
      <c r="BD54" s="296">
        <v>79</v>
      </c>
      <c r="BE54" s="296">
        <v>83</v>
      </c>
      <c r="BF54" s="296">
        <v>94</v>
      </c>
      <c r="BG54" s="296">
        <v>97</v>
      </c>
      <c r="BH54" s="296">
        <v>96</v>
      </c>
      <c r="BI54" s="296">
        <v>86</v>
      </c>
      <c r="BJ54" s="296">
        <v>73</v>
      </c>
      <c r="BK54" s="296">
        <v>83</v>
      </c>
      <c r="BL54" s="296">
        <v>69</v>
      </c>
      <c r="BM54" s="296">
        <v>66</v>
      </c>
      <c r="BN54" s="296">
        <v>60</v>
      </c>
      <c r="BO54" s="296">
        <v>74</v>
      </c>
      <c r="BP54" s="296">
        <v>67</v>
      </c>
      <c r="BQ54" s="296">
        <v>69</v>
      </c>
      <c r="BR54" s="296">
        <v>64</v>
      </c>
      <c r="BS54" s="296">
        <v>54</v>
      </c>
      <c r="BT54" s="296">
        <v>51</v>
      </c>
      <c r="BU54" s="296">
        <v>49</v>
      </c>
      <c r="BV54" s="296">
        <v>57</v>
      </c>
      <c r="BW54" s="296">
        <v>48</v>
      </c>
    </row>
    <row r="55" spans="1:75" x14ac:dyDescent="0.25">
      <c r="A55" t="s">
        <v>52</v>
      </c>
      <c r="B55" s="296">
        <v>3839</v>
      </c>
      <c r="C55" s="296">
        <v>3959</v>
      </c>
      <c r="D55" s="296">
        <v>3924</v>
      </c>
      <c r="E55" s="296">
        <v>3890</v>
      </c>
      <c r="F55" s="296">
        <v>4038</v>
      </c>
      <c r="G55" s="296">
        <v>4100</v>
      </c>
      <c r="H55" s="296">
        <v>4163</v>
      </c>
      <c r="I55" s="296">
        <v>4328</v>
      </c>
      <c r="J55" s="296">
        <v>4331</v>
      </c>
      <c r="K55" s="296">
        <v>4504</v>
      </c>
      <c r="L55" s="296">
        <v>4606</v>
      </c>
      <c r="M55" s="296">
        <v>4539</v>
      </c>
      <c r="N55" s="296">
        <v>4586</v>
      </c>
      <c r="O55" s="296">
        <v>4603</v>
      </c>
      <c r="P55" s="296">
        <v>4687</v>
      </c>
      <c r="Q55" s="296">
        <v>4674</v>
      </c>
      <c r="R55" s="296">
        <v>4565</v>
      </c>
      <c r="S55" s="296">
        <v>4530</v>
      </c>
      <c r="T55" s="296">
        <v>4610</v>
      </c>
      <c r="U55" s="296">
        <v>4578</v>
      </c>
      <c r="V55" s="296">
        <v>4567</v>
      </c>
      <c r="W55" s="296">
        <v>4492</v>
      </c>
      <c r="X55" s="296">
        <v>4423</v>
      </c>
      <c r="Y55" s="296">
        <v>4346</v>
      </c>
      <c r="Z55" s="296">
        <v>4281</v>
      </c>
      <c r="AA55" s="296">
        <v>4363</v>
      </c>
      <c r="AB55" s="296">
        <v>4349</v>
      </c>
      <c r="AC55" s="296">
        <v>4347</v>
      </c>
      <c r="AD55" s="296">
        <v>4196</v>
      </c>
      <c r="AE55" s="296">
        <v>4268</v>
      </c>
      <c r="AF55" s="296">
        <v>4199</v>
      </c>
      <c r="AG55" s="296">
        <v>4221</v>
      </c>
      <c r="AH55" s="296">
        <v>4061</v>
      </c>
      <c r="AI55" s="296">
        <v>4074</v>
      </c>
      <c r="AJ55" s="296">
        <v>4040</v>
      </c>
      <c r="AK55" s="296">
        <v>3920</v>
      </c>
      <c r="AL55" s="296">
        <v>3802</v>
      </c>
      <c r="AM55" s="296">
        <v>3799</v>
      </c>
      <c r="AN55" s="296">
        <v>3825</v>
      </c>
      <c r="AO55" s="296">
        <v>3810</v>
      </c>
      <c r="AP55" s="296">
        <v>3692</v>
      </c>
      <c r="AQ55" s="296">
        <v>3602</v>
      </c>
      <c r="AR55" s="296">
        <v>3448</v>
      </c>
      <c r="AS55" s="296">
        <v>3301</v>
      </c>
      <c r="AT55" s="296">
        <v>3079</v>
      </c>
      <c r="AU55" s="296">
        <v>3061</v>
      </c>
      <c r="AV55" s="296">
        <v>3026</v>
      </c>
      <c r="AW55" s="296">
        <v>2965</v>
      </c>
      <c r="AX55" s="296">
        <v>2794</v>
      </c>
      <c r="AY55" s="296">
        <v>2752</v>
      </c>
      <c r="AZ55" s="296">
        <v>2690</v>
      </c>
      <c r="BA55" s="296">
        <v>2877</v>
      </c>
      <c r="BB55" s="296">
        <v>3013</v>
      </c>
      <c r="BC55" s="296">
        <v>3216</v>
      </c>
      <c r="BD55" s="296">
        <v>3321</v>
      </c>
      <c r="BE55" s="296">
        <v>3298</v>
      </c>
      <c r="BF55" s="296">
        <v>3237</v>
      </c>
      <c r="BG55" s="296">
        <v>3197</v>
      </c>
      <c r="BH55" s="296">
        <v>3285</v>
      </c>
      <c r="BI55" s="296">
        <v>3380</v>
      </c>
      <c r="BJ55" s="296">
        <v>3471</v>
      </c>
      <c r="BK55" s="296">
        <v>3710</v>
      </c>
      <c r="BL55" s="296">
        <v>3867</v>
      </c>
      <c r="BM55" s="296">
        <v>3988</v>
      </c>
      <c r="BN55" s="296">
        <v>3910</v>
      </c>
      <c r="BO55" s="296">
        <v>4000</v>
      </c>
      <c r="BP55" s="296">
        <v>4047</v>
      </c>
      <c r="BQ55" s="296">
        <v>4291</v>
      </c>
      <c r="BR55" s="296">
        <v>4317</v>
      </c>
      <c r="BS55" s="296">
        <v>4568</v>
      </c>
      <c r="BT55" s="296">
        <v>4693</v>
      </c>
      <c r="BU55" s="296">
        <v>4858</v>
      </c>
      <c r="BV55" s="296">
        <v>4788</v>
      </c>
      <c r="BW55" s="296">
        <v>4887</v>
      </c>
    </row>
    <row r="56" spans="1:75" x14ac:dyDescent="0.25">
      <c r="A56" t="s">
        <v>53</v>
      </c>
      <c r="B56" s="296">
        <v>5620</v>
      </c>
      <c r="C56" s="296">
        <v>5739</v>
      </c>
      <c r="D56" s="296">
        <v>5823</v>
      </c>
      <c r="E56" s="296">
        <v>5888</v>
      </c>
      <c r="F56" s="296">
        <v>5992</v>
      </c>
      <c r="G56" s="296">
        <v>6202</v>
      </c>
      <c r="H56" s="296">
        <v>6258</v>
      </c>
      <c r="I56" s="296">
        <v>6227</v>
      </c>
      <c r="J56" s="296">
        <v>6340</v>
      </c>
      <c r="K56" s="296">
        <v>6407</v>
      </c>
      <c r="L56" s="296">
        <v>6297</v>
      </c>
      <c r="M56" s="296">
        <v>6219</v>
      </c>
      <c r="N56" s="296">
        <v>6217</v>
      </c>
      <c r="O56" s="296">
        <v>6303</v>
      </c>
      <c r="P56" s="296">
        <v>6241</v>
      </c>
      <c r="Q56" s="296">
        <v>6209</v>
      </c>
      <c r="R56" s="296">
        <v>6067</v>
      </c>
      <c r="S56" s="296">
        <v>5865</v>
      </c>
      <c r="T56" s="296">
        <v>5720</v>
      </c>
      <c r="U56" s="296">
        <v>5557</v>
      </c>
      <c r="V56" s="296">
        <v>5638</v>
      </c>
      <c r="W56" s="296">
        <v>5528</v>
      </c>
      <c r="X56" s="296">
        <v>5403</v>
      </c>
      <c r="Y56" s="296">
        <v>5348</v>
      </c>
      <c r="Z56" s="296">
        <v>5347</v>
      </c>
      <c r="AA56" s="296">
        <v>5340</v>
      </c>
      <c r="AB56" s="296">
        <v>5280</v>
      </c>
      <c r="AC56" s="296">
        <v>5175</v>
      </c>
      <c r="AD56" s="296">
        <v>5126</v>
      </c>
      <c r="AE56" s="296">
        <v>5139</v>
      </c>
      <c r="AF56" s="296">
        <v>5211</v>
      </c>
      <c r="AG56" s="296">
        <v>5238</v>
      </c>
      <c r="AH56" s="296">
        <v>5233</v>
      </c>
      <c r="AI56" s="296">
        <v>5237</v>
      </c>
      <c r="AJ56" s="296">
        <v>5195</v>
      </c>
      <c r="AK56" s="296">
        <v>5046</v>
      </c>
      <c r="AL56" s="296">
        <v>4987</v>
      </c>
      <c r="AM56" s="296">
        <v>4884</v>
      </c>
      <c r="AN56" s="296">
        <v>4801</v>
      </c>
      <c r="AO56" s="296">
        <v>4689</v>
      </c>
      <c r="AP56" s="296">
        <v>4488</v>
      </c>
      <c r="AQ56" s="296">
        <v>4465</v>
      </c>
      <c r="AR56" s="296">
        <v>4400</v>
      </c>
      <c r="AS56" s="296">
        <v>4324</v>
      </c>
      <c r="AT56" s="296">
        <v>4200</v>
      </c>
      <c r="AU56" s="296">
        <v>4101</v>
      </c>
      <c r="AV56" s="296">
        <v>3951</v>
      </c>
      <c r="AW56" s="296">
        <v>3750</v>
      </c>
      <c r="AX56" s="296">
        <v>3651</v>
      </c>
      <c r="AY56" s="296">
        <v>3531</v>
      </c>
      <c r="AZ56" s="296">
        <v>3449</v>
      </c>
      <c r="BA56" s="296">
        <v>3362</v>
      </c>
      <c r="BB56" s="296">
        <v>3275</v>
      </c>
      <c r="BC56" s="296">
        <v>3192</v>
      </c>
      <c r="BD56" s="296">
        <v>3100</v>
      </c>
      <c r="BE56" s="296">
        <v>3131</v>
      </c>
      <c r="BF56" s="296">
        <v>3103</v>
      </c>
      <c r="BG56" s="296">
        <v>3185</v>
      </c>
      <c r="BH56" s="296">
        <v>3167</v>
      </c>
      <c r="BI56" s="296">
        <v>3102</v>
      </c>
      <c r="BJ56" s="296">
        <v>3080</v>
      </c>
      <c r="BK56" s="296">
        <v>3100</v>
      </c>
      <c r="BL56" s="296">
        <v>3086</v>
      </c>
      <c r="BM56" s="296">
        <v>3093</v>
      </c>
      <c r="BN56" s="296">
        <v>3078</v>
      </c>
      <c r="BO56" s="296">
        <v>3123</v>
      </c>
      <c r="BP56" s="296">
        <v>3151</v>
      </c>
      <c r="BQ56" s="296">
        <v>3177</v>
      </c>
      <c r="BR56" s="296">
        <v>3088</v>
      </c>
      <c r="BS56" s="296">
        <v>3090</v>
      </c>
      <c r="BT56" s="296">
        <v>2985</v>
      </c>
      <c r="BU56" s="296">
        <v>3025</v>
      </c>
      <c r="BV56" s="296">
        <v>2960</v>
      </c>
      <c r="BW56" s="296">
        <v>2849</v>
      </c>
    </row>
    <row r="57" spans="1:75" x14ac:dyDescent="0.25">
      <c r="A57" t="s">
        <v>54</v>
      </c>
      <c r="B57" s="296">
        <v>2810</v>
      </c>
      <c r="C57" s="296">
        <v>2723</v>
      </c>
      <c r="D57" s="296">
        <v>2649</v>
      </c>
      <c r="E57" s="296">
        <v>2556</v>
      </c>
      <c r="F57" s="296">
        <v>2518</v>
      </c>
      <c r="G57" s="296">
        <v>2505</v>
      </c>
      <c r="H57" s="296">
        <v>2492</v>
      </c>
      <c r="I57" s="296">
        <v>2411</v>
      </c>
      <c r="J57" s="296">
        <v>2397</v>
      </c>
      <c r="K57" s="296">
        <v>2393</v>
      </c>
      <c r="L57" s="296">
        <v>2384</v>
      </c>
      <c r="M57" s="296">
        <v>2262</v>
      </c>
      <c r="N57" s="296">
        <v>2200</v>
      </c>
      <c r="O57" s="296">
        <v>2179</v>
      </c>
      <c r="P57" s="296">
        <v>2135</v>
      </c>
      <c r="Q57" s="296">
        <v>2084</v>
      </c>
      <c r="R57" s="296">
        <v>2108</v>
      </c>
      <c r="S57" s="296">
        <v>2163</v>
      </c>
      <c r="T57" s="296">
        <v>2139</v>
      </c>
      <c r="U57" s="296">
        <v>2141</v>
      </c>
      <c r="V57" s="296">
        <v>2150</v>
      </c>
      <c r="W57" s="296">
        <v>2124</v>
      </c>
      <c r="X57" s="296">
        <v>2102</v>
      </c>
      <c r="Y57" s="296">
        <v>2093</v>
      </c>
      <c r="Z57" s="296">
        <v>2069</v>
      </c>
      <c r="AA57" s="296">
        <v>2094</v>
      </c>
      <c r="AB57" s="296">
        <v>2047</v>
      </c>
      <c r="AC57" s="296">
        <v>1981</v>
      </c>
      <c r="AD57" s="296">
        <v>1956</v>
      </c>
      <c r="AE57" s="296">
        <v>1931</v>
      </c>
      <c r="AF57" s="296">
        <v>1895</v>
      </c>
      <c r="AG57" s="296">
        <v>1827</v>
      </c>
      <c r="AH57" s="296">
        <v>1799</v>
      </c>
      <c r="AI57" s="296">
        <v>1800</v>
      </c>
      <c r="AJ57" s="296">
        <v>1785</v>
      </c>
      <c r="AK57" s="296">
        <v>1714</v>
      </c>
      <c r="AL57" s="296">
        <v>1706</v>
      </c>
      <c r="AM57" s="296">
        <v>1713</v>
      </c>
      <c r="AN57" s="296">
        <v>1685</v>
      </c>
      <c r="AO57" s="296">
        <v>1599</v>
      </c>
      <c r="AP57" s="296">
        <v>1537</v>
      </c>
      <c r="AQ57" s="296">
        <v>1499</v>
      </c>
      <c r="AR57" s="296">
        <v>1475</v>
      </c>
      <c r="AS57" s="296">
        <v>1414</v>
      </c>
      <c r="AT57" s="296">
        <v>1408</v>
      </c>
      <c r="AU57" s="296">
        <v>1380</v>
      </c>
      <c r="AV57" s="296">
        <v>1342</v>
      </c>
      <c r="AW57" s="296">
        <v>1304</v>
      </c>
      <c r="AX57" s="296">
        <v>1296</v>
      </c>
      <c r="AY57" s="296">
        <v>1291</v>
      </c>
      <c r="AZ57" s="296">
        <v>1270</v>
      </c>
      <c r="BA57" s="296">
        <v>1184</v>
      </c>
      <c r="BB57" s="296">
        <v>1165</v>
      </c>
      <c r="BC57" s="296">
        <v>1133</v>
      </c>
      <c r="BD57" s="296">
        <v>1092</v>
      </c>
      <c r="BE57" s="296">
        <v>1043</v>
      </c>
      <c r="BF57" s="296">
        <v>989</v>
      </c>
      <c r="BG57" s="296">
        <v>978</v>
      </c>
      <c r="BH57" s="296">
        <v>982</v>
      </c>
      <c r="BI57" s="296">
        <v>981</v>
      </c>
      <c r="BJ57" s="296">
        <v>1005</v>
      </c>
      <c r="BK57" s="296">
        <v>967</v>
      </c>
      <c r="BL57" s="296">
        <v>966</v>
      </c>
      <c r="BM57" s="296">
        <v>940</v>
      </c>
      <c r="BN57" s="296">
        <v>934</v>
      </c>
      <c r="BO57" s="296">
        <v>952</v>
      </c>
      <c r="BP57" s="296">
        <v>950</v>
      </c>
      <c r="BQ57" s="296">
        <v>934</v>
      </c>
      <c r="BR57" s="296">
        <v>934</v>
      </c>
      <c r="BS57" s="296">
        <v>916</v>
      </c>
      <c r="BT57" s="296">
        <v>892</v>
      </c>
      <c r="BU57" s="296">
        <v>863</v>
      </c>
      <c r="BV57" s="296">
        <v>841</v>
      </c>
      <c r="BW57" s="296">
        <v>836</v>
      </c>
    </row>
    <row r="58" spans="1:75" x14ac:dyDescent="0.25">
      <c r="A58" t="s">
        <v>55</v>
      </c>
      <c r="B58" s="296">
        <v>1284</v>
      </c>
      <c r="C58" s="296">
        <v>1282</v>
      </c>
      <c r="D58" s="296">
        <v>1275</v>
      </c>
      <c r="E58" s="296">
        <v>1281</v>
      </c>
      <c r="F58" s="296">
        <v>1280</v>
      </c>
      <c r="G58" s="296">
        <v>1310</v>
      </c>
      <c r="H58" s="296">
        <v>1313</v>
      </c>
      <c r="I58" s="296">
        <v>1303</v>
      </c>
      <c r="J58" s="296">
        <v>1277</v>
      </c>
      <c r="K58" s="296">
        <v>1325</v>
      </c>
      <c r="L58" s="296">
        <v>1350</v>
      </c>
      <c r="M58" s="296">
        <v>1309</v>
      </c>
      <c r="N58" s="296">
        <v>1316</v>
      </c>
      <c r="O58" s="296">
        <v>1379</v>
      </c>
      <c r="P58" s="296">
        <v>1391</v>
      </c>
      <c r="Q58" s="296">
        <v>1395</v>
      </c>
      <c r="R58" s="296">
        <v>1392</v>
      </c>
      <c r="S58" s="296">
        <v>1414</v>
      </c>
      <c r="T58" s="296">
        <v>1431</v>
      </c>
      <c r="U58" s="296">
        <v>1436</v>
      </c>
      <c r="V58" s="296">
        <v>1452</v>
      </c>
      <c r="W58" s="296">
        <v>1399</v>
      </c>
      <c r="X58" s="296">
        <v>1391</v>
      </c>
      <c r="Y58" s="296">
        <v>1416</v>
      </c>
      <c r="Z58" s="296">
        <v>1429</v>
      </c>
      <c r="AA58" s="296">
        <v>1431</v>
      </c>
      <c r="AB58" s="296">
        <v>1420</v>
      </c>
      <c r="AC58" s="296">
        <v>1487</v>
      </c>
      <c r="AD58" s="296">
        <v>1451</v>
      </c>
      <c r="AE58" s="296">
        <v>1562</v>
      </c>
      <c r="AF58" s="296">
        <v>1568</v>
      </c>
      <c r="AG58" s="296">
        <v>1566</v>
      </c>
      <c r="AH58" s="296">
        <v>1522</v>
      </c>
      <c r="AI58" s="296">
        <v>1573</v>
      </c>
      <c r="AJ58" s="296">
        <v>1534</v>
      </c>
      <c r="AK58" s="296">
        <v>1517</v>
      </c>
      <c r="AL58" s="296">
        <v>1464</v>
      </c>
      <c r="AM58" s="296">
        <v>1432</v>
      </c>
      <c r="AN58" s="296">
        <v>1419</v>
      </c>
      <c r="AO58" s="296">
        <v>1354</v>
      </c>
      <c r="AP58" s="296">
        <v>1336</v>
      </c>
      <c r="AQ58" s="296">
        <v>1293</v>
      </c>
      <c r="AR58" s="296">
        <v>1236</v>
      </c>
      <c r="AS58" s="296">
        <v>1192</v>
      </c>
      <c r="AT58" s="296">
        <v>1195</v>
      </c>
      <c r="AU58" s="296">
        <v>1205</v>
      </c>
      <c r="AV58" s="296">
        <v>1175</v>
      </c>
      <c r="AW58" s="296">
        <v>1130</v>
      </c>
      <c r="AX58" s="296">
        <v>1114</v>
      </c>
      <c r="AY58" s="296">
        <v>1124</v>
      </c>
      <c r="AZ58" s="296">
        <v>1113</v>
      </c>
      <c r="BA58" s="296">
        <v>1153</v>
      </c>
      <c r="BB58" s="296">
        <v>1130</v>
      </c>
      <c r="BC58" s="296">
        <v>1099</v>
      </c>
      <c r="BD58" s="296">
        <v>1059</v>
      </c>
      <c r="BE58" s="296">
        <v>1080</v>
      </c>
      <c r="BF58" s="296">
        <v>1048</v>
      </c>
      <c r="BG58" s="296">
        <v>1076</v>
      </c>
      <c r="BH58" s="296">
        <v>1080</v>
      </c>
      <c r="BI58" s="296">
        <v>1146</v>
      </c>
      <c r="BJ58" s="296">
        <v>1169</v>
      </c>
      <c r="BK58" s="296">
        <v>1227</v>
      </c>
      <c r="BL58" s="296">
        <v>1289</v>
      </c>
      <c r="BM58" s="296">
        <v>1338</v>
      </c>
      <c r="BN58" s="296">
        <v>1386</v>
      </c>
      <c r="BO58" s="296">
        <v>1419</v>
      </c>
      <c r="BP58" s="296">
        <v>1417</v>
      </c>
      <c r="BQ58" s="296">
        <v>1440</v>
      </c>
      <c r="BR58" s="296">
        <v>1402</v>
      </c>
      <c r="BS58" s="296">
        <v>1390</v>
      </c>
      <c r="BT58" s="296">
        <v>1393</v>
      </c>
      <c r="BU58" s="296">
        <v>1437</v>
      </c>
      <c r="BV58" s="296">
        <v>1443</v>
      </c>
      <c r="BW58" s="296">
        <v>1449</v>
      </c>
    </row>
    <row r="59" spans="1:75" x14ac:dyDescent="0.25">
      <c r="A59" t="s">
        <v>56</v>
      </c>
      <c r="B59" s="296">
        <v>425</v>
      </c>
      <c r="C59" s="296">
        <v>450</v>
      </c>
      <c r="D59" s="296">
        <v>444</v>
      </c>
      <c r="E59" s="296">
        <v>428</v>
      </c>
      <c r="F59" s="296">
        <v>425</v>
      </c>
      <c r="G59" s="296">
        <v>414</v>
      </c>
      <c r="H59" s="296">
        <v>393</v>
      </c>
      <c r="I59" s="296">
        <v>409</v>
      </c>
      <c r="J59" s="296">
        <v>385</v>
      </c>
      <c r="K59" s="296">
        <v>377</v>
      </c>
      <c r="L59" s="296">
        <v>341</v>
      </c>
      <c r="M59" s="296">
        <v>325</v>
      </c>
      <c r="N59" s="296">
        <v>312</v>
      </c>
      <c r="O59" s="296">
        <v>302</v>
      </c>
      <c r="P59" s="296">
        <v>305</v>
      </c>
      <c r="Q59" s="296">
        <v>309</v>
      </c>
      <c r="R59" s="296">
        <v>315</v>
      </c>
      <c r="S59" s="296">
        <v>329</v>
      </c>
      <c r="T59" s="296">
        <v>339</v>
      </c>
      <c r="U59" s="296">
        <v>343</v>
      </c>
      <c r="V59" s="296">
        <v>349</v>
      </c>
      <c r="W59" s="296">
        <v>343</v>
      </c>
      <c r="X59" s="296">
        <v>337</v>
      </c>
      <c r="Y59" s="296">
        <v>333</v>
      </c>
      <c r="Z59" s="296">
        <v>333</v>
      </c>
      <c r="AA59" s="296">
        <v>311</v>
      </c>
      <c r="AB59" s="296">
        <v>275</v>
      </c>
      <c r="AC59" s="296">
        <v>268</v>
      </c>
      <c r="AD59" s="296">
        <v>276</v>
      </c>
      <c r="AE59" s="296">
        <v>290</v>
      </c>
      <c r="AF59" s="296">
        <v>305</v>
      </c>
      <c r="AG59" s="296">
        <v>303</v>
      </c>
      <c r="AH59" s="296">
        <v>311</v>
      </c>
      <c r="AI59" s="296">
        <v>315</v>
      </c>
      <c r="AJ59" s="296">
        <v>336</v>
      </c>
      <c r="AK59" s="296">
        <v>353</v>
      </c>
      <c r="AL59" s="296">
        <v>352</v>
      </c>
      <c r="AM59" s="296">
        <v>353</v>
      </c>
      <c r="AN59" s="296">
        <v>350</v>
      </c>
      <c r="AO59" s="296">
        <v>333</v>
      </c>
      <c r="AP59" s="296">
        <v>340</v>
      </c>
      <c r="AQ59" s="296">
        <v>332</v>
      </c>
      <c r="AR59" s="296">
        <v>353</v>
      </c>
      <c r="AS59" s="296">
        <v>331</v>
      </c>
      <c r="AT59" s="296">
        <v>289</v>
      </c>
      <c r="AU59" s="296">
        <v>298</v>
      </c>
      <c r="AV59" s="296">
        <v>284</v>
      </c>
      <c r="AW59" s="296">
        <v>284</v>
      </c>
      <c r="AX59" s="296">
        <v>297</v>
      </c>
      <c r="AY59" s="296">
        <v>303</v>
      </c>
      <c r="AZ59" s="296">
        <v>291</v>
      </c>
      <c r="BA59" s="296">
        <v>312</v>
      </c>
      <c r="BB59" s="296">
        <v>305</v>
      </c>
      <c r="BC59" s="296">
        <v>294</v>
      </c>
      <c r="BD59" s="296">
        <v>302</v>
      </c>
      <c r="BE59" s="296">
        <v>298</v>
      </c>
      <c r="BF59" s="296">
        <v>302</v>
      </c>
      <c r="BG59" s="296">
        <v>320</v>
      </c>
      <c r="BH59" s="296">
        <v>329</v>
      </c>
      <c r="BI59" s="296">
        <v>335</v>
      </c>
      <c r="BJ59" s="296">
        <v>334</v>
      </c>
      <c r="BK59" s="296">
        <v>356</v>
      </c>
      <c r="BL59" s="296">
        <v>346</v>
      </c>
      <c r="BM59" s="296">
        <v>360</v>
      </c>
      <c r="BN59" s="296">
        <v>328</v>
      </c>
      <c r="BO59" s="296">
        <v>322</v>
      </c>
      <c r="BP59" s="296">
        <v>306</v>
      </c>
      <c r="BQ59" s="296">
        <v>314</v>
      </c>
      <c r="BR59" s="296">
        <v>326</v>
      </c>
      <c r="BS59" s="296">
        <v>324</v>
      </c>
      <c r="BT59" s="296">
        <v>303</v>
      </c>
      <c r="BU59" s="296">
        <v>319</v>
      </c>
      <c r="BV59" s="296">
        <v>332</v>
      </c>
      <c r="BW59" s="296">
        <v>346</v>
      </c>
    </row>
    <row r="60" spans="1:75" x14ac:dyDescent="0.25">
      <c r="A60" t="s">
        <v>57</v>
      </c>
      <c r="B60" s="296">
        <v>520</v>
      </c>
      <c r="C60" s="296">
        <v>511</v>
      </c>
      <c r="D60" s="296">
        <v>506</v>
      </c>
      <c r="E60" s="296">
        <v>475</v>
      </c>
      <c r="F60" s="296">
        <v>455</v>
      </c>
      <c r="G60" s="296">
        <v>456</v>
      </c>
      <c r="H60" s="296">
        <v>452</v>
      </c>
      <c r="I60" s="296">
        <v>453</v>
      </c>
      <c r="J60" s="296">
        <v>454</v>
      </c>
      <c r="K60" s="296">
        <v>461</v>
      </c>
      <c r="L60" s="296">
        <v>447</v>
      </c>
      <c r="M60" s="296">
        <v>430</v>
      </c>
      <c r="N60" s="296">
        <v>424</v>
      </c>
      <c r="O60" s="296">
        <v>422</v>
      </c>
      <c r="P60" s="296">
        <v>412</v>
      </c>
      <c r="Q60" s="296">
        <v>391</v>
      </c>
      <c r="R60" s="296">
        <v>401</v>
      </c>
      <c r="S60" s="296">
        <v>396</v>
      </c>
      <c r="T60" s="296">
        <v>393</v>
      </c>
      <c r="U60" s="296">
        <v>411</v>
      </c>
      <c r="V60" s="296">
        <v>408</v>
      </c>
      <c r="W60" s="296">
        <v>420</v>
      </c>
      <c r="X60" s="296">
        <v>417</v>
      </c>
      <c r="Y60" s="296">
        <v>407</v>
      </c>
      <c r="Z60" s="296">
        <v>412</v>
      </c>
      <c r="AA60" s="296">
        <v>413</v>
      </c>
      <c r="AB60" s="296">
        <v>407</v>
      </c>
      <c r="AC60" s="296">
        <v>393</v>
      </c>
      <c r="AD60" s="296">
        <v>398</v>
      </c>
      <c r="AE60" s="296">
        <v>401</v>
      </c>
      <c r="AF60" s="296">
        <v>394</v>
      </c>
      <c r="AG60" s="296">
        <v>404</v>
      </c>
      <c r="AH60" s="296">
        <v>411</v>
      </c>
      <c r="AI60" s="296">
        <v>405</v>
      </c>
      <c r="AJ60" s="296">
        <v>415</v>
      </c>
      <c r="AK60" s="296">
        <v>402</v>
      </c>
      <c r="AL60" s="296">
        <v>388</v>
      </c>
      <c r="AM60" s="296">
        <v>390</v>
      </c>
      <c r="AN60" s="296">
        <v>391</v>
      </c>
      <c r="AO60" s="296">
        <v>408</v>
      </c>
      <c r="AP60" s="296">
        <v>391</v>
      </c>
      <c r="AQ60" s="296">
        <v>360</v>
      </c>
      <c r="AR60" s="296">
        <v>343</v>
      </c>
      <c r="AS60" s="296">
        <v>311</v>
      </c>
      <c r="AT60" s="296">
        <v>287</v>
      </c>
      <c r="AU60" s="296">
        <v>270</v>
      </c>
      <c r="AV60" s="296">
        <v>252</v>
      </c>
      <c r="AW60" s="296">
        <v>252</v>
      </c>
      <c r="AX60" s="296">
        <v>253</v>
      </c>
      <c r="AY60" s="296">
        <v>251</v>
      </c>
      <c r="AZ60" s="296">
        <v>238</v>
      </c>
      <c r="BA60" s="296">
        <v>257</v>
      </c>
      <c r="BB60" s="296">
        <v>257</v>
      </c>
      <c r="BC60" s="296">
        <v>261</v>
      </c>
      <c r="BD60" s="296">
        <v>262</v>
      </c>
      <c r="BE60" s="296">
        <v>251</v>
      </c>
      <c r="BF60" s="296">
        <v>261</v>
      </c>
      <c r="BG60" s="296">
        <v>272</v>
      </c>
      <c r="BH60" s="296">
        <v>275</v>
      </c>
      <c r="BI60" s="296">
        <v>295</v>
      </c>
      <c r="BJ60" s="296">
        <v>303</v>
      </c>
      <c r="BK60" s="296">
        <v>313</v>
      </c>
      <c r="BL60" s="296">
        <v>324</v>
      </c>
      <c r="BM60" s="296">
        <v>305</v>
      </c>
      <c r="BN60" s="296">
        <v>300</v>
      </c>
      <c r="BO60" s="296">
        <v>321</v>
      </c>
      <c r="BP60" s="296">
        <v>315</v>
      </c>
      <c r="BQ60" s="296">
        <v>325</v>
      </c>
      <c r="BR60" s="296">
        <v>319</v>
      </c>
      <c r="BS60" s="296">
        <v>330</v>
      </c>
      <c r="BT60" s="296">
        <v>318</v>
      </c>
      <c r="BU60" s="296">
        <v>299</v>
      </c>
      <c r="BV60" s="296">
        <v>303</v>
      </c>
      <c r="BW60" s="296">
        <v>308</v>
      </c>
    </row>
    <row r="61" spans="1:75" x14ac:dyDescent="0.25">
      <c r="A61" t="s">
        <v>58</v>
      </c>
      <c r="B61" s="296">
        <v>321</v>
      </c>
      <c r="C61" s="296">
        <v>322</v>
      </c>
      <c r="D61" s="296">
        <v>318</v>
      </c>
      <c r="E61" s="296">
        <v>324</v>
      </c>
      <c r="F61" s="296">
        <v>351</v>
      </c>
      <c r="G61" s="296">
        <v>366</v>
      </c>
      <c r="H61" s="296">
        <v>353</v>
      </c>
      <c r="I61" s="296">
        <v>361</v>
      </c>
      <c r="J61" s="296">
        <v>349</v>
      </c>
      <c r="K61" s="296">
        <v>338</v>
      </c>
      <c r="L61" s="296">
        <v>342</v>
      </c>
      <c r="M61" s="296">
        <v>347</v>
      </c>
      <c r="N61" s="296">
        <v>336</v>
      </c>
      <c r="O61" s="296">
        <v>327</v>
      </c>
      <c r="P61" s="296">
        <v>320</v>
      </c>
      <c r="Q61" s="296">
        <v>310</v>
      </c>
      <c r="R61" s="296">
        <v>298</v>
      </c>
      <c r="S61" s="296">
        <v>287</v>
      </c>
      <c r="T61" s="296">
        <v>272</v>
      </c>
      <c r="U61" s="296">
        <v>266</v>
      </c>
      <c r="V61" s="296">
        <v>254</v>
      </c>
      <c r="W61" s="296">
        <v>249</v>
      </c>
      <c r="X61" s="296">
        <v>265</v>
      </c>
      <c r="Y61" s="296">
        <v>267</v>
      </c>
      <c r="Z61" s="296">
        <v>264</v>
      </c>
      <c r="AA61" s="296">
        <v>293</v>
      </c>
      <c r="AB61" s="296">
        <v>315</v>
      </c>
      <c r="AC61" s="296">
        <v>328</v>
      </c>
      <c r="AD61" s="296">
        <v>363</v>
      </c>
      <c r="AE61" s="296">
        <v>388</v>
      </c>
      <c r="AF61" s="296">
        <v>405</v>
      </c>
      <c r="AG61" s="296">
        <v>444</v>
      </c>
      <c r="AH61" s="296">
        <v>485</v>
      </c>
      <c r="AI61" s="296">
        <v>535</v>
      </c>
      <c r="AJ61" s="296">
        <v>566</v>
      </c>
      <c r="AK61" s="296">
        <v>537</v>
      </c>
      <c r="AL61" s="296">
        <v>522</v>
      </c>
      <c r="AM61" s="296">
        <v>549</v>
      </c>
      <c r="AN61" s="296">
        <v>536</v>
      </c>
      <c r="AO61" s="296">
        <v>537</v>
      </c>
      <c r="AP61" s="296">
        <v>539</v>
      </c>
      <c r="AQ61" s="296">
        <v>533</v>
      </c>
      <c r="AR61" s="296">
        <v>528</v>
      </c>
      <c r="AS61" s="296">
        <v>521</v>
      </c>
      <c r="AT61" s="296">
        <v>525</v>
      </c>
      <c r="AU61" s="296">
        <v>559</v>
      </c>
      <c r="AV61" s="296">
        <v>557</v>
      </c>
      <c r="AW61" s="296">
        <v>548</v>
      </c>
      <c r="AX61" s="296">
        <v>537</v>
      </c>
      <c r="AY61" s="296">
        <v>524</v>
      </c>
      <c r="AZ61" s="296">
        <v>508</v>
      </c>
      <c r="BA61" s="296">
        <v>522</v>
      </c>
      <c r="BB61" s="296">
        <v>553</v>
      </c>
      <c r="BC61" s="296">
        <v>552</v>
      </c>
      <c r="BD61" s="296">
        <v>531</v>
      </c>
      <c r="BE61" s="296">
        <v>487</v>
      </c>
      <c r="BF61" s="296">
        <v>487</v>
      </c>
      <c r="BG61" s="296">
        <v>511</v>
      </c>
      <c r="BH61" s="296">
        <v>497</v>
      </c>
      <c r="BI61" s="296">
        <v>504</v>
      </c>
      <c r="BJ61" s="296">
        <v>483</v>
      </c>
      <c r="BK61" s="296">
        <v>532</v>
      </c>
      <c r="BL61" s="296">
        <v>516</v>
      </c>
      <c r="BM61" s="296">
        <v>505</v>
      </c>
      <c r="BN61" s="296">
        <v>502</v>
      </c>
      <c r="BO61" s="296">
        <v>498</v>
      </c>
      <c r="BP61" s="296">
        <v>469</v>
      </c>
      <c r="BQ61" s="296">
        <v>484</v>
      </c>
      <c r="BR61" s="296">
        <v>465</v>
      </c>
      <c r="BS61" s="296">
        <v>461</v>
      </c>
      <c r="BT61" s="296">
        <v>440</v>
      </c>
      <c r="BU61" s="296">
        <v>436</v>
      </c>
      <c r="BV61" s="296">
        <v>444</v>
      </c>
      <c r="BW61" s="296">
        <v>462</v>
      </c>
    </row>
    <row r="62" spans="1:75" x14ac:dyDescent="0.25">
      <c r="A62" t="s">
        <v>59</v>
      </c>
      <c r="B62" s="296">
        <v>2624</v>
      </c>
      <c r="C62" s="296">
        <v>2698</v>
      </c>
      <c r="D62" s="296">
        <v>2708</v>
      </c>
      <c r="E62" s="296">
        <v>2662</v>
      </c>
      <c r="F62" s="296">
        <v>2637</v>
      </c>
      <c r="G62" s="296">
        <v>2623</v>
      </c>
      <c r="H62" s="296">
        <v>2581</v>
      </c>
      <c r="I62" s="296">
        <v>2560</v>
      </c>
      <c r="J62" s="296">
        <v>2581</v>
      </c>
      <c r="K62" s="296">
        <v>2623</v>
      </c>
      <c r="L62" s="296">
        <v>2604</v>
      </c>
      <c r="M62" s="296">
        <v>2479</v>
      </c>
      <c r="N62" s="296">
        <v>2472</v>
      </c>
      <c r="O62" s="296">
        <v>2392</v>
      </c>
      <c r="P62" s="296">
        <v>2405</v>
      </c>
      <c r="Q62" s="296">
        <v>2370</v>
      </c>
      <c r="R62" s="296">
        <v>2356</v>
      </c>
      <c r="S62" s="296">
        <v>2341</v>
      </c>
      <c r="T62" s="296">
        <v>2330</v>
      </c>
      <c r="U62" s="296">
        <v>2345</v>
      </c>
      <c r="V62" s="296">
        <v>2334</v>
      </c>
      <c r="W62" s="296">
        <v>2262</v>
      </c>
      <c r="X62" s="296">
        <v>2202</v>
      </c>
      <c r="Y62" s="296">
        <v>2124</v>
      </c>
      <c r="Z62" s="296">
        <v>2124</v>
      </c>
      <c r="AA62" s="296">
        <v>2079</v>
      </c>
      <c r="AB62" s="296">
        <v>2024</v>
      </c>
      <c r="AC62" s="296">
        <v>1998</v>
      </c>
      <c r="AD62" s="296">
        <v>1971</v>
      </c>
      <c r="AE62" s="296">
        <v>1979</v>
      </c>
      <c r="AF62" s="296">
        <v>2040</v>
      </c>
      <c r="AG62" s="296">
        <v>2024</v>
      </c>
      <c r="AH62" s="296">
        <v>2016</v>
      </c>
      <c r="AI62" s="296">
        <v>2005</v>
      </c>
      <c r="AJ62" s="296">
        <v>1988</v>
      </c>
      <c r="AK62" s="296">
        <v>1944</v>
      </c>
      <c r="AL62" s="296">
        <v>1934</v>
      </c>
      <c r="AM62" s="296">
        <v>1986</v>
      </c>
      <c r="AN62" s="296">
        <v>1987</v>
      </c>
      <c r="AO62" s="296">
        <v>1913</v>
      </c>
      <c r="AP62" s="296">
        <v>1794</v>
      </c>
      <c r="AQ62" s="296">
        <v>1751</v>
      </c>
      <c r="AR62" s="296">
        <v>1641</v>
      </c>
      <c r="AS62" s="296">
        <v>1581</v>
      </c>
      <c r="AT62" s="296">
        <v>1533</v>
      </c>
      <c r="AU62" s="296">
        <v>1497</v>
      </c>
      <c r="AV62" s="296">
        <v>1450</v>
      </c>
      <c r="AW62" s="296">
        <v>1326</v>
      </c>
      <c r="AX62" s="296">
        <v>1228</v>
      </c>
      <c r="AY62" s="296">
        <v>1161</v>
      </c>
      <c r="AZ62" s="296">
        <v>1118</v>
      </c>
      <c r="BA62" s="296">
        <v>1065</v>
      </c>
      <c r="BB62" s="296">
        <v>1001</v>
      </c>
      <c r="BC62" s="296">
        <v>976</v>
      </c>
      <c r="BD62" s="296">
        <v>973</v>
      </c>
      <c r="BE62" s="296">
        <v>972</v>
      </c>
      <c r="BF62" s="296">
        <v>964</v>
      </c>
      <c r="BG62" s="296">
        <v>954</v>
      </c>
      <c r="BH62" s="296">
        <v>1011</v>
      </c>
      <c r="BI62" s="296">
        <v>1043</v>
      </c>
      <c r="BJ62" s="296">
        <v>1114</v>
      </c>
      <c r="BK62" s="296">
        <v>1128</v>
      </c>
      <c r="BL62" s="296">
        <v>1192</v>
      </c>
      <c r="BM62" s="296">
        <v>1191</v>
      </c>
      <c r="BN62" s="296">
        <v>1226</v>
      </c>
      <c r="BO62" s="296">
        <v>1273</v>
      </c>
      <c r="BP62" s="296">
        <v>1308</v>
      </c>
      <c r="BQ62" s="296">
        <v>1329</v>
      </c>
      <c r="BR62" s="296">
        <v>1348</v>
      </c>
      <c r="BS62" s="296">
        <v>1330</v>
      </c>
      <c r="BT62" s="296">
        <v>1308</v>
      </c>
      <c r="BU62" s="296">
        <v>1269</v>
      </c>
      <c r="BV62" s="296">
        <v>1264</v>
      </c>
      <c r="BW62" s="296">
        <v>1244</v>
      </c>
    </row>
    <row r="63" spans="1:75" x14ac:dyDescent="0.25">
      <c r="A63" t="s">
        <v>60</v>
      </c>
      <c r="B63" s="296">
        <v>331</v>
      </c>
      <c r="C63" s="296">
        <v>349</v>
      </c>
      <c r="D63" s="296">
        <v>305</v>
      </c>
      <c r="E63" s="296">
        <v>304</v>
      </c>
      <c r="F63" s="296">
        <v>303</v>
      </c>
      <c r="G63" s="296">
        <v>297</v>
      </c>
      <c r="H63" s="296">
        <v>287</v>
      </c>
      <c r="I63" s="296">
        <v>320</v>
      </c>
      <c r="J63" s="296">
        <v>301</v>
      </c>
      <c r="K63" s="296">
        <v>315</v>
      </c>
      <c r="L63" s="296">
        <v>287</v>
      </c>
      <c r="M63" s="296">
        <v>305</v>
      </c>
      <c r="N63" s="296">
        <v>307</v>
      </c>
      <c r="O63" s="296">
        <v>306</v>
      </c>
      <c r="P63" s="296">
        <v>272</v>
      </c>
      <c r="Q63" s="296">
        <v>279</v>
      </c>
      <c r="R63" s="296">
        <v>274</v>
      </c>
      <c r="S63" s="296">
        <v>272</v>
      </c>
      <c r="T63" s="296">
        <v>254</v>
      </c>
      <c r="U63" s="296">
        <v>250</v>
      </c>
      <c r="V63" s="296">
        <v>258</v>
      </c>
      <c r="W63" s="296">
        <v>254</v>
      </c>
      <c r="X63" s="296">
        <v>233</v>
      </c>
      <c r="Y63" s="296">
        <v>244</v>
      </c>
      <c r="Z63" s="296">
        <v>244</v>
      </c>
      <c r="AA63" s="296">
        <v>270</v>
      </c>
      <c r="AB63" s="296">
        <v>270</v>
      </c>
      <c r="AC63" s="296">
        <v>284</v>
      </c>
      <c r="AD63" s="296">
        <v>280</v>
      </c>
      <c r="AE63" s="296">
        <v>304</v>
      </c>
      <c r="AF63" s="296">
        <v>296</v>
      </c>
      <c r="AG63" s="296">
        <v>299</v>
      </c>
      <c r="AH63" s="296">
        <v>317</v>
      </c>
      <c r="AI63" s="296">
        <v>306</v>
      </c>
      <c r="AJ63" s="296">
        <v>268</v>
      </c>
      <c r="AK63" s="296">
        <v>275</v>
      </c>
      <c r="AL63" s="296">
        <v>278</v>
      </c>
      <c r="AM63" s="296">
        <v>276</v>
      </c>
      <c r="AN63" s="296">
        <v>258</v>
      </c>
      <c r="AO63" s="296">
        <v>256</v>
      </c>
      <c r="AP63" s="296">
        <v>232</v>
      </c>
      <c r="AQ63" s="296">
        <v>231</v>
      </c>
      <c r="AR63" s="296">
        <v>210</v>
      </c>
      <c r="AS63" s="296">
        <v>211</v>
      </c>
      <c r="AT63" s="296">
        <v>224</v>
      </c>
      <c r="AU63" s="296">
        <v>230</v>
      </c>
      <c r="AV63" s="296">
        <v>216</v>
      </c>
      <c r="AW63" s="296">
        <v>202</v>
      </c>
      <c r="AX63" s="296">
        <v>193</v>
      </c>
      <c r="AY63" s="296">
        <v>201</v>
      </c>
      <c r="AZ63" s="296">
        <v>212</v>
      </c>
      <c r="BA63" s="296">
        <v>229</v>
      </c>
      <c r="BB63" s="296">
        <v>229</v>
      </c>
      <c r="BC63" s="296">
        <v>222</v>
      </c>
      <c r="BD63" s="296">
        <v>234</v>
      </c>
      <c r="BE63" s="296">
        <v>229</v>
      </c>
      <c r="BF63" s="296">
        <v>236</v>
      </c>
      <c r="BG63" s="296">
        <v>266</v>
      </c>
      <c r="BH63" s="296">
        <v>263</v>
      </c>
      <c r="BI63" s="296">
        <v>262</v>
      </c>
      <c r="BJ63" s="296">
        <v>264</v>
      </c>
      <c r="BK63" s="296">
        <v>261</v>
      </c>
      <c r="BL63" s="296">
        <v>255</v>
      </c>
      <c r="BM63" s="296">
        <v>240</v>
      </c>
      <c r="BN63" s="296">
        <v>222</v>
      </c>
      <c r="BO63" s="296">
        <v>214</v>
      </c>
      <c r="BP63" s="296">
        <v>237</v>
      </c>
      <c r="BQ63" s="296">
        <v>246</v>
      </c>
      <c r="BR63" s="296">
        <v>241</v>
      </c>
      <c r="BS63" s="296">
        <v>254</v>
      </c>
      <c r="BT63" s="296">
        <v>254</v>
      </c>
      <c r="BU63" s="296">
        <v>240</v>
      </c>
      <c r="BV63" s="296">
        <v>234</v>
      </c>
      <c r="BW63" s="296">
        <v>245</v>
      </c>
    </row>
    <row r="64" spans="1:75" x14ac:dyDescent="0.25">
      <c r="A64" t="s">
        <v>61</v>
      </c>
      <c r="B64" s="296">
        <v>468</v>
      </c>
      <c r="C64" s="296">
        <v>468</v>
      </c>
      <c r="D64" s="296">
        <v>473</v>
      </c>
      <c r="E64" s="296">
        <v>480</v>
      </c>
      <c r="F64" s="296">
        <v>465</v>
      </c>
      <c r="G64" s="296">
        <v>472</v>
      </c>
      <c r="H64" s="296">
        <v>504</v>
      </c>
      <c r="I64" s="296">
        <v>506</v>
      </c>
      <c r="J64" s="296">
        <v>507</v>
      </c>
      <c r="K64" s="296">
        <v>505</v>
      </c>
      <c r="L64" s="296">
        <v>480</v>
      </c>
      <c r="M64" s="296">
        <v>469</v>
      </c>
      <c r="N64" s="296">
        <v>467</v>
      </c>
      <c r="O64" s="296">
        <v>471</v>
      </c>
      <c r="P64" s="296">
        <v>465</v>
      </c>
      <c r="Q64" s="296">
        <v>476</v>
      </c>
      <c r="R64" s="296">
        <v>492</v>
      </c>
      <c r="S64" s="296">
        <v>512</v>
      </c>
      <c r="T64" s="296">
        <v>488</v>
      </c>
      <c r="U64" s="296">
        <v>493</v>
      </c>
      <c r="V64" s="296">
        <v>515</v>
      </c>
      <c r="W64" s="296">
        <v>505</v>
      </c>
      <c r="X64" s="296">
        <v>477</v>
      </c>
      <c r="Y64" s="296">
        <v>487</v>
      </c>
      <c r="Z64" s="296">
        <v>500</v>
      </c>
      <c r="AA64" s="296">
        <v>512</v>
      </c>
      <c r="AB64" s="296">
        <v>501</v>
      </c>
      <c r="AC64" s="296">
        <v>476</v>
      </c>
      <c r="AD64" s="296">
        <v>485</v>
      </c>
      <c r="AE64" s="296">
        <v>492</v>
      </c>
      <c r="AF64" s="296">
        <v>508</v>
      </c>
      <c r="AG64" s="296">
        <v>496</v>
      </c>
      <c r="AH64" s="296">
        <v>477</v>
      </c>
      <c r="AI64" s="296">
        <v>500</v>
      </c>
      <c r="AJ64" s="296">
        <v>507</v>
      </c>
      <c r="AK64" s="296">
        <v>526</v>
      </c>
      <c r="AL64" s="296">
        <v>524</v>
      </c>
      <c r="AM64" s="296">
        <v>543</v>
      </c>
      <c r="AN64" s="296">
        <v>558</v>
      </c>
      <c r="AO64" s="296">
        <v>567</v>
      </c>
      <c r="AP64" s="296">
        <v>556</v>
      </c>
      <c r="AQ64" s="296">
        <v>543</v>
      </c>
      <c r="AR64" s="296">
        <v>550</v>
      </c>
      <c r="AS64" s="296">
        <v>566</v>
      </c>
      <c r="AT64" s="296">
        <v>590</v>
      </c>
      <c r="AU64" s="296">
        <v>578</v>
      </c>
      <c r="AV64" s="296">
        <v>521</v>
      </c>
      <c r="AW64" s="296">
        <v>481</v>
      </c>
      <c r="AX64" s="296">
        <v>491</v>
      </c>
      <c r="AY64" s="296">
        <v>484</v>
      </c>
      <c r="AZ64" s="296">
        <v>472</v>
      </c>
      <c r="BA64" s="296">
        <v>455</v>
      </c>
      <c r="BB64" s="296">
        <v>448</v>
      </c>
      <c r="BC64" s="296">
        <v>449</v>
      </c>
      <c r="BD64" s="296">
        <v>451</v>
      </c>
      <c r="BE64" s="296">
        <v>463</v>
      </c>
      <c r="BF64" s="296">
        <v>454</v>
      </c>
      <c r="BG64" s="296">
        <v>477</v>
      </c>
      <c r="BH64" s="296">
        <v>482</v>
      </c>
      <c r="BI64" s="296">
        <v>497</v>
      </c>
      <c r="BJ64" s="296">
        <v>515</v>
      </c>
      <c r="BK64" s="296">
        <v>542</v>
      </c>
      <c r="BL64" s="296">
        <v>565</v>
      </c>
      <c r="BM64" s="296">
        <v>556</v>
      </c>
      <c r="BN64" s="296">
        <v>571</v>
      </c>
      <c r="BO64" s="296">
        <v>571</v>
      </c>
      <c r="BP64" s="296">
        <v>560</v>
      </c>
      <c r="BQ64" s="296">
        <v>545</v>
      </c>
      <c r="BR64" s="296">
        <v>504</v>
      </c>
      <c r="BS64" s="296">
        <v>507</v>
      </c>
      <c r="BT64" s="296">
        <v>470</v>
      </c>
      <c r="BU64" s="296">
        <v>451</v>
      </c>
      <c r="BV64" s="296">
        <v>478</v>
      </c>
      <c r="BW64" s="296">
        <v>486</v>
      </c>
    </row>
    <row r="65" spans="1:75" x14ac:dyDescent="0.25">
      <c r="A65" t="s">
        <v>62</v>
      </c>
      <c r="B65" s="296">
        <v>9</v>
      </c>
      <c r="C65" s="296">
        <v>8</v>
      </c>
      <c r="D65" s="296">
        <v>10</v>
      </c>
      <c r="E65" s="296">
        <v>9</v>
      </c>
      <c r="F65" s="296">
        <v>9</v>
      </c>
      <c r="G65" s="296">
        <v>8</v>
      </c>
      <c r="H65" s="296">
        <v>8</v>
      </c>
      <c r="I65" s="296">
        <v>6</v>
      </c>
      <c r="J65" s="296">
        <v>6</v>
      </c>
      <c r="K65" s="296">
        <v>5</v>
      </c>
      <c r="L65" s="296">
        <v>5</v>
      </c>
      <c r="M65" s="296">
        <v>5</v>
      </c>
      <c r="N65" s="296">
        <v>4</v>
      </c>
      <c r="O65" s="296">
        <v>4</v>
      </c>
      <c r="P65" s="296">
        <v>4</v>
      </c>
      <c r="Q65" s="296">
        <v>3</v>
      </c>
      <c r="R65" s="296">
        <v>4</v>
      </c>
      <c r="S65" s="296">
        <v>4</v>
      </c>
      <c r="T65" s="296">
        <v>4</v>
      </c>
      <c r="U65" s="296">
        <v>4</v>
      </c>
      <c r="V65" s="296">
        <v>8</v>
      </c>
      <c r="W65" s="296">
        <v>10</v>
      </c>
      <c r="X65" s="296">
        <v>12</v>
      </c>
      <c r="Y65" s="296">
        <v>12</v>
      </c>
      <c r="Z65" s="296">
        <v>12</v>
      </c>
      <c r="AA65" s="296">
        <v>12</v>
      </c>
      <c r="AB65" s="296">
        <v>13</v>
      </c>
      <c r="AC65" s="296">
        <v>15</v>
      </c>
      <c r="AD65" s="296">
        <v>9</v>
      </c>
      <c r="AE65" s="296">
        <v>9</v>
      </c>
      <c r="AF65" s="296">
        <v>9</v>
      </c>
      <c r="AG65" s="296">
        <v>9</v>
      </c>
      <c r="AH65" s="296">
        <v>7</v>
      </c>
      <c r="AI65" s="296">
        <v>7</v>
      </c>
      <c r="AJ65" s="296">
        <v>5</v>
      </c>
      <c r="AK65" s="296">
        <v>5</v>
      </c>
      <c r="AL65" s="296">
        <v>6</v>
      </c>
      <c r="AM65" s="296">
        <v>6</v>
      </c>
      <c r="AN65" s="296">
        <v>5</v>
      </c>
      <c r="AO65" s="296">
        <v>13</v>
      </c>
      <c r="AP65" s="296">
        <v>13</v>
      </c>
      <c r="AQ65" s="296">
        <v>13</v>
      </c>
      <c r="AR65" s="296">
        <v>14</v>
      </c>
      <c r="AS65" s="296">
        <v>11</v>
      </c>
      <c r="AT65" s="296">
        <v>6</v>
      </c>
      <c r="AU65" s="296">
        <v>5</v>
      </c>
      <c r="AV65" s="296">
        <v>8</v>
      </c>
      <c r="AW65" s="296">
        <v>9</v>
      </c>
      <c r="AX65" s="296">
        <v>7</v>
      </c>
      <c r="AY65" s="296">
        <v>8</v>
      </c>
      <c r="AZ65" s="296">
        <v>7</v>
      </c>
      <c r="BA65" s="296">
        <v>6</v>
      </c>
      <c r="BB65" s="296">
        <v>5</v>
      </c>
      <c r="BC65" s="296">
        <v>7</v>
      </c>
      <c r="BD65" s="296">
        <v>4</v>
      </c>
      <c r="BE65" s="296">
        <v>4</v>
      </c>
      <c r="BF65" s="296">
        <v>3</v>
      </c>
      <c r="BG65" s="296">
        <v>2</v>
      </c>
      <c r="BH65" s="296">
        <v>2</v>
      </c>
      <c r="BI65" s="296">
        <v>1</v>
      </c>
      <c r="BJ65" s="296">
        <v>1</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163</v>
      </c>
      <c r="C66" s="296">
        <v>157</v>
      </c>
      <c r="D66" s="296">
        <v>153</v>
      </c>
      <c r="E66" s="296">
        <v>159</v>
      </c>
      <c r="F66" s="296">
        <v>144</v>
      </c>
      <c r="G66" s="296">
        <v>173</v>
      </c>
      <c r="H66" s="296">
        <v>168</v>
      </c>
      <c r="I66" s="296">
        <v>154</v>
      </c>
      <c r="J66" s="296">
        <v>154</v>
      </c>
      <c r="K66" s="296">
        <v>158</v>
      </c>
      <c r="L66" s="296">
        <v>163</v>
      </c>
      <c r="M66" s="296">
        <v>167</v>
      </c>
      <c r="N66" s="296">
        <v>168</v>
      </c>
      <c r="O66" s="296">
        <v>180</v>
      </c>
      <c r="P66" s="296">
        <v>166</v>
      </c>
      <c r="Q66" s="296">
        <v>170</v>
      </c>
      <c r="R66" s="296">
        <v>179</v>
      </c>
      <c r="S66" s="296">
        <v>176</v>
      </c>
      <c r="T66" s="296">
        <v>173</v>
      </c>
      <c r="U66" s="296">
        <v>159</v>
      </c>
      <c r="V66" s="296">
        <v>157</v>
      </c>
      <c r="W66" s="296">
        <v>150</v>
      </c>
      <c r="X66" s="296">
        <v>148</v>
      </c>
      <c r="Y66" s="296">
        <v>142</v>
      </c>
      <c r="Z66" s="296">
        <v>135</v>
      </c>
      <c r="AA66" s="296">
        <v>134</v>
      </c>
      <c r="AB66" s="296">
        <v>131</v>
      </c>
      <c r="AC66" s="296">
        <v>131</v>
      </c>
      <c r="AD66" s="296">
        <v>139</v>
      </c>
      <c r="AE66" s="296">
        <v>149</v>
      </c>
      <c r="AF66" s="296">
        <v>148</v>
      </c>
      <c r="AG66" s="296">
        <v>144</v>
      </c>
      <c r="AH66" s="296">
        <v>137</v>
      </c>
      <c r="AI66" s="296">
        <v>136</v>
      </c>
      <c r="AJ66" s="296">
        <v>136</v>
      </c>
      <c r="AK66" s="296">
        <v>135</v>
      </c>
      <c r="AL66" s="296">
        <v>120</v>
      </c>
      <c r="AM66" s="296">
        <v>114</v>
      </c>
      <c r="AN66" s="296">
        <v>116</v>
      </c>
      <c r="AO66" s="296">
        <v>109</v>
      </c>
      <c r="AP66" s="296">
        <v>99</v>
      </c>
      <c r="AQ66" s="296">
        <v>106</v>
      </c>
      <c r="AR66" s="296">
        <v>112</v>
      </c>
      <c r="AS66" s="296">
        <v>116</v>
      </c>
      <c r="AT66" s="296">
        <v>113</v>
      </c>
      <c r="AU66" s="296">
        <v>117</v>
      </c>
      <c r="AV66" s="296">
        <v>104</v>
      </c>
      <c r="AW66" s="296">
        <v>105</v>
      </c>
      <c r="AX66" s="296">
        <v>97</v>
      </c>
      <c r="AY66" s="296">
        <v>105</v>
      </c>
      <c r="AZ66" s="296">
        <v>104</v>
      </c>
      <c r="BA66" s="296">
        <v>86</v>
      </c>
      <c r="BB66" s="296">
        <v>73</v>
      </c>
      <c r="BC66" s="296">
        <v>74</v>
      </c>
      <c r="BD66" s="296">
        <v>75</v>
      </c>
      <c r="BE66" s="296">
        <v>82</v>
      </c>
      <c r="BF66" s="296">
        <v>85</v>
      </c>
      <c r="BG66" s="296">
        <v>84</v>
      </c>
      <c r="BH66" s="296">
        <v>85</v>
      </c>
      <c r="BI66" s="296">
        <v>76</v>
      </c>
      <c r="BJ66" s="296">
        <v>77</v>
      </c>
      <c r="BK66" s="296">
        <v>85</v>
      </c>
      <c r="BL66" s="296">
        <v>87</v>
      </c>
      <c r="BM66" s="296">
        <v>89</v>
      </c>
      <c r="BN66" s="296">
        <v>93</v>
      </c>
      <c r="BO66" s="296">
        <v>102</v>
      </c>
      <c r="BP66" s="296">
        <v>112</v>
      </c>
      <c r="BQ66" s="296">
        <v>117</v>
      </c>
      <c r="BR66" s="296">
        <v>110</v>
      </c>
      <c r="BS66" s="296">
        <v>110</v>
      </c>
      <c r="BT66" s="296">
        <v>113</v>
      </c>
      <c r="BU66" s="296">
        <v>116</v>
      </c>
      <c r="BV66" s="296">
        <v>109</v>
      </c>
      <c r="BW66" s="296">
        <v>108</v>
      </c>
    </row>
    <row r="67" spans="1:75" x14ac:dyDescent="0.25">
      <c r="A67" t="s">
        <v>64</v>
      </c>
      <c r="B67" s="296">
        <v>325</v>
      </c>
      <c r="C67" s="296">
        <v>332</v>
      </c>
      <c r="D67" s="296">
        <v>331</v>
      </c>
      <c r="E67" s="296">
        <v>311</v>
      </c>
      <c r="F67" s="296">
        <v>323</v>
      </c>
      <c r="G67" s="296">
        <v>339</v>
      </c>
      <c r="H67" s="296">
        <v>325</v>
      </c>
      <c r="I67" s="296">
        <v>312</v>
      </c>
      <c r="J67" s="296">
        <v>306</v>
      </c>
      <c r="K67" s="296">
        <v>301</v>
      </c>
      <c r="L67" s="296">
        <v>311</v>
      </c>
      <c r="M67" s="296">
        <v>314</v>
      </c>
      <c r="N67" s="296">
        <v>317</v>
      </c>
      <c r="O67" s="296">
        <v>335</v>
      </c>
      <c r="P67" s="296">
        <v>356</v>
      </c>
      <c r="Q67" s="296">
        <v>385</v>
      </c>
      <c r="R67" s="296">
        <v>403</v>
      </c>
      <c r="S67" s="296">
        <v>384</v>
      </c>
      <c r="T67" s="296">
        <v>371</v>
      </c>
      <c r="U67" s="296">
        <v>362</v>
      </c>
      <c r="V67" s="296">
        <v>369</v>
      </c>
      <c r="W67" s="296">
        <v>353</v>
      </c>
      <c r="X67" s="296">
        <v>374</v>
      </c>
      <c r="Y67" s="296">
        <v>398</v>
      </c>
      <c r="Z67" s="296">
        <v>424</v>
      </c>
      <c r="AA67" s="296">
        <v>449</v>
      </c>
      <c r="AB67" s="296">
        <v>455</v>
      </c>
      <c r="AC67" s="296">
        <v>473</v>
      </c>
      <c r="AD67" s="296">
        <v>466</v>
      </c>
      <c r="AE67" s="296">
        <v>457</v>
      </c>
      <c r="AF67" s="296">
        <v>434</v>
      </c>
      <c r="AG67" s="296">
        <v>438</v>
      </c>
      <c r="AH67" s="296">
        <v>423</v>
      </c>
      <c r="AI67" s="296">
        <v>442</v>
      </c>
      <c r="AJ67" s="296">
        <v>432</v>
      </c>
      <c r="AK67" s="296">
        <v>424</v>
      </c>
      <c r="AL67" s="296">
        <v>399</v>
      </c>
      <c r="AM67" s="296">
        <v>395</v>
      </c>
      <c r="AN67" s="296">
        <v>384</v>
      </c>
      <c r="AO67" s="296">
        <v>386</v>
      </c>
      <c r="AP67" s="296">
        <v>386</v>
      </c>
      <c r="AQ67" s="296">
        <v>370</v>
      </c>
      <c r="AR67" s="296">
        <v>352</v>
      </c>
      <c r="AS67" s="296">
        <v>342</v>
      </c>
      <c r="AT67" s="296">
        <v>315</v>
      </c>
      <c r="AU67" s="296">
        <v>300</v>
      </c>
      <c r="AV67" s="296">
        <v>306</v>
      </c>
      <c r="AW67" s="296">
        <v>261</v>
      </c>
      <c r="AX67" s="296">
        <v>259</v>
      </c>
      <c r="AY67" s="296">
        <v>262</v>
      </c>
      <c r="AZ67" s="296">
        <v>273</v>
      </c>
      <c r="BA67" s="296">
        <v>268</v>
      </c>
      <c r="BB67" s="296">
        <v>267</v>
      </c>
      <c r="BC67" s="296">
        <v>277</v>
      </c>
      <c r="BD67" s="296">
        <v>286</v>
      </c>
      <c r="BE67" s="296">
        <v>300</v>
      </c>
      <c r="BF67" s="296">
        <v>298</v>
      </c>
      <c r="BG67" s="296">
        <v>293</v>
      </c>
      <c r="BH67" s="296">
        <v>293</v>
      </c>
      <c r="BI67" s="296">
        <v>315</v>
      </c>
      <c r="BJ67" s="296">
        <v>327</v>
      </c>
      <c r="BK67" s="296">
        <v>338</v>
      </c>
      <c r="BL67" s="296">
        <v>344</v>
      </c>
      <c r="BM67" s="296">
        <v>334</v>
      </c>
      <c r="BN67" s="296">
        <v>343</v>
      </c>
      <c r="BO67" s="296">
        <v>354</v>
      </c>
      <c r="BP67" s="296">
        <v>365</v>
      </c>
      <c r="BQ67" s="296">
        <v>378</v>
      </c>
      <c r="BR67" s="296">
        <v>361</v>
      </c>
      <c r="BS67" s="296">
        <v>394</v>
      </c>
      <c r="BT67" s="296">
        <v>408</v>
      </c>
      <c r="BU67" s="296">
        <v>425</v>
      </c>
      <c r="BV67" s="296">
        <v>411</v>
      </c>
      <c r="BW67" s="296">
        <v>425</v>
      </c>
    </row>
    <row r="68" spans="1:75" x14ac:dyDescent="0.25">
      <c r="A68" t="s">
        <v>65</v>
      </c>
      <c r="B68" s="296">
        <v>417</v>
      </c>
      <c r="C68" s="296">
        <v>425</v>
      </c>
      <c r="D68" s="296">
        <v>439</v>
      </c>
      <c r="E68" s="296">
        <v>430</v>
      </c>
      <c r="F68" s="296">
        <v>430</v>
      </c>
      <c r="G68" s="296">
        <v>449</v>
      </c>
      <c r="H68" s="296">
        <v>438</v>
      </c>
      <c r="I68" s="296">
        <v>457</v>
      </c>
      <c r="J68" s="296">
        <v>463</v>
      </c>
      <c r="K68" s="296">
        <v>475</v>
      </c>
      <c r="L68" s="296">
        <v>477</v>
      </c>
      <c r="M68" s="296">
        <v>486</v>
      </c>
      <c r="N68" s="296">
        <v>485</v>
      </c>
      <c r="O68" s="296">
        <v>493</v>
      </c>
      <c r="P68" s="296">
        <v>517</v>
      </c>
      <c r="Q68" s="296">
        <v>509</v>
      </c>
      <c r="R68" s="296">
        <v>539</v>
      </c>
      <c r="S68" s="296">
        <v>554</v>
      </c>
      <c r="T68" s="296">
        <v>547</v>
      </c>
      <c r="U68" s="296">
        <v>537</v>
      </c>
      <c r="V68" s="296">
        <v>554</v>
      </c>
      <c r="W68" s="296">
        <v>545</v>
      </c>
      <c r="X68" s="296">
        <v>511</v>
      </c>
      <c r="Y68" s="296">
        <v>481</v>
      </c>
      <c r="Z68" s="296">
        <v>460</v>
      </c>
      <c r="AA68" s="296">
        <v>477</v>
      </c>
      <c r="AB68" s="296">
        <v>462</v>
      </c>
      <c r="AC68" s="296">
        <v>459</v>
      </c>
      <c r="AD68" s="296">
        <v>469</v>
      </c>
      <c r="AE68" s="296">
        <v>476</v>
      </c>
      <c r="AF68" s="296">
        <v>476</v>
      </c>
      <c r="AG68" s="296">
        <v>457</v>
      </c>
      <c r="AH68" s="296">
        <v>446</v>
      </c>
      <c r="AI68" s="296">
        <v>484</v>
      </c>
      <c r="AJ68" s="296">
        <v>508</v>
      </c>
      <c r="AK68" s="296">
        <v>517</v>
      </c>
      <c r="AL68" s="296">
        <v>526</v>
      </c>
      <c r="AM68" s="296">
        <v>508</v>
      </c>
      <c r="AN68" s="296">
        <v>516</v>
      </c>
      <c r="AO68" s="296">
        <v>491</v>
      </c>
      <c r="AP68" s="296">
        <v>483</v>
      </c>
      <c r="AQ68" s="296">
        <v>515</v>
      </c>
      <c r="AR68" s="296">
        <v>514</v>
      </c>
      <c r="AS68" s="296">
        <v>491</v>
      </c>
      <c r="AT68" s="296">
        <v>470</v>
      </c>
      <c r="AU68" s="296">
        <v>472</v>
      </c>
      <c r="AV68" s="296">
        <v>464</v>
      </c>
      <c r="AW68" s="296">
        <v>465</v>
      </c>
      <c r="AX68" s="296">
        <v>452</v>
      </c>
      <c r="AY68" s="296">
        <v>487</v>
      </c>
      <c r="AZ68" s="296">
        <v>475</v>
      </c>
      <c r="BA68" s="296">
        <v>490</v>
      </c>
      <c r="BB68" s="296">
        <v>492</v>
      </c>
      <c r="BC68" s="296">
        <v>503</v>
      </c>
      <c r="BD68" s="296">
        <v>495</v>
      </c>
      <c r="BE68" s="296">
        <v>487</v>
      </c>
      <c r="BF68" s="296">
        <v>502</v>
      </c>
      <c r="BG68" s="296">
        <v>487</v>
      </c>
      <c r="BH68" s="296">
        <v>489</v>
      </c>
      <c r="BI68" s="296">
        <v>478</v>
      </c>
      <c r="BJ68" s="296">
        <v>481</v>
      </c>
      <c r="BK68" s="296">
        <v>490</v>
      </c>
      <c r="BL68" s="296">
        <v>488</v>
      </c>
      <c r="BM68" s="296">
        <v>490</v>
      </c>
      <c r="BN68" s="296">
        <v>481</v>
      </c>
      <c r="BO68" s="296">
        <v>479</v>
      </c>
      <c r="BP68" s="296">
        <v>490</v>
      </c>
      <c r="BQ68" s="296">
        <v>475</v>
      </c>
      <c r="BR68" s="296">
        <v>469</v>
      </c>
      <c r="BS68" s="296">
        <v>460</v>
      </c>
      <c r="BT68" s="296">
        <v>454</v>
      </c>
      <c r="BU68" s="296">
        <v>430</v>
      </c>
      <c r="BV68" s="296">
        <v>438</v>
      </c>
      <c r="BW68" s="296">
        <v>453</v>
      </c>
    </row>
    <row r="69" spans="1:75" x14ac:dyDescent="0.25">
      <c r="A69" t="s">
        <v>66</v>
      </c>
      <c r="B69" s="296">
        <v>668</v>
      </c>
      <c r="C69" s="296">
        <v>666</v>
      </c>
      <c r="D69" s="296">
        <v>686</v>
      </c>
      <c r="E69" s="296">
        <v>679</v>
      </c>
      <c r="F69" s="296">
        <v>671</v>
      </c>
      <c r="G69" s="296">
        <v>677</v>
      </c>
      <c r="H69" s="296">
        <v>643</v>
      </c>
      <c r="I69" s="296">
        <v>643</v>
      </c>
      <c r="J69" s="296">
        <v>651</v>
      </c>
      <c r="K69" s="296">
        <v>693</v>
      </c>
      <c r="L69" s="296">
        <v>684</v>
      </c>
      <c r="M69" s="296">
        <v>659</v>
      </c>
      <c r="N69" s="296">
        <v>677</v>
      </c>
      <c r="O69" s="296">
        <v>680</v>
      </c>
      <c r="P69" s="296">
        <v>622</v>
      </c>
      <c r="Q69" s="296">
        <v>671</v>
      </c>
      <c r="R69" s="296">
        <v>675</v>
      </c>
      <c r="S69" s="296">
        <v>666</v>
      </c>
      <c r="T69" s="296">
        <v>605</v>
      </c>
      <c r="U69" s="296">
        <v>584</v>
      </c>
      <c r="V69" s="296">
        <v>585</v>
      </c>
      <c r="W69" s="296">
        <v>588</v>
      </c>
      <c r="X69" s="296">
        <v>555</v>
      </c>
      <c r="Y69" s="296">
        <v>548</v>
      </c>
      <c r="Z69" s="296">
        <v>508</v>
      </c>
      <c r="AA69" s="296">
        <v>495</v>
      </c>
      <c r="AB69" s="296">
        <v>493</v>
      </c>
      <c r="AC69" s="296">
        <v>491</v>
      </c>
      <c r="AD69" s="296">
        <v>508</v>
      </c>
      <c r="AE69" s="296">
        <v>491</v>
      </c>
      <c r="AF69" s="296">
        <v>460</v>
      </c>
      <c r="AG69" s="296">
        <v>392</v>
      </c>
      <c r="AH69" s="296">
        <v>393</v>
      </c>
      <c r="AI69" s="296">
        <v>374</v>
      </c>
      <c r="AJ69" s="296">
        <v>364</v>
      </c>
      <c r="AK69" s="296">
        <v>364</v>
      </c>
      <c r="AL69" s="296">
        <v>372</v>
      </c>
      <c r="AM69" s="296">
        <v>376</v>
      </c>
      <c r="AN69" s="296">
        <v>384</v>
      </c>
      <c r="AO69" s="296">
        <v>398</v>
      </c>
      <c r="AP69" s="296">
        <v>414</v>
      </c>
      <c r="AQ69" s="296">
        <v>409</v>
      </c>
      <c r="AR69" s="296">
        <v>411</v>
      </c>
      <c r="AS69" s="296">
        <v>409</v>
      </c>
      <c r="AT69" s="296">
        <v>414</v>
      </c>
      <c r="AU69" s="296">
        <v>422</v>
      </c>
      <c r="AV69" s="296">
        <v>454</v>
      </c>
      <c r="AW69" s="296">
        <v>435</v>
      </c>
      <c r="AX69" s="296">
        <v>401</v>
      </c>
      <c r="AY69" s="296">
        <v>408</v>
      </c>
      <c r="AZ69" s="296">
        <v>437</v>
      </c>
      <c r="BA69" s="296">
        <v>467</v>
      </c>
      <c r="BB69" s="296">
        <v>470</v>
      </c>
      <c r="BC69" s="296">
        <v>498</v>
      </c>
      <c r="BD69" s="296">
        <v>483</v>
      </c>
      <c r="BE69" s="296">
        <v>465</v>
      </c>
      <c r="BF69" s="296">
        <v>458</v>
      </c>
      <c r="BG69" s="296">
        <v>468</v>
      </c>
      <c r="BH69" s="296">
        <v>472</v>
      </c>
      <c r="BI69" s="296">
        <v>458</v>
      </c>
      <c r="BJ69" s="296">
        <v>489</v>
      </c>
      <c r="BK69" s="296">
        <v>548</v>
      </c>
      <c r="BL69" s="296">
        <v>570</v>
      </c>
      <c r="BM69" s="296">
        <v>618</v>
      </c>
      <c r="BN69" s="296">
        <v>638</v>
      </c>
      <c r="BO69" s="296">
        <v>644</v>
      </c>
      <c r="BP69" s="296">
        <v>597</v>
      </c>
      <c r="BQ69" s="296">
        <v>567</v>
      </c>
      <c r="BR69" s="296">
        <v>557</v>
      </c>
      <c r="BS69" s="296">
        <v>546</v>
      </c>
      <c r="BT69" s="296">
        <v>551</v>
      </c>
      <c r="BU69" s="296">
        <v>570</v>
      </c>
      <c r="BV69" s="296">
        <v>594</v>
      </c>
      <c r="BW69" s="296">
        <v>621</v>
      </c>
    </row>
    <row r="70" spans="1:75" x14ac:dyDescent="0.25">
      <c r="A70" t="s">
        <v>67</v>
      </c>
      <c r="B70" s="296">
        <v>169</v>
      </c>
      <c r="C70" s="296">
        <v>174</v>
      </c>
      <c r="D70" s="296">
        <v>190</v>
      </c>
      <c r="E70" s="296">
        <v>188</v>
      </c>
      <c r="F70" s="296">
        <v>182</v>
      </c>
      <c r="G70" s="296">
        <v>192</v>
      </c>
      <c r="H70" s="296">
        <v>205</v>
      </c>
      <c r="I70" s="296">
        <v>209</v>
      </c>
      <c r="J70" s="296">
        <v>198</v>
      </c>
      <c r="K70" s="296">
        <v>188</v>
      </c>
      <c r="L70" s="296">
        <v>196</v>
      </c>
      <c r="M70" s="296">
        <v>204</v>
      </c>
      <c r="N70" s="296">
        <v>185</v>
      </c>
      <c r="O70" s="296">
        <v>197</v>
      </c>
      <c r="P70" s="296">
        <v>202</v>
      </c>
      <c r="Q70" s="296">
        <v>203</v>
      </c>
      <c r="R70" s="296">
        <v>199</v>
      </c>
      <c r="S70" s="296">
        <v>188</v>
      </c>
      <c r="T70" s="296">
        <v>165</v>
      </c>
      <c r="U70" s="296">
        <v>159</v>
      </c>
      <c r="V70" s="296">
        <v>161</v>
      </c>
      <c r="W70" s="296">
        <v>155</v>
      </c>
      <c r="X70" s="296">
        <v>156</v>
      </c>
      <c r="Y70" s="296">
        <v>164</v>
      </c>
      <c r="Z70" s="296">
        <v>161</v>
      </c>
      <c r="AA70" s="296">
        <v>169</v>
      </c>
      <c r="AB70" s="296">
        <v>176</v>
      </c>
      <c r="AC70" s="296">
        <v>168</v>
      </c>
      <c r="AD70" s="296">
        <v>166</v>
      </c>
      <c r="AE70" s="296">
        <v>164</v>
      </c>
      <c r="AF70" s="296">
        <v>165</v>
      </c>
      <c r="AG70" s="296">
        <v>153</v>
      </c>
      <c r="AH70" s="296">
        <v>134</v>
      </c>
      <c r="AI70" s="296">
        <v>129</v>
      </c>
      <c r="AJ70" s="296">
        <v>132</v>
      </c>
      <c r="AK70" s="296">
        <v>127</v>
      </c>
      <c r="AL70" s="296">
        <v>139</v>
      </c>
      <c r="AM70" s="296">
        <v>143</v>
      </c>
      <c r="AN70" s="296">
        <v>127</v>
      </c>
      <c r="AO70" s="296">
        <v>136</v>
      </c>
      <c r="AP70" s="296">
        <v>128</v>
      </c>
      <c r="AQ70" s="296">
        <v>111</v>
      </c>
      <c r="AR70" s="296">
        <v>106</v>
      </c>
      <c r="AS70" s="296">
        <v>107</v>
      </c>
      <c r="AT70" s="296">
        <v>94</v>
      </c>
      <c r="AU70" s="296">
        <v>98</v>
      </c>
      <c r="AV70" s="296">
        <v>114</v>
      </c>
      <c r="AW70" s="296">
        <v>118</v>
      </c>
      <c r="AX70" s="296">
        <v>130</v>
      </c>
      <c r="AY70" s="296">
        <v>132</v>
      </c>
      <c r="AZ70" s="296">
        <v>127</v>
      </c>
      <c r="BA70" s="296">
        <v>127</v>
      </c>
      <c r="BB70" s="296">
        <v>127</v>
      </c>
      <c r="BC70" s="296">
        <v>129</v>
      </c>
      <c r="BD70" s="296">
        <v>129</v>
      </c>
      <c r="BE70" s="296">
        <v>128</v>
      </c>
      <c r="BF70" s="296">
        <v>120</v>
      </c>
      <c r="BG70" s="296">
        <v>130</v>
      </c>
      <c r="BH70" s="296">
        <v>125</v>
      </c>
      <c r="BI70" s="296">
        <v>118</v>
      </c>
      <c r="BJ70" s="296">
        <v>101</v>
      </c>
      <c r="BK70" s="296">
        <v>107</v>
      </c>
      <c r="BL70" s="296">
        <v>117</v>
      </c>
      <c r="BM70" s="296">
        <v>116</v>
      </c>
      <c r="BN70" s="296">
        <v>111</v>
      </c>
      <c r="BO70" s="296">
        <v>107</v>
      </c>
      <c r="BP70" s="296">
        <v>106</v>
      </c>
      <c r="BQ70" s="296">
        <v>105</v>
      </c>
      <c r="BR70" s="296">
        <v>112</v>
      </c>
      <c r="BS70" s="296">
        <v>114</v>
      </c>
      <c r="BT70" s="296">
        <v>115</v>
      </c>
      <c r="BU70" s="296">
        <v>126</v>
      </c>
      <c r="BV70" s="296">
        <v>122</v>
      </c>
      <c r="BW70" s="296">
        <v>134</v>
      </c>
    </row>
    <row r="71" spans="1:75" x14ac:dyDescent="0.25">
      <c r="A71" t="s">
        <v>68</v>
      </c>
      <c r="B71" s="296">
        <v>142</v>
      </c>
      <c r="C71" s="296">
        <v>157</v>
      </c>
      <c r="D71" s="296">
        <v>151</v>
      </c>
      <c r="E71" s="296">
        <v>147</v>
      </c>
      <c r="F71" s="296">
        <v>144</v>
      </c>
      <c r="G71" s="296">
        <v>153</v>
      </c>
      <c r="H71" s="296">
        <v>132</v>
      </c>
      <c r="I71" s="296">
        <v>138</v>
      </c>
      <c r="J71" s="296">
        <v>151</v>
      </c>
      <c r="K71" s="296">
        <v>156</v>
      </c>
      <c r="L71" s="296">
        <v>150</v>
      </c>
      <c r="M71" s="296">
        <v>134</v>
      </c>
      <c r="N71" s="296">
        <v>141</v>
      </c>
      <c r="O71" s="296">
        <v>146</v>
      </c>
      <c r="P71" s="296">
        <v>145</v>
      </c>
      <c r="Q71" s="296">
        <v>160</v>
      </c>
      <c r="R71" s="296">
        <v>166</v>
      </c>
      <c r="S71" s="296">
        <v>173</v>
      </c>
      <c r="T71" s="296">
        <v>162</v>
      </c>
      <c r="U71" s="296">
        <v>155</v>
      </c>
      <c r="V71" s="296">
        <v>156</v>
      </c>
      <c r="W71" s="296">
        <v>166</v>
      </c>
      <c r="X71" s="296">
        <v>169</v>
      </c>
      <c r="Y71" s="296">
        <v>159</v>
      </c>
      <c r="Z71" s="296">
        <v>154</v>
      </c>
      <c r="AA71" s="296">
        <v>144</v>
      </c>
      <c r="AB71" s="296">
        <v>145</v>
      </c>
      <c r="AC71" s="296">
        <v>153</v>
      </c>
      <c r="AD71" s="296">
        <v>149</v>
      </c>
      <c r="AE71" s="296">
        <v>162</v>
      </c>
      <c r="AF71" s="296">
        <v>169</v>
      </c>
      <c r="AG71" s="296">
        <v>188</v>
      </c>
      <c r="AH71" s="296">
        <v>182</v>
      </c>
      <c r="AI71" s="296">
        <v>183</v>
      </c>
      <c r="AJ71" s="296">
        <v>182</v>
      </c>
      <c r="AK71" s="296">
        <v>193</v>
      </c>
      <c r="AL71" s="296">
        <v>193</v>
      </c>
      <c r="AM71" s="296">
        <v>193</v>
      </c>
      <c r="AN71" s="296">
        <v>184</v>
      </c>
      <c r="AO71" s="296">
        <v>171</v>
      </c>
      <c r="AP71" s="296">
        <v>155</v>
      </c>
      <c r="AQ71" s="296">
        <v>143</v>
      </c>
      <c r="AR71" s="296">
        <v>142</v>
      </c>
      <c r="AS71" s="296">
        <v>140</v>
      </c>
      <c r="AT71" s="296">
        <v>142</v>
      </c>
      <c r="AU71" s="296">
        <v>134</v>
      </c>
      <c r="AV71" s="296">
        <v>132</v>
      </c>
      <c r="AW71" s="296">
        <v>145</v>
      </c>
      <c r="AX71" s="296">
        <v>153</v>
      </c>
      <c r="AY71" s="296">
        <v>175</v>
      </c>
      <c r="AZ71" s="296">
        <v>168</v>
      </c>
      <c r="BA71" s="296">
        <v>154</v>
      </c>
      <c r="BB71" s="296">
        <v>171</v>
      </c>
      <c r="BC71" s="296">
        <v>151</v>
      </c>
      <c r="BD71" s="296">
        <v>162</v>
      </c>
      <c r="BE71" s="296">
        <v>167</v>
      </c>
      <c r="BF71" s="296">
        <v>150</v>
      </c>
      <c r="BG71" s="296">
        <v>139</v>
      </c>
      <c r="BH71" s="296">
        <v>134</v>
      </c>
      <c r="BI71" s="296">
        <v>152</v>
      </c>
      <c r="BJ71" s="296">
        <v>150</v>
      </c>
      <c r="BK71" s="296">
        <v>153</v>
      </c>
      <c r="BL71" s="296">
        <v>150</v>
      </c>
      <c r="BM71" s="296">
        <v>174</v>
      </c>
      <c r="BN71" s="296">
        <v>178</v>
      </c>
      <c r="BO71" s="296">
        <v>176</v>
      </c>
      <c r="BP71" s="296">
        <v>200</v>
      </c>
      <c r="BQ71" s="296">
        <v>188</v>
      </c>
      <c r="BR71" s="296">
        <v>184</v>
      </c>
      <c r="BS71" s="296">
        <v>211</v>
      </c>
      <c r="BT71" s="296">
        <v>206</v>
      </c>
      <c r="BU71" s="296">
        <v>183</v>
      </c>
      <c r="BV71" s="296">
        <v>187</v>
      </c>
      <c r="BW71" s="296">
        <v>195</v>
      </c>
    </row>
    <row r="72" spans="1:75" x14ac:dyDescent="0.25">
      <c r="A72" t="s">
        <v>69</v>
      </c>
      <c r="B72" s="296">
        <v>29</v>
      </c>
      <c r="C72" s="296">
        <v>31</v>
      </c>
      <c r="D72" s="296">
        <v>28</v>
      </c>
      <c r="E72" s="296">
        <v>26</v>
      </c>
      <c r="F72" s="296">
        <v>27</v>
      </c>
      <c r="G72" s="296">
        <v>27</v>
      </c>
      <c r="H72" s="296">
        <v>27</v>
      </c>
      <c r="I72" s="296">
        <v>26</v>
      </c>
      <c r="J72" s="296">
        <v>30</v>
      </c>
      <c r="K72" s="296">
        <v>31</v>
      </c>
      <c r="L72" s="296">
        <v>34</v>
      </c>
      <c r="M72" s="296">
        <v>32</v>
      </c>
      <c r="N72" s="296">
        <v>35</v>
      </c>
      <c r="O72" s="296">
        <v>34</v>
      </c>
      <c r="P72" s="296">
        <v>44</v>
      </c>
      <c r="Q72" s="296">
        <v>41</v>
      </c>
      <c r="R72" s="296">
        <v>37</v>
      </c>
      <c r="S72" s="296">
        <v>43</v>
      </c>
      <c r="T72" s="296">
        <v>41</v>
      </c>
      <c r="U72" s="296">
        <v>38</v>
      </c>
      <c r="V72" s="296">
        <v>39</v>
      </c>
      <c r="W72" s="296">
        <v>42</v>
      </c>
      <c r="X72" s="296">
        <v>35</v>
      </c>
      <c r="Y72" s="296">
        <v>32</v>
      </c>
      <c r="Z72" s="296">
        <v>36</v>
      </c>
      <c r="AA72" s="296">
        <v>32</v>
      </c>
      <c r="AB72" s="296">
        <v>37</v>
      </c>
      <c r="AC72" s="296">
        <v>43</v>
      </c>
      <c r="AD72" s="296">
        <v>34</v>
      </c>
      <c r="AE72" s="296">
        <v>34</v>
      </c>
      <c r="AF72" s="296">
        <v>26</v>
      </c>
      <c r="AG72" s="296">
        <v>27</v>
      </c>
      <c r="AH72" s="296">
        <v>34</v>
      </c>
      <c r="AI72" s="296">
        <v>38</v>
      </c>
      <c r="AJ72" s="296">
        <v>36</v>
      </c>
      <c r="AK72" s="296">
        <v>33</v>
      </c>
      <c r="AL72" s="296">
        <v>33</v>
      </c>
      <c r="AM72" s="296">
        <v>38</v>
      </c>
      <c r="AN72" s="296">
        <v>38</v>
      </c>
      <c r="AO72" s="296">
        <v>33</v>
      </c>
      <c r="AP72" s="296">
        <v>30</v>
      </c>
      <c r="AQ72" s="296">
        <v>36</v>
      </c>
      <c r="AR72" s="296">
        <v>34</v>
      </c>
      <c r="AS72" s="296">
        <v>29</v>
      </c>
      <c r="AT72" s="296">
        <v>29</v>
      </c>
      <c r="AU72" s="296">
        <v>24</v>
      </c>
      <c r="AV72" s="296">
        <v>29</v>
      </c>
      <c r="AW72" s="296">
        <v>28</v>
      </c>
      <c r="AX72" s="296">
        <v>46</v>
      </c>
      <c r="AY72" s="296">
        <v>49</v>
      </c>
      <c r="AZ72" s="296">
        <v>41</v>
      </c>
      <c r="BA72" s="296">
        <v>31</v>
      </c>
      <c r="BB72" s="296">
        <v>30</v>
      </c>
      <c r="BC72" s="296">
        <v>36</v>
      </c>
      <c r="BD72" s="296">
        <v>37</v>
      </c>
      <c r="BE72" s="296">
        <v>42</v>
      </c>
      <c r="BF72" s="296">
        <v>43</v>
      </c>
      <c r="BG72" s="296">
        <v>54</v>
      </c>
      <c r="BH72" s="296">
        <v>61</v>
      </c>
      <c r="BI72" s="296">
        <v>62</v>
      </c>
      <c r="BJ72" s="296">
        <v>57</v>
      </c>
      <c r="BK72" s="296">
        <v>54</v>
      </c>
      <c r="BL72" s="296">
        <v>55</v>
      </c>
      <c r="BM72" s="296">
        <v>57</v>
      </c>
      <c r="BN72" s="296">
        <v>48</v>
      </c>
      <c r="BO72" s="296">
        <v>53</v>
      </c>
      <c r="BP72" s="296">
        <v>62</v>
      </c>
      <c r="BQ72" s="296">
        <v>72</v>
      </c>
      <c r="BR72" s="296">
        <v>68</v>
      </c>
      <c r="BS72" s="296">
        <v>68</v>
      </c>
      <c r="BT72" s="296">
        <v>66</v>
      </c>
      <c r="BU72" s="296">
        <v>54</v>
      </c>
      <c r="BV72" s="296">
        <v>57</v>
      </c>
      <c r="BW72" s="296">
        <v>51</v>
      </c>
    </row>
    <row r="73" spans="1:75" x14ac:dyDescent="0.25">
      <c r="A73" t="s">
        <v>70</v>
      </c>
      <c r="B73" s="296">
        <v>1206</v>
      </c>
      <c r="C73" s="296">
        <v>1283</v>
      </c>
      <c r="D73" s="296">
        <v>1330</v>
      </c>
      <c r="E73" s="296">
        <v>1348</v>
      </c>
      <c r="F73" s="296">
        <v>1331</v>
      </c>
      <c r="G73" s="296">
        <v>1367</v>
      </c>
      <c r="H73" s="296">
        <v>1352</v>
      </c>
      <c r="I73" s="296">
        <v>1342</v>
      </c>
      <c r="J73" s="296">
        <v>1347</v>
      </c>
      <c r="K73" s="296">
        <v>1340</v>
      </c>
      <c r="L73" s="296">
        <v>1310</v>
      </c>
      <c r="M73" s="296">
        <v>1294</v>
      </c>
      <c r="N73" s="296">
        <v>1256</v>
      </c>
      <c r="O73" s="296">
        <v>1230</v>
      </c>
      <c r="P73" s="296">
        <v>1208</v>
      </c>
      <c r="Q73" s="296">
        <v>1212</v>
      </c>
      <c r="R73" s="296">
        <v>1216</v>
      </c>
      <c r="S73" s="296">
        <v>1214</v>
      </c>
      <c r="T73" s="296">
        <v>1185</v>
      </c>
      <c r="U73" s="296">
        <v>1192</v>
      </c>
      <c r="V73" s="296">
        <v>1168</v>
      </c>
      <c r="W73" s="296">
        <v>1150</v>
      </c>
      <c r="X73" s="296">
        <v>1073</v>
      </c>
      <c r="Y73" s="296">
        <v>1087</v>
      </c>
      <c r="Z73" s="296">
        <v>1010</v>
      </c>
      <c r="AA73" s="296">
        <v>1002</v>
      </c>
      <c r="AB73" s="296">
        <v>972</v>
      </c>
      <c r="AC73" s="296">
        <v>1004</v>
      </c>
      <c r="AD73" s="296">
        <v>992</v>
      </c>
      <c r="AE73" s="296">
        <v>1053</v>
      </c>
      <c r="AF73" s="296">
        <v>1030</v>
      </c>
      <c r="AG73" s="296">
        <v>1051</v>
      </c>
      <c r="AH73" s="296">
        <v>975</v>
      </c>
      <c r="AI73" s="296">
        <v>971</v>
      </c>
      <c r="AJ73" s="296">
        <v>952</v>
      </c>
      <c r="AK73" s="296">
        <v>936</v>
      </c>
      <c r="AL73" s="296">
        <v>930</v>
      </c>
      <c r="AM73" s="296">
        <v>943</v>
      </c>
      <c r="AN73" s="296">
        <v>946</v>
      </c>
      <c r="AO73" s="296">
        <v>913</v>
      </c>
      <c r="AP73" s="296">
        <v>841</v>
      </c>
      <c r="AQ73" s="296">
        <v>807</v>
      </c>
      <c r="AR73" s="296">
        <v>769</v>
      </c>
      <c r="AS73" s="296">
        <v>780</v>
      </c>
      <c r="AT73" s="296">
        <v>773</v>
      </c>
      <c r="AU73" s="296">
        <v>821</v>
      </c>
      <c r="AV73" s="296">
        <v>817</v>
      </c>
      <c r="AW73" s="296">
        <v>794</v>
      </c>
      <c r="AX73" s="296">
        <v>740</v>
      </c>
      <c r="AY73" s="296">
        <v>692</v>
      </c>
      <c r="AZ73" s="296">
        <v>670</v>
      </c>
      <c r="BA73" s="296">
        <v>673</v>
      </c>
      <c r="BB73" s="296">
        <v>669</v>
      </c>
      <c r="BC73" s="296">
        <v>684</v>
      </c>
      <c r="BD73" s="296">
        <v>673</v>
      </c>
      <c r="BE73" s="296">
        <v>731</v>
      </c>
      <c r="BF73" s="296">
        <v>731</v>
      </c>
      <c r="BG73" s="296">
        <v>767</v>
      </c>
      <c r="BH73" s="296">
        <v>831</v>
      </c>
      <c r="BI73" s="296">
        <v>837</v>
      </c>
      <c r="BJ73" s="296">
        <v>842</v>
      </c>
      <c r="BK73" s="296">
        <v>841</v>
      </c>
      <c r="BL73" s="296">
        <v>852</v>
      </c>
      <c r="BM73" s="296">
        <v>847</v>
      </c>
      <c r="BN73" s="296">
        <v>879</v>
      </c>
      <c r="BO73" s="296">
        <v>912</v>
      </c>
      <c r="BP73" s="296">
        <v>927</v>
      </c>
      <c r="BQ73" s="296">
        <v>931</v>
      </c>
      <c r="BR73" s="296">
        <v>945</v>
      </c>
      <c r="BS73" s="296">
        <v>972</v>
      </c>
      <c r="BT73" s="296">
        <v>966</v>
      </c>
      <c r="BU73" s="296">
        <v>958</v>
      </c>
      <c r="BV73" s="296">
        <v>938</v>
      </c>
      <c r="BW73" s="296">
        <v>949</v>
      </c>
    </row>
    <row r="74" spans="1:75" x14ac:dyDescent="0.25">
      <c r="A74" t="s">
        <v>71</v>
      </c>
      <c r="B74" s="296">
        <v>69</v>
      </c>
      <c r="C74" s="296">
        <v>64</v>
      </c>
      <c r="D74" s="296">
        <v>76</v>
      </c>
      <c r="E74" s="296">
        <v>78</v>
      </c>
      <c r="F74" s="296">
        <v>82</v>
      </c>
      <c r="G74" s="296">
        <v>78</v>
      </c>
      <c r="H74" s="296">
        <v>76</v>
      </c>
      <c r="I74" s="296">
        <v>91</v>
      </c>
      <c r="J74" s="296">
        <v>95</v>
      </c>
      <c r="K74" s="296">
        <v>94</v>
      </c>
      <c r="L74" s="296">
        <v>92</v>
      </c>
      <c r="M74" s="296">
        <v>91</v>
      </c>
      <c r="N74" s="296">
        <v>100</v>
      </c>
      <c r="O74" s="296">
        <v>110</v>
      </c>
      <c r="P74" s="296">
        <v>98</v>
      </c>
      <c r="Q74" s="296">
        <v>117</v>
      </c>
      <c r="R74" s="296">
        <v>117</v>
      </c>
      <c r="S74" s="296">
        <v>109</v>
      </c>
      <c r="T74" s="296">
        <v>111</v>
      </c>
      <c r="U74" s="296">
        <v>121</v>
      </c>
      <c r="V74" s="296">
        <v>118</v>
      </c>
      <c r="W74" s="296">
        <v>127</v>
      </c>
      <c r="X74" s="296">
        <v>136</v>
      </c>
      <c r="Y74" s="296">
        <v>133</v>
      </c>
      <c r="Z74" s="296">
        <v>133</v>
      </c>
      <c r="AA74" s="296">
        <v>136</v>
      </c>
      <c r="AB74" s="296">
        <v>126</v>
      </c>
      <c r="AC74" s="296">
        <v>126</v>
      </c>
      <c r="AD74" s="296">
        <v>119</v>
      </c>
      <c r="AE74" s="296">
        <v>118</v>
      </c>
      <c r="AF74" s="296">
        <v>118</v>
      </c>
      <c r="AG74" s="296">
        <v>120</v>
      </c>
      <c r="AH74" s="296">
        <v>124</v>
      </c>
      <c r="AI74" s="296">
        <v>141</v>
      </c>
      <c r="AJ74" s="296">
        <v>124</v>
      </c>
      <c r="AK74" s="296">
        <v>111</v>
      </c>
      <c r="AL74" s="296">
        <v>101</v>
      </c>
      <c r="AM74" s="296">
        <v>89</v>
      </c>
      <c r="AN74" s="296">
        <v>80</v>
      </c>
      <c r="AO74" s="296">
        <v>74</v>
      </c>
      <c r="AP74" s="296">
        <v>73</v>
      </c>
      <c r="AQ74" s="296">
        <v>70</v>
      </c>
      <c r="AR74" s="296">
        <v>72</v>
      </c>
      <c r="AS74" s="296">
        <v>72</v>
      </c>
      <c r="AT74" s="296">
        <v>80</v>
      </c>
      <c r="AU74" s="296">
        <v>78</v>
      </c>
      <c r="AV74" s="296">
        <v>79</v>
      </c>
      <c r="AW74" s="296">
        <v>83</v>
      </c>
      <c r="AX74" s="296">
        <v>91</v>
      </c>
      <c r="AY74" s="296">
        <v>87</v>
      </c>
      <c r="AZ74" s="296">
        <v>86</v>
      </c>
      <c r="BA74" s="296">
        <v>87</v>
      </c>
      <c r="BB74" s="296">
        <v>88</v>
      </c>
      <c r="BC74" s="296">
        <v>91</v>
      </c>
      <c r="BD74" s="296">
        <v>95</v>
      </c>
      <c r="BE74" s="296">
        <v>109</v>
      </c>
      <c r="BF74" s="296">
        <v>114</v>
      </c>
      <c r="BG74" s="296">
        <v>112</v>
      </c>
      <c r="BH74" s="296">
        <v>102</v>
      </c>
      <c r="BI74" s="296">
        <v>97</v>
      </c>
      <c r="BJ74" s="296">
        <v>67</v>
      </c>
      <c r="BK74" s="296">
        <v>73</v>
      </c>
      <c r="BL74" s="296">
        <v>79</v>
      </c>
      <c r="BM74" s="296">
        <v>85</v>
      </c>
      <c r="BN74" s="296">
        <v>81</v>
      </c>
      <c r="BO74" s="296">
        <v>88</v>
      </c>
      <c r="BP74" s="296">
        <v>110</v>
      </c>
      <c r="BQ74" s="296">
        <v>92</v>
      </c>
      <c r="BR74" s="296">
        <v>86</v>
      </c>
      <c r="BS74" s="296">
        <v>100</v>
      </c>
      <c r="BT74" s="296">
        <v>92</v>
      </c>
      <c r="BU74" s="296">
        <v>99</v>
      </c>
      <c r="BV74" s="296">
        <v>104</v>
      </c>
      <c r="BW74" s="296">
        <v>100</v>
      </c>
    </row>
    <row r="75" spans="1:75" x14ac:dyDescent="0.25">
      <c r="A75" t="s">
        <v>72</v>
      </c>
      <c r="B75" s="296">
        <v>565</v>
      </c>
      <c r="C75" s="296">
        <v>583</v>
      </c>
      <c r="D75" s="296">
        <v>581</v>
      </c>
      <c r="E75" s="296">
        <v>597</v>
      </c>
      <c r="F75" s="296">
        <v>578</v>
      </c>
      <c r="G75" s="296">
        <v>595</v>
      </c>
      <c r="H75" s="296">
        <v>611</v>
      </c>
      <c r="I75" s="296">
        <v>636</v>
      </c>
      <c r="J75" s="296">
        <v>661</v>
      </c>
      <c r="K75" s="296">
        <v>663</v>
      </c>
      <c r="L75" s="296">
        <v>649</v>
      </c>
      <c r="M75" s="296">
        <v>653</v>
      </c>
      <c r="N75" s="296">
        <v>669</v>
      </c>
      <c r="O75" s="296">
        <v>683</v>
      </c>
      <c r="P75" s="296">
        <v>683</v>
      </c>
      <c r="Q75" s="296">
        <v>646</v>
      </c>
      <c r="R75" s="296">
        <v>605</v>
      </c>
      <c r="S75" s="296">
        <v>608</v>
      </c>
      <c r="T75" s="296">
        <v>561</v>
      </c>
      <c r="U75" s="296">
        <v>561</v>
      </c>
      <c r="V75" s="296">
        <v>553</v>
      </c>
      <c r="W75" s="296">
        <v>543</v>
      </c>
      <c r="X75" s="296">
        <v>534</v>
      </c>
      <c r="Y75" s="296">
        <v>521</v>
      </c>
      <c r="Z75" s="296">
        <v>524</v>
      </c>
      <c r="AA75" s="296">
        <v>539</v>
      </c>
      <c r="AB75" s="296">
        <v>566</v>
      </c>
      <c r="AC75" s="296">
        <v>591</v>
      </c>
      <c r="AD75" s="296">
        <v>588</v>
      </c>
      <c r="AE75" s="296">
        <v>589</v>
      </c>
      <c r="AF75" s="296">
        <v>572</v>
      </c>
      <c r="AG75" s="296">
        <v>541</v>
      </c>
      <c r="AH75" s="296">
        <v>548</v>
      </c>
      <c r="AI75" s="296">
        <v>538</v>
      </c>
      <c r="AJ75" s="296">
        <v>541</v>
      </c>
      <c r="AK75" s="296">
        <v>566</v>
      </c>
      <c r="AL75" s="296">
        <v>592</v>
      </c>
      <c r="AM75" s="296">
        <v>552</v>
      </c>
      <c r="AN75" s="296">
        <v>564</v>
      </c>
      <c r="AO75" s="296">
        <v>559</v>
      </c>
      <c r="AP75" s="296">
        <v>548</v>
      </c>
      <c r="AQ75" s="296">
        <v>549</v>
      </c>
      <c r="AR75" s="296">
        <v>543</v>
      </c>
      <c r="AS75" s="296">
        <v>550</v>
      </c>
      <c r="AT75" s="296">
        <v>550</v>
      </c>
      <c r="AU75" s="296">
        <v>542</v>
      </c>
      <c r="AV75" s="296">
        <v>516</v>
      </c>
      <c r="AW75" s="296">
        <v>496</v>
      </c>
      <c r="AX75" s="296">
        <v>491</v>
      </c>
      <c r="AY75" s="296">
        <v>505</v>
      </c>
      <c r="AZ75" s="296">
        <v>531</v>
      </c>
      <c r="BA75" s="296">
        <v>546</v>
      </c>
      <c r="BB75" s="296">
        <v>591</v>
      </c>
      <c r="BC75" s="296">
        <v>654</v>
      </c>
      <c r="BD75" s="296">
        <v>685</v>
      </c>
      <c r="BE75" s="296">
        <v>688</v>
      </c>
      <c r="BF75" s="296">
        <v>688</v>
      </c>
      <c r="BG75" s="296">
        <v>727</v>
      </c>
      <c r="BH75" s="296">
        <v>764</v>
      </c>
      <c r="BI75" s="296">
        <v>779</v>
      </c>
      <c r="BJ75" s="296">
        <v>781</v>
      </c>
      <c r="BK75" s="296">
        <v>743</v>
      </c>
      <c r="BL75" s="296">
        <v>761</v>
      </c>
      <c r="BM75" s="296">
        <v>803</v>
      </c>
      <c r="BN75" s="296">
        <v>870</v>
      </c>
      <c r="BO75" s="296">
        <v>889</v>
      </c>
      <c r="BP75" s="296">
        <v>877</v>
      </c>
      <c r="BQ75" s="296">
        <v>874</v>
      </c>
      <c r="BR75" s="296">
        <v>848</v>
      </c>
      <c r="BS75" s="296">
        <v>847</v>
      </c>
      <c r="BT75" s="296">
        <v>816</v>
      </c>
      <c r="BU75" s="296">
        <v>829</v>
      </c>
      <c r="BV75" s="296">
        <v>826</v>
      </c>
      <c r="BW75" s="296">
        <v>823</v>
      </c>
    </row>
    <row r="76" spans="1:75" x14ac:dyDescent="0.25">
      <c r="A76" t="s">
        <v>73</v>
      </c>
      <c r="B76" s="296">
        <v>388</v>
      </c>
      <c r="C76" s="296">
        <v>410</v>
      </c>
      <c r="D76" s="296">
        <v>411</v>
      </c>
      <c r="E76" s="296">
        <v>408</v>
      </c>
      <c r="F76" s="296">
        <v>427</v>
      </c>
      <c r="G76" s="296">
        <v>422</v>
      </c>
      <c r="H76" s="296">
        <v>424</v>
      </c>
      <c r="I76" s="296">
        <v>440</v>
      </c>
      <c r="J76" s="296">
        <v>422</v>
      </c>
      <c r="K76" s="296">
        <v>417</v>
      </c>
      <c r="L76" s="296">
        <v>409</v>
      </c>
      <c r="M76" s="296">
        <v>413</v>
      </c>
      <c r="N76" s="296">
        <v>402</v>
      </c>
      <c r="O76" s="296">
        <v>413</v>
      </c>
      <c r="P76" s="296">
        <v>401</v>
      </c>
      <c r="Q76" s="296">
        <v>398</v>
      </c>
      <c r="R76" s="296">
        <v>392</v>
      </c>
      <c r="S76" s="296">
        <v>387</v>
      </c>
      <c r="T76" s="296">
        <v>386</v>
      </c>
      <c r="U76" s="296">
        <v>389</v>
      </c>
      <c r="V76" s="296">
        <v>413</v>
      </c>
      <c r="W76" s="296">
        <v>416</v>
      </c>
      <c r="X76" s="296">
        <v>415</v>
      </c>
      <c r="Y76" s="296">
        <v>439</v>
      </c>
      <c r="Z76" s="296">
        <v>417</v>
      </c>
      <c r="AA76" s="296">
        <v>429</v>
      </c>
      <c r="AB76" s="296">
        <v>444</v>
      </c>
      <c r="AC76" s="296">
        <v>443</v>
      </c>
      <c r="AD76" s="296">
        <v>442</v>
      </c>
      <c r="AE76" s="296">
        <v>429</v>
      </c>
      <c r="AF76" s="296">
        <v>411</v>
      </c>
      <c r="AG76" s="296">
        <v>408</v>
      </c>
      <c r="AH76" s="296">
        <v>431</v>
      </c>
      <c r="AI76" s="296">
        <v>466</v>
      </c>
      <c r="AJ76" s="296">
        <v>456</v>
      </c>
      <c r="AK76" s="296">
        <v>413</v>
      </c>
      <c r="AL76" s="296">
        <v>420</v>
      </c>
      <c r="AM76" s="296">
        <v>422</v>
      </c>
      <c r="AN76" s="296">
        <v>393</v>
      </c>
      <c r="AO76" s="296">
        <v>380</v>
      </c>
      <c r="AP76" s="296">
        <v>368</v>
      </c>
      <c r="AQ76" s="296">
        <v>383</v>
      </c>
      <c r="AR76" s="296">
        <v>357</v>
      </c>
      <c r="AS76" s="296">
        <v>339</v>
      </c>
      <c r="AT76" s="296">
        <v>343</v>
      </c>
      <c r="AU76" s="296">
        <v>343</v>
      </c>
      <c r="AV76" s="296">
        <v>328</v>
      </c>
      <c r="AW76" s="296">
        <v>332</v>
      </c>
      <c r="AX76" s="296">
        <v>305</v>
      </c>
      <c r="AY76" s="296">
        <v>298</v>
      </c>
      <c r="AZ76" s="296">
        <v>279</v>
      </c>
      <c r="BA76" s="296">
        <v>267</v>
      </c>
      <c r="BB76" s="296">
        <v>281</v>
      </c>
      <c r="BC76" s="296">
        <v>261</v>
      </c>
      <c r="BD76" s="296">
        <v>246</v>
      </c>
      <c r="BE76" s="296">
        <v>235</v>
      </c>
      <c r="BF76" s="296">
        <v>209</v>
      </c>
      <c r="BG76" s="296">
        <v>222</v>
      </c>
      <c r="BH76" s="296">
        <v>226</v>
      </c>
      <c r="BI76" s="296">
        <v>232</v>
      </c>
      <c r="BJ76" s="296">
        <v>227</v>
      </c>
      <c r="BK76" s="296">
        <v>231</v>
      </c>
      <c r="BL76" s="296">
        <v>224</v>
      </c>
      <c r="BM76" s="296">
        <v>238</v>
      </c>
      <c r="BN76" s="296">
        <v>254</v>
      </c>
      <c r="BO76" s="296">
        <v>282</v>
      </c>
      <c r="BP76" s="296">
        <v>291</v>
      </c>
      <c r="BQ76" s="296">
        <v>297</v>
      </c>
      <c r="BR76" s="296">
        <v>277</v>
      </c>
      <c r="BS76" s="296">
        <v>274</v>
      </c>
      <c r="BT76" s="296">
        <v>266</v>
      </c>
      <c r="BU76" s="296">
        <v>270</v>
      </c>
      <c r="BV76" s="296">
        <v>281</v>
      </c>
      <c r="BW76" s="296">
        <v>284</v>
      </c>
    </row>
    <row r="77" spans="1:75" x14ac:dyDescent="0.25">
      <c r="A77" t="s">
        <v>74</v>
      </c>
      <c r="B77" s="296">
        <v>260</v>
      </c>
      <c r="C77" s="296">
        <v>286</v>
      </c>
      <c r="D77" s="296">
        <v>278</v>
      </c>
      <c r="E77" s="296">
        <v>276</v>
      </c>
      <c r="F77" s="296">
        <v>296</v>
      </c>
      <c r="G77" s="296">
        <v>319</v>
      </c>
      <c r="H77" s="296">
        <v>355</v>
      </c>
      <c r="I77" s="296">
        <v>348</v>
      </c>
      <c r="J77" s="296">
        <v>342</v>
      </c>
      <c r="K77" s="296">
        <v>345</v>
      </c>
      <c r="L77" s="296">
        <v>330</v>
      </c>
      <c r="M77" s="296">
        <v>322</v>
      </c>
      <c r="N77" s="296">
        <v>303</v>
      </c>
      <c r="O77" s="296">
        <v>313</v>
      </c>
      <c r="P77" s="296">
        <v>288</v>
      </c>
      <c r="Q77" s="296">
        <v>286</v>
      </c>
      <c r="R77" s="296">
        <v>295</v>
      </c>
      <c r="S77" s="296">
        <v>305</v>
      </c>
      <c r="T77" s="296">
        <v>275</v>
      </c>
      <c r="U77" s="296">
        <v>272</v>
      </c>
      <c r="V77" s="296">
        <v>248</v>
      </c>
      <c r="W77" s="296">
        <v>259</v>
      </c>
      <c r="X77" s="296">
        <v>221</v>
      </c>
      <c r="Y77" s="296">
        <v>217</v>
      </c>
      <c r="Z77" s="296">
        <v>217</v>
      </c>
      <c r="AA77" s="296">
        <v>201</v>
      </c>
      <c r="AB77" s="296">
        <v>185</v>
      </c>
      <c r="AC77" s="296">
        <v>191</v>
      </c>
      <c r="AD77" s="296">
        <v>196</v>
      </c>
      <c r="AE77" s="296">
        <v>196</v>
      </c>
      <c r="AF77" s="296">
        <v>199</v>
      </c>
      <c r="AG77" s="296">
        <v>183</v>
      </c>
      <c r="AH77" s="296">
        <v>182</v>
      </c>
      <c r="AI77" s="296">
        <v>191</v>
      </c>
      <c r="AJ77" s="296">
        <v>178</v>
      </c>
      <c r="AK77" s="296">
        <v>190</v>
      </c>
      <c r="AL77" s="296">
        <v>175</v>
      </c>
      <c r="AM77" s="296">
        <v>165</v>
      </c>
      <c r="AN77" s="296">
        <v>172</v>
      </c>
      <c r="AO77" s="296">
        <v>162</v>
      </c>
      <c r="AP77" s="296">
        <v>151</v>
      </c>
      <c r="AQ77" s="296">
        <v>153</v>
      </c>
      <c r="AR77" s="296">
        <v>114</v>
      </c>
      <c r="AS77" s="296">
        <v>125</v>
      </c>
      <c r="AT77" s="296">
        <v>136</v>
      </c>
      <c r="AU77" s="296">
        <v>127</v>
      </c>
      <c r="AV77" s="296">
        <v>112</v>
      </c>
      <c r="AW77" s="296">
        <v>113</v>
      </c>
      <c r="AX77" s="296">
        <v>102</v>
      </c>
      <c r="AY77" s="296">
        <v>113</v>
      </c>
      <c r="AZ77" s="296">
        <v>104</v>
      </c>
      <c r="BA77" s="296">
        <v>91</v>
      </c>
      <c r="BB77" s="296">
        <v>83</v>
      </c>
      <c r="BC77" s="296">
        <v>87</v>
      </c>
      <c r="BD77" s="296">
        <v>98</v>
      </c>
      <c r="BE77" s="296">
        <v>93</v>
      </c>
      <c r="BF77" s="296">
        <v>94</v>
      </c>
      <c r="BG77" s="296">
        <v>93</v>
      </c>
      <c r="BH77" s="296">
        <v>101</v>
      </c>
      <c r="BI77" s="296">
        <v>112</v>
      </c>
      <c r="BJ77" s="296">
        <v>126</v>
      </c>
      <c r="BK77" s="296">
        <v>137</v>
      </c>
      <c r="BL77" s="296">
        <v>136</v>
      </c>
      <c r="BM77" s="296">
        <v>144</v>
      </c>
      <c r="BN77" s="296">
        <v>146</v>
      </c>
      <c r="BO77" s="296">
        <v>166</v>
      </c>
      <c r="BP77" s="296">
        <v>172</v>
      </c>
      <c r="BQ77" s="296">
        <v>185</v>
      </c>
      <c r="BR77" s="296">
        <v>182</v>
      </c>
      <c r="BS77" s="296">
        <v>185</v>
      </c>
      <c r="BT77" s="296">
        <v>192</v>
      </c>
      <c r="BU77" s="296">
        <v>180</v>
      </c>
      <c r="BV77" s="296">
        <v>175</v>
      </c>
      <c r="BW77" s="296">
        <v>170</v>
      </c>
    </row>
    <row r="78" spans="1:75" x14ac:dyDescent="0.25">
      <c r="A78" t="s">
        <v>182</v>
      </c>
      <c r="B78" s="296">
        <v>31</v>
      </c>
      <c r="C78" s="296">
        <v>32</v>
      </c>
      <c r="D78" s="296">
        <v>36</v>
      </c>
      <c r="E78" s="296">
        <v>47</v>
      </c>
      <c r="F78" s="296">
        <v>43</v>
      </c>
      <c r="G78" s="296">
        <v>40</v>
      </c>
      <c r="H78" s="296">
        <v>28</v>
      </c>
      <c r="I78" s="296">
        <v>24</v>
      </c>
      <c r="J78" s="296">
        <v>19</v>
      </c>
      <c r="K78" s="296">
        <v>25</v>
      </c>
      <c r="L78" s="296">
        <v>24</v>
      </c>
      <c r="M78" s="296">
        <v>31</v>
      </c>
      <c r="N78" s="296">
        <v>37</v>
      </c>
      <c r="O78" s="296">
        <v>44</v>
      </c>
      <c r="P78" s="296">
        <v>57</v>
      </c>
      <c r="Q78" s="296">
        <v>62</v>
      </c>
      <c r="R78" s="296">
        <v>68</v>
      </c>
      <c r="S78" s="296">
        <v>65</v>
      </c>
      <c r="T78" s="296">
        <v>69</v>
      </c>
      <c r="U78" s="296">
        <v>50</v>
      </c>
      <c r="V78" s="296">
        <v>42</v>
      </c>
      <c r="W78" s="296">
        <v>48</v>
      </c>
      <c r="X78" s="296">
        <v>32</v>
      </c>
      <c r="Y78" s="296">
        <v>26</v>
      </c>
      <c r="Z78" s="296">
        <v>35</v>
      </c>
      <c r="AA78" s="296">
        <v>18</v>
      </c>
      <c r="AB78" s="296">
        <v>11</v>
      </c>
      <c r="AC78" s="296">
        <v>10</v>
      </c>
      <c r="AD78" s="296">
        <v>9</v>
      </c>
      <c r="AE78" s="296">
        <v>11</v>
      </c>
      <c r="AF78" s="296">
        <v>15</v>
      </c>
      <c r="AG78" s="296">
        <v>16</v>
      </c>
      <c r="AH78" s="296">
        <v>14</v>
      </c>
      <c r="AI78" s="296">
        <v>17</v>
      </c>
      <c r="AJ78" s="296">
        <v>14</v>
      </c>
      <c r="AK78" s="296">
        <v>20</v>
      </c>
      <c r="AL78" s="296">
        <v>20</v>
      </c>
      <c r="AM78" s="296">
        <v>24</v>
      </c>
      <c r="AN78" s="296">
        <v>29</v>
      </c>
      <c r="AO78" s="296">
        <v>30</v>
      </c>
      <c r="AP78" s="296">
        <v>40</v>
      </c>
      <c r="AQ78" s="296">
        <v>38</v>
      </c>
      <c r="AR78" s="296">
        <v>41</v>
      </c>
      <c r="AS78" s="296">
        <v>40</v>
      </c>
      <c r="AT78" s="296">
        <v>40</v>
      </c>
      <c r="AU78" s="296">
        <v>40</v>
      </c>
      <c r="AV78" s="296">
        <v>44</v>
      </c>
      <c r="AW78" s="296">
        <v>42</v>
      </c>
      <c r="AX78" s="296">
        <v>37</v>
      </c>
      <c r="AY78" s="296">
        <v>40</v>
      </c>
      <c r="AZ78" s="296">
        <v>40</v>
      </c>
      <c r="BA78" s="296">
        <v>41</v>
      </c>
      <c r="BB78" s="296">
        <v>40</v>
      </c>
      <c r="BC78" s="296">
        <v>39</v>
      </c>
      <c r="BD78" s="296">
        <v>36</v>
      </c>
      <c r="BE78" s="296">
        <v>34</v>
      </c>
      <c r="BF78" s="296">
        <v>34</v>
      </c>
      <c r="BG78" s="296">
        <v>33</v>
      </c>
      <c r="BH78" s="296">
        <v>34</v>
      </c>
      <c r="BI78" s="296">
        <v>31</v>
      </c>
      <c r="BJ78" s="296">
        <v>29</v>
      </c>
      <c r="BK78" s="296">
        <v>28</v>
      </c>
      <c r="BL78" s="296">
        <v>28</v>
      </c>
      <c r="BM78" s="296">
        <v>27</v>
      </c>
      <c r="BN78" s="296">
        <v>25</v>
      </c>
      <c r="BO78" s="296">
        <v>26</v>
      </c>
      <c r="BP78" s="296">
        <v>25</v>
      </c>
      <c r="BQ78" s="296">
        <v>23</v>
      </c>
      <c r="BR78" s="296">
        <v>24</v>
      </c>
      <c r="BS78" s="296">
        <v>20</v>
      </c>
      <c r="BT78" s="296">
        <v>20</v>
      </c>
      <c r="BU78" s="296">
        <v>16</v>
      </c>
      <c r="BV78" s="296">
        <v>16</v>
      </c>
      <c r="BW78" s="296">
        <v>17</v>
      </c>
    </row>
    <row r="80" spans="1:75" x14ac:dyDescent="0.25">
      <c r="A80" t="s">
        <v>2004</v>
      </c>
    </row>
    <row r="82" spans="1:1" x14ac:dyDescent="0.25">
      <c r="A82" t="s">
        <v>2005</v>
      </c>
    </row>
    <row r="103" spans="1:1" x14ac:dyDescent="0.25">
      <c r="A103" t="s">
        <v>1388</v>
      </c>
    </row>
    <row r="105" spans="1:1" x14ac:dyDescent="0.25">
      <c r="A105" s="636">
        <v>42610.588912037034</v>
      </c>
    </row>
  </sheetData>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1866</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1098</v>
      </c>
      <c r="C19" s="296">
        <v>1334</v>
      </c>
      <c r="D19" s="296">
        <v>1885</v>
      </c>
      <c r="E19" s="296">
        <v>1720</v>
      </c>
      <c r="F19" s="296">
        <v>1677</v>
      </c>
      <c r="G19" s="296">
        <v>2142</v>
      </c>
      <c r="H19" s="296">
        <v>2792</v>
      </c>
      <c r="I19" s="296">
        <v>2803</v>
      </c>
      <c r="J19" s="296">
        <v>2451</v>
      </c>
      <c r="K19" s="296">
        <v>3124</v>
      </c>
      <c r="L19" s="296">
        <v>3448</v>
      </c>
      <c r="M19" s="296">
        <v>3204</v>
      </c>
      <c r="N19" s="296">
        <v>2629</v>
      </c>
      <c r="O19" s="296">
        <v>3208</v>
      </c>
      <c r="P19" s="296">
        <v>3309</v>
      </c>
      <c r="Q19" s="296">
        <v>3122</v>
      </c>
      <c r="R19" s="296">
        <v>2426</v>
      </c>
      <c r="S19" s="296">
        <v>2711</v>
      </c>
      <c r="T19" s="296">
        <v>2702</v>
      </c>
      <c r="U19" s="296">
        <v>2520</v>
      </c>
      <c r="V19" s="296">
        <v>2652</v>
      </c>
      <c r="W19" s="296">
        <v>2364</v>
      </c>
      <c r="X19" s="296">
        <v>2213</v>
      </c>
      <c r="Y19" s="296">
        <v>2265</v>
      </c>
      <c r="Z19" s="296">
        <v>1870</v>
      </c>
      <c r="AA19" s="296">
        <v>2172</v>
      </c>
      <c r="AB19" s="296">
        <v>2257</v>
      </c>
      <c r="AC19" s="296">
        <v>2170</v>
      </c>
      <c r="AD19" s="296">
        <v>1979</v>
      </c>
      <c r="AE19" s="296">
        <v>2189</v>
      </c>
      <c r="AF19" s="296">
        <v>2095</v>
      </c>
      <c r="AG19" s="296">
        <v>2164</v>
      </c>
      <c r="AH19" s="296">
        <v>1852</v>
      </c>
      <c r="AI19" s="296">
        <v>2154</v>
      </c>
      <c r="AJ19" s="296">
        <v>2157</v>
      </c>
      <c r="AK19" s="296">
        <v>2199</v>
      </c>
      <c r="AL19" s="296">
        <v>1950</v>
      </c>
      <c r="AM19" s="296">
        <v>2261</v>
      </c>
      <c r="AN19" s="296">
        <v>2204</v>
      </c>
      <c r="AO19" s="296">
        <v>2293</v>
      </c>
      <c r="AP19" s="296">
        <v>1959</v>
      </c>
      <c r="AQ19" s="296">
        <v>2277</v>
      </c>
      <c r="AR19" s="296">
        <v>2199</v>
      </c>
      <c r="AS19" s="296">
        <v>2194</v>
      </c>
      <c r="AT19" s="296">
        <v>2065</v>
      </c>
      <c r="AU19" s="296">
        <v>2363</v>
      </c>
      <c r="AV19" s="296">
        <v>2261</v>
      </c>
      <c r="AW19" s="296">
        <v>1994</v>
      </c>
      <c r="AX19" s="296">
        <v>1855</v>
      </c>
      <c r="AY19" s="296">
        <v>1707</v>
      </c>
      <c r="AZ19" s="296">
        <v>1532</v>
      </c>
      <c r="BA19" s="296">
        <v>1402</v>
      </c>
      <c r="BB19" s="296">
        <v>1329</v>
      </c>
      <c r="BC19" s="296">
        <v>1492</v>
      </c>
      <c r="BD19" s="296">
        <v>1486</v>
      </c>
      <c r="BE19" s="296">
        <v>1597</v>
      </c>
      <c r="BF19" s="296">
        <v>1348</v>
      </c>
      <c r="BG19" s="296">
        <v>1545</v>
      </c>
      <c r="BH19" s="296">
        <v>1442</v>
      </c>
      <c r="BI19" s="296">
        <v>1355</v>
      </c>
      <c r="BJ19" s="296">
        <v>1174</v>
      </c>
      <c r="BK19" s="296">
        <v>1491</v>
      </c>
      <c r="BL19" s="296">
        <v>1499</v>
      </c>
      <c r="BM19" s="296">
        <v>1463</v>
      </c>
      <c r="BN19" s="296">
        <v>1276</v>
      </c>
      <c r="BO19" s="296">
        <v>1482</v>
      </c>
      <c r="BP19" s="296">
        <v>1540</v>
      </c>
      <c r="BQ19" s="296">
        <v>1611</v>
      </c>
      <c r="BR19" s="296">
        <v>1427</v>
      </c>
      <c r="BS19" s="296">
        <v>1692</v>
      </c>
      <c r="BT19" s="296">
        <v>1586</v>
      </c>
      <c r="BU19" s="296">
        <v>1606</v>
      </c>
      <c r="BV19" s="296">
        <v>1554</v>
      </c>
      <c r="BW19" s="296">
        <v>1857</v>
      </c>
    </row>
    <row r="20" spans="1:75" x14ac:dyDescent="0.25">
      <c r="A20" t="s">
        <v>486</v>
      </c>
      <c r="B20" s="296">
        <v>17</v>
      </c>
      <c r="C20" s="296">
        <v>36</v>
      </c>
      <c r="D20" s="296">
        <v>79</v>
      </c>
      <c r="E20" s="296">
        <v>68</v>
      </c>
      <c r="F20" s="296">
        <v>59</v>
      </c>
      <c r="G20" s="296">
        <v>66</v>
      </c>
      <c r="H20" s="296">
        <v>141</v>
      </c>
      <c r="I20" s="296">
        <v>112</v>
      </c>
      <c r="J20" s="296">
        <v>93</v>
      </c>
      <c r="K20" s="296">
        <v>100</v>
      </c>
      <c r="L20" s="296">
        <v>131</v>
      </c>
      <c r="M20" s="296">
        <v>142</v>
      </c>
      <c r="N20" s="296">
        <v>105</v>
      </c>
      <c r="O20" s="296">
        <v>98</v>
      </c>
      <c r="P20" s="296">
        <v>111</v>
      </c>
      <c r="Q20" s="296">
        <v>151</v>
      </c>
      <c r="R20" s="296">
        <v>82</v>
      </c>
      <c r="S20" s="296">
        <v>88</v>
      </c>
      <c r="T20" s="296">
        <v>97</v>
      </c>
      <c r="U20" s="296">
        <v>126</v>
      </c>
      <c r="V20" s="296">
        <v>94</v>
      </c>
      <c r="W20" s="296">
        <v>114</v>
      </c>
      <c r="X20" s="296">
        <v>57</v>
      </c>
      <c r="Y20" s="296">
        <v>117</v>
      </c>
      <c r="Z20" s="296">
        <v>51</v>
      </c>
      <c r="AA20" s="296">
        <v>67</v>
      </c>
      <c r="AB20" s="296">
        <v>29</v>
      </c>
      <c r="AC20" s="296">
        <v>76</v>
      </c>
      <c r="AD20" s="296">
        <v>33</v>
      </c>
      <c r="AE20" s="296">
        <v>48</v>
      </c>
      <c r="AF20" s="296">
        <v>18</v>
      </c>
      <c r="AG20" s="296">
        <v>61</v>
      </c>
      <c r="AH20" s="296">
        <v>15</v>
      </c>
      <c r="AI20" s="296">
        <v>39</v>
      </c>
      <c r="AJ20" s="296">
        <v>31</v>
      </c>
      <c r="AK20" s="296">
        <v>43</v>
      </c>
      <c r="AL20" s="296">
        <v>17</v>
      </c>
      <c r="AM20" s="296">
        <v>44</v>
      </c>
      <c r="AN20" s="296">
        <v>32</v>
      </c>
      <c r="AO20" s="296">
        <v>68</v>
      </c>
      <c r="AP20" s="296">
        <v>27</v>
      </c>
      <c r="AQ20" s="296">
        <v>38</v>
      </c>
      <c r="AR20" s="296">
        <v>37</v>
      </c>
      <c r="AS20" s="296">
        <v>57</v>
      </c>
      <c r="AT20" s="296">
        <v>45</v>
      </c>
      <c r="AU20" s="296">
        <v>46</v>
      </c>
      <c r="AV20" s="296">
        <v>30</v>
      </c>
      <c r="AW20" s="296">
        <v>87</v>
      </c>
      <c r="AX20" s="296">
        <v>37</v>
      </c>
      <c r="AY20" s="296">
        <v>36</v>
      </c>
      <c r="AZ20" s="296">
        <v>6</v>
      </c>
      <c r="BA20" s="296">
        <v>29</v>
      </c>
      <c r="BB20" s="296">
        <v>13</v>
      </c>
      <c r="BC20" s="296">
        <v>20</v>
      </c>
      <c r="BD20" s="296">
        <v>22</v>
      </c>
      <c r="BE20" s="296">
        <v>27</v>
      </c>
      <c r="BF20" s="296">
        <v>13</v>
      </c>
      <c r="BG20" s="296">
        <v>20</v>
      </c>
      <c r="BH20" s="296">
        <v>18</v>
      </c>
      <c r="BI20" s="296">
        <v>14</v>
      </c>
      <c r="BJ20" s="296">
        <v>9</v>
      </c>
      <c r="BK20" s="296">
        <v>17</v>
      </c>
      <c r="BL20" s="296">
        <v>16</v>
      </c>
      <c r="BM20" s="296">
        <v>23</v>
      </c>
      <c r="BN20" s="296">
        <v>8</v>
      </c>
      <c r="BO20" s="296">
        <v>19</v>
      </c>
      <c r="BP20" s="296">
        <v>21</v>
      </c>
      <c r="BQ20" s="296">
        <v>13</v>
      </c>
      <c r="BR20" s="296">
        <v>7</v>
      </c>
      <c r="BS20" s="296">
        <v>13</v>
      </c>
      <c r="BT20" s="296">
        <v>9</v>
      </c>
      <c r="BU20" s="296">
        <v>13</v>
      </c>
      <c r="BV20" s="296">
        <v>11</v>
      </c>
      <c r="BW20" s="296">
        <v>16</v>
      </c>
    </row>
    <row r="21" spans="1:75" x14ac:dyDescent="0.25">
      <c r="A21" t="s">
        <v>487</v>
      </c>
      <c r="B21" s="296" t="s">
        <v>18</v>
      </c>
      <c r="C21" s="296" t="s">
        <v>18</v>
      </c>
      <c r="D21" s="296" t="s">
        <v>18</v>
      </c>
      <c r="E21" s="296" t="s">
        <v>18</v>
      </c>
      <c r="F21" s="296" t="s">
        <v>18</v>
      </c>
      <c r="G21" s="296" t="s">
        <v>18</v>
      </c>
      <c r="H21" s="296" t="s">
        <v>18</v>
      </c>
      <c r="I21" s="296" t="s">
        <v>18</v>
      </c>
      <c r="J21" s="296" t="s">
        <v>18</v>
      </c>
      <c r="K21" s="296" t="s">
        <v>18</v>
      </c>
      <c r="L21" s="296" t="s">
        <v>18</v>
      </c>
      <c r="M21" s="296" t="s">
        <v>18</v>
      </c>
      <c r="N21" s="296" t="s">
        <v>18</v>
      </c>
      <c r="O21" s="296">
        <v>1</v>
      </c>
      <c r="P21" s="296" t="s">
        <v>18</v>
      </c>
      <c r="Q21" s="296" t="s">
        <v>18</v>
      </c>
      <c r="R21" s="296" t="s">
        <v>18</v>
      </c>
      <c r="S21" s="296" t="s">
        <v>18</v>
      </c>
      <c r="T21" s="296" t="s">
        <v>18</v>
      </c>
      <c r="U21" s="296" t="s">
        <v>18</v>
      </c>
      <c r="V21" s="296" t="s">
        <v>18</v>
      </c>
      <c r="W21" s="296" t="s">
        <v>18</v>
      </c>
      <c r="X21" s="296" t="s">
        <v>18</v>
      </c>
      <c r="Y21" s="296">
        <v>1</v>
      </c>
      <c r="Z21" s="296" t="s">
        <v>18</v>
      </c>
      <c r="AA21" s="296" t="s">
        <v>18</v>
      </c>
      <c r="AB21" s="296" t="s">
        <v>18</v>
      </c>
      <c r="AC21" s="296" t="s">
        <v>18</v>
      </c>
      <c r="AD21" s="296" t="s">
        <v>18</v>
      </c>
      <c r="AE21" s="296" t="s">
        <v>18</v>
      </c>
      <c r="AF21" s="296" t="s">
        <v>18</v>
      </c>
      <c r="AG21" s="296" t="s">
        <v>18</v>
      </c>
      <c r="AH21" s="296" t="s">
        <v>18</v>
      </c>
      <c r="AI21" s="296" t="s">
        <v>18</v>
      </c>
      <c r="AJ21" s="296">
        <v>1</v>
      </c>
      <c r="AK21" s="296" t="s">
        <v>18</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t="s">
        <v>18</v>
      </c>
      <c r="C22" s="296" t="s">
        <v>18</v>
      </c>
      <c r="D22" s="296" t="s">
        <v>18</v>
      </c>
      <c r="E22" s="296" t="s">
        <v>18</v>
      </c>
      <c r="F22" s="296" t="s">
        <v>18</v>
      </c>
      <c r="G22" s="296" t="s">
        <v>18</v>
      </c>
      <c r="H22" s="296" t="s">
        <v>18</v>
      </c>
      <c r="I22" s="296" t="s">
        <v>18</v>
      </c>
      <c r="J22" s="296" t="s">
        <v>18</v>
      </c>
      <c r="K22" s="296" t="s">
        <v>18</v>
      </c>
      <c r="L22" s="296" t="s">
        <v>18</v>
      </c>
      <c r="M22" s="296" t="s">
        <v>18</v>
      </c>
      <c r="N22" s="296" t="s">
        <v>18</v>
      </c>
      <c r="O22" s="296" t="s">
        <v>18</v>
      </c>
      <c r="P22" s="296" t="s">
        <v>18</v>
      </c>
      <c r="Q22" s="296" t="s">
        <v>18</v>
      </c>
      <c r="R22" s="296" t="s">
        <v>18</v>
      </c>
      <c r="S22" s="296">
        <v>1</v>
      </c>
      <c r="T22" s="296">
        <v>2</v>
      </c>
      <c r="U22" s="296">
        <v>2</v>
      </c>
      <c r="V22" s="296">
        <v>2</v>
      </c>
      <c r="W22" s="296" t="s">
        <v>18</v>
      </c>
      <c r="X22" s="296" t="s">
        <v>18</v>
      </c>
      <c r="Y22" s="296" t="s">
        <v>18</v>
      </c>
      <c r="Z22" s="296" t="s">
        <v>18</v>
      </c>
      <c r="AA22" s="296">
        <v>2</v>
      </c>
      <c r="AB22" s="296">
        <v>1</v>
      </c>
      <c r="AC22" s="296">
        <v>2</v>
      </c>
      <c r="AD22" s="296">
        <v>4</v>
      </c>
      <c r="AE22" s="296" t="s">
        <v>18</v>
      </c>
      <c r="AF22" s="296" t="s">
        <v>18</v>
      </c>
      <c r="AG22" s="296" t="s">
        <v>18</v>
      </c>
      <c r="AH22" s="296">
        <v>2</v>
      </c>
      <c r="AI22" s="296" t="s">
        <v>18</v>
      </c>
      <c r="AJ22" s="296" t="s">
        <v>18</v>
      </c>
      <c r="AK22" s="296" t="s">
        <v>18</v>
      </c>
      <c r="AL22" s="296" t="s">
        <v>18</v>
      </c>
      <c r="AM22" s="296" t="s">
        <v>18</v>
      </c>
      <c r="AN22" s="296">
        <v>1</v>
      </c>
      <c r="AO22" s="296">
        <v>1</v>
      </c>
      <c r="AP22" s="296" t="s">
        <v>18</v>
      </c>
      <c r="AQ22" s="296">
        <v>1</v>
      </c>
      <c r="AR22" s="296" t="s">
        <v>18</v>
      </c>
      <c r="AS22" s="296">
        <v>3</v>
      </c>
      <c r="AT22" s="296">
        <v>1</v>
      </c>
      <c r="AU22" s="296">
        <v>4</v>
      </c>
      <c r="AV22" s="296" t="s">
        <v>18</v>
      </c>
      <c r="AW22" s="296" t="s">
        <v>18</v>
      </c>
      <c r="AX22" s="296">
        <v>2</v>
      </c>
      <c r="AY22" s="296">
        <v>3</v>
      </c>
      <c r="AZ22" s="296">
        <v>2</v>
      </c>
      <c r="BA22" s="296">
        <v>2</v>
      </c>
      <c r="BB22" s="296">
        <v>2</v>
      </c>
      <c r="BC22" s="296" t="s">
        <v>18</v>
      </c>
      <c r="BD22" s="296" t="s">
        <v>18</v>
      </c>
      <c r="BE22" s="296">
        <v>2</v>
      </c>
      <c r="BF22" s="296" t="s">
        <v>18</v>
      </c>
      <c r="BG22" s="296">
        <v>1</v>
      </c>
      <c r="BH22" s="296" t="s">
        <v>18</v>
      </c>
      <c r="BI22" s="296">
        <v>2</v>
      </c>
      <c r="BJ22" s="296">
        <v>1</v>
      </c>
      <c r="BK22" s="296" t="s">
        <v>18</v>
      </c>
      <c r="BL22" s="296" t="s">
        <v>18</v>
      </c>
      <c r="BM22" s="296">
        <v>1</v>
      </c>
      <c r="BN22" s="296">
        <v>1</v>
      </c>
      <c r="BO22" s="296" t="s">
        <v>18</v>
      </c>
      <c r="BP22" s="296">
        <v>2</v>
      </c>
      <c r="BQ22" s="296" t="s">
        <v>18</v>
      </c>
      <c r="BR22" s="296">
        <v>1</v>
      </c>
      <c r="BS22" s="296">
        <v>1</v>
      </c>
      <c r="BT22" s="296" t="s">
        <v>18</v>
      </c>
      <c r="BU22" s="296" t="s">
        <v>18</v>
      </c>
      <c r="BV22" s="296" t="s">
        <v>18</v>
      </c>
      <c r="BW22" s="296">
        <v>2</v>
      </c>
    </row>
    <row r="23" spans="1:75" x14ac:dyDescent="0.25">
      <c r="A23" t="s">
        <v>20</v>
      </c>
      <c r="B23" s="296">
        <v>11</v>
      </c>
      <c r="C23" s="296">
        <v>13</v>
      </c>
      <c r="D23" s="296">
        <v>21</v>
      </c>
      <c r="E23" s="296">
        <v>8</v>
      </c>
      <c r="F23" s="296">
        <v>12</v>
      </c>
      <c r="G23" s="296">
        <v>22</v>
      </c>
      <c r="H23" s="296">
        <v>20</v>
      </c>
      <c r="I23" s="296">
        <v>32</v>
      </c>
      <c r="J23" s="296">
        <v>32</v>
      </c>
      <c r="K23" s="296">
        <v>20</v>
      </c>
      <c r="L23" s="296">
        <v>27</v>
      </c>
      <c r="M23" s="296">
        <v>25</v>
      </c>
      <c r="N23" s="296">
        <v>27</v>
      </c>
      <c r="O23" s="296">
        <v>24</v>
      </c>
      <c r="P23" s="296">
        <v>23</v>
      </c>
      <c r="Q23" s="296">
        <v>26</v>
      </c>
      <c r="R23" s="296">
        <v>18</v>
      </c>
      <c r="S23" s="296">
        <v>21</v>
      </c>
      <c r="T23" s="296">
        <v>36</v>
      </c>
      <c r="U23" s="296">
        <v>41</v>
      </c>
      <c r="V23" s="296">
        <v>44</v>
      </c>
      <c r="W23" s="296">
        <v>39</v>
      </c>
      <c r="X23" s="296">
        <v>38</v>
      </c>
      <c r="Y23" s="296">
        <v>23</v>
      </c>
      <c r="Z23" s="296">
        <v>26</v>
      </c>
      <c r="AA23" s="296">
        <v>22</v>
      </c>
      <c r="AB23" s="296">
        <v>34</v>
      </c>
      <c r="AC23" s="296">
        <v>37</v>
      </c>
      <c r="AD23" s="296">
        <v>45</v>
      </c>
      <c r="AE23" s="296">
        <v>29</v>
      </c>
      <c r="AF23" s="296">
        <v>38</v>
      </c>
      <c r="AG23" s="296">
        <v>24</v>
      </c>
      <c r="AH23" s="296">
        <v>19</v>
      </c>
      <c r="AI23" s="296">
        <v>23</v>
      </c>
      <c r="AJ23" s="296">
        <v>21</v>
      </c>
      <c r="AK23" s="296">
        <v>22</v>
      </c>
      <c r="AL23" s="296">
        <v>22</v>
      </c>
      <c r="AM23" s="296">
        <v>18</v>
      </c>
      <c r="AN23" s="296">
        <v>22</v>
      </c>
      <c r="AO23" s="296">
        <v>17</v>
      </c>
      <c r="AP23" s="296">
        <v>15</v>
      </c>
      <c r="AQ23" s="296">
        <v>13</v>
      </c>
      <c r="AR23" s="296">
        <v>15</v>
      </c>
      <c r="AS23" s="296">
        <v>24</v>
      </c>
      <c r="AT23" s="296">
        <v>9</v>
      </c>
      <c r="AU23" s="296">
        <v>1</v>
      </c>
      <c r="AV23" s="296">
        <v>16</v>
      </c>
      <c r="AW23" s="296">
        <v>11</v>
      </c>
      <c r="AX23" s="296">
        <v>15</v>
      </c>
      <c r="AY23" s="296">
        <v>14</v>
      </c>
      <c r="AZ23" s="296">
        <v>18</v>
      </c>
      <c r="BA23" s="296">
        <v>13</v>
      </c>
      <c r="BB23" s="296">
        <v>14</v>
      </c>
      <c r="BC23" s="296">
        <v>24</v>
      </c>
      <c r="BD23" s="296">
        <v>11</v>
      </c>
      <c r="BE23" s="296">
        <v>13</v>
      </c>
      <c r="BF23" s="296">
        <v>7</v>
      </c>
      <c r="BG23" s="296">
        <v>21</v>
      </c>
      <c r="BH23" s="296">
        <v>20</v>
      </c>
      <c r="BI23" s="296">
        <v>16</v>
      </c>
      <c r="BJ23" s="296">
        <v>12</v>
      </c>
      <c r="BK23" s="296">
        <v>6</v>
      </c>
      <c r="BL23" s="296">
        <v>7</v>
      </c>
      <c r="BM23" s="296">
        <v>11</v>
      </c>
      <c r="BN23" s="296">
        <v>8</v>
      </c>
      <c r="BO23" s="296">
        <v>10</v>
      </c>
      <c r="BP23" s="296">
        <v>9</v>
      </c>
      <c r="BQ23" s="296">
        <v>7</v>
      </c>
      <c r="BR23" s="296">
        <v>7</v>
      </c>
      <c r="BS23" s="296">
        <v>10</v>
      </c>
      <c r="BT23" s="296">
        <v>9</v>
      </c>
      <c r="BU23" s="296">
        <v>13</v>
      </c>
      <c r="BV23" s="296">
        <v>9</v>
      </c>
      <c r="BW23" s="296">
        <v>13</v>
      </c>
    </row>
    <row r="24" spans="1:75" x14ac:dyDescent="0.25">
      <c r="A24" t="s">
        <v>21</v>
      </c>
      <c r="B24" s="296" t="s">
        <v>18</v>
      </c>
      <c r="C24" s="296" t="s">
        <v>18</v>
      </c>
      <c r="D24" s="296">
        <v>1</v>
      </c>
      <c r="E24" s="296">
        <v>1</v>
      </c>
      <c r="F24" s="296">
        <v>1</v>
      </c>
      <c r="G24" s="296">
        <v>4</v>
      </c>
      <c r="H24" s="296">
        <v>5</v>
      </c>
      <c r="I24" s="296">
        <v>5</v>
      </c>
      <c r="J24" s="296">
        <v>3</v>
      </c>
      <c r="K24" s="296">
        <v>2</v>
      </c>
      <c r="L24" s="296">
        <v>1</v>
      </c>
      <c r="M24" s="296" t="s">
        <v>18</v>
      </c>
      <c r="N24" s="296">
        <v>1</v>
      </c>
      <c r="O24" s="296" t="s">
        <v>18</v>
      </c>
      <c r="P24" s="296" t="s">
        <v>18</v>
      </c>
      <c r="Q24" s="296" t="s">
        <v>18</v>
      </c>
      <c r="R24" s="296" t="s">
        <v>18</v>
      </c>
      <c r="S24" s="296">
        <v>2</v>
      </c>
      <c r="T24" s="296">
        <v>4</v>
      </c>
      <c r="U24" s="296" t="s">
        <v>18</v>
      </c>
      <c r="V24" s="296">
        <v>2</v>
      </c>
      <c r="W24" s="296" t="s">
        <v>18</v>
      </c>
      <c r="X24" s="296" t="s">
        <v>18</v>
      </c>
      <c r="Y24" s="296">
        <v>3</v>
      </c>
      <c r="Z24" s="296">
        <v>1</v>
      </c>
      <c r="AA24" s="296">
        <v>1</v>
      </c>
      <c r="AB24" s="296">
        <v>4</v>
      </c>
      <c r="AC24" s="296">
        <v>6</v>
      </c>
      <c r="AD24" s="296">
        <v>6</v>
      </c>
      <c r="AE24" s="296">
        <v>1</v>
      </c>
      <c r="AF24" s="296">
        <v>3</v>
      </c>
      <c r="AG24" s="296">
        <v>1</v>
      </c>
      <c r="AH24" s="296" t="s">
        <v>18</v>
      </c>
      <c r="AI24" s="296">
        <v>4</v>
      </c>
      <c r="AJ24" s="296">
        <v>2</v>
      </c>
      <c r="AK24" s="296">
        <v>2</v>
      </c>
      <c r="AL24" s="296">
        <v>4</v>
      </c>
      <c r="AM24" s="296">
        <v>1</v>
      </c>
      <c r="AN24" s="296" t="s">
        <v>18</v>
      </c>
      <c r="AO24" s="296">
        <v>2</v>
      </c>
      <c r="AP24" s="296" t="s">
        <v>18</v>
      </c>
      <c r="AQ24" s="296" t="s">
        <v>18</v>
      </c>
      <c r="AR24" s="296">
        <v>1</v>
      </c>
      <c r="AS24" s="296" t="s">
        <v>18</v>
      </c>
      <c r="AT24" s="296" t="s">
        <v>18</v>
      </c>
      <c r="AU24" s="296">
        <v>1</v>
      </c>
      <c r="AV24" s="296">
        <v>7</v>
      </c>
      <c r="AW24" s="296">
        <v>1</v>
      </c>
      <c r="AX24" s="296" t="s">
        <v>18</v>
      </c>
      <c r="AY24" s="296" t="s">
        <v>18</v>
      </c>
      <c r="AZ24" s="296" t="s">
        <v>18</v>
      </c>
      <c r="BA24" s="296">
        <v>1</v>
      </c>
      <c r="BB24" s="296">
        <v>2</v>
      </c>
      <c r="BC24" s="296" t="s">
        <v>18</v>
      </c>
      <c r="BD24" s="296">
        <v>3</v>
      </c>
      <c r="BE24" s="296">
        <v>2</v>
      </c>
      <c r="BF24" s="296">
        <v>1</v>
      </c>
      <c r="BG24" s="296">
        <v>2</v>
      </c>
      <c r="BH24" s="296">
        <v>3</v>
      </c>
      <c r="BI24" s="296">
        <v>2</v>
      </c>
      <c r="BJ24" s="296">
        <v>2</v>
      </c>
      <c r="BK24" s="296">
        <v>2</v>
      </c>
      <c r="BL24" s="296" t="s">
        <v>18</v>
      </c>
      <c r="BM24" s="296">
        <v>3</v>
      </c>
      <c r="BN24" s="296">
        <v>1</v>
      </c>
      <c r="BO24" s="296">
        <v>2</v>
      </c>
      <c r="BP24" s="296" t="s">
        <v>18</v>
      </c>
      <c r="BQ24" s="296" t="s">
        <v>18</v>
      </c>
      <c r="BR24" s="296">
        <v>1</v>
      </c>
      <c r="BS24" s="296">
        <v>1</v>
      </c>
      <c r="BT24" s="296">
        <v>1</v>
      </c>
      <c r="BU24" s="296" t="s">
        <v>18</v>
      </c>
      <c r="BV24" s="296" t="s">
        <v>18</v>
      </c>
      <c r="BW24" s="296">
        <v>3</v>
      </c>
    </row>
    <row r="25" spans="1:75" x14ac:dyDescent="0.25">
      <c r="A25" t="s">
        <v>22</v>
      </c>
      <c r="B25" s="296">
        <v>1</v>
      </c>
      <c r="C25" s="296">
        <v>2</v>
      </c>
      <c r="D25" s="296">
        <v>3</v>
      </c>
      <c r="E25" s="296">
        <v>1</v>
      </c>
      <c r="F25" s="296">
        <v>1</v>
      </c>
      <c r="G25" s="296" t="s">
        <v>18</v>
      </c>
      <c r="H25" s="296" t="s">
        <v>18</v>
      </c>
      <c r="I25" s="296" t="s">
        <v>18</v>
      </c>
      <c r="J25" s="296" t="s">
        <v>18</v>
      </c>
      <c r="K25" s="296" t="s">
        <v>18</v>
      </c>
      <c r="L25" s="296" t="s">
        <v>18</v>
      </c>
      <c r="M25" s="296" t="s">
        <v>18</v>
      </c>
      <c r="N25" s="296" t="s">
        <v>18</v>
      </c>
      <c r="O25" s="296" t="s">
        <v>18</v>
      </c>
      <c r="P25" s="296" t="s">
        <v>18</v>
      </c>
      <c r="Q25" s="296" t="s">
        <v>18</v>
      </c>
      <c r="R25" s="296">
        <v>1</v>
      </c>
      <c r="S25" s="296" t="s">
        <v>18</v>
      </c>
      <c r="T25" s="296" t="s">
        <v>18</v>
      </c>
      <c r="U25" s="296" t="s">
        <v>18</v>
      </c>
      <c r="V25" s="296" t="s">
        <v>18</v>
      </c>
      <c r="W25" s="296" t="s">
        <v>18</v>
      </c>
      <c r="X25" s="296" t="s">
        <v>18</v>
      </c>
      <c r="Y25" s="296" t="s">
        <v>18</v>
      </c>
      <c r="Z25" s="296" t="s">
        <v>18</v>
      </c>
      <c r="AA25" s="296" t="s">
        <v>18</v>
      </c>
      <c r="AB25" s="296" t="s">
        <v>18</v>
      </c>
      <c r="AC25" s="296" t="s">
        <v>18</v>
      </c>
      <c r="AD25" s="296" t="s">
        <v>18</v>
      </c>
      <c r="AE25" s="296" t="s">
        <v>18</v>
      </c>
      <c r="AF25" s="296" t="s">
        <v>18</v>
      </c>
      <c r="AG25" s="296" t="s">
        <v>18</v>
      </c>
      <c r="AH25" s="296" t="s">
        <v>18</v>
      </c>
      <c r="AI25" s="296" t="s">
        <v>18</v>
      </c>
      <c r="AJ25" s="296">
        <v>2</v>
      </c>
      <c r="AK25" s="296">
        <v>3</v>
      </c>
      <c r="AL25" s="296">
        <v>1</v>
      </c>
      <c r="AM25" s="296">
        <v>3</v>
      </c>
      <c r="AN25" s="296">
        <v>3</v>
      </c>
      <c r="AO25" s="296">
        <v>7</v>
      </c>
      <c r="AP25" s="296">
        <v>1</v>
      </c>
      <c r="AQ25" s="296">
        <v>1</v>
      </c>
      <c r="AR25" s="296" t="s">
        <v>18</v>
      </c>
      <c r="AS25" s="296" t="s">
        <v>18</v>
      </c>
      <c r="AT25" s="296" t="s">
        <v>18</v>
      </c>
      <c r="AU25" s="296">
        <v>3</v>
      </c>
      <c r="AV25" s="296" t="s">
        <v>18</v>
      </c>
      <c r="AW25" s="296" t="s">
        <v>18</v>
      </c>
      <c r="AX25" s="296" t="s">
        <v>18</v>
      </c>
      <c r="AY25" s="296">
        <v>3</v>
      </c>
      <c r="AZ25" s="296" t="s">
        <v>18</v>
      </c>
      <c r="BA25" s="296">
        <v>1</v>
      </c>
      <c r="BB25" s="296" t="s">
        <v>18</v>
      </c>
      <c r="BC25" s="296" t="s">
        <v>18</v>
      </c>
      <c r="BD25" s="296" t="s">
        <v>18</v>
      </c>
      <c r="BE25" s="296" t="s">
        <v>18</v>
      </c>
      <c r="BF25" s="296" t="s">
        <v>18</v>
      </c>
      <c r="BG25" s="296" t="s">
        <v>18</v>
      </c>
      <c r="BH25" s="296">
        <v>1</v>
      </c>
      <c r="BI25" s="296" t="s">
        <v>18</v>
      </c>
      <c r="BJ25" s="296" t="s">
        <v>18</v>
      </c>
      <c r="BK25" s="296">
        <v>1</v>
      </c>
      <c r="BL25" s="296" t="s">
        <v>18</v>
      </c>
      <c r="BM25" s="296" t="s">
        <v>18</v>
      </c>
      <c r="BN25" s="296" t="s">
        <v>18</v>
      </c>
      <c r="BO25" s="296" t="s">
        <v>18</v>
      </c>
      <c r="BP25" s="296" t="s">
        <v>18</v>
      </c>
      <c r="BQ25" s="296">
        <v>1</v>
      </c>
      <c r="BR25" s="296" t="s">
        <v>18</v>
      </c>
      <c r="BS25" s="296" t="s">
        <v>18</v>
      </c>
      <c r="BT25" s="296" t="s">
        <v>18</v>
      </c>
      <c r="BU25" s="296" t="s">
        <v>18</v>
      </c>
      <c r="BV25" s="296" t="s">
        <v>18</v>
      </c>
      <c r="BW25" s="296" t="s">
        <v>18</v>
      </c>
    </row>
    <row r="26" spans="1:75" x14ac:dyDescent="0.25">
      <c r="A26" t="s">
        <v>23</v>
      </c>
      <c r="B26" s="296">
        <v>21</v>
      </c>
      <c r="C26" s="296">
        <v>20</v>
      </c>
      <c r="D26" s="296">
        <v>28</v>
      </c>
      <c r="E26" s="296">
        <v>16</v>
      </c>
      <c r="F26" s="296">
        <v>18</v>
      </c>
      <c r="G26" s="296">
        <v>53</v>
      </c>
      <c r="H26" s="296">
        <v>96</v>
      </c>
      <c r="I26" s="296">
        <v>64</v>
      </c>
      <c r="J26" s="296">
        <v>54</v>
      </c>
      <c r="K26" s="296">
        <v>49</v>
      </c>
      <c r="L26" s="296">
        <v>79</v>
      </c>
      <c r="M26" s="296">
        <v>53</v>
      </c>
      <c r="N26" s="296">
        <v>53</v>
      </c>
      <c r="O26" s="296">
        <v>56</v>
      </c>
      <c r="P26" s="296">
        <v>49</v>
      </c>
      <c r="Q26" s="296">
        <v>34</v>
      </c>
      <c r="R26" s="296">
        <v>53</v>
      </c>
      <c r="S26" s="296">
        <v>50</v>
      </c>
      <c r="T26" s="296">
        <v>48</v>
      </c>
      <c r="U26" s="296">
        <v>55</v>
      </c>
      <c r="V26" s="296">
        <v>66</v>
      </c>
      <c r="W26" s="296">
        <v>46</v>
      </c>
      <c r="X26" s="296">
        <v>37</v>
      </c>
      <c r="Y26" s="296">
        <v>37</v>
      </c>
      <c r="Z26" s="296">
        <v>39</v>
      </c>
      <c r="AA26" s="296">
        <v>48</v>
      </c>
      <c r="AB26" s="296">
        <v>39</v>
      </c>
      <c r="AC26" s="296">
        <v>48</v>
      </c>
      <c r="AD26" s="296">
        <v>46</v>
      </c>
      <c r="AE26" s="296">
        <v>66</v>
      </c>
      <c r="AF26" s="296">
        <v>36</v>
      </c>
      <c r="AG26" s="296">
        <v>54</v>
      </c>
      <c r="AH26" s="296">
        <v>41</v>
      </c>
      <c r="AI26" s="296">
        <v>44</v>
      </c>
      <c r="AJ26" s="296">
        <v>31</v>
      </c>
      <c r="AK26" s="296">
        <v>40</v>
      </c>
      <c r="AL26" s="296">
        <v>49</v>
      </c>
      <c r="AM26" s="296">
        <v>56</v>
      </c>
      <c r="AN26" s="296">
        <v>43</v>
      </c>
      <c r="AO26" s="296">
        <v>36</v>
      </c>
      <c r="AP26" s="296">
        <v>31</v>
      </c>
      <c r="AQ26" s="296">
        <v>29</v>
      </c>
      <c r="AR26" s="296">
        <v>24</v>
      </c>
      <c r="AS26" s="296">
        <v>21</v>
      </c>
      <c r="AT26" s="296">
        <v>21</v>
      </c>
      <c r="AU26" s="296">
        <v>27</v>
      </c>
      <c r="AV26" s="296">
        <v>23</v>
      </c>
      <c r="AW26" s="296">
        <v>17</v>
      </c>
      <c r="AX26" s="296">
        <v>28</v>
      </c>
      <c r="AY26" s="296">
        <v>34</v>
      </c>
      <c r="AZ26" s="296">
        <v>17</v>
      </c>
      <c r="BA26" s="296">
        <v>27</v>
      </c>
      <c r="BB26" s="296">
        <v>9</v>
      </c>
      <c r="BC26" s="296">
        <v>14</v>
      </c>
      <c r="BD26" s="296">
        <v>14</v>
      </c>
      <c r="BE26" s="296">
        <v>20</v>
      </c>
      <c r="BF26" s="296">
        <v>7</v>
      </c>
      <c r="BG26" s="296">
        <v>8</v>
      </c>
      <c r="BH26" s="296">
        <v>5</v>
      </c>
      <c r="BI26" s="296">
        <v>10</v>
      </c>
      <c r="BJ26" s="296">
        <v>10</v>
      </c>
      <c r="BK26" s="296">
        <v>14</v>
      </c>
      <c r="BL26" s="296">
        <v>19</v>
      </c>
      <c r="BM26" s="296">
        <v>22</v>
      </c>
      <c r="BN26" s="296">
        <v>17</v>
      </c>
      <c r="BO26" s="296">
        <v>17</v>
      </c>
      <c r="BP26" s="296">
        <v>15</v>
      </c>
      <c r="BQ26" s="296">
        <v>31</v>
      </c>
      <c r="BR26" s="296">
        <v>26</v>
      </c>
      <c r="BS26" s="296">
        <v>26</v>
      </c>
      <c r="BT26" s="296">
        <v>37</v>
      </c>
      <c r="BU26" s="296">
        <v>27</v>
      </c>
      <c r="BV26" s="296">
        <v>15</v>
      </c>
      <c r="BW26" s="296">
        <v>20</v>
      </c>
    </row>
    <row r="27" spans="1:75" x14ac:dyDescent="0.25">
      <c r="A27" t="s">
        <v>24</v>
      </c>
      <c r="B27" s="296" t="s">
        <v>18</v>
      </c>
      <c r="C27" s="296" t="s">
        <v>18</v>
      </c>
      <c r="D27" s="296">
        <v>2</v>
      </c>
      <c r="E27" s="296" t="s">
        <v>18</v>
      </c>
      <c r="F27" s="296">
        <v>4</v>
      </c>
      <c r="G27" s="296">
        <v>8</v>
      </c>
      <c r="H27" s="296">
        <v>13</v>
      </c>
      <c r="I27" s="296">
        <v>11</v>
      </c>
      <c r="J27" s="296">
        <v>3</v>
      </c>
      <c r="K27" s="296">
        <v>4</v>
      </c>
      <c r="L27" s="296">
        <v>9</v>
      </c>
      <c r="M27" s="296">
        <v>6</v>
      </c>
      <c r="N27" s="296">
        <v>4</v>
      </c>
      <c r="O27" s="296">
        <v>2</v>
      </c>
      <c r="P27" s="296">
        <v>7</v>
      </c>
      <c r="Q27" s="296">
        <v>6</v>
      </c>
      <c r="R27" s="296">
        <v>2</v>
      </c>
      <c r="S27" s="296">
        <v>5</v>
      </c>
      <c r="T27" s="296">
        <v>6</v>
      </c>
      <c r="U27" s="296">
        <v>3</v>
      </c>
      <c r="V27" s="296">
        <v>2</v>
      </c>
      <c r="W27" s="296">
        <v>7</v>
      </c>
      <c r="X27" s="296">
        <v>6</v>
      </c>
      <c r="Y27" s="296">
        <v>4</v>
      </c>
      <c r="Z27" s="296">
        <v>11</v>
      </c>
      <c r="AA27" s="296">
        <v>11</v>
      </c>
      <c r="AB27" s="296">
        <v>7</v>
      </c>
      <c r="AC27" s="296">
        <v>7</v>
      </c>
      <c r="AD27" s="296">
        <v>2</v>
      </c>
      <c r="AE27" s="296">
        <v>1</v>
      </c>
      <c r="AF27" s="296">
        <v>1</v>
      </c>
      <c r="AG27" s="296">
        <v>4</v>
      </c>
      <c r="AH27" s="296">
        <v>4</v>
      </c>
      <c r="AI27" s="296">
        <v>12</v>
      </c>
      <c r="AJ27" s="296">
        <v>7</v>
      </c>
      <c r="AK27" s="296">
        <v>8</v>
      </c>
      <c r="AL27" s="296">
        <v>6</v>
      </c>
      <c r="AM27" s="296">
        <v>6</v>
      </c>
      <c r="AN27" s="296">
        <v>2</v>
      </c>
      <c r="AO27" s="296">
        <v>3</v>
      </c>
      <c r="AP27" s="296" t="s">
        <v>18</v>
      </c>
      <c r="AQ27" s="296">
        <v>7</v>
      </c>
      <c r="AR27" s="296">
        <v>5</v>
      </c>
      <c r="AS27" s="296">
        <v>9</v>
      </c>
      <c r="AT27" s="296">
        <v>3</v>
      </c>
      <c r="AU27" s="296">
        <v>3</v>
      </c>
      <c r="AV27" s="296">
        <v>5</v>
      </c>
      <c r="AW27" s="296">
        <v>2</v>
      </c>
      <c r="AX27" s="296">
        <v>6</v>
      </c>
      <c r="AY27" s="296">
        <v>3</v>
      </c>
      <c r="AZ27" s="296">
        <v>3</v>
      </c>
      <c r="BA27" s="296">
        <v>3</v>
      </c>
      <c r="BB27" s="296">
        <v>5</v>
      </c>
      <c r="BC27" s="296">
        <v>5</v>
      </c>
      <c r="BD27" s="296">
        <v>3</v>
      </c>
      <c r="BE27" s="296">
        <v>2</v>
      </c>
      <c r="BF27" s="296">
        <v>4</v>
      </c>
      <c r="BG27" s="296">
        <v>2</v>
      </c>
      <c r="BH27" s="296">
        <v>2</v>
      </c>
      <c r="BI27" s="296" t="s">
        <v>18</v>
      </c>
      <c r="BJ27" s="296" t="s">
        <v>18</v>
      </c>
      <c r="BK27" s="296">
        <v>1</v>
      </c>
      <c r="BL27" s="296">
        <v>4</v>
      </c>
      <c r="BM27" s="296">
        <v>5</v>
      </c>
      <c r="BN27" s="296">
        <v>4</v>
      </c>
      <c r="BO27" s="296">
        <v>10</v>
      </c>
      <c r="BP27" s="296">
        <v>3</v>
      </c>
      <c r="BQ27" s="296">
        <v>2</v>
      </c>
      <c r="BR27" s="296">
        <v>3</v>
      </c>
      <c r="BS27" s="296">
        <v>5</v>
      </c>
      <c r="BT27" s="296">
        <v>6</v>
      </c>
      <c r="BU27" s="296">
        <v>8</v>
      </c>
      <c r="BV27" s="296">
        <v>5</v>
      </c>
      <c r="BW27" s="296">
        <v>3</v>
      </c>
    </row>
    <row r="28" spans="1:75" x14ac:dyDescent="0.25">
      <c r="A28" t="s">
        <v>25</v>
      </c>
      <c r="B28" s="296" t="s">
        <v>18</v>
      </c>
      <c r="C28" s="296">
        <v>2</v>
      </c>
      <c r="D28" s="296">
        <v>5</v>
      </c>
      <c r="E28" s="296">
        <v>5</v>
      </c>
      <c r="F28" s="296">
        <v>2</v>
      </c>
      <c r="G28" s="296">
        <v>3</v>
      </c>
      <c r="H28" s="296">
        <v>11</v>
      </c>
      <c r="I28" s="296">
        <v>1</v>
      </c>
      <c r="J28" s="296">
        <v>2</v>
      </c>
      <c r="K28" s="296" t="s">
        <v>18</v>
      </c>
      <c r="L28" s="296">
        <v>6</v>
      </c>
      <c r="M28" s="296">
        <v>4</v>
      </c>
      <c r="N28" s="296">
        <v>1</v>
      </c>
      <c r="O28" s="296">
        <v>3</v>
      </c>
      <c r="P28" s="296">
        <v>3</v>
      </c>
      <c r="Q28" s="296">
        <v>1</v>
      </c>
      <c r="R28" s="296" t="s">
        <v>18</v>
      </c>
      <c r="S28" s="296">
        <v>5</v>
      </c>
      <c r="T28" s="296">
        <v>4</v>
      </c>
      <c r="U28" s="296">
        <v>2</v>
      </c>
      <c r="V28" s="296">
        <v>2</v>
      </c>
      <c r="W28" s="296">
        <v>1</v>
      </c>
      <c r="X28" s="296">
        <v>1</v>
      </c>
      <c r="Y28" s="296">
        <v>1</v>
      </c>
      <c r="Z28" s="296">
        <v>1</v>
      </c>
      <c r="AA28" s="296">
        <v>2</v>
      </c>
      <c r="AB28" s="296">
        <v>4</v>
      </c>
      <c r="AC28" s="296">
        <v>1</v>
      </c>
      <c r="AD28" s="296" t="s">
        <v>18</v>
      </c>
      <c r="AE28" s="296" t="s">
        <v>18</v>
      </c>
      <c r="AF28" s="296" t="s">
        <v>18</v>
      </c>
      <c r="AG28" s="296">
        <v>2</v>
      </c>
      <c r="AH28" s="296">
        <v>6</v>
      </c>
      <c r="AI28" s="296">
        <v>2</v>
      </c>
      <c r="AJ28" s="296" t="s">
        <v>18</v>
      </c>
      <c r="AK28" s="296">
        <v>7</v>
      </c>
      <c r="AL28" s="296">
        <v>3</v>
      </c>
      <c r="AM28" s="296">
        <v>3</v>
      </c>
      <c r="AN28" s="296">
        <v>1</v>
      </c>
      <c r="AO28" s="296">
        <v>3</v>
      </c>
      <c r="AP28" s="296" t="s">
        <v>18</v>
      </c>
      <c r="AQ28" s="296">
        <v>4</v>
      </c>
      <c r="AR28" s="296">
        <v>5</v>
      </c>
      <c r="AS28" s="296">
        <v>5</v>
      </c>
      <c r="AT28" s="296">
        <v>6</v>
      </c>
      <c r="AU28" s="296">
        <v>9</v>
      </c>
      <c r="AV28" s="296">
        <v>7</v>
      </c>
      <c r="AW28" s="296" t="s">
        <v>18</v>
      </c>
      <c r="AX28" s="296" t="s">
        <v>18</v>
      </c>
      <c r="AY28" s="296">
        <v>1</v>
      </c>
      <c r="AZ28" s="296">
        <v>1</v>
      </c>
      <c r="BA28" s="296">
        <v>2</v>
      </c>
      <c r="BB28" s="296" t="s">
        <v>18</v>
      </c>
      <c r="BC28" s="296">
        <v>1</v>
      </c>
      <c r="BD28" s="296">
        <v>3</v>
      </c>
      <c r="BE28" s="296" t="s">
        <v>18</v>
      </c>
      <c r="BF28" s="296" t="s">
        <v>18</v>
      </c>
      <c r="BG28" s="296" t="s">
        <v>18</v>
      </c>
      <c r="BH28" s="296">
        <v>1</v>
      </c>
      <c r="BI28" s="296">
        <v>1</v>
      </c>
      <c r="BJ28" s="296">
        <v>1</v>
      </c>
      <c r="BK28" s="296">
        <v>4</v>
      </c>
      <c r="BL28" s="296">
        <v>1</v>
      </c>
      <c r="BM28" s="296">
        <v>4</v>
      </c>
      <c r="BN28" s="296">
        <v>1</v>
      </c>
      <c r="BO28" s="296">
        <v>2</v>
      </c>
      <c r="BP28" s="296">
        <v>7</v>
      </c>
      <c r="BQ28" s="296">
        <v>1</v>
      </c>
      <c r="BR28" s="296">
        <v>1</v>
      </c>
      <c r="BS28" s="296">
        <v>3</v>
      </c>
      <c r="BT28" s="296">
        <v>2</v>
      </c>
      <c r="BU28" s="296">
        <v>1</v>
      </c>
      <c r="BV28" s="296">
        <v>3</v>
      </c>
      <c r="BW28" s="296">
        <v>3</v>
      </c>
    </row>
    <row r="29" spans="1:75" x14ac:dyDescent="0.25">
      <c r="A29" t="s">
        <v>26</v>
      </c>
      <c r="B29" s="296">
        <v>38</v>
      </c>
      <c r="C29" s="296">
        <v>27</v>
      </c>
      <c r="D29" s="296">
        <v>27</v>
      </c>
      <c r="E29" s="296">
        <v>27</v>
      </c>
      <c r="F29" s="296">
        <v>25</v>
      </c>
      <c r="G29" s="296">
        <v>60</v>
      </c>
      <c r="H29" s="296">
        <v>16</v>
      </c>
      <c r="I29" s="296">
        <v>11</v>
      </c>
      <c r="J29" s="296">
        <v>27</v>
      </c>
      <c r="K29" s="296">
        <v>16</v>
      </c>
      <c r="L29" s="296">
        <v>42</v>
      </c>
      <c r="M29" s="296">
        <v>41</v>
      </c>
      <c r="N29" s="296">
        <v>25</v>
      </c>
      <c r="O29" s="296">
        <v>39</v>
      </c>
      <c r="P29" s="296">
        <v>19</v>
      </c>
      <c r="Q29" s="296">
        <v>29</v>
      </c>
      <c r="R29" s="296">
        <v>19</v>
      </c>
      <c r="S29" s="296">
        <v>32</v>
      </c>
      <c r="T29" s="296">
        <v>15</v>
      </c>
      <c r="U29" s="296">
        <v>23</v>
      </c>
      <c r="V29" s="296">
        <v>21</v>
      </c>
      <c r="W29" s="296">
        <v>20</v>
      </c>
      <c r="X29" s="296">
        <v>9</v>
      </c>
      <c r="Y29" s="296">
        <v>9</v>
      </c>
      <c r="Z29" s="296">
        <v>6</v>
      </c>
      <c r="AA29" s="296">
        <v>13</v>
      </c>
      <c r="AB29" s="296">
        <v>6</v>
      </c>
      <c r="AC29" s="296">
        <v>12</v>
      </c>
      <c r="AD29" s="296">
        <v>9</v>
      </c>
      <c r="AE29" s="296">
        <v>22</v>
      </c>
      <c r="AF29" s="296">
        <v>5</v>
      </c>
      <c r="AG29" s="296">
        <v>16</v>
      </c>
      <c r="AH29" s="296">
        <v>17</v>
      </c>
      <c r="AI29" s="296">
        <v>14</v>
      </c>
      <c r="AJ29" s="296">
        <v>8</v>
      </c>
      <c r="AK29" s="296">
        <v>16</v>
      </c>
      <c r="AL29" s="296">
        <v>10</v>
      </c>
      <c r="AM29" s="296">
        <v>8</v>
      </c>
      <c r="AN29" s="296">
        <v>5</v>
      </c>
      <c r="AO29" s="296">
        <v>11</v>
      </c>
      <c r="AP29" s="296">
        <v>5</v>
      </c>
      <c r="AQ29" s="296">
        <v>7</v>
      </c>
      <c r="AR29" s="296">
        <v>10</v>
      </c>
      <c r="AS29" s="296">
        <v>9</v>
      </c>
      <c r="AT29" s="296">
        <v>2</v>
      </c>
      <c r="AU29" s="296">
        <v>5</v>
      </c>
      <c r="AV29" s="296">
        <v>9</v>
      </c>
      <c r="AW29" s="296">
        <v>7</v>
      </c>
      <c r="AX29" s="296">
        <v>17</v>
      </c>
      <c r="AY29" s="296">
        <v>10</v>
      </c>
      <c r="AZ29" s="296">
        <v>13</v>
      </c>
      <c r="BA29" s="296">
        <v>9</v>
      </c>
      <c r="BB29" s="296">
        <v>5</v>
      </c>
      <c r="BC29" s="296">
        <v>9</v>
      </c>
      <c r="BD29" s="296">
        <v>16</v>
      </c>
      <c r="BE29" s="296">
        <v>25</v>
      </c>
      <c r="BF29" s="296">
        <v>10</v>
      </c>
      <c r="BG29" s="296">
        <v>2</v>
      </c>
      <c r="BH29" s="296">
        <v>11</v>
      </c>
      <c r="BI29" s="296">
        <v>2</v>
      </c>
      <c r="BJ29" s="296">
        <v>8</v>
      </c>
      <c r="BK29" s="296">
        <v>7</v>
      </c>
      <c r="BL29" s="296">
        <v>16</v>
      </c>
      <c r="BM29" s="296">
        <v>21</v>
      </c>
      <c r="BN29" s="296">
        <v>9</v>
      </c>
      <c r="BO29" s="296">
        <v>8</v>
      </c>
      <c r="BP29" s="296">
        <v>13</v>
      </c>
      <c r="BQ29" s="296">
        <v>30</v>
      </c>
      <c r="BR29" s="296">
        <v>11</v>
      </c>
      <c r="BS29" s="296">
        <v>11</v>
      </c>
      <c r="BT29" s="296">
        <v>27</v>
      </c>
      <c r="BU29" s="296">
        <v>17</v>
      </c>
      <c r="BV29" s="296">
        <v>16</v>
      </c>
      <c r="BW29" s="296">
        <v>20</v>
      </c>
    </row>
    <row r="30" spans="1:75" x14ac:dyDescent="0.25">
      <c r="A30" t="s">
        <v>27</v>
      </c>
      <c r="B30" s="296">
        <v>3</v>
      </c>
      <c r="C30" s="296">
        <v>4</v>
      </c>
      <c r="D30" s="296">
        <v>2</v>
      </c>
      <c r="E30" s="296">
        <v>1</v>
      </c>
      <c r="F30" s="296">
        <v>4</v>
      </c>
      <c r="G30" s="296">
        <v>9</v>
      </c>
      <c r="H30" s="296">
        <v>4</v>
      </c>
      <c r="I30" s="296">
        <v>3</v>
      </c>
      <c r="J30" s="296">
        <v>6</v>
      </c>
      <c r="K30" s="296">
        <v>6</v>
      </c>
      <c r="L30" s="296">
        <v>2</v>
      </c>
      <c r="M30" s="296">
        <v>3</v>
      </c>
      <c r="N30" s="296">
        <v>3</v>
      </c>
      <c r="O30" s="296">
        <v>3</v>
      </c>
      <c r="P30" s="296">
        <v>3</v>
      </c>
      <c r="Q30" s="296">
        <v>2</v>
      </c>
      <c r="R30" s="296">
        <v>3</v>
      </c>
      <c r="S30" s="296">
        <v>2</v>
      </c>
      <c r="T30" s="296">
        <v>3</v>
      </c>
      <c r="U30" s="296">
        <v>4</v>
      </c>
      <c r="V30" s="296">
        <v>2</v>
      </c>
      <c r="W30" s="296">
        <v>1</v>
      </c>
      <c r="X30" s="296" t="s">
        <v>18</v>
      </c>
      <c r="Y30" s="296" t="s">
        <v>18</v>
      </c>
      <c r="Z30" s="296">
        <v>3</v>
      </c>
      <c r="AA30" s="296" t="s">
        <v>18</v>
      </c>
      <c r="AB30" s="296">
        <v>1</v>
      </c>
      <c r="AC30" s="296" t="s">
        <v>18</v>
      </c>
      <c r="AD30" s="296" t="s">
        <v>18</v>
      </c>
      <c r="AE30" s="296">
        <v>2</v>
      </c>
      <c r="AF30" s="296" t="s">
        <v>18</v>
      </c>
      <c r="AG30" s="296">
        <v>4</v>
      </c>
      <c r="AH30" s="296">
        <v>4</v>
      </c>
      <c r="AI30" s="296">
        <v>3</v>
      </c>
      <c r="AJ30" s="296">
        <v>2</v>
      </c>
      <c r="AK30" s="296">
        <v>2</v>
      </c>
      <c r="AL30" s="296">
        <v>2</v>
      </c>
      <c r="AM30" s="296">
        <v>4</v>
      </c>
      <c r="AN30" s="296">
        <v>2</v>
      </c>
      <c r="AO30" s="296" t="s">
        <v>18</v>
      </c>
      <c r="AP30" s="296">
        <v>5</v>
      </c>
      <c r="AQ30" s="296">
        <v>4</v>
      </c>
      <c r="AR30" s="296">
        <v>6</v>
      </c>
      <c r="AS30" s="296">
        <v>1</v>
      </c>
      <c r="AT30" s="296">
        <v>1</v>
      </c>
      <c r="AU30" s="296" t="s">
        <v>18</v>
      </c>
      <c r="AV30" s="296">
        <v>4</v>
      </c>
      <c r="AW30" s="296">
        <v>2</v>
      </c>
      <c r="AX30" s="296">
        <v>4</v>
      </c>
      <c r="AY30" s="296">
        <v>1</v>
      </c>
      <c r="AZ30" s="296">
        <v>2</v>
      </c>
      <c r="BA30" s="296">
        <v>1</v>
      </c>
      <c r="BB30" s="296">
        <v>2</v>
      </c>
      <c r="BC30" s="296" t="s">
        <v>18</v>
      </c>
      <c r="BD30" s="296" t="s">
        <v>18</v>
      </c>
      <c r="BE30" s="296">
        <v>2</v>
      </c>
      <c r="BF30" s="296">
        <v>6</v>
      </c>
      <c r="BG30" s="296">
        <v>2</v>
      </c>
      <c r="BH30" s="296">
        <v>8</v>
      </c>
      <c r="BI30" s="296">
        <v>6</v>
      </c>
      <c r="BJ30" s="296" t="s">
        <v>18</v>
      </c>
      <c r="BK30" s="296">
        <v>3</v>
      </c>
      <c r="BL30" s="296" t="s">
        <v>18</v>
      </c>
      <c r="BM30" s="296">
        <v>2</v>
      </c>
      <c r="BN30" s="296">
        <v>3</v>
      </c>
      <c r="BO30" s="296">
        <v>2</v>
      </c>
      <c r="BP30" s="296">
        <v>1</v>
      </c>
      <c r="BQ30" s="296">
        <v>1</v>
      </c>
      <c r="BR30" s="296">
        <v>1</v>
      </c>
      <c r="BS30" s="296">
        <v>1</v>
      </c>
      <c r="BT30" s="296">
        <v>1</v>
      </c>
      <c r="BU30" s="296">
        <v>1</v>
      </c>
      <c r="BV30" s="296">
        <v>2</v>
      </c>
      <c r="BW30" s="296">
        <v>2</v>
      </c>
    </row>
    <row r="31" spans="1:75" x14ac:dyDescent="0.25">
      <c r="A31" t="s">
        <v>28</v>
      </c>
      <c r="B31" s="296">
        <v>16</v>
      </c>
      <c r="C31" s="296">
        <v>19</v>
      </c>
      <c r="D31" s="296">
        <v>19</v>
      </c>
      <c r="E31" s="296">
        <v>14</v>
      </c>
      <c r="F31" s="296">
        <v>14</v>
      </c>
      <c r="G31" s="296">
        <v>13</v>
      </c>
      <c r="H31" s="296">
        <v>22</v>
      </c>
      <c r="I31" s="296">
        <v>16</v>
      </c>
      <c r="J31" s="296">
        <v>10</v>
      </c>
      <c r="K31" s="296">
        <v>9</v>
      </c>
      <c r="L31" s="296">
        <v>11</v>
      </c>
      <c r="M31" s="296">
        <v>13</v>
      </c>
      <c r="N31" s="296">
        <v>9</v>
      </c>
      <c r="O31" s="296">
        <v>8</v>
      </c>
      <c r="P31" s="296">
        <v>12</v>
      </c>
      <c r="Q31" s="296">
        <v>8</v>
      </c>
      <c r="R31" s="296">
        <v>12</v>
      </c>
      <c r="S31" s="296">
        <v>11</v>
      </c>
      <c r="T31" s="296">
        <v>8</v>
      </c>
      <c r="U31" s="296">
        <v>12</v>
      </c>
      <c r="V31" s="296">
        <v>17</v>
      </c>
      <c r="W31" s="296">
        <v>16</v>
      </c>
      <c r="X31" s="296">
        <v>6</v>
      </c>
      <c r="Y31" s="296">
        <v>8</v>
      </c>
      <c r="Z31" s="296">
        <v>8</v>
      </c>
      <c r="AA31" s="296">
        <v>6</v>
      </c>
      <c r="AB31" s="296">
        <v>6</v>
      </c>
      <c r="AC31" s="296">
        <v>3</v>
      </c>
      <c r="AD31" s="296">
        <v>6</v>
      </c>
      <c r="AE31" s="296">
        <v>12</v>
      </c>
      <c r="AF31" s="296">
        <v>11</v>
      </c>
      <c r="AG31" s="296">
        <v>7</v>
      </c>
      <c r="AH31" s="296">
        <v>10</v>
      </c>
      <c r="AI31" s="296">
        <v>6</v>
      </c>
      <c r="AJ31" s="296">
        <v>8</v>
      </c>
      <c r="AK31" s="296">
        <v>8</v>
      </c>
      <c r="AL31" s="296">
        <v>9</v>
      </c>
      <c r="AM31" s="296">
        <v>9</v>
      </c>
      <c r="AN31" s="296">
        <v>12</v>
      </c>
      <c r="AO31" s="296">
        <v>15</v>
      </c>
      <c r="AP31" s="296">
        <v>7</v>
      </c>
      <c r="AQ31" s="296">
        <v>15</v>
      </c>
      <c r="AR31" s="296">
        <v>23</v>
      </c>
      <c r="AS31" s="296">
        <v>12</v>
      </c>
      <c r="AT31" s="296">
        <v>9</v>
      </c>
      <c r="AU31" s="296">
        <v>9</v>
      </c>
      <c r="AV31" s="296">
        <v>3</v>
      </c>
      <c r="AW31" s="296">
        <v>3</v>
      </c>
      <c r="AX31" s="296">
        <v>12</v>
      </c>
      <c r="AY31" s="296">
        <v>7</v>
      </c>
      <c r="AZ31" s="296">
        <v>5</v>
      </c>
      <c r="BA31" s="296">
        <v>5</v>
      </c>
      <c r="BB31" s="296">
        <v>1</v>
      </c>
      <c r="BC31" s="296">
        <v>3</v>
      </c>
      <c r="BD31" s="296">
        <v>15</v>
      </c>
      <c r="BE31" s="296">
        <v>6</v>
      </c>
      <c r="BF31" s="296">
        <v>5</v>
      </c>
      <c r="BG31" s="296">
        <v>10</v>
      </c>
      <c r="BH31" s="296">
        <v>15</v>
      </c>
      <c r="BI31" s="296">
        <v>11</v>
      </c>
      <c r="BJ31" s="296">
        <v>5</v>
      </c>
      <c r="BK31" s="296">
        <v>2</v>
      </c>
      <c r="BL31" s="296">
        <v>4</v>
      </c>
      <c r="BM31" s="296">
        <v>3</v>
      </c>
      <c r="BN31" s="296">
        <v>1</v>
      </c>
      <c r="BO31" s="296">
        <v>1</v>
      </c>
      <c r="BP31" s="296">
        <v>4</v>
      </c>
      <c r="BQ31" s="296">
        <v>3</v>
      </c>
      <c r="BR31" s="296">
        <v>5</v>
      </c>
      <c r="BS31" s="296">
        <v>8</v>
      </c>
      <c r="BT31" s="296">
        <v>2</v>
      </c>
      <c r="BU31" s="296">
        <v>5</v>
      </c>
      <c r="BV31" s="296">
        <v>3</v>
      </c>
      <c r="BW31" s="296">
        <v>7</v>
      </c>
    </row>
    <row r="32" spans="1:75" x14ac:dyDescent="0.25">
      <c r="A32" t="s">
        <v>29</v>
      </c>
      <c r="B32" s="296">
        <v>6</v>
      </c>
      <c r="C32" s="296">
        <v>7</v>
      </c>
      <c r="D32" s="296">
        <v>4</v>
      </c>
      <c r="E32" s="296">
        <v>2</v>
      </c>
      <c r="F32" s="296">
        <v>2</v>
      </c>
      <c r="G32" s="296">
        <v>4</v>
      </c>
      <c r="H32" s="296">
        <v>1</v>
      </c>
      <c r="I32" s="296">
        <v>3</v>
      </c>
      <c r="J32" s="296" t="s">
        <v>18</v>
      </c>
      <c r="K32" s="296">
        <v>1</v>
      </c>
      <c r="L32" s="296">
        <v>4</v>
      </c>
      <c r="M32" s="296">
        <v>5</v>
      </c>
      <c r="N32" s="296" t="s">
        <v>18</v>
      </c>
      <c r="O32" s="296" t="s">
        <v>18</v>
      </c>
      <c r="P32" s="296" t="s">
        <v>18</v>
      </c>
      <c r="Q32" s="296">
        <v>2</v>
      </c>
      <c r="R32" s="296">
        <v>1</v>
      </c>
      <c r="S32" s="296" t="s">
        <v>18</v>
      </c>
      <c r="T32" s="296" t="s">
        <v>18</v>
      </c>
      <c r="U32" s="296">
        <v>3</v>
      </c>
      <c r="V32" s="296">
        <v>2</v>
      </c>
      <c r="W32" s="296">
        <v>4</v>
      </c>
      <c r="X32" s="296" t="s">
        <v>18</v>
      </c>
      <c r="Y32" s="296">
        <v>6</v>
      </c>
      <c r="Z32" s="296">
        <v>1</v>
      </c>
      <c r="AA32" s="296">
        <v>2</v>
      </c>
      <c r="AB32" s="296">
        <v>2</v>
      </c>
      <c r="AC32" s="296">
        <v>4</v>
      </c>
      <c r="AD32" s="296">
        <v>1</v>
      </c>
      <c r="AE32" s="296">
        <v>1</v>
      </c>
      <c r="AF32" s="296">
        <v>3</v>
      </c>
      <c r="AG32" s="296">
        <v>11</v>
      </c>
      <c r="AH32" s="296">
        <v>1</v>
      </c>
      <c r="AI32" s="296">
        <v>2</v>
      </c>
      <c r="AJ32" s="296">
        <v>6</v>
      </c>
      <c r="AK32" s="296">
        <v>2</v>
      </c>
      <c r="AL32" s="296" t="s">
        <v>18</v>
      </c>
      <c r="AM32" s="296">
        <v>3</v>
      </c>
      <c r="AN32" s="296" t="s">
        <v>18</v>
      </c>
      <c r="AO32" s="296" t="s">
        <v>18</v>
      </c>
      <c r="AP32" s="296">
        <v>1</v>
      </c>
      <c r="AQ32" s="296">
        <v>5</v>
      </c>
      <c r="AR32" s="296">
        <v>4</v>
      </c>
      <c r="AS32" s="296">
        <v>4</v>
      </c>
      <c r="AT32" s="296">
        <v>5</v>
      </c>
      <c r="AU32" s="296">
        <v>5</v>
      </c>
      <c r="AV32" s="296">
        <v>3</v>
      </c>
      <c r="AW32" s="296">
        <v>3</v>
      </c>
      <c r="AX32" s="296">
        <v>1</v>
      </c>
      <c r="AY32" s="296" t="s">
        <v>18</v>
      </c>
      <c r="AZ32" s="296">
        <v>4</v>
      </c>
      <c r="BA32" s="296" t="s">
        <v>18</v>
      </c>
      <c r="BB32" s="296">
        <v>1</v>
      </c>
      <c r="BC32" s="296">
        <v>6</v>
      </c>
      <c r="BD32" s="296" t="s">
        <v>18</v>
      </c>
      <c r="BE32" s="296">
        <v>3</v>
      </c>
      <c r="BF32" s="296">
        <v>7</v>
      </c>
      <c r="BG32" s="296">
        <v>4</v>
      </c>
      <c r="BH32" s="296" t="s">
        <v>18</v>
      </c>
      <c r="BI32" s="296">
        <v>2</v>
      </c>
      <c r="BJ32" s="296" t="s">
        <v>18</v>
      </c>
      <c r="BK32" s="296">
        <v>4</v>
      </c>
      <c r="BL32" s="296">
        <v>4</v>
      </c>
      <c r="BM32" s="296">
        <v>1</v>
      </c>
      <c r="BN32" s="296" t="s">
        <v>18</v>
      </c>
      <c r="BO32" s="296">
        <v>3</v>
      </c>
      <c r="BP32" s="296">
        <v>5</v>
      </c>
      <c r="BQ32" s="296">
        <v>4</v>
      </c>
      <c r="BR32" s="296">
        <v>2</v>
      </c>
      <c r="BS32" s="296">
        <v>11</v>
      </c>
      <c r="BT32" s="296">
        <v>5</v>
      </c>
      <c r="BU32" s="296" t="s">
        <v>18</v>
      </c>
      <c r="BV32" s="296">
        <v>7</v>
      </c>
      <c r="BW32" s="296" t="s">
        <v>18</v>
      </c>
    </row>
    <row r="33" spans="1:75" x14ac:dyDescent="0.25">
      <c r="A33" t="s">
        <v>30</v>
      </c>
      <c r="B33" s="296" t="s">
        <v>18</v>
      </c>
      <c r="C33" s="296" t="s">
        <v>18</v>
      </c>
      <c r="D33" s="296" t="s">
        <v>18</v>
      </c>
      <c r="E33" s="296" t="s">
        <v>18</v>
      </c>
      <c r="F33" s="296" t="s">
        <v>18</v>
      </c>
      <c r="G33" s="296" t="s">
        <v>18</v>
      </c>
      <c r="H33" s="296">
        <v>2</v>
      </c>
      <c r="I33" s="296" t="s">
        <v>18</v>
      </c>
      <c r="J33" s="296">
        <v>1</v>
      </c>
      <c r="K33" s="296" t="s">
        <v>18</v>
      </c>
      <c r="L33" s="296" t="s">
        <v>18</v>
      </c>
      <c r="M33" s="296" t="s">
        <v>18</v>
      </c>
      <c r="N33" s="296" t="s">
        <v>18</v>
      </c>
      <c r="O33" s="296" t="s">
        <v>18</v>
      </c>
      <c r="P33" s="296" t="s">
        <v>18</v>
      </c>
      <c r="Q33" s="296" t="s">
        <v>18</v>
      </c>
      <c r="R33" s="296" t="s">
        <v>18</v>
      </c>
      <c r="S33" s="296" t="s">
        <v>18</v>
      </c>
      <c r="T33" s="296" t="s">
        <v>18</v>
      </c>
      <c r="U33" s="296" t="s">
        <v>18</v>
      </c>
      <c r="V33" s="296" t="s">
        <v>18</v>
      </c>
      <c r="W33" s="296" t="s">
        <v>18</v>
      </c>
      <c r="X33" s="296" t="s">
        <v>18</v>
      </c>
      <c r="Y33" s="296" t="s">
        <v>18</v>
      </c>
      <c r="Z33" s="296" t="s">
        <v>18</v>
      </c>
      <c r="AA33" s="296" t="s">
        <v>18</v>
      </c>
      <c r="AB33" s="296" t="s">
        <v>18</v>
      </c>
      <c r="AC33" s="296" t="s">
        <v>18</v>
      </c>
      <c r="AD33" s="296" t="s">
        <v>18</v>
      </c>
      <c r="AE33" s="296" t="s">
        <v>18</v>
      </c>
      <c r="AF33" s="296" t="s">
        <v>18</v>
      </c>
      <c r="AG33" s="296" t="s">
        <v>18</v>
      </c>
      <c r="AH33" s="296" t="s">
        <v>18</v>
      </c>
      <c r="AI33" s="296" t="s">
        <v>18</v>
      </c>
      <c r="AJ33" s="296" t="s">
        <v>18</v>
      </c>
      <c r="AK33" s="296" t="s">
        <v>18</v>
      </c>
      <c r="AL33" s="296" t="s">
        <v>18</v>
      </c>
      <c r="AM33" s="296" t="s">
        <v>18</v>
      </c>
      <c r="AN33" s="296" t="s">
        <v>18</v>
      </c>
      <c r="AO33" s="296" t="s">
        <v>18</v>
      </c>
      <c r="AP33" s="296" t="s">
        <v>18</v>
      </c>
      <c r="AQ33" s="296" t="s">
        <v>18</v>
      </c>
      <c r="AR33" s="296" t="s">
        <v>18</v>
      </c>
      <c r="AS33" s="296" t="s">
        <v>18</v>
      </c>
      <c r="AT33" s="296" t="s">
        <v>18</v>
      </c>
      <c r="AU33" s="296" t="s">
        <v>18</v>
      </c>
      <c r="AV33" s="296" t="s">
        <v>18</v>
      </c>
      <c r="AW33" s="296" t="s">
        <v>18</v>
      </c>
      <c r="AX33" s="296" t="s">
        <v>18</v>
      </c>
      <c r="AY33" s="296" t="s">
        <v>18</v>
      </c>
      <c r="AZ33" s="296" t="s">
        <v>18</v>
      </c>
      <c r="BA33" s="296" t="s">
        <v>18</v>
      </c>
      <c r="BB33" s="296" t="s">
        <v>18</v>
      </c>
      <c r="BC33" s="296" t="s">
        <v>18</v>
      </c>
      <c r="BD33" s="296" t="s">
        <v>18</v>
      </c>
      <c r="BE33" s="296" t="s">
        <v>18</v>
      </c>
      <c r="BF33" s="296" t="s">
        <v>18</v>
      </c>
      <c r="BG33" s="296" t="s">
        <v>18</v>
      </c>
      <c r="BH33" s="296" t="s">
        <v>18</v>
      </c>
      <c r="BI33" s="296" t="s">
        <v>18</v>
      </c>
      <c r="BJ33" s="296" t="s">
        <v>18</v>
      </c>
      <c r="BK33" s="296" t="s">
        <v>18</v>
      </c>
      <c r="BL33" s="296" t="s">
        <v>18</v>
      </c>
      <c r="BM33" s="296" t="s">
        <v>18</v>
      </c>
      <c r="BN33" s="296" t="s">
        <v>18</v>
      </c>
      <c r="BO33" s="296" t="s">
        <v>18</v>
      </c>
      <c r="BP33" s="296" t="s">
        <v>18</v>
      </c>
      <c r="BQ33" s="296" t="s">
        <v>18</v>
      </c>
      <c r="BR33" s="296" t="s">
        <v>18</v>
      </c>
      <c r="BS33" s="296" t="s">
        <v>18</v>
      </c>
      <c r="BT33" s="296" t="s">
        <v>18</v>
      </c>
      <c r="BU33" s="296" t="s">
        <v>18</v>
      </c>
      <c r="BV33" s="296" t="s">
        <v>18</v>
      </c>
      <c r="BW33" s="296" t="s">
        <v>18</v>
      </c>
    </row>
    <row r="34" spans="1:75" x14ac:dyDescent="0.25">
      <c r="A34" t="s">
        <v>31</v>
      </c>
      <c r="B34" s="296">
        <v>9</v>
      </c>
      <c r="C34" s="296">
        <v>14</v>
      </c>
      <c r="D34" s="296">
        <v>18</v>
      </c>
      <c r="E34" s="296">
        <v>27</v>
      </c>
      <c r="F34" s="296">
        <v>21</v>
      </c>
      <c r="G34" s="296">
        <v>15</v>
      </c>
      <c r="H34" s="296">
        <v>37</v>
      </c>
      <c r="I34" s="296">
        <v>17</v>
      </c>
      <c r="J34" s="296">
        <v>36</v>
      </c>
      <c r="K34" s="296">
        <v>23</v>
      </c>
      <c r="L34" s="296">
        <v>33</v>
      </c>
      <c r="M34" s="296">
        <v>18</v>
      </c>
      <c r="N34" s="296">
        <v>24</v>
      </c>
      <c r="O34" s="296">
        <v>25</v>
      </c>
      <c r="P34" s="296">
        <v>23</v>
      </c>
      <c r="Q34" s="296">
        <v>34</v>
      </c>
      <c r="R34" s="296">
        <v>16</v>
      </c>
      <c r="S34" s="296">
        <v>25</v>
      </c>
      <c r="T34" s="296">
        <v>21</v>
      </c>
      <c r="U34" s="296">
        <v>11</v>
      </c>
      <c r="V34" s="296">
        <v>26</v>
      </c>
      <c r="W34" s="296">
        <v>37</v>
      </c>
      <c r="X34" s="296">
        <v>51</v>
      </c>
      <c r="Y34" s="296">
        <v>72</v>
      </c>
      <c r="Z34" s="296">
        <v>19</v>
      </c>
      <c r="AA34" s="296">
        <v>48</v>
      </c>
      <c r="AB34" s="296">
        <v>54</v>
      </c>
      <c r="AC34" s="296">
        <v>33</v>
      </c>
      <c r="AD34" s="296">
        <v>39</v>
      </c>
      <c r="AE34" s="296">
        <v>38</v>
      </c>
      <c r="AF34" s="296">
        <v>45</v>
      </c>
      <c r="AG34" s="296">
        <v>37</v>
      </c>
      <c r="AH34" s="296">
        <v>38</v>
      </c>
      <c r="AI34" s="296">
        <v>43</v>
      </c>
      <c r="AJ34" s="296">
        <v>31</v>
      </c>
      <c r="AK34" s="296">
        <v>19</v>
      </c>
      <c r="AL34" s="296">
        <v>13</v>
      </c>
      <c r="AM34" s="296">
        <v>26</v>
      </c>
      <c r="AN34" s="296">
        <v>19</v>
      </c>
      <c r="AO34" s="296">
        <v>25</v>
      </c>
      <c r="AP34" s="296">
        <v>9</v>
      </c>
      <c r="AQ34" s="296">
        <v>20</v>
      </c>
      <c r="AR34" s="296">
        <v>37</v>
      </c>
      <c r="AS34" s="296">
        <v>22</v>
      </c>
      <c r="AT34" s="296">
        <v>20</v>
      </c>
      <c r="AU34" s="296">
        <v>23</v>
      </c>
      <c r="AV34" s="296">
        <v>23</v>
      </c>
      <c r="AW34" s="296">
        <v>13</v>
      </c>
      <c r="AX34" s="296">
        <v>21</v>
      </c>
      <c r="AY34" s="296">
        <v>19</v>
      </c>
      <c r="AZ34" s="296">
        <v>23</v>
      </c>
      <c r="BA34" s="296">
        <v>10</v>
      </c>
      <c r="BB34" s="296">
        <v>10</v>
      </c>
      <c r="BC34" s="296">
        <v>19</v>
      </c>
      <c r="BD34" s="296">
        <v>17</v>
      </c>
      <c r="BE34" s="296">
        <v>20</v>
      </c>
      <c r="BF34" s="296">
        <v>12</v>
      </c>
      <c r="BG34" s="296">
        <v>23</v>
      </c>
      <c r="BH34" s="296">
        <v>11</v>
      </c>
      <c r="BI34" s="296">
        <v>13</v>
      </c>
      <c r="BJ34" s="296">
        <v>9</v>
      </c>
      <c r="BK34" s="296">
        <v>9</v>
      </c>
      <c r="BL34" s="296">
        <v>9</v>
      </c>
      <c r="BM34" s="296">
        <v>11</v>
      </c>
      <c r="BN34" s="296">
        <v>8</v>
      </c>
      <c r="BO34" s="296">
        <v>9</v>
      </c>
      <c r="BP34" s="296">
        <v>19</v>
      </c>
      <c r="BQ34" s="296">
        <v>18</v>
      </c>
      <c r="BR34" s="296">
        <v>5</v>
      </c>
      <c r="BS34" s="296">
        <v>7</v>
      </c>
      <c r="BT34" s="296">
        <v>10</v>
      </c>
      <c r="BU34" s="296">
        <v>13</v>
      </c>
      <c r="BV34" s="296">
        <v>8</v>
      </c>
      <c r="BW34" s="296">
        <v>11</v>
      </c>
    </row>
    <row r="35" spans="1:75" x14ac:dyDescent="0.25">
      <c r="A35" t="s">
        <v>32</v>
      </c>
      <c r="B35" s="296">
        <v>3</v>
      </c>
      <c r="C35" s="296">
        <v>5</v>
      </c>
      <c r="D35" s="296">
        <v>6</v>
      </c>
      <c r="E35" s="296">
        <v>5</v>
      </c>
      <c r="F35" s="296">
        <v>5</v>
      </c>
      <c r="G35" s="296">
        <v>6</v>
      </c>
      <c r="H35" s="296">
        <v>5</v>
      </c>
      <c r="I35" s="296">
        <v>5</v>
      </c>
      <c r="J35" s="296">
        <v>2</v>
      </c>
      <c r="K35" s="296">
        <v>5</v>
      </c>
      <c r="L35" s="296">
        <v>6</v>
      </c>
      <c r="M35" s="296">
        <v>3</v>
      </c>
      <c r="N35" s="296">
        <v>3</v>
      </c>
      <c r="O35" s="296">
        <v>3</v>
      </c>
      <c r="P35" s="296">
        <v>24</v>
      </c>
      <c r="Q35" s="296">
        <v>5</v>
      </c>
      <c r="R35" s="296">
        <v>7</v>
      </c>
      <c r="S35" s="296">
        <v>9</v>
      </c>
      <c r="T35" s="296">
        <v>7</v>
      </c>
      <c r="U35" s="296">
        <v>8</v>
      </c>
      <c r="V35" s="296">
        <v>9</v>
      </c>
      <c r="W35" s="296">
        <v>10</v>
      </c>
      <c r="X35" s="296">
        <v>17</v>
      </c>
      <c r="Y35" s="296">
        <v>9</v>
      </c>
      <c r="Z35" s="296">
        <v>17</v>
      </c>
      <c r="AA35" s="296">
        <v>10</v>
      </c>
      <c r="AB35" s="296">
        <v>13</v>
      </c>
      <c r="AC35" s="296">
        <v>9</v>
      </c>
      <c r="AD35" s="296">
        <v>7</v>
      </c>
      <c r="AE35" s="296">
        <v>6</v>
      </c>
      <c r="AF35" s="296">
        <v>6</v>
      </c>
      <c r="AG35" s="296">
        <v>2</v>
      </c>
      <c r="AH35" s="296">
        <v>3</v>
      </c>
      <c r="AI35" s="296">
        <v>19</v>
      </c>
      <c r="AJ35" s="296">
        <v>13</v>
      </c>
      <c r="AK35" s="296">
        <v>9</v>
      </c>
      <c r="AL35" s="296">
        <v>10</v>
      </c>
      <c r="AM35" s="296">
        <v>5</v>
      </c>
      <c r="AN35" s="296">
        <v>4</v>
      </c>
      <c r="AO35" s="296">
        <v>9</v>
      </c>
      <c r="AP35" s="296">
        <v>3</v>
      </c>
      <c r="AQ35" s="296">
        <v>8</v>
      </c>
      <c r="AR35" s="296">
        <v>5</v>
      </c>
      <c r="AS35" s="296">
        <v>3</v>
      </c>
      <c r="AT35" s="296">
        <v>6</v>
      </c>
      <c r="AU35" s="296">
        <v>2</v>
      </c>
      <c r="AV35" s="296">
        <v>1</v>
      </c>
      <c r="AW35" s="296">
        <v>2</v>
      </c>
      <c r="AX35" s="296">
        <v>3</v>
      </c>
      <c r="AY35" s="296">
        <v>14</v>
      </c>
      <c r="AZ35" s="296">
        <v>5</v>
      </c>
      <c r="BA35" s="296">
        <v>9</v>
      </c>
      <c r="BB35" s="296">
        <v>7</v>
      </c>
      <c r="BC35" s="296">
        <v>4</v>
      </c>
      <c r="BD35" s="296">
        <v>2</v>
      </c>
      <c r="BE35" s="296">
        <v>12</v>
      </c>
      <c r="BF35" s="296">
        <v>5</v>
      </c>
      <c r="BG35" s="296">
        <v>2</v>
      </c>
      <c r="BH35" s="296">
        <v>8</v>
      </c>
      <c r="BI35" s="296">
        <v>4</v>
      </c>
      <c r="BJ35" s="296" t="s">
        <v>18</v>
      </c>
      <c r="BK35" s="296">
        <v>7</v>
      </c>
      <c r="BL35" s="296">
        <v>6</v>
      </c>
      <c r="BM35" s="296">
        <v>3</v>
      </c>
      <c r="BN35" s="296" t="s">
        <v>18</v>
      </c>
      <c r="BO35" s="296">
        <v>5</v>
      </c>
      <c r="BP35" s="296">
        <v>2</v>
      </c>
      <c r="BQ35" s="296">
        <v>4</v>
      </c>
      <c r="BR35" s="296">
        <v>4</v>
      </c>
      <c r="BS35" s="296">
        <v>3</v>
      </c>
      <c r="BT35" s="296">
        <v>5</v>
      </c>
      <c r="BU35" s="296">
        <v>4</v>
      </c>
      <c r="BV35" s="296">
        <v>6</v>
      </c>
      <c r="BW35" s="296">
        <v>8</v>
      </c>
    </row>
    <row r="36" spans="1:75" x14ac:dyDescent="0.25">
      <c r="A36" t="s">
        <v>33</v>
      </c>
      <c r="B36" s="296">
        <v>1</v>
      </c>
      <c r="C36" s="296">
        <v>2</v>
      </c>
      <c r="D36" s="296">
        <v>6</v>
      </c>
      <c r="E36" s="296">
        <v>6</v>
      </c>
      <c r="F36" s="296">
        <v>7</v>
      </c>
      <c r="G36" s="296">
        <v>5</v>
      </c>
      <c r="H36" s="296">
        <v>6</v>
      </c>
      <c r="I36" s="296">
        <v>3</v>
      </c>
      <c r="J36" s="296">
        <v>2</v>
      </c>
      <c r="K36" s="296">
        <v>7</v>
      </c>
      <c r="L36" s="296">
        <v>9</v>
      </c>
      <c r="M36" s="296">
        <v>7</v>
      </c>
      <c r="N36" s="296">
        <v>8</v>
      </c>
      <c r="O36" s="296">
        <v>11</v>
      </c>
      <c r="P36" s="296">
        <v>12</v>
      </c>
      <c r="Q36" s="296">
        <v>10</v>
      </c>
      <c r="R36" s="296">
        <v>8</v>
      </c>
      <c r="S36" s="296">
        <v>14</v>
      </c>
      <c r="T36" s="296">
        <v>13</v>
      </c>
      <c r="U36" s="296">
        <v>8</v>
      </c>
      <c r="V36" s="296">
        <v>12</v>
      </c>
      <c r="W36" s="296">
        <v>8</v>
      </c>
      <c r="X36" s="296">
        <v>5</v>
      </c>
      <c r="Y36" s="296">
        <v>7</v>
      </c>
      <c r="Z36" s="296">
        <v>9</v>
      </c>
      <c r="AA36" s="296">
        <v>9</v>
      </c>
      <c r="AB36" s="296">
        <v>7</v>
      </c>
      <c r="AC36" s="296">
        <v>2</v>
      </c>
      <c r="AD36" s="296">
        <v>1</v>
      </c>
      <c r="AE36" s="296">
        <v>4</v>
      </c>
      <c r="AF36" s="296">
        <v>5</v>
      </c>
      <c r="AG36" s="296">
        <v>7</v>
      </c>
      <c r="AH36" s="296">
        <v>11</v>
      </c>
      <c r="AI36" s="296">
        <v>14</v>
      </c>
      <c r="AJ36" s="296">
        <v>12</v>
      </c>
      <c r="AK36" s="296">
        <v>14</v>
      </c>
      <c r="AL36" s="296">
        <v>10</v>
      </c>
      <c r="AM36" s="296">
        <v>11</v>
      </c>
      <c r="AN36" s="296">
        <v>7</v>
      </c>
      <c r="AO36" s="296">
        <v>7</v>
      </c>
      <c r="AP36" s="296">
        <v>11</v>
      </c>
      <c r="AQ36" s="296">
        <v>18</v>
      </c>
      <c r="AR36" s="296">
        <v>12</v>
      </c>
      <c r="AS36" s="296">
        <v>12</v>
      </c>
      <c r="AT36" s="296">
        <v>3</v>
      </c>
      <c r="AU36" s="296">
        <v>9</v>
      </c>
      <c r="AV36" s="296">
        <v>10</v>
      </c>
      <c r="AW36" s="296">
        <v>7</v>
      </c>
      <c r="AX36" s="296">
        <v>7</v>
      </c>
      <c r="AY36" s="296">
        <v>3</v>
      </c>
      <c r="AZ36" s="296">
        <v>3</v>
      </c>
      <c r="BA36" s="296">
        <v>2</v>
      </c>
      <c r="BB36" s="296">
        <v>3</v>
      </c>
      <c r="BC36" s="296">
        <v>2</v>
      </c>
      <c r="BD36" s="296">
        <v>6</v>
      </c>
      <c r="BE36" s="296">
        <v>12</v>
      </c>
      <c r="BF36" s="296">
        <v>15</v>
      </c>
      <c r="BG36" s="296">
        <v>12</v>
      </c>
      <c r="BH36" s="296">
        <v>7</v>
      </c>
      <c r="BI36" s="296">
        <v>4</v>
      </c>
      <c r="BJ36" s="296">
        <v>5</v>
      </c>
      <c r="BK36" s="296" t="s">
        <v>18</v>
      </c>
      <c r="BL36" s="296">
        <v>2</v>
      </c>
      <c r="BM36" s="296">
        <v>1</v>
      </c>
      <c r="BN36" s="296">
        <v>3</v>
      </c>
      <c r="BO36" s="296">
        <v>1</v>
      </c>
      <c r="BP36" s="296">
        <v>5</v>
      </c>
      <c r="BQ36" s="296">
        <v>3</v>
      </c>
      <c r="BR36" s="296" t="s">
        <v>18</v>
      </c>
      <c r="BS36" s="296">
        <v>3</v>
      </c>
      <c r="BT36" s="296">
        <v>2</v>
      </c>
      <c r="BU36" s="296">
        <v>1</v>
      </c>
      <c r="BV36" s="296">
        <v>6</v>
      </c>
      <c r="BW36" s="296">
        <v>6</v>
      </c>
    </row>
    <row r="37" spans="1:75" x14ac:dyDescent="0.25">
      <c r="A37" t="s">
        <v>34</v>
      </c>
      <c r="B37" s="296">
        <v>1</v>
      </c>
      <c r="C37" s="296">
        <v>1</v>
      </c>
      <c r="D37" s="296">
        <v>1</v>
      </c>
      <c r="E37" s="296">
        <v>2</v>
      </c>
      <c r="F37" s="296">
        <v>6</v>
      </c>
      <c r="G37" s="296">
        <v>2</v>
      </c>
      <c r="H37" s="296">
        <v>2</v>
      </c>
      <c r="I37" s="296">
        <v>2</v>
      </c>
      <c r="J37" s="296" t="s">
        <v>18</v>
      </c>
      <c r="K37" s="296">
        <v>1</v>
      </c>
      <c r="L37" s="296" t="s">
        <v>18</v>
      </c>
      <c r="M37" s="296" t="s">
        <v>18</v>
      </c>
      <c r="N37" s="296">
        <v>1</v>
      </c>
      <c r="O37" s="296" t="s">
        <v>18</v>
      </c>
      <c r="P37" s="296" t="s">
        <v>18</v>
      </c>
      <c r="Q37" s="296" t="s">
        <v>18</v>
      </c>
      <c r="R37" s="296" t="s">
        <v>18</v>
      </c>
      <c r="S37" s="296">
        <v>1</v>
      </c>
      <c r="T37" s="296">
        <v>2</v>
      </c>
      <c r="U37" s="296">
        <v>2</v>
      </c>
      <c r="V37" s="296" t="s">
        <v>18</v>
      </c>
      <c r="W37" s="296">
        <v>3</v>
      </c>
      <c r="X37" s="296" t="s">
        <v>18</v>
      </c>
      <c r="Y37" s="296">
        <v>1</v>
      </c>
      <c r="Z37" s="296" t="s">
        <v>18</v>
      </c>
      <c r="AA37" s="296" t="s">
        <v>18</v>
      </c>
      <c r="AB37" s="296">
        <v>1</v>
      </c>
      <c r="AC37" s="296">
        <v>2</v>
      </c>
      <c r="AD37" s="296">
        <v>3</v>
      </c>
      <c r="AE37" s="296">
        <v>5</v>
      </c>
      <c r="AF37" s="296">
        <v>2</v>
      </c>
      <c r="AG37" s="296">
        <v>3</v>
      </c>
      <c r="AH37" s="296">
        <v>1</v>
      </c>
      <c r="AI37" s="296" t="s">
        <v>18</v>
      </c>
      <c r="AJ37" s="296" t="s">
        <v>18</v>
      </c>
      <c r="AK37" s="296">
        <v>1</v>
      </c>
      <c r="AL37" s="296">
        <v>2</v>
      </c>
      <c r="AM37" s="296">
        <v>1</v>
      </c>
      <c r="AN37" s="296">
        <v>1</v>
      </c>
      <c r="AO37" s="296" t="s">
        <v>18</v>
      </c>
      <c r="AP37" s="296" t="s">
        <v>18</v>
      </c>
      <c r="AQ37" s="296">
        <v>2</v>
      </c>
      <c r="AR37" s="296" t="s">
        <v>18</v>
      </c>
      <c r="AS37" s="296">
        <v>1</v>
      </c>
      <c r="AT37" s="296">
        <v>2</v>
      </c>
      <c r="AU37" s="296">
        <v>4</v>
      </c>
      <c r="AV37" s="296">
        <v>1</v>
      </c>
      <c r="AW37" s="296">
        <v>5</v>
      </c>
      <c r="AX37" s="296">
        <v>1</v>
      </c>
      <c r="AY37" s="296" t="s">
        <v>18</v>
      </c>
      <c r="AZ37" s="296" t="s">
        <v>18</v>
      </c>
      <c r="BA37" s="296">
        <v>2</v>
      </c>
      <c r="BB37" s="296">
        <v>3</v>
      </c>
      <c r="BC37" s="296">
        <v>3</v>
      </c>
      <c r="BD37" s="296">
        <v>1</v>
      </c>
      <c r="BE37" s="296">
        <v>2</v>
      </c>
      <c r="BF37" s="296" t="s">
        <v>18</v>
      </c>
      <c r="BG37" s="296">
        <v>3</v>
      </c>
      <c r="BH37" s="296">
        <v>1</v>
      </c>
      <c r="BI37" s="296">
        <v>2</v>
      </c>
      <c r="BJ37" s="296" t="s">
        <v>18</v>
      </c>
      <c r="BK37" s="296">
        <v>1</v>
      </c>
      <c r="BL37" s="296">
        <v>1</v>
      </c>
      <c r="BM37" s="296">
        <v>1</v>
      </c>
      <c r="BN37" s="296">
        <v>2</v>
      </c>
      <c r="BO37" s="296">
        <v>3</v>
      </c>
      <c r="BP37" s="296">
        <v>1</v>
      </c>
      <c r="BQ37" s="296" t="s">
        <v>18</v>
      </c>
      <c r="BR37" s="296">
        <v>2</v>
      </c>
      <c r="BS37" s="296">
        <v>1</v>
      </c>
      <c r="BT37" s="296">
        <v>2</v>
      </c>
      <c r="BU37" s="296">
        <v>3</v>
      </c>
      <c r="BV37" s="296">
        <v>1</v>
      </c>
      <c r="BW37" s="296">
        <v>2</v>
      </c>
    </row>
    <row r="38" spans="1:75" x14ac:dyDescent="0.25">
      <c r="A38" t="s">
        <v>35</v>
      </c>
      <c r="B38" s="296">
        <v>525</v>
      </c>
      <c r="C38" s="296">
        <v>620</v>
      </c>
      <c r="D38" s="296">
        <v>804</v>
      </c>
      <c r="E38" s="296">
        <v>787</v>
      </c>
      <c r="F38" s="296">
        <v>804</v>
      </c>
      <c r="G38" s="296">
        <v>1019</v>
      </c>
      <c r="H38" s="296">
        <v>1370</v>
      </c>
      <c r="I38" s="296">
        <v>1604</v>
      </c>
      <c r="J38" s="296">
        <v>1343</v>
      </c>
      <c r="K38" s="296">
        <v>1867</v>
      </c>
      <c r="L38" s="296">
        <v>1931</v>
      </c>
      <c r="M38" s="296">
        <v>1808</v>
      </c>
      <c r="N38" s="296">
        <v>1415</v>
      </c>
      <c r="O38" s="296">
        <v>1895</v>
      </c>
      <c r="P38" s="296">
        <v>1912</v>
      </c>
      <c r="Q38" s="296">
        <v>1740</v>
      </c>
      <c r="R38" s="296">
        <v>1208</v>
      </c>
      <c r="S38" s="296">
        <v>1448</v>
      </c>
      <c r="T38" s="296">
        <v>1386</v>
      </c>
      <c r="U38" s="296">
        <v>1158</v>
      </c>
      <c r="V38" s="296">
        <v>1103</v>
      </c>
      <c r="W38" s="296">
        <v>1011</v>
      </c>
      <c r="X38" s="296">
        <v>1057</v>
      </c>
      <c r="Y38" s="296">
        <v>1044</v>
      </c>
      <c r="Z38" s="296">
        <v>883</v>
      </c>
      <c r="AA38" s="296">
        <v>1106</v>
      </c>
      <c r="AB38" s="296">
        <v>1266</v>
      </c>
      <c r="AC38" s="296">
        <v>1179</v>
      </c>
      <c r="AD38" s="296">
        <v>1051</v>
      </c>
      <c r="AE38" s="296">
        <v>1216</v>
      </c>
      <c r="AF38" s="296">
        <v>1250</v>
      </c>
      <c r="AG38" s="296">
        <v>1137</v>
      </c>
      <c r="AH38" s="296">
        <v>1035</v>
      </c>
      <c r="AI38" s="296">
        <v>1235</v>
      </c>
      <c r="AJ38" s="296">
        <v>1276</v>
      </c>
      <c r="AK38" s="296">
        <v>1227</v>
      </c>
      <c r="AL38" s="296">
        <v>1119</v>
      </c>
      <c r="AM38" s="296">
        <v>1296</v>
      </c>
      <c r="AN38" s="296">
        <v>1267</v>
      </c>
      <c r="AO38" s="296">
        <v>1257</v>
      </c>
      <c r="AP38" s="296">
        <v>1199</v>
      </c>
      <c r="AQ38" s="296">
        <v>1367</v>
      </c>
      <c r="AR38" s="296">
        <v>1307</v>
      </c>
      <c r="AS38" s="296">
        <v>1258</v>
      </c>
      <c r="AT38" s="296">
        <v>1243</v>
      </c>
      <c r="AU38" s="296">
        <v>1417</v>
      </c>
      <c r="AV38" s="296">
        <v>1391</v>
      </c>
      <c r="AW38" s="296">
        <v>1187</v>
      </c>
      <c r="AX38" s="296">
        <v>986</v>
      </c>
      <c r="AY38" s="296">
        <v>970</v>
      </c>
      <c r="AZ38" s="296">
        <v>869</v>
      </c>
      <c r="BA38" s="296">
        <v>748</v>
      </c>
      <c r="BB38" s="296">
        <v>722</v>
      </c>
      <c r="BC38" s="296">
        <v>870</v>
      </c>
      <c r="BD38" s="296">
        <v>891</v>
      </c>
      <c r="BE38" s="296">
        <v>843</v>
      </c>
      <c r="BF38" s="296">
        <v>842</v>
      </c>
      <c r="BG38" s="296">
        <v>892</v>
      </c>
      <c r="BH38" s="296">
        <v>828</v>
      </c>
      <c r="BI38" s="296">
        <v>770</v>
      </c>
      <c r="BJ38" s="296">
        <v>745</v>
      </c>
      <c r="BK38" s="296">
        <v>830</v>
      </c>
      <c r="BL38" s="296">
        <v>898</v>
      </c>
      <c r="BM38" s="296">
        <v>767</v>
      </c>
      <c r="BN38" s="296">
        <v>763</v>
      </c>
      <c r="BO38" s="296">
        <v>829</v>
      </c>
      <c r="BP38" s="296">
        <v>880</v>
      </c>
      <c r="BQ38" s="296">
        <v>870</v>
      </c>
      <c r="BR38" s="296">
        <v>886</v>
      </c>
      <c r="BS38" s="296">
        <v>931</v>
      </c>
      <c r="BT38" s="296">
        <v>924</v>
      </c>
      <c r="BU38" s="296">
        <v>901</v>
      </c>
      <c r="BV38" s="296">
        <v>968</v>
      </c>
      <c r="BW38" s="296">
        <v>1092</v>
      </c>
    </row>
    <row r="39" spans="1:75" x14ac:dyDescent="0.25">
      <c r="A39" t="s">
        <v>36</v>
      </c>
      <c r="B39" s="296">
        <v>2</v>
      </c>
      <c r="C39" s="296">
        <v>1</v>
      </c>
      <c r="D39" s="296">
        <v>10</v>
      </c>
      <c r="E39" s="296">
        <v>8</v>
      </c>
      <c r="F39" s="296">
        <v>9</v>
      </c>
      <c r="G39" s="296">
        <v>6</v>
      </c>
      <c r="H39" s="296">
        <v>14</v>
      </c>
      <c r="I39" s="296">
        <v>4</v>
      </c>
      <c r="J39" s="296">
        <v>1</v>
      </c>
      <c r="K39" s="296">
        <v>4</v>
      </c>
      <c r="L39" s="296">
        <v>4</v>
      </c>
      <c r="M39" s="296">
        <v>4</v>
      </c>
      <c r="N39" s="296">
        <v>1</v>
      </c>
      <c r="O39" s="296">
        <v>1</v>
      </c>
      <c r="P39" s="296">
        <v>1</v>
      </c>
      <c r="Q39" s="296">
        <v>2</v>
      </c>
      <c r="R39" s="296">
        <v>6</v>
      </c>
      <c r="S39" s="296">
        <v>5</v>
      </c>
      <c r="T39" s="296">
        <v>5</v>
      </c>
      <c r="U39" s="296">
        <v>9</v>
      </c>
      <c r="V39" s="296">
        <v>13</v>
      </c>
      <c r="W39" s="296">
        <v>18</v>
      </c>
      <c r="X39" s="296">
        <v>10</v>
      </c>
      <c r="Y39" s="296">
        <v>5</v>
      </c>
      <c r="Z39" s="296">
        <v>7</v>
      </c>
      <c r="AA39" s="296">
        <v>9</v>
      </c>
      <c r="AB39" s="296">
        <v>7</v>
      </c>
      <c r="AC39" s="296">
        <v>14</v>
      </c>
      <c r="AD39" s="296">
        <v>17</v>
      </c>
      <c r="AE39" s="296">
        <v>14</v>
      </c>
      <c r="AF39" s="296">
        <v>18</v>
      </c>
      <c r="AG39" s="296">
        <v>10</v>
      </c>
      <c r="AH39" s="296">
        <v>11</v>
      </c>
      <c r="AI39" s="296">
        <v>11</v>
      </c>
      <c r="AJ39" s="296">
        <v>13</v>
      </c>
      <c r="AK39" s="296">
        <v>14</v>
      </c>
      <c r="AL39" s="296">
        <v>22</v>
      </c>
      <c r="AM39" s="296">
        <v>24</v>
      </c>
      <c r="AN39" s="296">
        <v>21</v>
      </c>
      <c r="AO39" s="296">
        <v>24</v>
      </c>
      <c r="AP39" s="296">
        <v>9</v>
      </c>
      <c r="AQ39" s="296">
        <v>3</v>
      </c>
      <c r="AR39" s="296">
        <v>5</v>
      </c>
      <c r="AS39" s="296">
        <v>17</v>
      </c>
      <c r="AT39" s="296">
        <v>14</v>
      </c>
      <c r="AU39" s="296">
        <v>9</v>
      </c>
      <c r="AV39" s="296">
        <v>12</v>
      </c>
      <c r="AW39" s="296">
        <v>4</v>
      </c>
      <c r="AX39" s="296">
        <v>7</v>
      </c>
      <c r="AY39" s="296">
        <v>6</v>
      </c>
      <c r="AZ39" s="296">
        <v>7</v>
      </c>
      <c r="BA39" s="296">
        <v>1</v>
      </c>
      <c r="BB39" s="296">
        <v>5</v>
      </c>
      <c r="BC39" s="296">
        <v>5</v>
      </c>
      <c r="BD39" s="296">
        <v>1</v>
      </c>
      <c r="BE39" s="296">
        <v>3</v>
      </c>
      <c r="BF39" s="296" t="s">
        <v>18</v>
      </c>
      <c r="BG39" s="296">
        <v>3</v>
      </c>
      <c r="BH39" s="296">
        <v>7</v>
      </c>
      <c r="BI39" s="296">
        <v>3</v>
      </c>
      <c r="BJ39" s="296">
        <v>1</v>
      </c>
      <c r="BK39" s="296">
        <v>1</v>
      </c>
      <c r="BL39" s="296">
        <v>7</v>
      </c>
      <c r="BM39" s="296">
        <v>4</v>
      </c>
      <c r="BN39" s="296">
        <v>3</v>
      </c>
      <c r="BO39" s="296">
        <v>2</v>
      </c>
      <c r="BP39" s="296" t="s">
        <v>18</v>
      </c>
      <c r="BQ39" s="296">
        <v>4</v>
      </c>
      <c r="BR39" s="296">
        <v>3</v>
      </c>
      <c r="BS39" s="296">
        <v>2</v>
      </c>
      <c r="BT39" s="296" t="s">
        <v>18</v>
      </c>
      <c r="BU39" s="296" t="s">
        <v>18</v>
      </c>
      <c r="BV39" s="296">
        <v>1</v>
      </c>
      <c r="BW39" s="296">
        <v>2</v>
      </c>
    </row>
    <row r="40" spans="1:75" x14ac:dyDescent="0.25">
      <c r="A40" t="s">
        <v>37</v>
      </c>
      <c r="B40" s="296">
        <v>5</v>
      </c>
      <c r="C40" s="296">
        <v>4</v>
      </c>
      <c r="D40" s="296">
        <v>5</v>
      </c>
      <c r="E40" s="296">
        <v>3</v>
      </c>
      <c r="F40" s="296">
        <v>1</v>
      </c>
      <c r="G40" s="296">
        <v>3</v>
      </c>
      <c r="H40" s="296">
        <v>5</v>
      </c>
      <c r="I40" s="296">
        <v>4</v>
      </c>
      <c r="J40" s="296">
        <v>4</v>
      </c>
      <c r="K40" s="296">
        <v>3</v>
      </c>
      <c r="L40" s="296">
        <v>5</v>
      </c>
      <c r="M40" s="296">
        <v>5</v>
      </c>
      <c r="N40" s="296">
        <v>6</v>
      </c>
      <c r="O40" s="296">
        <v>9</v>
      </c>
      <c r="P40" s="296">
        <v>5</v>
      </c>
      <c r="Q40" s="296">
        <v>4</v>
      </c>
      <c r="R40" s="296">
        <v>4</v>
      </c>
      <c r="S40" s="296">
        <v>6</v>
      </c>
      <c r="T40" s="296">
        <v>10</v>
      </c>
      <c r="U40" s="296">
        <v>5</v>
      </c>
      <c r="V40" s="296">
        <v>6</v>
      </c>
      <c r="W40" s="296">
        <v>4</v>
      </c>
      <c r="X40" s="296">
        <v>7</v>
      </c>
      <c r="Y40" s="296">
        <v>13</v>
      </c>
      <c r="Z40" s="296">
        <v>10</v>
      </c>
      <c r="AA40" s="296">
        <v>10</v>
      </c>
      <c r="AB40" s="296">
        <v>10</v>
      </c>
      <c r="AC40" s="296">
        <v>11</v>
      </c>
      <c r="AD40" s="296">
        <v>9</v>
      </c>
      <c r="AE40" s="296">
        <v>11</v>
      </c>
      <c r="AF40" s="296">
        <v>5</v>
      </c>
      <c r="AG40" s="296">
        <v>6</v>
      </c>
      <c r="AH40" s="296">
        <v>5</v>
      </c>
      <c r="AI40" s="296">
        <v>9</v>
      </c>
      <c r="AJ40" s="296">
        <v>3</v>
      </c>
      <c r="AK40" s="296">
        <v>2</v>
      </c>
      <c r="AL40" s="296">
        <v>1</v>
      </c>
      <c r="AM40" s="296">
        <v>3</v>
      </c>
      <c r="AN40" s="296">
        <v>3</v>
      </c>
      <c r="AO40" s="296">
        <v>3</v>
      </c>
      <c r="AP40" s="296">
        <v>3</v>
      </c>
      <c r="AQ40" s="296">
        <v>2</v>
      </c>
      <c r="AR40" s="296">
        <v>1</v>
      </c>
      <c r="AS40" s="296">
        <v>2</v>
      </c>
      <c r="AT40" s="296">
        <v>2</v>
      </c>
      <c r="AU40" s="296">
        <v>4</v>
      </c>
      <c r="AV40" s="296">
        <v>2</v>
      </c>
      <c r="AW40" s="296">
        <v>2</v>
      </c>
      <c r="AX40" s="296">
        <v>4</v>
      </c>
      <c r="AY40" s="296">
        <v>1</v>
      </c>
      <c r="AZ40" s="296">
        <v>2</v>
      </c>
      <c r="BA40" s="296" t="s">
        <v>18</v>
      </c>
      <c r="BB40" s="296">
        <v>2</v>
      </c>
      <c r="BC40" s="296">
        <v>2</v>
      </c>
      <c r="BD40" s="296">
        <v>3</v>
      </c>
      <c r="BE40" s="296">
        <v>2</v>
      </c>
      <c r="BF40" s="296">
        <v>1</v>
      </c>
      <c r="BG40" s="296">
        <v>2</v>
      </c>
      <c r="BH40" s="296">
        <v>5</v>
      </c>
      <c r="BI40" s="296">
        <v>2</v>
      </c>
      <c r="BJ40" s="296" t="s">
        <v>18</v>
      </c>
      <c r="BK40" s="296">
        <v>3</v>
      </c>
      <c r="BL40" s="296">
        <v>2</v>
      </c>
      <c r="BM40" s="296">
        <v>1</v>
      </c>
      <c r="BN40" s="296">
        <v>1</v>
      </c>
      <c r="BO40" s="296">
        <v>2</v>
      </c>
      <c r="BP40" s="296">
        <v>2</v>
      </c>
      <c r="BQ40" s="296">
        <v>1</v>
      </c>
      <c r="BR40" s="296">
        <v>1</v>
      </c>
      <c r="BS40" s="296" t="s">
        <v>18</v>
      </c>
      <c r="BT40" s="296">
        <v>3</v>
      </c>
      <c r="BU40" s="296">
        <v>1</v>
      </c>
      <c r="BV40" s="296">
        <v>7</v>
      </c>
      <c r="BW40" s="296">
        <v>6</v>
      </c>
    </row>
    <row r="41" spans="1:75" x14ac:dyDescent="0.25">
      <c r="A41" t="s">
        <v>38</v>
      </c>
      <c r="B41" s="296">
        <v>1</v>
      </c>
      <c r="C41" s="296" t="s">
        <v>18</v>
      </c>
      <c r="D41" s="296" t="s">
        <v>18</v>
      </c>
      <c r="E41" s="296" t="s">
        <v>18</v>
      </c>
      <c r="F41" s="296">
        <v>2</v>
      </c>
      <c r="G41" s="296" t="s">
        <v>18</v>
      </c>
      <c r="H41" s="296" t="s">
        <v>18</v>
      </c>
      <c r="I41" s="296" t="s">
        <v>18</v>
      </c>
      <c r="J41" s="296" t="s">
        <v>18</v>
      </c>
      <c r="K41" s="296" t="s">
        <v>18</v>
      </c>
      <c r="L41" s="296" t="s">
        <v>18</v>
      </c>
      <c r="M41" s="296" t="s">
        <v>18</v>
      </c>
      <c r="N41" s="296" t="s">
        <v>18</v>
      </c>
      <c r="O41" s="296">
        <v>5</v>
      </c>
      <c r="P41" s="296">
        <v>5</v>
      </c>
      <c r="Q41" s="296" t="s">
        <v>18</v>
      </c>
      <c r="R41" s="296" t="s">
        <v>18</v>
      </c>
      <c r="S41" s="296" t="s">
        <v>18</v>
      </c>
      <c r="T41" s="296">
        <v>2</v>
      </c>
      <c r="U41" s="296">
        <v>2</v>
      </c>
      <c r="V41" s="296">
        <v>1</v>
      </c>
      <c r="W41" s="296" t="s">
        <v>18</v>
      </c>
      <c r="X41" s="296">
        <v>2</v>
      </c>
      <c r="Y41" s="296">
        <v>1</v>
      </c>
      <c r="Z41" s="296">
        <v>2</v>
      </c>
      <c r="AA41" s="296">
        <v>4</v>
      </c>
      <c r="AB41" s="296">
        <v>3</v>
      </c>
      <c r="AC41" s="296">
        <v>1</v>
      </c>
      <c r="AD41" s="296" t="s">
        <v>18</v>
      </c>
      <c r="AE41" s="296">
        <v>1</v>
      </c>
      <c r="AF41" s="296" t="s">
        <v>18</v>
      </c>
      <c r="AG41" s="296" t="s">
        <v>18</v>
      </c>
      <c r="AH41" s="296">
        <v>1</v>
      </c>
      <c r="AI41" s="296">
        <v>4</v>
      </c>
      <c r="AJ41" s="296">
        <v>3</v>
      </c>
      <c r="AK41" s="296">
        <v>4</v>
      </c>
      <c r="AL41" s="296">
        <v>3</v>
      </c>
      <c r="AM41" s="296">
        <v>3</v>
      </c>
      <c r="AN41" s="296" t="s">
        <v>18</v>
      </c>
      <c r="AO41" s="296" t="s">
        <v>18</v>
      </c>
      <c r="AP41" s="296" t="s">
        <v>18</v>
      </c>
      <c r="AQ41" s="296">
        <v>2</v>
      </c>
      <c r="AR41" s="296" t="s">
        <v>18</v>
      </c>
      <c r="AS41" s="296" t="s">
        <v>18</v>
      </c>
      <c r="AT41" s="296">
        <v>1</v>
      </c>
      <c r="AU41" s="296">
        <v>4</v>
      </c>
      <c r="AV41" s="296">
        <v>1</v>
      </c>
      <c r="AW41" s="296" t="s">
        <v>18</v>
      </c>
      <c r="AX41" s="296" t="s">
        <v>18</v>
      </c>
      <c r="AY41" s="296" t="s">
        <v>18</v>
      </c>
      <c r="AZ41" s="296">
        <v>1</v>
      </c>
      <c r="BA41" s="296" t="s">
        <v>18</v>
      </c>
      <c r="BB41" s="296" t="s">
        <v>18</v>
      </c>
      <c r="BC41" s="296" t="s">
        <v>18</v>
      </c>
      <c r="BD41" s="296" t="s">
        <v>18</v>
      </c>
      <c r="BE41" s="296" t="s">
        <v>18</v>
      </c>
      <c r="BF41" s="296">
        <v>2</v>
      </c>
      <c r="BG41" s="296" t="s">
        <v>18</v>
      </c>
      <c r="BH41" s="296" t="s">
        <v>18</v>
      </c>
      <c r="BI41" s="296" t="s">
        <v>18</v>
      </c>
      <c r="BJ41" s="296" t="s">
        <v>18</v>
      </c>
      <c r="BK41" s="296" t="s">
        <v>18</v>
      </c>
      <c r="BL41" s="296" t="s">
        <v>18</v>
      </c>
      <c r="BM41" s="296" t="s">
        <v>18</v>
      </c>
      <c r="BN41" s="296" t="s">
        <v>18</v>
      </c>
      <c r="BO41" s="296" t="s">
        <v>18</v>
      </c>
      <c r="BP41" s="296" t="s">
        <v>18</v>
      </c>
      <c r="BQ41" s="296" t="s">
        <v>18</v>
      </c>
      <c r="BR41" s="296">
        <v>1</v>
      </c>
      <c r="BS41" s="296" t="s">
        <v>18</v>
      </c>
      <c r="BT41" s="296" t="s">
        <v>18</v>
      </c>
      <c r="BU41" s="296" t="s">
        <v>18</v>
      </c>
      <c r="BV41" s="296" t="s">
        <v>18</v>
      </c>
      <c r="BW41" s="296" t="s">
        <v>18</v>
      </c>
    </row>
    <row r="42" spans="1:75" x14ac:dyDescent="0.25">
      <c r="A42" t="s">
        <v>39</v>
      </c>
      <c r="B42" s="296">
        <v>8</v>
      </c>
      <c r="C42" s="296">
        <v>10</v>
      </c>
      <c r="D42" s="296">
        <v>9</v>
      </c>
      <c r="E42" s="296">
        <v>5</v>
      </c>
      <c r="F42" s="296">
        <v>6</v>
      </c>
      <c r="G42" s="296">
        <v>7</v>
      </c>
      <c r="H42" s="296">
        <v>5</v>
      </c>
      <c r="I42" s="296">
        <v>8</v>
      </c>
      <c r="J42" s="296">
        <v>5</v>
      </c>
      <c r="K42" s="296">
        <v>6</v>
      </c>
      <c r="L42" s="296">
        <v>13</v>
      </c>
      <c r="M42" s="296">
        <v>10</v>
      </c>
      <c r="N42" s="296">
        <v>13</v>
      </c>
      <c r="O42" s="296">
        <v>15</v>
      </c>
      <c r="P42" s="296">
        <v>12</v>
      </c>
      <c r="Q42" s="296">
        <v>9</v>
      </c>
      <c r="R42" s="296">
        <v>12</v>
      </c>
      <c r="S42" s="296">
        <v>7</v>
      </c>
      <c r="T42" s="296">
        <v>32</v>
      </c>
      <c r="U42" s="296">
        <v>25</v>
      </c>
      <c r="V42" s="296">
        <v>16</v>
      </c>
      <c r="W42" s="296">
        <v>21</v>
      </c>
      <c r="X42" s="296">
        <v>18</v>
      </c>
      <c r="Y42" s="296">
        <v>17</v>
      </c>
      <c r="Z42" s="296">
        <v>17</v>
      </c>
      <c r="AA42" s="296">
        <v>19</v>
      </c>
      <c r="AB42" s="296">
        <v>22</v>
      </c>
      <c r="AC42" s="296">
        <v>17</v>
      </c>
      <c r="AD42" s="296">
        <v>15</v>
      </c>
      <c r="AE42" s="296">
        <v>7</v>
      </c>
      <c r="AF42" s="296">
        <v>6</v>
      </c>
      <c r="AG42" s="296">
        <v>10</v>
      </c>
      <c r="AH42" s="296">
        <v>12</v>
      </c>
      <c r="AI42" s="296">
        <v>11</v>
      </c>
      <c r="AJ42" s="296">
        <v>16</v>
      </c>
      <c r="AK42" s="296">
        <v>19</v>
      </c>
      <c r="AL42" s="296">
        <v>9</v>
      </c>
      <c r="AM42" s="296">
        <v>7</v>
      </c>
      <c r="AN42" s="296">
        <v>12</v>
      </c>
      <c r="AO42" s="296">
        <v>12</v>
      </c>
      <c r="AP42" s="296">
        <v>4</v>
      </c>
      <c r="AQ42" s="296">
        <v>6</v>
      </c>
      <c r="AR42" s="296">
        <v>9</v>
      </c>
      <c r="AS42" s="296">
        <v>7</v>
      </c>
      <c r="AT42" s="296">
        <v>2</v>
      </c>
      <c r="AU42" s="296">
        <v>1</v>
      </c>
      <c r="AV42" s="296">
        <v>8</v>
      </c>
      <c r="AW42" s="296">
        <v>3</v>
      </c>
      <c r="AX42" s="296">
        <v>7</v>
      </c>
      <c r="AY42" s="296">
        <v>5</v>
      </c>
      <c r="AZ42" s="296">
        <v>2</v>
      </c>
      <c r="BA42" s="296">
        <v>6</v>
      </c>
      <c r="BB42" s="296">
        <v>9</v>
      </c>
      <c r="BC42" s="296">
        <v>8</v>
      </c>
      <c r="BD42" s="296">
        <v>5</v>
      </c>
      <c r="BE42" s="296">
        <v>3</v>
      </c>
      <c r="BF42" s="296">
        <v>2</v>
      </c>
      <c r="BG42" s="296">
        <v>3</v>
      </c>
      <c r="BH42" s="296">
        <v>5</v>
      </c>
      <c r="BI42" s="296">
        <v>2</v>
      </c>
      <c r="BJ42" s="296" t="s">
        <v>18</v>
      </c>
      <c r="BK42" s="296">
        <v>3</v>
      </c>
      <c r="BL42" s="296">
        <v>2</v>
      </c>
      <c r="BM42" s="296">
        <v>3</v>
      </c>
      <c r="BN42" s="296">
        <v>2</v>
      </c>
      <c r="BO42" s="296">
        <v>5</v>
      </c>
      <c r="BP42" s="296">
        <v>6</v>
      </c>
      <c r="BQ42" s="296">
        <v>5</v>
      </c>
      <c r="BR42" s="296">
        <v>1</v>
      </c>
      <c r="BS42" s="296">
        <v>5</v>
      </c>
      <c r="BT42" s="296">
        <v>5</v>
      </c>
      <c r="BU42" s="296">
        <v>2</v>
      </c>
      <c r="BV42" s="296">
        <v>4</v>
      </c>
      <c r="BW42" s="296">
        <v>5</v>
      </c>
    </row>
    <row r="43" spans="1:75" x14ac:dyDescent="0.25">
      <c r="A43" t="s">
        <v>40</v>
      </c>
      <c r="B43" s="296">
        <v>7</v>
      </c>
      <c r="C43" s="296">
        <v>10</v>
      </c>
      <c r="D43" s="296">
        <v>14</v>
      </c>
      <c r="E43" s="296">
        <v>16</v>
      </c>
      <c r="F43" s="296">
        <v>14</v>
      </c>
      <c r="G43" s="296">
        <v>10</v>
      </c>
      <c r="H43" s="296">
        <v>1</v>
      </c>
      <c r="I43" s="296">
        <v>1</v>
      </c>
      <c r="J43" s="296">
        <v>2</v>
      </c>
      <c r="K43" s="296">
        <v>6</v>
      </c>
      <c r="L43" s="296">
        <v>3</v>
      </c>
      <c r="M43" s="296">
        <v>10</v>
      </c>
      <c r="N43" s="296">
        <v>10</v>
      </c>
      <c r="O43" s="296">
        <v>7</v>
      </c>
      <c r="P43" s="296">
        <v>4</v>
      </c>
      <c r="Q43" s="296">
        <v>3</v>
      </c>
      <c r="R43" s="296">
        <v>3</v>
      </c>
      <c r="S43" s="296">
        <v>13</v>
      </c>
      <c r="T43" s="296">
        <v>11</v>
      </c>
      <c r="U43" s="296">
        <v>4</v>
      </c>
      <c r="V43" s="296">
        <v>5</v>
      </c>
      <c r="W43" s="296">
        <v>6</v>
      </c>
      <c r="X43" s="296">
        <v>5</v>
      </c>
      <c r="Y43" s="296">
        <v>8</v>
      </c>
      <c r="Z43" s="296">
        <v>7</v>
      </c>
      <c r="AA43" s="296">
        <v>7</v>
      </c>
      <c r="AB43" s="296">
        <v>11</v>
      </c>
      <c r="AC43" s="296">
        <v>5</v>
      </c>
      <c r="AD43" s="296">
        <v>6</v>
      </c>
      <c r="AE43" s="296">
        <v>7</v>
      </c>
      <c r="AF43" s="296">
        <v>9</v>
      </c>
      <c r="AG43" s="296">
        <v>4</v>
      </c>
      <c r="AH43" s="296">
        <v>10</v>
      </c>
      <c r="AI43" s="296">
        <v>8</v>
      </c>
      <c r="AJ43" s="296">
        <v>7</v>
      </c>
      <c r="AK43" s="296">
        <v>5</v>
      </c>
      <c r="AL43" s="296">
        <v>5</v>
      </c>
      <c r="AM43" s="296">
        <v>8</v>
      </c>
      <c r="AN43" s="296">
        <v>11</v>
      </c>
      <c r="AO43" s="296">
        <v>11</v>
      </c>
      <c r="AP43" s="296">
        <v>5</v>
      </c>
      <c r="AQ43" s="296">
        <v>14</v>
      </c>
      <c r="AR43" s="296">
        <v>9</v>
      </c>
      <c r="AS43" s="296">
        <v>7</v>
      </c>
      <c r="AT43" s="296">
        <v>6</v>
      </c>
      <c r="AU43" s="296">
        <v>10</v>
      </c>
      <c r="AV43" s="296">
        <v>8</v>
      </c>
      <c r="AW43" s="296">
        <v>6</v>
      </c>
      <c r="AX43" s="296">
        <v>9</v>
      </c>
      <c r="AY43" s="296">
        <v>7</v>
      </c>
      <c r="AZ43" s="296">
        <v>5</v>
      </c>
      <c r="BA43" s="296">
        <v>6</v>
      </c>
      <c r="BB43" s="296">
        <v>6</v>
      </c>
      <c r="BC43" s="296">
        <v>16</v>
      </c>
      <c r="BD43" s="296">
        <v>6</v>
      </c>
      <c r="BE43" s="296">
        <v>9</v>
      </c>
      <c r="BF43" s="296">
        <v>8</v>
      </c>
      <c r="BG43" s="296">
        <v>13</v>
      </c>
      <c r="BH43" s="296">
        <v>8</v>
      </c>
      <c r="BI43" s="296">
        <v>5</v>
      </c>
      <c r="BJ43" s="296">
        <v>4</v>
      </c>
      <c r="BK43" s="296">
        <v>10</v>
      </c>
      <c r="BL43" s="296">
        <v>6</v>
      </c>
      <c r="BM43" s="296">
        <v>11</v>
      </c>
      <c r="BN43" s="296">
        <v>4</v>
      </c>
      <c r="BO43" s="296">
        <v>9</v>
      </c>
      <c r="BP43" s="296">
        <v>15</v>
      </c>
      <c r="BQ43" s="296">
        <v>10</v>
      </c>
      <c r="BR43" s="296">
        <v>11</v>
      </c>
      <c r="BS43" s="296">
        <v>18</v>
      </c>
      <c r="BT43" s="296">
        <v>12</v>
      </c>
      <c r="BU43" s="296">
        <v>12</v>
      </c>
      <c r="BV43" s="296">
        <v>7</v>
      </c>
      <c r="BW43" s="296">
        <v>6</v>
      </c>
    </row>
    <row r="44" spans="1:75" x14ac:dyDescent="0.25">
      <c r="A44" t="s">
        <v>41</v>
      </c>
      <c r="B44" s="296" t="s">
        <v>18</v>
      </c>
      <c r="C44" s="296" t="s">
        <v>18</v>
      </c>
      <c r="D44" s="296" t="s">
        <v>18</v>
      </c>
      <c r="E44" s="296">
        <v>1</v>
      </c>
      <c r="F44" s="296">
        <v>1</v>
      </c>
      <c r="G44" s="296">
        <v>1</v>
      </c>
      <c r="H44" s="296">
        <v>1</v>
      </c>
      <c r="I44" s="296">
        <v>1</v>
      </c>
      <c r="J44" s="296">
        <v>1</v>
      </c>
      <c r="K44" s="296" t="s">
        <v>18</v>
      </c>
      <c r="L44" s="296">
        <v>2</v>
      </c>
      <c r="M44" s="296" t="s">
        <v>18</v>
      </c>
      <c r="N44" s="296" t="s">
        <v>18</v>
      </c>
      <c r="O44" s="296" t="s">
        <v>18</v>
      </c>
      <c r="P44" s="296" t="s">
        <v>18</v>
      </c>
      <c r="Q44" s="296" t="s">
        <v>18</v>
      </c>
      <c r="R44" s="296" t="s">
        <v>18</v>
      </c>
      <c r="S44" s="296" t="s">
        <v>18</v>
      </c>
      <c r="T44" s="296" t="s">
        <v>18</v>
      </c>
      <c r="U44" s="296" t="s">
        <v>18</v>
      </c>
      <c r="V44" s="296" t="s">
        <v>18</v>
      </c>
      <c r="W44" s="296" t="s">
        <v>18</v>
      </c>
      <c r="X44" s="296">
        <v>1</v>
      </c>
      <c r="Y44" s="296">
        <v>1</v>
      </c>
      <c r="Z44" s="296" t="s">
        <v>18</v>
      </c>
      <c r="AA44" s="296" t="s">
        <v>18</v>
      </c>
      <c r="AB44" s="296" t="s">
        <v>18</v>
      </c>
      <c r="AC44" s="296" t="s">
        <v>18</v>
      </c>
      <c r="AD44" s="296" t="s">
        <v>18</v>
      </c>
      <c r="AE44" s="296" t="s">
        <v>18</v>
      </c>
      <c r="AF44" s="296" t="s">
        <v>18</v>
      </c>
      <c r="AG44" s="296">
        <v>1</v>
      </c>
      <c r="AH44" s="296" t="s">
        <v>18</v>
      </c>
      <c r="AI44" s="296" t="s">
        <v>18</v>
      </c>
      <c r="AJ44" s="296" t="s">
        <v>18</v>
      </c>
      <c r="AK44" s="296" t="s">
        <v>18</v>
      </c>
      <c r="AL44" s="296" t="s">
        <v>18</v>
      </c>
      <c r="AM44" s="296">
        <v>1</v>
      </c>
      <c r="AN44" s="296" t="s">
        <v>18</v>
      </c>
      <c r="AO44" s="296" t="s">
        <v>18</v>
      </c>
      <c r="AP44" s="296" t="s">
        <v>18</v>
      </c>
      <c r="AQ44" s="296" t="s">
        <v>18</v>
      </c>
      <c r="AR44" s="296" t="s">
        <v>18</v>
      </c>
      <c r="AS44" s="296" t="s">
        <v>18</v>
      </c>
      <c r="AT44" s="296" t="s">
        <v>18</v>
      </c>
      <c r="AU44" s="296" t="s">
        <v>18</v>
      </c>
      <c r="AV44" s="296" t="s">
        <v>18</v>
      </c>
      <c r="AW44" s="296" t="s">
        <v>18</v>
      </c>
      <c r="AX44" s="296" t="s">
        <v>18</v>
      </c>
      <c r="AY44" s="296" t="s">
        <v>18</v>
      </c>
      <c r="AZ44" s="296" t="s">
        <v>18</v>
      </c>
      <c r="BA44" s="296" t="s">
        <v>18</v>
      </c>
      <c r="BB44" s="296" t="s">
        <v>18</v>
      </c>
      <c r="BC44" s="296" t="s">
        <v>18</v>
      </c>
      <c r="BD44" s="296" t="s">
        <v>18</v>
      </c>
      <c r="BE44" s="296" t="s">
        <v>18</v>
      </c>
      <c r="BF44" s="296" t="s">
        <v>18</v>
      </c>
      <c r="BG44" s="296" t="s">
        <v>18</v>
      </c>
      <c r="BH44" s="296" t="s">
        <v>18</v>
      </c>
      <c r="BI44" s="296" t="s">
        <v>18</v>
      </c>
      <c r="BJ44" s="296" t="s">
        <v>18</v>
      </c>
      <c r="BK44" s="296" t="s">
        <v>18</v>
      </c>
      <c r="BL44" s="296" t="s">
        <v>18</v>
      </c>
      <c r="BM44" s="296" t="s">
        <v>18</v>
      </c>
      <c r="BN44" s="296" t="s">
        <v>18</v>
      </c>
      <c r="BO44" s="296" t="s">
        <v>18</v>
      </c>
      <c r="BP44" s="296" t="s">
        <v>18</v>
      </c>
      <c r="BQ44" s="296" t="s">
        <v>18</v>
      </c>
      <c r="BR44" s="296" t="s">
        <v>18</v>
      </c>
      <c r="BS44" s="296" t="s">
        <v>18</v>
      </c>
      <c r="BT44" s="296" t="s">
        <v>18</v>
      </c>
      <c r="BU44" s="296" t="s">
        <v>18</v>
      </c>
      <c r="BV44" s="296" t="s">
        <v>18</v>
      </c>
      <c r="BW44" s="296" t="s">
        <v>18</v>
      </c>
    </row>
    <row r="45" spans="1:75" x14ac:dyDescent="0.25">
      <c r="A45" t="s">
        <v>42</v>
      </c>
      <c r="B45" s="296" t="s">
        <v>18</v>
      </c>
      <c r="C45" s="296" t="s">
        <v>18</v>
      </c>
      <c r="D45" s="296" t="s">
        <v>18</v>
      </c>
      <c r="E45" s="296" t="s">
        <v>18</v>
      </c>
      <c r="F45" s="296" t="s">
        <v>18</v>
      </c>
      <c r="G45" s="296" t="s">
        <v>18</v>
      </c>
      <c r="H45" s="296">
        <v>1</v>
      </c>
      <c r="I45" s="296">
        <v>1</v>
      </c>
      <c r="J45" s="296">
        <v>1</v>
      </c>
      <c r="K45" s="296" t="s">
        <v>18</v>
      </c>
      <c r="L45" s="296" t="s">
        <v>18</v>
      </c>
      <c r="M45" s="296" t="s">
        <v>18</v>
      </c>
      <c r="N45" s="296" t="s">
        <v>18</v>
      </c>
      <c r="O45" s="296" t="s">
        <v>18</v>
      </c>
      <c r="P45" s="296" t="s">
        <v>18</v>
      </c>
      <c r="Q45" s="296" t="s">
        <v>18</v>
      </c>
      <c r="R45" s="296" t="s">
        <v>18</v>
      </c>
      <c r="S45" s="296" t="s">
        <v>18</v>
      </c>
      <c r="T45" s="296" t="s">
        <v>18</v>
      </c>
      <c r="U45" s="296" t="s">
        <v>18</v>
      </c>
      <c r="V45" s="296" t="s">
        <v>18</v>
      </c>
      <c r="W45" s="296" t="s">
        <v>18</v>
      </c>
      <c r="X45" s="296" t="s">
        <v>18</v>
      </c>
      <c r="Y45" s="296" t="s">
        <v>18</v>
      </c>
      <c r="Z45" s="296" t="s">
        <v>18</v>
      </c>
      <c r="AA45" s="296" t="s">
        <v>18</v>
      </c>
      <c r="AB45" s="296" t="s">
        <v>18</v>
      </c>
      <c r="AC45" s="296" t="s">
        <v>18</v>
      </c>
      <c r="AD45" s="296" t="s">
        <v>18</v>
      </c>
      <c r="AE45" s="296" t="s">
        <v>18</v>
      </c>
      <c r="AF45" s="296" t="s">
        <v>18</v>
      </c>
      <c r="AG45" s="296" t="s">
        <v>18</v>
      </c>
      <c r="AH45" s="296" t="s">
        <v>18</v>
      </c>
      <c r="AI45" s="296" t="s">
        <v>18</v>
      </c>
      <c r="AJ45" s="296" t="s">
        <v>18</v>
      </c>
      <c r="AK45" s="296" t="s">
        <v>18</v>
      </c>
      <c r="AL45" s="296" t="s">
        <v>18</v>
      </c>
      <c r="AM45" s="296" t="s">
        <v>18</v>
      </c>
      <c r="AN45" s="296" t="s">
        <v>18</v>
      </c>
      <c r="AO45" s="296" t="s">
        <v>18</v>
      </c>
      <c r="AP45" s="296" t="s">
        <v>18</v>
      </c>
      <c r="AQ45" s="296" t="s">
        <v>18</v>
      </c>
      <c r="AR45" s="296" t="s">
        <v>18</v>
      </c>
      <c r="AS45" s="296" t="s">
        <v>18</v>
      </c>
      <c r="AT45" s="296" t="s">
        <v>18</v>
      </c>
      <c r="AU45" s="296" t="s">
        <v>18</v>
      </c>
      <c r="AV45" s="296" t="s">
        <v>18</v>
      </c>
      <c r="AW45" s="296" t="s">
        <v>18</v>
      </c>
      <c r="AX45" s="296" t="s">
        <v>18</v>
      </c>
      <c r="AY45" s="296" t="s">
        <v>18</v>
      </c>
      <c r="AZ45" s="296" t="s">
        <v>18</v>
      </c>
      <c r="BA45" s="296" t="s">
        <v>18</v>
      </c>
      <c r="BB45" s="296" t="s">
        <v>18</v>
      </c>
      <c r="BC45" s="296" t="s">
        <v>18</v>
      </c>
      <c r="BD45" s="296" t="s">
        <v>18</v>
      </c>
      <c r="BE45" s="296" t="s">
        <v>18</v>
      </c>
      <c r="BF45" s="296" t="s">
        <v>18</v>
      </c>
      <c r="BG45" s="296" t="s">
        <v>18</v>
      </c>
      <c r="BH45" s="296" t="s">
        <v>18</v>
      </c>
      <c r="BI45" s="296" t="s">
        <v>18</v>
      </c>
      <c r="BJ45" s="296" t="s">
        <v>18</v>
      </c>
      <c r="BK45" s="296" t="s">
        <v>18</v>
      </c>
      <c r="BL45" s="296" t="s">
        <v>18</v>
      </c>
      <c r="BM45" s="296" t="s">
        <v>18</v>
      </c>
      <c r="BN45" s="296" t="s">
        <v>18</v>
      </c>
      <c r="BO45" s="296" t="s">
        <v>18</v>
      </c>
      <c r="BP45" s="296" t="s">
        <v>18</v>
      </c>
      <c r="BQ45" s="296" t="s">
        <v>18</v>
      </c>
      <c r="BR45" s="296" t="s">
        <v>18</v>
      </c>
      <c r="BS45" s="296" t="s">
        <v>18</v>
      </c>
      <c r="BT45" s="296" t="s">
        <v>18</v>
      </c>
      <c r="BU45" s="296" t="s">
        <v>18</v>
      </c>
      <c r="BV45" s="296" t="s">
        <v>18</v>
      </c>
      <c r="BW45" s="296" t="s">
        <v>18</v>
      </c>
    </row>
    <row r="46" spans="1:75" x14ac:dyDescent="0.25">
      <c r="A46" t="s">
        <v>43</v>
      </c>
      <c r="B46" s="296">
        <v>5</v>
      </c>
      <c r="C46" s="296">
        <v>12</v>
      </c>
      <c r="D46" s="296">
        <v>17</v>
      </c>
      <c r="E46" s="296">
        <v>15</v>
      </c>
      <c r="F46" s="296">
        <v>9</v>
      </c>
      <c r="G46" s="296">
        <v>8</v>
      </c>
      <c r="H46" s="296">
        <v>18</v>
      </c>
      <c r="I46" s="296">
        <v>9</v>
      </c>
      <c r="J46" s="296">
        <v>5</v>
      </c>
      <c r="K46" s="296">
        <v>3</v>
      </c>
      <c r="L46" s="296">
        <v>14</v>
      </c>
      <c r="M46" s="296">
        <v>7</v>
      </c>
      <c r="N46" s="296">
        <v>7</v>
      </c>
      <c r="O46" s="296">
        <v>11</v>
      </c>
      <c r="P46" s="296">
        <v>17</v>
      </c>
      <c r="Q46" s="296">
        <v>13</v>
      </c>
      <c r="R46" s="296">
        <v>5</v>
      </c>
      <c r="S46" s="296">
        <v>2</v>
      </c>
      <c r="T46" s="296">
        <v>2</v>
      </c>
      <c r="U46" s="296">
        <v>1</v>
      </c>
      <c r="V46" s="296">
        <v>7</v>
      </c>
      <c r="W46" s="296">
        <v>5</v>
      </c>
      <c r="X46" s="296">
        <v>7</v>
      </c>
      <c r="Y46" s="296">
        <v>6</v>
      </c>
      <c r="Z46" s="296">
        <v>5</v>
      </c>
      <c r="AA46" s="296">
        <v>5</v>
      </c>
      <c r="AB46" s="296">
        <v>10</v>
      </c>
      <c r="AC46" s="296">
        <v>7</v>
      </c>
      <c r="AD46" s="296">
        <v>6</v>
      </c>
      <c r="AE46" s="296">
        <v>4</v>
      </c>
      <c r="AF46" s="296">
        <v>7</v>
      </c>
      <c r="AG46" s="296">
        <v>12</v>
      </c>
      <c r="AH46" s="296">
        <v>12</v>
      </c>
      <c r="AI46" s="296">
        <v>9</v>
      </c>
      <c r="AJ46" s="296">
        <v>5</v>
      </c>
      <c r="AK46" s="296">
        <v>8</v>
      </c>
      <c r="AL46" s="296">
        <v>4</v>
      </c>
      <c r="AM46" s="296">
        <v>11</v>
      </c>
      <c r="AN46" s="296">
        <v>9</v>
      </c>
      <c r="AO46" s="296">
        <v>17</v>
      </c>
      <c r="AP46" s="296">
        <v>6</v>
      </c>
      <c r="AQ46" s="296">
        <v>15</v>
      </c>
      <c r="AR46" s="296">
        <v>10</v>
      </c>
      <c r="AS46" s="296">
        <v>8</v>
      </c>
      <c r="AT46" s="296">
        <v>8</v>
      </c>
      <c r="AU46" s="296">
        <v>6</v>
      </c>
      <c r="AV46" s="296">
        <v>7</v>
      </c>
      <c r="AW46" s="296">
        <v>6</v>
      </c>
      <c r="AX46" s="296">
        <v>3</v>
      </c>
      <c r="AY46" s="296">
        <v>5</v>
      </c>
      <c r="AZ46" s="296">
        <v>1</v>
      </c>
      <c r="BA46" s="296">
        <v>2</v>
      </c>
      <c r="BB46" s="296">
        <v>2</v>
      </c>
      <c r="BC46" s="296" t="s">
        <v>18</v>
      </c>
      <c r="BD46" s="296">
        <v>6</v>
      </c>
      <c r="BE46" s="296" t="s">
        <v>18</v>
      </c>
      <c r="BF46" s="296">
        <v>1</v>
      </c>
      <c r="BG46" s="296">
        <v>1</v>
      </c>
      <c r="BH46" s="296">
        <v>7</v>
      </c>
      <c r="BI46" s="296">
        <v>1</v>
      </c>
      <c r="BJ46" s="296" t="s">
        <v>18</v>
      </c>
      <c r="BK46" s="296">
        <v>3</v>
      </c>
      <c r="BL46" s="296">
        <v>3</v>
      </c>
      <c r="BM46" s="296">
        <v>2</v>
      </c>
      <c r="BN46" s="296">
        <v>4</v>
      </c>
      <c r="BO46" s="296">
        <v>4</v>
      </c>
      <c r="BP46" s="296">
        <v>4</v>
      </c>
      <c r="BQ46" s="296">
        <v>12</v>
      </c>
      <c r="BR46" s="296">
        <v>6</v>
      </c>
      <c r="BS46" s="296">
        <v>6</v>
      </c>
      <c r="BT46" s="296">
        <v>9</v>
      </c>
      <c r="BU46" s="296">
        <v>11</v>
      </c>
      <c r="BV46" s="296">
        <v>6</v>
      </c>
      <c r="BW46" s="296">
        <v>4</v>
      </c>
    </row>
    <row r="47" spans="1:75" x14ac:dyDescent="0.25">
      <c r="A47" t="s">
        <v>44</v>
      </c>
      <c r="B47" s="296">
        <v>7</v>
      </c>
      <c r="C47" s="296">
        <v>5</v>
      </c>
      <c r="D47" s="296">
        <v>5</v>
      </c>
      <c r="E47" s="296">
        <v>2</v>
      </c>
      <c r="F47" s="296">
        <v>2</v>
      </c>
      <c r="G47" s="296">
        <v>5</v>
      </c>
      <c r="H47" s="296">
        <v>7</v>
      </c>
      <c r="I47" s="296">
        <v>4</v>
      </c>
      <c r="J47" s="296">
        <v>4</v>
      </c>
      <c r="K47" s="296">
        <v>6</v>
      </c>
      <c r="L47" s="296">
        <v>6</v>
      </c>
      <c r="M47" s="296">
        <v>3</v>
      </c>
      <c r="N47" s="296">
        <v>4</v>
      </c>
      <c r="O47" s="296">
        <v>3</v>
      </c>
      <c r="P47" s="296">
        <v>5</v>
      </c>
      <c r="Q47" s="296">
        <v>3</v>
      </c>
      <c r="R47" s="296">
        <v>3</v>
      </c>
      <c r="S47" s="296">
        <v>2</v>
      </c>
      <c r="T47" s="296">
        <v>6</v>
      </c>
      <c r="U47" s="296">
        <v>2</v>
      </c>
      <c r="V47" s="296">
        <v>1</v>
      </c>
      <c r="W47" s="296" t="s">
        <v>18</v>
      </c>
      <c r="X47" s="296">
        <v>4</v>
      </c>
      <c r="Y47" s="296">
        <v>2</v>
      </c>
      <c r="Z47" s="296" t="s">
        <v>18</v>
      </c>
      <c r="AA47" s="296">
        <v>3</v>
      </c>
      <c r="AB47" s="296">
        <v>1</v>
      </c>
      <c r="AC47" s="296">
        <v>1</v>
      </c>
      <c r="AD47" s="296">
        <v>1</v>
      </c>
      <c r="AE47" s="296">
        <v>3</v>
      </c>
      <c r="AF47" s="296">
        <v>2</v>
      </c>
      <c r="AG47" s="296">
        <v>7</v>
      </c>
      <c r="AH47" s="296">
        <v>3</v>
      </c>
      <c r="AI47" s="296">
        <v>3</v>
      </c>
      <c r="AJ47" s="296">
        <v>1</v>
      </c>
      <c r="AK47" s="296">
        <v>2</v>
      </c>
      <c r="AL47" s="296">
        <v>2</v>
      </c>
      <c r="AM47" s="296">
        <v>2</v>
      </c>
      <c r="AN47" s="296">
        <v>2</v>
      </c>
      <c r="AO47" s="296">
        <v>5</v>
      </c>
      <c r="AP47" s="296">
        <v>1</v>
      </c>
      <c r="AQ47" s="296" t="s">
        <v>18</v>
      </c>
      <c r="AR47" s="296" t="s">
        <v>18</v>
      </c>
      <c r="AS47" s="296">
        <v>1</v>
      </c>
      <c r="AT47" s="296">
        <v>1</v>
      </c>
      <c r="AU47" s="296">
        <v>1</v>
      </c>
      <c r="AV47" s="296">
        <v>5</v>
      </c>
      <c r="AW47" s="296">
        <v>1</v>
      </c>
      <c r="AX47" s="296">
        <v>1</v>
      </c>
      <c r="AY47" s="296">
        <v>1</v>
      </c>
      <c r="AZ47" s="296" t="s">
        <v>18</v>
      </c>
      <c r="BA47" s="296" t="s">
        <v>18</v>
      </c>
      <c r="BB47" s="296">
        <v>1</v>
      </c>
      <c r="BC47" s="296">
        <v>2</v>
      </c>
      <c r="BD47" s="296">
        <v>5</v>
      </c>
      <c r="BE47" s="296">
        <v>3</v>
      </c>
      <c r="BF47" s="296">
        <v>2</v>
      </c>
      <c r="BG47" s="296">
        <v>6</v>
      </c>
      <c r="BH47" s="296">
        <v>2</v>
      </c>
      <c r="BI47" s="296">
        <v>2</v>
      </c>
      <c r="BJ47" s="296" t="s">
        <v>18</v>
      </c>
      <c r="BK47" s="296" t="s">
        <v>18</v>
      </c>
      <c r="BL47" s="296" t="s">
        <v>18</v>
      </c>
      <c r="BM47" s="296" t="s">
        <v>18</v>
      </c>
      <c r="BN47" s="296">
        <v>1</v>
      </c>
      <c r="BO47" s="296">
        <v>5</v>
      </c>
      <c r="BP47" s="296" t="s">
        <v>18</v>
      </c>
      <c r="BQ47" s="296">
        <v>2</v>
      </c>
      <c r="BR47" s="296">
        <v>2</v>
      </c>
      <c r="BS47" s="296">
        <v>3</v>
      </c>
      <c r="BT47" s="296">
        <v>2</v>
      </c>
      <c r="BU47" s="296" t="s">
        <v>18</v>
      </c>
      <c r="BV47" s="296" t="s">
        <v>18</v>
      </c>
      <c r="BW47" s="296" t="s">
        <v>18</v>
      </c>
    </row>
    <row r="48" spans="1:75" x14ac:dyDescent="0.25">
      <c r="A48" t="s">
        <v>45</v>
      </c>
      <c r="B48" s="296">
        <v>1</v>
      </c>
      <c r="C48" s="296">
        <v>1</v>
      </c>
      <c r="D48" s="296">
        <v>2</v>
      </c>
      <c r="E48" s="296">
        <v>2</v>
      </c>
      <c r="F48" s="296" t="s">
        <v>18</v>
      </c>
      <c r="G48" s="296">
        <v>1</v>
      </c>
      <c r="H48" s="296" t="s">
        <v>18</v>
      </c>
      <c r="I48" s="296">
        <v>1</v>
      </c>
      <c r="J48" s="296">
        <v>2</v>
      </c>
      <c r="K48" s="296" t="s">
        <v>18</v>
      </c>
      <c r="L48" s="296">
        <v>1</v>
      </c>
      <c r="M48" s="296" t="s">
        <v>18</v>
      </c>
      <c r="N48" s="296">
        <v>1</v>
      </c>
      <c r="O48" s="296" t="s">
        <v>18</v>
      </c>
      <c r="P48" s="296" t="s">
        <v>18</v>
      </c>
      <c r="Q48" s="296">
        <v>1</v>
      </c>
      <c r="R48" s="296">
        <v>1</v>
      </c>
      <c r="S48" s="296">
        <v>2</v>
      </c>
      <c r="T48" s="296">
        <v>1</v>
      </c>
      <c r="U48" s="296">
        <v>2</v>
      </c>
      <c r="V48" s="296">
        <v>5</v>
      </c>
      <c r="W48" s="296">
        <v>5</v>
      </c>
      <c r="X48" s="296" t="s">
        <v>18</v>
      </c>
      <c r="Y48" s="296">
        <v>1</v>
      </c>
      <c r="Z48" s="296" t="s">
        <v>18</v>
      </c>
      <c r="AA48" s="296">
        <v>1</v>
      </c>
      <c r="AB48" s="296">
        <v>1</v>
      </c>
      <c r="AC48" s="296">
        <v>3</v>
      </c>
      <c r="AD48" s="296">
        <v>1</v>
      </c>
      <c r="AE48" s="296" t="s">
        <v>18</v>
      </c>
      <c r="AF48" s="296" t="s">
        <v>18</v>
      </c>
      <c r="AG48" s="296" t="s">
        <v>18</v>
      </c>
      <c r="AH48" s="296" t="s">
        <v>18</v>
      </c>
      <c r="AI48" s="296" t="s">
        <v>18</v>
      </c>
      <c r="AJ48" s="296" t="s">
        <v>18</v>
      </c>
      <c r="AK48" s="296" t="s">
        <v>18</v>
      </c>
      <c r="AL48" s="296" t="s">
        <v>18</v>
      </c>
      <c r="AM48" s="296">
        <v>1</v>
      </c>
      <c r="AN48" s="296">
        <v>2</v>
      </c>
      <c r="AO48" s="296">
        <v>1</v>
      </c>
      <c r="AP48" s="296">
        <v>1</v>
      </c>
      <c r="AQ48" s="296" t="s">
        <v>18</v>
      </c>
      <c r="AR48" s="296" t="s">
        <v>18</v>
      </c>
      <c r="AS48" s="296">
        <v>1</v>
      </c>
      <c r="AT48" s="296" t="s">
        <v>18</v>
      </c>
      <c r="AU48" s="296">
        <v>1</v>
      </c>
      <c r="AV48" s="296" t="s">
        <v>18</v>
      </c>
      <c r="AW48" s="296">
        <v>3</v>
      </c>
      <c r="AX48" s="296">
        <v>1</v>
      </c>
      <c r="AY48" s="296">
        <v>4</v>
      </c>
      <c r="AZ48" s="296">
        <v>5</v>
      </c>
      <c r="BA48" s="296">
        <v>4</v>
      </c>
      <c r="BB48" s="296">
        <v>1</v>
      </c>
      <c r="BC48" s="296">
        <v>2</v>
      </c>
      <c r="BD48" s="296">
        <v>1</v>
      </c>
      <c r="BE48" s="296">
        <v>1</v>
      </c>
      <c r="BF48" s="296">
        <v>2</v>
      </c>
      <c r="BG48" s="296">
        <v>1</v>
      </c>
      <c r="BH48" s="296">
        <v>2</v>
      </c>
      <c r="BI48" s="296">
        <v>2</v>
      </c>
      <c r="BJ48" s="296">
        <v>1</v>
      </c>
      <c r="BK48" s="296">
        <v>3</v>
      </c>
      <c r="BL48" s="296">
        <v>1</v>
      </c>
      <c r="BM48" s="296" t="s">
        <v>18</v>
      </c>
      <c r="BN48" s="296">
        <v>2</v>
      </c>
      <c r="BO48" s="296">
        <v>1</v>
      </c>
      <c r="BP48" s="296">
        <v>3</v>
      </c>
      <c r="BQ48" s="296">
        <v>5</v>
      </c>
      <c r="BR48" s="296">
        <v>2</v>
      </c>
      <c r="BS48" s="296">
        <v>3</v>
      </c>
      <c r="BT48" s="296">
        <v>4</v>
      </c>
      <c r="BU48" s="296">
        <v>2</v>
      </c>
      <c r="BV48" s="296">
        <v>3</v>
      </c>
      <c r="BW48" s="296">
        <v>1</v>
      </c>
    </row>
    <row r="49" spans="1:75" x14ac:dyDescent="0.25">
      <c r="A49" t="s">
        <v>46</v>
      </c>
      <c r="B49" s="296">
        <v>75</v>
      </c>
      <c r="C49" s="296">
        <v>74</v>
      </c>
      <c r="D49" s="296">
        <v>60</v>
      </c>
      <c r="E49" s="296">
        <v>17</v>
      </c>
      <c r="F49" s="296">
        <v>18</v>
      </c>
      <c r="G49" s="296">
        <v>25</v>
      </c>
      <c r="H49" s="296">
        <v>33</v>
      </c>
      <c r="I49" s="296">
        <v>36</v>
      </c>
      <c r="J49" s="296">
        <v>48</v>
      </c>
      <c r="K49" s="296">
        <v>93</v>
      </c>
      <c r="L49" s="296">
        <v>134</v>
      </c>
      <c r="M49" s="296">
        <v>152</v>
      </c>
      <c r="N49" s="296">
        <v>157</v>
      </c>
      <c r="O49" s="296">
        <v>173</v>
      </c>
      <c r="P49" s="296">
        <v>176</v>
      </c>
      <c r="Q49" s="296">
        <v>148</v>
      </c>
      <c r="R49" s="296">
        <v>162</v>
      </c>
      <c r="S49" s="296">
        <v>166</v>
      </c>
      <c r="T49" s="296">
        <v>161</v>
      </c>
      <c r="U49" s="296">
        <v>178</v>
      </c>
      <c r="V49" s="296">
        <v>158</v>
      </c>
      <c r="W49" s="296">
        <v>125</v>
      </c>
      <c r="X49" s="296">
        <v>114</v>
      </c>
      <c r="Y49" s="296">
        <v>102</v>
      </c>
      <c r="Z49" s="296">
        <v>89</v>
      </c>
      <c r="AA49" s="296">
        <v>100</v>
      </c>
      <c r="AB49" s="296">
        <v>91</v>
      </c>
      <c r="AC49" s="296">
        <v>85</v>
      </c>
      <c r="AD49" s="296">
        <v>129</v>
      </c>
      <c r="AE49" s="296">
        <v>100</v>
      </c>
      <c r="AF49" s="296">
        <v>68</v>
      </c>
      <c r="AG49" s="296">
        <v>80</v>
      </c>
      <c r="AH49" s="296">
        <v>62</v>
      </c>
      <c r="AI49" s="296">
        <v>46</v>
      </c>
      <c r="AJ49" s="296">
        <v>48</v>
      </c>
      <c r="AK49" s="296">
        <v>66</v>
      </c>
      <c r="AL49" s="296">
        <v>69</v>
      </c>
      <c r="AM49" s="296">
        <v>82</v>
      </c>
      <c r="AN49" s="296">
        <v>60</v>
      </c>
      <c r="AO49" s="296">
        <v>77</v>
      </c>
      <c r="AP49" s="296">
        <v>60</v>
      </c>
      <c r="AQ49" s="296">
        <v>81</v>
      </c>
      <c r="AR49" s="296">
        <v>80</v>
      </c>
      <c r="AS49" s="296">
        <v>67</v>
      </c>
      <c r="AT49" s="296">
        <v>66</v>
      </c>
      <c r="AU49" s="296">
        <v>86</v>
      </c>
      <c r="AV49" s="296">
        <v>47</v>
      </c>
      <c r="AW49" s="296">
        <v>48</v>
      </c>
      <c r="AX49" s="296">
        <v>80</v>
      </c>
      <c r="AY49" s="296">
        <v>54</v>
      </c>
      <c r="AZ49" s="296">
        <v>69</v>
      </c>
      <c r="BA49" s="296">
        <v>57</v>
      </c>
      <c r="BB49" s="296">
        <v>64</v>
      </c>
      <c r="BC49" s="296">
        <v>48</v>
      </c>
      <c r="BD49" s="296">
        <v>27</v>
      </c>
      <c r="BE49" s="296">
        <v>54</v>
      </c>
      <c r="BF49" s="296">
        <v>33</v>
      </c>
      <c r="BG49" s="296">
        <v>30</v>
      </c>
      <c r="BH49" s="296">
        <v>33</v>
      </c>
      <c r="BI49" s="296">
        <v>39</v>
      </c>
      <c r="BJ49" s="296">
        <v>34</v>
      </c>
      <c r="BK49" s="296">
        <v>70</v>
      </c>
      <c r="BL49" s="296">
        <v>54</v>
      </c>
      <c r="BM49" s="296">
        <v>59</v>
      </c>
      <c r="BN49" s="296">
        <v>65</v>
      </c>
      <c r="BO49" s="296">
        <v>68</v>
      </c>
      <c r="BP49" s="296">
        <v>85</v>
      </c>
      <c r="BQ49" s="296">
        <v>67</v>
      </c>
      <c r="BR49" s="296">
        <v>41</v>
      </c>
      <c r="BS49" s="296">
        <v>62</v>
      </c>
      <c r="BT49" s="296">
        <v>48</v>
      </c>
      <c r="BU49" s="296">
        <v>50</v>
      </c>
      <c r="BV49" s="296">
        <v>31</v>
      </c>
      <c r="BW49" s="296">
        <v>57</v>
      </c>
    </row>
    <row r="50" spans="1:75" x14ac:dyDescent="0.25">
      <c r="A50" t="s">
        <v>47</v>
      </c>
      <c r="B50" s="296">
        <v>2</v>
      </c>
      <c r="C50" s="296">
        <v>3</v>
      </c>
      <c r="D50" s="296">
        <v>8</v>
      </c>
      <c r="E50" s="296">
        <v>5</v>
      </c>
      <c r="F50" s="296">
        <v>2</v>
      </c>
      <c r="G50" s="296">
        <v>2</v>
      </c>
      <c r="H50" s="296">
        <v>7</v>
      </c>
      <c r="I50" s="296">
        <v>2</v>
      </c>
      <c r="J50" s="296">
        <v>6</v>
      </c>
      <c r="K50" s="296">
        <v>11</v>
      </c>
      <c r="L50" s="296">
        <v>6</v>
      </c>
      <c r="M50" s="296">
        <v>8</v>
      </c>
      <c r="N50" s="296">
        <v>4</v>
      </c>
      <c r="O50" s="296">
        <v>4</v>
      </c>
      <c r="P50" s="296">
        <v>6</v>
      </c>
      <c r="Q50" s="296">
        <v>7</v>
      </c>
      <c r="R50" s="296">
        <v>10</v>
      </c>
      <c r="S50" s="296">
        <v>7</v>
      </c>
      <c r="T50" s="296">
        <v>5</v>
      </c>
      <c r="U50" s="296">
        <v>9</v>
      </c>
      <c r="V50" s="296">
        <v>17</v>
      </c>
      <c r="W50" s="296">
        <v>14</v>
      </c>
      <c r="X50" s="296">
        <v>6</v>
      </c>
      <c r="Y50" s="296">
        <v>8</v>
      </c>
      <c r="Z50" s="296">
        <v>6</v>
      </c>
      <c r="AA50" s="296">
        <v>13</v>
      </c>
      <c r="AB50" s="296">
        <v>8</v>
      </c>
      <c r="AC50" s="296">
        <v>11</v>
      </c>
      <c r="AD50" s="296">
        <v>6</v>
      </c>
      <c r="AE50" s="296">
        <v>7</v>
      </c>
      <c r="AF50" s="296">
        <v>7</v>
      </c>
      <c r="AG50" s="296">
        <v>8</v>
      </c>
      <c r="AH50" s="296">
        <v>5</v>
      </c>
      <c r="AI50" s="296">
        <v>5</v>
      </c>
      <c r="AJ50" s="296">
        <v>6</v>
      </c>
      <c r="AK50" s="296">
        <v>10</v>
      </c>
      <c r="AL50" s="296">
        <v>6</v>
      </c>
      <c r="AM50" s="296">
        <v>10</v>
      </c>
      <c r="AN50" s="296">
        <v>6</v>
      </c>
      <c r="AO50" s="296">
        <v>10</v>
      </c>
      <c r="AP50" s="296">
        <v>2</v>
      </c>
      <c r="AQ50" s="296">
        <v>2</v>
      </c>
      <c r="AR50" s="296">
        <v>6</v>
      </c>
      <c r="AS50" s="296">
        <v>4</v>
      </c>
      <c r="AT50" s="296">
        <v>1</v>
      </c>
      <c r="AU50" s="296">
        <v>15</v>
      </c>
      <c r="AV50" s="296">
        <v>4</v>
      </c>
      <c r="AW50" s="296">
        <v>5</v>
      </c>
      <c r="AX50" s="296">
        <v>5</v>
      </c>
      <c r="AY50" s="296">
        <v>8</v>
      </c>
      <c r="AZ50" s="296">
        <v>5</v>
      </c>
      <c r="BA50" s="296">
        <v>3</v>
      </c>
      <c r="BB50" s="296">
        <v>2</v>
      </c>
      <c r="BC50" s="296">
        <v>4</v>
      </c>
      <c r="BD50" s="296">
        <v>9</v>
      </c>
      <c r="BE50" s="296">
        <v>11</v>
      </c>
      <c r="BF50" s="296">
        <v>11</v>
      </c>
      <c r="BG50" s="296">
        <v>3</v>
      </c>
      <c r="BH50" s="296">
        <v>5</v>
      </c>
      <c r="BI50" s="296">
        <v>10</v>
      </c>
      <c r="BJ50" s="296" t="s">
        <v>18</v>
      </c>
      <c r="BK50" s="296">
        <v>2</v>
      </c>
      <c r="BL50" s="296">
        <v>2</v>
      </c>
      <c r="BM50" s="296" t="s">
        <v>18</v>
      </c>
      <c r="BN50" s="296" t="s">
        <v>18</v>
      </c>
      <c r="BO50" s="296">
        <v>2</v>
      </c>
      <c r="BP50" s="296">
        <v>4</v>
      </c>
      <c r="BQ50" s="296">
        <v>9</v>
      </c>
      <c r="BR50" s="296">
        <v>4</v>
      </c>
      <c r="BS50" s="296">
        <v>6</v>
      </c>
      <c r="BT50" s="296">
        <v>6</v>
      </c>
      <c r="BU50" s="296">
        <v>4</v>
      </c>
      <c r="BV50" s="296">
        <v>2</v>
      </c>
      <c r="BW50" s="296">
        <v>10</v>
      </c>
    </row>
    <row r="51" spans="1:75" x14ac:dyDescent="0.25">
      <c r="A51" t="s">
        <v>48</v>
      </c>
      <c r="B51" s="296" t="s">
        <v>18</v>
      </c>
      <c r="C51" s="296" t="s">
        <v>18</v>
      </c>
      <c r="D51" s="296">
        <v>1</v>
      </c>
      <c r="E51" s="296">
        <v>4</v>
      </c>
      <c r="F51" s="296">
        <v>4</v>
      </c>
      <c r="G51" s="296">
        <v>4</v>
      </c>
      <c r="H51" s="296">
        <v>5</v>
      </c>
      <c r="I51" s="296">
        <v>4</v>
      </c>
      <c r="J51" s="296">
        <v>4</v>
      </c>
      <c r="K51" s="296">
        <v>1</v>
      </c>
      <c r="L51" s="296" t="s">
        <v>18</v>
      </c>
      <c r="M51" s="296" t="s">
        <v>18</v>
      </c>
      <c r="N51" s="296" t="s">
        <v>18</v>
      </c>
      <c r="O51" s="296" t="s">
        <v>18</v>
      </c>
      <c r="P51" s="296" t="s">
        <v>18</v>
      </c>
      <c r="Q51" s="296" t="s">
        <v>18</v>
      </c>
      <c r="R51" s="296">
        <v>2</v>
      </c>
      <c r="S51" s="296">
        <v>3</v>
      </c>
      <c r="T51" s="296">
        <v>2</v>
      </c>
      <c r="U51" s="296">
        <v>2</v>
      </c>
      <c r="V51" s="296">
        <v>2</v>
      </c>
      <c r="W51" s="296">
        <v>2</v>
      </c>
      <c r="X51" s="296" t="s">
        <v>18</v>
      </c>
      <c r="Y51" s="296" t="s">
        <v>18</v>
      </c>
      <c r="Z51" s="296" t="s">
        <v>18</v>
      </c>
      <c r="AA51" s="296">
        <v>4</v>
      </c>
      <c r="AB51" s="296">
        <v>6</v>
      </c>
      <c r="AC51" s="296" t="s">
        <v>18</v>
      </c>
      <c r="AD51" s="296">
        <v>2</v>
      </c>
      <c r="AE51" s="296">
        <v>4</v>
      </c>
      <c r="AF51" s="296">
        <v>2</v>
      </c>
      <c r="AG51" s="296">
        <v>2</v>
      </c>
      <c r="AH51" s="296">
        <v>1</v>
      </c>
      <c r="AI51" s="296" t="s">
        <v>18</v>
      </c>
      <c r="AJ51" s="296" t="s">
        <v>18</v>
      </c>
      <c r="AK51" s="296">
        <v>3</v>
      </c>
      <c r="AL51" s="296" t="s">
        <v>18</v>
      </c>
      <c r="AM51" s="296" t="s">
        <v>18</v>
      </c>
      <c r="AN51" s="296">
        <v>2</v>
      </c>
      <c r="AO51" s="296">
        <v>1</v>
      </c>
      <c r="AP51" s="296">
        <v>4</v>
      </c>
      <c r="AQ51" s="296" t="s">
        <v>18</v>
      </c>
      <c r="AR51" s="296" t="s">
        <v>18</v>
      </c>
      <c r="AS51" s="296" t="s">
        <v>18</v>
      </c>
      <c r="AT51" s="296" t="s">
        <v>18</v>
      </c>
      <c r="AU51" s="296">
        <v>1</v>
      </c>
      <c r="AV51" s="296">
        <v>2</v>
      </c>
      <c r="AW51" s="296">
        <v>2</v>
      </c>
      <c r="AX51" s="296">
        <v>2</v>
      </c>
      <c r="AY51" s="296">
        <v>1</v>
      </c>
      <c r="AZ51" s="296" t="s">
        <v>18</v>
      </c>
      <c r="BA51" s="296" t="s">
        <v>18</v>
      </c>
      <c r="BB51" s="296" t="s">
        <v>18</v>
      </c>
      <c r="BC51" s="296" t="s">
        <v>18</v>
      </c>
      <c r="BD51" s="296" t="s">
        <v>18</v>
      </c>
      <c r="BE51" s="296">
        <v>3</v>
      </c>
      <c r="BF51" s="296" t="s">
        <v>18</v>
      </c>
      <c r="BG51" s="296">
        <v>2</v>
      </c>
      <c r="BH51" s="296">
        <v>6</v>
      </c>
      <c r="BI51" s="296" t="s">
        <v>18</v>
      </c>
      <c r="BJ51" s="296" t="s">
        <v>18</v>
      </c>
      <c r="BK51" s="296" t="s">
        <v>18</v>
      </c>
      <c r="BL51" s="296">
        <v>1</v>
      </c>
      <c r="BM51" s="296">
        <v>1</v>
      </c>
      <c r="BN51" s="296" t="s">
        <v>18</v>
      </c>
      <c r="BO51" s="296" t="s">
        <v>18</v>
      </c>
      <c r="BP51" s="296">
        <v>1</v>
      </c>
      <c r="BQ51" s="296" t="s">
        <v>18</v>
      </c>
      <c r="BR51" s="296" t="s">
        <v>18</v>
      </c>
      <c r="BS51" s="296" t="s">
        <v>18</v>
      </c>
      <c r="BT51" s="296" t="s">
        <v>18</v>
      </c>
      <c r="BU51" s="296">
        <v>2</v>
      </c>
      <c r="BV51" s="296">
        <v>2</v>
      </c>
      <c r="BW51" s="296">
        <v>2</v>
      </c>
    </row>
    <row r="52" spans="1:75" x14ac:dyDescent="0.25">
      <c r="A52" t="s">
        <v>49</v>
      </c>
      <c r="B52" s="296">
        <v>10</v>
      </c>
      <c r="C52" s="296">
        <v>10</v>
      </c>
      <c r="D52" s="296">
        <v>16</v>
      </c>
      <c r="E52" s="296">
        <v>11</v>
      </c>
      <c r="F52" s="296">
        <v>18</v>
      </c>
      <c r="G52" s="296">
        <v>31</v>
      </c>
      <c r="H52" s="296">
        <v>20</v>
      </c>
      <c r="I52" s="296">
        <v>25</v>
      </c>
      <c r="J52" s="296">
        <v>27</v>
      </c>
      <c r="K52" s="296">
        <v>44</v>
      </c>
      <c r="L52" s="296">
        <v>25</v>
      </c>
      <c r="M52" s="296">
        <v>34</v>
      </c>
      <c r="N52" s="296">
        <v>29</v>
      </c>
      <c r="O52" s="296">
        <v>39</v>
      </c>
      <c r="P52" s="296">
        <v>29</v>
      </c>
      <c r="Q52" s="296">
        <v>41</v>
      </c>
      <c r="R52" s="296">
        <v>33</v>
      </c>
      <c r="S52" s="296">
        <v>49</v>
      </c>
      <c r="T52" s="296">
        <v>51</v>
      </c>
      <c r="U52" s="296">
        <v>47</v>
      </c>
      <c r="V52" s="296">
        <v>40</v>
      </c>
      <c r="W52" s="296">
        <v>60</v>
      </c>
      <c r="X52" s="296">
        <v>50</v>
      </c>
      <c r="Y52" s="296">
        <v>41</v>
      </c>
      <c r="Z52" s="296">
        <v>41</v>
      </c>
      <c r="AA52" s="296">
        <v>49</v>
      </c>
      <c r="AB52" s="296">
        <v>44</v>
      </c>
      <c r="AC52" s="296">
        <v>39</v>
      </c>
      <c r="AD52" s="296">
        <v>32</v>
      </c>
      <c r="AE52" s="296">
        <v>59</v>
      </c>
      <c r="AF52" s="296">
        <v>48</v>
      </c>
      <c r="AG52" s="296">
        <v>50</v>
      </c>
      <c r="AH52" s="296">
        <v>45</v>
      </c>
      <c r="AI52" s="296">
        <v>60</v>
      </c>
      <c r="AJ52" s="296">
        <v>77</v>
      </c>
      <c r="AK52" s="296">
        <v>60</v>
      </c>
      <c r="AL52" s="296">
        <v>55</v>
      </c>
      <c r="AM52" s="296">
        <v>76</v>
      </c>
      <c r="AN52" s="296">
        <v>81</v>
      </c>
      <c r="AO52" s="296">
        <v>83</v>
      </c>
      <c r="AP52" s="296">
        <v>45</v>
      </c>
      <c r="AQ52" s="296">
        <v>55</v>
      </c>
      <c r="AR52" s="296">
        <v>95</v>
      </c>
      <c r="AS52" s="296">
        <v>71</v>
      </c>
      <c r="AT52" s="296">
        <v>57</v>
      </c>
      <c r="AU52" s="296">
        <v>75</v>
      </c>
      <c r="AV52" s="296">
        <v>69</v>
      </c>
      <c r="AW52" s="296">
        <v>48</v>
      </c>
      <c r="AX52" s="296">
        <v>45</v>
      </c>
      <c r="AY52" s="296">
        <v>62</v>
      </c>
      <c r="AZ52" s="296">
        <v>50</v>
      </c>
      <c r="BA52" s="296">
        <v>30</v>
      </c>
      <c r="BB52" s="296">
        <v>28</v>
      </c>
      <c r="BC52" s="296">
        <v>47</v>
      </c>
      <c r="BD52" s="296">
        <v>42</v>
      </c>
      <c r="BE52" s="296">
        <v>67</v>
      </c>
      <c r="BF52" s="296">
        <v>36</v>
      </c>
      <c r="BG52" s="296">
        <v>58</v>
      </c>
      <c r="BH52" s="296">
        <v>54</v>
      </c>
      <c r="BI52" s="296">
        <v>77</v>
      </c>
      <c r="BJ52" s="296">
        <v>36</v>
      </c>
      <c r="BK52" s="296">
        <v>53</v>
      </c>
      <c r="BL52" s="296">
        <v>80</v>
      </c>
      <c r="BM52" s="296">
        <v>82</v>
      </c>
      <c r="BN52" s="296">
        <v>40</v>
      </c>
      <c r="BO52" s="296">
        <v>57</v>
      </c>
      <c r="BP52" s="296">
        <v>52</v>
      </c>
      <c r="BQ52" s="296">
        <v>85</v>
      </c>
      <c r="BR52" s="296">
        <v>53</v>
      </c>
      <c r="BS52" s="296">
        <v>75</v>
      </c>
      <c r="BT52" s="296">
        <v>62</v>
      </c>
      <c r="BU52" s="296">
        <v>62</v>
      </c>
      <c r="BV52" s="296">
        <v>36</v>
      </c>
      <c r="BW52" s="296">
        <v>34</v>
      </c>
    </row>
    <row r="53" spans="1:75" x14ac:dyDescent="0.25">
      <c r="A53" t="s">
        <v>50</v>
      </c>
      <c r="B53" s="296">
        <v>17</v>
      </c>
      <c r="C53" s="296">
        <v>26</v>
      </c>
      <c r="D53" s="296">
        <v>55</v>
      </c>
      <c r="E53" s="296">
        <v>66</v>
      </c>
      <c r="F53" s="296">
        <v>38</v>
      </c>
      <c r="G53" s="296">
        <v>53</v>
      </c>
      <c r="H53" s="296">
        <v>75</v>
      </c>
      <c r="I53" s="296">
        <v>79</v>
      </c>
      <c r="J53" s="296">
        <v>48</v>
      </c>
      <c r="K53" s="296">
        <v>80</v>
      </c>
      <c r="L53" s="296">
        <v>82</v>
      </c>
      <c r="M53" s="296">
        <v>99</v>
      </c>
      <c r="N53" s="296">
        <v>49</v>
      </c>
      <c r="O53" s="296">
        <v>46</v>
      </c>
      <c r="P53" s="296">
        <v>47</v>
      </c>
      <c r="Q53" s="296">
        <v>60</v>
      </c>
      <c r="R53" s="296">
        <v>48</v>
      </c>
      <c r="S53" s="296">
        <v>49</v>
      </c>
      <c r="T53" s="296">
        <v>54</v>
      </c>
      <c r="U53" s="296">
        <v>62</v>
      </c>
      <c r="V53" s="296">
        <v>69</v>
      </c>
      <c r="W53" s="296">
        <v>49</v>
      </c>
      <c r="X53" s="296">
        <v>53</v>
      </c>
      <c r="Y53" s="296">
        <v>54</v>
      </c>
      <c r="Z53" s="296">
        <v>32</v>
      </c>
      <c r="AA53" s="296">
        <v>48</v>
      </c>
      <c r="AB53" s="296">
        <v>44</v>
      </c>
      <c r="AC53" s="296">
        <v>39</v>
      </c>
      <c r="AD53" s="296">
        <v>30</v>
      </c>
      <c r="AE53" s="296">
        <v>24</v>
      </c>
      <c r="AF53" s="296">
        <v>34</v>
      </c>
      <c r="AG53" s="296">
        <v>33</v>
      </c>
      <c r="AH53" s="296">
        <v>20</v>
      </c>
      <c r="AI53" s="296">
        <v>30</v>
      </c>
      <c r="AJ53" s="296">
        <v>25</v>
      </c>
      <c r="AK53" s="296">
        <v>29</v>
      </c>
      <c r="AL53" s="296">
        <v>17</v>
      </c>
      <c r="AM53" s="296">
        <v>26</v>
      </c>
      <c r="AN53" s="296">
        <v>24</v>
      </c>
      <c r="AO53" s="296">
        <v>28</v>
      </c>
      <c r="AP53" s="296">
        <v>25</v>
      </c>
      <c r="AQ53" s="296">
        <v>18</v>
      </c>
      <c r="AR53" s="296">
        <v>23</v>
      </c>
      <c r="AS53" s="296">
        <v>23</v>
      </c>
      <c r="AT53" s="296">
        <v>27</v>
      </c>
      <c r="AU53" s="296">
        <v>24</v>
      </c>
      <c r="AV53" s="296">
        <v>21</v>
      </c>
      <c r="AW53" s="296">
        <v>25</v>
      </c>
      <c r="AX53" s="296">
        <v>33</v>
      </c>
      <c r="AY53" s="296">
        <v>25</v>
      </c>
      <c r="AZ53" s="296">
        <v>31</v>
      </c>
      <c r="BA53" s="296">
        <v>53</v>
      </c>
      <c r="BB53" s="296">
        <v>75</v>
      </c>
      <c r="BC53" s="296">
        <v>48</v>
      </c>
      <c r="BD53" s="296">
        <v>47</v>
      </c>
      <c r="BE53" s="296">
        <v>63</v>
      </c>
      <c r="BF53" s="296">
        <v>33</v>
      </c>
      <c r="BG53" s="296">
        <v>51</v>
      </c>
      <c r="BH53" s="296">
        <v>51</v>
      </c>
      <c r="BI53" s="296">
        <v>33</v>
      </c>
      <c r="BJ53" s="296">
        <v>26</v>
      </c>
      <c r="BK53" s="296">
        <v>33</v>
      </c>
      <c r="BL53" s="296">
        <v>24</v>
      </c>
      <c r="BM53" s="296">
        <v>30</v>
      </c>
      <c r="BN53" s="296">
        <v>23</v>
      </c>
      <c r="BO53" s="296">
        <v>25</v>
      </c>
      <c r="BP53" s="296">
        <v>27</v>
      </c>
      <c r="BQ53" s="296">
        <v>24</v>
      </c>
      <c r="BR53" s="296">
        <v>26</v>
      </c>
      <c r="BS53" s="296">
        <v>50</v>
      </c>
      <c r="BT53" s="296">
        <v>31</v>
      </c>
      <c r="BU53" s="296">
        <v>28</v>
      </c>
      <c r="BV53" s="296">
        <v>36</v>
      </c>
      <c r="BW53" s="296">
        <v>69</v>
      </c>
    </row>
    <row r="54" spans="1:75" x14ac:dyDescent="0.25">
      <c r="A54" t="s">
        <v>51</v>
      </c>
      <c r="B54" s="296">
        <v>3</v>
      </c>
      <c r="C54" s="296" t="s">
        <v>18</v>
      </c>
      <c r="D54" s="296">
        <v>1</v>
      </c>
      <c r="E54" s="296">
        <v>1</v>
      </c>
      <c r="F54" s="296" t="s">
        <v>18</v>
      </c>
      <c r="G54" s="296" t="s">
        <v>18</v>
      </c>
      <c r="H54" s="296">
        <v>2</v>
      </c>
      <c r="I54" s="296">
        <v>1</v>
      </c>
      <c r="J54" s="296">
        <v>1</v>
      </c>
      <c r="K54" s="296">
        <v>1</v>
      </c>
      <c r="L54" s="296">
        <v>5</v>
      </c>
      <c r="M54" s="296">
        <v>3</v>
      </c>
      <c r="N54" s="296" t="s">
        <v>18</v>
      </c>
      <c r="O54" s="296" t="s">
        <v>18</v>
      </c>
      <c r="P54" s="296" t="s">
        <v>18</v>
      </c>
      <c r="Q54" s="296">
        <v>2</v>
      </c>
      <c r="R54" s="296" t="s">
        <v>18</v>
      </c>
      <c r="S54" s="296" t="s">
        <v>18</v>
      </c>
      <c r="T54" s="296">
        <v>3</v>
      </c>
      <c r="U54" s="296" t="s">
        <v>18</v>
      </c>
      <c r="V54" s="296" t="s">
        <v>18</v>
      </c>
      <c r="W54" s="296">
        <v>3</v>
      </c>
      <c r="X54" s="296" t="s">
        <v>18</v>
      </c>
      <c r="Y54" s="296">
        <v>1</v>
      </c>
      <c r="Z54" s="296" t="s">
        <v>18</v>
      </c>
      <c r="AA54" s="296" t="s">
        <v>18</v>
      </c>
      <c r="AB54" s="296" t="s">
        <v>18</v>
      </c>
      <c r="AC54" s="296" t="s">
        <v>18</v>
      </c>
      <c r="AD54" s="296">
        <v>4</v>
      </c>
      <c r="AE54" s="296">
        <v>1</v>
      </c>
      <c r="AF54" s="296" t="s">
        <v>18</v>
      </c>
      <c r="AG54" s="296">
        <v>2</v>
      </c>
      <c r="AH54" s="296">
        <v>1</v>
      </c>
      <c r="AI54" s="296" t="s">
        <v>18</v>
      </c>
      <c r="AJ54" s="296">
        <v>5</v>
      </c>
      <c r="AK54" s="296">
        <v>6</v>
      </c>
      <c r="AL54" s="296" t="s">
        <v>18</v>
      </c>
      <c r="AM54" s="296" t="s">
        <v>18</v>
      </c>
      <c r="AN54" s="296" t="s">
        <v>18</v>
      </c>
      <c r="AO54" s="296" t="s">
        <v>18</v>
      </c>
      <c r="AP54" s="296" t="s">
        <v>18</v>
      </c>
      <c r="AQ54" s="296">
        <v>2</v>
      </c>
      <c r="AR54" s="296">
        <v>5</v>
      </c>
      <c r="AS54" s="296">
        <v>1</v>
      </c>
      <c r="AT54" s="296">
        <v>1</v>
      </c>
      <c r="AU54" s="296">
        <v>2</v>
      </c>
      <c r="AV54" s="296">
        <v>1</v>
      </c>
      <c r="AW54" s="296" t="s">
        <v>18</v>
      </c>
      <c r="AX54" s="296" t="s">
        <v>18</v>
      </c>
      <c r="AY54" s="296">
        <v>2</v>
      </c>
      <c r="AZ54" s="296" t="s">
        <v>18</v>
      </c>
      <c r="BA54" s="296" t="s">
        <v>18</v>
      </c>
      <c r="BB54" s="296">
        <v>1</v>
      </c>
      <c r="BC54" s="296">
        <v>1</v>
      </c>
      <c r="BD54" s="296" t="s">
        <v>18</v>
      </c>
      <c r="BE54" s="296">
        <v>2</v>
      </c>
      <c r="BF54" s="296" t="s">
        <v>18</v>
      </c>
      <c r="BG54" s="296">
        <v>5</v>
      </c>
      <c r="BH54" s="296">
        <v>1</v>
      </c>
      <c r="BI54" s="296" t="s">
        <v>18</v>
      </c>
      <c r="BJ54" s="296" t="s">
        <v>18</v>
      </c>
      <c r="BK54" s="296">
        <v>2</v>
      </c>
      <c r="BL54" s="296">
        <v>1</v>
      </c>
      <c r="BM54" s="296">
        <v>2</v>
      </c>
      <c r="BN54" s="296">
        <v>1</v>
      </c>
      <c r="BO54" s="296">
        <v>4</v>
      </c>
      <c r="BP54" s="296" t="s">
        <v>18</v>
      </c>
      <c r="BQ54" s="296">
        <v>3</v>
      </c>
      <c r="BR54" s="296">
        <v>2</v>
      </c>
      <c r="BS54" s="296">
        <v>5</v>
      </c>
      <c r="BT54" s="296">
        <v>4</v>
      </c>
      <c r="BU54" s="296">
        <v>1</v>
      </c>
      <c r="BV54" s="296">
        <v>1</v>
      </c>
      <c r="BW54" s="296">
        <v>3</v>
      </c>
    </row>
    <row r="55" spans="1:75" x14ac:dyDescent="0.25">
      <c r="A55" t="s">
        <v>52</v>
      </c>
      <c r="B55" s="296">
        <v>25</v>
      </c>
      <c r="C55" s="296">
        <v>27</v>
      </c>
      <c r="D55" s="296">
        <v>32</v>
      </c>
      <c r="E55" s="296">
        <v>27</v>
      </c>
      <c r="F55" s="296">
        <v>37</v>
      </c>
      <c r="G55" s="296">
        <v>43</v>
      </c>
      <c r="H55" s="296">
        <v>39</v>
      </c>
      <c r="I55" s="296">
        <v>45</v>
      </c>
      <c r="J55" s="296">
        <v>43</v>
      </c>
      <c r="K55" s="296">
        <v>36</v>
      </c>
      <c r="L55" s="296">
        <v>42</v>
      </c>
      <c r="M55" s="296">
        <v>61</v>
      </c>
      <c r="N55" s="296">
        <v>39</v>
      </c>
      <c r="O55" s="296">
        <v>42</v>
      </c>
      <c r="P55" s="296">
        <v>81</v>
      </c>
      <c r="Q55" s="296">
        <v>112</v>
      </c>
      <c r="R55" s="296">
        <v>44</v>
      </c>
      <c r="S55" s="296">
        <v>35</v>
      </c>
      <c r="T55" s="296">
        <v>61</v>
      </c>
      <c r="U55" s="296">
        <v>38</v>
      </c>
      <c r="V55" s="296">
        <v>97</v>
      </c>
      <c r="W55" s="296">
        <v>32</v>
      </c>
      <c r="X55" s="296">
        <v>42</v>
      </c>
      <c r="Y55" s="296">
        <v>50</v>
      </c>
      <c r="Z55" s="296">
        <v>21</v>
      </c>
      <c r="AA55" s="296">
        <v>41</v>
      </c>
      <c r="AB55" s="296">
        <v>44</v>
      </c>
      <c r="AC55" s="296">
        <v>65</v>
      </c>
      <c r="AD55" s="296">
        <v>17</v>
      </c>
      <c r="AE55" s="296">
        <v>39</v>
      </c>
      <c r="AF55" s="296">
        <v>26</v>
      </c>
      <c r="AG55" s="296">
        <v>27</v>
      </c>
      <c r="AH55" s="296">
        <v>22</v>
      </c>
      <c r="AI55" s="296">
        <v>33</v>
      </c>
      <c r="AJ55" s="296">
        <v>22</v>
      </c>
      <c r="AK55" s="296">
        <v>50</v>
      </c>
      <c r="AL55" s="296">
        <v>19</v>
      </c>
      <c r="AM55" s="296">
        <v>33</v>
      </c>
      <c r="AN55" s="296">
        <v>23</v>
      </c>
      <c r="AO55" s="296">
        <v>45</v>
      </c>
      <c r="AP55" s="296">
        <v>29</v>
      </c>
      <c r="AQ55" s="296">
        <v>51</v>
      </c>
      <c r="AR55" s="296">
        <v>28</v>
      </c>
      <c r="AS55" s="296">
        <v>51</v>
      </c>
      <c r="AT55" s="296">
        <v>21</v>
      </c>
      <c r="AU55" s="296">
        <v>32</v>
      </c>
      <c r="AV55" s="296">
        <v>47</v>
      </c>
      <c r="AW55" s="296">
        <v>52</v>
      </c>
      <c r="AX55" s="296">
        <v>30</v>
      </c>
      <c r="AY55" s="296">
        <v>29</v>
      </c>
      <c r="AZ55" s="296">
        <v>39</v>
      </c>
      <c r="BA55" s="296">
        <v>35</v>
      </c>
      <c r="BB55" s="296">
        <v>9</v>
      </c>
      <c r="BC55" s="296">
        <v>20</v>
      </c>
      <c r="BD55" s="296">
        <v>11</v>
      </c>
      <c r="BE55" s="296">
        <v>24</v>
      </c>
      <c r="BF55" s="296">
        <v>22</v>
      </c>
      <c r="BG55" s="296">
        <v>37</v>
      </c>
      <c r="BH55" s="296">
        <v>26</v>
      </c>
      <c r="BI55" s="296">
        <v>24</v>
      </c>
      <c r="BJ55" s="296">
        <v>22</v>
      </c>
      <c r="BK55" s="296">
        <v>48</v>
      </c>
      <c r="BL55" s="296">
        <v>28</v>
      </c>
      <c r="BM55" s="296">
        <v>45</v>
      </c>
      <c r="BN55" s="296">
        <v>30</v>
      </c>
      <c r="BO55" s="296">
        <v>57</v>
      </c>
      <c r="BP55" s="296">
        <v>49</v>
      </c>
      <c r="BQ55" s="296">
        <v>55</v>
      </c>
      <c r="BR55" s="296">
        <v>19</v>
      </c>
      <c r="BS55" s="296">
        <v>52</v>
      </c>
      <c r="BT55" s="296">
        <v>45</v>
      </c>
      <c r="BU55" s="296">
        <v>69</v>
      </c>
      <c r="BV55" s="296">
        <v>26</v>
      </c>
      <c r="BW55" s="296">
        <v>38</v>
      </c>
    </row>
    <row r="56" spans="1:75" x14ac:dyDescent="0.25">
      <c r="A56" t="s">
        <v>53</v>
      </c>
      <c r="B56" s="296">
        <v>87</v>
      </c>
      <c r="C56" s="296">
        <v>134</v>
      </c>
      <c r="D56" s="296">
        <v>238</v>
      </c>
      <c r="E56" s="296">
        <v>233</v>
      </c>
      <c r="F56" s="296">
        <v>238</v>
      </c>
      <c r="G56" s="296">
        <v>317</v>
      </c>
      <c r="H56" s="296">
        <v>348</v>
      </c>
      <c r="I56" s="296">
        <v>318</v>
      </c>
      <c r="J56" s="296">
        <v>318</v>
      </c>
      <c r="K56" s="296">
        <v>326</v>
      </c>
      <c r="L56" s="296">
        <v>319</v>
      </c>
      <c r="M56" s="296">
        <v>307</v>
      </c>
      <c r="N56" s="296">
        <v>285</v>
      </c>
      <c r="O56" s="296">
        <v>312</v>
      </c>
      <c r="P56" s="296">
        <v>329</v>
      </c>
      <c r="Q56" s="296">
        <v>332</v>
      </c>
      <c r="R56" s="296">
        <v>314</v>
      </c>
      <c r="S56" s="296">
        <v>290</v>
      </c>
      <c r="T56" s="296">
        <v>299</v>
      </c>
      <c r="U56" s="296">
        <v>318</v>
      </c>
      <c r="V56" s="296">
        <v>398</v>
      </c>
      <c r="W56" s="296">
        <v>349</v>
      </c>
      <c r="X56" s="296">
        <v>307</v>
      </c>
      <c r="Y56" s="296">
        <v>301</v>
      </c>
      <c r="Z56" s="296">
        <v>288</v>
      </c>
      <c r="AA56" s="296">
        <v>225</v>
      </c>
      <c r="AB56" s="296">
        <v>236</v>
      </c>
      <c r="AC56" s="296">
        <v>213</v>
      </c>
      <c r="AD56" s="296">
        <v>231</v>
      </c>
      <c r="AE56" s="296">
        <v>215</v>
      </c>
      <c r="AF56" s="296">
        <v>220</v>
      </c>
      <c r="AG56" s="296">
        <v>276</v>
      </c>
      <c r="AH56" s="296">
        <v>246</v>
      </c>
      <c r="AI56" s="296">
        <v>222</v>
      </c>
      <c r="AJ56" s="296">
        <v>218</v>
      </c>
      <c r="AK56" s="296">
        <v>229</v>
      </c>
      <c r="AL56" s="296">
        <v>246</v>
      </c>
      <c r="AM56" s="296">
        <v>229</v>
      </c>
      <c r="AN56" s="296">
        <v>257</v>
      </c>
      <c r="AO56" s="296">
        <v>267</v>
      </c>
      <c r="AP56" s="296">
        <v>245</v>
      </c>
      <c r="AQ56" s="296">
        <v>277</v>
      </c>
      <c r="AR56" s="296">
        <v>240</v>
      </c>
      <c r="AS56" s="296">
        <v>282</v>
      </c>
      <c r="AT56" s="296">
        <v>282</v>
      </c>
      <c r="AU56" s="296">
        <v>281</v>
      </c>
      <c r="AV56" s="296">
        <v>253</v>
      </c>
      <c r="AW56" s="296">
        <v>225</v>
      </c>
      <c r="AX56" s="296">
        <v>272</v>
      </c>
      <c r="AY56" s="296">
        <v>180</v>
      </c>
      <c r="AZ56" s="296">
        <v>183</v>
      </c>
      <c r="BA56" s="296">
        <v>150</v>
      </c>
      <c r="BB56" s="296">
        <v>182</v>
      </c>
      <c r="BC56" s="296">
        <v>149</v>
      </c>
      <c r="BD56" s="296">
        <v>162</v>
      </c>
      <c r="BE56" s="296">
        <v>151</v>
      </c>
      <c r="BF56" s="296">
        <v>136</v>
      </c>
      <c r="BG56" s="296">
        <v>138</v>
      </c>
      <c r="BH56" s="296">
        <v>121</v>
      </c>
      <c r="BI56" s="296">
        <v>127</v>
      </c>
      <c r="BJ56" s="296">
        <v>126</v>
      </c>
      <c r="BK56" s="296">
        <v>121</v>
      </c>
      <c r="BL56" s="296">
        <v>122</v>
      </c>
      <c r="BM56" s="296">
        <v>109</v>
      </c>
      <c r="BN56" s="296">
        <v>97</v>
      </c>
      <c r="BO56" s="296">
        <v>123</v>
      </c>
      <c r="BP56" s="296">
        <v>111</v>
      </c>
      <c r="BQ56" s="296">
        <v>111</v>
      </c>
      <c r="BR56" s="296">
        <v>133</v>
      </c>
      <c r="BS56" s="296">
        <v>159</v>
      </c>
      <c r="BT56" s="296">
        <v>124</v>
      </c>
      <c r="BU56" s="296">
        <v>177</v>
      </c>
      <c r="BV56" s="296">
        <v>182</v>
      </c>
      <c r="BW56" s="296">
        <v>174</v>
      </c>
    </row>
    <row r="57" spans="1:75" x14ac:dyDescent="0.25">
      <c r="A57" t="s">
        <v>54</v>
      </c>
      <c r="B57" s="296">
        <v>13</v>
      </c>
      <c r="C57" s="296">
        <v>26</v>
      </c>
      <c r="D57" s="296">
        <v>47</v>
      </c>
      <c r="E57" s="296">
        <v>40</v>
      </c>
      <c r="F57" s="296">
        <v>33</v>
      </c>
      <c r="G57" s="296">
        <v>36</v>
      </c>
      <c r="H57" s="296">
        <v>53</v>
      </c>
      <c r="I57" s="296">
        <v>30</v>
      </c>
      <c r="J57" s="296">
        <v>30</v>
      </c>
      <c r="K57" s="296">
        <v>34</v>
      </c>
      <c r="L57" s="296">
        <v>56</v>
      </c>
      <c r="M57" s="296">
        <v>31</v>
      </c>
      <c r="N57" s="296">
        <v>34</v>
      </c>
      <c r="O57" s="296">
        <v>43</v>
      </c>
      <c r="P57" s="296">
        <v>28</v>
      </c>
      <c r="Q57" s="296">
        <v>20</v>
      </c>
      <c r="R57" s="296">
        <v>22</v>
      </c>
      <c r="S57" s="296">
        <v>21</v>
      </c>
      <c r="T57" s="296">
        <v>18</v>
      </c>
      <c r="U57" s="296">
        <v>20</v>
      </c>
      <c r="V57" s="296">
        <v>29</v>
      </c>
      <c r="W57" s="296">
        <v>22</v>
      </c>
      <c r="X57" s="296">
        <v>11</v>
      </c>
      <c r="Y57" s="296">
        <v>5</v>
      </c>
      <c r="Z57" s="296">
        <v>10</v>
      </c>
      <c r="AA57" s="296">
        <v>17</v>
      </c>
      <c r="AB57" s="296">
        <v>13</v>
      </c>
      <c r="AC57" s="296">
        <v>18</v>
      </c>
      <c r="AD57" s="296">
        <v>12</v>
      </c>
      <c r="AE57" s="296">
        <v>18</v>
      </c>
      <c r="AF57" s="296">
        <v>14</v>
      </c>
      <c r="AG57" s="296">
        <v>12</v>
      </c>
      <c r="AH57" s="296">
        <v>10</v>
      </c>
      <c r="AI57" s="296">
        <v>7</v>
      </c>
      <c r="AJ57" s="296">
        <v>12</v>
      </c>
      <c r="AK57" s="296">
        <v>9</v>
      </c>
      <c r="AL57" s="296">
        <v>17</v>
      </c>
      <c r="AM57" s="296">
        <v>12</v>
      </c>
      <c r="AN57" s="296">
        <v>18</v>
      </c>
      <c r="AO57" s="296">
        <v>13</v>
      </c>
      <c r="AP57" s="296">
        <v>20</v>
      </c>
      <c r="AQ57" s="296">
        <v>18</v>
      </c>
      <c r="AR57" s="296">
        <v>13</v>
      </c>
      <c r="AS57" s="296">
        <v>11</v>
      </c>
      <c r="AT57" s="296">
        <v>15</v>
      </c>
      <c r="AU57" s="296">
        <v>19</v>
      </c>
      <c r="AV57" s="296">
        <v>12</v>
      </c>
      <c r="AW57" s="296">
        <v>13</v>
      </c>
      <c r="AX57" s="296">
        <v>12</v>
      </c>
      <c r="AY57" s="296">
        <v>10</v>
      </c>
      <c r="AZ57" s="296">
        <v>12</v>
      </c>
      <c r="BA57" s="296">
        <v>10</v>
      </c>
      <c r="BB57" s="296">
        <v>8</v>
      </c>
      <c r="BC57" s="296">
        <v>10</v>
      </c>
      <c r="BD57" s="296">
        <v>14</v>
      </c>
      <c r="BE57" s="296">
        <v>5</v>
      </c>
      <c r="BF57" s="296">
        <v>11</v>
      </c>
      <c r="BG57" s="296">
        <v>12</v>
      </c>
      <c r="BH57" s="296">
        <v>5</v>
      </c>
      <c r="BI57" s="296">
        <v>4</v>
      </c>
      <c r="BJ57" s="296">
        <v>6</v>
      </c>
      <c r="BK57" s="296">
        <v>8</v>
      </c>
      <c r="BL57" s="296">
        <v>5</v>
      </c>
      <c r="BM57" s="296">
        <v>12</v>
      </c>
      <c r="BN57" s="296">
        <v>7</v>
      </c>
      <c r="BO57" s="296">
        <v>9</v>
      </c>
      <c r="BP57" s="296">
        <v>6</v>
      </c>
      <c r="BQ57" s="296">
        <v>10</v>
      </c>
      <c r="BR57" s="296">
        <v>6</v>
      </c>
      <c r="BS57" s="296">
        <v>6</v>
      </c>
      <c r="BT57" s="296">
        <v>1</v>
      </c>
      <c r="BU57" s="296">
        <v>5</v>
      </c>
      <c r="BV57" s="296">
        <v>2</v>
      </c>
      <c r="BW57" s="296">
        <v>6</v>
      </c>
    </row>
    <row r="58" spans="1:75" x14ac:dyDescent="0.25">
      <c r="A58" t="s">
        <v>55</v>
      </c>
      <c r="B58" s="296">
        <v>27</v>
      </c>
      <c r="C58" s="296">
        <v>36</v>
      </c>
      <c r="D58" s="296">
        <v>68</v>
      </c>
      <c r="E58" s="296">
        <v>75</v>
      </c>
      <c r="F58" s="296">
        <v>71</v>
      </c>
      <c r="G58" s="296">
        <v>62</v>
      </c>
      <c r="H58" s="296">
        <v>105</v>
      </c>
      <c r="I58" s="296">
        <v>84</v>
      </c>
      <c r="J58" s="296">
        <v>46</v>
      </c>
      <c r="K58" s="296">
        <v>52</v>
      </c>
      <c r="L58" s="296">
        <v>82</v>
      </c>
      <c r="M58" s="296">
        <v>70</v>
      </c>
      <c r="N58" s="296">
        <v>61</v>
      </c>
      <c r="O58" s="296">
        <v>58</v>
      </c>
      <c r="P58" s="296">
        <v>64</v>
      </c>
      <c r="Q58" s="296">
        <v>64</v>
      </c>
      <c r="R58" s="296">
        <v>68</v>
      </c>
      <c r="S58" s="296">
        <v>65</v>
      </c>
      <c r="T58" s="296">
        <v>96</v>
      </c>
      <c r="U58" s="296">
        <v>91</v>
      </c>
      <c r="V58" s="296">
        <v>87</v>
      </c>
      <c r="W58" s="296">
        <v>71</v>
      </c>
      <c r="X58" s="296">
        <v>70</v>
      </c>
      <c r="Y58" s="296">
        <v>82</v>
      </c>
      <c r="Z58" s="296">
        <v>66</v>
      </c>
      <c r="AA58" s="296">
        <v>58</v>
      </c>
      <c r="AB58" s="296">
        <v>43</v>
      </c>
      <c r="AC58" s="296">
        <v>59</v>
      </c>
      <c r="AD58" s="296">
        <v>56</v>
      </c>
      <c r="AE58" s="296">
        <v>55</v>
      </c>
      <c r="AF58" s="296">
        <v>42</v>
      </c>
      <c r="AG58" s="296">
        <v>54</v>
      </c>
      <c r="AH58" s="296">
        <v>38</v>
      </c>
      <c r="AI58" s="296">
        <v>46</v>
      </c>
      <c r="AJ58" s="296">
        <v>43</v>
      </c>
      <c r="AK58" s="296">
        <v>47</v>
      </c>
      <c r="AL58" s="296">
        <v>39</v>
      </c>
      <c r="AM58" s="296">
        <v>57</v>
      </c>
      <c r="AN58" s="296">
        <v>45</v>
      </c>
      <c r="AO58" s="296">
        <v>23</v>
      </c>
      <c r="AP58" s="296">
        <v>39</v>
      </c>
      <c r="AQ58" s="296">
        <v>30</v>
      </c>
      <c r="AR58" s="296">
        <v>27</v>
      </c>
      <c r="AS58" s="296">
        <v>30</v>
      </c>
      <c r="AT58" s="296">
        <v>23</v>
      </c>
      <c r="AU58" s="296">
        <v>36</v>
      </c>
      <c r="AV58" s="296">
        <v>42</v>
      </c>
      <c r="AW58" s="296">
        <v>27</v>
      </c>
      <c r="AX58" s="296">
        <v>30</v>
      </c>
      <c r="AY58" s="296">
        <v>26</v>
      </c>
      <c r="AZ58" s="296">
        <v>20</v>
      </c>
      <c r="BA58" s="296">
        <v>30</v>
      </c>
      <c r="BB58" s="296">
        <v>18</v>
      </c>
      <c r="BC58" s="296">
        <v>24</v>
      </c>
      <c r="BD58" s="296">
        <v>14</v>
      </c>
      <c r="BE58" s="296">
        <v>33</v>
      </c>
      <c r="BF58" s="296">
        <v>12</v>
      </c>
      <c r="BG58" s="296">
        <v>32</v>
      </c>
      <c r="BH58" s="296">
        <v>16</v>
      </c>
      <c r="BI58" s="296">
        <v>17</v>
      </c>
      <c r="BJ58" s="296">
        <v>9</v>
      </c>
      <c r="BK58" s="296">
        <v>25</v>
      </c>
      <c r="BL58" s="296">
        <v>18</v>
      </c>
      <c r="BM58" s="296">
        <v>21</v>
      </c>
      <c r="BN58" s="296">
        <v>10</v>
      </c>
      <c r="BO58" s="296">
        <v>27</v>
      </c>
      <c r="BP58" s="296">
        <v>26</v>
      </c>
      <c r="BQ58" s="296">
        <v>34</v>
      </c>
      <c r="BR58" s="296">
        <v>20</v>
      </c>
      <c r="BS58" s="296">
        <v>30</v>
      </c>
      <c r="BT58" s="296">
        <v>28</v>
      </c>
      <c r="BU58" s="296">
        <v>40</v>
      </c>
      <c r="BV58" s="296">
        <v>14</v>
      </c>
      <c r="BW58" s="296">
        <v>39</v>
      </c>
    </row>
    <row r="59" spans="1:75" x14ac:dyDescent="0.25">
      <c r="A59" t="s">
        <v>56</v>
      </c>
      <c r="B59" s="296" t="s">
        <v>18</v>
      </c>
      <c r="C59" s="296" t="s">
        <v>18</v>
      </c>
      <c r="D59" s="296">
        <v>5</v>
      </c>
      <c r="E59" s="296">
        <v>4</v>
      </c>
      <c r="F59" s="296">
        <v>6</v>
      </c>
      <c r="G59" s="296">
        <v>10</v>
      </c>
      <c r="H59" s="296">
        <v>10</v>
      </c>
      <c r="I59" s="296">
        <v>9</v>
      </c>
      <c r="J59" s="296">
        <v>7</v>
      </c>
      <c r="K59" s="296">
        <v>6</v>
      </c>
      <c r="L59" s="296">
        <v>15</v>
      </c>
      <c r="M59" s="296">
        <v>15</v>
      </c>
      <c r="N59" s="296">
        <v>15</v>
      </c>
      <c r="O59" s="296">
        <v>16</v>
      </c>
      <c r="P59" s="296">
        <v>16</v>
      </c>
      <c r="Q59" s="296">
        <v>15</v>
      </c>
      <c r="R59" s="296">
        <v>12</v>
      </c>
      <c r="S59" s="296">
        <v>21</v>
      </c>
      <c r="T59" s="296">
        <v>17</v>
      </c>
      <c r="U59" s="296">
        <v>16</v>
      </c>
      <c r="V59" s="296">
        <v>7</v>
      </c>
      <c r="W59" s="296">
        <v>15</v>
      </c>
      <c r="X59" s="296">
        <v>12</v>
      </c>
      <c r="Y59" s="296">
        <v>8</v>
      </c>
      <c r="Z59" s="296">
        <v>12</v>
      </c>
      <c r="AA59" s="296">
        <v>11</v>
      </c>
      <c r="AB59" s="296">
        <v>6</v>
      </c>
      <c r="AC59" s="296">
        <v>1</v>
      </c>
      <c r="AD59" s="296">
        <v>5</v>
      </c>
      <c r="AE59" s="296">
        <v>4</v>
      </c>
      <c r="AF59" s="296">
        <v>3</v>
      </c>
      <c r="AG59" s="296">
        <v>3</v>
      </c>
      <c r="AH59" s="296">
        <v>3</v>
      </c>
      <c r="AI59" s="296">
        <v>2</v>
      </c>
      <c r="AJ59" s="296">
        <v>2</v>
      </c>
      <c r="AK59" s="296">
        <v>6</v>
      </c>
      <c r="AL59" s="296">
        <v>2</v>
      </c>
      <c r="AM59" s="296">
        <v>12</v>
      </c>
      <c r="AN59" s="296">
        <v>11</v>
      </c>
      <c r="AO59" s="296">
        <v>2</v>
      </c>
      <c r="AP59" s="296">
        <v>3</v>
      </c>
      <c r="AQ59" s="296">
        <v>2</v>
      </c>
      <c r="AR59" s="296">
        <v>1</v>
      </c>
      <c r="AS59" s="296">
        <v>3</v>
      </c>
      <c r="AT59" s="296">
        <v>4</v>
      </c>
      <c r="AU59" s="296">
        <v>10</v>
      </c>
      <c r="AV59" s="296">
        <v>10</v>
      </c>
      <c r="AW59" s="296">
        <v>7</v>
      </c>
      <c r="AX59" s="296">
        <v>5</v>
      </c>
      <c r="AY59" s="296">
        <v>8</v>
      </c>
      <c r="AZ59" s="296">
        <v>8</v>
      </c>
      <c r="BA59" s="296">
        <v>4</v>
      </c>
      <c r="BB59" s="296">
        <v>2</v>
      </c>
      <c r="BC59" s="296">
        <v>9</v>
      </c>
      <c r="BD59" s="296">
        <v>18</v>
      </c>
      <c r="BE59" s="296">
        <v>2</v>
      </c>
      <c r="BF59" s="296">
        <v>11</v>
      </c>
      <c r="BG59" s="296">
        <v>6</v>
      </c>
      <c r="BH59" s="296">
        <v>9</v>
      </c>
      <c r="BI59" s="296">
        <v>11</v>
      </c>
      <c r="BJ59" s="296">
        <v>7</v>
      </c>
      <c r="BK59" s="296">
        <v>23</v>
      </c>
      <c r="BL59" s="296">
        <v>9</v>
      </c>
      <c r="BM59" s="296">
        <v>18</v>
      </c>
      <c r="BN59" s="296">
        <v>8</v>
      </c>
      <c r="BO59" s="296">
        <v>11</v>
      </c>
      <c r="BP59" s="296">
        <v>9</v>
      </c>
      <c r="BQ59" s="296">
        <v>6</v>
      </c>
      <c r="BR59" s="296">
        <v>7</v>
      </c>
      <c r="BS59" s="296">
        <v>10</v>
      </c>
      <c r="BT59" s="296">
        <v>3</v>
      </c>
      <c r="BU59" s="296">
        <v>10</v>
      </c>
      <c r="BV59" s="296">
        <v>8</v>
      </c>
      <c r="BW59" s="296">
        <v>1</v>
      </c>
    </row>
    <row r="60" spans="1:75" x14ac:dyDescent="0.25">
      <c r="A60" t="s">
        <v>57</v>
      </c>
      <c r="B60" s="296">
        <v>15</v>
      </c>
      <c r="C60" s="296">
        <v>11</v>
      </c>
      <c r="D60" s="296">
        <v>12</v>
      </c>
      <c r="E60" s="296">
        <v>7</v>
      </c>
      <c r="F60" s="296">
        <v>6</v>
      </c>
      <c r="G60" s="296">
        <v>5</v>
      </c>
      <c r="H60" s="296">
        <v>12</v>
      </c>
      <c r="I60" s="296">
        <v>20</v>
      </c>
      <c r="J60" s="296">
        <v>12</v>
      </c>
      <c r="K60" s="296">
        <v>11</v>
      </c>
      <c r="L60" s="296">
        <v>8</v>
      </c>
      <c r="M60" s="296">
        <v>16</v>
      </c>
      <c r="N60" s="296">
        <v>12</v>
      </c>
      <c r="O60" s="296">
        <v>13</v>
      </c>
      <c r="P60" s="296">
        <v>12</v>
      </c>
      <c r="Q60" s="296">
        <v>10</v>
      </c>
      <c r="R60" s="296">
        <v>8</v>
      </c>
      <c r="S60" s="296">
        <v>7</v>
      </c>
      <c r="T60" s="296">
        <v>5</v>
      </c>
      <c r="U60" s="296">
        <v>12</v>
      </c>
      <c r="V60" s="296">
        <v>13</v>
      </c>
      <c r="W60" s="296">
        <v>5</v>
      </c>
      <c r="X60" s="296">
        <v>7</v>
      </c>
      <c r="Y60" s="296">
        <v>9</v>
      </c>
      <c r="Z60" s="296">
        <v>8</v>
      </c>
      <c r="AA60" s="296">
        <v>14</v>
      </c>
      <c r="AB60" s="296">
        <v>10</v>
      </c>
      <c r="AC60" s="296">
        <v>3</v>
      </c>
      <c r="AD60" s="296">
        <v>5</v>
      </c>
      <c r="AE60" s="296">
        <v>7</v>
      </c>
      <c r="AF60" s="296">
        <v>3</v>
      </c>
      <c r="AG60" s="296">
        <v>6</v>
      </c>
      <c r="AH60" s="296">
        <v>6</v>
      </c>
      <c r="AI60" s="296">
        <v>6</v>
      </c>
      <c r="AJ60" s="296">
        <v>8</v>
      </c>
      <c r="AK60" s="296">
        <v>18</v>
      </c>
      <c r="AL60" s="296">
        <v>11</v>
      </c>
      <c r="AM60" s="296">
        <v>9</v>
      </c>
      <c r="AN60" s="296">
        <v>17</v>
      </c>
      <c r="AO60" s="296">
        <v>12</v>
      </c>
      <c r="AP60" s="296">
        <v>5</v>
      </c>
      <c r="AQ60" s="296">
        <v>3</v>
      </c>
      <c r="AR60" s="296">
        <v>4</v>
      </c>
      <c r="AS60" s="296">
        <v>8</v>
      </c>
      <c r="AT60" s="296">
        <v>4</v>
      </c>
      <c r="AU60" s="296">
        <v>9</v>
      </c>
      <c r="AV60" s="296">
        <v>11</v>
      </c>
      <c r="AW60" s="296">
        <v>3</v>
      </c>
      <c r="AX60" s="296">
        <v>3</v>
      </c>
      <c r="AY60" s="296">
        <v>2</v>
      </c>
      <c r="AZ60" s="296">
        <v>3</v>
      </c>
      <c r="BA60" s="296">
        <v>7</v>
      </c>
      <c r="BB60" s="296">
        <v>5</v>
      </c>
      <c r="BC60" s="296">
        <v>7</v>
      </c>
      <c r="BD60" s="296">
        <v>6</v>
      </c>
      <c r="BE60" s="296">
        <v>4</v>
      </c>
      <c r="BF60" s="296" t="s">
        <v>18</v>
      </c>
      <c r="BG60" s="296" t="s">
        <v>18</v>
      </c>
      <c r="BH60" s="296">
        <v>1</v>
      </c>
      <c r="BI60" s="296">
        <v>3</v>
      </c>
      <c r="BJ60" s="296">
        <v>2</v>
      </c>
      <c r="BK60" s="296">
        <v>1</v>
      </c>
      <c r="BL60" s="296">
        <v>1</v>
      </c>
      <c r="BM60" s="296">
        <v>1</v>
      </c>
      <c r="BN60" s="296">
        <v>1</v>
      </c>
      <c r="BO60" s="296" t="s">
        <v>18</v>
      </c>
      <c r="BP60" s="296">
        <v>2</v>
      </c>
      <c r="BQ60" s="296">
        <v>3</v>
      </c>
      <c r="BR60" s="296">
        <v>2</v>
      </c>
      <c r="BS60" s="296">
        <v>5</v>
      </c>
      <c r="BT60" s="296">
        <v>2</v>
      </c>
      <c r="BU60" s="296" t="s">
        <v>18</v>
      </c>
      <c r="BV60" s="296" t="s">
        <v>18</v>
      </c>
      <c r="BW60" s="296">
        <v>2</v>
      </c>
    </row>
    <row r="61" spans="1:75" x14ac:dyDescent="0.25">
      <c r="A61" t="s">
        <v>58</v>
      </c>
      <c r="B61" s="296">
        <v>2</v>
      </c>
      <c r="C61" s="296">
        <v>1</v>
      </c>
      <c r="D61" s="296">
        <v>3</v>
      </c>
      <c r="E61" s="296">
        <v>3</v>
      </c>
      <c r="F61" s="296">
        <v>8</v>
      </c>
      <c r="G61" s="296">
        <v>9</v>
      </c>
      <c r="H61" s="296">
        <v>15</v>
      </c>
      <c r="I61" s="296">
        <v>11</v>
      </c>
      <c r="J61" s="296">
        <v>6</v>
      </c>
      <c r="K61" s="296">
        <v>3</v>
      </c>
      <c r="L61" s="296">
        <v>9</v>
      </c>
      <c r="M61" s="296">
        <v>5</v>
      </c>
      <c r="N61" s="296">
        <v>10</v>
      </c>
      <c r="O61" s="296">
        <v>11</v>
      </c>
      <c r="P61" s="296">
        <v>7</v>
      </c>
      <c r="Q61" s="296">
        <v>8</v>
      </c>
      <c r="R61" s="296">
        <v>5</v>
      </c>
      <c r="S61" s="296">
        <v>6</v>
      </c>
      <c r="T61" s="296">
        <v>6</v>
      </c>
      <c r="U61" s="296">
        <v>6</v>
      </c>
      <c r="V61" s="296">
        <v>5</v>
      </c>
      <c r="W61" s="296">
        <v>4</v>
      </c>
      <c r="X61" s="296">
        <v>7</v>
      </c>
      <c r="Y61" s="296">
        <v>1</v>
      </c>
      <c r="Z61" s="296">
        <v>1</v>
      </c>
      <c r="AA61" s="296" t="s">
        <v>18</v>
      </c>
      <c r="AB61" s="296">
        <v>3</v>
      </c>
      <c r="AC61" s="296">
        <v>1</v>
      </c>
      <c r="AD61" s="296">
        <v>6</v>
      </c>
      <c r="AE61" s="296">
        <v>7</v>
      </c>
      <c r="AF61" s="296">
        <v>7</v>
      </c>
      <c r="AG61" s="296">
        <v>5</v>
      </c>
      <c r="AH61" s="296">
        <v>3</v>
      </c>
      <c r="AI61" s="296">
        <v>4</v>
      </c>
      <c r="AJ61" s="296">
        <v>12</v>
      </c>
      <c r="AK61" s="296">
        <v>8</v>
      </c>
      <c r="AL61" s="296">
        <v>5</v>
      </c>
      <c r="AM61" s="296">
        <v>9</v>
      </c>
      <c r="AN61" s="296">
        <v>9</v>
      </c>
      <c r="AO61" s="296">
        <v>12</v>
      </c>
      <c r="AP61" s="296">
        <v>3</v>
      </c>
      <c r="AQ61" s="296">
        <v>10</v>
      </c>
      <c r="AR61" s="296">
        <v>10</v>
      </c>
      <c r="AS61" s="296">
        <v>8</v>
      </c>
      <c r="AT61" s="296">
        <v>4</v>
      </c>
      <c r="AU61" s="296">
        <v>8</v>
      </c>
      <c r="AV61" s="296">
        <v>2</v>
      </c>
      <c r="AW61" s="296">
        <v>11</v>
      </c>
      <c r="AX61" s="296">
        <v>6</v>
      </c>
      <c r="AY61" s="296">
        <v>8</v>
      </c>
      <c r="AZ61" s="296">
        <v>5</v>
      </c>
      <c r="BA61" s="296">
        <v>11</v>
      </c>
      <c r="BB61" s="296">
        <v>6</v>
      </c>
      <c r="BC61" s="296">
        <v>10</v>
      </c>
      <c r="BD61" s="296">
        <v>6</v>
      </c>
      <c r="BE61" s="296">
        <v>16</v>
      </c>
      <c r="BF61" s="296">
        <v>7</v>
      </c>
      <c r="BG61" s="296">
        <v>7</v>
      </c>
      <c r="BH61" s="296">
        <v>8</v>
      </c>
      <c r="BI61" s="296">
        <v>5</v>
      </c>
      <c r="BJ61" s="296">
        <v>3</v>
      </c>
      <c r="BK61" s="296">
        <v>15</v>
      </c>
      <c r="BL61" s="296">
        <v>6</v>
      </c>
      <c r="BM61" s="296">
        <v>12</v>
      </c>
      <c r="BN61" s="296">
        <v>11</v>
      </c>
      <c r="BO61" s="296">
        <v>10</v>
      </c>
      <c r="BP61" s="296">
        <v>5</v>
      </c>
      <c r="BQ61" s="296">
        <v>19</v>
      </c>
      <c r="BR61" s="296">
        <v>4</v>
      </c>
      <c r="BS61" s="296">
        <v>13</v>
      </c>
      <c r="BT61" s="296">
        <v>4</v>
      </c>
      <c r="BU61" s="296">
        <v>9</v>
      </c>
      <c r="BV61" s="296">
        <v>14</v>
      </c>
      <c r="BW61" s="296">
        <v>26</v>
      </c>
    </row>
    <row r="62" spans="1:75" x14ac:dyDescent="0.25">
      <c r="A62" t="s">
        <v>59</v>
      </c>
      <c r="B62" s="296">
        <v>45</v>
      </c>
      <c r="C62" s="296">
        <v>55</v>
      </c>
      <c r="D62" s="296">
        <v>69</v>
      </c>
      <c r="E62" s="296">
        <v>64</v>
      </c>
      <c r="F62" s="296">
        <v>50</v>
      </c>
      <c r="G62" s="296">
        <v>66</v>
      </c>
      <c r="H62" s="296">
        <v>73</v>
      </c>
      <c r="I62" s="296">
        <v>50</v>
      </c>
      <c r="J62" s="296">
        <v>48</v>
      </c>
      <c r="K62" s="296">
        <v>63</v>
      </c>
      <c r="L62" s="296">
        <v>100</v>
      </c>
      <c r="M62" s="296">
        <v>70</v>
      </c>
      <c r="N62" s="296">
        <v>80</v>
      </c>
      <c r="O62" s="296">
        <v>58</v>
      </c>
      <c r="P62" s="296">
        <v>55</v>
      </c>
      <c r="Q62" s="296">
        <v>58</v>
      </c>
      <c r="R62" s="296">
        <v>64</v>
      </c>
      <c r="S62" s="296">
        <v>57</v>
      </c>
      <c r="T62" s="296">
        <v>57</v>
      </c>
      <c r="U62" s="296">
        <v>50</v>
      </c>
      <c r="V62" s="296">
        <v>99</v>
      </c>
      <c r="W62" s="296">
        <v>68</v>
      </c>
      <c r="X62" s="296">
        <v>31</v>
      </c>
      <c r="Y62" s="296">
        <v>39</v>
      </c>
      <c r="Z62" s="296">
        <v>38</v>
      </c>
      <c r="AA62" s="296">
        <v>43</v>
      </c>
      <c r="AB62" s="296">
        <v>34</v>
      </c>
      <c r="AC62" s="296">
        <v>43</v>
      </c>
      <c r="AD62" s="296">
        <v>35</v>
      </c>
      <c r="AE62" s="296">
        <v>34</v>
      </c>
      <c r="AF62" s="296">
        <v>36</v>
      </c>
      <c r="AG62" s="296">
        <v>38</v>
      </c>
      <c r="AH62" s="296">
        <v>32</v>
      </c>
      <c r="AI62" s="296">
        <v>36</v>
      </c>
      <c r="AJ62" s="296">
        <v>37</v>
      </c>
      <c r="AK62" s="296">
        <v>22</v>
      </c>
      <c r="AL62" s="296">
        <v>16</v>
      </c>
      <c r="AM62" s="296">
        <v>28</v>
      </c>
      <c r="AN62" s="296">
        <v>19</v>
      </c>
      <c r="AO62" s="296">
        <v>23</v>
      </c>
      <c r="AP62" s="296">
        <v>19</v>
      </c>
      <c r="AQ62" s="296">
        <v>26</v>
      </c>
      <c r="AR62" s="296">
        <v>23</v>
      </c>
      <c r="AS62" s="296">
        <v>9</v>
      </c>
      <c r="AT62" s="296">
        <v>17</v>
      </c>
      <c r="AU62" s="296">
        <v>26</v>
      </c>
      <c r="AV62" s="296">
        <v>20</v>
      </c>
      <c r="AW62" s="296">
        <v>22</v>
      </c>
      <c r="AX62" s="296">
        <v>24</v>
      </c>
      <c r="AY62" s="296">
        <v>23</v>
      </c>
      <c r="AZ62" s="296">
        <v>9</v>
      </c>
      <c r="BA62" s="296">
        <v>29</v>
      </c>
      <c r="BB62" s="296">
        <v>14</v>
      </c>
      <c r="BC62" s="296">
        <v>12</v>
      </c>
      <c r="BD62" s="296">
        <v>12</v>
      </c>
      <c r="BE62" s="296">
        <v>22</v>
      </c>
      <c r="BF62" s="296">
        <v>11</v>
      </c>
      <c r="BG62" s="296">
        <v>15</v>
      </c>
      <c r="BH62" s="296">
        <v>8</v>
      </c>
      <c r="BI62" s="296">
        <v>7</v>
      </c>
      <c r="BJ62" s="296">
        <v>4</v>
      </c>
      <c r="BK62" s="296">
        <v>14</v>
      </c>
      <c r="BL62" s="296">
        <v>12</v>
      </c>
      <c r="BM62" s="296">
        <v>15</v>
      </c>
      <c r="BN62" s="296">
        <v>11</v>
      </c>
      <c r="BO62" s="296">
        <v>14</v>
      </c>
      <c r="BP62" s="296">
        <v>18</v>
      </c>
      <c r="BQ62" s="296">
        <v>28</v>
      </c>
      <c r="BR62" s="296">
        <v>14</v>
      </c>
      <c r="BS62" s="296">
        <v>32</v>
      </c>
      <c r="BT62" s="296">
        <v>17</v>
      </c>
      <c r="BU62" s="296">
        <v>8</v>
      </c>
      <c r="BV62" s="296">
        <v>12</v>
      </c>
      <c r="BW62" s="296">
        <v>25</v>
      </c>
    </row>
    <row r="63" spans="1:75" x14ac:dyDescent="0.25">
      <c r="A63" t="s">
        <v>60</v>
      </c>
      <c r="B63" s="296">
        <v>12</v>
      </c>
      <c r="C63" s="296">
        <v>13</v>
      </c>
      <c r="D63" s="296">
        <v>9</v>
      </c>
      <c r="E63" s="296" t="s">
        <v>18</v>
      </c>
      <c r="F63" s="296" t="s">
        <v>18</v>
      </c>
      <c r="G63" s="296" t="s">
        <v>18</v>
      </c>
      <c r="H63" s="296" t="s">
        <v>18</v>
      </c>
      <c r="I63" s="296">
        <v>2</v>
      </c>
      <c r="J63" s="296">
        <v>1</v>
      </c>
      <c r="K63" s="296">
        <v>2</v>
      </c>
      <c r="L63" s="296">
        <v>3</v>
      </c>
      <c r="M63" s="296">
        <v>6</v>
      </c>
      <c r="N63" s="296">
        <v>13</v>
      </c>
      <c r="O63" s="296">
        <v>14</v>
      </c>
      <c r="P63" s="296">
        <v>23</v>
      </c>
      <c r="Q63" s="296">
        <v>16</v>
      </c>
      <c r="R63" s="296">
        <v>15</v>
      </c>
      <c r="S63" s="296">
        <v>15</v>
      </c>
      <c r="T63" s="296">
        <v>5</v>
      </c>
      <c r="U63" s="296">
        <v>10</v>
      </c>
      <c r="V63" s="296">
        <v>9</v>
      </c>
      <c r="W63" s="296">
        <v>14</v>
      </c>
      <c r="X63" s="296">
        <v>9</v>
      </c>
      <c r="Y63" s="296">
        <v>4</v>
      </c>
      <c r="Z63" s="296">
        <v>8</v>
      </c>
      <c r="AA63" s="296">
        <v>10</v>
      </c>
      <c r="AB63" s="296">
        <v>4</v>
      </c>
      <c r="AC63" s="296">
        <v>7</v>
      </c>
      <c r="AD63" s="296">
        <v>2</v>
      </c>
      <c r="AE63" s="296">
        <v>10</v>
      </c>
      <c r="AF63" s="296">
        <v>9</v>
      </c>
      <c r="AG63" s="296">
        <v>6</v>
      </c>
      <c r="AH63" s="296">
        <v>8</v>
      </c>
      <c r="AI63" s="296">
        <v>12</v>
      </c>
      <c r="AJ63" s="296">
        <v>9</v>
      </c>
      <c r="AK63" s="296">
        <v>10</v>
      </c>
      <c r="AL63" s="296">
        <v>13</v>
      </c>
      <c r="AM63" s="296">
        <v>14</v>
      </c>
      <c r="AN63" s="296">
        <v>16</v>
      </c>
      <c r="AO63" s="296">
        <v>11</v>
      </c>
      <c r="AP63" s="296">
        <v>2</v>
      </c>
      <c r="AQ63" s="296">
        <v>8</v>
      </c>
      <c r="AR63" s="296">
        <v>8</v>
      </c>
      <c r="AS63" s="296">
        <v>5</v>
      </c>
      <c r="AT63" s="296">
        <v>9</v>
      </c>
      <c r="AU63" s="296">
        <v>9</v>
      </c>
      <c r="AV63" s="296">
        <v>1</v>
      </c>
      <c r="AW63" s="296">
        <v>3</v>
      </c>
      <c r="AX63" s="296">
        <v>4</v>
      </c>
      <c r="AY63" s="296">
        <v>5</v>
      </c>
      <c r="AZ63" s="296">
        <v>5</v>
      </c>
      <c r="BA63" s="296">
        <v>10</v>
      </c>
      <c r="BB63" s="296">
        <v>4</v>
      </c>
      <c r="BC63" s="296">
        <v>9</v>
      </c>
      <c r="BD63" s="296">
        <v>6</v>
      </c>
      <c r="BE63" s="296">
        <v>9</v>
      </c>
      <c r="BF63" s="296">
        <v>1</v>
      </c>
      <c r="BG63" s="296">
        <v>8</v>
      </c>
      <c r="BH63" s="296">
        <v>3</v>
      </c>
      <c r="BI63" s="296">
        <v>6</v>
      </c>
      <c r="BJ63" s="296">
        <v>3</v>
      </c>
      <c r="BK63" s="296">
        <v>7</v>
      </c>
      <c r="BL63" s="296">
        <v>5</v>
      </c>
      <c r="BM63" s="296">
        <v>7</v>
      </c>
      <c r="BN63" s="296">
        <v>2</v>
      </c>
      <c r="BO63" s="296">
        <v>6</v>
      </c>
      <c r="BP63" s="296">
        <v>4</v>
      </c>
      <c r="BQ63" s="296">
        <v>8</v>
      </c>
      <c r="BR63" s="296" t="s">
        <v>18</v>
      </c>
      <c r="BS63" s="296">
        <v>6</v>
      </c>
      <c r="BT63" s="296">
        <v>8</v>
      </c>
      <c r="BU63" s="296">
        <v>10</v>
      </c>
      <c r="BV63" s="296">
        <v>2</v>
      </c>
      <c r="BW63" s="296">
        <v>7</v>
      </c>
    </row>
    <row r="64" spans="1:75" x14ac:dyDescent="0.25">
      <c r="A64" t="s">
        <v>61</v>
      </c>
      <c r="B64" s="296">
        <v>3</v>
      </c>
      <c r="C64" s="296">
        <v>5</v>
      </c>
      <c r="D64" s="296">
        <v>12</v>
      </c>
      <c r="E64" s="296">
        <v>8</v>
      </c>
      <c r="F64" s="296">
        <v>7</v>
      </c>
      <c r="G64" s="296">
        <v>9</v>
      </c>
      <c r="H64" s="296">
        <v>14</v>
      </c>
      <c r="I64" s="296">
        <v>10</v>
      </c>
      <c r="J64" s="296">
        <v>9</v>
      </c>
      <c r="K64" s="296">
        <v>8</v>
      </c>
      <c r="L64" s="296">
        <v>22</v>
      </c>
      <c r="M64" s="296">
        <v>11</v>
      </c>
      <c r="N64" s="296">
        <v>9</v>
      </c>
      <c r="O64" s="296">
        <v>11</v>
      </c>
      <c r="P64" s="296">
        <v>17</v>
      </c>
      <c r="Q64" s="296">
        <v>8</v>
      </c>
      <c r="R64" s="296">
        <v>14</v>
      </c>
      <c r="S64" s="296">
        <v>10</v>
      </c>
      <c r="T64" s="296">
        <v>17</v>
      </c>
      <c r="U64" s="296">
        <v>10</v>
      </c>
      <c r="V64" s="296">
        <v>19</v>
      </c>
      <c r="W64" s="296">
        <v>17</v>
      </c>
      <c r="X64" s="296">
        <v>16</v>
      </c>
      <c r="Y64" s="296">
        <v>15</v>
      </c>
      <c r="Z64" s="296">
        <v>15</v>
      </c>
      <c r="AA64" s="296">
        <v>15</v>
      </c>
      <c r="AB64" s="296">
        <v>14</v>
      </c>
      <c r="AC64" s="296">
        <v>8</v>
      </c>
      <c r="AD64" s="296">
        <v>9</v>
      </c>
      <c r="AE64" s="296">
        <v>11</v>
      </c>
      <c r="AF64" s="296">
        <v>9</v>
      </c>
      <c r="AG64" s="296">
        <v>20</v>
      </c>
      <c r="AH64" s="296">
        <v>7</v>
      </c>
      <c r="AI64" s="296">
        <v>8</v>
      </c>
      <c r="AJ64" s="296">
        <v>6</v>
      </c>
      <c r="AK64" s="296">
        <v>15</v>
      </c>
      <c r="AL64" s="296">
        <v>2</v>
      </c>
      <c r="AM64" s="296">
        <v>7</v>
      </c>
      <c r="AN64" s="296">
        <v>14</v>
      </c>
      <c r="AO64" s="296">
        <v>18</v>
      </c>
      <c r="AP64" s="296">
        <v>14</v>
      </c>
      <c r="AQ64" s="296">
        <v>9</v>
      </c>
      <c r="AR64" s="296">
        <v>14</v>
      </c>
      <c r="AS64" s="296">
        <v>12</v>
      </c>
      <c r="AT64" s="296">
        <v>10</v>
      </c>
      <c r="AU64" s="296">
        <v>14</v>
      </c>
      <c r="AV64" s="296">
        <v>11</v>
      </c>
      <c r="AW64" s="296">
        <v>13</v>
      </c>
      <c r="AX64" s="296">
        <v>7</v>
      </c>
      <c r="AY64" s="296">
        <v>6</v>
      </c>
      <c r="AZ64" s="296">
        <v>5</v>
      </c>
      <c r="BA64" s="296">
        <v>13</v>
      </c>
      <c r="BB64" s="296">
        <v>5</v>
      </c>
      <c r="BC64" s="296">
        <v>7</v>
      </c>
      <c r="BD64" s="296">
        <v>14</v>
      </c>
      <c r="BE64" s="296">
        <v>14</v>
      </c>
      <c r="BF64" s="296">
        <v>2</v>
      </c>
      <c r="BG64" s="296">
        <v>10</v>
      </c>
      <c r="BH64" s="296">
        <v>9</v>
      </c>
      <c r="BI64" s="296">
        <v>5</v>
      </c>
      <c r="BJ64" s="296">
        <v>8</v>
      </c>
      <c r="BK64" s="296">
        <v>10</v>
      </c>
      <c r="BL64" s="296">
        <v>13</v>
      </c>
      <c r="BM64" s="296">
        <v>18</v>
      </c>
      <c r="BN64" s="296">
        <v>26</v>
      </c>
      <c r="BO64" s="296">
        <v>26</v>
      </c>
      <c r="BP64" s="296">
        <v>26</v>
      </c>
      <c r="BQ64" s="296">
        <v>14</v>
      </c>
      <c r="BR64" s="296">
        <v>27</v>
      </c>
      <c r="BS64" s="296">
        <v>16</v>
      </c>
      <c r="BT64" s="296">
        <v>22</v>
      </c>
      <c r="BU64" s="296">
        <v>17</v>
      </c>
      <c r="BV64" s="296">
        <v>19</v>
      </c>
      <c r="BW64" s="296">
        <v>21</v>
      </c>
    </row>
    <row r="65" spans="1:75" x14ac:dyDescent="0.25">
      <c r="A65" t="s">
        <v>62</v>
      </c>
      <c r="B65" s="296" t="s">
        <v>18</v>
      </c>
      <c r="C65" s="296" t="s">
        <v>18</v>
      </c>
      <c r="D65" s="296" t="s">
        <v>18</v>
      </c>
      <c r="E65" s="296" t="s">
        <v>18</v>
      </c>
      <c r="F65" s="296" t="s">
        <v>18</v>
      </c>
      <c r="G65" s="296" t="s">
        <v>18</v>
      </c>
      <c r="H65" s="296" t="s">
        <v>18</v>
      </c>
      <c r="I65" s="296" t="s">
        <v>18</v>
      </c>
      <c r="J65" s="296" t="s">
        <v>18</v>
      </c>
      <c r="K65" s="296" t="s">
        <v>18</v>
      </c>
      <c r="L65" s="296" t="s">
        <v>18</v>
      </c>
      <c r="M65" s="296">
        <v>1</v>
      </c>
      <c r="N65" s="296" t="s">
        <v>18</v>
      </c>
      <c r="O65" s="296" t="s">
        <v>18</v>
      </c>
      <c r="P65" s="296" t="s">
        <v>18</v>
      </c>
      <c r="Q65" s="296" t="s">
        <v>18</v>
      </c>
      <c r="R65" s="296" t="s">
        <v>18</v>
      </c>
      <c r="S65" s="296" t="s">
        <v>18</v>
      </c>
      <c r="T65" s="296" t="s">
        <v>18</v>
      </c>
      <c r="U65" s="296" t="s">
        <v>18</v>
      </c>
      <c r="V65" s="296" t="s">
        <v>18</v>
      </c>
      <c r="W65" s="296" t="s">
        <v>18</v>
      </c>
      <c r="X65" s="296" t="s">
        <v>18</v>
      </c>
      <c r="Y65" s="296" t="s">
        <v>18</v>
      </c>
      <c r="Z65" s="296" t="s">
        <v>18</v>
      </c>
      <c r="AA65" s="296" t="s">
        <v>18</v>
      </c>
      <c r="AB65" s="296" t="s">
        <v>18</v>
      </c>
      <c r="AC65" s="296">
        <v>2</v>
      </c>
      <c r="AD65" s="296" t="s">
        <v>18</v>
      </c>
      <c r="AE65" s="296" t="s">
        <v>18</v>
      </c>
      <c r="AF65" s="296" t="s">
        <v>18</v>
      </c>
      <c r="AG65" s="296" t="s">
        <v>18</v>
      </c>
      <c r="AH65" s="296" t="s">
        <v>18</v>
      </c>
      <c r="AI65" s="296" t="s">
        <v>18</v>
      </c>
      <c r="AJ65" s="296" t="s">
        <v>18</v>
      </c>
      <c r="AK65" s="296" t="s">
        <v>18</v>
      </c>
      <c r="AL65" s="296" t="s">
        <v>18</v>
      </c>
      <c r="AM65" s="296" t="s">
        <v>18</v>
      </c>
      <c r="AN65" s="296" t="s">
        <v>18</v>
      </c>
      <c r="AO65" s="296" t="s">
        <v>18</v>
      </c>
      <c r="AP65" s="296" t="s">
        <v>18</v>
      </c>
      <c r="AQ65" s="296" t="s">
        <v>18</v>
      </c>
      <c r="AR65" s="296" t="s">
        <v>18</v>
      </c>
      <c r="AS65" s="296" t="s">
        <v>18</v>
      </c>
      <c r="AT65" s="296" t="s">
        <v>18</v>
      </c>
      <c r="AU65" s="296" t="s">
        <v>18</v>
      </c>
      <c r="AV65" s="296" t="s">
        <v>18</v>
      </c>
      <c r="AW65" s="296" t="s">
        <v>18</v>
      </c>
      <c r="AX65" s="296" t="s">
        <v>18</v>
      </c>
      <c r="AY65" s="296" t="s">
        <v>18</v>
      </c>
      <c r="AZ65" s="296" t="s">
        <v>18</v>
      </c>
      <c r="BA65" s="296" t="s">
        <v>18</v>
      </c>
      <c r="BB65" s="296" t="s">
        <v>18</v>
      </c>
      <c r="BC65" s="296">
        <v>2</v>
      </c>
      <c r="BD65" s="296" t="s">
        <v>18</v>
      </c>
      <c r="BE65" s="296" t="s">
        <v>18</v>
      </c>
      <c r="BF65" s="296">
        <v>1</v>
      </c>
      <c r="BG65" s="296" t="s">
        <v>18</v>
      </c>
      <c r="BH65" s="296" t="s">
        <v>18</v>
      </c>
      <c r="BI65" s="296" t="s">
        <v>18</v>
      </c>
      <c r="BJ65" s="296" t="s">
        <v>18</v>
      </c>
      <c r="BK65" s="296" t="s">
        <v>18</v>
      </c>
      <c r="BL65" s="296" t="s">
        <v>18</v>
      </c>
      <c r="BM65" s="296" t="s">
        <v>18</v>
      </c>
      <c r="BN65" s="296" t="s">
        <v>18</v>
      </c>
      <c r="BO65" s="296" t="s">
        <v>18</v>
      </c>
      <c r="BP65" s="296" t="s">
        <v>18</v>
      </c>
      <c r="BQ65" s="296" t="s">
        <v>18</v>
      </c>
      <c r="BR65" s="296" t="s">
        <v>18</v>
      </c>
      <c r="BS65" s="296" t="s">
        <v>18</v>
      </c>
      <c r="BT65" s="296" t="s">
        <v>18</v>
      </c>
      <c r="BU65" s="296" t="s">
        <v>18</v>
      </c>
      <c r="BV65" s="296" t="s">
        <v>18</v>
      </c>
      <c r="BW65" s="296" t="s">
        <v>18</v>
      </c>
    </row>
    <row r="66" spans="1:75" x14ac:dyDescent="0.25">
      <c r="A66" t="s">
        <v>63</v>
      </c>
      <c r="B66" s="296">
        <v>7</v>
      </c>
      <c r="C66" s="296">
        <v>6</v>
      </c>
      <c r="D66" s="296">
        <v>5</v>
      </c>
      <c r="E66" s="296">
        <v>3</v>
      </c>
      <c r="F66" s="296">
        <v>1</v>
      </c>
      <c r="G66" s="296">
        <v>2</v>
      </c>
      <c r="H66" s="296">
        <v>11</v>
      </c>
      <c r="I66" s="296">
        <v>5</v>
      </c>
      <c r="J66" s="296">
        <v>4</v>
      </c>
      <c r="K66" s="296">
        <v>12</v>
      </c>
      <c r="L66" s="296">
        <v>3</v>
      </c>
      <c r="M66" s="296">
        <v>4</v>
      </c>
      <c r="N66" s="296">
        <v>2</v>
      </c>
      <c r="O66" s="296">
        <v>2</v>
      </c>
      <c r="P66" s="296">
        <v>5</v>
      </c>
      <c r="Q66" s="296">
        <v>6</v>
      </c>
      <c r="R66" s="296">
        <v>7</v>
      </c>
      <c r="S66" s="296">
        <v>3</v>
      </c>
      <c r="T66" s="296">
        <v>5</v>
      </c>
      <c r="U66" s="296">
        <v>2</v>
      </c>
      <c r="V66" s="296">
        <v>9</v>
      </c>
      <c r="W66" s="296">
        <v>6</v>
      </c>
      <c r="X66" s="296">
        <v>6</v>
      </c>
      <c r="Y66" s="296">
        <v>7</v>
      </c>
      <c r="Z66" s="296">
        <v>11</v>
      </c>
      <c r="AA66" s="296">
        <v>11</v>
      </c>
      <c r="AB66" s="296">
        <v>6</v>
      </c>
      <c r="AC66" s="296">
        <v>6</v>
      </c>
      <c r="AD66" s="296">
        <v>2</v>
      </c>
      <c r="AE66" s="296">
        <v>2</v>
      </c>
      <c r="AF66" s="296">
        <v>2</v>
      </c>
      <c r="AG66" s="296">
        <v>2</v>
      </c>
      <c r="AH66" s="296">
        <v>2</v>
      </c>
      <c r="AI66" s="296" t="s">
        <v>18</v>
      </c>
      <c r="AJ66" s="296" t="s">
        <v>18</v>
      </c>
      <c r="AK66" s="296">
        <v>7</v>
      </c>
      <c r="AL66" s="296">
        <v>7</v>
      </c>
      <c r="AM66" s="296">
        <v>5</v>
      </c>
      <c r="AN66" s="296">
        <v>6</v>
      </c>
      <c r="AO66" s="296">
        <v>10</v>
      </c>
      <c r="AP66" s="296">
        <v>2</v>
      </c>
      <c r="AQ66" s="296">
        <v>2</v>
      </c>
      <c r="AR66" s="296">
        <v>6</v>
      </c>
      <c r="AS66" s="296">
        <v>12</v>
      </c>
      <c r="AT66" s="296">
        <v>5</v>
      </c>
      <c r="AU66" s="296">
        <v>3</v>
      </c>
      <c r="AV66" s="296">
        <v>3</v>
      </c>
      <c r="AW66" s="296">
        <v>7</v>
      </c>
      <c r="AX66" s="296" t="s">
        <v>18</v>
      </c>
      <c r="AY66" s="296" t="s">
        <v>18</v>
      </c>
      <c r="AZ66" s="296">
        <v>2</v>
      </c>
      <c r="BA66" s="296">
        <v>3</v>
      </c>
      <c r="BB66" s="296">
        <v>4</v>
      </c>
      <c r="BC66" s="296" t="s">
        <v>18</v>
      </c>
      <c r="BD66" s="296">
        <v>1</v>
      </c>
      <c r="BE66" s="296">
        <v>5</v>
      </c>
      <c r="BF66" s="296">
        <v>5</v>
      </c>
      <c r="BG66" s="296">
        <v>3</v>
      </c>
      <c r="BH66" s="296">
        <v>1</v>
      </c>
      <c r="BI66" s="296">
        <v>2</v>
      </c>
      <c r="BJ66" s="296" t="s">
        <v>18</v>
      </c>
      <c r="BK66" s="296">
        <v>4</v>
      </c>
      <c r="BL66" s="296">
        <v>1</v>
      </c>
      <c r="BM66" s="296">
        <v>3</v>
      </c>
      <c r="BN66" s="296" t="s">
        <v>18</v>
      </c>
      <c r="BO66" s="296">
        <v>3</v>
      </c>
      <c r="BP66" s="296">
        <v>4</v>
      </c>
      <c r="BQ66" s="296">
        <v>2</v>
      </c>
      <c r="BR66" s="296">
        <v>1</v>
      </c>
      <c r="BS66" s="296">
        <v>2</v>
      </c>
      <c r="BT66" s="296">
        <v>2</v>
      </c>
      <c r="BU66" s="296">
        <v>3</v>
      </c>
      <c r="BV66" s="296">
        <v>3</v>
      </c>
      <c r="BW66" s="296">
        <v>8</v>
      </c>
    </row>
    <row r="67" spans="1:75" x14ac:dyDescent="0.25">
      <c r="A67" t="s">
        <v>64</v>
      </c>
      <c r="B67" s="296">
        <v>2</v>
      </c>
      <c r="C67" s="296">
        <v>6</v>
      </c>
      <c r="D67" s="296">
        <v>15</v>
      </c>
      <c r="E67" s="296">
        <v>11</v>
      </c>
      <c r="F67" s="296">
        <v>8</v>
      </c>
      <c r="G67" s="296">
        <v>8</v>
      </c>
      <c r="H67" s="296">
        <v>7</v>
      </c>
      <c r="I67" s="296">
        <v>7</v>
      </c>
      <c r="J67" s="296">
        <v>14</v>
      </c>
      <c r="K67" s="296">
        <v>9</v>
      </c>
      <c r="L67" s="296">
        <v>10</v>
      </c>
      <c r="M67" s="296">
        <v>4</v>
      </c>
      <c r="N67" s="296">
        <v>5</v>
      </c>
      <c r="O67" s="296">
        <v>4</v>
      </c>
      <c r="P67" s="296">
        <v>4</v>
      </c>
      <c r="Q67" s="296">
        <v>6</v>
      </c>
      <c r="R67" s="296">
        <v>4</v>
      </c>
      <c r="S67" s="296">
        <v>4</v>
      </c>
      <c r="T67" s="296">
        <v>3</v>
      </c>
      <c r="U67" s="296">
        <v>8</v>
      </c>
      <c r="V67" s="296">
        <v>15</v>
      </c>
      <c r="W67" s="296">
        <v>4</v>
      </c>
      <c r="X67" s="296">
        <v>7</v>
      </c>
      <c r="Y67" s="296">
        <v>12</v>
      </c>
      <c r="Z67" s="296">
        <v>7</v>
      </c>
      <c r="AA67" s="296">
        <v>3</v>
      </c>
      <c r="AB67" s="296">
        <v>2</v>
      </c>
      <c r="AC67" s="296">
        <v>1</v>
      </c>
      <c r="AD67" s="296" t="s">
        <v>18</v>
      </c>
      <c r="AE67" s="296">
        <v>4</v>
      </c>
      <c r="AF67" s="296">
        <v>5</v>
      </c>
      <c r="AG67" s="296">
        <v>14</v>
      </c>
      <c r="AH67" s="296">
        <v>1</v>
      </c>
      <c r="AI67" s="296">
        <v>2</v>
      </c>
      <c r="AJ67" s="296">
        <v>10</v>
      </c>
      <c r="AK67" s="296">
        <v>14</v>
      </c>
      <c r="AL67" s="296">
        <v>5</v>
      </c>
      <c r="AM67" s="296">
        <v>13</v>
      </c>
      <c r="AN67" s="296">
        <v>7</v>
      </c>
      <c r="AO67" s="296">
        <v>7</v>
      </c>
      <c r="AP67" s="296">
        <v>4</v>
      </c>
      <c r="AQ67" s="296">
        <v>6</v>
      </c>
      <c r="AR67" s="296">
        <v>9</v>
      </c>
      <c r="AS67" s="296">
        <v>12</v>
      </c>
      <c r="AT67" s="296">
        <v>2</v>
      </c>
      <c r="AU67" s="296">
        <v>10</v>
      </c>
      <c r="AV67" s="296">
        <v>9</v>
      </c>
      <c r="AW67" s="296">
        <v>6</v>
      </c>
      <c r="AX67" s="296">
        <v>8</v>
      </c>
      <c r="AY67" s="296">
        <v>5</v>
      </c>
      <c r="AZ67" s="296">
        <v>6</v>
      </c>
      <c r="BA67" s="296">
        <v>4</v>
      </c>
      <c r="BB67" s="296">
        <v>4</v>
      </c>
      <c r="BC67" s="296">
        <v>2</v>
      </c>
      <c r="BD67" s="296">
        <v>3</v>
      </c>
      <c r="BE67" s="296">
        <v>6</v>
      </c>
      <c r="BF67" s="296">
        <v>3</v>
      </c>
      <c r="BG67" s="296">
        <v>7</v>
      </c>
      <c r="BH67" s="296">
        <v>6</v>
      </c>
      <c r="BI67" s="296">
        <v>3</v>
      </c>
      <c r="BJ67" s="296">
        <v>6</v>
      </c>
      <c r="BK67" s="296">
        <v>11</v>
      </c>
      <c r="BL67" s="296">
        <v>4</v>
      </c>
      <c r="BM67" s="296">
        <v>10</v>
      </c>
      <c r="BN67" s="296">
        <v>6</v>
      </c>
      <c r="BO67" s="296">
        <v>11</v>
      </c>
      <c r="BP67" s="296">
        <v>11</v>
      </c>
      <c r="BQ67" s="296">
        <v>15</v>
      </c>
      <c r="BR67" s="296">
        <v>8</v>
      </c>
      <c r="BS67" s="296">
        <v>9</v>
      </c>
      <c r="BT67" s="296">
        <v>10</v>
      </c>
      <c r="BU67" s="296">
        <v>10</v>
      </c>
      <c r="BV67" s="296">
        <v>6</v>
      </c>
      <c r="BW67" s="296">
        <v>5</v>
      </c>
    </row>
    <row r="68" spans="1:75" x14ac:dyDescent="0.25">
      <c r="A68" t="s">
        <v>65</v>
      </c>
      <c r="B68" s="296">
        <v>15</v>
      </c>
      <c r="C68" s="296">
        <v>16</v>
      </c>
      <c r="D68" s="296">
        <v>10</v>
      </c>
      <c r="E68" s="296">
        <v>11</v>
      </c>
      <c r="F68" s="296">
        <v>17</v>
      </c>
      <c r="G68" s="296">
        <v>23</v>
      </c>
      <c r="H68" s="296">
        <v>17</v>
      </c>
      <c r="I68" s="296">
        <v>21</v>
      </c>
      <c r="J68" s="296">
        <v>30</v>
      </c>
      <c r="K68" s="296">
        <v>32</v>
      </c>
      <c r="L68" s="296">
        <v>37</v>
      </c>
      <c r="M68" s="296">
        <v>23</v>
      </c>
      <c r="N68" s="296">
        <v>23</v>
      </c>
      <c r="O68" s="296">
        <v>29</v>
      </c>
      <c r="P68" s="296">
        <v>38</v>
      </c>
      <c r="Q68" s="296">
        <v>31</v>
      </c>
      <c r="R68" s="296">
        <v>27</v>
      </c>
      <c r="S68" s="296">
        <v>41</v>
      </c>
      <c r="T68" s="296">
        <v>28</v>
      </c>
      <c r="U68" s="296">
        <v>26</v>
      </c>
      <c r="V68" s="296">
        <v>32</v>
      </c>
      <c r="W68" s="296">
        <v>33</v>
      </c>
      <c r="X68" s="296">
        <v>36</v>
      </c>
      <c r="Y68" s="296">
        <v>26</v>
      </c>
      <c r="Z68" s="296">
        <v>23</v>
      </c>
      <c r="AA68" s="296">
        <v>32</v>
      </c>
      <c r="AB68" s="296">
        <v>36</v>
      </c>
      <c r="AC68" s="296">
        <v>20</v>
      </c>
      <c r="AD68" s="296">
        <v>32</v>
      </c>
      <c r="AE68" s="296">
        <v>27</v>
      </c>
      <c r="AF68" s="296">
        <v>27</v>
      </c>
      <c r="AG68" s="296">
        <v>24</v>
      </c>
      <c r="AH68" s="296">
        <v>13</v>
      </c>
      <c r="AI68" s="296">
        <v>25</v>
      </c>
      <c r="AJ68" s="296">
        <v>22</v>
      </c>
      <c r="AK68" s="296">
        <v>20</v>
      </c>
      <c r="AL68" s="296">
        <v>16</v>
      </c>
      <c r="AM68" s="296">
        <v>15</v>
      </c>
      <c r="AN68" s="296">
        <v>30</v>
      </c>
      <c r="AO68" s="296">
        <v>39</v>
      </c>
      <c r="AP68" s="296">
        <v>27</v>
      </c>
      <c r="AQ68" s="296">
        <v>28</v>
      </c>
      <c r="AR68" s="296">
        <v>23</v>
      </c>
      <c r="AS68" s="296">
        <v>29</v>
      </c>
      <c r="AT68" s="296">
        <v>19</v>
      </c>
      <c r="AU68" s="296">
        <v>21</v>
      </c>
      <c r="AV68" s="296">
        <v>18</v>
      </c>
      <c r="AW68" s="296">
        <v>18</v>
      </c>
      <c r="AX68" s="296">
        <v>20</v>
      </c>
      <c r="AY68" s="296">
        <v>22</v>
      </c>
      <c r="AZ68" s="296">
        <v>13</v>
      </c>
      <c r="BA68" s="296">
        <v>12</v>
      </c>
      <c r="BB68" s="296">
        <v>8</v>
      </c>
      <c r="BC68" s="296">
        <v>8</v>
      </c>
      <c r="BD68" s="296">
        <v>14</v>
      </c>
      <c r="BE68" s="296">
        <v>19</v>
      </c>
      <c r="BF68" s="296">
        <v>20</v>
      </c>
      <c r="BG68" s="296">
        <v>23</v>
      </c>
      <c r="BH68" s="296">
        <v>29</v>
      </c>
      <c r="BI68" s="296">
        <v>23</v>
      </c>
      <c r="BJ68" s="296">
        <v>11</v>
      </c>
      <c r="BK68" s="296">
        <v>15</v>
      </c>
      <c r="BL68" s="296">
        <v>19</v>
      </c>
      <c r="BM68" s="296">
        <v>10</v>
      </c>
      <c r="BN68" s="296">
        <v>14</v>
      </c>
      <c r="BO68" s="296">
        <v>17</v>
      </c>
      <c r="BP68" s="296">
        <v>20</v>
      </c>
      <c r="BQ68" s="296">
        <v>24</v>
      </c>
      <c r="BR68" s="296">
        <v>14</v>
      </c>
      <c r="BS68" s="296">
        <v>16</v>
      </c>
      <c r="BT68" s="296">
        <v>27</v>
      </c>
      <c r="BU68" s="296">
        <v>21</v>
      </c>
      <c r="BV68" s="296">
        <v>23</v>
      </c>
      <c r="BW68" s="296">
        <v>36</v>
      </c>
    </row>
    <row r="69" spans="1:75" x14ac:dyDescent="0.25">
      <c r="A69" t="s">
        <v>66</v>
      </c>
      <c r="B69" s="296">
        <v>5</v>
      </c>
      <c r="C69" s="296">
        <v>5</v>
      </c>
      <c r="D69" s="296">
        <v>42</v>
      </c>
      <c r="E69" s="296">
        <v>22</v>
      </c>
      <c r="F69" s="296">
        <v>12</v>
      </c>
      <c r="G69" s="296">
        <v>11</v>
      </c>
      <c r="H69" s="296">
        <v>29</v>
      </c>
      <c r="I69" s="296">
        <v>24</v>
      </c>
      <c r="J69" s="296">
        <v>8</v>
      </c>
      <c r="K69" s="296">
        <v>20</v>
      </c>
      <c r="L69" s="296">
        <v>25</v>
      </c>
      <c r="M69" s="296">
        <v>13</v>
      </c>
      <c r="N69" s="296">
        <v>15</v>
      </c>
      <c r="O69" s="296">
        <v>12</v>
      </c>
      <c r="P69" s="296">
        <v>3</v>
      </c>
      <c r="Q69" s="296">
        <v>10</v>
      </c>
      <c r="R69" s="296">
        <v>1</v>
      </c>
      <c r="S69" s="296">
        <v>15</v>
      </c>
      <c r="T69" s="296">
        <v>8</v>
      </c>
      <c r="U69" s="296">
        <v>7</v>
      </c>
      <c r="V69" s="296">
        <v>6</v>
      </c>
      <c r="W69" s="296">
        <v>8</v>
      </c>
      <c r="X69" s="296">
        <v>11</v>
      </c>
      <c r="Y69" s="296">
        <v>10</v>
      </c>
      <c r="Z69" s="296">
        <v>4</v>
      </c>
      <c r="AA69" s="296">
        <v>7</v>
      </c>
      <c r="AB69" s="296">
        <v>9</v>
      </c>
      <c r="AC69" s="296">
        <v>7</v>
      </c>
      <c r="AD69" s="296">
        <v>5</v>
      </c>
      <c r="AE69" s="296">
        <v>9</v>
      </c>
      <c r="AF69" s="296">
        <v>7</v>
      </c>
      <c r="AG69" s="296">
        <v>5</v>
      </c>
      <c r="AH69" s="296">
        <v>4</v>
      </c>
      <c r="AI69" s="296">
        <v>11</v>
      </c>
      <c r="AJ69" s="296">
        <v>4</v>
      </c>
      <c r="AK69" s="296">
        <v>1</v>
      </c>
      <c r="AL69" s="296">
        <v>4</v>
      </c>
      <c r="AM69" s="296">
        <v>4</v>
      </c>
      <c r="AN69" s="296">
        <v>1</v>
      </c>
      <c r="AO69" s="296">
        <v>6</v>
      </c>
      <c r="AP69" s="296">
        <v>5</v>
      </c>
      <c r="AQ69" s="296">
        <v>5</v>
      </c>
      <c r="AR69" s="296">
        <v>3</v>
      </c>
      <c r="AS69" s="296">
        <v>7</v>
      </c>
      <c r="AT69" s="296">
        <v>6</v>
      </c>
      <c r="AU69" s="296">
        <v>4</v>
      </c>
      <c r="AV69" s="296">
        <v>11</v>
      </c>
      <c r="AW69" s="296">
        <v>4</v>
      </c>
      <c r="AX69" s="296">
        <v>2</v>
      </c>
      <c r="AY69" s="296">
        <v>6</v>
      </c>
      <c r="AZ69" s="296">
        <v>3</v>
      </c>
      <c r="BA69" s="296">
        <v>2</v>
      </c>
      <c r="BB69" s="296">
        <v>8</v>
      </c>
      <c r="BC69" s="296">
        <v>6</v>
      </c>
      <c r="BD69" s="296">
        <v>2</v>
      </c>
      <c r="BE69" s="296">
        <v>5</v>
      </c>
      <c r="BF69" s="296">
        <v>7</v>
      </c>
      <c r="BG69" s="296">
        <v>4</v>
      </c>
      <c r="BH69" s="296">
        <v>3</v>
      </c>
      <c r="BI69" s="296">
        <v>8</v>
      </c>
      <c r="BJ69" s="296">
        <v>4</v>
      </c>
      <c r="BK69" s="296">
        <v>5</v>
      </c>
      <c r="BL69" s="296">
        <v>2</v>
      </c>
      <c r="BM69" s="296">
        <v>15</v>
      </c>
      <c r="BN69" s="296">
        <v>7</v>
      </c>
      <c r="BO69" s="296">
        <v>7</v>
      </c>
      <c r="BP69" s="296">
        <v>5</v>
      </c>
      <c r="BQ69" s="296">
        <v>7</v>
      </c>
      <c r="BR69" s="296">
        <v>3</v>
      </c>
      <c r="BS69" s="296">
        <v>8</v>
      </c>
      <c r="BT69" s="296">
        <v>8</v>
      </c>
      <c r="BU69" s="296">
        <v>6</v>
      </c>
      <c r="BV69" s="296">
        <v>5</v>
      </c>
      <c r="BW69" s="296">
        <v>4</v>
      </c>
    </row>
    <row r="70" spans="1:75" x14ac:dyDescent="0.25">
      <c r="A70" t="s">
        <v>67</v>
      </c>
      <c r="B70" s="296">
        <v>5</v>
      </c>
      <c r="C70" s="296">
        <v>7</v>
      </c>
      <c r="D70" s="296">
        <v>9</v>
      </c>
      <c r="E70" s="296">
        <v>9</v>
      </c>
      <c r="F70" s="296">
        <v>9</v>
      </c>
      <c r="G70" s="296">
        <v>8</v>
      </c>
      <c r="H70" s="296">
        <v>11</v>
      </c>
      <c r="I70" s="296">
        <v>8</v>
      </c>
      <c r="J70" s="296">
        <v>5</v>
      </c>
      <c r="K70" s="296">
        <v>9</v>
      </c>
      <c r="L70" s="296">
        <v>8</v>
      </c>
      <c r="M70" s="296">
        <v>13</v>
      </c>
      <c r="N70" s="296">
        <v>10</v>
      </c>
      <c r="O70" s="296">
        <v>8</v>
      </c>
      <c r="P70" s="296">
        <v>8</v>
      </c>
      <c r="Q70" s="296">
        <v>10</v>
      </c>
      <c r="R70" s="296">
        <v>10</v>
      </c>
      <c r="S70" s="296">
        <v>9</v>
      </c>
      <c r="T70" s="296">
        <v>10</v>
      </c>
      <c r="U70" s="296">
        <v>15</v>
      </c>
      <c r="V70" s="296">
        <v>10</v>
      </c>
      <c r="W70" s="296">
        <v>9</v>
      </c>
      <c r="X70" s="296">
        <v>7</v>
      </c>
      <c r="Y70" s="296">
        <v>5</v>
      </c>
      <c r="Z70" s="296">
        <v>7</v>
      </c>
      <c r="AA70" s="296">
        <v>9</v>
      </c>
      <c r="AB70" s="296">
        <v>13</v>
      </c>
      <c r="AC70" s="296">
        <v>10</v>
      </c>
      <c r="AD70" s="296">
        <v>3</v>
      </c>
      <c r="AE70" s="296">
        <v>4</v>
      </c>
      <c r="AF70" s="296">
        <v>5</v>
      </c>
      <c r="AG70" s="296">
        <v>12</v>
      </c>
      <c r="AH70" s="296">
        <v>5</v>
      </c>
      <c r="AI70" s="296">
        <v>4</v>
      </c>
      <c r="AJ70" s="296">
        <v>8</v>
      </c>
      <c r="AK70" s="296">
        <v>11</v>
      </c>
      <c r="AL70" s="296">
        <v>9</v>
      </c>
      <c r="AM70" s="296" t="s">
        <v>18</v>
      </c>
      <c r="AN70" s="296">
        <v>4</v>
      </c>
      <c r="AO70" s="296">
        <v>4</v>
      </c>
      <c r="AP70" s="296">
        <v>4</v>
      </c>
      <c r="AQ70" s="296">
        <v>1</v>
      </c>
      <c r="AR70" s="296">
        <v>3</v>
      </c>
      <c r="AS70" s="296">
        <v>1</v>
      </c>
      <c r="AT70" s="296">
        <v>6</v>
      </c>
      <c r="AU70" s="296">
        <v>6</v>
      </c>
      <c r="AV70" s="296">
        <v>9</v>
      </c>
      <c r="AW70" s="296">
        <v>8</v>
      </c>
      <c r="AX70" s="296">
        <v>7</v>
      </c>
      <c r="AY70" s="296">
        <v>7</v>
      </c>
      <c r="AZ70" s="296">
        <v>10</v>
      </c>
      <c r="BA70" s="296">
        <v>6</v>
      </c>
      <c r="BB70" s="296">
        <v>3</v>
      </c>
      <c r="BC70" s="296">
        <v>4</v>
      </c>
      <c r="BD70" s="296">
        <v>6</v>
      </c>
      <c r="BE70" s="296">
        <v>1</v>
      </c>
      <c r="BF70" s="296">
        <v>3</v>
      </c>
      <c r="BG70" s="296">
        <v>6</v>
      </c>
      <c r="BH70" s="296">
        <v>8</v>
      </c>
      <c r="BI70" s="296">
        <v>10</v>
      </c>
      <c r="BJ70" s="296">
        <v>4</v>
      </c>
      <c r="BK70" s="296">
        <v>4</v>
      </c>
      <c r="BL70" s="296">
        <v>4</v>
      </c>
      <c r="BM70" s="296">
        <v>3</v>
      </c>
      <c r="BN70" s="296">
        <v>2</v>
      </c>
      <c r="BO70" s="296">
        <v>1</v>
      </c>
      <c r="BP70" s="296">
        <v>3</v>
      </c>
      <c r="BQ70" s="296">
        <v>4</v>
      </c>
      <c r="BR70" s="296">
        <v>4</v>
      </c>
      <c r="BS70" s="296">
        <v>5</v>
      </c>
      <c r="BT70" s="296">
        <v>1</v>
      </c>
      <c r="BU70" s="296" t="s">
        <v>18</v>
      </c>
      <c r="BV70" s="296">
        <v>2</v>
      </c>
      <c r="BW70" s="296">
        <v>2</v>
      </c>
    </row>
    <row r="71" spans="1:75" x14ac:dyDescent="0.25">
      <c r="A71" t="s">
        <v>68</v>
      </c>
      <c r="B71" s="296" t="s">
        <v>18</v>
      </c>
      <c r="C71" s="296">
        <v>4</v>
      </c>
      <c r="D71" s="296" t="s">
        <v>18</v>
      </c>
      <c r="E71" s="296">
        <v>1</v>
      </c>
      <c r="F71" s="296" t="s">
        <v>18</v>
      </c>
      <c r="G71" s="296" t="s">
        <v>18</v>
      </c>
      <c r="H71" s="296">
        <v>1</v>
      </c>
      <c r="I71" s="296">
        <v>7</v>
      </c>
      <c r="J71" s="296">
        <v>8</v>
      </c>
      <c r="K71" s="296">
        <v>13</v>
      </c>
      <c r="L71" s="296">
        <v>11</v>
      </c>
      <c r="M71" s="296">
        <v>7</v>
      </c>
      <c r="N71" s="296">
        <v>6</v>
      </c>
      <c r="O71" s="296">
        <v>7</v>
      </c>
      <c r="P71" s="296">
        <v>7</v>
      </c>
      <c r="Q71" s="296">
        <v>2</v>
      </c>
      <c r="R71" s="296">
        <v>3</v>
      </c>
      <c r="S71" s="296">
        <v>1</v>
      </c>
      <c r="T71" s="296">
        <v>8</v>
      </c>
      <c r="U71" s="296">
        <v>4</v>
      </c>
      <c r="V71" s="296">
        <v>1</v>
      </c>
      <c r="W71" s="296">
        <v>9</v>
      </c>
      <c r="X71" s="296">
        <v>8</v>
      </c>
      <c r="Y71" s="296">
        <v>1</v>
      </c>
      <c r="Z71" s="296">
        <v>7</v>
      </c>
      <c r="AA71" s="296">
        <v>6</v>
      </c>
      <c r="AB71" s="296">
        <v>9</v>
      </c>
      <c r="AC71" s="296">
        <v>3</v>
      </c>
      <c r="AD71" s="296">
        <v>3</v>
      </c>
      <c r="AE71" s="296">
        <v>8</v>
      </c>
      <c r="AF71" s="296">
        <v>3</v>
      </c>
      <c r="AG71" s="296">
        <v>6</v>
      </c>
      <c r="AH71" s="296">
        <v>6</v>
      </c>
      <c r="AI71" s="296">
        <v>1</v>
      </c>
      <c r="AJ71" s="296">
        <v>2</v>
      </c>
      <c r="AK71" s="296">
        <v>7</v>
      </c>
      <c r="AL71" s="296">
        <v>4</v>
      </c>
      <c r="AM71" s="296">
        <v>8</v>
      </c>
      <c r="AN71" s="296">
        <v>5</v>
      </c>
      <c r="AO71" s="296">
        <v>6</v>
      </c>
      <c r="AP71" s="296">
        <v>1</v>
      </c>
      <c r="AQ71" s="296">
        <v>4</v>
      </c>
      <c r="AR71" s="296">
        <v>4</v>
      </c>
      <c r="AS71" s="296">
        <v>5</v>
      </c>
      <c r="AT71" s="296">
        <v>8</v>
      </c>
      <c r="AU71" s="296">
        <v>6</v>
      </c>
      <c r="AV71" s="296">
        <v>7</v>
      </c>
      <c r="AW71" s="296">
        <v>4</v>
      </c>
      <c r="AX71" s="296">
        <v>4</v>
      </c>
      <c r="AY71" s="296">
        <v>3</v>
      </c>
      <c r="AZ71" s="296">
        <v>2</v>
      </c>
      <c r="BA71" s="296">
        <v>5</v>
      </c>
      <c r="BB71" s="296">
        <v>2</v>
      </c>
      <c r="BC71" s="296" t="s">
        <v>18</v>
      </c>
      <c r="BD71" s="296">
        <v>5</v>
      </c>
      <c r="BE71" s="296">
        <v>5</v>
      </c>
      <c r="BF71" s="296">
        <v>3</v>
      </c>
      <c r="BG71" s="296">
        <v>6</v>
      </c>
      <c r="BH71" s="296">
        <v>9</v>
      </c>
      <c r="BI71" s="296">
        <v>8</v>
      </c>
      <c r="BJ71" s="296" t="s">
        <v>18</v>
      </c>
      <c r="BK71" s="296">
        <v>7</v>
      </c>
      <c r="BL71" s="296">
        <v>2</v>
      </c>
      <c r="BM71" s="296">
        <v>1</v>
      </c>
      <c r="BN71" s="296" t="s">
        <v>18</v>
      </c>
      <c r="BO71" s="296" t="s">
        <v>18</v>
      </c>
      <c r="BP71" s="296">
        <v>3</v>
      </c>
      <c r="BQ71" s="296">
        <v>1</v>
      </c>
      <c r="BR71" s="296">
        <v>2</v>
      </c>
      <c r="BS71" s="296">
        <v>6</v>
      </c>
      <c r="BT71" s="296">
        <v>5</v>
      </c>
      <c r="BU71" s="296">
        <v>3</v>
      </c>
      <c r="BV71" s="296">
        <v>6</v>
      </c>
      <c r="BW71" s="296">
        <v>8</v>
      </c>
    </row>
    <row r="72" spans="1:75" x14ac:dyDescent="0.25">
      <c r="A72" t="s">
        <v>69</v>
      </c>
      <c r="B72" s="296" t="s">
        <v>18</v>
      </c>
      <c r="C72" s="296">
        <v>1</v>
      </c>
      <c r="D72" s="296" t="s">
        <v>18</v>
      </c>
      <c r="E72" s="296" t="s">
        <v>18</v>
      </c>
      <c r="F72" s="296" t="s">
        <v>18</v>
      </c>
      <c r="G72" s="296" t="s">
        <v>18</v>
      </c>
      <c r="H72" s="296" t="s">
        <v>18</v>
      </c>
      <c r="I72" s="296" t="s">
        <v>18</v>
      </c>
      <c r="J72" s="296" t="s">
        <v>18</v>
      </c>
      <c r="K72" s="296" t="s">
        <v>18</v>
      </c>
      <c r="L72" s="296" t="s">
        <v>18</v>
      </c>
      <c r="M72" s="296" t="s">
        <v>18</v>
      </c>
      <c r="N72" s="296" t="s">
        <v>18</v>
      </c>
      <c r="O72" s="296" t="s">
        <v>18</v>
      </c>
      <c r="P72" s="296">
        <v>2</v>
      </c>
      <c r="Q72" s="296">
        <v>1</v>
      </c>
      <c r="R72" s="296" t="s">
        <v>18</v>
      </c>
      <c r="S72" s="296" t="s">
        <v>18</v>
      </c>
      <c r="T72" s="296" t="s">
        <v>18</v>
      </c>
      <c r="U72" s="296" t="s">
        <v>18</v>
      </c>
      <c r="V72" s="296" t="s">
        <v>18</v>
      </c>
      <c r="W72" s="296">
        <v>2</v>
      </c>
      <c r="X72" s="296">
        <v>3</v>
      </c>
      <c r="Y72" s="296">
        <v>3</v>
      </c>
      <c r="Z72" s="296">
        <v>1</v>
      </c>
      <c r="AA72" s="296" t="s">
        <v>18</v>
      </c>
      <c r="AB72" s="296" t="s">
        <v>18</v>
      </c>
      <c r="AC72" s="296">
        <v>1</v>
      </c>
      <c r="AD72" s="296" t="s">
        <v>18</v>
      </c>
      <c r="AE72" s="296" t="s">
        <v>18</v>
      </c>
      <c r="AF72" s="296">
        <v>2</v>
      </c>
      <c r="AG72" s="296" t="s">
        <v>18</v>
      </c>
      <c r="AH72" s="296">
        <v>2</v>
      </c>
      <c r="AI72" s="296" t="s">
        <v>18</v>
      </c>
      <c r="AJ72" s="296" t="s">
        <v>18</v>
      </c>
      <c r="AK72" s="296" t="s">
        <v>18</v>
      </c>
      <c r="AL72" s="296">
        <v>2</v>
      </c>
      <c r="AM72" s="296">
        <v>5</v>
      </c>
      <c r="AN72" s="296">
        <v>4</v>
      </c>
      <c r="AO72" s="296">
        <v>2</v>
      </c>
      <c r="AP72" s="296" t="s">
        <v>18</v>
      </c>
      <c r="AQ72" s="296">
        <v>1</v>
      </c>
      <c r="AR72" s="296">
        <v>4</v>
      </c>
      <c r="AS72" s="296">
        <v>3</v>
      </c>
      <c r="AT72" s="296">
        <v>1</v>
      </c>
      <c r="AU72" s="296" t="s">
        <v>18</v>
      </c>
      <c r="AV72" s="296">
        <v>2</v>
      </c>
      <c r="AW72" s="296">
        <v>2</v>
      </c>
      <c r="AX72" s="296">
        <v>3</v>
      </c>
      <c r="AY72" s="296">
        <v>3</v>
      </c>
      <c r="AZ72" s="296">
        <v>2</v>
      </c>
      <c r="BA72" s="296">
        <v>4</v>
      </c>
      <c r="BB72" s="296">
        <v>4</v>
      </c>
      <c r="BC72" s="296">
        <v>3</v>
      </c>
      <c r="BD72" s="296" t="s">
        <v>18</v>
      </c>
      <c r="BE72" s="296">
        <v>3</v>
      </c>
      <c r="BF72" s="296" t="s">
        <v>18</v>
      </c>
      <c r="BG72" s="296">
        <v>1</v>
      </c>
      <c r="BH72" s="296">
        <v>3</v>
      </c>
      <c r="BI72" s="296" t="s">
        <v>18</v>
      </c>
      <c r="BJ72" s="296">
        <v>5</v>
      </c>
      <c r="BK72" s="296">
        <v>2</v>
      </c>
      <c r="BL72" s="296">
        <v>4</v>
      </c>
      <c r="BM72" s="296">
        <v>3</v>
      </c>
      <c r="BN72" s="296">
        <v>3</v>
      </c>
      <c r="BO72" s="296">
        <v>1</v>
      </c>
      <c r="BP72" s="296" t="s">
        <v>18</v>
      </c>
      <c r="BQ72" s="296" t="s">
        <v>18</v>
      </c>
      <c r="BR72" s="296" t="s">
        <v>18</v>
      </c>
      <c r="BS72" s="296">
        <v>9</v>
      </c>
      <c r="BT72" s="296">
        <v>4</v>
      </c>
      <c r="BU72" s="296" t="s">
        <v>18</v>
      </c>
      <c r="BV72" s="296">
        <v>1</v>
      </c>
      <c r="BW72" s="296">
        <v>2</v>
      </c>
    </row>
    <row r="73" spans="1:75" x14ac:dyDescent="0.25">
      <c r="A73" t="s">
        <v>70</v>
      </c>
      <c r="B73" s="296">
        <v>14</v>
      </c>
      <c r="C73" s="296">
        <v>13</v>
      </c>
      <c r="D73" s="296">
        <v>23</v>
      </c>
      <c r="E73" s="296">
        <v>23</v>
      </c>
      <c r="F73" s="296">
        <v>29</v>
      </c>
      <c r="G73" s="296">
        <v>28</v>
      </c>
      <c r="H73" s="296">
        <v>36</v>
      </c>
      <c r="I73" s="296">
        <v>30</v>
      </c>
      <c r="J73" s="296">
        <v>35</v>
      </c>
      <c r="K73" s="296">
        <v>55</v>
      </c>
      <c r="L73" s="296">
        <v>41</v>
      </c>
      <c r="M73" s="296">
        <v>30</v>
      </c>
      <c r="N73" s="296">
        <v>17</v>
      </c>
      <c r="O73" s="296">
        <v>36</v>
      </c>
      <c r="P73" s="296">
        <v>29</v>
      </c>
      <c r="Q73" s="296">
        <v>19</v>
      </c>
      <c r="R73" s="296">
        <v>20</v>
      </c>
      <c r="S73" s="296">
        <v>14</v>
      </c>
      <c r="T73" s="296">
        <v>12</v>
      </c>
      <c r="U73" s="296">
        <v>12</v>
      </c>
      <c r="V73" s="296">
        <v>12</v>
      </c>
      <c r="W73" s="296">
        <v>8</v>
      </c>
      <c r="X73" s="296">
        <v>12</v>
      </c>
      <c r="Y73" s="296">
        <v>15</v>
      </c>
      <c r="Z73" s="296">
        <v>10</v>
      </c>
      <c r="AA73" s="296">
        <v>11</v>
      </c>
      <c r="AB73" s="296">
        <v>2</v>
      </c>
      <c r="AC73" s="296">
        <v>8</v>
      </c>
      <c r="AD73" s="296">
        <v>13</v>
      </c>
      <c r="AE73" s="296">
        <v>7</v>
      </c>
      <c r="AF73" s="296">
        <v>8</v>
      </c>
      <c r="AG73" s="296">
        <v>26</v>
      </c>
      <c r="AH73" s="296">
        <v>24</v>
      </c>
      <c r="AI73" s="296">
        <v>19</v>
      </c>
      <c r="AJ73" s="296">
        <v>33</v>
      </c>
      <c r="AK73" s="296">
        <v>33</v>
      </c>
      <c r="AL73" s="296">
        <v>35</v>
      </c>
      <c r="AM73" s="296">
        <v>23</v>
      </c>
      <c r="AN73" s="296">
        <v>22</v>
      </c>
      <c r="AO73" s="296">
        <v>34</v>
      </c>
      <c r="AP73" s="296">
        <v>34</v>
      </c>
      <c r="AQ73" s="296">
        <v>14</v>
      </c>
      <c r="AR73" s="296">
        <v>23</v>
      </c>
      <c r="AS73" s="296">
        <v>28</v>
      </c>
      <c r="AT73" s="296">
        <v>33</v>
      </c>
      <c r="AU73" s="296">
        <v>32</v>
      </c>
      <c r="AV73" s="296">
        <v>36</v>
      </c>
      <c r="AW73" s="296">
        <v>37</v>
      </c>
      <c r="AX73" s="296">
        <v>24</v>
      </c>
      <c r="AY73" s="296">
        <v>29</v>
      </c>
      <c r="AZ73" s="296">
        <v>31</v>
      </c>
      <c r="BA73" s="296">
        <v>22</v>
      </c>
      <c r="BB73" s="296">
        <v>24</v>
      </c>
      <c r="BC73" s="296">
        <v>36</v>
      </c>
      <c r="BD73" s="296">
        <v>11</v>
      </c>
      <c r="BE73" s="296">
        <v>32</v>
      </c>
      <c r="BF73" s="296">
        <v>18</v>
      </c>
      <c r="BG73" s="296">
        <v>21</v>
      </c>
      <c r="BH73" s="296">
        <v>23</v>
      </c>
      <c r="BI73" s="296">
        <v>27</v>
      </c>
      <c r="BJ73" s="296">
        <v>30</v>
      </c>
      <c r="BK73" s="296">
        <v>52</v>
      </c>
      <c r="BL73" s="296">
        <v>43</v>
      </c>
      <c r="BM73" s="296">
        <v>58</v>
      </c>
      <c r="BN73" s="296">
        <v>49</v>
      </c>
      <c r="BO73" s="296">
        <v>30</v>
      </c>
      <c r="BP73" s="296">
        <v>24</v>
      </c>
      <c r="BQ73" s="296">
        <v>33</v>
      </c>
      <c r="BR73" s="296">
        <v>33</v>
      </c>
      <c r="BS73" s="296">
        <v>24</v>
      </c>
      <c r="BT73" s="296">
        <v>30</v>
      </c>
      <c r="BU73" s="296">
        <v>13</v>
      </c>
      <c r="BV73" s="296">
        <v>19</v>
      </c>
      <c r="BW73" s="296">
        <v>31</v>
      </c>
    </row>
    <row r="74" spans="1:75" x14ac:dyDescent="0.25">
      <c r="A74" t="s">
        <v>71</v>
      </c>
      <c r="B74" s="296">
        <v>1</v>
      </c>
      <c r="C74" s="296">
        <v>2</v>
      </c>
      <c r="D74" s="296">
        <v>2</v>
      </c>
      <c r="E74" s="296">
        <v>2</v>
      </c>
      <c r="F74" s="296">
        <v>1</v>
      </c>
      <c r="G74" s="296">
        <v>2</v>
      </c>
      <c r="H74" s="296">
        <v>15</v>
      </c>
      <c r="I74" s="296">
        <v>14</v>
      </c>
      <c r="J74" s="296">
        <v>13</v>
      </c>
      <c r="K74" s="296">
        <v>11</v>
      </c>
      <c r="L74" s="296">
        <v>6</v>
      </c>
      <c r="M74" s="296">
        <v>5</v>
      </c>
      <c r="N74" s="296">
        <v>1</v>
      </c>
      <c r="O74" s="296">
        <v>1</v>
      </c>
      <c r="P74" s="296">
        <v>3</v>
      </c>
      <c r="Q74" s="296">
        <v>3</v>
      </c>
      <c r="R74" s="296">
        <v>3</v>
      </c>
      <c r="S74" s="296">
        <v>4</v>
      </c>
      <c r="T74" s="296">
        <v>4</v>
      </c>
      <c r="U74" s="296">
        <v>6</v>
      </c>
      <c r="V74" s="296">
        <v>7</v>
      </c>
      <c r="W74" s="296">
        <v>4</v>
      </c>
      <c r="X74" s="296">
        <v>3</v>
      </c>
      <c r="Y74" s="296">
        <v>5</v>
      </c>
      <c r="Z74" s="296">
        <v>3</v>
      </c>
      <c r="AA74" s="296">
        <v>3</v>
      </c>
      <c r="AB74" s="296">
        <v>6</v>
      </c>
      <c r="AC74" s="296">
        <v>3</v>
      </c>
      <c r="AD74" s="296">
        <v>4</v>
      </c>
      <c r="AE74" s="296">
        <v>2</v>
      </c>
      <c r="AF74" s="296">
        <v>2</v>
      </c>
      <c r="AG74" s="296">
        <v>5</v>
      </c>
      <c r="AH74" s="296">
        <v>2</v>
      </c>
      <c r="AI74" s="296">
        <v>8</v>
      </c>
      <c r="AJ74" s="296">
        <v>3</v>
      </c>
      <c r="AK74" s="296">
        <v>6</v>
      </c>
      <c r="AL74" s="296">
        <v>2</v>
      </c>
      <c r="AM74" s="296">
        <v>6</v>
      </c>
      <c r="AN74" s="296">
        <v>4</v>
      </c>
      <c r="AO74" s="296">
        <v>3</v>
      </c>
      <c r="AP74" s="296">
        <v>5</v>
      </c>
      <c r="AQ74" s="296">
        <v>8</v>
      </c>
      <c r="AR74" s="296">
        <v>1</v>
      </c>
      <c r="AS74" s="296">
        <v>1</v>
      </c>
      <c r="AT74" s="296">
        <v>5</v>
      </c>
      <c r="AU74" s="296">
        <v>1</v>
      </c>
      <c r="AV74" s="296">
        <v>4</v>
      </c>
      <c r="AW74" s="296">
        <v>1</v>
      </c>
      <c r="AX74" s="296">
        <v>6</v>
      </c>
      <c r="AY74" s="296">
        <v>7</v>
      </c>
      <c r="AZ74" s="296" t="s">
        <v>18</v>
      </c>
      <c r="BA74" s="296">
        <v>3</v>
      </c>
      <c r="BB74" s="296">
        <v>1</v>
      </c>
      <c r="BC74" s="296" t="s">
        <v>18</v>
      </c>
      <c r="BD74" s="296">
        <v>2</v>
      </c>
      <c r="BE74" s="296" t="s">
        <v>18</v>
      </c>
      <c r="BF74" s="296">
        <v>2</v>
      </c>
      <c r="BG74" s="296">
        <v>5</v>
      </c>
      <c r="BH74" s="296">
        <v>4</v>
      </c>
      <c r="BI74" s="296">
        <v>5</v>
      </c>
      <c r="BJ74" s="296" t="s">
        <v>18</v>
      </c>
      <c r="BK74" s="296">
        <v>2</v>
      </c>
      <c r="BL74" s="296">
        <v>5</v>
      </c>
      <c r="BM74" s="296">
        <v>8</v>
      </c>
      <c r="BN74" s="296">
        <v>3</v>
      </c>
      <c r="BO74" s="296">
        <v>1</v>
      </c>
      <c r="BP74" s="296">
        <v>2</v>
      </c>
      <c r="BQ74" s="296">
        <v>2</v>
      </c>
      <c r="BR74" s="296">
        <v>1</v>
      </c>
      <c r="BS74" s="296">
        <v>2</v>
      </c>
      <c r="BT74" s="296">
        <v>3</v>
      </c>
      <c r="BU74" s="296">
        <v>2</v>
      </c>
      <c r="BV74" s="296">
        <v>2</v>
      </c>
      <c r="BW74" s="296">
        <v>1</v>
      </c>
    </row>
    <row r="75" spans="1:75" x14ac:dyDescent="0.25">
      <c r="A75" t="s">
        <v>72</v>
      </c>
      <c r="B75" s="296">
        <v>6</v>
      </c>
      <c r="C75" s="296">
        <v>14</v>
      </c>
      <c r="D75" s="296">
        <v>14</v>
      </c>
      <c r="E75" s="296">
        <v>15</v>
      </c>
      <c r="F75" s="296">
        <v>11</v>
      </c>
      <c r="G75" s="296">
        <v>22</v>
      </c>
      <c r="H75" s="296">
        <v>16</v>
      </c>
      <c r="I75" s="296">
        <v>6</v>
      </c>
      <c r="J75" s="296">
        <v>13</v>
      </c>
      <c r="K75" s="296">
        <v>13</v>
      </c>
      <c r="L75" s="296">
        <v>11</v>
      </c>
      <c r="M75" s="296">
        <v>12</v>
      </c>
      <c r="N75" s="296">
        <v>15</v>
      </c>
      <c r="O75" s="296">
        <v>23</v>
      </c>
      <c r="P75" s="296">
        <v>35</v>
      </c>
      <c r="Q75" s="296">
        <v>19</v>
      </c>
      <c r="R75" s="296">
        <v>20</v>
      </c>
      <c r="S75" s="296">
        <v>27</v>
      </c>
      <c r="T75" s="296">
        <v>15</v>
      </c>
      <c r="U75" s="296">
        <v>21</v>
      </c>
      <c r="V75" s="296">
        <v>16</v>
      </c>
      <c r="W75" s="296">
        <v>8</v>
      </c>
      <c r="X75" s="296">
        <v>10</v>
      </c>
      <c r="Y75" s="296">
        <v>12</v>
      </c>
      <c r="Z75" s="296">
        <v>5</v>
      </c>
      <c r="AA75" s="296">
        <v>8</v>
      </c>
      <c r="AB75" s="296">
        <v>6</v>
      </c>
      <c r="AC75" s="296">
        <v>7</v>
      </c>
      <c r="AD75" s="296">
        <v>6</v>
      </c>
      <c r="AE75" s="296">
        <v>8</v>
      </c>
      <c r="AF75" s="296">
        <v>5</v>
      </c>
      <c r="AG75" s="296">
        <v>6</v>
      </c>
      <c r="AH75" s="296">
        <v>2</v>
      </c>
      <c r="AI75" s="296">
        <v>8</v>
      </c>
      <c r="AJ75" s="296">
        <v>5</v>
      </c>
      <c r="AK75" s="296">
        <v>12</v>
      </c>
      <c r="AL75" s="296">
        <v>7</v>
      </c>
      <c r="AM75" s="296">
        <v>3</v>
      </c>
      <c r="AN75" s="296">
        <v>13</v>
      </c>
      <c r="AO75" s="296">
        <v>8</v>
      </c>
      <c r="AP75" s="296">
        <v>3</v>
      </c>
      <c r="AQ75" s="296">
        <v>2</v>
      </c>
      <c r="AR75" s="296">
        <v>2</v>
      </c>
      <c r="AS75" s="296">
        <v>12</v>
      </c>
      <c r="AT75" s="296">
        <v>7</v>
      </c>
      <c r="AU75" s="296">
        <v>16</v>
      </c>
      <c r="AV75" s="296">
        <v>10</v>
      </c>
      <c r="AW75" s="296">
        <v>3</v>
      </c>
      <c r="AX75" s="296">
        <v>3</v>
      </c>
      <c r="AY75" s="296">
        <v>2</v>
      </c>
      <c r="AZ75" s="296">
        <v>6</v>
      </c>
      <c r="BA75" s="296">
        <v>2</v>
      </c>
      <c r="BB75" s="296">
        <v>4</v>
      </c>
      <c r="BC75" s="296">
        <v>3</v>
      </c>
      <c r="BD75" s="296">
        <v>9</v>
      </c>
      <c r="BE75" s="296">
        <v>8</v>
      </c>
      <c r="BF75" s="296">
        <v>1</v>
      </c>
      <c r="BG75" s="296">
        <v>6</v>
      </c>
      <c r="BH75" s="296">
        <v>4</v>
      </c>
      <c r="BI75" s="296">
        <v>3</v>
      </c>
      <c r="BJ75" s="296">
        <v>4</v>
      </c>
      <c r="BK75" s="296">
        <v>12</v>
      </c>
      <c r="BL75" s="296">
        <v>8</v>
      </c>
      <c r="BM75" s="296">
        <v>8</v>
      </c>
      <c r="BN75" s="296">
        <v>4</v>
      </c>
      <c r="BO75" s="296">
        <v>7</v>
      </c>
      <c r="BP75" s="296">
        <v>7</v>
      </c>
      <c r="BQ75" s="296">
        <v>5</v>
      </c>
      <c r="BR75" s="296">
        <v>3</v>
      </c>
      <c r="BS75" s="296">
        <v>6</v>
      </c>
      <c r="BT75" s="296">
        <v>7</v>
      </c>
      <c r="BU75" s="296">
        <v>9</v>
      </c>
      <c r="BV75" s="296">
        <v>4</v>
      </c>
      <c r="BW75" s="296">
        <v>6</v>
      </c>
    </row>
    <row r="76" spans="1:75" x14ac:dyDescent="0.25">
      <c r="A76" t="s">
        <v>73</v>
      </c>
      <c r="B76" s="296">
        <v>7</v>
      </c>
      <c r="C76" s="296">
        <v>13</v>
      </c>
      <c r="D76" s="296">
        <v>18</v>
      </c>
      <c r="E76" s="296">
        <v>11</v>
      </c>
      <c r="F76" s="296">
        <v>9</v>
      </c>
      <c r="G76" s="296">
        <v>10</v>
      </c>
      <c r="H76" s="296">
        <v>11</v>
      </c>
      <c r="I76" s="296">
        <v>15</v>
      </c>
      <c r="J76" s="296">
        <v>13</v>
      </c>
      <c r="K76" s="296">
        <v>13</v>
      </c>
      <c r="L76" s="296">
        <v>22</v>
      </c>
      <c r="M76" s="296">
        <v>16</v>
      </c>
      <c r="N76" s="296">
        <v>8</v>
      </c>
      <c r="O76" s="296">
        <v>15</v>
      </c>
      <c r="P76" s="296">
        <v>20</v>
      </c>
      <c r="Q76" s="296">
        <v>17</v>
      </c>
      <c r="R76" s="296">
        <v>25</v>
      </c>
      <c r="S76" s="296">
        <v>22</v>
      </c>
      <c r="T76" s="296">
        <v>20</v>
      </c>
      <c r="U76" s="296">
        <v>24</v>
      </c>
      <c r="V76" s="296">
        <v>24</v>
      </c>
      <c r="W76" s="296">
        <v>33</v>
      </c>
      <c r="X76" s="296">
        <v>29</v>
      </c>
      <c r="Y76" s="296">
        <v>38</v>
      </c>
      <c r="Z76" s="296">
        <v>22</v>
      </c>
      <c r="AA76" s="296">
        <v>21</v>
      </c>
      <c r="AB76" s="296">
        <v>21</v>
      </c>
      <c r="AC76" s="296">
        <v>25</v>
      </c>
      <c r="AD76" s="296">
        <v>16</v>
      </c>
      <c r="AE76" s="296">
        <v>16</v>
      </c>
      <c r="AF76" s="296">
        <v>20</v>
      </c>
      <c r="AG76" s="296">
        <v>10</v>
      </c>
      <c r="AH76" s="296">
        <v>11</v>
      </c>
      <c r="AI76" s="296">
        <v>31</v>
      </c>
      <c r="AJ76" s="296">
        <v>28</v>
      </c>
      <c r="AK76" s="296">
        <v>16</v>
      </c>
      <c r="AL76" s="296">
        <v>12</v>
      </c>
      <c r="AM76" s="296">
        <v>14</v>
      </c>
      <c r="AN76" s="296">
        <v>17</v>
      </c>
      <c r="AO76" s="296">
        <v>9</v>
      </c>
      <c r="AP76" s="296">
        <v>10</v>
      </c>
      <c r="AQ76" s="296">
        <v>18</v>
      </c>
      <c r="AR76" s="296">
        <v>12</v>
      </c>
      <c r="AS76" s="296">
        <v>7</v>
      </c>
      <c r="AT76" s="296">
        <v>18</v>
      </c>
      <c r="AU76" s="296">
        <v>5</v>
      </c>
      <c r="AV76" s="296">
        <v>17</v>
      </c>
      <c r="AW76" s="296">
        <v>15</v>
      </c>
      <c r="AX76" s="296">
        <v>36</v>
      </c>
      <c r="AY76" s="296">
        <v>21</v>
      </c>
      <c r="AZ76" s="296">
        <v>11</v>
      </c>
      <c r="BA76" s="296">
        <v>6</v>
      </c>
      <c r="BB76" s="296">
        <v>12</v>
      </c>
      <c r="BC76" s="296">
        <v>5</v>
      </c>
      <c r="BD76" s="296">
        <v>9</v>
      </c>
      <c r="BE76" s="296">
        <v>16</v>
      </c>
      <c r="BF76" s="296">
        <v>4</v>
      </c>
      <c r="BG76" s="296">
        <v>11</v>
      </c>
      <c r="BH76" s="296">
        <v>15</v>
      </c>
      <c r="BI76" s="296">
        <v>14</v>
      </c>
      <c r="BJ76" s="296">
        <v>8</v>
      </c>
      <c r="BK76" s="296">
        <v>9</v>
      </c>
      <c r="BL76" s="296">
        <v>10</v>
      </c>
      <c r="BM76" s="296">
        <v>5</v>
      </c>
      <c r="BN76" s="296">
        <v>5</v>
      </c>
      <c r="BO76" s="296">
        <v>9</v>
      </c>
      <c r="BP76" s="296">
        <v>12</v>
      </c>
      <c r="BQ76" s="296">
        <v>9</v>
      </c>
      <c r="BR76" s="296">
        <v>7</v>
      </c>
      <c r="BS76" s="296">
        <v>2</v>
      </c>
      <c r="BT76" s="296">
        <v>4</v>
      </c>
      <c r="BU76" s="296">
        <v>9</v>
      </c>
      <c r="BV76" s="296">
        <v>6</v>
      </c>
      <c r="BW76" s="296">
        <v>2</v>
      </c>
    </row>
    <row r="77" spans="1:75" x14ac:dyDescent="0.25">
      <c r="A77" t="s">
        <v>74</v>
      </c>
      <c r="B77" s="296">
        <v>6</v>
      </c>
      <c r="C77" s="296">
        <v>5</v>
      </c>
      <c r="D77" s="296">
        <v>12</v>
      </c>
      <c r="E77" s="296">
        <v>9</v>
      </c>
      <c r="F77" s="296">
        <v>3</v>
      </c>
      <c r="G77" s="296">
        <v>9</v>
      </c>
      <c r="H77" s="296">
        <v>14</v>
      </c>
      <c r="I77" s="296">
        <v>11</v>
      </c>
      <c r="J77" s="296">
        <v>9</v>
      </c>
      <c r="K77" s="296">
        <v>21</v>
      </c>
      <c r="L77" s="296">
        <v>21</v>
      </c>
      <c r="M77" s="296">
        <v>18</v>
      </c>
      <c r="N77" s="296">
        <v>7</v>
      </c>
      <c r="O77" s="296">
        <v>10</v>
      </c>
      <c r="P77" s="296">
        <v>16</v>
      </c>
      <c r="Q77" s="296">
        <v>12</v>
      </c>
      <c r="R77" s="296">
        <v>17</v>
      </c>
      <c r="S77" s="296">
        <v>17</v>
      </c>
      <c r="T77" s="296">
        <v>6</v>
      </c>
      <c r="U77" s="296">
        <v>13</v>
      </c>
      <c r="V77" s="296">
        <v>7</v>
      </c>
      <c r="W77" s="296">
        <v>11</v>
      </c>
      <c r="X77" s="296">
        <v>7</v>
      </c>
      <c r="Y77" s="296">
        <v>14</v>
      </c>
      <c r="Z77" s="296">
        <v>6</v>
      </c>
      <c r="AA77" s="296">
        <v>3</v>
      </c>
      <c r="AB77" s="296">
        <v>4</v>
      </c>
      <c r="AC77" s="296">
        <v>4</v>
      </c>
      <c r="AD77" s="296">
        <v>6</v>
      </c>
      <c r="AE77" s="296">
        <v>9</v>
      </c>
      <c r="AF77" s="296">
        <v>10</v>
      </c>
      <c r="AG77" s="296">
        <v>11</v>
      </c>
      <c r="AH77" s="296">
        <v>6</v>
      </c>
      <c r="AI77" s="296">
        <v>10</v>
      </c>
      <c r="AJ77" s="296">
        <v>10</v>
      </c>
      <c r="AK77" s="296">
        <v>5</v>
      </c>
      <c r="AL77" s="296">
        <v>5</v>
      </c>
      <c r="AM77" s="296">
        <v>5</v>
      </c>
      <c r="AN77" s="296">
        <v>6</v>
      </c>
      <c r="AO77" s="296">
        <v>3</v>
      </c>
      <c r="AP77" s="296">
        <v>3</v>
      </c>
      <c r="AQ77" s="296">
        <v>12</v>
      </c>
      <c r="AR77" s="296">
        <v>2</v>
      </c>
      <c r="AS77" s="296">
        <v>5</v>
      </c>
      <c r="AT77" s="296">
        <v>1</v>
      </c>
      <c r="AU77" s="296">
        <v>4</v>
      </c>
      <c r="AV77" s="296">
        <v>2</v>
      </c>
      <c r="AW77" s="296">
        <v>5</v>
      </c>
      <c r="AX77" s="296">
        <v>9</v>
      </c>
      <c r="AY77" s="296">
        <v>3</v>
      </c>
      <c r="AZ77" s="296">
        <v>5</v>
      </c>
      <c r="BA77" s="296">
        <v>2</v>
      </c>
      <c r="BB77" s="296">
        <v>2</v>
      </c>
      <c r="BC77" s="296" t="s">
        <v>18</v>
      </c>
      <c r="BD77" s="296">
        <v>2</v>
      </c>
      <c r="BE77" s="296">
        <v>1</v>
      </c>
      <c r="BF77" s="296" t="s">
        <v>18</v>
      </c>
      <c r="BG77" s="296">
        <v>1</v>
      </c>
      <c r="BH77" s="296">
        <v>1</v>
      </c>
      <c r="BI77" s="296">
        <v>5</v>
      </c>
      <c r="BJ77" s="296">
        <v>1</v>
      </c>
      <c r="BK77" s="296">
        <v>3</v>
      </c>
      <c r="BL77" s="296">
        <v>6</v>
      </c>
      <c r="BM77" s="296">
        <v>5</v>
      </c>
      <c r="BN77" s="296">
        <v>3</v>
      </c>
      <c r="BO77" s="296">
        <v>3</v>
      </c>
      <c r="BP77" s="296">
        <v>5</v>
      </c>
      <c r="BQ77" s="296">
        <v>3</v>
      </c>
      <c r="BR77" s="296">
        <v>1</v>
      </c>
      <c r="BS77" s="296">
        <v>2</v>
      </c>
      <c r="BT77" s="296" t="s">
        <v>18</v>
      </c>
      <c r="BU77" s="296">
        <v>1</v>
      </c>
      <c r="BV77" s="296" t="s">
        <v>18</v>
      </c>
      <c r="BW77" s="296">
        <v>2</v>
      </c>
    </row>
    <row r="78" spans="1:75" x14ac:dyDescent="0.25">
      <c r="A78" t="s">
        <v>182</v>
      </c>
      <c r="B78" s="296">
        <v>6</v>
      </c>
      <c r="C78" s="296">
        <v>6</v>
      </c>
      <c r="D78" s="296">
        <v>11</v>
      </c>
      <c r="E78" s="296">
        <v>16</v>
      </c>
      <c r="F78" s="296">
        <v>12</v>
      </c>
      <c r="G78" s="296">
        <v>17</v>
      </c>
      <c r="H78" s="296">
        <v>10</v>
      </c>
      <c r="I78" s="296">
        <v>7</v>
      </c>
      <c r="J78" s="296">
        <v>6</v>
      </c>
      <c r="K78" s="296">
        <v>7</v>
      </c>
      <c r="L78" s="296">
        <v>6</v>
      </c>
      <c r="M78" s="296">
        <v>3</v>
      </c>
      <c r="N78" s="296">
        <v>2</v>
      </c>
      <c r="O78" s="296">
        <v>2</v>
      </c>
      <c r="P78" s="296">
        <v>2</v>
      </c>
      <c r="Q78" s="296">
        <v>2</v>
      </c>
      <c r="R78" s="296">
        <v>4</v>
      </c>
      <c r="S78" s="296">
        <v>2</v>
      </c>
      <c r="T78" s="296">
        <v>5</v>
      </c>
      <c r="U78" s="296">
        <v>5</v>
      </c>
      <c r="V78" s="296">
        <v>6</v>
      </c>
      <c r="W78" s="296">
        <v>3</v>
      </c>
      <c r="X78" s="296">
        <v>1</v>
      </c>
      <c r="Y78" s="296">
        <v>1</v>
      </c>
      <c r="Z78" s="296">
        <v>6</v>
      </c>
      <c r="AA78" s="296">
        <v>5</v>
      </c>
      <c r="AB78" s="296">
        <v>4</v>
      </c>
      <c r="AC78" s="296">
        <v>1</v>
      </c>
      <c r="AD78" s="296" t="s">
        <v>18</v>
      </c>
      <c r="AE78" s="296" t="s">
        <v>18</v>
      </c>
      <c r="AF78" s="296">
        <v>1</v>
      </c>
      <c r="AG78" s="296">
        <v>1</v>
      </c>
      <c r="AH78" s="296">
        <v>4</v>
      </c>
      <c r="AI78" s="296">
        <v>3</v>
      </c>
      <c r="AJ78" s="296">
        <v>3</v>
      </c>
      <c r="AK78" s="296">
        <v>2</v>
      </c>
      <c r="AL78" s="296">
        <v>2</v>
      </c>
      <c r="AM78" s="296">
        <v>2</v>
      </c>
      <c r="AN78" s="296">
        <v>2</v>
      </c>
      <c r="AO78" s="296">
        <v>3</v>
      </c>
      <c r="AP78" s="296">
        <v>3</v>
      </c>
      <c r="AQ78" s="296">
        <v>3</v>
      </c>
      <c r="AR78" s="296">
        <v>5</v>
      </c>
      <c r="AS78" s="296">
        <v>3</v>
      </c>
      <c r="AT78" s="296">
        <v>3</v>
      </c>
      <c r="AU78" s="296">
        <v>4</v>
      </c>
      <c r="AV78" s="296">
        <v>4</v>
      </c>
      <c r="AW78" s="296">
        <v>8</v>
      </c>
      <c r="AX78" s="296">
        <v>3</v>
      </c>
      <c r="AY78" s="296">
        <v>3</v>
      </c>
      <c r="AZ78" s="296">
        <v>3</v>
      </c>
      <c r="BA78" s="296">
        <v>6</v>
      </c>
      <c r="BB78" s="296">
        <v>5</v>
      </c>
      <c r="BC78" s="296">
        <v>3</v>
      </c>
      <c r="BD78" s="296">
        <v>3</v>
      </c>
      <c r="BE78" s="296">
        <v>4</v>
      </c>
      <c r="BF78" s="296">
        <v>3</v>
      </c>
      <c r="BG78" s="296">
        <v>4</v>
      </c>
      <c r="BH78" s="296">
        <v>5</v>
      </c>
      <c r="BI78" s="296">
        <v>3</v>
      </c>
      <c r="BJ78" s="296">
        <v>2</v>
      </c>
      <c r="BK78" s="296">
        <v>2</v>
      </c>
      <c r="BL78" s="296">
        <v>2</v>
      </c>
      <c r="BM78" s="296">
        <v>2</v>
      </c>
      <c r="BN78" s="296">
        <v>2</v>
      </c>
      <c r="BO78" s="296">
        <v>4</v>
      </c>
      <c r="BP78" s="296">
        <v>2</v>
      </c>
      <c r="BQ78" s="296">
        <v>3</v>
      </c>
      <c r="BR78" s="296">
        <v>3</v>
      </c>
      <c r="BS78" s="296">
        <v>2</v>
      </c>
      <c r="BT78" s="296">
        <v>3</v>
      </c>
      <c r="BU78" s="296">
        <v>2</v>
      </c>
      <c r="BV78" s="296">
        <v>2</v>
      </c>
      <c r="BW78" s="296">
        <v>4</v>
      </c>
    </row>
    <row r="80" spans="1:75" x14ac:dyDescent="0.25">
      <c r="A80" t="s">
        <v>2004</v>
      </c>
    </row>
    <row r="82" spans="1:1" x14ac:dyDescent="0.25">
      <c r="A82" t="s">
        <v>2005</v>
      </c>
    </row>
    <row r="103" spans="1:1" x14ac:dyDescent="0.25">
      <c r="A103" t="s">
        <v>1393</v>
      </c>
    </row>
    <row r="105" spans="1:1" x14ac:dyDescent="0.25">
      <c r="A105" s="636">
        <v>42610.588958333334</v>
      </c>
    </row>
  </sheetData>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1861</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93752</v>
      </c>
      <c r="C19" s="296">
        <v>96113</v>
      </c>
      <c r="D19" s="296">
        <v>97475</v>
      </c>
      <c r="E19" s="296">
        <v>98142</v>
      </c>
      <c r="F19" s="296">
        <v>98808</v>
      </c>
      <c r="G19" s="296">
        <v>99410</v>
      </c>
      <c r="H19" s="296">
        <v>99353</v>
      </c>
      <c r="I19" s="296">
        <v>98940</v>
      </c>
      <c r="J19" s="296">
        <v>98041</v>
      </c>
      <c r="K19" s="296">
        <v>96647</v>
      </c>
      <c r="L19" s="296">
        <v>93309</v>
      </c>
      <c r="M19" s="296">
        <v>90106</v>
      </c>
      <c r="N19" s="296">
        <v>87698</v>
      </c>
      <c r="O19" s="296">
        <v>86473</v>
      </c>
      <c r="P19" s="296">
        <v>85218</v>
      </c>
      <c r="Q19" s="296">
        <v>84024</v>
      </c>
      <c r="R19" s="296">
        <v>82431</v>
      </c>
      <c r="S19" s="296">
        <v>81807</v>
      </c>
      <c r="T19" s="296">
        <v>80471</v>
      </c>
      <c r="U19" s="296">
        <v>79076</v>
      </c>
      <c r="V19" s="296">
        <v>78375</v>
      </c>
      <c r="W19" s="296">
        <v>77133</v>
      </c>
      <c r="X19" s="296">
        <v>75717</v>
      </c>
      <c r="Y19" s="296">
        <v>74412</v>
      </c>
      <c r="Z19" s="296">
        <v>72671</v>
      </c>
      <c r="AA19" s="296">
        <v>72423</v>
      </c>
      <c r="AB19" s="296">
        <v>71042</v>
      </c>
      <c r="AC19" s="296">
        <v>70019</v>
      </c>
      <c r="AD19" s="296">
        <v>68478</v>
      </c>
      <c r="AE19" s="296">
        <v>69191</v>
      </c>
      <c r="AF19" s="296">
        <v>68554</v>
      </c>
      <c r="AG19" s="296">
        <v>67856</v>
      </c>
      <c r="AH19" s="296">
        <v>66750</v>
      </c>
      <c r="AI19" s="296">
        <v>67067</v>
      </c>
      <c r="AJ19" s="296">
        <v>66752</v>
      </c>
      <c r="AK19" s="296">
        <v>65957</v>
      </c>
      <c r="AL19" s="296">
        <v>65350</v>
      </c>
      <c r="AM19" s="296">
        <v>65684</v>
      </c>
      <c r="AN19" s="296">
        <v>65370</v>
      </c>
      <c r="AO19" s="296">
        <v>64230</v>
      </c>
      <c r="AP19" s="296">
        <v>62241</v>
      </c>
      <c r="AQ19" s="296">
        <v>61155</v>
      </c>
      <c r="AR19" s="296">
        <v>59376</v>
      </c>
      <c r="AS19" s="296">
        <v>57580</v>
      </c>
      <c r="AT19" s="296">
        <v>55995</v>
      </c>
      <c r="AU19" s="296">
        <v>55429</v>
      </c>
      <c r="AV19" s="296">
        <v>54035</v>
      </c>
      <c r="AW19" s="296">
        <v>52695</v>
      </c>
      <c r="AX19" s="296">
        <v>51401</v>
      </c>
      <c r="AY19" s="296">
        <v>50583</v>
      </c>
      <c r="AZ19" s="296">
        <v>49883</v>
      </c>
      <c r="BA19" s="296">
        <v>49569</v>
      </c>
      <c r="BB19" s="296">
        <v>49138</v>
      </c>
      <c r="BC19" s="296">
        <v>49354</v>
      </c>
      <c r="BD19" s="296">
        <v>48802</v>
      </c>
      <c r="BE19" s="296">
        <v>48098</v>
      </c>
      <c r="BF19" s="296">
        <v>47408</v>
      </c>
      <c r="BG19" s="296">
        <v>47745</v>
      </c>
      <c r="BH19" s="296">
        <v>48220</v>
      </c>
      <c r="BI19" s="296">
        <v>48670</v>
      </c>
      <c r="BJ19" s="296">
        <v>49095</v>
      </c>
      <c r="BK19" s="296">
        <v>50264</v>
      </c>
      <c r="BL19" s="296">
        <v>51586</v>
      </c>
      <c r="BM19" s="296">
        <v>52781</v>
      </c>
      <c r="BN19" s="296">
        <v>53486</v>
      </c>
      <c r="BO19" s="296">
        <v>54299</v>
      </c>
      <c r="BP19" s="296">
        <v>55031</v>
      </c>
      <c r="BQ19" s="296">
        <v>55791</v>
      </c>
      <c r="BR19" s="296">
        <v>55475</v>
      </c>
      <c r="BS19" s="296">
        <v>55559</v>
      </c>
      <c r="BT19" s="296">
        <v>55288</v>
      </c>
      <c r="BU19" s="296">
        <v>55658</v>
      </c>
      <c r="BV19" s="296">
        <v>55390</v>
      </c>
      <c r="BW19" s="296">
        <v>55367</v>
      </c>
    </row>
    <row r="20" spans="1:75" x14ac:dyDescent="0.25">
      <c r="A20" t="s">
        <v>486</v>
      </c>
      <c r="B20" s="296">
        <v>3803</v>
      </c>
      <c r="C20" s="296">
        <v>3848</v>
      </c>
      <c r="D20" s="296">
        <v>3844</v>
      </c>
      <c r="E20" s="296">
        <v>3813</v>
      </c>
      <c r="F20" s="296">
        <v>3836</v>
      </c>
      <c r="G20" s="296">
        <v>3876</v>
      </c>
      <c r="H20" s="296">
        <v>3883</v>
      </c>
      <c r="I20" s="296">
        <v>3906</v>
      </c>
      <c r="J20" s="296">
        <v>3887</v>
      </c>
      <c r="K20" s="296">
        <v>3929</v>
      </c>
      <c r="L20" s="296">
        <v>3974</v>
      </c>
      <c r="M20" s="296">
        <v>3929</v>
      </c>
      <c r="N20" s="296">
        <v>3929</v>
      </c>
      <c r="O20" s="296">
        <v>3998</v>
      </c>
      <c r="P20" s="296">
        <v>3995</v>
      </c>
      <c r="Q20" s="296">
        <v>3891</v>
      </c>
      <c r="R20" s="296">
        <v>3796</v>
      </c>
      <c r="S20" s="296">
        <v>3779</v>
      </c>
      <c r="T20" s="296">
        <v>3692</v>
      </c>
      <c r="U20" s="296">
        <v>3545</v>
      </c>
      <c r="V20" s="296">
        <v>3482</v>
      </c>
      <c r="W20" s="296">
        <v>3449</v>
      </c>
      <c r="X20" s="296">
        <v>3277</v>
      </c>
      <c r="Y20" s="296">
        <v>3145</v>
      </c>
      <c r="Z20" s="296">
        <v>3029</v>
      </c>
      <c r="AA20" s="296">
        <v>2996</v>
      </c>
      <c r="AB20" s="296">
        <v>2886</v>
      </c>
      <c r="AC20" s="296">
        <v>2742</v>
      </c>
      <c r="AD20" s="296">
        <v>2587</v>
      </c>
      <c r="AE20" s="296">
        <v>2585</v>
      </c>
      <c r="AF20" s="296">
        <v>2473</v>
      </c>
      <c r="AG20" s="296">
        <v>2381</v>
      </c>
      <c r="AH20" s="296">
        <v>2317</v>
      </c>
      <c r="AI20" s="296">
        <v>2331</v>
      </c>
      <c r="AJ20" s="296">
        <v>2237</v>
      </c>
      <c r="AK20" s="296">
        <v>2148</v>
      </c>
      <c r="AL20" s="296">
        <v>2088</v>
      </c>
      <c r="AM20" s="296">
        <v>2146</v>
      </c>
      <c r="AN20" s="296">
        <v>2106</v>
      </c>
      <c r="AO20" s="296">
        <v>2030</v>
      </c>
      <c r="AP20" s="296">
        <v>1990</v>
      </c>
      <c r="AQ20" s="296">
        <v>2002</v>
      </c>
      <c r="AR20" s="296">
        <v>1975</v>
      </c>
      <c r="AS20" s="296">
        <v>1911</v>
      </c>
      <c r="AT20" s="296">
        <v>1845</v>
      </c>
      <c r="AU20" s="296">
        <v>1836</v>
      </c>
      <c r="AV20" s="296">
        <v>1705</v>
      </c>
      <c r="AW20" s="296">
        <v>1657</v>
      </c>
      <c r="AX20" s="296">
        <v>1600</v>
      </c>
      <c r="AY20" s="296">
        <v>1580</v>
      </c>
      <c r="AZ20" s="296">
        <v>1511</v>
      </c>
      <c r="BA20" s="296">
        <v>1450</v>
      </c>
      <c r="BB20" s="296">
        <v>1381</v>
      </c>
      <c r="BC20" s="296">
        <v>1400</v>
      </c>
      <c r="BD20" s="296">
        <v>1361</v>
      </c>
      <c r="BE20" s="296">
        <v>1274</v>
      </c>
      <c r="BF20" s="296">
        <v>1245</v>
      </c>
      <c r="BG20" s="296">
        <v>1246</v>
      </c>
      <c r="BH20" s="296">
        <v>1232</v>
      </c>
      <c r="BI20" s="296">
        <v>1224</v>
      </c>
      <c r="BJ20" s="296">
        <v>1224</v>
      </c>
      <c r="BK20" s="296">
        <v>1294</v>
      </c>
      <c r="BL20" s="296">
        <v>1333</v>
      </c>
      <c r="BM20" s="296">
        <v>1348</v>
      </c>
      <c r="BN20" s="296">
        <v>1376</v>
      </c>
      <c r="BO20" s="296">
        <v>1405</v>
      </c>
      <c r="BP20" s="296">
        <v>1426</v>
      </c>
      <c r="BQ20" s="296">
        <v>1402</v>
      </c>
      <c r="BR20" s="296">
        <v>1384</v>
      </c>
      <c r="BS20" s="296">
        <v>1428</v>
      </c>
      <c r="BT20" s="296">
        <v>1447</v>
      </c>
      <c r="BU20" s="296">
        <v>1441</v>
      </c>
      <c r="BV20" s="296">
        <v>1406</v>
      </c>
      <c r="BW20" s="296">
        <v>1374</v>
      </c>
    </row>
    <row r="21" spans="1:75" x14ac:dyDescent="0.25">
      <c r="A21" t="s">
        <v>487</v>
      </c>
      <c r="B21" s="296">
        <v>8</v>
      </c>
      <c r="C21" s="296">
        <v>9</v>
      </c>
      <c r="D21" s="296">
        <v>8</v>
      </c>
      <c r="E21" s="296">
        <v>7</v>
      </c>
      <c r="F21" s="296">
        <v>7</v>
      </c>
      <c r="G21" s="296">
        <v>7</v>
      </c>
      <c r="H21" s="296">
        <v>8</v>
      </c>
      <c r="I21" s="296">
        <v>8</v>
      </c>
      <c r="J21" s="296">
        <v>8</v>
      </c>
      <c r="K21" s="296">
        <v>8</v>
      </c>
      <c r="L21" s="296">
        <v>7</v>
      </c>
      <c r="M21" s="296">
        <v>7</v>
      </c>
      <c r="N21" s="296">
        <v>7</v>
      </c>
      <c r="O21" s="296">
        <v>8</v>
      </c>
      <c r="P21" s="296">
        <v>4</v>
      </c>
      <c r="Q21" s="296">
        <v>2</v>
      </c>
      <c r="R21" s="296">
        <v>2</v>
      </c>
      <c r="S21" s="296">
        <v>3</v>
      </c>
      <c r="T21" s="296">
        <v>3</v>
      </c>
      <c r="U21" s="296">
        <v>3</v>
      </c>
      <c r="V21" s="296">
        <v>3</v>
      </c>
      <c r="W21" s="296">
        <v>2</v>
      </c>
      <c r="X21" s="296">
        <v>2</v>
      </c>
      <c r="Y21" s="296">
        <v>2</v>
      </c>
      <c r="Z21" s="296">
        <v>4</v>
      </c>
      <c r="AA21" s="296">
        <v>4</v>
      </c>
      <c r="AB21" s="296">
        <v>3</v>
      </c>
      <c r="AC21" s="296">
        <v>4</v>
      </c>
      <c r="AD21" s="296">
        <v>2</v>
      </c>
      <c r="AE21" s="296">
        <v>2</v>
      </c>
      <c r="AF21" s="296">
        <v>2</v>
      </c>
      <c r="AG21" s="296">
        <v>5</v>
      </c>
      <c r="AH21" s="296">
        <v>5</v>
      </c>
      <c r="AI21" s="296">
        <v>1</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14</v>
      </c>
      <c r="C22" s="296">
        <v>13</v>
      </c>
      <c r="D22" s="296">
        <v>14</v>
      </c>
      <c r="E22" s="296">
        <v>12</v>
      </c>
      <c r="F22" s="296">
        <v>14</v>
      </c>
      <c r="G22" s="296">
        <v>16</v>
      </c>
      <c r="H22" s="296">
        <v>18</v>
      </c>
      <c r="I22" s="296">
        <v>22</v>
      </c>
      <c r="J22" s="296">
        <v>26</v>
      </c>
      <c r="K22" s="296">
        <v>19</v>
      </c>
      <c r="L22" s="296">
        <v>19</v>
      </c>
      <c r="M22" s="296">
        <v>21</v>
      </c>
      <c r="N22" s="296">
        <v>27</v>
      </c>
      <c r="O22" s="296">
        <v>32</v>
      </c>
      <c r="P22" s="296">
        <v>30</v>
      </c>
      <c r="Q22" s="296">
        <v>27</v>
      </c>
      <c r="R22" s="296">
        <v>24</v>
      </c>
      <c r="S22" s="296">
        <v>28</v>
      </c>
      <c r="T22" s="296">
        <v>26</v>
      </c>
      <c r="U22" s="296">
        <v>22</v>
      </c>
      <c r="V22" s="296">
        <v>23</v>
      </c>
      <c r="W22" s="296">
        <v>19</v>
      </c>
      <c r="X22" s="296">
        <v>24</v>
      </c>
      <c r="Y22" s="296">
        <v>25</v>
      </c>
      <c r="Z22" s="296">
        <v>31</v>
      </c>
      <c r="AA22" s="296">
        <v>34</v>
      </c>
      <c r="AB22" s="296">
        <v>35</v>
      </c>
      <c r="AC22" s="296">
        <v>25</v>
      </c>
      <c r="AD22" s="296">
        <v>25</v>
      </c>
      <c r="AE22" s="296">
        <v>24</v>
      </c>
      <c r="AF22" s="296">
        <v>27</v>
      </c>
      <c r="AG22" s="296">
        <v>25</v>
      </c>
      <c r="AH22" s="296">
        <v>27</v>
      </c>
      <c r="AI22" s="296">
        <v>23</v>
      </c>
      <c r="AJ22" s="296">
        <v>21</v>
      </c>
      <c r="AK22" s="296">
        <v>22</v>
      </c>
      <c r="AL22" s="296">
        <v>28</v>
      </c>
      <c r="AM22" s="296">
        <v>23</v>
      </c>
      <c r="AN22" s="296">
        <v>29</v>
      </c>
      <c r="AO22" s="296">
        <v>28</v>
      </c>
      <c r="AP22" s="296">
        <v>26</v>
      </c>
      <c r="AQ22" s="296">
        <v>24</v>
      </c>
      <c r="AR22" s="296">
        <v>24</v>
      </c>
      <c r="AS22" s="296">
        <v>31</v>
      </c>
      <c r="AT22" s="296">
        <v>34</v>
      </c>
      <c r="AU22" s="296">
        <v>32</v>
      </c>
      <c r="AV22" s="296">
        <v>30</v>
      </c>
      <c r="AW22" s="296">
        <v>30</v>
      </c>
      <c r="AX22" s="296">
        <v>34</v>
      </c>
      <c r="AY22" s="296">
        <v>39</v>
      </c>
      <c r="AZ22" s="296">
        <v>41</v>
      </c>
      <c r="BA22" s="296">
        <v>34</v>
      </c>
      <c r="BB22" s="296">
        <v>33</v>
      </c>
      <c r="BC22" s="296">
        <v>35</v>
      </c>
      <c r="BD22" s="296">
        <v>30</v>
      </c>
      <c r="BE22" s="296">
        <v>31</v>
      </c>
      <c r="BF22" s="296">
        <v>28</v>
      </c>
      <c r="BG22" s="296">
        <v>32</v>
      </c>
      <c r="BH22" s="296">
        <v>31</v>
      </c>
      <c r="BI22" s="296">
        <v>34</v>
      </c>
      <c r="BJ22" s="296">
        <v>36</v>
      </c>
      <c r="BK22" s="296">
        <v>35</v>
      </c>
      <c r="BL22" s="296">
        <v>41</v>
      </c>
      <c r="BM22" s="296">
        <v>47</v>
      </c>
      <c r="BN22" s="296">
        <v>46</v>
      </c>
      <c r="BO22" s="296">
        <v>51</v>
      </c>
      <c r="BP22" s="296">
        <v>51</v>
      </c>
      <c r="BQ22" s="296">
        <v>64</v>
      </c>
      <c r="BR22" s="296">
        <v>66</v>
      </c>
      <c r="BS22" s="296">
        <v>62</v>
      </c>
      <c r="BT22" s="296">
        <v>66</v>
      </c>
      <c r="BU22" s="296">
        <v>71</v>
      </c>
      <c r="BV22" s="296">
        <v>83</v>
      </c>
      <c r="BW22" s="296">
        <v>71</v>
      </c>
    </row>
    <row r="23" spans="1:75" x14ac:dyDescent="0.25">
      <c r="A23" t="s">
        <v>20</v>
      </c>
      <c r="B23" s="296">
        <v>699</v>
      </c>
      <c r="C23" s="296">
        <v>736</v>
      </c>
      <c r="D23" s="296">
        <v>756</v>
      </c>
      <c r="E23" s="296">
        <v>720</v>
      </c>
      <c r="F23" s="296">
        <v>684</v>
      </c>
      <c r="G23" s="296">
        <v>675</v>
      </c>
      <c r="H23" s="296">
        <v>663</v>
      </c>
      <c r="I23" s="296">
        <v>639</v>
      </c>
      <c r="J23" s="296">
        <v>650</v>
      </c>
      <c r="K23" s="296">
        <v>599</v>
      </c>
      <c r="L23" s="296">
        <v>585</v>
      </c>
      <c r="M23" s="296">
        <v>570</v>
      </c>
      <c r="N23" s="296">
        <v>573</v>
      </c>
      <c r="O23" s="296">
        <v>600</v>
      </c>
      <c r="P23" s="296">
        <v>595</v>
      </c>
      <c r="Q23" s="296">
        <v>582</v>
      </c>
      <c r="R23" s="296">
        <v>619</v>
      </c>
      <c r="S23" s="296">
        <v>638</v>
      </c>
      <c r="T23" s="296">
        <v>641</v>
      </c>
      <c r="U23" s="296">
        <v>651</v>
      </c>
      <c r="V23" s="296">
        <v>639</v>
      </c>
      <c r="W23" s="296">
        <v>630</v>
      </c>
      <c r="X23" s="296">
        <v>612</v>
      </c>
      <c r="Y23" s="296">
        <v>610</v>
      </c>
      <c r="Z23" s="296">
        <v>651</v>
      </c>
      <c r="AA23" s="296">
        <v>676</v>
      </c>
      <c r="AB23" s="296">
        <v>655</v>
      </c>
      <c r="AC23" s="296">
        <v>653</v>
      </c>
      <c r="AD23" s="296">
        <v>677</v>
      </c>
      <c r="AE23" s="296">
        <v>673</v>
      </c>
      <c r="AF23" s="296">
        <v>674</v>
      </c>
      <c r="AG23" s="296">
        <v>685</v>
      </c>
      <c r="AH23" s="296">
        <v>669</v>
      </c>
      <c r="AI23" s="296">
        <v>669</v>
      </c>
      <c r="AJ23" s="296">
        <v>643</v>
      </c>
      <c r="AK23" s="296">
        <v>608</v>
      </c>
      <c r="AL23" s="296">
        <v>608</v>
      </c>
      <c r="AM23" s="296">
        <v>649</v>
      </c>
      <c r="AN23" s="296">
        <v>670</v>
      </c>
      <c r="AO23" s="296">
        <v>659</v>
      </c>
      <c r="AP23" s="296">
        <v>654</v>
      </c>
      <c r="AQ23" s="296">
        <v>630</v>
      </c>
      <c r="AR23" s="296">
        <v>615</v>
      </c>
      <c r="AS23" s="296">
        <v>605</v>
      </c>
      <c r="AT23" s="296">
        <v>555</v>
      </c>
      <c r="AU23" s="296">
        <v>570</v>
      </c>
      <c r="AV23" s="296">
        <v>570</v>
      </c>
      <c r="AW23" s="296">
        <v>591</v>
      </c>
      <c r="AX23" s="296">
        <v>617</v>
      </c>
      <c r="AY23" s="296">
        <v>601</v>
      </c>
      <c r="AZ23" s="296">
        <v>580</v>
      </c>
      <c r="BA23" s="296">
        <v>582</v>
      </c>
      <c r="BB23" s="296">
        <v>556</v>
      </c>
      <c r="BC23" s="296">
        <v>552</v>
      </c>
      <c r="BD23" s="296">
        <v>519</v>
      </c>
      <c r="BE23" s="296">
        <v>496</v>
      </c>
      <c r="BF23" s="296">
        <v>463</v>
      </c>
      <c r="BG23" s="296">
        <v>451</v>
      </c>
      <c r="BH23" s="296">
        <v>447</v>
      </c>
      <c r="BI23" s="296">
        <v>440</v>
      </c>
      <c r="BJ23" s="296">
        <v>404</v>
      </c>
      <c r="BK23" s="296">
        <v>400</v>
      </c>
      <c r="BL23" s="296">
        <v>398</v>
      </c>
      <c r="BM23" s="296">
        <v>416</v>
      </c>
      <c r="BN23" s="296">
        <v>412</v>
      </c>
      <c r="BO23" s="296">
        <v>433</v>
      </c>
      <c r="BP23" s="296">
        <v>472</v>
      </c>
      <c r="BQ23" s="296">
        <v>496</v>
      </c>
      <c r="BR23" s="296">
        <v>506</v>
      </c>
      <c r="BS23" s="296">
        <v>514</v>
      </c>
      <c r="BT23" s="296">
        <v>509</v>
      </c>
      <c r="BU23" s="296">
        <v>518</v>
      </c>
      <c r="BV23" s="296">
        <v>503</v>
      </c>
      <c r="BW23" s="296">
        <v>515</v>
      </c>
    </row>
    <row r="24" spans="1:75" x14ac:dyDescent="0.25">
      <c r="A24" t="s">
        <v>21</v>
      </c>
      <c r="B24" s="296">
        <v>75</v>
      </c>
      <c r="C24" s="296">
        <v>72</v>
      </c>
      <c r="D24" s="296">
        <v>68</v>
      </c>
      <c r="E24" s="296">
        <v>67</v>
      </c>
      <c r="F24" s="296">
        <v>64</v>
      </c>
      <c r="G24" s="296">
        <v>82</v>
      </c>
      <c r="H24" s="296">
        <v>82</v>
      </c>
      <c r="I24" s="296">
        <v>85</v>
      </c>
      <c r="J24" s="296">
        <v>70</v>
      </c>
      <c r="K24" s="296">
        <v>68</v>
      </c>
      <c r="L24" s="296">
        <v>65</v>
      </c>
      <c r="M24" s="296">
        <v>76</v>
      </c>
      <c r="N24" s="296">
        <v>86</v>
      </c>
      <c r="O24" s="296">
        <v>101</v>
      </c>
      <c r="P24" s="296">
        <v>101</v>
      </c>
      <c r="Q24" s="296">
        <v>111</v>
      </c>
      <c r="R24" s="296">
        <v>112</v>
      </c>
      <c r="S24" s="296">
        <v>114</v>
      </c>
      <c r="T24" s="296">
        <v>115</v>
      </c>
      <c r="U24" s="296">
        <v>107</v>
      </c>
      <c r="V24" s="296">
        <v>120</v>
      </c>
      <c r="W24" s="296">
        <v>126</v>
      </c>
      <c r="X24" s="296">
        <v>136</v>
      </c>
      <c r="Y24" s="296">
        <v>135</v>
      </c>
      <c r="Z24" s="296">
        <v>125</v>
      </c>
      <c r="AA24" s="296">
        <v>138</v>
      </c>
      <c r="AB24" s="296">
        <v>129</v>
      </c>
      <c r="AC24" s="296">
        <v>118</v>
      </c>
      <c r="AD24" s="296">
        <v>113</v>
      </c>
      <c r="AE24" s="296">
        <v>93</v>
      </c>
      <c r="AF24" s="296">
        <v>93</v>
      </c>
      <c r="AG24" s="296">
        <v>77</v>
      </c>
      <c r="AH24" s="296">
        <v>89</v>
      </c>
      <c r="AI24" s="296">
        <v>88</v>
      </c>
      <c r="AJ24" s="296">
        <v>84</v>
      </c>
      <c r="AK24" s="296">
        <v>78</v>
      </c>
      <c r="AL24" s="296">
        <v>73</v>
      </c>
      <c r="AM24" s="296">
        <v>76</v>
      </c>
      <c r="AN24" s="296">
        <v>69</v>
      </c>
      <c r="AO24" s="296">
        <v>68</v>
      </c>
      <c r="AP24" s="296">
        <v>64</v>
      </c>
      <c r="AQ24" s="296">
        <v>64</v>
      </c>
      <c r="AR24" s="296">
        <v>58</v>
      </c>
      <c r="AS24" s="296">
        <v>62</v>
      </c>
      <c r="AT24" s="296">
        <v>56</v>
      </c>
      <c r="AU24" s="296">
        <v>63</v>
      </c>
      <c r="AV24" s="296">
        <v>63</v>
      </c>
      <c r="AW24" s="296">
        <v>58</v>
      </c>
      <c r="AX24" s="296">
        <v>61</v>
      </c>
      <c r="AY24" s="296">
        <v>55</v>
      </c>
      <c r="AZ24" s="296">
        <v>60</v>
      </c>
      <c r="BA24" s="296">
        <v>61</v>
      </c>
      <c r="BB24" s="296">
        <v>60</v>
      </c>
      <c r="BC24" s="296">
        <v>60</v>
      </c>
      <c r="BD24" s="296">
        <v>58</v>
      </c>
      <c r="BE24" s="296">
        <v>62</v>
      </c>
      <c r="BF24" s="296">
        <v>70</v>
      </c>
      <c r="BG24" s="296">
        <v>75</v>
      </c>
      <c r="BH24" s="296">
        <v>70</v>
      </c>
      <c r="BI24" s="296">
        <v>70</v>
      </c>
      <c r="BJ24" s="296">
        <v>72</v>
      </c>
      <c r="BK24" s="296">
        <v>84</v>
      </c>
      <c r="BL24" s="296">
        <v>96</v>
      </c>
      <c r="BM24" s="296">
        <v>116</v>
      </c>
      <c r="BN24" s="296">
        <v>130</v>
      </c>
      <c r="BO24" s="296">
        <v>142</v>
      </c>
      <c r="BP24" s="296">
        <v>144</v>
      </c>
      <c r="BQ24" s="296">
        <v>139</v>
      </c>
      <c r="BR24" s="296">
        <v>145</v>
      </c>
      <c r="BS24" s="296">
        <v>154</v>
      </c>
      <c r="BT24" s="296">
        <v>126</v>
      </c>
      <c r="BU24" s="296">
        <v>117</v>
      </c>
      <c r="BV24" s="296">
        <v>116</v>
      </c>
      <c r="BW24" s="296">
        <v>107</v>
      </c>
    </row>
    <row r="25" spans="1:75" x14ac:dyDescent="0.25">
      <c r="A25" t="s">
        <v>22</v>
      </c>
      <c r="B25" s="296">
        <v>19</v>
      </c>
      <c r="C25" s="296">
        <v>21</v>
      </c>
      <c r="D25" s="296">
        <v>21</v>
      </c>
      <c r="E25" s="296">
        <v>16</v>
      </c>
      <c r="F25" s="296">
        <v>13</v>
      </c>
      <c r="G25" s="296">
        <v>10</v>
      </c>
      <c r="H25" s="296">
        <v>9</v>
      </c>
      <c r="I25" s="296">
        <v>9</v>
      </c>
      <c r="J25" s="296">
        <v>10</v>
      </c>
      <c r="K25" s="296">
        <v>12</v>
      </c>
      <c r="L25" s="296">
        <v>14</v>
      </c>
      <c r="M25" s="296">
        <v>14</v>
      </c>
      <c r="N25" s="296">
        <v>14</v>
      </c>
      <c r="O25" s="296">
        <v>20</v>
      </c>
      <c r="P25" s="296">
        <v>28</v>
      </c>
      <c r="Q25" s="296">
        <v>22</v>
      </c>
      <c r="R25" s="296">
        <v>30</v>
      </c>
      <c r="S25" s="296">
        <v>30</v>
      </c>
      <c r="T25" s="296">
        <v>25</v>
      </c>
      <c r="U25" s="296">
        <v>25</v>
      </c>
      <c r="V25" s="296">
        <v>20</v>
      </c>
      <c r="W25" s="296">
        <v>20</v>
      </c>
      <c r="X25" s="296">
        <v>20</v>
      </c>
      <c r="Y25" s="296">
        <v>28</v>
      </c>
      <c r="Z25" s="296">
        <v>25</v>
      </c>
      <c r="AA25" s="296">
        <v>25</v>
      </c>
      <c r="AB25" s="296">
        <v>26</v>
      </c>
      <c r="AC25" s="296">
        <v>29</v>
      </c>
      <c r="AD25" s="296">
        <v>30</v>
      </c>
      <c r="AE25" s="296">
        <v>42</v>
      </c>
      <c r="AF25" s="296">
        <v>50</v>
      </c>
      <c r="AG25" s="296">
        <v>56</v>
      </c>
      <c r="AH25" s="296">
        <v>54</v>
      </c>
      <c r="AI25" s="296">
        <v>49</v>
      </c>
      <c r="AJ25" s="296">
        <v>50</v>
      </c>
      <c r="AK25" s="296">
        <v>49</v>
      </c>
      <c r="AL25" s="296">
        <v>59</v>
      </c>
      <c r="AM25" s="296">
        <v>50</v>
      </c>
      <c r="AN25" s="296">
        <v>49</v>
      </c>
      <c r="AO25" s="296">
        <v>44</v>
      </c>
      <c r="AP25" s="296">
        <v>42</v>
      </c>
      <c r="AQ25" s="296">
        <v>40</v>
      </c>
      <c r="AR25" s="296">
        <v>35</v>
      </c>
      <c r="AS25" s="296">
        <v>31</v>
      </c>
      <c r="AT25" s="296">
        <v>31</v>
      </c>
      <c r="AU25" s="296">
        <v>35</v>
      </c>
      <c r="AV25" s="296">
        <v>29</v>
      </c>
      <c r="AW25" s="296">
        <v>30</v>
      </c>
      <c r="AX25" s="296">
        <v>24</v>
      </c>
      <c r="AY25" s="296">
        <v>23</v>
      </c>
      <c r="AZ25" s="296">
        <v>18</v>
      </c>
      <c r="BA25" s="296">
        <v>22</v>
      </c>
      <c r="BB25" s="296">
        <v>25</v>
      </c>
      <c r="BC25" s="296">
        <v>30</v>
      </c>
      <c r="BD25" s="296">
        <v>25</v>
      </c>
      <c r="BE25" s="296">
        <v>27</v>
      </c>
      <c r="BF25" s="296">
        <v>20</v>
      </c>
      <c r="BG25" s="296">
        <v>21</v>
      </c>
      <c r="BH25" s="296">
        <v>17</v>
      </c>
      <c r="BI25" s="296">
        <v>21</v>
      </c>
      <c r="BJ25" s="296">
        <v>20</v>
      </c>
      <c r="BK25" s="296">
        <v>29</v>
      </c>
      <c r="BL25" s="296">
        <v>43</v>
      </c>
      <c r="BM25" s="296">
        <v>38</v>
      </c>
      <c r="BN25" s="296">
        <v>42</v>
      </c>
      <c r="BO25" s="296">
        <v>33</v>
      </c>
      <c r="BP25" s="296">
        <v>26</v>
      </c>
      <c r="BQ25" s="296">
        <v>25</v>
      </c>
      <c r="BR25" s="296">
        <v>24</v>
      </c>
      <c r="BS25" s="296">
        <v>27</v>
      </c>
      <c r="BT25" s="296">
        <v>26</v>
      </c>
      <c r="BU25" s="296">
        <v>22</v>
      </c>
      <c r="BV25" s="296">
        <v>21</v>
      </c>
      <c r="BW25" s="296">
        <v>20</v>
      </c>
    </row>
    <row r="26" spans="1:75" x14ac:dyDescent="0.25">
      <c r="A26" t="s">
        <v>23</v>
      </c>
      <c r="B26" s="296">
        <v>2084</v>
      </c>
      <c r="C26" s="296">
        <v>2132</v>
      </c>
      <c r="D26" s="296">
        <v>2110</v>
      </c>
      <c r="E26" s="296">
        <v>2187</v>
      </c>
      <c r="F26" s="296">
        <v>2211</v>
      </c>
      <c r="G26" s="296">
        <v>2245</v>
      </c>
      <c r="H26" s="296">
        <v>2224</v>
      </c>
      <c r="I26" s="296">
        <v>2166</v>
      </c>
      <c r="J26" s="296">
        <v>2164</v>
      </c>
      <c r="K26" s="296">
        <v>2149</v>
      </c>
      <c r="L26" s="296">
        <v>2098</v>
      </c>
      <c r="M26" s="296">
        <v>2096</v>
      </c>
      <c r="N26" s="296">
        <v>2086</v>
      </c>
      <c r="O26" s="296">
        <v>2145</v>
      </c>
      <c r="P26" s="296">
        <v>2106</v>
      </c>
      <c r="Q26" s="296">
        <v>2138</v>
      </c>
      <c r="R26" s="296">
        <v>2105</v>
      </c>
      <c r="S26" s="296">
        <v>2061</v>
      </c>
      <c r="T26" s="296">
        <v>1996</v>
      </c>
      <c r="U26" s="296">
        <v>1978</v>
      </c>
      <c r="V26" s="296">
        <v>1980</v>
      </c>
      <c r="W26" s="296">
        <v>1934</v>
      </c>
      <c r="X26" s="296">
        <v>1852</v>
      </c>
      <c r="Y26" s="296">
        <v>1818</v>
      </c>
      <c r="Z26" s="296">
        <v>1809</v>
      </c>
      <c r="AA26" s="296">
        <v>1768</v>
      </c>
      <c r="AB26" s="296">
        <v>1695</v>
      </c>
      <c r="AC26" s="296">
        <v>1660</v>
      </c>
      <c r="AD26" s="296">
        <v>1639</v>
      </c>
      <c r="AE26" s="296">
        <v>1651</v>
      </c>
      <c r="AF26" s="296">
        <v>1609</v>
      </c>
      <c r="AG26" s="296">
        <v>1589</v>
      </c>
      <c r="AH26" s="296">
        <v>1522</v>
      </c>
      <c r="AI26" s="296">
        <v>1529</v>
      </c>
      <c r="AJ26" s="296">
        <v>1482</v>
      </c>
      <c r="AK26" s="296">
        <v>1433</v>
      </c>
      <c r="AL26" s="296">
        <v>1423</v>
      </c>
      <c r="AM26" s="296">
        <v>1413</v>
      </c>
      <c r="AN26" s="296">
        <v>1329</v>
      </c>
      <c r="AO26" s="296">
        <v>1315</v>
      </c>
      <c r="AP26" s="296">
        <v>1284</v>
      </c>
      <c r="AQ26" s="296">
        <v>1245</v>
      </c>
      <c r="AR26" s="296">
        <v>1177</v>
      </c>
      <c r="AS26" s="296">
        <v>1124</v>
      </c>
      <c r="AT26" s="296">
        <v>1144</v>
      </c>
      <c r="AU26" s="296">
        <v>1096</v>
      </c>
      <c r="AV26" s="296">
        <v>1044</v>
      </c>
      <c r="AW26" s="296">
        <v>946</v>
      </c>
      <c r="AX26" s="296">
        <v>891</v>
      </c>
      <c r="AY26" s="296">
        <v>863</v>
      </c>
      <c r="AZ26" s="296">
        <v>799</v>
      </c>
      <c r="BA26" s="296">
        <v>787</v>
      </c>
      <c r="BB26" s="296">
        <v>762</v>
      </c>
      <c r="BC26" s="296">
        <v>794</v>
      </c>
      <c r="BD26" s="296">
        <v>804</v>
      </c>
      <c r="BE26" s="296">
        <v>781</v>
      </c>
      <c r="BF26" s="296">
        <v>797</v>
      </c>
      <c r="BG26" s="296">
        <v>820</v>
      </c>
      <c r="BH26" s="296">
        <v>853</v>
      </c>
      <c r="BI26" s="296">
        <v>887</v>
      </c>
      <c r="BJ26" s="296">
        <v>924</v>
      </c>
      <c r="BK26" s="296">
        <v>975</v>
      </c>
      <c r="BL26" s="296">
        <v>987</v>
      </c>
      <c r="BM26" s="296">
        <v>1004</v>
      </c>
      <c r="BN26" s="296">
        <v>992</v>
      </c>
      <c r="BO26" s="296">
        <v>975</v>
      </c>
      <c r="BP26" s="296">
        <v>997</v>
      </c>
      <c r="BQ26" s="296">
        <v>1021</v>
      </c>
      <c r="BR26" s="296">
        <v>1056</v>
      </c>
      <c r="BS26" s="296">
        <v>1031</v>
      </c>
      <c r="BT26" s="296">
        <v>937</v>
      </c>
      <c r="BU26" s="296">
        <v>981</v>
      </c>
      <c r="BV26" s="296">
        <v>1004</v>
      </c>
      <c r="BW26" s="296">
        <v>1015</v>
      </c>
    </row>
    <row r="27" spans="1:75" x14ac:dyDescent="0.25">
      <c r="A27" t="s">
        <v>24</v>
      </c>
      <c r="B27" s="296">
        <v>78</v>
      </c>
      <c r="C27" s="296">
        <v>78</v>
      </c>
      <c r="D27" s="296">
        <v>83</v>
      </c>
      <c r="E27" s="296">
        <v>80</v>
      </c>
      <c r="F27" s="296">
        <v>88</v>
      </c>
      <c r="G27" s="296">
        <v>95</v>
      </c>
      <c r="H27" s="296">
        <v>102</v>
      </c>
      <c r="I27" s="296">
        <v>111</v>
      </c>
      <c r="J27" s="296">
        <v>114</v>
      </c>
      <c r="K27" s="296">
        <v>118</v>
      </c>
      <c r="L27" s="296">
        <v>112</v>
      </c>
      <c r="M27" s="296">
        <v>116</v>
      </c>
      <c r="N27" s="296">
        <v>124</v>
      </c>
      <c r="O27" s="296">
        <v>123</v>
      </c>
      <c r="P27" s="296">
        <v>125</v>
      </c>
      <c r="Q27" s="296">
        <v>123</v>
      </c>
      <c r="R27" s="296">
        <v>114</v>
      </c>
      <c r="S27" s="296">
        <v>125</v>
      </c>
      <c r="T27" s="296">
        <v>118</v>
      </c>
      <c r="U27" s="296">
        <v>97</v>
      </c>
      <c r="V27" s="296">
        <v>99</v>
      </c>
      <c r="W27" s="296">
        <v>107</v>
      </c>
      <c r="X27" s="296">
        <v>111</v>
      </c>
      <c r="Y27" s="296">
        <v>115</v>
      </c>
      <c r="Z27" s="296">
        <v>113</v>
      </c>
      <c r="AA27" s="296">
        <v>110</v>
      </c>
      <c r="AB27" s="296">
        <v>92</v>
      </c>
      <c r="AC27" s="296">
        <v>98</v>
      </c>
      <c r="AD27" s="296">
        <v>95</v>
      </c>
      <c r="AE27" s="296">
        <v>92</v>
      </c>
      <c r="AF27" s="296">
        <v>88</v>
      </c>
      <c r="AG27" s="296">
        <v>97</v>
      </c>
      <c r="AH27" s="296">
        <v>97</v>
      </c>
      <c r="AI27" s="296">
        <v>96</v>
      </c>
      <c r="AJ27" s="296">
        <v>98</v>
      </c>
      <c r="AK27" s="296">
        <v>98</v>
      </c>
      <c r="AL27" s="296">
        <v>98</v>
      </c>
      <c r="AM27" s="296">
        <v>102</v>
      </c>
      <c r="AN27" s="296">
        <v>88</v>
      </c>
      <c r="AO27" s="296">
        <v>85</v>
      </c>
      <c r="AP27" s="296">
        <v>77</v>
      </c>
      <c r="AQ27" s="296">
        <v>93</v>
      </c>
      <c r="AR27" s="296">
        <v>89</v>
      </c>
      <c r="AS27" s="296">
        <v>96</v>
      </c>
      <c r="AT27" s="296">
        <v>80</v>
      </c>
      <c r="AU27" s="296">
        <v>75</v>
      </c>
      <c r="AV27" s="296">
        <v>80</v>
      </c>
      <c r="AW27" s="296">
        <v>75</v>
      </c>
      <c r="AX27" s="296">
        <v>73</v>
      </c>
      <c r="AY27" s="296">
        <v>89</v>
      </c>
      <c r="AZ27" s="296">
        <v>82</v>
      </c>
      <c r="BA27" s="296">
        <v>83</v>
      </c>
      <c r="BB27" s="296">
        <v>77</v>
      </c>
      <c r="BC27" s="296">
        <v>83</v>
      </c>
      <c r="BD27" s="296">
        <v>91</v>
      </c>
      <c r="BE27" s="296">
        <v>79</v>
      </c>
      <c r="BF27" s="296">
        <v>79</v>
      </c>
      <c r="BG27" s="296">
        <v>76</v>
      </c>
      <c r="BH27" s="296">
        <v>74</v>
      </c>
      <c r="BI27" s="296">
        <v>81</v>
      </c>
      <c r="BJ27" s="296">
        <v>99</v>
      </c>
      <c r="BK27" s="296">
        <v>98</v>
      </c>
      <c r="BL27" s="296">
        <v>90</v>
      </c>
      <c r="BM27" s="296">
        <v>87</v>
      </c>
      <c r="BN27" s="296">
        <v>80</v>
      </c>
      <c r="BO27" s="296">
        <v>83</v>
      </c>
      <c r="BP27" s="296">
        <v>79</v>
      </c>
      <c r="BQ27" s="296">
        <v>91</v>
      </c>
      <c r="BR27" s="296">
        <v>95</v>
      </c>
      <c r="BS27" s="296">
        <v>101</v>
      </c>
      <c r="BT27" s="296">
        <v>90</v>
      </c>
      <c r="BU27" s="296">
        <v>89</v>
      </c>
      <c r="BV27" s="296">
        <v>82</v>
      </c>
      <c r="BW27" s="296">
        <v>89</v>
      </c>
    </row>
    <row r="28" spans="1:75" x14ac:dyDescent="0.25">
      <c r="A28" t="s">
        <v>25</v>
      </c>
      <c r="B28" s="296">
        <v>270</v>
      </c>
      <c r="C28" s="296">
        <v>259</v>
      </c>
      <c r="D28" s="296">
        <v>253</v>
      </c>
      <c r="E28" s="296">
        <v>248</v>
      </c>
      <c r="F28" s="296">
        <v>231</v>
      </c>
      <c r="G28" s="296">
        <v>242</v>
      </c>
      <c r="H28" s="296">
        <v>216</v>
      </c>
      <c r="I28" s="296">
        <v>195</v>
      </c>
      <c r="J28" s="296">
        <v>192</v>
      </c>
      <c r="K28" s="296">
        <v>210</v>
      </c>
      <c r="L28" s="296">
        <v>196</v>
      </c>
      <c r="M28" s="296">
        <v>171</v>
      </c>
      <c r="N28" s="296">
        <v>167</v>
      </c>
      <c r="O28" s="296">
        <v>171</v>
      </c>
      <c r="P28" s="296">
        <v>164</v>
      </c>
      <c r="Q28" s="296">
        <v>162</v>
      </c>
      <c r="R28" s="296">
        <v>165</v>
      </c>
      <c r="S28" s="296">
        <v>151</v>
      </c>
      <c r="T28" s="296">
        <v>143</v>
      </c>
      <c r="U28" s="296">
        <v>144</v>
      </c>
      <c r="V28" s="296">
        <v>134</v>
      </c>
      <c r="W28" s="296">
        <v>129</v>
      </c>
      <c r="X28" s="296">
        <v>131</v>
      </c>
      <c r="Y28" s="296">
        <v>127</v>
      </c>
      <c r="Z28" s="296">
        <v>130</v>
      </c>
      <c r="AA28" s="296">
        <v>150</v>
      </c>
      <c r="AB28" s="296">
        <v>163</v>
      </c>
      <c r="AC28" s="296">
        <v>173</v>
      </c>
      <c r="AD28" s="296">
        <v>166</v>
      </c>
      <c r="AE28" s="296">
        <v>180</v>
      </c>
      <c r="AF28" s="296">
        <v>193</v>
      </c>
      <c r="AG28" s="296">
        <v>198</v>
      </c>
      <c r="AH28" s="296">
        <v>196</v>
      </c>
      <c r="AI28" s="296">
        <v>204</v>
      </c>
      <c r="AJ28" s="296">
        <v>197</v>
      </c>
      <c r="AK28" s="296">
        <v>195</v>
      </c>
      <c r="AL28" s="296">
        <v>207</v>
      </c>
      <c r="AM28" s="296">
        <v>224</v>
      </c>
      <c r="AN28" s="296">
        <v>230</v>
      </c>
      <c r="AO28" s="296">
        <v>227</v>
      </c>
      <c r="AP28" s="296">
        <v>223</v>
      </c>
      <c r="AQ28" s="296">
        <v>230</v>
      </c>
      <c r="AR28" s="296">
        <v>237</v>
      </c>
      <c r="AS28" s="296">
        <v>260</v>
      </c>
      <c r="AT28" s="296">
        <v>271</v>
      </c>
      <c r="AU28" s="296">
        <v>276</v>
      </c>
      <c r="AV28" s="296">
        <v>248</v>
      </c>
      <c r="AW28" s="296">
        <v>232</v>
      </c>
      <c r="AX28" s="296">
        <v>234</v>
      </c>
      <c r="AY28" s="296">
        <v>222</v>
      </c>
      <c r="AZ28" s="296">
        <v>241</v>
      </c>
      <c r="BA28" s="296">
        <v>234</v>
      </c>
      <c r="BB28" s="296">
        <v>231</v>
      </c>
      <c r="BC28" s="296">
        <v>232</v>
      </c>
      <c r="BD28" s="296">
        <v>228</v>
      </c>
      <c r="BE28" s="296">
        <v>232</v>
      </c>
      <c r="BF28" s="296">
        <v>230</v>
      </c>
      <c r="BG28" s="296">
        <v>233</v>
      </c>
      <c r="BH28" s="296">
        <v>248</v>
      </c>
      <c r="BI28" s="296">
        <v>252</v>
      </c>
      <c r="BJ28" s="296">
        <v>287</v>
      </c>
      <c r="BK28" s="296">
        <v>277</v>
      </c>
      <c r="BL28" s="296">
        <v>292</v>
      </c>
      <c r="BM28" s="296">
        <v>281</v>
      </c>
      <c r="BN28" s="296">
        <v>287</v>
      </c>
      <c r="BO28" s="296">
        <v>288</v>
      </c>
      <c r="BP28" s="296">
        <v>283</v>
      </c>
      <c r="BQ28" s="296">
        <v>285</v>
      </c>
      <c r="BR28" s="296">
        <v>287</v>
      </c>
      <c r="BS28" s="296">
        <v>279</v>
      </c>
      <c r="BT28" s="296">
        <v>271</v>
      </c>
      <c r="BU28" s="296">
        <v>248</v>
      </c>
      <c r="BV28" s="296">
        <v>259</v>
      </c>
      <c r="BW28" s="296">
        <v>277</v>
      </c>
    </row>
    <row r="29" spans="1:75" x14ac:dyDescent="0.25">
      <c r="A29" t="s">
        <v>26</v>
      </c>
      <c r="B29" s="296">
        <v>2948</v>
      </c>
      <c r="C29" s="296">
        <v>2982</v>
      </c>
      <c r="D29" s="296">
        <v>3124</v>
      </c>
      <c r="E29" s="296">
        <v>3176</v>
      </c>
      <c r="F29" s="296">
        <v>3170</v>
      </c>
      <c r="G29" s="296">
        <v>3166</v>
      </c>
      <c r="H29" s="296">
        <v>3112</v>
      </c>
      <c r="I29" s="296">
        <v>3057</v>
      </c>
      <c r="J29" s="296">
        <v>3035</v>
      </c>
      <c r="K29" s="296">
        <v>3079</v>
      </c>
      <c r="L29" s="296">
        <v>3086</v>
      </c>
      <c r="M29" s="296">
        <v>3055</v>
      </c>
      <c r="N29" s="296">
        <v>3072</v>
      </c>
      <c r="O29" s="296">
        <v>3037</v>
      </c>
      <c r="P29" s="296">
        <v>3073</v>
      </c>
      <c r="Q29" s="296">
        <v>3079</v>
      </c>
      <c r="R29" s="296">
        <v>3088</v>
      </c>
      <c r="S29" s="296">
        <v>3123</v>
      </c>
      <c r="T29" s="296">
        <v>3046</v>
      </c>
      <c r="U29" s="296">
        <v>3049</v>
      </c>
      <c r="V29" s="296">
        <v>3020</v>
      </c>
      <c r="W29" s="296">
        <v>2968</v>
      </c>
      <c r="X29" s="296">
        <v>2862</v>
      </c>
      <c r="Y29" s="296">
        <v>2792</v>
      </c>
      <c r="Z29" s="296">
        <v>2707</v>
      </c>
      <c r="AA29" s="296">
        <v>2617</v>
      </c>
      <c r="AB29" s="296">
        <v>2576</v>
      </c>
      <c r="AC29" s="296">
        <v>2588</v>
      </c>
      <c r="AD29" s="296">
        <v>2537</v>
      </c>
      <c r="AE29" s="296">
        <v>2490</v>
      </c>
      <c r="AF29" s="296">
        <v>2426</v>
      </c>
      <c r="AG29" s="296">
        <v>2401</v>
      </c>
      <c r="AH29" s="296">
        <v>2345</v>
      </c>
      <c r="AI29" s="296">
        <v>2305</v>
      </c>
      <c r="AJ29" s="296">
        <v>2215</v>
      </c>
      <c r="AK29" s="296">
        <v>2142</v>
      </c>
      <c r="AL29" s="296">
        <v>2111</v>
      </c>
      <c r="AM29" s="296">
        <v>2162</v>
      </c>
      <c r="AN29" s="296">
        <v>2224</v>
      </c>
      <c r="AO29" s="296">
        <v>2232</v>
      </c>
      <c r="AP29" s="296">
        <v>2315</v>
      </c>
      <c r="AQ29" s="296">
        <v>2345</v>
      </c>
      <c r="AR29" s="296">
        <v>2361</v>
      </c>
      <c r="AS29" s="296">
        <v>2317</v>
      </c>
      <c r="AT29" s="296">
        <v>2197</v>
      </c>
      <c r="AU29" s="296">
        <v>2223</v>
      </c>
      <c r="AV29" s="296">
        <v>2237</v>
      </c>
      <c r="AW29" s="296">
        <v>2178</v>
      </c>
      <c r="AX29" s="296">
        <v>2130</v>
      </c>
      <c r="AY29" s="296">
        <v>2178</v>
      </c>
      <c r="AZ29" s="296">
        <v>2112</v>
      </c>
      <c r="BA29" s="296">
        <v>2027</v>
      </c>
      <c r="BB29" s="296">
        <v>1915</v>
      </c>
      <c r="BC29" s="296">
        <v>1834</v>
      </c>
      <c r="BD29" s="296">
        <v>1789</v>
      </c>
      <c r="BE29" s="296">
        <v>1676</v>
      </c>
      <c r="BF29" s="296">
        <v>1613</v>
      </c>
      <c r="BG29" s="296">
        <v>1580</v>
      </c>
      <c r="BH29" s="296">
        <v>1578</v>
      </c>
      <c r="BI29" s="296">
        <v>1563</v>
      </c>
      <c r="BJ29" s="296">
        <v>1515</v>
      </c>
      <c r="BK29" s="296">
        <v>1532</v>
      </c>
      <c r="BL29" s="296">
        <v>1624</v>
      </c>
      <c r="BM29" s="296">
        <v>1679</v>
      </c>
      <c r="BN29" s="296">
        <v>1675</v>
      </c>
      <c r="BO29" s="296">
        <v>1770</v>
      </c>
      <c r="BP29" s="296">
        <v>1880</v>
      </c>
      <c r="BQ29" s="296">
        <v>1841</v>
      </c>
      <c r="BR29" s="296">
        <v>1827</v>
      </c>
      <c r="BS29" s="296">
        <v>1808</v>
      </c>
      <c r="BT29" s="296">
        <v>1844</v>
      </c>
      <c r="BU29" s="296">
        <v>1825</v>
      </c>
      <c r="BV29" s="296">
        <v>1789</v>
      </c>
      <c r="BW29" s="296">
        <v>1827</v>
      </c>
    </row>
    <row r="30" spans="1:75" x14ac:dyDescent="0.25">
      <c r="A30" t="s">
        <v>27</v>
      </c>
      <c r="B30" s="296">
        <v>120</v>
      </c>
      <c r="C30" s="296">
        <v>131</v>
      </c>
      <c r="D30" s="296">
        <v>98</v>
      </c>
      <c r="E30" s="296">
        <v>93</v>
      </c>
      <c r="F30" s="296">
        <v>94</v>
      </c>
      <c r="G30" s="296">
        <v>86</v>
      </c>
      <c r="H30" s="296">
        <v>82</v>
      </c>
      <c r="I30" s="296">
        <v>72</v>
      </c>
      <c r="J30" s="296">
        <v>69</v>
      </c>
      <c r="K30" s="296">
        <v>64</v>
      </c>
      <c r="L30" s="296">
        <v>56</v>
      </c>
      <c r="M30" s="296">
        <v>56</v>
      </c>
      <c r="N30" s="296">
        <v>45</v>
      </c>
      <c r="O30" s="296">
        <v>43</v>
      </c>
      <c r="P30" s="296">
        <v>47</v>
      </c>
      <c r="Q30" s="296">
        <v>48</v>
      </c>
      <c r="R30" s="296">
        <v>50</v>
      </c>
      <c r="S30" s="296">
        <v>52</v>
      </c>
      <c r="T30" s="296">
        <v>48</v>
      </c>
      <c r="U30" s="296">
        <v>52</v>
      </c>
      <c r="V30" s="296">
        <v>48</v>
      </c>
      <c r="W30" s="296">
        <v>58</v>
      </c>
      <c r="X30" s="296">
        <v>69</v>
      </c>
      <c r="Y30" s="296">
        <v>76</v>
      </c>
      <c r="Z30" s="296">
        <v>81</v>
      </c>
      <c r="AA30" s="296">
        <v>86</v>
      </c>
      <c r="AB30" s="296">
        <v>81</v>
      </c>
      <c r="AC30" s="296">
        <v>85</v>
      </c>
      <c r="AD30" s="296">
        <v>82</v>
      </c>
      <c r="AE30" s="296">
        <v>87</v>
      </c>
      <c r="AF30" s="296">
        <v>80</v>
      </c>
      <c r="AG30" s="296">
        <v>83</v>
      </c>
      <c r="AH30" s="296">
        <v>75</v>
      </c>
      <c r="AI30" s="296">
        <v>79</v>
      </c>
      <c r="AJ30" s="296">
        <v>77</v>
      </c>
      <c r="AK30" s="296">
        <v>91</v>
      </c>
      <c r="AL30" s="296">
        <v>96</v>
      </c>
      <c r="AM30" s="296">
        <v>95</v>
      </c>
      <c r="AN30" s="296">
        <v>89</v>
      </c>
      <c r="AO30" s="296">
        <v>84</v>
      </c>
      <c r="AP30" s="296">
        <v>86</v>
      </c>
      <c r="AQ30" s="296">
        <v>78</v>
      </c>
      <c r="AR30" s="296">
        <v>79</v>
      </c>
      <c r="AS30" s="296">
        <v>74</v>
      </c>
      <c r="AT30" s="296">
        <v>77</v>
      </c>
      <c r="AU30" s="296">
        <v>73</v>
      </c>
      <c r="AV30" s="296">
        <v>73</v>
      </c>
      <c r="AW30" s="296">
        <v>73</v>
      </c>
      <c r="AX30" s="296">
        <v>79</v>
      </c>
      <c r="AY30" s="296">
        <v>78</v>
      </c>
      <c r="AZ30" s="296">
        <v>87</v>
      </c>
      <c r="BA30" s="296">
        <v>77</v>
      </c>
      <c r="BB30" s="296">
        <v>65</v>
      </c>
      <c r="BC30" s="296">
        <v>65</v>
      </c>
      <c r="BD30" s="296">
        <v>61</v>
      </c>
      <c r="BE30" s="296">
        <v>65</v>
      </c>
      <c r="BF30" s="296">
        <v>69</v>
      </c>
      <c r="BG30" s="296">
        <v>69</v>
      </c>
      <c r="BH30" s="296">
        <v>64</v>
      </c>
      <c r="BI30" s="296">
        <v>65</v>
      </c>
      <c r="BJ30" s="296">
        <v>58</v>
      </c>
      <c r="BK30" s="296">
        <v>63</v>
      </c>
      <c r="BL30" s="296">
        <v>60</v>
      </c>
      <c r="BM30" s="296">
        <v>78</v>
      </c>
      <c r="BN30" s="296">
        <v>69</v>
      </c>
      <c r="BO30" s="296">
        <v>83</v>
      </c>
      <c r="BP30" s="296">
        <v>81</v>
      </c>
      <c r="BQ30" s="296">
        <v>75</v>
      </c>
      <c r="BR30" s="296">
        <v>67</v>
      </c>
      <c r="BS30" s="296">
        <v>68</v>
      </c>
      <c r="BT30" s="296">
        <v>63</v>
      </c>
      <c r="BU30" s="296">
        <v>69</v>
      </c>
      <c r="BV30" s="296">
        <v>74</v>
      </c>
      <c r="BW30" s="296">
        <v>72</v>
      </c>
    </row>
    <row r="31" spans="1:75" x14ac:dyDescent="0.25">
      <c r="A31" t="s">
        <v>28</v>
      </c>
      <c r="B31" s="296">
        <v>221</v>
      </c>
      <c r="C31" s="296">
        <v>219</v>
      </c>
      <c r="D31" s="296">
        <v>200</v>
      </c>
      <c r="E31" s="296">
        <v>196</v>
      </c>
      <c r="F31" s="296">
        <v>195</v>
      </c>
      <c r="G31" s="296">
        <v>191</v>
      </c>
      <c r="H31" s="296">
        <v>174</v>
      </c>
      <c r="I31" s="296">
        <v>168</v>
      </c>
      <c r="J31" s="296">
        <v>169</v>
      </c>
      <c r="K31" s="296">
        <v>174</v>
      </c>
      <c r="L31" s="296">
        <v>167</v>
      </c>
      <c r="M31" s="296">
        <v>180</v>
      </c>
      <c r="N31" s="296">
        <v>177</v>
      </c>
      <c r="O31" s="296">
        <v>182</v>
      </c>
      <c r="P31" s="296">
        <v>191</v>
      </c>
      <c r="Q31" s="296">
        <v>193</v>
      </c>
      <c r="R31" s="296">
        <v>192</v>
      </c>
      <c r="S31" s="296">
        <v>180</v>
      </c>
      <c r="T31" s="296">
        <v>165</v>
      </c>
      <c r="U31" s="296">
        <v>154</v>
      </c>
      <c r="V31" s="296">
        <v>167</v>
      </c>
      <c r="W31" s="296">
        <v>189</v>
      </c>
      <c r="X31" s="296">
        <v>180</v>
      </c>
      <c r="Y31" s="296">
        <v>180</v>
      </c>
      <c r="Z31" s="296">
        <v>183</v>
      </c>
      <c r="AA31" s="296">
        <v>181</v>
      </c>
      <c r="AB31" s="296">
        <v>166</v>
      </c>
      <c r="AC31" s="296">
        <v>170</v>
      </c>
      <c r="AD31" s="296">
        <v>169</v>
      </c>
      <c r="AE31" s="296">
        <v>168</v>
      </c>
      <c r="AF31" s="296">
        <v>172</v>
      </c>
      <c r="AG31" s="296">
        <v>183</v>
      </c>
      <c r="AH31" s="296">
        <v>197</v>
      </c>
      <c r="AI31" s="296">
        <v>205</v>
      </c>
      <c r="AJ31" s="296">
        <v>224</v>
      </c>
      <c r="AK31" s="296">
        <v>226</v>
      </c>
      <c r="AL31" s="296">
        <v>209</v>
      </c>
      <c r="AM31" s="296">
        <v>196</v>
      </c>
      <c r="AN31" s="296">
        <v>200</v>
      </c>
      <c r="AO31" s="296">
        <v>196</v>
      </c>
      <c r="AP31" s="296">
        <v>185</v>
      </c>
      <c r="AQ31" s="296">
        <v>196</v>
      </c>
      <c r="AR31" s="296">
        <v>186</v>
      </c>
      <c r="AS31" s="296">
        <v>155</v>
      </c>
      <c r="AT31" s="296">
        <v>139</v>
      </c>
      <c r="AU31" s="296">
        <v>150</v>
      </c>
      <c r="AV31" s="296">
        <v>153</v>
      </c>
      <c r="AW31" s="296">
        <v>150</v>
      </c>
      <c r="AX31" s="296">
        <v>159</v>
      </c>
      <c r="AY31" s="296">
        <v>145</v>
      </c>
      <c r="AZ31" s="296">
        <v>139</v>
      </c>
      <c r="BA31" s="296">
        <v>163</v>
      </c>
      <c r="BB31" s="296">
        <v>176</v>
      </c>
      <c r="BC31" s="296">
        <v>198</v>
      </c>
      <c r="BD31" s="296">
        <v>221</v>
      </c>
      <c r="BE31" s="296">
        <v>207</v>
      </c>
      <c r="BF31" s="296">
        <v>211</v>
      </c>
      <c r="BG31" s="296">
        <v>205</v>
      </c>
      <c r="BH31" s="296">
        <v>197</v>
      </c>
      <c r="BI31" s="296">
        <v>190</v>
      </c>
      <c r="BJ31" s="296">
        <v>203</v>
      </c>
      <c r="BK31" s="296">
        <v>214</v>
      </c>
      <c r="BL31" s="296">
        <v>230</v>
      </c>
      <c r="BM31" s="296">
        <v>215</v>
      </c>
      <c r="BN31" s="296">
        <v>237</v>
      </c>
      <c r="BO31" s="296">
        <v>260</v>
      </c>
      <c r="BP31" s="296">
        <v>258</v>
      </c>
      <c r="BQ31" s="296">
        <v>280</v>
      </c>
      <c r="BR31" s="296">
        <v>291</v>
      </c>
      <c r="BS31" s="296">
        <v>316</v>
      </c>
      <c r="BT31" s="296">
        <v>330</v>
      </c>
      <c r="BU31" s="296">
        <v>332</v>
      </c>
      <c r="BV31" s="296">
        <v>345</v>
      </c>
      <c r="BW31" s="296">
        <v>339</v>
      </c>
    </row>
    <row r="32" spans="1:75" x14ac:dyDescent="0.25">
      <c r="A32" t="s">
        <v>29</v>
      </c>
      <c r="B32" s="296">
        <v>277</v>
      </c>
      <c r="C32" s="296">
        <v>281</v>
      </c>
      <c r="D32" s="296">
        <v>285</v>
      </c>
      <c r="E32" s="296">
        <v>293</v>
      </c>
      <c r="F32" s="296">
        <v>295</v>
      </c>
      <c r="G32" s="296">
        <v>291</v>
      </c>
      <c r="H32" s="296">
        <v>290</v>
      </c>
      <c r="I32" s="296">
        <v>278</v>
      </c>
      <c r="J32" s="296">
        <v>297</v>
      </c>
      <c r="K32" s="296">
        <v>311</v>
      </c>
      <c r="L32" s="296">
        <v>328</v>
      </c>
      <c r="M32" s="296">
        <v>352</v>
      </c>
      <c r="N32" s="296">
        <v>355</v>
      </c>
      <c r="O32" s="296">
        <v>376</v>
      </c>
      <c r="P32" s="296">
        <v>414</v>
      </c>
      <c r="Q32" s="296">
        <v>399</v>
      </c>
      <c r="R32" s="296">
        <v>386</v>
      </c>
      <c r="S32" s="296">
        <v>388</v>
      </c>
      <c r="T32" s="296">
        <v>358</v>
      </c>
      <c r="U32" s="296">
        <v>333</v>
      </c>
      <c r="V32" s="296">
        <v>331</v>
      </c>
      <c r="W32" s="296">
        <v>345</v>
      </c>
      <c r="X32" s="296">
        <v>351</v>
      </c>
      <c r="Y32" s="296">
        <v>336</v>
      </c>
      <c r="Z32" s="296">
        <v>304</v>
      </c>
      <c r="AA32" s="296">
        <v>312</v>
      </c>
      <c r="AB32" s="296">
        <v>311</v>
      </c>
      <c r="AC32" s="296">
        <v>288</v>
      </c>
      <c r="AD32" s="296">
        <v>285</v>
      </c>
      <c r="AE32" s="296">
        <v>280</v>
      </c>
      <c r="AF32" s="296">
        <v>275</v>
      </c>
      <c r="AG32" s="296">
        <v>275</v>
      </c>
      <c r="AH32" s="296">
        <v>280</v>
      </c>
      <c r="AI32" s="296">
        <v>295</v>
      </c>
      <c r="AJ32" s="296">
        <v>301</v>
      </c>
      <c r="AK32" s="296">
        <v>329</v>
      </c>
      <c r="AL32" s="296">
        <v>359</v>
      </c>
      <c r="AM32" s="296">
        <v>378</v>
      </c>
      <c r="AN32" s="296">
        <v>385</v>
      </c>
      <c r="AO32" s="296">
        <v>406</v>
      </c>
      <c r="AP32" s="296">
        <v>424</v>
      </c>
      <c r="AQ32" s="296">
        <v>399</v>
      </c>
      <c r="AR32" s="296">
        <v>392</v>
      </c>
      <c r="AS32" s="296">
        <v>385</v>
      </c>
      <c r="AT32" s="296">
        <v>367</v>
      </c>
      <c r="AU32" s="296">
        <v>343</v>
      </c>
      <c r="AV32" s="296">
        <v>314</v>
      </c>
      <c r="AW32" s="296">
        <v>279</v>
      </c>
      <c r="AX32" s="296">
        <v>242</v>
      </c>
      <c r="AY32" s="296">
        <v>221</v>
      </c>
      <c r="AZ32" s="296">
        <v>218</v>
      </c>
      <c r="BA32" s="296">
        <v>189</v>
      </c>
      <c r="BB32" s="296">
        <v>171</v>
      </c>
      <c r="BC32" s="296">
        <v>182</v>
      </c>
      <c r="BD32" s="296">
        <v>182</v>
      </c>
      <c r="BE32" s="296">
        <v>200</v>
      </c>
      <c r="BF32" s="296">
        <v>206</v>
      </c>
      <c r="BG32" s="296">
        <v>206</v>
      </c>
      <c r="BH32" s="296">
        <v>223</v>
      </c>
      <c r="BI32" s="296">
        <v>254</v>
      </c>
      <c r="BJ32" s="296">
        <v>238</v>
      </c>
      <c r="BK32" s="296">
        <v>259</v>
      </c>
      <c r="BL32" s="296">
        <v>258</v>
      </c>
      <c r="BM32" s="296">
        <v>243</v>
      </c>
      <c r="BN32" s="296">
        <v>285</v>
      </c>
      <c r="BO32" s="296">
        <v>310</v>
      </c>
      <c r="BP32" s="296">
        <v>319</v>
      </c>
      <c r="BQ32" s="296">
        <v>341</v>
      </c>
      <c r="BR32" s="296">
        <v>378</v>
      </c>
      <c r="BS32" s="296">
        <v>381</v>
      </c>
      <c r="BT32" s="296">
        <v>362</v>
      </c>
      <c r="BU32" s="296">
        <v>351</v>
      </c>
      <c r="BV32" s="296">
        <v>340</v>
      </c>
      <c r="BW32" s="296">
        <v>341</v>
      </c>
    </row>
    <row r="33" spans="1:75" x14ac:dyDescent="0.25">
      <c r="A33" t="s">
        <v>30</v>
      </c>
      <c r="B33" s="296">
        <v>22</v>
      </c>
      <c r="C33" s="296">
        <v>22</v>
      </c>
      <c r="D33" s="296">
        <v>25</v>
      </c>
      <c r="E33" s="296">
        <v>28</v>
      </c>
      <c r="F33" s="296">
        <v>27</v>
      </c>
      <c r="G33" s="296">
        <v>25</v>
      </c>
      <c r="H33" s="296">
        <v>27</v>
      </c>
      <c r="I33" s="296">
        <v>25</v>
      </c>
      <c r="J33" s="296">
        <v>23</v>
      </c>
      <c r="K33" s="296">
        <v>20</v>
      </c>
      <c r="L33" s="296">
        <v>17</v>
      </c>
      <c r="M33" s="296">
        <v>20</v>
      </c>
      <c r="N33" s="296">
        <v>23</v>
      </c>
      <c r="O33" s="296">
        <v>22</v>
      </c>
      <c r="P33" s="296">
        <v>22</v>
      </c>
      <c r="Q33" s="296">
        <v>22</v>
      </c>
      <c r="R33" s="296">
        <v>25</v>
      </c>
      <c r="S33" s="296">
        <v>29</v>
      </c>
      <c r="T33" s="296">
        <v>28</v>
      </c>
      <c r="U33" s="296">
        <v>28</v>
      </c>
      <c r="V33" s="296">
        <v>21</v>
      </c>
      <c r="W33" s="296">
        <v>18</v>
      </c>
      <c r="X33" s="296">
        <v>17</v>
      </c>
      <c r="Y33" s="296">
        <v>19</v>
      </c>
      <c r="Z33" s="296">
        <v>18</v>
      </c>
      <c r="AA33" s="296">
        <v>14</v>
      </c>
      <c r="AB33" s="296">
        <v>10</v>
      </c>
      <c r="AC33" s="296">
        <v>7</v>
      </c>
      <c r="AD33" s="296">
        <v>10</v>
      </c>
      <c r="AE33" s="296">
        <v>8</v>
      </c>
      <c r="AF33" s="296">
        <v>9</v>
      </c>
      <c r="AG33" s="296">
        <v>15</v>
      </c>
      <c r="AH33" s="296">
        <v>11</v>
      </c>
      <c r="AI33" s="296">
        <v>13</v>
      </c>
      <c r="AJ33" s="296">
        <v>13</v>
      </c>
      <c r="AK33" s="296">
        <v>8</v>
      </c>
      <c r="AL33" s="296">
        <v>10</v>
      </c>
      <c r="AM33" s="296">
        <v>10</v>
      </c>
      <c r="AN33" s="296">
        <v>14</v>
      </c>
      <c r="AO33" s="296">
        <v>13</v>
      </c>
      <c r="AP33" s="296">
        <v>14</v>
      </c>
      <c r="AQ33" s="296">
        <v>9</v>
      </c>
      <c r="AR33" s="296">
        <v>10</v>
      </c>
      <c r="AS33" s="296">
        <v>9</v>
      </c>
      <c r="AT33" s="296">
        <v>3</v>
      </c>
      <c r="AU33" s="296">
        <v>6</v>
      </c>
      <c r="AV33" s="296">
        <v>7</v>
      </c>
      <c r="AW33" s="296">
        <v>9</v>
      </c>
      <c r="AX33" s="296">
        <v>10</v>
      </c>
      <c r="AY33" s="296">
        <v>12</v>
      </c>
      <c r="AZ33" s="296">
        <v>16</v>
      </c>
      <c r="BA33" s="296">
        <v>15</v>
      </c>
      <c r="BB33" s="296">
        <v>11</v>
      </c>
      <c r="BC33" s="296">
        <v>16</v>
      </c>
      <c r="BD33" s="296">
        <v>13</v>
      </c>
      <c r="BE33" s="296">
        <v>14</v>
      </c>
      <c r="BF33" s="296">
        <v>15</v>
      </c>
      <c r="BG33" s="296">
        <v>15</v>
      </c>
      <c r="BH33" s="296">
        <v>17</v>
      </c>
      <c r="BI33" s="296">
        <v>11</v>
      </c>
      <c r="BJ33" s="296">
        <v>12</v>
      </c>
      <c r="BK33" s="296">
        <v>13</v>
      </c>
      <c r="BL33" s="296">
        <v>10</v>
      </c>
      <c r="BM33" s="296">
        <v>8</v>
      </c>
      <c r="BN33" s="296">
        <v>8</v>
      </c>
      <c r="BO33" s="296">
        <v>8</v>
      </c>
      <c r="BP33" s="296">
        <v>11</v>
      </c>
      <c r="BQ33" s="296">
        <v>10</v>
      </c>
      <c r="BR33" s="296">
        <v>9</v>
      </c>
      <c r="BS33" s="296">
        <v>15</v>
      </c>
      <c r="BT33" s="296">
        <v>15</v>
      </c>
      <c r="BU33" s="296">
        <v>16</v>
      </c>
      <c r="BV33" s="296">
        <v>14</v>
      </c>
      <c r="BW33" s="296">
        <v>13</v>
      </c>
    </row>
    <row r="34" spans="1:75" x14ac:dyDescent="0.25">
      <c r="A34" t="s">
        <v>31</v>
      </c>
      <c r="B34" s="296">
        <v>2118</v>
      </c>
      <c r="C34" s="296">
        <v>2198</v>
      </c>
      <c r="D34" s="296">
        <v>2247</v>
      </c>
      <c r="E34" s="296">
        <v>2350</v>
      </c>
      <c r="F34" s="296">
        <v>2435</v>
      </c>
      <c r="G34" s="296">
        <v>2362</v>
      </c>
      <c r="H34" s="296">
        <v>2286</v>
      </c>
      <c r="I34" s="296">
        <v>2235</v>
      </c>
      <c r="J34" s="296">
        <v>2231</v>
      </c>
      <c r="K34" s="296">
        <v>2260</v>
      </c>
      <c r="L34" s="296">
        <v>2260</v>
      </c>
      <c r="M34" s="296">
        <v>2239</v>
      </c>
      <c r="N34" s="296">
        <v>2279</v>
      </c>
      <c r="O34" s="296">
        <v>2289</v>
      </c>
      <c r="P34" s="296">
        <v>2365</v>
      </c>
      <c r="Q34" s="296">
        <v>2386</v>
      </c>
      <c r="R34" s="296">
        <v>2415</v>
      </c>
      <c r="S34" s="296">
        <v>2505</v>
      </c>
      <c r="T34" s="296">
        <v>2538</v>
      </c>
      <c r="U34" s="296">
        <v>2606</v>
      </c>
      <c r="V34" s="296">
        <v>2605</v>
      </c>
      <c r="W34" s="296">
        <v>2665</v>
      </c>
      <c r="X34" s="296">
        <v>2694</v>
      </c>
      <c r="Y34" s="296">
        <v>2721</v>
      </c>
      <c r="Z34" s="296">
        <v>2576</v>
      </c>
      <c r="AA34" s="296">
        <v>2635</v>
      </c>
      <c r="AB34" s="296">
        <v>2553</v>
      </c>
      <c r="AC34" s="296">
        <v>2522</v>
      </c>
      <c r="AD34" s="296">
        <v>2426</v>
      </c>
      <c r="AE34" s="296">
        <v>2371</v>
      </c>
      <c r="AF34" s="296">
        <v>2287</v>
      </c>
      <c r="AG34" s="296">
        <v>2222</v>
      </c>
      <c r="AH34" s="296">
        <v>2191</v>
      </c>
      <c r="AI34" s="296">
        <v>2152</v>
      </c>
      <c r="AJ34" s="296">
        <v>2102</v>
      </c>
      <c r="AK34" s="296">
        <v>2057</v>
      </c>
      <c r="AL34" s="296">
        <v>2005</v>
      </c>
      <c r="AM34" s="296">
        <v>2102</v>
      </c>
      <c r="AN34" s="296">
        <v>2110</v>
      </c>
      <c r="AO34" s="296">
        <v>2075</v>
      </c>
      <c r="AP34" s="296">
        <v>1932</v>
      </c>
      <c r="AQ34" s="296">
        <v>1959</v>
      </c>
      <c r="AR34" s="296">
        <v>1886</v>
      </c>
      <c r="AS34" s="296">
        <v>1793</v>
      </c>
      <c r="AT34" s="296">
        <v>1715</v>
      </c>
      <c r="AU34" s="296">
        <v>1779</v>
      </c>
      <c r="AV34" s="296">
        <v>1768</v>
      </c>
      <c r="AW34" s="296">
        <v>1760</v>
      </c>
      <c r="AX34" s="296">
        <v>1754</v>
      </c>
      <c r="AY34" s="296">
        <v>1817</v>
      </c>
      <c r="AZ34" s="296">
        <v>1688</v>
      </c>
      <c r="BA34" s="296">
        <v>1574</v>
      </c>
      <c r="BB34" s="296">
        <v>1536</v>
      </c>
      <c r="BC34" s="296">
        <v>1522</v>
      </c>
      <c r="BD34" s="296">
        <v>1505</v>
      </c>
      <c r="BE34" s="296">
        <v>1558</v>
      </c>
      <c r="BF34" s="296">
        <v>1590</v>
      </c>
      <c r="BG34" s="296">
        <v>1517</v>
      </c>
      <c r="BH34" s="296">
        <v>1460</v>
      </c>
      <c r="BI34" s="296">
        <v>1394</v>
      </c>
      <c r="BJ34" s="296">
        <v>1353</v>
      </c>
      <c r="BK34" s="296">
        <v>1337</v>
      </c>
      <c r="BL34" s="296">
        <v>1319</v>
      </c>
      <c r="BM34" s="296">
        <v>1335</v>
      </c>
      <c r="BN34" s="296">
        <v>1297</v>
      </c>
      <c r="BO34" s="296">
        <v>1333</v>
      </c>
      <c r="BP34" s="296">
        <v>1405</v>
      </c>
      <c r="BQ34" s="296">
        <v>1483</v>
      </c>
      <c r="BR34" s="296">
        <v>1455</v>
      </c>
      <c r="BS34" s="296">
        <v>1427</v>
      </c>
      <c r="BT34" s="296">
        <v>1428</v>
      </c>
      <c r="BU34" s="296">
        <v>1481</v>
      </c>
      <c r="BV34" s="296">
        <v>1573</v>
      </c>
      <c r="BW34" s="296">
        <v>1537</v>
      </c>
    </row>
    <row r="35" spans="1:75" x14ac:dyDescent="0.25">
      <c r="A35" t="s">
        <v>32</v>
      </c>
      <c r="B35" s="296">
        <v>203</v>
      </c>
      <c r="C35" s="296">
        <v>213</v>
      </c>
      <c r="D35" s="296">
        <v>216</v>
      </c>
      <c r="E35" s="296">
        <v>192</v>
      </c>
      <c r="F35" s="296">
        <v>209</v>
      </c>
      <c r="G35" s="296">
        <v>205</v>
      </c>
      <c r="H35" s="296">
        <v>200</v>
      </c>
      <c r="I35" s="296">
        <v>206</v>
      </c>
      <c r="J35" s="296">
        <v>204</v>
      </c>
      <c r="K35" s="296">
        <v>235</v>
      </c>
      <c r="L35" s="296">
        <v>240</v>
      </c>
      <c r="M35" s="296">
        <v>266</v>
      </c>
      <c r="N35" s="296">
        <v>307</v>
      </c>
      <c r="O35" s="296">
        <v>299</v>
      </c>
      <c r="P35" s="296">
        <v>308</v>
      </c>
      <c r="Q35" s="296">
        <v>295</v>
      </c>
      <c r="R35" s="296">
        <v>316</v>
      </c>
      <c r="S35" s="296">
        <v>304</v>
      </c>
      <c r="T35" s="296">
        <v>306</v>
      </c>
      <c r="U35" s="296">
        <v>306</v>
      </c>
      <c r="V35" s="296">
        <v>323</v>
      </c>
      <c r="W35" s="296">
        <v>323</v>
      </c>
      <c r="X35" s="296">
        <v>298</v>
      </c>
      <c r="Y35" s="296">
        <v>297</v>
      </c>
      <c r="Z35" s="296">
        <v>290</v>
      </c>
      <c r="AA35" s="296">
        <v>282</v>
      </c>
      <c r="AB35" s="296">
        <v>279</v>
      </c>
      <c r="AC35" s="296">
        <v>250</v>
      </c>
      <c r="AD35" s="296">
        <v>239</v>
      </c>
      <c r="AE35" s="296">
        <v>249</v>
      </c>
      <c r="AF35" s="296">
        <v>253</v>
      </c>
      <c r="AG35" s="296">
        <v>275</v>
      </c>
      <c r="AH35" s="296">
        <v>286</v>
      </c>
      <c r="AI35" s="296">
        <v>312</v>
      </c>
      <c r="AJ35" s="296">
        <v>326</v>
      </c>
      <c r="AK35" s="296">
        <v>320</v>
      </c>
      <c r="AL35" s="296">
        <v>315</v>
      </c>
      <c r="AM35" s="296">
        <v>327</v>
      </c>
      <c r="AN35" s="296">
        <v>326</v>
      </c>
      <c r="AO35" s="296">
        <v>339</v>
      </c>
      <c r="AP35" s="296">
        <v>335</v>
      </c>
      <c r="AQ35" s="296">
        <v>324</v>
      </c>
      <c r="AR35" s="296">
        <v>293</v>
      </c>
      <c r="AS35" s="296">
        <v>280</v>
      </c>
      <c r="AT35" s="296">
        <v>273</v>
      </c>
      <c r="AU35" s="296">
        <v>281</v>
      </c>
      <c r="AV35" s="296">
        <v>268</v>
      </c>
      <c r="AW35" s="296">
        <v>257</v>
      </c>
      <c r="AX35" s="296">
        <v>276</v>
      </c>
      <c r="AY35" s="296">
        <v>253</v>
      </c>
      <c r="AZ35" s="296">
        <v>243</v>
      </c>
      <c r="BA35" s="296">
        <v>228</v>
      </c>
      <c r="BB35" s="296">
        <v>236</v>
      </c>
      <c r="BC35" s="296">
        <v>253</v>
      </c>
      <c r="BD35" s="296">
        <v>263</v>
      </c>
      <c r="BE35" s="296">
        <v>271</v>
      </c>
      <c r="BF35" s="296">
        <v>273</v>
      </c>
      <c r="BG35" s="296">
        <v>288</v>
      </c>
      <c r="BH35" s="296">
        <v>318</v>
      </c>
      <c r="BI35" s="296">
        <v>338</v>
      </c>
      <c r="BJ35" s="296">
        <v>344</v>
      </c>
      <c r="BK35" s="296">
        <v>363</v>
      </c>
      <c r="BL35" s="296">
        <v>378</v>
      </c>
      <c r="BM35" s="296">
        <v>377</v>
      </c>
      <c r="BN35" s="296">
        <v>389</v>
      </c>
      <c r="BO35" s="296">
        <v>387</v>
      </c>
      <c r="BP35" s="296">
        <v>394</v>
      </c>
      <c r="BQ35" s="296">
        <v>430</v>
      </c>
      <c r="BR35" s="296">
        <v>468</v>
      </c>
      <c r="BS35" s="296">
        <v>505</v>
      </c>
      <c r="BT35" s="296">
        <v>568</v>
      </c>
      <c r="BU35" s="296">
        <v>589</v>
      </c>
      <c r="BV35" s="296">
        <v>554</v>
      </c>
      <c r="BW35" s="296">
        <v>468</v>
      </c>
    </row>
    <row r="36" spans="1:75" x14ac:dyDescent="0.25">
      <c r="A36" t="s">
        <v>33</v>
      </c>
      <c r="B36" s="296">
        <v>118</v>
      </c>
      <c r="C36" s="296">
        <v>119</v>
      </c>
      <c r="D36" s="296">
        <v>125</v>
      </c>
      <c r="E36" s="296">
        <v>125</v>
      </c>
      <c r="F36" s="296">
        <v>121</v>
      </c>
      <c r="G36" s="296">
        <v>112</v>
      </c>
      <c r="H36" s="296">
        <v>130</v>
      </c>
      <c r="I36" s="296">
        <v>128</v>
      </c>
      <c r="J36" s="296">
        <v>143</v>
      </c>
      <c r="K36" s="296">
        <v>154</v>
      </c>
      <c r="L36" s="296">
        <v>154</v>
      </c>
      <c r="M36" s="296">
        <v>148</v>
      </c>
      <c r="N36" s="296">
        <v>144</v>
      </c>
      <c r="O36" s="296">
        <v>144</v>
      </c>
      <c r="P36" s="296">
        <v>149</v>
      </c>
      <c r="Q36" s="296">
        <v>157</v>
      </c>
      <c r="R36" s="296">
        <v>147</v>
      </c>
      <c r="S36" s="296">
        <v>148</v>
      </c>
      <c r="T36" s="296">
        <v>146</v>
      </c>
      <c r="U36" s="296">
        <v>147</v>
      </c>
      <c r="V36" s="296">
        <v>147</v>
      </c>
      <c r="W36" s="296">
        <v>151</v>
      </c>
      <c r="X36" s="296">
        <v>154</v>
      </c>
      <c r="Y36" s="296">
        <v>158</v>
      </c>
      <c r="Z36" s="296">
        <v>157</v>
      </c>
      <c r="AA36" s="296">
        <v>173</v>
      </c>
      <c r="AB36" s="296">
        <v>184</v>
      </c>
      <c r="AC36" s="296">
        <v>184</v>
      </c>
      <c r="AD36" s="296">
        <v>197</v>
      </c>
      <c r="AE36" s="296">
        <v>187</v>
      </c>
      <c r="AF36" s="296">
        <v>186</v>
      </c>
      <c r="AG36" s="296">
        <v>175</v>
      </c>
      <c r="AH36" s="296">
        <v>166</v>
      </c>
      <c r="AI36" s="296">
        <v>186</v>
      </c>
      <c r="AJ36" s="296">
        <v>173</v>
      </c>
      <c r="AK36" s="296">
        <v>177</v>
      </c>
      <c r="AL36" s="296">
        <v>174</v>
      </c>
      <c r="AM36" s="296">
        <v>167</v>
      </c>
      <c r="AN36" s="296">
        <v>163</v>
      </c>
      <c r="AO36" s="296">
        <v>153</v>
      </c>
      <c r="AP36" s="296">
        <v>151</v>
      </c>
      <c r="AQ36" s="296">
        <v>151</v>
      </c>
      <c r="AR36" s="296">
        <v>145</v>
      </c>
      <c r="AS36" s="296">
        <v>138</v>
      </c>
      <c r="AT36" s="296">
        <v>131</v>
      </c>
      <c r="AU36" s="296">
        <v>132</v>
      </c>
      <c r="AV36" s="296">
        <v>137</v>
      </c>
      <c r="AW36" s="296">
        <v>124</v>
      </c>
      <c r="AX36" s="296">
        <v>111</v>
      </c>
      <c r="AY36" s="296">
        <v>113</v>
      </c>
      <c r="AZ36" s="296">
        <v>113</v>
      </c>
      <c r="BA36" s="296">
        <v>118</v>
      </c>
      <c r="BB36" s="296">
        <v>118</v>
      </c>
      <c r="BC36" s="296">
        <v>137</v>
      </c>
      <c r="BD36" s="296">
        <v>138</v>
      </c>
      <c r="BE36" s="296">
        <v>128</v>
      </c>
      <c r="BF36" s="296">
        <v>116</v>
      </c>
      <c r="BG36" s="296">
        <v>106</v>
      </c>
      <c r="BH36" s="296">
        <v>89</v>
      </c>
      <c r="BI36" s="296">
        <v>84</v>
      </c>
      <c r="BJ36" s="296">
        <v>81</v>
      </c>
      <c r="BK36" s="296">
        <v>96</v>
      </c>
      <c r="BL36" s="296">
        <v>105</v>
      </c>
      <c r="BM36" s="296">
        <v>110</v>
      </c>
      <c r="BN36" s="296">
        <v>108</v>
      </c>
      <c r="BO36" s="296">
        <v>113</v>
      </c>
      <c r="BP36" s="296">
        <v>108</v>
      </c>
      <c r="BQ36" s="296">
        <v>110</v>
      </c>
      <c r="BR36" s="296">
        <v>97</v>
      </c>
      <c r="BS36" s="296">
        <v>112</v>
      </c>
      <c r="BT36" s="296">
        <v>118</v>
      </c>
      <c r="BU36" s="296">
        <v>127</v>
      </c>
      <c r="BV36" s="296">
        <v>124</v>
      </c>
      <c r="BW36" s="296">
        <v>120</v>
      </c>
    </row>
    <row r="37" spans="1:75" x14ac:dyDescent="0.25">
      <c r="A37" t="s">
        <v>34</v>
      </c>
      <c r="B37" s="296">
        <v>83</v>
      </c>
      <c r="C37" s="296">
        <v>78</v>
      </c>
      <c r="D37" s="296">
        <v>74</v>
      </c>
      <c r="E37" s="296">
        <v>62</v>
      </c>
      <c r="F37" s="296">
        <v>53</v>
      </c>
      <c r="G37" s="296">
        <v>53</v>
      </c>
      <c r="H37" s="296">
        <v>54</v>
      </c>
      <c r="I37" s="296">
        <v>47</v>
      </c>
      <c r="J37" s="296">
        <v>44</v>
      </c>
      <c r="K37" s="296">
        <v>54</v>
      </c>
      <c r="L37" s="296">
        <v>48</v>
      </c>
      <c r="M37" s="296">
        <v>55</v>
      </c>
      <c r="N37" s="296">
        <v>46</v>
      </c>
      <c r="O37" s="296">
        <v>53</v>
      </c>
      <c r="P37" s="296">
        <v>59</v>
      </c>
      <c r="Q37" s="296">
        <v>55</v>
      </c>
      <c r="R37" s="296">
        <v>58</v>
      </c>
      <c r="S37" s="296">
        <v>64</v>
      </c>
      <c r="T37" s="296">
        <v>74</v>
      </c>
      <c r="U37" s="296">
        <v>60</v>
      </c>
      <c r="V37" s="296">
        <v>58</v>
      </c>
      <c r="W37" s="296">
        <v>62</v>
      </c>
      <c r="X37" s="296">
        <v>61</v>
      </c>
      <c r="Y37" s="296">
        <v>84</v>
      </c>
      <c r="Z37" s="296">
        <v>82</v>
      </c>
      <c r="AA37" s="296">
        <v>82</v>
      </c>
      <c r="AB37" s="296">
        <v>75</v>
      </c>
      <c r="AC37" s="296">
        <v>94</v>
      </c>
      <c r="AD37" s="296">
        <v>84</v>
      </c>
      <c r="AE37" s="296">
        <v>86</v>
      </c>
      <c r="AF37" s="296">
        <v>77</v>
      </c>
      <c r="AG37" s="296">
        <v>73</v>
      </c>
      <c r="AH37" s="296">
        <v>69</v>
      </c>
      <c r="AI37" s="296">
        <v>56</v>
      </c>
      <c r="AJ37" s="296">
        <v>50</v>
      </c>
      <c r="AK37" s="296">
        <v>51</v>
      </c>
      <c r="AL37" s="296">
        <v>59</v>
      </c>
      <c r="AM37" s="296">
        <v>65</v>
      </c>
      <c r="AN37" s="296">
        <v>56</v>
      </c>
      <c r="AO37" s="296">
        <v>63</v>
      </c>
      <c r="AP37" s="296">
        <v>54</v>
      </c>
      <c r="AQ37" s="296">
        <v>48</v>
      </c>
      <c r="AR37" s="296">
        <v>44</v>
      </c>
      <c r="AS37" s="296">
        <v>46</v>
      </c>
      <c r="AT37" s="296">
        <v>48</v>
      </c>
      <c r="AU37" s="296">
        <v>48</v>
      </c>
      <c r="AV37" s="296">
        <v>46</v>
      </c>
      <c r="AW37" s="296">
        <v>46</v>
      </c>
      <c r="AX37" s="296">
        <v>41</v>
      </c>
      <c r="AY37" s="296">
        <v>44</v>
      </c>
      <c r="AZ37" s="296">
        <v>44</v>
      </c>
      <c r="BA37" s="296">
        <v>47</v>
      </c>
      <c r="BB37" s="296">
        <v>50</v>
      </c>
      <c r="BC37" s="296">
        <v>44</v>
      </c>
      <c r="BD37" s="296">
        <v>47</v>
      </c>
      <c r="BE37" s="296">
        <v>41</v>
      </c>
      <c r="BF37" s="296">
        <v>39</v>
      </c>
      <c r="BG37" s="296">
        <v>44</v>
      </c>
      <c r="BH37" s="296">
        <v>51</v>
      </c>
      <c r="BI37" s="296">
        <v>48</v>
      </c>
      <c r="BJ37" s="296">
        <v>48</v>
      </c>
      <c r="BK37" s="296">
        <v>55</v>
      </c>
      <c r="BL37" s="296">
        <v>50</v>
      </c>
      <c r="BM37" s="296">
        <v>52</v>
      </c>
      <c r="BN37" s="296">
        <v>56</v>
      </c>
      <c r="BO37" s="296">
        <v>61</v>
      </c>
      <c r="BP37" s="296">
        <v>55</v>
      </c>
      <c r="BQ37" s="296">
        <v>56</v>
      </c>
      <c r="BR37" s="296">
        <v>49</v>
      </c>
      <c r="BS37" s="296">
        <v>56</v>
      </c>
      <c r="BT37" s="296">
        <v>57</v>
      </c>
      <c r="BU37" s="296">
        <v>61</v>
      </c>
      <c r="BV37" s="296">
        <v>55</v>
      </c>
      <c r="BW37" s="296">
        <v>48</v>
      </c>
    </row>
    <row r="38" spans="1:75" x14ac:dyDescent="0.25">
      <c r="A38" t="s">
        <v>35</v>
      </c>
      <c r="B38" s="296">
        <v>45570</v>
      </c>
      <c r="C38" s="296">
        <v>46183</v>
      </c>
      <c r="D38" s="296">
        <v>46750</v>
      </c>
      <c r="E38" s="296">
        <v>47052</v>
      </c>
      <c r="F38" s="296">
        <v>47048</v>
      </c>
      <c r="G38" s="296">
        <v>47078</v>
      </c>
      <c r="H38" s="296">
        <v>47163</v>
      </c>
      <c r="I38" s="296">
        <v>46715</v>
      </c>
      <c r="J38" s="296">
        <v>45706</v>
      </c>
      <c r="K38" s="296">
        <v>43898</v>
      </c>
      <c r="L38" s="296">
        <v>41063</v>
      </c>
      <c r="M38" s="296">
        <v>38839</v>
      </c>
      <c r="N38" s="296">
        <v>36815</v>
      </c>
      <c r="O38" s="296">
        <v>35408</v>
      </c>
      <c r="P38" s="296">
        <v>34169</v>
      </c>
      <c r="Q38" s="296">
        <v>33169</v>
      </c>
      <c r="R38" s="296">
        <v>31999</v>
      </c>
      <c r="S38" s="296">
        <v>31406</v>
      </c>
      <c r="T38" s="296">
        <v>30845</v>
      </c>
      <c r="U38" s="296">
        <v>29959</v>
      </c>
      <c r="V38" s="296">
        <v>29412</v>
      </c>
      <c r="W38" s="296">
        <v>28675</v>
      </c>
      <c r="X38" s="296">
        <v>28205</v>
      </c>
      <c r="Y38" s="296">
        <v>27424</v>
      </c>
      <c r="Z38" s="296">
        <v>26546</v>
      </c>
      <c r="AA38" s="296">
        <v>26137</v>
      </c>
      <c r="AB38" s="296">
        <v>25533</v>
      </c>
      <c r="AC38" s="296">
        <v>24692</v>
      </c>
      <c r="AD38" s="296">
        <v>23776</v>
      </c>
      <c r="AE38" s="296">
        <v>23867</v>
      </c>
      <c r="AF38" s="296">
        <v>23525</v>
      </c>
      <c r="AG38" s="296">
        <v>22890</v>
      </c>
      <c r="AH38" s="296">
        <v>22309</v>
      </c>
      <c r="AI38" s="296">
        <v>22194</v>
      </c>
      <c r="AJ38" s="296">
        <v>22295</v>
      </c>
      <c r="AK38" s="296">
        <v>22021</v>
      </c>
      <c r="AL38" s="296">
        <v>21702</v>
      </c>
      <c r="AM38" s="296">
        <v>21709</v>
      </c>
      <c r="AN38" s="296">
        <v>21659</v>
      </c>
      <c r="AO38" s="296">
        <v>21293</v>
      </c>
      <c r="AP38" s="296">
        <v>20705</v>
      </c>
      <c r="AQ38" s="296">
        <v>20359</v>
      </c>
      <c r="AR38" s="296">
        <v>19811</v>
      </c>
      <c r="AS38" s="296">
        <v>19090</v>
      </c>
      <c r="AT38" s="296">
        <v>18463</v>
      </c>
      <c r="AU38" s="296">
        <v>18008</v>
      </c>
      <c r="AV38" s="296">
        <v>17677</v>
      </c>
      <c r="AW38" s="296">
        <v>17507</v>
      </c>
      <c r="AX38" s="296">
        <v>17343</v>
      </c>
      <c r="AY38" s="296">
        <v>16863</v>
      </c>
      <c r="AZ38" s="296">
        <v>16783</v>
      </c>
      <c r="BA38" s="296">
        <v>16756</v>
      </c>
      <c r="BB38" s="296">
        <v>16774</v>
      </c>
      <c r="BC38" s="296">
        <v>16732</v>
      </c>
      <c r="BD38" s="296">
        <v>16715</v>
      </c>
      <c r="BE38" s="296">
        <v>16528</v>
      </c>
      <c r="BF38" s="296">
        <v>16426</v>
      </c>
      <c r="BG38" s="296">
        <v>16505</v>
      </c>
      <c r="BH38" s="296">
        <v>16691</v>
      </c>
      <c r="BI38" s="296">
        <v>16854</v>
      </c>
      <c r="BJ38" s="296">
        <v>17247</v>
      </c>
      <c r="BK38" s="296">
        <v>17498</v>
      </c>
      <c r="BL38" s="296">
        <v>18087</v>
      </c>
      <c r="BM38" s="296">
        <v>18569</v>
      </c>
      <c r="BN38" s="296">
        <v>18913</v>
      </c>
      <c r="BO38" s="296">
        <v>18871</v>
      </c>
      <c r="BP38" s="296">
        <v>18943</v>
      </c>
      <c r="BQ38" s="296">
        <v>19212</v>
      </c>
      <c r="BR38" s="296">
        <v>19187</v>
      </c>
      <c r="BS38" s="296">
        <v>19110</v>
      </c>
      <c r="BT38" s="296">
        <v>19222</v>
      </c>
      <c r="BU38" s="296">
        <v>19406</v>
      </c>
      <c r="BV38" s="296">
        <v>19338</v>
      </c>
      <c r="BW38" s="296">
        <v>19259</v>
      </c>
    </row>
    <row r="39" spans="1:75" x14ac:dyDescent="0.25">
      <c r="A39" t="s">
        <v>36</v>
      </c>
      <c r="B39" s="296">
        <v>138</v>
      </c>
      <c r="C39" s="296">
        <v>161</v>
      </c>
      <c r="D39" s="296">
        <v>169</v>
      </c>
      <c r="E39" s="296">
        <v>161</v>
      </c>
      <c r="F39" s="296">
        <v>157</v>
      </c>
      <c r="G39" s="296">
        <v>152</v>
      </c>
      <c r="H39" s="296">
        <v>150</v>
      </c>
      <c r="I39" s="296">
        <v>127</v>
      </c>
      <c r="J39" s="296">
        <v>144</v>
      </c>
      <c r="K39" s="296">
        <v>161</v>
      </c>
      <c r="L39" s="296">
        <v>167</v>
      </c>
      <c r="M39" s="296">
        <v>160</v>
      </c>
      <c r="N39" s="296">
        <v>170</v>
      </c>
      <c r="O39" s="296">
        <v>178</v>
      </c>
      <c r="P39" s="296">
        <v>170</v>
      </c>
      <c r="Q39" s="296">
        <v>195</v>
      </c>
      <c r="R39" s="296">
        <v>192</v>
      </c>
      <c r="S39" s="296">
        <v>169</v>
      </c>
      <c r="T39" s="296">
        <v>181</v>
      </c>
      <c r="U39" s="296">
        <v>195</v>
      </c>
      <c r="V39" s="296">
        <v>203</v>
      </c>
      <c r="W39" s="296">
        <v>216</v>
      </c>
      <c r="X39" s="296">
        <v>209</v>
      </c>
      <c r="Y39" s="296">
        <v>199</v>
      </c>
      <c r="Z39" s="296">
        <v>215</v>
      </c>
      <c r="AA39" s="296">
        <v>219</v>
      </c>
      <c r="AB39" s="296">
        <v>262</v>
      </c>
      <c r="AC39" s="296">
        <v>276</v>
      </c>
      <c r="AD39" s="296">
        <v>301</v>
      </c>
      <c r="AE39" s="296">
        <v>289</v>
      </c>
      <c r="AF39" s="296">
        <v>268</v>
      </c>
      <c r="AG39" s="296">
        <v>275</v>
      </c>
      <c r="AH39" s="296">
        <v>286</v>
      </c>
      <c r="AI39" s="296">
        <v>318</v>
      </c>
      <c r="AJ39" s="296">
        <v>301</v>
      </c>
      <c r="AK39" s="296">
        <v>297</v>
      </c>
      <c r="AL39" s="296">
        <v>311</v>
      </c>
      <c r="AM39" s="296">
        <v>277</v>
      </c>
      <c r="AN39" s="296">
        <v>255</v>
      </c>
      <c r="AO39" s="296">
        <v>264</v>
      </c>
      <c r="AP39" s="296">
        <v>241</v>
      </c>
      <c r="AQ39" s="296">
        <v>243</v>
      </c>
      <c r="AR39" s="296">
        <v>216</v>
      </c>
      <c r="AS39" s="296">
        <v>225</v>
      </c>
      <c r="AT39" s="296">
        <v>217</v>
      </c>
      <c r="AU39" s="296">
        <v>204</v>
      </c>
      <c r="AV39" s="296">
        <v>219</v>
      </c>
      <c r="AW39" s="296">
        <v>191</v>
      </c>
      <c r="AX39" s="296">
        <v>178</v>
      </c>
      <c r="AY39" s="296">
        <v>189</v>
      </c>
      <c r="AZ39" s="296">
        <v>196</v>
      </c>
      <c r="BA39" s="296">
        <v>173</v>
      </c>
      <c r="BB39" s="296">
        <v>172</v>
      </c>
      <c r="BC39" s="296">
        <v>176</v>
      </c>
      <c r="BD39" s="296">
        <v>158</v>
      </c>
      <c r="BE39" s="296">
        <v>152</v>
      </c>
      <c r="BF39" s="296">
        <v>167</v>
      </c>
      <c r="BG39" s="296">
        <v>166</v>
      </c>
      <c r="BH39" s="296">
        <v>178</v>
      </c>
      <c r="BI39" s="296">
        <v>202</v>
      </c>
      <c r="BJ39" s="296">
        <v>209</v>
      </c>
      <c r="BK39" s="296">
        <v>229</v>
      </c>
      <c r="BL39" s="296">
        <v>269</v>
      </c>
      <c r="BM39" s="296">
        <v>280</v>
      </c>
      <c r="BN39" s="296">
        <v>284</v>
      </c>
      <c r="BO39" s="296">
        <v>289</v>
      </c>
      <c r="BP39" s="296">
        <v>294</v>
      </c>
      <c r="BQ39" s="296">
        <v>299</v>
      </c>
      <c r="BR39" s="296">
        <v>278</v>
      </c>
      <c r="BS39" s="296">
        <v>265</v>
      </c>
      <c r="BT39" s="296">
        <v>244</v>
      </c>
      <c r="BU39" s="296">
        <v>236</v>
      </c>
      <c r="BV39" s="296">
        <v>259</v>
      </c>
      <c r="BW39" s="296">
        <v>279</v>
      </c>
    </row>
    <row r="40" spans="1:75" x14ac:dyDescent="0.25">
      <c r="A40" t="s">
        <v>37</v>
      </c>
      <c r="B40" s="296">
        <v>151</v>
      </c>
      <c r="C40" s="296">
        <v>150</v>
      </c>
      <c r="D40" s="296">
        <v>154</v>
      </c>
      <c r="E40" s="296">
        <v>144</v>
      </c>
      <c r="F40" s="296">
        <v>143</v>
      </c>
      <c r="G40" s="296">
        <v>141</v>
      </c>
      <c r="H40" s="296">
        <v>136</v>
      </c>
      <c r="I40" s="296">
        <v>140</v>
      </c>
      <c r="J40" s="296">
        <v>139</v>
      </c>
      <c r="K40" s="296">
        <v>142</v>
      </c>
      <c r="L40" s="296">
        <v>135</v>
      </c>
      <c r="M40" s="296">
        <v>135</v>
      </c>
      <c r="N40" s="296">
        <v>135</v>
      </c>
      <c r="O40" s="296">
        <v>127</v>
      </c>
      <c r="P40" s="296">
        <v>116</v>
      </c>
      <c r="Q40" s="296">
        <v>114</v>
      </c>
      <c r="R40" s="296">
        <v>118</v>
      </c>
      <c r="S40" s="296">
        <v>120</v>
      </c>
      <c r="T40" s="296">
        <v>108</v>
      </c>
      <c r="U40" s="296">
        <v>102</v>
      </c>
      <c r="V40" s="296">
        <v>91</v>
      </c>
      <c r="W40" s="296">
        <v>97</v>
      </c>
      <c r="X40" s="296">
        <v>103</v>
      </c>
      <c r="Y40" s="296">
        <v>100</v>
      </c>
      <c r="Z40" s="296">
        <v>99</v>
      </c>
      <c r="AA40" s="296">
        <v>97</v>
      </c>
      <c r="AB40" s="296">
        <v>85</v>
      </c>
      <c r="AC40" s="296">
        <v>90</v>
      </c>
      <c r="AD40" s="296">
        <v>89</v>
      </c>
      <c r="AE40" s="296">
        <v>84</v>
      </c>
      <c r="AF40" s="296">
        <v>78</v>
      </c>
      <c r="AG40" s="296">
        <v>76</v>
      </c>
      <c r="AH40" s="296">
        <v>68</v>
      </c>
      <c r="AI40" s="296">
        <v>69</v>
      </c>
      <c r="AJ40" s="296">
        <v>66</v>
      </c>
      <c r="AK40" s="296">
        <v>60</v>
      </c>
      <c r="AL40" s="296">
        <v>61</v>
      </c>
      <c r="AM40" s="296">
        <v>64</v>
      </c>
      <c r="AN40" s="296">
        <v>64</v>
      </c>
      <c r="AO40" s="296">
        <v>60</v>
      </c>
      <c r="AP40" s="296">
        <v>53</v>
      </c>
      <c r="AQ40" s="296">
        <v>50</v>
      </c>
      <c r="AR40" s="296">
        <v>39</v>
      </c>
      <c r="AS40" s="296">
        <v>39</v>
      </c>
      <c r="AT40" s="296">
        <v>36</v>
      </c>
      <c r="AU40" s="296">
        <v>46</v>
      </c>
      <c r="AV40" s="296">
        <v>43</v>
      </c>
      <c r="AW40" s="296">
        <v>54</v>
      </c>
      <c r="AX40" s="296">
        <v>53</v>
      </c>
      <c r="AY40" s="296">
        <v>58</v>
      </c>
      <c r="AZ40" s="296">
        <v>68</v>
      </c>
      <c r="BA40" s="296">
        <v>57</v>
      </c>
      <c r="BB40" s="296">
        <v>62</v>
      </c>
      <c r="BC40" s="296">
        <v>71</v>
      </c>
      <c r="BD40" s="296">
        <v>73</v>
      </c>
      <c r="BE40" s="296">
        <v>60</v>
      </c>
      <c r="BF40" s="296">
        <v>61</v>
      </c>
      <c r="BG40" s="296">
        <v>67</v>
      </c>
      <c r="BH40" s="296">
        <v>73</v>
      </c>
      <c r="BI40" s="296">
        <v>62</v>
      </c>
      <c r="BJ40" s="296">
        <v>64</v>
      </c>
      <c r="BK40" s="296">
        <v>70</v>
      </c>
      <c r="BL40" s="296">
        <v>70</v>
      </c>
      <c r="BM40" s="296">
        <v>66</v>
      </c>
      <c r="BN40" s="296">
        <v>65</v>
      </c>
      <c r="BO40" s="296">
        <v>76</v>
      </c>
      <c r="BP40" s="296">
        <v>79</v>
      </c>
      <c r="BQ40" s="296">
        <v>88</v>
      </c>
      <c r="BR40" s="296">
        <v>79</v>
      </c>
      <c r="BS40" s="296">
        <v>77</v>
      </c>
      <c r="BT40" s="296">
        <v>70</v>
      </c>
      <c r="BU40" s="296">
        <v>65</v>
      </c>
      <c r="BV40" s="296">
        <v>63</v>
      </c>
      <c r="BW40" s="296">
        <v>55</v>
      </c>
    </row>
    <row r="41" spans="1:75" x14ac:dyDescent="0.25">
      <c r="A41" t="s">
        <v>38</v>
      </c>
      <c r="B41" s="296">
        <v>20</v>
      </c>
      <c r="C41" s="296">
        <v>20</v>
      </c>
      <c r="D41" s="296">
        <v>19</v>
      </c>
      <c r="E41" s="296">
        <v>28</v>
      </c>
      <c r="F41" s="296">
        <v>28</v>
      </c>
      <c r="G41" s="296">
        <v>22</v>
      </c>
      <c r="H41" s="296">
        <v>20</v>
      </c>
      <c r="I41" s="296">
        <v>26</v>
      </c>
      <c r="J41" s="296">
        <v>20</v>
      </c>
      <c r="K41" s="296">
        <v>18</v>
      </c>
      <c r="L41" s="296">
        <v>19</v>
      </c>
      <c r="M41" s="296">
        <v>15</v>
      </c>
      <c r="N41" s="296">
        <v>17</v>
      </c>
      <c r="O41" s="296">
        <v>24</v>
      </c>
      <c r="P41" s="296">
        <v>27</v>
      </c>
      <c r="Q41" s="296">
        <v>24</v>
      </c>
      <c r="R41" s="296">
        <v>27</v>
      </c>
      <c r="S41" s="296">
        <v>31</v>
      </c>
      <c r="T41" s="296">
        <v>37</v>
      </c>
      <c r="U41" s="296">
        <v>47</v>
      </c>
      <c r="V41" s="296">
        <v>50</v>
      </c>
      <c r="W41" s="296">
        <v>43</v>
      </c>
      <c r="X41" s="296">
        <v>43</v>
      </c>
      <c r="Y41" s="296">
        <v>40</v>
      </c>
      <c r="Z41" s="296">
        <v>34</v>
      </c>
      <c r="AA41" s="296">
        <v>46</v>
      </c>
      <c r="AB41" s="296">
        <v>43</v>
      </c>
      <c r="AC41" s="296">
        <v>43</v>
      </c>
      <c r="AD41" s="296">
        <v>53</v>
      </c>
      <c r="AE41" s="296">
        <v>47</v>
      </c>
      <c r="AF41" s="296">
        <v>40</v>
      </c>
      <c r="AG41" s="296">
        <v>33</v>
      </c>
      <c r="AH41" s="296">
        <v>41</v>
      </c>
      <c r="AI41" s="296">
        <v>45</v>
      </c>
      <c r="AJ41" s="296">
        <v>37</v>
      </c>
      <c r="AK41" s="296">
        <v>39</v>
      </c>
      <c r="AL41" s="296">
        <v>38</v>
      </c>
      <c r="AM41" s="296">
        <v>45</v>
      </c>
      <c r="AN41" s="296">
        <v>46</v>
      </c>
      <c r="AO41" s="296">
        <v>38</v>
      </c>
      <c r="AP41" s="296">
        <v>35</v>
      </c>
      <c r="AQ41" s="296">
        <v>33</v>
      </c>
      <c r="AR41" s="296">
        <v>37</v>
      </c>
      <c r="AS41" s="296">
        <v>34</v>
      </c>
      <c r="AT41" s="296">
        <v>24</v>
      </c>
      <c r="AU41" s="296">
        <v>21</v>
      </c>
      <c r="AV41" s="296">
        <v>16</v>
      </c>
      <c r="AW41" s="296">
        <v>15</v>
      </c>
      <c r="AX41" s="296">
        <v>10</v>
      </c>
      <c r="AY41" s="296">
        <v>15</v>
      </c>
      <c r="AZ41" s="296">
        <v>17</v>
      </c>
      <c r="BA41" s="296">
        <v>22</v>
      </c>
      <c r="BB41" s="296">
        <v>27</v>
      </c>
      <c r="BC41" s="296">
        <v>19</v>
      </c>
      <c r="BD41" s="296">
        <v>22</v>
      </c>
      <c r="BE41" s="296">
        <v>35</v>
      </c>
      <c r="BF41" s="296">
        <v>35</v>
      </c>
      <c r="BG41" s="296">
        <v>21</v>
      </c>
      <c r="BH41" s="296">
        <v>19</v>
      </c>
      <c r="BI41" s="296">
        <v>23</v>
      </c>
      <c r="BJ41" s="296">
        <v>29</v>
      </c>
      <c r="BK41" s="296">
        <v>31</v>
      </c>
      <c r="BL41" s="296">
        <v>29</v>
      </c>
      <c r="BM41" s="296">
        <v>26</v>
      </c>
      <c r="BN41" s="296">
        <v>21</v>
      </c>
      <c r="BO41" s="296">
        <v>18</v>
      </c>
      <c r="BP41" s="296">
        <v>20</v>
      </c>
      <c r="BQ41" s="296">
        <v>19</v>
      </c>
      <c r="BR41" s="296">
        <v>17</v>
      </c>
      <c r="BS41" s="296">
        <v>15</v>
      </c>
      <c r="BT41" s="296">
        <v>15</v>
      </c>
      <c r="BU41" s="296">
        <v>20</v>
      </c>
      <c r="BV41" s="296">
        <v>25</v>
      </c>
      <c r="BW41" s="296">
        <v>28</v>
      </c>
    </row>
    <row r="42" spans="1:75" x14ac:dyDescent="0.25">
      <c r="A42" t="s">
        <v>39</v>
      </c>
      <c r="B42" s="296">
        <v>262</v>
      </c>
      <c r="C42" s="296">
        <v>305</v>
      </c>
      <c r="D42" s="296">
        <v>320</v>
      </c>
      <c r="E42" s="296">
        <v>342</v>
      </c>
      <c r="F42" s="296">
        <v>343</v>
      </c>
      <c r="G42" s="296">
        <v>329</v>
      </c>
      <c r="H42" s="296">
        <v>323</v>
      </c>
      <c r="I42" s="296">
        <v>331</v>
      </c>
      <c r="J42" s="296">
        <v>329</v>
      </c>
      <c r="K42" s="296">
        <v>331</v>
      </c>
      <c r="L42" s="296">
        <v>323</v>
      </c>
      <c r="M42" s="296">
        <v>309</v>
      </c>
      <c r="N42" s="296">
        <v>319</v>
      </c>
      <c r="O42" s="296">
        <v>321</v>
      </c>
      <c r="P42" s="296">
        <v>313</v>
      </c>
      <c r="Q42" s="296">
        <v>316</v>
      </c>
      <c r="R42" s="296">
        <v>325</v>
      </c>
      <c r="S42" s="296">
        <v>316</v>
      </c>
      <c r="T42" s="296">
        <v>299</v>
      </c>
      <c r="U42" s="296">
        <v>289</v>
      </c>
      <c r="V42" s="296">
        <v>287</v>
      </c>
      <c r="W42" s="296">
        <v>288</v>
      </c>
      <c r="X42" s="296">
        <v>296</v>
      </c>
      <c r="Y42" s="296">
        <v>299</v>
      </c>
      <c r="Z42" s="296">
        <v>291</v>
      </c>
      <c r="AA42" s="296">
        <v>312</v>
      </c>
      <c r="AB42" s="296">
        <v>293</v>
      </c>
      <c r="AC42" s="296">
        <v>274</v>
      </c>
      <c r="AD42" s="296">
        <v>280</v>
      </c>
      <c r="AE42" s="296">
        <v>271</v>
      </c>
      <c r="AF42" s="296">
        <v>261</v>
      </c>
      <c r="AG42" s="296">
        <v>266</v>
      </c>
      <c r="AH42" s="296">
        <v>264</v>
      </c>
      <c r="AI42" s="296">
        <v>273</v>
      </c>
      <c r="AJ42" s="296">
        <v>273</v>
      </c>
      <c r="AK42" s="296">
        <v>265</v>
      </c>
      <c r="AL42" s="296">
        <v>272</v>
      </c>
      <c r="AM42" s="296">
        <v>299</v>
      </c>
      <c r="AN42" s="296">
        <v>275</v>
      </c>
      <c r="AO42" s="296">
        <v>251</v>
      </c>
      <c r="AP42" s="296">
        <v>225</v>
      </c>
      <c r="AQ42" s="296">
        <v>229</v>
      </c>
      <c r="AR42" s="296">
        <v>203</v>
      </c>
      <c r="AS42" s="296">
        <v>208</v>
      </c>
      <c r="AT42" s="296">
        <v>219</v>
      </c>
      <c r="AU42" s="296">
        <v>221</v>
      </c>
      <c r="AV42" s="296">
        <v>217</v>
      </c>
      <c r="AW42" s="296">
        <v>198</v>
      </c>
      <c r="AX42" s="296">
        <v>184</v>
      </c>
      <c r="AY42" s="296">
        <v>189</v>
      </c>
      <c r="AZ42" s="296">
        <v>186</v>
      </c>
      <c r="BA42" s="296">
        <v>204</v>
      </c>
      <c r="BB42" s="296">
        <v>217</v>
      </c>
      <c r="BC42" s="296">
        <v>202</v>
      </c>
      <c r="BD42" s="296">
        <v>190</v>
      </c>
      <c r="BE42" s="296">
        <v>186</v>
      </c>
      <c r="BF42" s="296">
        <v>186</v>
      </c>
      <c r="BG42" s="296">
        <v>190</v>
      </c>
      <c r="BH42" s="296">
        <v>186</v>
      </c>
      <c r="BI42" s="296">
        <v>202</v>
      </c>
      <c r="BJ42" s="296">
        <v>205</v>
      </c>
      <c r="BK42" s="296">
        <v>225</v>
      </c>
      <c r="BL42" s="296">
        <v>224</v>
      </c>
      <c r="BM42" s="296">
        <v>240</v>
      </c>
      <c r="BN42" s="296">
        <v>243</v>
      </c>
      <c r="BO42" s="296">
        <v>247</v>
      </c>
      <c r="BP42" s="296">
        <v>259</v>
      </c>
      <c r="BQ42" s="296">
        <v>253</v>
      </c>
      <c r="BR42" s="296">
        <v>249</v>
      </c>
      <c r="BS42" s="296">
        <v>247</v>
      </c>
      <c r="BT42" s="296">
        <v>252</v>
      </c>
      <c r="BU42" s="296">
        <v>261</v>
      </c>
      <c r="BV42" s="296">
        <v>262</v>
      </c>
      <c r="BW42" s="296">
        <v>282</v>
      </c>
    </row>
    <row r="43" spans="1:75" x14ac:dyDescent="0.25">
      <c r="A43" t="s">
        <v>40</v>
      </c>
      <c r="B43" s="296">
        <v>287</v>
      </c>
      <c r="C43" s="296">
        <v>286</v>
      </c>
      <c r="D43" s="296">
        <v>285</v>
      </c>
      <c r="E43" s="296">
        <v>287</v>
      </c>
      <c r="F43" s="296">
        <v>274</v>
      </c>
      <c r="G43" s="296">
        <v>268</v>
      </c>
      <c r="H43" s="296">
        <v>267</v>
      </c>
      <c r="I43" s="296">
        <v>298</v>
      </c>
      <c r="J43" s="296">
        <v>300</v>
      </c>
      <c r="K43" s="296">
        <v>318</v>
      </c>
      <c r="L43" s="296">
        <v>323</v>
      </c>
      <c r="M43" s="296">
        <v>317</v>
      </c>
      <c r="N43" s="296">
        <v>322</v>
      </c>
      <c r="O43" s="296">
        <v>318</v>
      </c>
      <c r="P43" s="296">
        <v>339</v>
      </c>
      <c r="Q43" s="296">
        <v>367</v>
      </c>
      <c r="R43" s="296">
        <v>385</v>
      </c>
      <c r="S43" s="296">
        <v>419</v>
      </c>
      <c r="T43" s="296">
        <v>433</v>
      </c>
      <c r="U43" s="296">
        <v>438</v>
      </c>
      <c r="V43" s="296">
        <v>436</v>
      </c>
      <c r="W43" s="296">
        <v>488</v>
      </c>
      <c r="X43" s="296">
        <v>506</v>
      </c>
      <c r="Y43" s="296">
        <v>503</v>
      </c>
      <c r="Z43" s="296">
        <v>490</v>
      </c>
      <c r="AA43" s="296">
        <v>458</v>
      </c>
      <c r="AB43" s="296">
        <v>452</v>
      </c>
      <c r="AC43" s="296">
        <v>476</v>
      </c>
      <c r="AD43" s="296">
        <v>503</v>
      </c>
      <c r="AE43" s="296">
        <v>507</v>
      </c>
      <c r="AF43" s="296">
        <v>515</v>
      </c>
      <c r="AG43" s="296">
        <v>569</v>
      </c>
      <c r="AH43" s="296">
        <v>607</v>
      </c>
      <c r="AI43" s="296">
        <v>620</v>
      </c>
      <c r="AJ43" s="296">
        <v>600</v>
      </c>
      <c r="AK43" s="296">
        <v>576</v>
      </c>
      <c r="AL43" s="296">
        <v>588</v>
      </c>
      <c r="AM43" s="296">
        <v>571</v>
      </c>
      <c r="AN43" s="296">
        <v>580</v>
      </c>
      <c r="AO43" s="296">
        <v>580</v>
      </c>
      <c r="AP43" s="296">
        <v>562</v>
      </c>
      <c r="AQ43" s="296">
        <v>534</v>
      </c>
      <c r="AR43" s="296">
        <v>522</v>
      </c>
      <c r="AS43" s="296">
        <v>562</v>
      </c>
      <c r="AT43" s="296">
        <v>612</v>
      </c>
      <c r="AU43" s="296">
        <v>613</v>
      </c>
      <c r="AV43" s="296">
        <v>578</v>
      </c>
      <c r="AW43" s="296">
        <v>565</v>
      </c>
      <c r="AX43" s="296">
        <v>591</v>
      </c>
      <c r="AY43" s="296">
        <v>635</v>
      </c>
      <c r="AZ43" s="296">
        <v>620</v>
      </c>
      <c r="BA43" s="296">
        <v>618</v>
      </c>
      <c r="BB43" s="296">
        <v>560</v>
      </c>
      <c r="BC43" s="296">
        <v>550</v>
      </c>
      <c r="BD43" s="296">
        <v>526</v>
      </c>
      <c r="BE43" s="296">
        <v>469</v>
      </c>
      <c r="BF43" s="296">
        <v>455</v>
      </c>
      <c r="BG43" s="296">
        <v>454</v>
      </c>
      <c r="BH43" s="296">
        <v>474</v>
      </c>
      <c r="BI43" s="296">
        <v>492</v>
      </c>
      <c r="BJ43" s="296">
        <v>493</v>
      </c>
      <c r="BK43" s="296">
        <v>537</v>
      </c>
      <c r="BL43" s="296">
        <v>553</v>
      </c>
      <c r="BM43" s="296">
        <v>558</v>
      </c>
      <c r="BN43" s="296">
        <v>587</v>
      </c>
      <c r="BO43" s="296">
        <v>580</v>
      </c>
      <c r="BP43" s="296">
        <v>554</v>
      </c>
      <c r="BQ43" s="296">
        <v>525</v>
      </c>
      <c r="BR43" s="296">
        <v>537</v>
      </c>
      <c r="BS43" s="296">
        <v>497</v>
      </c>
      <c r="BT43" s="296">
        <v>512</v>
      </c>
      <c r="BU43" s="296">
        <v>504</v>
      </c>
      <c r="BV43" s="296">
        <v>513</v>
      </c>
      <c r="BW43" s="296">
        <v>513</v>
      </c>
    </row>
    <row r="44" spans="1:75" x14ac:dyDescent="0.25">
      <c r="A44" t="s">
        <v>41</v>
      </c>
      <c r="B44" s="296">
        <v>20</v>
      </c>
      <c r="C44" s="296">
        <v>29</v>
      </c>
      <c r="D44" s="296">
        <v>23</v>
      </c>
      <c r="E44" s="296">
        <v>19</v>
      </c>
      <c r="F44" s="296">
        <v>23</v>
      </c>
      <c r="G44" s="296">
        <v>26</v>
      </c>
      <c r="H44" s="296">
        <v>28</v>
      </c>
      <c r="I44" s="296">
        <v>26</v>
      </c>
      <c r="J44" s="296">
        <v>26</v>
      </c>
      <c r="K44" s="296">
        <v>26</v>
      </c>
      <c r="L44" s="296">
        <v>26</v>
      </c>
      <c r="M44" s="296">
        <v>25</v>
      </c>
      <c r="N44" s="296">
        <v>24</v>
      </c>
      <c r="O44" s="296">
        <v>28</v>
      </c>
      <c r="P44" s="296">
        <v>29</v>
      </c>
      <c r="Q44" s="296">
        <v>26</v>
      </c>
      <c r="R44" s="296">
        <v>25</v>
      </c>
      <c r="S44" s="296">
        <v>28</v>
      </c>
      <c r="T44" s="296">
        <v>25</v>
      </c>
      <c r="U44" s="296">
        <v>23</v>
      </c>
      <c r="V44" s="296">
        <v>22</v>
      </c>
      <c r="W44" s="296">
        <v>21</v>
      </c>
      <c r="X44" s="296">
        <v>21</v>
      </c>
      <c r="Y44" s="296">
        <v>19</v>
      </c>
      <c r="Z44" s="296">
        <v>18</v>
      </c>
      <c r="AA44" s="296">
        <v>16</v>
      </c>
      <c r="AB44" s="296">
        <v>15</v>
      </c>
      <c r="AC44" s="296">
        <v>14</v>
      </c>
      <c r="AD44" s="296">
        <v>14</v>
      </c>
      <c r="AE44" s="296">
        <v>17</v>
      </c>
      <c r="AF44" s="296">
        <v>15</v>
      </c>
      <c r="AG44" s="296">
        <v>18</v>
      </c>
      <c r="AH44" s="296">
        <v>12</v>
      </c>
      <c r="AI44" s="296">
        <v>12</v>
      </c>
      <c r="AJ44" s="296">
        <v>15</v>
      </c>
      <c r="AK44" s="296">
        <v>8</v>
      </c>
      <c r="AL44" s="296">
        <v>8</v>
      </c>
      <c r="AM44" s="296">
        <v>12</v>
      </c>
      <c r="AN44" s="296">
        <v>14</v>
      </c>
      <c r="AO44" s="296">
        <v>7</v>
      </c>
      <c r="AP44" s="296">
        <v>9</v>
      </c>
      <c r="AQ44" s="296">
        <v>8</v>
      </c>
      <c r="AR44" s="296">
        <v>7</v>
      </c>
      <c r="AS44" s="296">
        <v>8</v>
      </c>
      <c r="AT44" s="296">
        <v>8</v>
      </c>
      <c r="AU44" s="296">
        <v>8</v>
      </c>
      <c r="AV44" s="296">
        <v>4</v>
      </c>
      <c r="AW44" s="296">
        <v>6</v>
      </c>
      <c r="AX44" s="296">
        <v>5</v>
      </c>
      <c r="AY44" s="296">
        <v>6</v>
      </c>
      <c r="AZ44" s="296">
        <v>6</v>
      </c>
      <c r="BA44" s="296">
        <v>4</v>
      </c>
      <c r="BB44" s="296">
        <v>7</v>
      </c>
      <c r="BC44" s="296">
        <v>5</v>
      </c>
      <c r="BD44" s="296">
        <v>5</v>
      </c>
      <c r="BE44" s="296">
        <v>3</v>
      </c>
      <c r="BF44" s="296">
        <v>3</v>
      </c>
      <c r="BG44" s="296">
        <v>5</v>
      </c>
      <c r="BH44" s="296">
        <v>7</v>
      </c>
      <c r="BI44" s="296">
        <v>8</v>
      </c>
      <c r="BJ44" s="296">
        <v>8</v>
      </c>
      <c r="BK44" s="296">
        <v>5</v>
      </c>
      <c r="BL44" s="296">
        <v>9</v>
      </c>
      <c r="BM44" s="296">
        <v>12</v>
      </c>
      <c r="BN44" s="296">
        <v>13</v>
      </c>
      <c r="BO44" s="296">
        <v>12</v>
      </c>
      <c r="BP44" s="296">
        <v>8</v>
      </c>
      <c r="BQ44" s="296">
        <v>11</v>
      </c>
      <c r="BR44" s="296">
        <v>10</v>
      </c>
      <c r="BS44" s="296">
        <v>9</v>
      </c>
      <c r="BT44" s="296">
        <v>10</v>
      </c>
      <c r="BU44" s="296">
        <v>12</v>
      </c>
      <c r="BV44" s="296">
        <v>14</v>
      </c>
      <c r="BW44" s="296">
        <v>13</v>
      </c>
    </row>
    <row r="45" spans="1:75" x14ac:dyDescent="0.25">
      <c r="A45" t="s">
        <v>42</v>
      </c>
      <c r="B45" s="296">
        <v>12</v>
      </c>
      <c r="C45" s="296">
        <v>11</v>
      </c>
      <c r="D45" s="296">
        <v>11</v>
      </c>
      <c r="E45" s="296">
        <v>11</v>
      </c>
      <c r="F45" s="296">
        <v>11</v>
      </c>
      <c r="G45" s="296">
        <v>11</v>
      </c>
      <c r="H45" s="296">
        <v>8</v>
      </c>
      <c r="I45" s="296">
        <v>7</v>
      </c>
      <c r="J45" s="296">
        <v>6</v>
      </c>
      <c r="K45" s="296">
        <v>8</v>
      </c>
      <c r="L45" s="296">
        <v>8</v>
      </c>
      <c r="M45" s="296">
        <v>9</v>
      </c>
      <c r="N45" s="296">
        <v>11</v>
      </c>
      <c r="O45" s="296">
        <v>10</v>
      </c>
      <c r="P45" s="296">
        <v>8</v>
      </c>
      <c r="Q45" s="296">
        <v>8</v>
      </c>
      <c r="R45" s="296">
        <v>7</v>
      </c>
      <c r="S45" s="296">
        <v>8</v>
      </c>
      <c r="T45" s="296">
        <v>8</v>
      </c>
      <c r="U45" s="296">
        <v>8</v>
      </c>
      <c r="V45" s="296">
        <v>7</v>
      </c>
      <c r="W45" s="296">
        <v>6</v>
      </c>
      <c r="X45" s="296">
        <v>6</v>
      </c>
      <c r="Y45" s="296">
        <v>9</v>
      </c>
      <c r="Z45" s="296">
        <v>8</v>
      </c>
      <c r="AA45" s="296">
        <v>9</v>
      </c>
      <c r="AB45" s="296">
        <v>5</v>
      </c>
      <c r="AC45" s="296">
        <v>4</v>
      </c>
      <c r="AD45" s="296">
        <v>7</v>
      </c>
      <c r="AE45" s="296">
        <v>7</v>
      </c>
      <c r="AF45" s="296">
        <v>7</v>
      </c>
      <c r="AG45" s="296">
        <v>5</v>
      </c>
      <c r="AH45" s="296">
        <v>5</v>
      </c>
      <c r="AI45" s="296">
        <v>5</v>
      </c>
      <c r="AJ45" s="296">
        <v>8</v>
      </c>
      <c r="AK45" s="296">
        <v>7</v>
      </c>
      <c r="AL45" s="296">
        <v>6</v>
      </c>
      <c r="AM45" s="296">
        <v>6</v>
      </c>
      <c r="AN45" s="296">
        <v>7</v>
      </c>
      <c r="AO45" s="296">
        <v>9</v>
      </c>
      <c r="AP45" s="296">
        <v>8</v>
      </c>
      <c r="AQ45" s="296">
        <v>10</v>
      </c>
      <c r="AR45" s="296">
        <v>9</v>
      </c>
      <c r="AS45" s="296">
        <v>9</v>
      </c>
      <c r="AT45" s="296">
        <v>9</v>
      </c>
      <c r="AU45" s="296">
        <v>9</v>
      </c>
      <c r="AV45" s="296">
        <v>7</v>
      </c>
      <c r="AW45" s="296">
        <v>7</v>
      </c>
      <c r="AX45" s="296">
        <v>7</v>
      </c>
      <c r="AY45" s="296">
        <v>7</v>
      </c>
      <c r="AZ45" s="296">
        <v>3</v>
      </c>
      <c r="BA45" s="296">
        <v>3</v>
      </c>
      <c r="BB45" s="296">
        <v>2</v>
      </c>
      <c r="BC45" s="296">
        <v>2</v>
      </c>
      <c r="BD45" s="296">
        <v>4</v>
      </c>
      <c r="BE45" s="296">
        <v>4</v>
      </c>
      <c r="BF45" s="296">
        <v>4</v>
      </c>
      <c r="BG45" s="296">
        <v>4</v>
      </c>
      <c r="BH45" s="296">
        <v>4</v>
      </c>
      <c r="BI45" s="296">
        <v>2</v>
      </c>
      <c r="BJ45" s="296">
        <v>3</v>
      </c>
      <c r="BK45" s="296">
        <v>4</v>
      </c>
      <c r="BL45" s="296">
        <v>4</v>
      </c>
      <c r="BM45" s="296">
        <v>4</v>
      </c>
      <c r="BN45" s="296">
        <v>3</v>
      </c>
      <c r="BO45" s="296">
        <v>3</v>
      </c>
      <c r="BP45" s="296">
        <v>3</v>
      </c>
      <c r="BQ45" s="296">
        <v>3</v>
      </c>
      <c r="BR45" s="296">
        <v>3</v>
      </c>
      <c r="BS45" s="296">
        <v>7</v>
      </c>
      <c r="BT45" s="296">
        <v>6</v>
      </c>
      <c r="BU45" s="296">
        <v>5</v>
      </c>
      <c r="BV45" s="296">
        <v>4</v>
      </c>
      <c r="BW45" s="296">
        <v>4</v>
      </c>
    </row>
    <row r="46" spans="1:75" x14ac:dyDescent="0.25">
      <c r="A46" t="s">
        <v>43</v>
      </c>
      <c r="B46" s="296">
        <v>433</v>
      </c>
      <c r="C46" s="296">
        <v>444</v>
      </c>
      <c r="D46" s="296">
        <v>448</v>
      </c>
      <c r="E46" s="296">
        <v>444</v>
      </c>
      <c r="F46" s="296">
        <v>434</v>
      </c>
      <c r="G46" s="296">
        <v>432</v>
      </c>
      <c r="H46" s="296">
        <v>435</v>
      </c>
      <c r="I46" s="296">
        <v>430</v>
      </c>
      <c r="J46" s="296">
        <v>437</v>
      </c>
      <c r="K46" s="296">
        <v>423</v>
      </c>
      <c r="L46" s="296">
        <v>400</v>
      </c>
      <c r="M46" s="296">
        <v>376</v>
      </c>
      <c r="N46" s="296">
        <v>341</v>
      </c>
      <c r="O46" s="296">
        <v>338</v>
      </c>
      <c r="P46" s="296">
        <v>324</v>
      </c>
      <c r="Q46" s="296">
        <v>320</v>
      </c>
      <c r="R46" s="296">
        <v>289</v>
      </c>
      <c r="S46" s="296">
        <v>299</v>
      </c>
      <c r="T46" s="296">
        <v>281</v>
      </c>
      <c r="U46" s="296">
        <v>300</v>
      </c>
      <c r="V46" s="296">
        <v>335</v>
      </c>
      <c r="W46" s="296">
        <v>353</v>
      </c>
      <c r="X46" s="296">
        <v>369</v>
      </c>
      <c r="Y46" s="296">
        <v>397</v>
      </c>
      <c r="Z46" s="296">
        <v>420</v>
      </c>
      <c r="AA46" s="296">
        <v>441</v>
      </c>
      <c r="AB46" s="296">
        <v>429</v>
      </c>
      <c r="AC46" s="296">
        <v>450</v>
      </c>
      <c r="AD46" s="296">
        <v>435</v>
      </c>
      <c r="AE46" s="296">
        <v>436</v>
      </c>
      <c r="AF46" s="296">
        <v>437</v>
      </c>
      <c r="AG46" s="296">
        <v>433</v>
      </c>
      <c r="AH46" s="296">
        <v>426</v>
      </c>
      <c r="AI46" s="296">
        <v>404</v>
      </c>
      <c r="AJ46" s="296">
        <v>408</v>
      </c>
      <c r="AK46" s="296">
        <v>404</v>
      </c>
      <c r="AL46" s="296">
        <v>394</v>
      </c>
      <c r="AM46" s="296">
        <v>416</v>
      </c>
      <c r="AN46" s="296">
        <v>413</v>
      </c>
      <c r="AO46" s="296">
        <v>420</v>
      </c>
      <c r="AP46" s="296">
        <v>414</v>
      </c>
      <c r="AQ46" s="296">
        <v>403</v>
      </c>
      <c r="AR46" s="296">
        <v>410</v>
      </c>
      <c r="AS46" s="296">
        <v>388</v>
      </c>
      <c r="AT46" s="296">
        <v>371</v>
      </c>
      <c r="AU46" s="296">
        <v>360</v>
      </c>
      <c r="AV46" s="296">
        <v>326</v>
      </c>
      <c r="AW46" s="296">
        <v>331</v>
      </c>
      <c r="AX46" s="296">
        <v>291</v>
      </c>
      <c r="AY46" s="296">
        <v>280</v>
      </c>
      <c r="AZ46" s="296">
        <v>267</v>
      </c>
      <c r="BA46" s="296">
        <v>264</v>
      </c>
      <c r="BB46" s="296">
        <v>247</v>
      </c>
      <c r="BC46" s="296">
        <v>243</v>
      </c>
      <c r="BD46" s="296">
        <v>239</v>
      </c>
      <c r="BE46" s="296">
        <v>225</v>
      </c>
      <c r="BF46" s="296">
        <v>211</v>
      </c>
      <c r="BG46" s="296">
        <v>226</v>
      </c>
      <c r="BH46" s="296">
        <v>253</v>
      </c>
      <c r="BI46" s="296">
        <v>258</v>
      </c>
      <c r="BJ46" s="296">
        <v>280</v>
      </c>
      <c r="BK46" s="296">
        <v>292</v>
      </c>
      <c r="BL46" s="296">
        <v>306</v>
      </c>
      <c r="BM46" s="296">
        <v>310</v>
      </c>
      <c r="BN46" s="296">
        <v>327</v>
      </c>
      <c r="BO46" s="296">
        <v>340</v>
      </c>
      <c r="BP46" s="296">
        <v>349</v>
      </c>
      <c r="BQ46" s="296">
        <v>354</v>
      </c>
      <c r="BR46" s="296">
        <v>352</v>
      </c>
      <c r="BS46" s="296">
        <v>383</v>
      </c>
      <c r="BT46" s="296">
        <v>422</v>
      </c>
      <c r="BU46" s="296">
        <v>415</v>
      </c>
      <c r="BV46" s="296">
        <v>382</v>
      </c>
      <c r="BW46" s="296">
        <v>366</v>
      </c>
    </row>
    <row r="47" spans="1:75" x14ac:dyDescent="0.25">
      <c r="A47" t="s">
        <v>44</v>
      </c>
      <c r="B47" s="296">
        <v>156</v>
      </c>
      <c r="C47" s="296">
        <v>156</v>
      </c>
      <c r="D47" s="296">
        <v>153</v>
      </c>
      <c r="E47" s="296">
        <v>139</v>
      </c>
      <c r="F47" s="296">
        <v>142</v>
      </c>
      <c r="G47" s="296">
        <v>145</v>
      </c>
      <c r="H47" s="296">
        <v>135</v>
      </c>
      <c r="I47" s="296">
        <v>135</v>
      </c>
      <c r="J47" s="296">
        <v>134</v>
      </c>
      <c r="K47" s="296">
        <v>126</v>
      </c>
      <c r="L47" s="296">
        <v>123</v>
      </c>
      <c r="M47" s="296">
        <v>124</v>
      </c>
      <c r="N47" s="296">
        <v>124</v>
      </c>
      <c r="O47" s="296">
        <v>123</v>
      </c>
      <c r="P47" s="296">
        <v>117</v>
      </c>
      <c r="Q47" s="296">
        <v>124</v>
      </c>
      <c r="R47" s="296">
        <v>127</v>
      </c>
      <c r="S47" s="296">
        <v>126</v>
      </c>
      <c r="T47" s="296">
        <v>121</v>
      </c>
      <c r="U47" s="296">
        <v>113</v>
      </c>
      <c r="V47" s="296">
        <v>109</v>
      </c>
      <c r="W47" s="296">
        <v>111</v>
      </c>
      <c r="X47" s="296">
        <v>106</v>
      </c>
      <c r="Y47" s="296">
        <v>104</v>
      </c>
      <c r="Z47" s="296">
        <v>88</v>
      </c>
      <c r="AA47" s="296">
        <v>93</v>
      </c>
      <c r="AB47" s="296">
        <v>95</v>
      </c>
      <c r="AC47" s="296">
        <v>98</v>
      </c>
      <c r="AD47" s="296">
        <v>100</v>
      </c>
      <c r="AE47" s="296">
        <v>97</v>
      </c>
      <c r="AF47" s="296">
        <v>95</v>
      </c>
      <c r="AG47" s="296">
        <v>97</v>
      </c>
      <c r="AH47" s="296">
        <v>91</v>
      </c>
      <c r="AI47" s="296">
        <v>93</v>
      </c>
      <c r="AJ47" s="296">
        <v>86</v>
      </c>
      <c r="AK47" s="296">
        <v>81</v>
      </c>
      <c r="AL47" s="296">
        <v>82</v>
      </c>
      <c r="AM47" s="296">
        <v>82</v>
      </c>
      <c r="AN47" s="296">
        <v>76</v>
      </c>
      <c r="AO47" s="296">
        <v>73</v>
      </c>
      <c r="AP47" s="296">
        <v>69</v>
      </c>
      <c r="AQ47" s="296">
        <v>65</v>
      </c>
      <c r="AR47" s="296">
        <v>72</v>
      </c>
      <c r="AS47" s="296">
        <v>61</v>
      </c>
      <c r="AT47" s="296">
        <v>59</v>
      </c>
      <c r="AU47" s="296">
        <v>78</v>
      </c>
      <c r="AV47" s="296">
        <v>88</v>
      </c>
      <c r="AW47" s="296">
        <v>77</v>
      </c>
      <c r="AX47" s="296">
        <v>81</v>
      </c>
      <c r="AY47" s="296">
        <v>95</v>
      </c>
      <c r="AZ47" s="296">
        <v>101</v>
      </c>
      <c r="BA47" s="296">
        <v>107</v>
      </c>
      <c r="BB47" s="296">
        <v>125</v>
      </c>
      <c r="BC47" s="296">
        <v>131</v>
      </c>
      <c r="BD47" s="296">
        <v>115</v>
      </c>
      <c r="BE47" s="296">
        <v>114</v>
      </c>
      <c r="BF47" s="296">
        <v>107</v>
      </c>
      <c r="BG47" s="296">
        <v>101</v>
      </c>
      <c r="BH47" s="296">
        <v>90</v>
      </c>
      <c r="BI47" s="296">
        <v>95</v>
      </c>
      <c r="BJ47" s="296">
        <v>97</v>
      </c>
      <c r="BK47" s="296">
        <v>109</v>
      </c>
      <c r="BL47" s="296">
        <v>108</v>
      </c>
      <c r="BM47" s="296">
        <v>119</v>
      </c>
      <c r="BN47" s="296">
        <v>132</v>
      </c>
      <c r="BO47" s="296">
        <v>129</v>
      </c>
      <c r="BP47" s="296">
        <v>146</v>
      </c>
      <c r="BQ47" s="296">
        <v>142</v>
      </c>
      <c r="BR47" s="296">
        <v>148</v>
      </c>
      <c r="BS47" s="296">
        <v>143</v>
      </c>
      <c r="BT47" s="296">
        <v>125</v>
      </c>
      <c r="BU47" s="296">
        <v>118</v>
      </c>
      <c r="BV47" s="296">
        <v>126</v>
      </c>
      <c r="BW47" s="296">
        <v>129</v>
      </c>
    </row>
    <row r="48" spans="1:75" x14ac:dyDescent="0.25">
      <c r="A48" t="s">
        <v>45</v>
      </c>
      <c r="B48" s="296">
        <v>79</v>
      </c>
      <c r="C48" s="296">
        <v>91</v>
      </c>
      <c r="D48" s="296">
        <v>91</v>
      </c>
      <c r="E48" s="296">
        <v>90</v>
      </c>
      <c r="F48" s="296">
        <v>88</v>
      </c>
      <c r="G48" s="296">
        <v>72</v>
      </c>
      <c r="H48" s="296">
        <v>75</v>
      </c>
      <c r="I48" s="296">
        <v>67</v>
      </c>
      <c r="J48" s="296">
        <v>65</v>
      </c>
      <c r="K48" s="296">
        <v>56</v>
      </c>
      <c r="L48" s="296">
        <v>56</v>
      </c>
      <c r="M48" s="296">
        <v>59</v>
      </c>
      <c r="N48" s="296">
        <v>64</v>
      </c>
      <c r="O48" s="296">
        <v>60</v>
      </c>
      <c r="P48" s="296">
        <v>59</v>
      </c>
      <c r="Q48" s="296">
        <v>61</v>
      </c>
      <c r="R48" s="296">
        <v>67</v>
      </c>
      <c r="S48" s="296">
        <v>67</v>
      </c>
      <c r="T48" s="296">
        <v>70</v>
      </c>
      <c r="U48" s="296">
        <v>68</v>
      </c>
      <c r="V48" s="296">
        <v>69</v>
      </c>
      <c r="W48" s="296">
        <v>72</v>
      </c>
      <c r="X48" s="296">
        <v>60</v>
      </c>
      <c r="Y48" s="296">
        <v>64</v>
      </c>
      <c r="Z48" s="296">
        <v>55</v>
      </c>
      <c r="AA48" s="296">
        <v>56</v>
      </c>
      <c r="AB48" s="296">
        <v>56</v>
      </c>
      <c r="AC48" s="296">
        <v>55</v>
      </c>
      <c r="AD48" s="296">
        <v>52</v>
      </c>
      <c r="AE48" s="296">
        <v>50</v>
      </c>
      <c r="AF48" s="296">
        <v>48</v>
      </c>
      <c r="AG48" s="296">
        <v>54</v>
      </c>
      <c r="AH48" s="296">
        <v>59</v>
      </c>
      <c r="AI48" s="296">
        <v>59</v>
      </c>
      <c r="AJ48" s="296">
        <v>52</v>
      </c>
      <c r="AK48" s="296">
        <v>54</v>
      </c>
      <c r="AL48" s="296">
        <v>55</v>
      </c>
      <c r="AM48" s="296">
        <v>56</v>
      </c>
      <c r="AN48" s="296">
        <v>47</v>
      </c>
      <c r="AO48" s="296">
        <v>46</v>
      </c>
      <c r="AP48" s="296">
        <v>50</v>
      </c>
      <c r="AQ48" s="296">
        <v>48</v>
      </c>
      <c r="AR48" s="296">
        <v>41</v>
      </c>
      <c r="AS48" s="296">
        <v>42</v>
      </c>
      <c r="AT48" s="296">
        <v>45</v>
      </c>
      <c r="AU48" s="296">
        <v>47</v>
      </c>
      <c r="AV48" s="296">
        <v>54</v>
      </c>
      <c r="AW48" s="296">
        <v>58</v>
      </c>
      <c r="AX48" s="296">
        <v>56</v>
      </c>
      <c r="AY48" s="296">
        <v>60</v>
      </c>
      <c r="AZ48" s="296">
        <v>69</v>
      </c>
      <c r="BA48" s="296">
        <v>71</v>
      </c>
      <c r="BB48" s="296">
        <v>80</v>
      </c>
      <c r="BC48" s="296">
        <v>88</v>
      </c>
      <c r="BD48" s="296">
        <v>71</v>
      </c>
      <c r="BE48" s="296">
        <v>72</v>
      </c>
      <c r="BF48" s="296">
        <v>91</v>
      </c>
      <c r="BG48" s="296">
        <v>92</v>
      </c>
      <c r="BH48" s="296">
        <v>98</v>
      </c>
      <c r="BI48" s="296">
        <v>85</v>
      </c>
      <c r="BJ48" s="296">
        <v>85</v>
      </c>
      <c r="BK48" s="296">
        <v>91</v>
      </c>
      <c r="BL48" s="296">
        <v>87</v>
      </c>
      <c r="BM48" s="296">
        <v>86</v>
      </c>
      <c r="BN48" s="296">
        <v>85</v>
      </c>
      <c r="BO48" s="296">
        <v>91</v>
      </c>
      <c r="BP48" s="296">
        <v>92</v>
      </c>
      <c r="BQ48" s="296">
        <v>89</v>
      </c>
      <c r="BR48" s="296">
        <v>83</v>
      </c>
      <c r="BS48" s="296">
        <v>75</v>
      </c>
      <c r="BT48" s="296">
        <v>68</v>
      </c>
      <c r="BU48" s="296">
        <v>73</v>
      </c>
      <c r="BV48" s="296">
        <v>65</v>
      </c>
      <c r="BW48" s="296">
        <v>66</v>
      </c>
    </row>
    <row r="49" spans="1:75" x14ac:dyDescent="0.25">
      <c r="A49" t="s">
        <v>46</v>
      </c>
      <c r="B49" s="296">
        <v>3108</v>
      </c>
      <c r="C49" s="296">
        <v>3278</v>
      </c>
      <c r="D49" s="296">
        <v>3506</v>
      </c>
      <c r="E49" s="296">
        <v>3684</v>
      </c>
      <c r="F49" s="296">
        <v>3918</v>
      </c>
      <c r="G49" s="296">
        <v>4077</v>
      </c>
      <c r="H49" s="296">
        <v>4156</v>
      </c>
      <c r="I49" s="296">
        <v>4183</v>
      </c>
      <c r="J49" s="296">
        <v>4212</v>
      </c>
      <c r="K49" s="296">
        <v>4281</v>
      </c>
      <c r="L49" s="296">
        <v>4232</v>
      </c>
      <c r="M49" s="296">
        <v>4135</v>
      </c>
      <c r="N49" s="296">
        <v>4000</v>
      </c>
      <c r="O49" s="296">
        <v>3980</v>
      </c>
      <c r="P49" s="296">
        <v>3992</v>
      </c>
      <c r="Q49" s="296">
        <v>3898</v>
      </c>
      <c r="R49" s="296">
        <v>3912</v>
      </c>
      <c r="S49" s="296">
        <v>3916</v>
      </c>
      <c r="T49" s="296">
        <v>3882</v>
      </c>
      <c r="U49" s="296">
        <v>3703</v>
      </c>
      <c r="V49" s="296">
        <v>3522</v>
      </c>
      <c r="W49" s="296">
        <v>3468</v>
      </c>
      <c r="X49" s="296">
        <v>3331</v>
      </c>
      <c r="Y49" s="296">
        <v>3198</v>
      </c>
      <c r="Z49" s="296">
        <v>3045</v>
      </c>
      <c r="AA49" s="296">
        <v>3115</v>
      </c>
      <c r="AB49" s="296">
        <v>2991</v>
      </c>
      <c r="AC49" s="296">
        <v>2887</v>
      </c>
      <c r="AD49" s="296">
        <v>2841</v>
      </c>
      <c r="AE49" s="296">
        <v>2801</v>
      </c>
      <c r="AF49" s="296">
        <v>2794</v>
      </c>
      <c r="AG49" s="296">
        <v>2746</v>
      </c>
      <c r="AH49" s="296">
        <v>2761</v>
      </c>
      <c r="AI49" s="296">
        <v>2776</v>
      </c>
      <c r="AJ49" s="296">
        <v>2794</v>
      </c>
      <c r="AK49" s="296">
        <v>2891</v>
      </c>
      <c r="AL49" s="296">
        <v>2950</v>
      </c>
      <c r="AM49" s="296">
        <v>2935</v>
      </c>
      <c r="AN49" s="296">
        <v>2969</v>
      </c>
      <c r="AO49" s="296">
        <v>3010</v>
      </c>
      <c r="AP49" s="296">
        <v>2961</v>
      </c>
      <c r="AQ49" s="296">
        <v>2865</v>
      </c>
      <c r="AR49" s="296">
        <v>2868</v>
      </c>
      <c r="AS49" s="296">
        <v>2793</v>
      </c>
      <c r="AT49" s="296">
        <v>2759</v>
      </c>
      <c r="AU49" s="296">
        <v>2657</v>
      </c>
      <c r="AV49" s="296">
        <v>2590</v>
      </c>
      <c r="AW49" s="296">
        <v>2465</v>
      </c>
      <c r="AX49" s="296">
        <v>2469</v>
      </c>
      <c r="AY49" s="296">
        <v>2401</v>
      </c>
      <c r="AZ49" s="296">
        <v>2396</v>
      </c>
      <c r="BA49" s="296">
        <v>2390</v>
      </c>
      <c r="BB49" s="296">
        <v>2329</v>
      </c>
      <c r="BC49" s="296">
        <v>2318</v>
      </c>
      <c r="BD49" s="296">
        <v>2305</v>
      </c>
      <c r="BE49" s="296">
        <v>2195</v>
      </c>
      <c r="BF49" s="296">
        <v>2226</v>
      </c>
      <c r="BG49" s="296">
        <v>2247</v>
      </c>
      <c r="BH49" s="296">
        <v>2304</v>
      </c>
      <c r="BI49" s="296">
        <v>2260</v>
      </c>
      <c r="BJ49" s="296">
        <v>2253</v>
      </c>
      <c r="BK49" s="296">
        <v>2238</v>
      </c>
      <c r="BL49" s="296">
        <v>2264</v>
      </c>
      <c r="BM49" s="296">
        <v>2248</v>
      </c>
      <c r="BN49" s="296">
        <v>2271</v>
      </c>
      <c r="BO49" s="296">
        <v>2212</v>
      </c>
      <c r="BP49" s="296">
        <v>2248</v>
      </c>
      <c r="BQ49" s="296">
        <v>2232</v>
      </c>
      <c r="BR49" s="296">
        <v>2148</v>
      </c>
      <c r="BS49" s="296">
        <v>2150</v>
      </c>
      <c r="BT49" s="296">
        <v>2072</v>
      </c>
      <c r="BU49" s="296">
        <v>2074</v>
      </c>
      <c r="BV49" s="296">
        <v>2095</v>
      </c>
      <c r="BW49" s="296">
        <v>2089</v>
      </c>
    </row>
    <row r="50" spans="1:75" x14ac:dyDescent="0.25">
      <c r="A50" t="s">
        <v>47</v>
      </c>
      <c r="B50" s="296">
        <v>364</v>
      </c>
      <c r="C50" s="296">
        <v>405</v>
      </c>
      <c r="D50" s="296">
        <v>396</v>
      </c>
      <c r="E50" s="296">
        <v>384</v>
      </c>
      <c r="F50" s="296">
        <v>386</v>
      </c>
      <c r="G50" s="296">
        <v>395</v>
      </c>
      <c r="H50" s="296">
        <v>411</v>
      </c>
      <c r="I50" s="296">
        <v>399</v>
      </c>
      <c r="J50" s="296">
        <v>394</v>
      </c>
      <c r="K50" s="296">
        <v>378</v>
      </c>
      <c r="L50" s="296">
        <v>352</v>
      </c>
      <c r="M50" s="296">
        <v>342</v>
      </c>
      <c r="N50" s="296">
        <v>332</v>
      </c>
      <c r="O50" s="296">
        <v>341</v>
      </c>
      <c r="P50" s="296">
        <v>360</v>
      </c>
      <c r="Q50" s="296">
        <v>349</v>
      </c>
      <c r="R50" s="296">
        <v>332</v>
      </c>
      <c r="S50" s="296">
        <v>332</v>
      </c>
      <c r="T50" s="296">
        <v>331</v>
      </c>
      <c r="U50" s="296">
        <v>348</v>
      </c>
      <c r="V50" s="296">
        <v>359</v>
      </c>
      <c r="W50" s="296">
        <v>359</v>
      </c>
      <c r="X50" s="296">
        <v>327</v>
      </c>
      <c r="Y50" s="296">
        <v>311</v>
      </c>
      <c r="Z50" s="296">
        <v>323</v>
      </c>
      <c r="AA50" s="296">
        <v>313</v>
      </c>
      <c r="AB50" s="296">
        <v>307</v>
      </c>
      <c r="AC50" s="296">
        <v>281</v>
      </c>
      <c r="AD50" s="296">
        <v>286</v>
      </c>
      <c r="AE50" s="296">
        <v>271</v>
      </c>
      <c r="AF50" s="296">
        <v>285</v>
      </c>
      <c r="AG50" s="296">
        <v>293</v>
      </c>
      <c r="AH50" s="296">
        <v>303</v>
      </c>
      <c r="AI50" s="296">
        <v>307</v>
      </c>
      <c r="AJ50" s="296">
        <v>269</v>
      </c>
      <c r="AK50" s="296">
        <v>276</v>
      </c>
      <c r="AL50" s="296">
        <v>270</v>
      </c>
      <c r="AM50" s="296">
        <v>265</v>
      </c>
      <c r="AN50" s="296">
        <v>250</v>
      </c>
      <c r="AO50" s="296">
        <v>246</v>
      </c>
      <c r="AP50" s="296">
        <v>226</v>
      </c>
      <c r="AQ50" s="296">
        <v>231</v>
      </c>
      <c r="AR50" s="296">
        <v>223</v>
      </c>
      <c r="AS50" s="296">
        <v>245</v>
      </c>
      <c r="AT50" s="296">
        <v>232</v>
      </c>
      <c r="AU50" s="296">
        <v>226</v>
      </c>
      <c r="AV50" s="296">
        <v>207</v>
      </c>
      <c r="AW50" s="296">
        <v>210</v>
      </c>
      <c r="AX50" s="296">
        <v>231</v>
      </c>
      <c r="AY50" s="296">
        <v>225</v>
      </c>
      <c r="AZ50" s="296">
        <v>229</v>
      </c>
      <c r="BA50" s="296">
        <v>235</v>
      </c>
      <c r="BB50" s="296">
        <v>239</v>
      </c>
      <c r="BC50" s="296">
        <v>241</v>
      </c>
      <c r="BD50" s="296">
        <v>220</v>
      </c>
      <c r="BE50" s="296">
        <v>204</v>
      </c>
      <c r="BF50" s="296">
        <v>205</v>
      </c>
      <c r="BG50" s="296">
        <v>202</v>
      </c>
      <c r="BH50" s="296">
        <v>214</v>
      </c>
      <c r="BI50" s="296">
        <v>238</v>
      </c>
      <c r="BJ50" s="296">
        <v>220</v>
      </c>
      <c r="BK50" s="296">
        <v>240</v>
      </c>
      <c r="BL50" s="296">
        <v>232</v>
      </c>
      <c r="BM50" s="296">
        <v>289</v>
      </c>
      <c r="BN50" s="296">
        <v>296</v>
      </c>
      <c r="BO50" s="296">
        <v>304</v>
      </c>
      <c r="BP50" s="296">
        <v>312</v>
      </c>
      <c r="BQ50" s="296">
        <v>282</v>
      </c>
      <c r="BR50" s="296">
        <v>276</v>
      </c>
      <c r="BS50" s="296">
        <v>264</v>
      </c>
      <c r="BT50" s="296">
        <v>258</v>
      </c>
      <c r="BU50" s="296">
        <v>260</v>
      </c>
      <c r="BV50" s="296">
        <v>254</v>
      </c>
      <c r="BW50" s="296">
        <v>263</v>
      </c>
    </row>
    <row r="51" spans="1:75" x14ac:dyDescent="0.25">
      <c r="A51" t="s">
        <v>48</v>
      </c>
      <c r="B51" s="296">
        <v>28</v>
      </c>
      <c r="C51" s="296">
        <v>28</v>
      </c>
      <c r="D51" s="296">
        <v>26</v>
      </c>
      <c r="E51" s="296">
        <v>27</v>
      </c>
      <c r="F51" s="296">
        <v>25</v>
      </c>
      <c r="G51" s="296">
        <v>19</v>
      </c>
      <c r="H51" s="296">
        <v>21</v>
      </c>
      <c r="I51" s="296">
        <v>24</v>
      </c>
      <c r="J51" s="296">
        <v>28</v>
      </c>
      <c r="K51" s="296">
        <v>23</v>
      </c>
      <c r="L51" s="296">
        <v>22</v>
      </c>
      <c r="M51" s="296">
        <v>23</v>
      </c>
      <c r="N51" s="296">
        <v>28</v>
      </c>
      <c r="O51" s="296">
        <v>37</v>
      </c>
      <c r="P51" s="296">
        <v>38</v>
      </c>
      <c r="Q51" s="296">
        <v>37</v>
      </c>
      <c r="R51" s="296">
        <v>45</v>
      </c>
      <c r="S51" s="296">
        <v>47</v>
      </c>
      <c r="T51" s="296">
        <v>50</v>
      </c>
      <c r="U51" s="296">
        <v>47</v>
      </c>
      <c r="V51" s="296">
        <v>38</v>
      </c>
      <c r="W51" s="296">
        <v>42</v>
      </c>
      <c r="X51" s="296">
        <v>42</v>
      </c>
      <c r="Y51" s="296">
        <v>43</v>
      </c>
      <c r="Z51" s="296">
        <v>42</v>
      </c>
      <c r="AA51" s="296">
        <v>42</v>
      </c>
      <c r="AB51" s="296">
        <v>43</v>
      </c>
      <c r="AC51" s="296">
        <v>33</v>
      </c>
      <c r="AD51" s="296">
        <v>34</v>
      </c>
      <c r="AE51" s="296">
        <v>34</v>
      </c>
      <c r="AF51" s="296">
        <v>31</v>
      </c>
      <c r="AG51" s="296">
        <v>34</v>
      </c>
      <c r="AH51" s="296">
        <v>37</v>
      </c>
      <c r="AI51" s="296">
        <v>37</v>
      </c>
      <c r="AJ51" s="296">
        <v>47</v>
      </c>
      <c r="AK51" s="296">
        <v>47</v>
      </c>
      <c r="AL51" s="296">
        <v>60</v>
      </c>
      <c r="AM51" s="296">
        <v>61</v>
      </c>
      <c r="AN51" s="296">
        <v>65</v>
      </c>
      <c r="AO51" s="296">
        <v>67</v>
      </c>
      <c r="AP51" s="296">
        <v>60</v>
      </c>
      <c r="AQ51" s="296">
        <v>42</v>
      </c>
      <c r="AR51" s="296">
        <v>40</v>
      </c>
      <c r="AS51" s="296">
        <v>44</v>
      </c>
      <c r="AT51" s="296">
        <v>48</v>
      </c>
      <c r="AU51" s="296">
        <v>49</v>
      </c>
      <c r="AV51" s="296">
        <v>52</v>
      </c>
      <c r="AW51" s="296">
        <v>51</v>
      </c>
      <c r="AX51" s="296">
        <v>51</v>
      </c>
      <c r="AY51" s="296">
        <v>63</v>
      </c>
      <c r="AZ51" s="296">
        <v>59</v>
      </c>
      <c r="BA51" s="296">
        <v>61</v>
      </c>
      <c r="BB51" s="296">
        <v>59</v>
      </c>
      <c r="BC51" s="296">
        <v>55</v>
      </c>
      <c r="BD51" s="296">
        <v>56</v>
      </c>
      <c r="BE51" s="296">
        <v>57</v>
      </c>
      <c r="BF51" s="296">
        <v>54</v>
      </c>
      <c r="BG51" s="296">
        <v>55</v>
      </c>
      <c r="BH51" s="296">
        <v>54</v>
      </c>
      <c r="BI51" s="296">
        <v>43</v>
      </c>
      <c r="BJ51" s="296">
        <v>37</v>
      </c>
      <c r="BK51" s="296">
        <v>37</v>
      </c>
      <c r="BL51" s="296">
        <v>36</v>
      </c>
      <c r="BM51" s="296">
        <v>36</v>
      </c>
      <c r="BN51" s="296">
        <v>33</v>
      </c>
      <c r="BO51" s="296">
        <v>37</v>
      </c>
      <c r="BP51" s="296">
        <v>42</v>
      </c>
      <c r="BQ51" s="296">
        <v>39</v>
      </c>
      <c r="BR51" s="296">
        <v>33</v>
      </c>
      <c r="BS51" s="296">
        <v>46</v>
      </c>
      <c r="BT51" s="296">
        <v>46</v>
      </c>
      <c r="BU51" s="296">
        <v>43</v>
      </c>
      <c r="BV51" s="296">
        <v>50</v>
      </c>
      <c r="BW51" s="296">
        <v>56</v>
      </c>
    </row>
    <row r="52" spans="1:75" x14ac:dyDescent="0.25">
      <c r="A52" t="s">
        <v>49</v>
      </c>
      <c r="B52" s="296">
        <v>3243</v>
      </c>
      <c r="C52" s="296">
        <v>3482</v>
      </c>
      <c r="D52" s="296">
        <v>3515</v>
      </c>
      <c r="E52" s="296">
        <v>3547</v>
      </c>
      <c r="F52" s="296">
        <v>3704</v>
      </c>
      <c r="G52" s="296">
        <v>3693</v>
      </c>
      <c r="H52" s="296">
        <v>3632</v>
      </c>
      <c r="I52" s="296">
        <v>3783</v>
      </c>
      <c r="J52" s="296">
        <v>3868</v>
      </c>
      <c r="K52" s="296">
        <v>3777</v>
      </c>
      <c r="L52" s="296">
        <v>3605</v>
      </c>
      <c r="M52" s="296">
        <v>3486</v>
      </c>
      <c r="N52" s="296">
        <v>3518</v>
      </c>
      <c r="O52" s="296">
        <v>3429</v>
      </c>
      <c r="P52" s="296">
        <v>3518</v>
      </c>
      <c r="Q52" s="296">
        <v>3628</v>
      </c>
      <c r="R52" s="296">
        <v>3524</v>
      </c>
      <c r="S52" s="296">
        <v>3551</v>
      </c>
      <c r="T52" s="296">
        <v>3549</v>
      </c>
      <c r="U52" s="296">
        <v>3607</v>
      </c>
      <c r="V52" s="296">
        <v>3650</v>
      </c>
      <c r="W52" s="296">
        <v>3666</v>
      </c>
      <c r="X52" s="296">
        <v>3795</v>
      </c>
      <c r="Y52" s="296">
        <v>3896</v>
      </c>
      <c r="Z52" s="296">
        <v>3833</v>
      </c>
      <c r="AA52" s="296">
        <v>3913</v>
      </c>
      <c r="AB52" s="296">
        <v>3989</v>
      </c>
      <c r="AC52" s="296">
        <v>4162</v>
      </c>
      <c r="AD52" s="296">
        <v>4152</v>
      </c>
      <c r="AE52" s="296">
        <v>4490</v>
      </c>
      <c r="AF52" s="296">
        <v>4477</v>
      </c>
      <c r="AG52" s="296">
        <v>4633</v>
      </c>
      <c r="AH52" s="296">
        <v>4591</v>
      </c>
      <c r="AI52" s="296">
        <v>4713</v>
      </c>
      <c r="AJ52" s="296">
        <v>4819</v>
      </c>
      <c r="AK52" s="296">
        <v>5060</v>
      </c>
      <c r="AL52" s="296">
        <v>5123</v>
      </c>
      <c r="AM52" s="296">
        <v>5210</v>
      </c>
      <c r="AN52" s="296">
        <v>5210</v>
      </c>
      <c r="AO52" s="296">
        <v>5141</v>
      </c>
      <c r="AP52" s="296">
        <v>4831</v>
      </c>
      <c r="AQ52" s="296">
        <v>4576</v>
      </c>
      <c r="AR52" s="296">
        <v>4118</v>
      </c>
      <c r="AS52" s="296">
        <v>3749</v>
      </c>
      <c r="AT52" s="296">
        <v>3621</v>
      </c>
      <c r="AU52" s="296">
        <v>3563</v>
      </c>
      <c r="AV52" s="296">
        <v>3435</v>
      </c>
      <c r="AW52" s="296">
        <v>3445</v>
      </c>
      <c r="AX52" s="296">
        <v>3258</v>
      </c>
      <c r="AY52" s="296">
        <v>3274</v>
      </c>
      <c r="AZ52" s="296">
        <v>3393</v>
      </c>
      <c r="BA52" s="296">
        <v>3435</v>
      </c>
      <c r="BB52" s="296">
        <v>3505</v>
      </c>
      <c r="BC52" s="296">
        <v>3745</v>
      </c>
      <c r="BD52" s="296">
        <v>3612</v>
      </c>
      <c r="BE52" s="296">
        <v>3644</v>
      </c>
      <c r="BF52" s="296">
        <v>3430</v>
      </c>
      <c r="BG52" s="296">
        <v>3487</v>
      </c>
      <c r="BH52" s="296">
        <v>3481</v>
      </c>
      <c r="BI52" s="296">
        <v>3573</v>
      </c>
      <c r="BJ52" s="296">
        <v>3478</v>
      </c>
      <c r="BK52" s="296">
        <v>3533</v>
      </c>
      <c r="BL52" s="296">
        <v>3607</v>
      </c>
      <c r="BM52" s="296">
        <v>3763</v>
      </c>
      <c r="BN52" s="296">
        <v>3847</v>
      </c>
      <c r="BO52" s="296">
        <v>4015</v>
      </c>
      <c r="BP52" s="296">
        <v>4138</v>
      </c>
      <c r="BQ52" s="296">
        <v>4207</v>
      </c>
      <c r="BR52" s="296">
        <v>4191</v>
      </c>
      <c r="BS52" s="296">
        <v>4006</v>
      </c>
      <c r="BT52" s="296">
        <v>3964</v>
      </c>
      <c r="BU52" s="296">
        <v>3958</v>
      </c>
      <c r="BV52" s="296">
        <v>3836</v>
      </c>
      <c r="BW52" s="296">
        <v>3844</v>
      </c>
    </row>
    <row r="53" spans="1:75" x14ac:dyDescent="0.25">
      <c r="A53" t="s">
        <v>50</v>
      </c>
      <c r="B53" s="296">
        <v>3990</v>
      </c>
      <c r="C53" s="296">
        <v>4524</v>
      </c>
      <c r="D53" s="296">
        <v>4893</v>
      </c>
      <c r="E53" s="296">
        <v>5097</v>
      </c>
      <c r="F53" s="296">
        <v>5155</v>
      </c>
      <c r="G53" s="296">
        <v>5195</v>
      </c>
      <c r="H53" s="296">
        <v>5217</v>
      </c>
      <c r="I53" s="296">
        <v>5157</v>
      </c>
      <c r="J53" s="296">
        <v>5100</v>
      </c>
      <c r="K53" s="296">
        <v>5043</v>
      </c>
      <c r="L53" s="296">
        <v>5015</v>
      </c>
      <c r="M53" s="296">
        <v>4852</v>
      </c>
      <c r="N53" s="296">
        <v>4570</v>
      </c>
      <c r="O53" s="296">
        <v>4522</v>
      </c>
      <c r="P53" s="296">
        <v>4398</v>
      </c>
      <c r="Q53" s="296">
        <v>4283</v>
      </c>
      <c r="R53" s="296">
        <v>4193</v>
      </c>
      <c r="S53" s="296">
        <v>4205</v>
      </c>
      <c r="T53" s="296">
        <v>4086</v>
      </c>
      <c r="U53" s="296">
        <v>4058</v>
      </c>
      <c r="V53" s="296">
        <v>3999</v>
      </c>
      <c r="W53" s="296">
        <v>3827</v>
      </c>
      <c r="X53" s="296">
        <v>3732</v>
      </c>
      <c r="Y53" s="296">
        <v>3617</v>
      </c>
      <c r="Z53" s="296">
        <v>3527</v>
      </c>
      <c r="AA53" s="296">
        <v>3443</v>
      </c>
      <c r="AB53" s="296">
        <v>3337</v>
      </c>
      <c r="AC53" s="296">
        <v>3387</v>
      </c>
      <c r="AD53" s="296">
        <v>3333</v>
      </c>
      <c r="AE53" s="296">
        <v>3498</v>
      </c>
      <c r="AF53" s="296">
        <v>3592</v>
      </c>
      <c r="AG53" s="296">
        <v>3583</v>
      </c>
      <c r="AH53" s="296">
        <v>3552</v>
      </c>
      <c r="AI53" s="296">
        <v>3604</v>
      </c>
      <c r="AJ53" s="296">
        <v>3617</v>
      </c>
      <c r="AK53" s="296">
        <v>3499</v>
      </c>
      <c r="AL53" s="296">
        <v>3458</v>
      </c>
      <c r="AM53" s="296">
        <v>3532</v>
      </c>
      <c r="AN53" s="296">
        <v>3484</v>
      </c>
      <c r="AO53" s="296">
        <v>3313</v>
      </c>
      <c r="AP53" s="296">
        <v>3225</v>
      </c>
      <c r="AQ53" s="296">
        <v>3218</v>
      </c>
      <c r="AR53" s="296">
        <v>3304</v>
      </c>
      <c r="AS53" s="296">
        <v>3386</v>
      </c>
      <c r="AT53" s="296">
        <v>3391</v>
      </c>
      <c r="AU53" s="296">
        <v>3508</v>
      </c>
      <c r="AV53" s="296">
        <v>3386</v>
      </c>
      <c r="AW53" s="296">
        <v>3286</v>
      </c>
      <c r="AX53" s="296">
        <v>3023</v>
      </c>
      <c r="AY53" s="296">
        <v>2847</v>
      </c>
      <c r="AZ53" s="296">
        <v>2741</v>
      </c>
      <c r="BA53" s="296">
        <v>2663</v>
      </c>
      <c r="BB53" s="296">
        <v>2504</v>
      </c>
      <c r="BC53" s="296">
        <v>2390</v>
      </c>
      <c r="BD53" s="296">
        <v>2248</v>
      </c>
      <c r="BE53" s="296">
        <v>2108</v>
      </c>
      <c r="BF53" s="296">
        <v>1979</v>
      </c>
      <c r="BG53" s="296">
        <v>1995</v>
      </c>
      <c r="BH53" s="296">
        <v>1939</v>
      </c>
      <c r="BI53" s="296">
        <v>1938</v>
      </c>
      <c r="BJ53" s="296">
        <v>1903</v>
      </c>
      <c r="BK53" s="296">
        <v>1953</v>
      </c>
      <c r="BL53" s="296">
        <v>2021</v>
      </c>
      <c r="BM53" s="296">
        <v>2137</v>
      </c>
      <c r="BN53" s="296">
        <v>2213</v>
      </c>
      <c r="BO53" s="296">
        <v>2295</v>
      </c>
      <c r="BP53" s="296">
        <v>2394</v>
      </c>
      <c r="BQ53" s="296">
        <v>2429</v>
      </c>
      <c r="BR53" s="296">
        <v>2449</v>
      </c>
      <c r="BS53" s="296">
        <v>2454</v>
      </c>
      <c r="BT53" s="296">
        <v>2371</v>
      </c>
      <c r="BU53" s="296">
        <v>2366</v>
      </c>
      <c r="BV53" s="296">
        <v>2358</v>
      </c>
      <c r="BW53" s="296">
        <v>2396</v>
      </c>
    </row>
    <row r="54" spans="1:75" x14ac:dyDescent="0.25">
      <c r="A54" t="s">
        <v>51</v>
      </c>
      <c r="B54" s="296">
        <v>48</v>
      </c>
      <c r="C54" s="296">
        <v>40</v>
      </c>
      <c r="D54" s="296">
        <v>40</v>
      </c>
      <c r="E54" s="296">
        <v>30</v>
      </c>
      <c r="F54" s="296">
        <v>31</v>
      </c>
      <c r="G54" s="296">
        <v>32</v>
      </c>
      <c r="H54" s="296">
        <v>28</v>
      </c>
      <c r="I54" s="296">
        <v>31</v>
      </c>
      <c r="J54" s="296">
        <v>30</v>
      </c>
      <c r="K54" s="296">
        <v>36</v>
      </c>
      <c r="L54" s="296">
        <v>42</v>
      </c>
      <c r="M54" s="296">
        <v>40</v>
      </c>
      <c r="N54" s="296">
        <v>31</v>
      </c>
      <c r="O54" s="296">
        <v>40</v>
      </c>
      <c r="P54" s="296">
        <v>41</v>
      </c>
      <c r="Q54" s="296">
        <v>53</v>
      </c>
      <c r="R54" s="296">
        <v>57</v>
      </c>
      <c r="S54" s="296">
        <v>60</v>
      </c>
      <c r="T54" s="296">
        <v>66</v>
      </c>
      <c r="U54" s="296">
        <v>61</v>
      </c>
      <c r="V54" s="296">
        <v>70</v>
      </c>
      <c r="W54" s="296">
        <v>78</v>
      </c>
      <c r="X54" s="296">
        <v>94</v>
      </c>
      <c r="Y54" s="296">
        <v>97</v>
      </c>
      <c r="Z54" s="296">
        <v>93</v>
      </c>
      <c r="AA54" s="296">
        <v>87</v>
      </c>
      <c r="AB54" s="296">
        <v>84</v>
      </c>
      <c r="AC54" s="296">
        <v>72</v>
      </c>
      <c r="AD54" s="296">
        <v>71</v>
      </c>
      <c r="AE54" s="296">
        <v>65</v>
      </c>
      <c r="AF54" s="296">
        <v>59</v>
      </c>
      <c r="AG54" s="296">
        <v>87</v>
      </c>
      <c r="AH54" s="296">
        <v>80</v>
      </c>
      <c r="AI54" s="296">
        <v>78</v>
      </c>
      <c r="AJ54" s="296">
        <v>76</v>
      </c>
      <c r="AK54" s="296">
        <v>71</v>
      </c>
      <c r="AL54" s="296">
        <v>67</v>
      </c>
      <c r="AM54" s="296">
        <v>66</v>
      </c>
      <c r="AN54" s="296">
        <v>71</v>
      </c>
      <c r="AO54" s="296">
        <v>74</v>
      </c>
      <c r="AP54" s="296">
        <v>77</v>
      </c>
      <c r="AQ54" s="296">
        <v>92</v>
      </c>
      <c r="AR54" s="296">
        <v>85</v>
      </c>
      <c r="AS54" s="296">
        <v>77</v>
      </c>
      <c r="AT54" s="296">
        <v>80</v>
      </c>
      <c r="AU54" s="296">
        <v>91</v>
      </c>
      <c r="AV54" s="296">
        <v>83</v>
      </c>
      <c r="AW54" s="296">
        <v>66</v>
      </c>
      <c r="AX54" s="296">
        <v>69</v>
      </c>
      <c r="AY54" s="296">
        <v>60</v>
      </c>
      <c r="AZ54" s="296">
        <v>54</v>
      </c>
      <c r="BA54" s="296">
        <v>65</v>
      </c>
      <c r="BB54" s="296">
        <v>63</v>
      </c>
      <c r="BC54" s="296">
        <v>64</v>
      </c>
      <c r="BD54" s="296">
        <v>79</v>
      </c>
      <c r="BE54" s="296">
        <v>83</v>
      </c>
      <c r="BF54" s="296">
        <v>94</v>
      </c>
      <c r="BG54" s="296">
        <v>97</v>
      </c>
      <c r="BH54" s="296">
        <v>96</v>
      </c>
      <c r="BI54" s="296">
        <v>86</v>
      </c>
      <c r="BJ54" s="296">
        <v>73</v>
      </c>
      <c r="BK54" s="296">
        <v>83</v>
      </c>
      <c r="BL54" s="296">
        <v>69</v>
      </c>
      <c r="BM54" s="296">
        <v>66</v>
      </c>
      <c r="BN54" s="296">
        <v>60</v>
      </c>
      <c r="BO54" s="296">
        <v>74</v>
      </c>
      <c r="BP54" s="296">
        <v>67</v>
      </c>
      <c r="BQ54" s="296">
        <v>69</v>
      </c>
      <c r="BR54" s="296">
        <v>64</v>
      </c>
      <c r="BS54" s="296">
        <v>54</v>
      </c>
      <c r="BT54" s="296">
        <v>51</v>
      </c>
      <c r="BU54" s="296">
        <v>49</v>
      </c>
      <c r="BV54" s="296">
        <v>57</v>
      </c>
      <c r="BW54" s="296">
        <v>48</v>
      </c>
    </row>
    <row r="55" spans="1:75" x14ac:dyDescent="0.25">
      <c r="A55" t="s">
        <v>52</v>
      </c>
      <c r="B55" s="296">
        <v>3839</v>
      </c>
      <c r="C55" s="296">
        <v>3959</v>
      </c>
      <c r="D55" s="296">
        <v>3924</v>
      </c>
      <c r="E55" s="296">
        <v>3890</v>
      </c>
      <c r="F55" s="296">
        <v>4038</v>
      </c>
      <c r="G55" s="296">
        <v>4100</v>
      </c>
      <c r="H55" s="296">
        <v>4163</v>
      </c>
      <c r="I55" s="296">
        <v>4328</v>
      </c>
      <c r="J55" s="296">
        <v>4331</v>
      </c>
      <c r="K55" s="296">
        <v>4504</v>
      </c>
      <c r="L55" s="296">
        <v>4606</v>
      </c>
      <c r="M55" s="296">
        <v>4539</v>
      </c>
      <c r="N55" s="296">
        <v>4586</v>
      </c>
      <c r="O55" s="296">
        <v>4603</v>
      </c>
      <c r="P55" s="296">
        <v>4687</v>
      </c>
      <c r="Q55" s="296">
        <v>4674</v>
      </c>
      <c r="R55" s="296">
        <v>4565</v>
      </c>
      <c r="S55" s="296">
        <v>4530</v>
      </c>
      <c r="T55" s="296">
        <v>4610</v>
      </c>
      <c r="U55" s="296">
        <v>4578</v>
      </c>
      <c r="V55" s="296">
        <v>4567</v>
      </c>
      <c r="W55" s="296">
        <v>4492</v>
      </c>
      <c r="X55" s="296">
        <v>4423</v>
      </c>
      <c r="Y55" s="296">
        <v>4346</v>
      </c>
      <c r="Z55" s="296">
        <v>4281</v>
      </c>
      <c r="AA55" s="296">
        <v>4363</v>
      </c>
      <c r="AB55" s="296">
        <v>4349</v>
      </c>
      <c r="AC55" s="296">
        <v>4347</v>
      </c>
      <c r="AD55" s="296">
        <v>4196</v>
      </c>
      <c r="AE55" s="296">
        <v>4268</v>
      </c>
      <c r="AF55" s="296">
        <v>4199</v>
      </c>
      <c r="AG55" s="296">
        <v>4221</v>
      </c>
      <c r="AH55" s="296">
        <v>4061</v>
      </c>
      <c r="AI55" s="296">
        <v>4074</v>
      </c>
      <c r="AJ55" s="296">
        <v>4040</v>
      </c>
      <c r="AK55" s="296">
        <v>3920</v>
      </c>
      <c r="AL55" s="296">
        <v>3802</v>
      </c>
      <c r="AM55" s="296">
        <v>3799</v>
      </c>
      <c r="AN55" s="296">
        <v>3825</v>
      </c>
      <c r="AO55" s="296">
        <v>3810</v>
      </c>
      <c r="AP55" s="296">
        <v>3692</v>
      </c>
      <c r="AQ55" s="296">
        <v>3602</v>
      </c>
      <c r="AR55" s="296">
        <v>3448</v>
      </c>
      <c r="AS55" s="296">
        <v>3301</v>
      </c>
      <c r="AT55" s="296">
        <v>3079</v>
      </c>
      <c r="AU55" s="296">
        <v>3061</v>
      </c>
      <c r="AV55" s="296">
        <v>3026</v>
      </c>
      <c r="AW55" s="296">
        <v>2965</v>
      </c>
      <c r="AX55" s="296">
        <v>2794</v>
      </c>
      <c r="AY55" s="296">
        <v>2752</v>
      </c>
      <c r="AZ55" s="296">
        <v>2690</v>
      </c>
      <c r="BA55" s="296">
        <v>2877</v>
      </c>
      <c r="BB55" s="296">
        <v>3013</v>
      </c>
      <c r="BC55" s="296">
        <v>3216</v>
      </c>
      <c r="BD55" s="296">
        <v>3321</v>
      </c>
      <c r="BE55" s="296">
        <v>3298</v>
      </c>
      <c r="BF55" s="296">
        <v>3237</v>
      </c>
      <c r="BG55" s="296">
        <v>3197</v>
      </c>
      <c r="BH55" s="296">
        <v>3285</v>
      </c>
      <c r="BI55" s="296">
        <v>3380</v>
      </c>
      <c r="BJ55" s="296">
        <v>3471</v>
      </c>
      <c r="BK55" s="296">
        <v>3710</v>
      </c>
      <c r="BL55" s="296">
        <v>3867</v>
      </c>
      <c r="BM55" s="296">
        <v>3988</v>
      </c>
      <c r="BN55" s="296">
        <v>3910</v>
      </c>
      <c r="BO55" s="296">
        <v>4000</v>
      </c>
      <c r="BP55" s="296">
        <v>4047</v>
      </c>
      <c r="BQ55" s="296">
        <v>4291</v>
      </c>
      <c r="BR55" s="296">
        <v>4317</v>
      </c>
      <c r="BS55" s="296">
        <v>4568</v>
      </c>
      <c r="BT55" s="296">
        <v>4693</v>
      </c>
      <c r="BU55" s="296">
        <v>4858</v>
      </c>
      <c r="BV55" s="296">
        <v>4788</v>
      </c>
      <c r="BW55" s="296">
        <v>4887</v>
      </c>
    </row>
    <row r="56" spans="1:75" x14ac:dyDescent="0.25">
      <c r="A56" t="s">
        <v>53</v>
      </c>
      <c r="B56" s="296">
        <v>5620</v>
      </c>
      <c r="C56" s="296">
        <v>5739</v>
      </c>
      <c r="D56" s="296">
        <v>5823</v>
      </c>
      <c r="E56" s="296">
        <v>5888</v>
      </c>
      <c r="F56" s="296">
        <v>5992</v>
      </c>
      <c r="G56" s="296">
        <v>6202</v>
      </c>
      <c r="H56" s="296">
        <v>6258</v>
      </c>
      <c r="I56" s="296">
        <v>6227</v>
      </c>
      <c r="J56" s="296">
        <v>6340</v>
      </c>
      <c r="K56" s="296">
        <v>6407</v>
      </c>
      <c r="L56" s="296">
        <v>6297</v>
      </c>
      <c r="M56" s="296">
        <v>6219</v>
      </c>
      <c r="N56" s="296">
        <v>6217</v>
      </c>
      <c r="O56" s="296">
        <v>6303</v>
      </c>
      <c r="P56" s="296">
        <v>6241</v>
      </c>
      <c r="Q56" s="296">
        <v>6209</v>
      </c>
      <c r="R56" s="296">
        <v>6067</v>
      </c>
      <c r="S56" s="296">
        <v>5865</v>
      </c>
      <c r="T56" s="296">
        <v>5720</v>
      </c>
      <c r="U56" s="296">
        <v>5557</v>
      </c>
      <c r="V56" s="296">
        <v>5638</v>
      </c>
      <c r="W56" s="296">
        <v>5528</v>
      </c>
      <c r="X56" s="296">
        <v>5403</v>
      </c>
      <c r="Y56" s="296">
        <v>5348</v>
      </c>
      <c r="Z56" s="296">
        <v>5347</v>
      </c>
      <c r="AA56" s="296">
        <v>5340</v>
      </c>
      <c r="AB56" s="296">
        <v>5280</v>
      </c>
      <c r="AC56" s="296">
        <v>5175</v>
      </c>
      <c r="AD56" s="296">
        <v>5126</v>
      </c>
      <c r="AE56" s="296">
        <v>5139</v>
      </c>
      <c r="AF56" s="296">
        <v>5211</v>
      </c>
      <c r="AG56" s="296">
        <v>5238</v>
      </c>
      <c r="AH56" s="296">
        <v>5233</v>
      </c>
      <c r="AI56" s="296">
        <v>5237</v>
      </c>
      <c r="AJ56" s="296">
        <v>5195</v>
      </c>
      <c r="AK56" s="296">
        <v>5046</v>
      </c>
      <c r="AL56" s="296">
        <v>4987</v>
      </c>
      <c r="AM56" s="296">
        <v>4884</v>
      </c>
      <c r="AN56" s="296">
        <v>4801</v>
      </c>
      <c r="AO56" s="296">
        <v>4689</v>
      </c>
      <c r="AP56" s="296">
        <v>4488</v>
      </c>
      <c r="AQ56" s="296">
        <v>4465</v>
      </c>
      <c r="AR56" s="296">
        <v>4400</v>
      </c>
      <c r="AS56" s="296">
        <v>4324</v>
      </c>
      <c r="AT56" s="296">
        <v>4200</v>
      </c>
      <c r="AU56" s="296">
        <v>4101</v>
      </c>
      <c r="AV56" s="296">
        <v>3951</v>
      </c>
      <c r="AW56" s="296">
        <v>3750</v>
      </c>
      <c r="AX56" s="296">
        <v>3651</v>
      </c>
      <c r="AY56" s="296">
        <v>3531</v>
      </c>
      <c r="AZ56" s="296">
        <v>3449</v>
      </c>
      <c r="BA56" s="296">
        <v>3362</v>
      </c>
      <c r="BB56" s="296">
        <v>3275</v>
      </c>
      <c r="BC56" s="296">
        <v>3192</v>
      </c>
      <c r="BD56" s="296">
        <v>3100</v>
      </c>
      <c r="BE56" s="296">
        <v>3131</v>
      </c>
      <c r="BF56" s="296">
        <v>3103</v>
      </c>
      <c r="BG56" s="296">
        <v>3185</v>
      </c>
      <c r="BH56" s="296">
        <v>3167</v>
      </c>
      <c r="BI56" s="296">
        <v>3102</v>
      </c>
      <c r="BJ56" s="296">
        <v>3080</v>
      </c>
      <c r="BK56" s="296">
        <v>3100</v>
      </c>
      <c r="BL56" s="296">
        <v>3086</v>
      </c>
      <c r="BM56" s="296">
        <v>3093</v>
      </c>
      <c r="BN56" s="296">
        <v>3078</v>
      </c>
      <c r="BO56" s="296">
        <v>3123</v>
      </c>
      <c r="BP56" s="296">
        <v>3151</v>
      </c>
      <c r="BQ56" s="296">
        <v>3177</v>
      </c>
      <c r="BR56" s="296">
        <v>3088</v>
      </c>
      <c r="BS56" s="296">
        <v>3090</v>
      </c>
      <c r="BT56" s="296">
        <v>2985</v>
      </c>
      <c r="BU56" s="296">
        <v>3025</v>
      </c>
      <c r="BV56" s="296">
        <v>2960</v>
      </c>
      <c r="BW56" s="296">
        <v>2849</v>
      </c>
    </row>
    <row r="57" spans="1:75" x14ac:dyDescent="0.25">
      <c r="A57" t="s">
        <v>54</v>
      </c>
      <c r="B57" s="296">
        <v>2810</v>
      </c>
      <c r="C57" s="296">
        <v>2723</v>
      </c>
      <c r="D57" s="296">
        <v>2649</v>
      </c>
      <c r="E57" s="296">
        <v>2556</v>
      </c>
      <c r="F57" s="296">
        <v>2518</v>
      </c>
      <c r="G57" s="296">
        <v>2505</v>
      </c>
      <c r="H57" s="296">
        <v>2492</v>
      </c>
      <c r="I57" s="296">
        <v>2411</v>
      </c>
      <c r="J57" s="296">
        <v>2397</v>
      </c>
      <c r="K57" s="296">
        <v>2393</v>
      </c>
      <c r="L57" s="296">
        <v>2384</v>
      </c>
      <c r="M57" s="296">
        <v>2262</v>
      </c>
      <c r="N57" s="296">
        <v>2200</v>
      </c>
      <c r="O57" s="296">
        <v>2179</v>
      </c>
      <c r="P57" s="296">
        <v>2135</v>
      </c>
      <c r="Q57" s="296">
        <v>2084</v>
      </c>
      <c r="R57" s="296">
        <v>2108</v>
      </c>
      <c r="S57" s="296">
        <v>2163</v>
      </c>
      <c r="T57" s="296">
        <v>2139</v>
      </c>
      <c r="U57" s="296">
        <v>2141</v>
      </c>
      <c r="V57" s="296">
        <v>2150</v>
      </c>
      <c r="W57" s="296">
        <v>2124</v>
      </c>
      <c r="X57" s="296">
        <v>2102</v>
      </c>
      <c r="Y57" s="296">
        <v>2093</v>
      </c>
      <c r="Z57" s="296">
        <v>2069</v>
      </c>
      <c r="AA57" s="296">
        <v>2094</v>
      </c>
      <c r="AB57" s="296">
        <v>2047</v>
      </c>
      <c r="AC57" s="296">
        <v>1981</v>
      </c>
      <c r="AD57" s="296">
        <v>1956</v>
      </c>
      <c r="AE57" s="296">
        <v>1931</v>
      </c>
      <c r="AF57" s="296">
        <v>1895</v>
      </c>
      <c r="AG57" s="296">
        <v>1827</v>
      </c>
      <c r="AH57" s="296">
        <v>1799</v>
      </c>
      <c r="AI57" s="296">
        <v>1800</v>
      </c>
      <c r="AJ57" s="296">
        <v>1785</v>
      </c>
      <c r="AK57" s="296">
        <v>1714</v>
      </c>
      <c r="AL57" s="296">
        <v>1706</v>
      </c>
      <c r="AM57" s="296">
        <v>1713</v>
      </c>
      <c r="AN57" s="296">
        <v>1685</v>
      </c>
      <c r="AO57" s="296">
        <v>1599</v>
      </c>
      <c r="AP57" s="296">
        <v>1537</v>
      </c>
      <c r="AQ57" s="296">
        <v>1499</v>
      </c>
      <c r="AR57" s="296">
        <v>1475</v>
      </c>
      <c r="AS57" s="296">
        <v>1414</v>
      </c>
      <c r="AT57" s="296">
        <v>1408</v>
      </c>
      <c r="AU57" s="296">
        <v>1380</v>
      </c>
      <c r="AV57" s="296">
        <v>1342</v>
      </c>
      <c r="AW57" s="296">
        <v>1304</v>
      </c>
      <c r="AX57" s="296">
        <v>1296</v>
      </c>
      <c r="AY57" s="296">
        <v>1291</v>
      </c>
      <c r="AZ57" s="296">
        <v>1270</v>
      </c>
      <c r="BA57" s="296">
        <v>1184</v>
      </c>
      <c r="BB57" s="296">
        <v>1165</v>
      </c>
      <c r="BC57" s="296">
        <v>1133</v>
      </c>
      <c r="BD57" s="296">
        <v>1092</v>
      </c>
      <c r="BE57" s="296">
        <v>1043</v>
      </c>
      <c r="BF57" s="296">
        <v>989</v>
      </c>
      <c r="BG57" s="296">
        <v>978</v>
      </c>
      <c r="BH57" s="296">
        <v>982</v>
      </c>
      <c r="BI57" s="296">
        <v>981</v>
      </c>
      <c r="BJ57" s="296">
        <v>1005</v>
      </c>
      <c r="BK57" s="296">
        <v>967</v>
      </c>
      <c r="BL57" s="296">
        <v>966</v>
      </c>
      <c r="BM57" s="296">
        <v>940</v>
      </c>
      <c r="BN57" s="296">
        <v>934</v>
      </c>
      <c r="BO57" s="296">
        <v>952</v>
      </c>
      <c r="BP57" s="296">
        <v>950</v>
      </c>
      <c r="BQ57" s="296">
        <v>934</v>
      </c>
      <c r="BR57" s="296">
        <v>934</v>
      </c>
      <c r="BS57" s="296">
        <v>916</v>
      </c>
      <c r="BT57" s="296">
        <v>892</v>
      </c>
      <c r="BU57" s="296">
        <v>863</v>
      </c>
      <c r="BV57" s="296">
        <v>841</v>
      </c>
      <c r="BW57" s="296">
        <v>836</v>
      </c>
    </row>
    <row r="58" spans="1:75" x14ac:dyDescent="0.25">
      <c r="A58" t="s">
        <v>55</v>
      </c>
      <c r="B58" s="296">
        <v>1284</v>
      </c>
      <c r="C58" s="296">
        <v>1282</v>
      </c>
      <c r="D58" s="296">
        <v>1275</v>
      </c>
      <c r="E58" s="296">
        <v>1281</v>
      </c>
      <c r="F58" s="296">
        <v>1280</v>
      </c>
      <c r="G58" s="296">
        <v>1310</v>
      </c>
      <c r="H58" s="296">
        <v>1313</v>
      </c>
      <c r="I58" s="296">
        <v>1303</v>
      </c>
      <c r="J58" s="296">
        <v>1277</v>
      </c>
      <c r="K58" s="296">
        <v>1325</v>
      </c>
      <c r="L58" s="296">
        <v>1350</v>
      </c>
      <c r="M58" s="296">
        <v>1309</v>
      </c>
      <c r="N58" s="296">
        <v>1316</v>
      </c>
      <c r="O58" s="296">
        <v>1379</v>
      </c>
      <c r="P58" s="296">
        <v>1391</v>
      </c>
      <c r="Q58" s="296">
        <v>1395</v>
      </c>
      <c r="R58" s="296">
        <v>1392</v>
      </c>
      <c r="S58" s="296">
        <v>1414</v>
      </c>
      <c r="T58" s="296">
        <v>1431</v>
      </c>
      <c r="U58" s="296">
        <v>1436</v>
      </c>
      <c r="V58" s="296">
        <v>1452</v>
      </c>
      <c r="W58" s="296">
        <v>1399</v>
      </c>
      <c r="X58" s="296">
        <v>1391</v>
      </c>
      <c r="Y58" s="296">
        <v>1416</v>
      </c>
      <c r="Z58" s="296">
        <v>1429</v>
      </c>
      <c r="AA58" s="296">
        <v>1431</v>
      </c>
      <c r="AB58" s="296">
        <v>1420</v>
      </c>
      <c r="AC58" s="296">
        <v>1487</v>
      </c>
      <c r="AD58" s="296">
        <v>1451</v>
      </c>
      <c r="AE58" s="296">
        <v>1562</v>
      </c>
      <c r="AF58" s="296">
        <v>1568</v>
      </c>
      <c r="AG58" s="296">
        <v>1566</v>
      </c>
      <c r="AH58" s="296">
        <v>1522</v>
      </c>
      <c r="AI58" s="296">
        <v>1573</v>
      </c>
      <c r="AJ58" s="296">
        <v>1534</v>
      </c>
      <c r="AK58" s="296">
        <v>1517</v>
      </c>
      <c r="AL58" s="296">
        <v>1464</v>
      </c>
      <c r="AM58" s="296">
        <v>1432</v>
      </c>
      <c r="AN58" s="296">
        <v>1419</v>
      </c>
      <c r="AO58" s="296">
        <v>1354</v>
      </c>
      <c r="AP58" s="296">
        <v>1336</v>
      </c>
      <c r="AQ58" s="296">
        <v>1293</v>
      </c>
      <c r="AR58" s="296">
        <v>1236</v>
      </c>
      <c r="AS58" s="296">
        <v>1192</v>
      </c>
      <c r="AT58" s="296">
        <v>1195</v>
      </c>
      <c r="AU58" s="296">
        <v>1205</v>
      </c>
      <c r="AV58" s="296">
        <v>1175</v>
      </c>
      <c r="AW58" s="296">
        <v>1130</v>
      </c>
      <c r="AX58" s="296">
        <v>1114</v>
      </c>
      <c r="AY58" s="296">
        <v>1124</v>
      </c>
      <c r="AZ58" s="296">
        <v>1113</v>
      </c>
      <c r="BA58" s="296">
        <v>1153</v>
      </c>
      <c r="BB58" s="296">
        <v>1130</v>
      </c>
      <c r="BC58" s="296">
        <v>1099</v>
      </c>
      <c r="BD58" s="296">
        <v>1059</v>
      </c>
      <c r="BE58" s="296">
        <v>1080</v>
      </c>
      <c r="BF58" s="296">
        <v>1048</v>
      </c>
      <c r="BG58" s="296">
        <v>1076</v>
      </c>
      <c r="BH58" s="296">
        <v>1080</v>
      </c>
      <c r="BI58" s="296">
        <v>1146</v>
      </c>
      <c r="BJ58" s="296">
        <v>1169</v>
      </c>
      <c r="BK58" s="296">
        <v>1227</v>
      </c>
      <c r="BL58" s="296">
        <v>1289</v>
      </c>
      <c r="BM58" s="296">
        <v>1338</v>
      </c>
      <c r="BN58" s="296">
        <v>1386</v>
      </c>
      <c r="BO58" s="296">
        <v>1419</v>
      </c>
      <c r="BP58" s="296">
        <v>1417</v>
      </c>
      <c r="BQ58" s="296">
        <v>1440</v>
      </c>
      <c r="BR58" s="296">
        <v>1402</v>
      </c>
      <c r="BS58" s="296">
        <v>1390</v>
      </c>
      <c r="BT58" s="296">
        <v>1393</v>
      </c>
      <c r="BU58" s="296">
        <v>1437</v>
      </c>
      <c r="BV58" s="296">
        <v>1443</v>
      </c>
      <c r="BW58" s="296">
        <v>1449</v>
      </c>
    </row>
    <row r="59" spans="1:75" x14ac:dyDescent="0.25">
      <c r="A59" t="s">
        <v>56</v>
      </c>
      <c r="B59" s="296">
        <v>425</v>
      </c>
      <c r="C59" s="296">
        <v>450</v>
      </c>
      <c r="D59" s="296">
        <v>444</v>
      </c>
      <c r="E59" s="296">
        <v>428</v>
      </c>
      <c r="F59" s="296">
        <v>425</v>
      </c>
      <c r="G59" s="296">
        <v>414</v>
      </c>
      <c r="H59" s="296">
        <v>393</v>
      </c>
      <c r="I59" s="296">
        <v>409</v>
      </c>
      <c r="J59" s="296">
        <v>385</v>
      </c>
      <c r="K59" s="296">
        <v>377</v>
      </c>
      <c r="L59" s="296">
        <v>341</v>
      </c>
      <c r="M59" s="296">
        <v>325</v>
      </c>
      <c r="N59" s="296">
        <v>312</v>
      </c>
      <c r="O59" s="296">
        <v>302</v>
      </c>
      <c r="P59" s="296">
        <v>305</v>
      </c>
      <c r="Q59" s="296">
        <v>309</v>
      </c>
      <c r="R59" s="296">
        <v>315</v>
      </c>
      <c r="S59" s="296">
        <v>329</v>
      </c>
      <c r="T59" s="296">
        <v>339</v>
      </c>
      <c r="U59" s="296">
        <v>343</v>
      </c>
      <c r="V59" s="296">
        <v>349</v>
      </c>
      <c r="W59" s="296">
        <v>343</v>
      </c>
      <c r="X59" s="296">
        <v>337</v>
      </c>
      <c r="Y59" s="296">
        <v>333</v>
      </c>
      <c r="Z59" s="296">
        <v>333</v>
      </c>
      <c r="AA59" s="296">
        <v>311</v>
      </c>
      <c r="AB59" s="296">
        <v>275</v>
      </c>
      <c r="AC59" s="296">
        <v>268</v>
      </c>
      <c r="AD59" s="296">
        <v>276</v>
      </c>
      <c r="AE59" s="296">
        <v>290</v>
      </c>
      <c r="AF59" s="296">
        <v>305</v>
      </c>
      <c r="AG59" s="296">
        <v>303</v>
      </c>
      <c r="AH59" s="296">
        <v>311</v>
      </c>
      <c r="AI59" s="296">
        <v>315</v>
      </c>
      <c r="AJ59" s="296">
        <v>336</v>
      </c>
      <c r="AK59" s="296">
        <v>353</v>
      </c>
      <c r="AL59" s="296">
        <v>352</v>
      </c>
      <c r="AM59" s="296">
        <v>353</v>
      </c>
      <c r="AN59" s="296">
        <v>350</v>
      </c>
      <c r="AO59" s="296">
        <v>333</v>
      </c>
      <c r="AP59" s="296">
        <v>340</v>
      </c>
      <c r="AQ59" s="296">
        <v>332</v>
      </c>
      <c r="AR59" s="296">
        <v>353</v>
      </c>
      <c r="AS59" s="296">
        <v>331</v>
      </c>
      <c r="AT59" s="296">
        <v>289</v>
      </c>
      <c r="AU59" s="296">
        <v>298</v>
      </c>
      <c r="AV59" s="296">
        <v>284</v>
      </c>
      <c r="AW59" s="296">
        <v>284</v>
      </c>
      <c r="AX59" s="296">
        <v>297</v>
      </c>
      <c r="AY59" s="296">
        <v>303</v>
      </c>
      <c r="AZ59" s="296">
        <v>291</v>
      </c>
      <c r="BA59" s="296">
        <v>312</v>
      </c>
      <c r="BB59" s="296">
        <v>305</v>
      </c>
      <c r="BC59" s="296">
        <v>294</v>
      </c>
      <c r="BD59" s="296">
        <v>302</v>
      </c>
      <c r="BE59" s="296">
        <v>298</v>
      </c>
      <c r="BF59" s="296">
        <v>302</v>
      </c>
      <c r="BG59" s="296">
        <v>320</v>
      </c>
      <c r="BH59" s="296">
        <v>329</v>
      </c>
      <c r="BI59" s="296">
        <v>335</v>
      </c>
      <c r="BJ59" s="296">
        <v>334</v>
      </c>
      <c r="BK59" s="296">
        <v>356</v>
      </c>
      <c r="BL59" s="296">
        <v>346</v>
      </c>
      <c r="BM59" s="296">
        <v>360</v>
      </c>
      <c r="BN59" s="296">
        <v>328</v>
      </c>
      <c r="BO59" s="296">
        <v>322</v>
      </c>
      <c r="BP59" s="296">
        <v>306</v>
      </c>
      <c r="BQ59" s="296">
        <v>314</v>
      </c>
      <c r="BR59" s="296">
        <v>326</v>
      </c>
      <c r="BS59" s="296">
        <v>324</v>
      </c>
      <c r="BT59" s="296">
        <v>303</v>
      </c>
      <c r="BU59" s="296">
        <v>319</v>
      </c>
      <c r="BV59" s="296">
        <v>332</v>
      </c>
      <c r="BW59" s="296">
        <v>346</v>
      </c>
    </row>
    <row r="60" spans="1:75" x14ac:dyDescent="0.25">
      <c r="A60" t="s">
        <v>57</v>
      </c>
      <c r="B60" s="296">
        <v>520</v>
      </c>
      <c r="C60" s="296">
        <v>511</v>
      </c>
      <c r="D60" s="296">
        <v>506</v>
      </c>
      <c r="E60" s="296">
        <v>475</v>
      </c>
      <c r="F60" s="296">
        <v>455</v>
      </c>
      <c r="G60" s="296">
        <v>456</v>
      </c>
      <c r="H60" s="296">
        <v>452</v>
      </c>
      <c r="I60" s="296">
        <v>453</v>
      </c>
      <c r="J60" s="296">
        <v>454</v>
      </c>
      <c r="K60" s="296">
        <v>461</v>
      </c>
      <c r="L60" s="296">
        <v>447</v>
      </c>
      <c r="M60" s="296">
        <v>430</v>
      </c>
      <c r="N60" s="296">
        <v>424</v>
      </c>
      <c r="O60" s="296">
        <v>422</v>
      </c>
      <c r="P60" s="296">
        <v>412</v>
      </c>
      <c r="Q60" s="296">
        <v>391</v>
      </c>
      <c r="R60" s="296">
        <v>401</v>
      </c>
      <c r="S60" s="296">
        <v>396</v>
      </c>
      <c r="T60" s="296">
        <v>393</v>
      </c>
      <c r="U60" s="296">
        <v>411</v>
      </c>
      <c r="V60" s="296">
        <v>408</v>
      </c>
      <c r="W60" s="296">
        <v>420</v>
      </c>
      <c r="X60" s="296">
        <v>417</v>
      </c>
      <c r="Y60" s="296">
        <v>407</v>
      </c>
      <c r="Z60" s="296">
        <v>412</v>
      </c>
      <c r="AA60" s="296">
        <v>413</v>
      </c>
      <c r="AB60" s="296">
        <v>407</v>
      </c>
      <c r="AC60" s="296">
        <v>393</v>
      </c>
      <c r="AD60" s="296">
        <v>398</v>
      </c>
      <c r="AE60" s="296">
        <v>401</v>
      </c>
      <c r="AF60" s="296">
        <v>394</v>
      </c>
      <c r="AG60" s="296">
        <v>404</v>
      </c>
      <c r="AH60" s="296">
        <v>411</v>
      </c>
      <c r="AI60" s="296">
        <v>405</v>
      </c>
      <c r="AJ60" s="296">
        <v>415</v>
      </c>
      <c r="AK60" s="296">
        <v>402</v>
      </c>
      <c r="AL60" s="296">
        <v>388</v>
      </c>
      <c r="AM60" s="296">
        <v>390</v>
      </c>
      <c r="AN60" s="296">
        <v>391</v>
      </c>
      <c r="AO60" s="296">
        <v>408</v>
      </c>
      <c r="AP60" s="296">
        <v>391</v>
      </c>
      <c r="AQ60" s="296">
        <v>360</v>
      </c>
      <c r="AR60" s="296">
        <v>343</v>
      </c>
      <c r="AS60" s="296">
        <v>311</v>
      </c>
      <c r="AT60" s="296">
        <v>287</v>
      </c>
      <c r="AU60" s="296">
        <v>270</v>
      </c>
      <c r="AV60" s="296">
        <v>252</v>
      </c>
      <c r="AW60" s="296">
        <v>252</v>
      </c>
      <c r="AX60" s="296">
        <v>253</v>
      </c>
      <c r="AY60" s="296">
        <v>251</v>
      </c>
      <c r="AZ60" s="296">
        <v>238</v>
      </c>
      <c r="BA60" s="296">
        <v>257</v>
      </c>
      <c r="BB60" s="296">
        <v>257</v>
      </c>
      <c r="BC60" s="296">
        <v>261</v>
      </c>
      <c r="BD60" s="296">
        <v>262</v>
      </c>
      <c r="BE60" s="296">
        <v>251</v>
      </c>
      <c r="BF60" s="296">
        <v>261</v>
      </c>
      <c r="BG60" s="296">
        <v>272</v>
      </c>
      <c r="BH60" s="296">
        <v>275</v>
      </c>
      <c r="BI60" s="296">
        <v>295</v>
      </c>
      <c r="BJ60" s="296">
        <v>303</v>
      </c>
      <c r="BK60" s="296">
        <v>313</v>
      </c>
      <c r="BL60" s="296">
        <v>324</v>
      </c>
      <c r="BM60" s="296">
        <v>305</v>
      </c>
      <c r="BN60" s="296">
        <v>300</v>
      </c>
      <c r="BO60" s="296">
        <v>321</v>
      </c>
      <c r="BP60" s="296">
        <v>315</v>
      </c>
      <c r="BQ60" s="296">
        <v>325</v>
      </c>
      <c r="BR60" s="296">
        <v>319</v>
      </c>
      <c r="BS60" s="296">
        <v>330</v>
      </c>
      <c r="BT60" s="296">
        <v>318</v>
      </c>
      <c r="BU60" s="296">
        <v>299</v>
      </c>
      <c r="BV60" s="296">
        <v>303</v>
      </c>
      <c r="BW60" s="296">
        <v>308</v>
      </c>
    </row>
    <row r="61" spans="1:75" x14ac:dyDescent="0.25">
      <c r="A61" t="s">
        <v>58</v>
      </c>
      <c r="B61" s="296">
        <v>321</v>
      </c>
      <c r="C61" s="296">
        <v>322</v>
      </c>
      <c r="D61" s="296">
        <v>318</v>
      </c>
      <c r="E61" s="296">
        <v>324</v>
      </c>
      <c r="F61" s="296">
        <v>351</v>
      </c>
      <c r="G61" s="296">
        <v>366</v>
      </c>
      <c r="H61" s="296">
        <v>353</v>
      </c>
      <c r="I61" s="296">
        <v>361</v>
      </c>
      <c r="J61" s="296">
        <v>349</v>
      </c>
      <c r="K61" s="296">
        <v>338</v>
      </c>
      <c r="L61" s="296">
        <v>342</v>
      </c>
      <c r="M61" s="296">
        <v>347</v>
      </c>
      <c r="N61" s="296">
        <v>336</v>
      </c>
      <c r="O61" s="296">
        <v>327</v>
      </c>
      <c r="P61" s="296">
        <v>320</v>
      </c>
      <c r="Q61" s="296">
        <v>310</v>
      </c>
      <c r="R61" s="296">
        <v>298</v>
      </c>
      <c r="S61" s="296">
        <v>287</v>
      </c>
      <c r="T61" s="296">
        <v>272</v>
      </c>
      <c r="U61" s="296">
        <v>266</v>
      </c>
      <c r="V61" s="296">
        <v>254</v>
      </c>
      <c r="W61" s="296">
        <v>249</v>
      </c>
      <c r="X61" s="296">
        <v>265</v>
      </c>
      <c r="Y61" s="296">
        <v>267</v>
      </c>
      <c r="Z61" s="296">
        <v>264</v>
      </c>
      <c r="AA61" s="296">
        <v>293</v>
      </c>
      <c r="AB61" s="296">
        <v>315</v>
      </c>
      <c r="AC61" s="296">
        <v>328</v>
      </c>
      <c r="AD61" s="296">
        <v>363</v>
      </c>
      <c r="AE61" s="296">
        <v>388</v>
      </c>
      <c r="AF61" s="296">
        <v>405</v>
      </c>
      <c r="AG61" s="296">
        <v>444</v>
      </c>
      <c r="AH61" s="296">
        <v>485</v>
      </c>
      <c r="AI61" s="296">
        <v>535</v>
      </c>
      <c r="AJ61" s="296">
        <v>566</v>
      </c>
      <c r="AK61" s="296">
        <v>537</v>
      </c>
      <c r="AL61" s="296">
        <v>522</v>
      </c>
      <c r="AM61" s="296">
        <v>549</v>
      </c>
      <c r="AN61" s="296">
        <v>536</v>
      </c>
      <c r="AO61" s="296">
        <v>537</v>
      </c>
      <c r="AP61" s="296">
        <v>539</v>
      </c>
      <c r="AQ61" s="296">
        <v>533</v>
      </c>
      <c r="AR61" s="296">
        <v>528</v>
      </c>
      <c r="AS61" s="296">
        <v>521</v>
      </c>
      <c r="AT61" s="296">
        <v>525</v>
      </c>
      <c r="AU61" s="296">
        <v>559</v>
      </c>
      <c r="AV61" s="296">
        <v>557</v>
      </c>
      <c r="AW61" s="296">
        <v>548</v>
      </c>
      <c r="AX61" s="296">
        <v>537</v>
      </c>
      <c r="AY61" s="296">
        <v>524</v>
      </c>
      <c r="AZ61" s="296">
        <v>508</v>
      </c>
      <c r="BA61" s="296">
        <v>522</v>
      </c>
      <c r="BB61" s="296">
        <v>553</v>
      </c>
      <c r="BC61" s="296">
        <v>552</v>
      </c>
      <c r="BD61" s="296">
        <v>531</v>
      </c>
      <c r="BE61" s="296">
        <v>487</v>
      </c>
      <c r="BF61" s="296">
        <v>487</v>
      </c>
      <c r="BG61" s="296">
        <v>511</v>
      </c>
      <c r="BH61" s="296">
        <v>497</v>
      </c>
      <c r="BI61" s="296">
        <v>504</v>
      </c>
      <c r="BJ61" s="296">
        <v>483</v>
      </c>
      <c r="BK61" s="296">
        <v>532</v>
      </c>
      <c r="BL61" s="296">
        <v>516</v>
      </c>
      <c r="BM61" s="296">
        <v>505</v>
      </c>
      <c r="BN61" s="296">
        <v>502</v>
      </c>
      <c r="BO61" s="296">
        <v>498</v>
      </c>
      <c r="BP61" s="296">
        <v>469</v>
      </c>
      <c r="BQ61" s="296">
        <v>484</v>
      </c>
      <c r="BR61" s="296">
        <v>465</v>
      </c>
      <c r="BS61" s="296">
        <v>461</v>
      </c>
      <c r="BT61" s="296">
        <v>440</v>
      </c>
      <c r="BU61" s="296">
        <v>436</v>
      </c>
      <c r="BV61" s="296">
        <v>444</v>
      </c>
      <c r="BW61" s="296">
        <v>462</v>
      </c>
    </row>
    <row r="62" spans="1:75" x14ac:dyDescent="0.25">
      <c r="A62" t="s">
        <v>59</v>
      </c>
      <c r="B62" s="296">
        <v>2624</v>
      </c>
      <c r="C62" s="296">
        <v>2698</v>
      </c>
      <c r="D62" s="296">
        <v>2708</v>
      </c>
      <c r="E62" s="296">
        <v>2662</v>
      </c>
      <c r="F62" s="296">
        <v>2637</v>
      </c>
      <c r="G62" s="296">
        <v>2623</v>
      </c>
      <c r="H62" s="296">
        <v>2581</v>
      </c>
      <c r="I62" s="296">
        <v>2560</v>
      </c>
      <c r="J62" s="296">
        <v>2581</v>
      </c>
      <c r="K62" s="296">
        <v>2623</v>
      </c>
      <c r="L62" s="296">
        <v>2604</v>
      </c>
      <c r="M62" s="296">
        <v>2479</v>
      </c>
      <c r="N62" s="296">
        <v>2472</v>
      </c>
      <c r="O62" s="296">
        <v>2392</v>
      </c>
      <c r="P62" s="296">
        <v>2405</v>
      </c>
      <c r="Q62" s="296">
        <v>2370</v>
      </c>
      <c r="R62" s="296">
        <v>2356</v>
      </c>
      <c r="S62" s="296">
        <v>2341</v>
      </c>
      <c r="T62" s="296">
        <v>2330</v>
      </c>
      <c r="U62" s="296">
        <v>2345</v>
      </c>
      <c r="V62" s="296">
        <v>2334</v>
      </c>
      <c r="W62" s="296">
        <v>2262</v>
      </c>
      <c r="X62" s="296">
        <v>2202</v>
      </c>
      <c r="Y62" s="296">
        <v>2124</v>
      </c>
      <c r="Z62" s="296">
        <v>2124</v>
      </c>
      <c r="AA62" s="296">
        <v>2079</v>
      </c>
      <c r="AB62" s="296">
        <v>2024</v>
      </c>
      <c r="AC62" s="296">
        <v>1998</v>
      </c>
      <c r="AD62" s="296">
        <v>1971</v>
      </c>
      <c r="AE62" s="296">
        <v>1979</v>
      </c>
      <c r="AF62" s="296">
        <v>2040</v>
      </c>
      <c r="AG62" s="296">
        <v>2024</v>
      </c>
      <c r="AH62" s="296">
        <v>2016</v>
      </c>
      <c r="AI62" s="296">
        <v>2005</v>
      </c>
      <c r="AJ62" s="296">
        <v>1988</v>
      </c>
      <c r="AK62" s="296">
        <v>1944</v>
      </c>
      <c r="AL62" s="296">
        <v>1934</v>
      </c>
      <c r="AM62" s="296">
        <v>1986</v>
      </c>
      <c r="AN62" s="296">
        <v>1987</v>
      </c>
      <c r="AO62" s="296">
        <v>1913</v>
      </c>
      <c r="AP62" s="296">
        <v>1794</v>
      </c>
      <c r="AQ62" s="296">
        <v>1751</v>
      </c>
      <c r="AR62" s="296">
        <v>1641</v>
      </c>
      <c r="AS62" s="296">
        <v>1581</v>
      </c>
      <c r="AT62" s="296">
        <v>1533</v>
      </c>
      <c r="AU62" s="296">
        <v>1497</v>
      </c>
      <c r="AV62" s="296">
        <v>1450</v>
      </c>
      <c r="AW62" s="296">
        <v>1326</v>
      </c>
      <c r="AX62" s="296">
        <v>1228</v>
      </c>
      <c r="AY62" s="296">
        <v>1161</v>
      </c>
      <c r="AZ62" s="296">
        <v>1118</v>
      </c>
      <c r="BA62" s="296">
        <v>1065</v>
      </c>
      <c r="BB62" s="296">
        <v>1001</v>
      </c>
      <c r="BC62" s="296">
        <v>976</v>
      </c>
      <c r="BD62" s="296">
        <v>973</v>
      </c>
      <c r="BE62" s="296">
        <v>972</v>
      </c>
      <c r="BF62" s="296">
        <v>964</v>
      </c>
      <c r="BG62" s="296">
        <v>954</v>
      </c>
      <c r="BH62" s="296">
        <v>1011</v>
      </c>
      <c r="BI62" s="296">
        <v>1043</v>
      </c>
      <c r="BJ62" s="296">
        <v>1114</v>
      </c>
      <c r="BK62" s="296">
        <v>1128</v>
      </c>
      <c r="BL62" s="296">
        <v>1192</v>
      </c>
      <c r="BM62" s="296">
        <v>1191</v>
      </c>
      <c r="BN62" s="296">
        <v>1226</v>
      </c>
      <c r="BO62" s="296">
        <v>1273</v>
      </c>
      <c r="BP62" s="296">
        <v>1308</v>
      </c>
      <c r="BQ62" s="296">
        <v>1329</v>
      </c>
      <c r="BR62" s="296">
        <v>1348</v>
      </c>
      <c r="BS62" s="296">
        <v>1330</v>
      </c>
      <c r="BT62" s="296">
        <v>1308</v>
      </c>
      <c r="BU62" s="296">
        <v>1269</v>
      </c>
      <c r="BV62" s="296">
        <v>1264</v>
      </c>
      <c r="BW62" s="296">
        <v>1244</v>
      </c>
    </row>
    <row r="63" spans="1:75" x14ac:dyDescent="0.25">
      <c r="A63" t="s">
        <v>60</v>
      </c>
      <c r="B63" s="296">
        <v>331</v>
      </c>
      <c r="C63" s="296">
        <v>349</v>
      </c>
      <c r="D63" s="296">
        <v>305</v>
      </c>
      <c r="E63" s="296">
        <v>304</v>
      </c>
      <c r="F63" s="296">
        <v>303</v>
      </c>
      <c r="G63" s="296">
        <v>297</v>
      </c>
      <c r="H63" s="296">
        <v>287</v>
      </c>
      <c r="I63" s="296">
        <v>320</v>
      </c>
      <c r="J63" s="296">
        <v>301</v>
      </c>
      <c r="K63" s="296">
        <v>315</v>
      </c>
      <c r="L63" s="296">
        <v>287</v>
      </c>
      <c r="M63" s="296">
        <v>305</v>
      </c>
      <c r="N63" s="296">
        <v>307</v>
      </c>
      <c r="O63" s="296">
        <v>306</v>
      </c>
      <c r="P63" s="296">
        <v>272</v>
      </c>
      <c r="Q63" s="296">
        <v>279</v>
      </c>
      <c r="R63" s="296">
        <v>274</v>
      </c>
      <c r="S63" s="296">
        <v>272</v>
      </c>
      <c r="T63" s="296">
        <v>254</v>
      </c>
      <c r="U63" s="296">
        <v>250</v>
      </c>
      <c r="V63" s="296">
        <v>258</v>
      </c>
      <c r="W63" s="296">
        <v>254</v>
      </c>
      <c r="X63" s="296">
        <v>233</v>
      </c>
      <c r="Y63" s="296">
        <v>244</v>
      </c>
      <c r="Z63" s="296">
        <v>244</v>
      </c>
      <c r="AA63" s="296">
        <v>270</v>
      </c>
      <c r="AB63" s="296">
        <v>270</v>
      </c>
      <c r="AC63" s="296">
        <v>284</v>
      </c>
      <c r="AD63" s="296">
        <v>280</v>
      </c>
      <c r="AE63" s="296">
        <v>304</v>
      </c>
      <c r="AF63" s="296">
        <v>296</v>
      </c>
      <c r="AG63" s="296">
        <v>299</v>
      </c>
      <c r="AH63" s="296">
        <v>317</v>
      </c>
      <c r="AI63" s="296">
        <v>306</v>
      </c>
      <c r="AJ63" s="296">
        <v>268</v>
      </c>
      <c r="AK63" s="296">
        <v>275</v>
      </c>
      <c r="AL63" s="296">
        <v>278</v>
      </c>
      <c r="AM63" s="296">
        <v>276</v>
      </c>
      <c r="AN63" s="296">
        <v>258</v>
      </c>
      <c r="AO63" s="296">
        <v>256</v>
      </c>
      <c r="AP63" s="296">
        <v>232</v>
      </c>
      <c r="AQ63" s="296">
        <v>231</v>
      </c>
      <c r="AR63" s="296">
        <v>210</v>
      </c>
      <c r="AS63" s="296">
        <v>211</v>
      </c>
      <c r="AT63" s="296">
        <v>224</v>
      </c>
      <c r="AU63" s="296">
        <v>230</v>
      </c>
      <c r="AV63" s="296">
        <v>216</v>
      </c>
      <c r="AW63" s="296">
        <v>202</v>
      </c>
      <c r="AX63" s="296">
        <v>193</v>
      </c>
      <c r="AY63" s="296">
        <v>201</v>
      </c>
      <c r="AZ63" s="296">
        <v>212</v>
      </c>
      <c r="BA63" s="296">
        <v>229</v>
      </c>
      <c r="BB63" s="296">
        <v>229</v>
      </c>
      <c r="BC63" s="296">
        <v>222</v>
      </c>
      <c r="BD63" s="296">
        <v>234</v>
      </c>
      <c r="BE63" s="296">
        <v>229</v>
      </c>
      <c r="BF63" s="296">
        <v>236</v>
      </c>
      <c r="BG63" s="296">
        <v>266</v>
      </c>
      <c r="BH63" s="296">
        <v>263</v>
      </c>
      <c r="BI63" s="296">
        <v>262</v>
      </c>
      <c r="BJ63" s="296">
        <v>264</v>
      </c>
      <c r="BK63" s="296">
        <v>261</v>
      </c>
      <c r="BL63" s="296">
        <v>255</v>
      </c>
      <c r="BM63" s="296">
        <v>240</v>
      </c>
      <c r="BN63" s="296">
        <v>222</v>
      </c>
      <c r="BO63" s="296">
        <v>214</v>
      </c>
      <c r="BP63" s="296">
        <v>237</v>
      </c>
      <c r="BQ63" s="296">
        <v>246</v>
      </c>
      <c r="BR63" s="296">
        <v>241</v>
      </c>
      <c r="BS63" s="296">
        <v>254</v>
      </c>
      <c r="BT63" s="296">
        <v>254</v>
      </c>
      <c r="BU63" s="296">
        <v>240</v>
      </c>
      <c r="BV63" s="296">
        <v>234</v>
      </c>
      <c r="BW63" s="296">
        <v>245</v>
      </c>
    </row>
    <row r="64" spans="1:75" x14ac:dyDescent="0.25">
      <c r="A64" t="s">
        <v>61</v>
      </c>
      <c r="B64" s="296">
        <v>468</v>
      </c>
      <c r="C64" s="296">
        <v>468</v>
      </c>
      <c r="D64" s="296">
        <v>473</v>
      </c>
      <c r="E64" s="296">
        <v>480</v>
      </c>
      <c r="F64" s="296">
        <v>465</v>
      </c>
      <c r="G64" s="296">
        <v>472</v>
      </c>
      <c r="H64" s="296">
        <v>504</v>
      </c>
      <c r="I64" s="296">
        <v>506</v>
      </c>
      <c r="J64" s="296">
        <v>507</v>
      </c>
      <c r="K64" s="296">
        <v>505</v>
      </c>
      <c r="L64" s="296">
        <v>480</v>
      </c>
      <c r="M64" s="296">
        <v>469</v>
      </c>
      <c r="N64" s="296">
        <v>467</v>
      </c>
      <c r="O64" s="296">
        <v>471</v>
      </c>
      <c r="P64" s="296">
        <v>465</v>
      </c>
      <c r="Q64" s="296">
        <v>476</v>
      </c>
      <c r="R64" s="296">
        <v>492</v>
      </c>
      <c r="S64" s="296">
        <v>512</v>
      </c>
      <c r="T64" s="296">
        <v>488</v>
      </c>
      <c r="U64" s="296">
        <v>493</v>
      </c>
      <c r="V64" s="296">
        <v>515</v>
      </c>
      <c r="W64" s="296">
        <v>505</v>
      </c>
      <c r="X64" s="296">
        <v>477</v>
      </c>
      <c r="Y64" s="296">
        <v>487</v>
      </c>
      <c r="Z64" s="296">
        <v>500</v>
      </c>
      <c r="AA64" s="296">
        <v>512</v>
      </c>
      <c r="AB64" s="296">
        <v>501</v>
      </c>
      <c r="AC64" s="296">
        <v>476</v>
      </c>
      <c r="AD64" s="296">
        <v>485</v>
      </c>
      <c r="AE64" s="296">
        <v>492</v>
      </c>
      <c r="AF64" s="296">
        <v>508</v>
      </c>
      <c r="AG64" s="296">
        <v>496</v>
      </c>
      <c r="AH64" s="296">
        <v>477</v>
      </c>
      <c r="AI64" s="296">
        <v>500</v>
      </c>
      <c r="AJ64" s="296">
        <v>507</v>
      </c>
      <c r="AK64" s="296">
        <v>526</v>
      </c>
      <c r="AL64" s="296">
        <v>524</v>
      </c>
      <c r="AM64" s="296">
        <v>543</v>
      </c>
      <c r="AN64" s="296">
        <v>558</v>
      </c>
      <c r="AO64" s="296">
        <v>567</v>
      </c>
      <c r="AP64" s="296">
        <v>556</v>
      </c>
      <c r="AQ64" s="296">
        <v>543</v>
      </c>
      <c r="AR64" s="296">
        <v>550</v>
      </c>
      <c r="AS64" s="296">
        <v>566</v>
      </c>
      <c r="AT64" s="296">
        <v>590</v>
      </c>
      <c r="AU64" s="296">
        <v>578</v>
      </c>
      <c r="AV64" s="296">
        <v>521</v>
      </c>
      <c r="AW64" s="296">
        <v>481</v>
      </c>
      <c r="AX64" s="296">
        <v>491</v>
      </c>
      <c r="AY64" s="296">
        <v>484</v>
      </c>
      <c r="AZ64" s="296">
        <v>472</v>
      </c>
      <c r="BA64" s="296">
        <v>455</v>
      </c>
      <c r="BB64" s="296">
        <v>448</v>
      </c>
      <c r="BC64" s="296">
        <v>449</v>
      </c>
      <c r="BD64" s="296">
        <v>451</v>
      </c>
      <c r="BE64" s="296">
        <v>463</v>
      </c>
      <c r="BF64" s="296">
        <v>454</v>
      </c>
      <c r="BG64" s="296">
        <v>477</v>
      </c>
      <c r="BH64" s="296">
        <v>482</v>
      </c>
      <c r="BI64" s="296">
        <v>497</v>
      </c>
      <c r="BJ64" s="296">
        <v>515</v>
      </c>
      <c r="BK64" s="296">
        <v>542</v>
      </c>
      <c r="BL64" s="296">
        <v>565</v>
      </c>
      <c r="BM64" s="296">
        <v>556</v>
      </c>
      <c r="BN64" s="296">
        <v>571</v>
      </c>
      <c r="BO64" s="296">
        <v>571</v>
      </c>
      <c r="BP64" s="296">
        <v>560</v>
      </c>
      <c r="BQ64" s="296">
        <v>545</v>
      </c>
      <c r="BR64" s="296">
        <v>504</v>
      </c>
      <c r="BS64" s="296">
        <v>507</v>
      </c>
      <c r="BT64" s="296">
        <v>470</v>
      </c>
      <c r="BU64" s="296">
        <v>451</v>
      </c>
      <c r="BV64" s="296">
        <v>478</v>
      </c>
      <c r="BW64" s="296">
        <v>486</v>
      </c>
    </row>
    <row r="65" spans="1:75" x14ac:dyDescent="0.25">
      <c r="A65" t="s">
        <v>62</v>
      </c>
      <c r="B65" s="296">
        <v>9</v>
      </c>
      <c r="C65" s="296">
        <v>8</v>
      </c>
      <c r="D65" s="296">
        <v>10</v>
      </c>
      <c r="E65" s="296">
        <v>9</v>
      </c>
      <c r="F65" s="296">
        <v>9</v>
      </c>
      <c r="G65" s="296">
        <v>8</v>
      </c>
      <c r="H65" s="296">
        <v>8</v>
      </c>
      <c r="I65" s="296">
        <v>6</v>
      </c>
      <c r="J65" s="296">
        <v>6</v>
      </c>
      <c r="K65" s="296">
        <v>5</v>
      </c>
      <c r="L65" s="296">
        <v>5</v>
      </c>
      <c r="M65" s="296">
        <v>5</v>
      </c>
      <c r="N65" s="296">
        <v>4</v>
      </c>
      <c r="O65" s="296">
        <v>4</v>
      </c>
      <c r="P65" s="296">
        <v>4</v>
      </c>
      <c r="Q65" s="296">
        <v>3</v>
      </c>
      <c r="R65" s="296">
        <v>4</v>
      </c>
      <c r="S65" s="296">
        <v>4</v>
      </c>
      <c r="T65" s="296">
        <v>4</v>
      </c>
      <c r="U65" s="296">
        <v>4</v>
      </c>
      <c r="V65" s="296">
        <v>8</v>
      </c>
      <c r="W65" s="296">
        <v>10</v>
      </c>
      <c r="X65" s="296">
        <v>12</v>
      </c>
      <c r="Y65" s="296">
        <v>12</v>
      </c>
      <c r="Z65" s="296">
        <v>12</v>
      </c>
      <c r="AA65" s="296">
        <v>12</v>
      </c>
      <c r="AB65" s="296">
        <v>13</v>
      </c>
      <c r="AC65" s="296">
        <v>15</v>
      </c>
      <c r="AD65" s="296">
        <v>9</v>
      </c>
      <c r="AE65" s="296">
        <v>9</v>
      </c>
      <c r="AF65" s="296">
        <v>9</v>
      </c>
      <c r="AG65" s="296">
        <v>9</v>
      </c>
      <c r="AH65" s="296">
        <v>7</v>
      </c>
      <c r="AI65" s="296">
        <v>7</v>
      </c>
      <c r="AJ65" s="296">
        <v>5</v>
      </c>
      <c r="AK65" s="296">
        <v>5</v>
      </c>
      <c r="AL65" s="296">
        <v>6</v>
      </c>
      <c r="AM65" s="296">
        <v>6</v>
      </c>
      <c r="AN65" s="296">
        <v>5</v>
      </c>
      <c r="AO65" s="296">
        <v>13</v>
      </c>
      <c r="AP65" s="296">
        <v>13</v>
      </c>
      <c r="AQ65" s="296">
        <v>13</v>
      </c>
      <c r="AR65" s="296">
        <v>14</v>
      </c>
      <c r="AS65" s="296">
        <v>11</v>
      </c>
      <c r="AT65" s="296">
        <v>6</v>
      </c>
      <c r="AU65" s="296">
        <v>5</v>
      </c>
      <c r="AV65" s="296">
        <v>8</v>
      </c>
      <c r="AW65" s="296">
        <v>9</v>
      </c>
      <c r="AX65" s="296">
        <v>7</v>
      </c>
      <c r="AY65" s="296">
        <v>8</v>
      </c>
      <c r="AZ65" s="296">
        <v>7</v>
      </c>
      <c r="BA65" s="296">
        <v>6</v>
      </c>
      <c r="BB65" s="296">
        <v>5</v>
      </c>
      <c r="BC65" s="296">
        <v>7</v>
      </c>
      <c r="BD65" s="296">
        <v>4</v>
      </c>
      <c r="BE65" s="296">
        <v>4</v>
      </c>
      <c r="BF65" s="296">
        <v>3</v>
      </c>
      <c r="BG65" s="296">
        <v>2</v>
      </c>
      <c r="BH65" s="296">
        <v>2</v>
      </c>
      <c r="BI65" s="296">
        <v>1</v>
      </c>
      <c r="BJ65" s="296">
        <v>1</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163</v>
      </c>
      <c r="C66" s="296">
        <v>157</v>
      </c>
      <c r="D66" s="296">
        <v>153</v>
      </c>
      <c r="E66" s="296">
        <v>159</v>
      </c>
      <c r="F66" s="296">
        <v>144</v>
      </c>
      <c r="G66" s="296">
        <v>173</v>
      </c>
      <c r="H66" s="296">
        <v>168</v>
      </c>
      <c r="I66" s="296">
        <v>154</v>
      </c>
      <c r="J66" s="296">
        <v>154</v>
      </c>
      <c r="K66" s="296">
        <v>158</v>
      </c>
      <c r="L66" s="296">
        <v>163</v>
      </c>
      <c r="M66" s="296">
        <v>167</v>
      </c>
      <c r="N66" s="296">
        <v>168</v>
      </c>
      <c r="O66" s="296">
        <v>180</v>
      </c>
      <c r="P66" s="296">
        <v>166</v>
      </c>
      <c r="Q66" s="296">
        <v>170</v>
      </c>
      <c r="R66" s="296">
        <v>179</v>
      </c>
      <c r="S66" s="296">
        <v>176</v>
      </c>
      <c r="T66" s="296">
        <v>173</v>
      </c>
      <c r="U66" s="296">
        <v>159</v>
      </c>
      <c r="V66" s="296">
        <v>157</v>
      </c>
      <c r="W66" s="296">
        <v>150</v>
      </c>
      <c r="X66" s="296">
        <v>148</v>
      </c>
      <c r="Y66" s="296">
        <v>142</v>
      </c>
      <c r="Z66" s="296">
        <v>135</v>
      </c>
      <c r="AA66" s="296">
        <v>134</v>
      </c>
      <c r="AB66" s="296">
        <v>131</v>
      </c>
      <c r="AC66" s="296">
        <v>131</v>
      </c>
      <c r="AD66" s="296">
        <v>139</v>
      </c>
      <c r="AE66" s="296">
        <v>149</v>
      </c>
      <c r="AF66" s="296">
        <v>148</v>
      </c>
      <c r="AG66" s="296">
        <v>144</v>
      </c>
      <c r="AH66" s="296">
        <v>137</v>
      </c>
      <c r="AI66" s="296">
        <v>136</v>
      </c>
      <c r="AJ66" s="296">
        <v>136</v>
      </c>
      <c r="AK66" s="296">
        <v>135</v>
      </c>
      <c r="AL66" s="296">
        <v>120</v>
      </c>
      <c r="AM66" s="296">
        <v>114</v>
      </c>
      <c r="AN66" s="296">
        <v>116</v>
      </c>
      <c r="AO66" s="296">
        <v>109</v>
      </c>
      <c r="AP66" s="296">
        <v>99</v>
      </c>
      <c r="AQ66" s="296">
        <v>106</v>
      </c>
      <c r="AR66" s="296">
        <v>112</v>
      </c>
      <c r="AS66" s="296">
        <v>116</v>
      </c>
      <c r="AT66" s="296">
        <v>113</v>
      </c>
      <c r="AU66" s="296">
        <v>117</v>
      </c>
      <c r="AV66" s="296">
        <v>104</v>
      </c>
      <c r="AW66" s="296">
        <v>105</v>
      </c>
      <c r="AX66" s="296">
        <v>97</v>
      </c>
      <c r="AY66" s="296">
        <v>105</v>
      </c>
      <c r="AZ66" s="296">
        <v>104</v>
      </c>
      <c r="BA66" s="296">
        <v>86</v>
      </c>
      <c r="BB66" s="296">
        <v>73</v>
      </c>
      <c r="BC66" s="296">
        <v>74</v>
      </c>
      <c r="BD66" s="296">
        <v>75</v>
      </c>
      <c r="BE66" s="296">
        <v>82</v>
      </c>
      <c r="BF66" s="296">
        <v>85</v>
      </c>
      <c r="BG66" s="296">
        <v>84</v>
      </c>
      <c r="BH66" s="296">
        <v>85</v>
      </c>
      <c r="BI66" s="296">
        <v>76</v>
      </c>
      <c r="BJ66" s="296">
        <v>77</v>
      </c>
      <c r="BK66" s="296">
        <v>85</v>
      </c>
      <c r="BL66" s="296">
        <v>87</v>
      </c>
      <c r="BM66" s="296">
        <v>89</v>
      </c>
      <c r="BN66" s="296">
        <v>93</v>
      </c>
      <c r="BO66" s="296">
        <v>102</v>
      </c>
      <c r="BP66" s="296">
        <v>112</v>
      </c>
      <c r="BQ66" s="296">
        <v>117</v>
      </c>
      <c r="BR66" s="296">
        <v>110</v>
      </c>
      <c r="BS66" s="296">
        <v>110</v>
      </c>
      <c r="BT66" s="296">
        <v>113</v>
      </c>
      <c r="BU66" s="296">
        <v>116</v>
      </c>
      <c r="BV66" s="296">
        <v>109</v>
      </c>
      <c r="BW66" s="296">
        <v>108</v>
      </c>
    </row>
    <row r="67" spans="1:75" x14ac:dyDescent="0.25">
      <c r="A67" t="s">
        <v>64</v>
      </c>
      <c r="B67" s="296">
        <v>325</v>
      </c>
      <c r="C67" s="296">
        <v>332</v>
      </c>
      <c r="D67" s="296">
        <v>331</v>
      </c>
      <c r="E67" s="296">
        <v>311</v>
      </c>
      <c r="F67" s="296">
        <v>323</v>
      </c>
      <c r="G67" s="296">
        <v>339</v>
      </c>
      <c r="H67" s="296">
        <v>325</v>
      </c>
      <c r="I67" s="296">
        <v>312</v>
      </c>
      <c r="J67" s="296">
        <v>306</v>
      </c>
      <c r="K67" s="296">
        <v>301</v>
      </c>
      <c r="L67" s="296">
        <v>311</v>
      </c>
      <c r="M67" s="296">
        <v>314</v>
      </c>
      <c r="N67" s="296">
        <v>317</v>
      </c>
      <c r="O67" s="296">
        <v>335</v>
      </c>
      <c r="P67" s="296">
        <v>356</v>
      </c>
      <c r="Q67" s="296">
        <v>385</v>
      </c>
      <c r="R67" s="296">
        <v>403</v>
      </c>
      <c r="S67" s="296">
        <v>384</v>
      </c>
      <c r="T67" s="296">
        <v>371</v>
      </c>
      <c r="U67" s="296">
        <v>362</v>
      </c>
      <c r="V67" s="296">
        <v>369</v>
      </c>
      <c r="W67" s="296">
        <v>353</v>
      </c>
      <c r="X67" s="296">
        <v>374</v>
      </c>
      <c r="Y67" s="296">
        <v>398</v>
      </c>
      <c r="Z67" s="296">
        <v>424</v>
      </c>
      <c r="AA67" s="296">
        <v>449</v>
      </c>
      <c r="AB67" s="296">
        <v>455</v>
      </c>
      <c r="AC67" s="296">
        <v>473</v>
      </c>
      <c r="AD67" s="296">
        <v>466</v>
      </c>
      <c r="AE67" s="296">
        <v>457</v>
      </c>
      <c r="AF67" s="296">
        <v>434</v>
      </c>
      <c r="AG67" s="296">
        <v>438</v>
      </c>
      <c r="AH67" s="296">
        <v>423</v>
      </c>
      <c r="AI67" s="296">
        <v>442</v>
      </c>
      <c r="AJ67" s="296">
        <v>432</v>
      </c>
      <c r="AK67" s="296">
        <v>424</v>
      </c>
      <c r="AL67" s="296">
        <v>399</v>
      </c>
      <c r="AM67" s="296">
        <v>395</v>
      </c>
      <c r="AN67" s="296">
        <v>384</v>
      </c>
      <c r="AO67" s="296">
        <v>386</v>
      </c>
      <c r="AP67" s="296">
        <v>386</v>
      </c>
      <c r="AQ67" s="296">
        <v>370</v>
      </c>
      <c r="AR67" s="296">
        <v>352</v>
      </c>
      <c r="AS67" s="296">
        <v>342</v>
      </c>
      <c r="AT67" s="296">
        <v>315</v>
      </c>
      <c r="AU67" s="296">
        <v>300</v>
      </c>
      <c r="AV67" s="296">
        <v>306</v>
      </c>
      <c r="AW67" s="296">
        <v>261</v>
      </c>
      <c r="AX67" s="296">
        <v>259</v>
      </c>
      <c r="AY67" s="296">
        <v>262</v>
      </c>
      <c r="AZ67" s="296">
        <v>273</v>
      </c>
      <c r="BA67" s="296">
        <v>268</v>
      </c>
      <c r="BB67" s="296">
        <v>267</v>
      </c>
      <c r="BC67" s="296">
        <v>277</v>
      </c>
      <c r="BD67" s="296">
        <v>286</v>
      </c>
      <c r="BE67" s="296">
        <v>300</v>
      </c>
      <c r="BF67" s="296">
        <v>298</v>
      </c>
      <c r="BG67" s="296">
        <v>293</v>
      </c>
      <c r="BH67" s="296">
        <v>293</v>
      </c>
      <c r="BI67" s="296">
        <v>315</v>
      </c>
      <c r="BJ67" s="296">
        <v>327</v>
      </c>
      <c r="BK67" s="296">
        <v>338</v>
      </c>
      <c r="BL67" s="296">
        <v>344</v>
      </c>
      <c r="BM67" s="296">
        <v>334</v>
      </c>
      <c r="BN67" s="296">
        <v>343</v>
      </c>
      <c r="BO67" s="296">
        <v>354</v>
      </c>
      <c r="BP67" s="296">
        <v>365</v>
      </c>
      <c r="BQ67" s="296">
        <v>378</v>
      </c>
      <c r="BR67" s="296">
        <v>361</v>
      </c>
      <c r="BS67" s="296">
        <v>394</v>
      </c>
      <c r="BT67" s="296">
        <v>408</v>
      </c>
      <c r="BU67" s="296">
        <v>425</v>
      </c>
      <c r="BV67" s="296">
        <v>411</v>
      </c>
      <c r="BW67" s="296">
        <v>425</v>
      </c>
    </row>
    <row r="68" spans="1:75" x14ac:dyDescent="0.25">
      <c r="A68" t="s">
        <v>65</v>
      </c>
      <c r="B68" s="296">
        <v>417</v>
      </c>
      <c r="C68" s="296">
        <v>425</v>
      </c>
      <c r="D68" s="296">
        <v>439</v>
      </c>
      <c r="E68" s="296">
        <v>430</v>
      </c>
      <c r="F68" s="296">
        <v>430</v>
      </c>
      <c r="G68" s="296">
        <v>449</v>
      </c>
      <c r="H68" s="296">
        <v>438</v>
      </c>
      <c r="I68" s="296">
        <v>457</v>
      </c>
      <c r="J68" s="296">
        <v>463</v>
      </c>
      <c r="K68" s="296">
        <v>475</v>
      </c>
      <c r="L68" s="296">
        <v>477</v>
      </c>
      <c r="M68" s="296">
        <v>486</v>
      </c>
      <c r="N68" s="296">
        <v>485</v>
      </c>
      <c r="O68" s="296">
        <v>493</v>
      </c>
      <c r="P68" s="296">
        <v>517</v>
      </c>
      <c r="Q68" s="296">
        <v>509</v>
      </c>
      <c r="R68" s="296">
        <v>539</v>
      </c>
      <c r="S68" s="296">
        <v>554</v>
      </c>
      <c r="T68" s="296">
        <v>547</v>
      </c>
      <c r="U68" s="296">
        <v>537</v>
      </c>
      <c r="V68" s="296">
        <v>554</v>
      </c>
      <c r="W68" s="296">
        <v>545</v>
      </c>
      <c r="X68" s="296">
        <v>511</v>
      </c>
      <c r="Y68" s="296">
        <v>481</v>
      </c>
      <c r="Z68" s="296">
        <v>460</v>
      </c>
      <c r="AA68" s="296">
        <v>477</v>
      </c>
      <c r="AB68" s="296">
        <v>462</v>
      </c>
      <c r="AC68" s="296">
        <v>459</v>
      </c>
      <c r="AD68" s="296">
        <v>469</v>
      </c>
      <c r="AE68" s="296">
        <v>476</v>
      </c>
      <c r="AF68" s="296">
        <v>476</v>
      </c>
      <c r="AG68" s="296">
        <v>457</v>
      </c>
      <c r="AH68" s="296">
        <v>446</v>
      </c>
      <c r="AI68" s="296">
        <v>484</v>
      </c>
      <c r="AJ68" s="296">
        <v>508</v>
      </c>
      <c r="AK68" s="296">
        <v>517</v>
      </c>
      <c r="AL68" s="296">
        <v>526</v>
      </c>
      <c r="AM68" s="296">
        <v>508</v>
      </c>
      <c r="AN68" s="296">
        <v>516</v>
      </c>
      <c r="AO68" s="296">
        <v>491</v>
      </c>
      <c r="AP68" s="296">
        <v>483</v>
      </c>
      <c r="AQ68" s="296">
        <v>515</v>
      </c>
      <c r="AR68" s="296">
        <v>514</v>
      </c>
      <c r="AS68" s="296">
        <v>491</v>
      </c>
      <c r="AT68" s="296">
        <v>470</v>
      </c>
      <c r="AU68" s="296">
        <v>472</v>
      </c>
      <c r="AV68" s="296">
        <v>464</v>
      </c>
      <c r="AW68" s="296">
        <v>465</v>
      </c>
      <c r="AX68" s="296">
        <v>452</v>
      </c>
      <c r="AY68" s="296">
        <v>487</v>
      </c>
      <c r="AZ68" s="296">
        <v>475</v>
      </c>
      <c r="BA68" s="296">
        <v>490</v>
      </c>
      <c r="BB68" s="296">
        <v>492</v>
      </c>
      <c r="BC68" s="296">
        <v>503</v>
      </c>
      <c r="BD68" s="296">
        <v>495</v>
      </c>
      <c r="BE68" s="296">
        <v>487</v>
      </c>
      <c r="BF68" s="296">
        <v>502</v>
      </c>
      <c r="BG68" s="296">
        <v>487</v>
      </c>
      <c r="BH68" s="296">
        <v>489</v>
      </c>
      <c r="BI68" s="296">
        <v>478</v>
      </c>
      <c r="BJ68" s="296">
        <v>481</v>
      </c>
      <c r="BK68" s="296">
        <v>490</v>
      </c>
      <c r="BL68" s="296">
        <v>488</v>
      </c>
      <c r="BM68" s="296">
        <v>490</v>
      </c>
      <c r="BN68" s="296">
        <v>481</v>
      </c>
      <c r="BO68" s="296">
        <v>479</v>
      </c>
      <c r="BP68" s="296">
        <v>490</v>
      </c>
      <c r="BQ68" s="296">
        <v>475</v>
      </c>
      <c r="BR68" s="296">
        <v>469</v>
      </c>
      <c r="BS68" s="296">
        <v>460</v>
      </c>
      <c r="BT68" s="296">
        <v>454</v>
      </c>
      <c r="BU68" s="296">
        <v>430</v>
      </c>
      <c r="BV68" s="296">
        <v>438</v>
      </c>
      <c r="BW68" s="296">
        <v>453</v>
      </c>
    </row>
    <row r="69" spans="1:75" x14ac:dyDescent="0.25">
      <c r="A69" t="s">
        <v>66</v>
      </c>
      <c r="B69" s="296">
        <v>668</v>
      </c>
      <c r="C69" s="296">
        <v>666</v>
      </c>
      <c r="D69" s="296">
        <v>686</v>
      </c>
      <c r="E69" s="296">
        <v>679</v>
      </c>
      <c r="F69" s="296">
        <v>671</v>
      </c>
      <c r="G69" s="296">
        <v>677</v>
      </c>
      <c r="H69" s="296">
        <v>643</v>
      </c>
      <c r="I69" s="296">
        <v>643</v>
      </c>
      <c r="J69" s="296">
        <v>651</v>
      </c>
      <c r="K69" s="296">
        <v>693</v>
      </c>
      <c r="L69" s="296">
        <v>684</v>
      </c>
      <c r="M69" s="296">
        <v>659</v>
      </c>
      <c r="N69" s="296">
        <v>677</v>
      </c>
      <c r="O69" s="296">
        <v>680</v>
      </c>
      <c r="P69" s="296">
        <v>622</v>
      </c>
      <c r="Q69" s="296">
        <v>671</v>
      </c>
      <c r="R69" s="296">
        <v>675</v>
      </c>
      <c r="S69" s="296">
        <v>666</v>
      </c>
      <c r="T69" s="296">
        <v>605</v>
      </c>
      <c r="U69" s="296">
        <v>584</v>
      </c>
      <c r="V69" s="296">
        <v>585</v>
      </c>
      <c r="W69" s="296">
        <v>588</v>
      </c>
      <c r="X69" s="296">
        <v>555</v>
      </c>
      <c r="Y69" s="296">
        <v>548</v>
      </c>
      <c r="Z69" s="296">
        <v>508</v>
      </c>
      <c r="AA69" s="296">
        <v>495</v>
      </c>
      <c r="AB69" s="296">
        <v>493</v>
      </c>
      <c r="AC69" s="296">
        <v>491</v>
      </c>
      <c r="AD69" s="296">
        <v>508</v>
      </c>
      <c r="AE69" s="296">
        <v>491</v>
      </c>
      <c r="AF69" s="296">
        <v>460</v>
      </c>
      <c r="AG69" s="296">
        <v>392</v>
      </c>
      <c r="AH69" s="296">
        <v>393</v>
      </c>
      <c r="AI69" s="296">
        <v>374</v>
      </c>
      <c r="AJ69" s="296">
        <v>364</v>
      </c>
      <c r="AK69" s="296">
        <v>364</v>
      </c>
      <c r="AL69" s="296">
        <v>372</v>
      </c>
      <c r="AM69" s="296">
        <v>376</v>
      </c>
      <c r="AN69" s="296">
        <v>384</v>
      </c>
      <c r="AO69" s="296">
        <v>398</v>
      </c>
      <c r="AP69" s="296">
        <v>414</v>
      </c>
      <c r="AQ69" s="296">
        <v>409</v>
      </c>
      <c r="AR69" s="296">
        <v>411</v>
      </c>
      <c r="AS69" s="296">
        <v>409</v>
      </c>
      <c r="AT69" s="296">
        <v>414</v>
      </c>
      <c r="AU69" s="296">
        <v>422</v>
      </c>
      <c r="AV69" s="296">
        <v>454</v>
      </c>
      <c r="AW69" s="296">
        <v>435</v>
      </c>
      <c r="AX69" s="296">
        <v>401</v>
      </c>
      <c r="AY69" s="296">
        <v>408</v>
      </c>
      <c r="AZ69" s="296">
        <v>437</v>
      </c>
      <c r="BA69" s="296">
        <v>467</v>
      </c>
      <c r="BB69" s="296">
        <v>470</v>
      </c>
      <c r="BC69" s="296">
        <v>498</v>
      </c>
      <c r="BD69" s="296">
        <v>483</v>
      </c>
      <c r="BE69" s="296">
        <v>465</v>
      </c>
      <c r="BF69" s="296">
        <v>458</v>
      </c>
      <c r="BG69" s="296">
        <v>468</v>
      </c>
      <c r="BH69" s="296">
        <v>472</v>
      </c>
      <c r="BI69" s="296">
        <v>458</v>
      </c>
      <c r="BJ69" s="296">
        <v>489</v>
      </c>
      <c r="BK69" s="296">
        <v>548</v>
      </c>
      <c r="BL69" s="296">
        <v>570</v>
      </c>
      <c r="BM69" s="296">
        <v>618</v>
      </c>
      <c r="BN69" s="296">
        <v>638</v>
      </c>
      <c r="BO69" s="296">
        <v>644</v>
      </c>
      <c r="BP69" s="296">
        <v>597</v>
      </c>
      <c r="BQ69" s="296">
        <v>567</v>
      </c>
      <c r="BR69" s="296">
        <v>557</v>
      </c>
      <c r="BS69" s="296">
        <v>546</v>
      </c>
      <c r="BT69" s="296">
        <v>551</v>
      </c>
      <c r="BU69" s="296">
        <v>570</v>
      </c>
      <c r="BV69" s="296">
        <v>594</v>
      </c>
      <c r="BW69" s="296">
        <v>621</v>
      </c>
    </row>
    <row r="70" spans="1:75" x14ac:dyDescent="0.25">
      <c r="A70" t="s">
        <v>67</v>
      </c>
      <c r="B70" s="296">
        <v>169</v>
      </c>
      <c r="C70" s="296">
        <v>174</v>
      </c>
      <c r="D70" s="296">
        <v>190</v>
      </c>
      <c r="E70" s="296">
        <v>188</v>
      </c>
      <c r="F70" s="296">
        <v>182</v>
      </c>
      <c r="G70" s="296">
        <v>192</v>
      </c>
      <c r="H70" s="296">
        <v>205</v>
      </c>
      <c r="I70" s="296">
        <v>209</v>
      </c>
      <c r="J70" s="296">
        <v>198</v>
      </c>
      <c r="K70" s="296">
        <v>188</v>
      </c>
      <c r="L70" s="296">
        <v>196</v>
      </c>
      <c r="M70" s="296">
        <v>204</v>
      </c>
      <c r="N70" s="296">
        <v>185</v>
      </c>
      <c r="O70" s="296">
        <v>197</v>
      </c>
      <c r="P70" s="296">
        <v>202</v>
      </c>
      <c r="Q70" s="296">
        <v>203</v>
      </c>
      <c r="R70" s="296">
        <v>199</v>
      </c>
      <c r="S70" s="296">
        <v>188</v>
      </c>
      <c r="T70" s="296">
        <v>165</v>
      </c>
      <c r="U70" s="296">
        <v>159</v>
      </c>
      <c r="V70" s="296">
        <v>161</v>
      </c>
      <c r="W70" s="296">
        <v>155</v>
      </c>
      <c r="X70" s="296">
        <v>156</v>
      </c>
      <c r="Y70" s="296">
        <v>164</v>
      </c>
      <c r="Z70" s="296">
        <v>161</v>
      </c>
      <c r="AA70" s="296">
        <v>169</v>
      </c>
      <c r="AB70" s="296">
        <v>176</v>
      </c>
      <c r="AC70" s="296">
        <v>168</v>
      </c>
      <c r="AD70" s="296">
        <v>166</v>
      </c>
      <c r="AE70" s="296">
        <v>164</v>
      </c>
      <c r="AF70" s="296">
        <v>165</v>
      </c>
      <c r="AG70" s="296">
        <v>153</v>
      </c>
      <c r="AH70" s="296">
        <v>134</v>
      </c>
      <c r="AI70" s="296">
        <v>129</v>
      </c>
      <c r="AJ70" s="296">
        <v>132</v>
      </c>
      <c r="AK70" s="296">
        <v>127</v>
      </c>
      <c r="AL70" s="296">
        <v>139</v>
      </c>
      <c r="AM70" s="296">
        <v>143</v>
      </c>
      <c r="AN70" s="296">
        <v>127</v>
      </c>
      <c r="AO70" s="296">
        <v>136</v>
      </c>
      <c r="AP70" s="296">
        <v>128</v>
      </c>
      <c r="AQ70" s="296">
        <v>111</v>
      </c>
      <c r="AR70" s="296">
        <v>106</v>
      </c>
      <c r="AS70" s="296">
        <v>107</v>
      </c>
      <c r="AT70" s="296">
        <v>94</v>
      </c>
      <c r="AU70" s="296">
        <v>98</v>
      </c>
      <c r="AV70" s="296">
        <v>114</v>
      </c>
      <c r="AW70" s="296">
        <v>118</v>
      </c>
      <c r="AX70" s="296">
        <v>130</v>
      </c>
      <c r="AY70" s="296">
        <v>132</v>
      </c>
      <c r="AZ70" s="296">
        <v>127</v>
      </c>
      <c r="BA70" s="296">
        <v>127</v>
      </c>
      <c r="BB70" s="296">
        <v>127</v>
      </c>
      <c r="BC70" s="296">
        <v>129</v>
      </c>
      <c r="BD70" s="296">
        <v>129</v>
      </c>
      <c r="BE70" s="296">
        <v>128</v>
      </c>
      <c r="BF70" s="296">
        <v>120</v>
      </c>
      <c r="BG70" s="296">
        <v>130</v>
      </c>
      <c r="BH70" s="296">
        <v>125</v>
      </c>
      <c r="BI70" s="296">
        <v>118</v>
      </c>
      <c r="BJ70" s="296">
        <v>101</v>
      </c>
      <c r="BK70" s="296">
        <v>107</v>
      </c>
      <c r="BL70" s="296">
        <v>117</v>
      </c>
      <c r="BM70" s="296">
        <v>116</v>
      </c>
      <c r="BN70" s="296">
        <v>111</v>
      </c>
      <c r="BO70" s="296">
        <v>107</v>
      </c>
      <c r="BP70" s="296">
        <v>106</v>
      </c>
      <c r="BQ70" s="296">
        <v>105</v>
      </c>
      <c r="BR70" s="296">
        <v>112</v>
      </c>
      <c r="BS70" s="296">
        <v>114</v>
      </c>
      <c r="BT70" s="296">
        <v>115</v>
      </c>
      <c r="BU70" s="296">
        <v>126</v>
      </c>
      <c r="BV70" s="296">
        <v>122</v>
      </c>
      <c r="BW70" s="296">
        <v>134</v>
      </c>
    </row>
    <row r="71" spans="1:75" x14ac:dyDescent="0.25">
      <c r="A71" t="s">
        <v>68</v>
      </c>
      <c r="B71" s="296">
        <v>142</v>
      </c>
      <c r="C71" s="296">
        <v>157</v>
      </c>
      <c r="D71" s="296">
        <v>151</v>
      </c>
      <c r="E71" s="296">
        <v>147</v>
      </c>
      <c r="F71" s="296">
        <v>144</v>
      </c>
      <c r="G71" s="296">
        <v>153</v>
      </c>
      <c r="H71" s="296">
        <v>132</v>
      </c>
      <c r="I71" s="296">
        <v>138</v>
      </c>
      <c r="J71" s="296">
        <v>151</v>
      </c>
      <c r="K71" s="296">
        <v>156</v>
      </c>
      <c r="L71" s="296">
        <v>150</v>
      </c>
      <c r="M71" s="296">
        <v>134</v>
      </c>
      <c r="N71" s="296">
        <v>141</v>
      </c>
      <c r="O71" s="296">
        <v>146</v>
      </c>
      <c r="P71" s="296">
        <v>145</v>
      </c>
      <c r="Q71" s="296">
        <v>160</v>
      </c>
      <c r="R71" s="296">
        <v>166</v>
      </c>
      <c r="S71" s="296">
        <v>173</v>
      </c>
      <c r="T71" s="296">
        <v>162</v>
      </c>
      <c r="U71" s="296">
        <v>155</v>
      </c>
      <c r="V71" s="296">
        <v>156</v>
      </c>
      <c r="W71" s="296">
        <v>166</v>
      </c>
      <c r="X71" s="296">
        <v>169</v>
      </c>
      <c r="Y71" s="296">
        <v>159</v>
      </c>
      <c r="Z71" s="296">
        <v>154</v>
      </c>
      <c r="AA71" s="296">
        <v>144</v>
      </c>
      <c r="AB71" s="296">
        <v>145</v>
      </c>
      <c r="AC71" s="296">
        <v>153</v>
      </c>
      <c r="AD71" s="296">
        <v>149</v>
      </c>
      <c r="AE71" s="296">
        <v>162</v>
      </c>
      <c r="AF71" s="296">
        <v>169</v>
      </c>
      <c r="AG71" s="296">
        <v>188</v>
      </c>
      <c r="AH71" s="296">
        <v>182</v>
      </c>
      <c r="AI71" s="296">
        <v>183</v>
      </c>
      <c r="AJ71" s="296">
        <v>182</v>
      </c>
      <c r="AK71" s="296">
        <v>193</v>
      </c>
      <c r="AL71" s="296">
        <v>193</v>
      </c>
      <c r="AM71" s="296">
        <v>193</v>
      </c>
      <c r="AN71" s="296">
        <v>184</v>
      </c>
      <c r="AO71" s="296">
        <v>171</v>
      </c>
      <c r="AP71" s="296">
        <v>155</v>
      </c>
      <c r="AQ71" s="296">
        <v>143</v>
      </c>
      <c r="AR71" s="296">
        <v>142</v>
      </c>
      <c r="AS71" s="296">
        <v>140</v>
      </c>
      <c r="AT71" s="296">
        <v>142</v>
      </c>
      <c r="AU71" s="296">
        <v>134</v>
      </c>
      <c r="AV71" s="296">
        <v>132</v>
      </c>
      <c r="AW71" s="296">
        <v>145</v>
      </c>
      <c r="AX71" s="296">
        <v>153</v>
      </c>
      <c r="AY71" s="296">
        <v>175</v>
      </c>
      <c r="AZ71" s="296">
        <v>168</v>
      </c>
      <c r="BA71" s="296">
        <v>154</v>
      </c>
      <c r="BB71" s="296">
        <v>171</v>
      </c>
      <c r="BC71" s="296">
        <v>151</v>
      </c>
      <c r="BD71" s="296">
        <v>162</v>
      </c>
      <c r="BE71" s="296">
        <v>167</v>
      </c>
      <c r="BF71" s="296">
        <v>150</v>
      </c>
      <c r="BG71" s="296">
        <v>139</v>
      </c>
      <c r="BH71" s="296">
        <v>134</v>
      </c>
      <c r="BI71" s="296">
        <v>152</v>
      </c>
      <c r="BJ71" s="296">
        <v>150</v>
      </c>
      <c r="BK71" s="296">
        <v>153</v>
      </c>
      <c r="BL71" s="296">
        <v>150</v>
      </c>
      <c r="BM71" s="296">
        <v>174</v>
      </c>
      <c r="BN71" s="296">
        <v>178</v>
      </c>
      <c r="BO71" s="296">
        <v>176</v>
      </c>
      <c r="BP71" s="296">
        <v>200</v>
      </c>
      <c r="BQ71" s="296">
        <v>188</v>
      </c>
      <c r="BR71" s="296">
        <v>184</v>
      </c>
      <c r="BS71" s="296">
        <v>211</v>
      </c>
      <c r="BT71" s="296">
        <v>206</v>
      </c>
      <c r="BU71" s="296">
        <v>183</v>
      </c>
      <c r="BV71" s="296">
        <v>187</v>
      </c>
      <c r="BW71" s="296">
        <v>195</v>
      </c>
    </row>
    <row r="72" spans="1:75" x14ac:dyDescent="0.25">
      <c r="A72" t="s">
        <v>69</v>
      </c>
      <c r="B72" s="296">
        <v>29</v>
      </c>
      <c r="C72" s="296">
        <v>31</v>
      </c>
      <c r="D72" s="296">
        <v>28</v>
      </c>
      <c r="E72" s="296">
        <v>26</v>
      </c>
      <c r="F72" s="296">
        <v>27</v>
      </c>
      <c r="G72" s="296">
        <v>27</v>
      </c>
      <c r="H72" s="296">
        <v>27</v>
      </c>
      <c r="I72" s="296">
        <v>26</v>
      </c>
      <c r="J72" s="296">
        <v>30</v>
      </c>
      <c r="K72" s="296">
        <v>31</v>
      </c>
      <c r="L72" s="296">
        <v>34</v>
      </c>
      <c r="M72" s="296">
        <v>32</v>
      </c>
      <c r="N72" s="296">
        <v>35</v>
      </c>
      <c r="O72" s="296">
        <v>34</v>
      </c>
      <c r="P72" s="296">
        <v>44</v>
      </c>
      <c r="Q72" s="296">
        <v>41</v>
      </c>
      <c r="R72" s="296">
        <v>37</v>
      </c>
      <c r="S72" s="296">
        <v>43</v>
      </c>
      <c r="T72" s="296">
        <v>41</v>
      </c>
      <c r="U72" s="296">
        <v>38</v>
      </c>
      <c r="V72" s="296">
        <v>39</v>
      </c>
      <c r="W72" s="296">
        <v>42</v>
      </c>
      <c r="X72" s="296">
        <v>35</v>
      </c>
      <c r="Y72" s="296">
        <v>32</v>
      </c>
      <c r="Z72" s="296">
        <v>36</v>
      </c>
      <c r="AA72" s="296">
        <v>32</v>
      </c>
      <c r="AB72" s="296">
        <v>37</v>
      </c>
      <c r="AC72" s="296">
        <v>43</v>
      </c>
      <c r="AD72" s="296">
        <v>34</v>
      </c>
      <c r="AE72" s="296">
        <v>34</v>
      </c>
      <c r="AF72" s="296">
        <v>26</v>
      </c>
      <c r="AG72" s="296">
        <v>27</v>
      </c>
      <c r="AH72" s="296">
        <v>34</v>
      </c>
      <c r="AI72" s="296">
        <v>38</v>
      </c>
      <c r="AJ72" s="296">
        <v>36</v>
      </c>
      <c r="AK72" s="296">
        <v>33</v>
      </c>
      <c r="AL72" s="296">
        <v>33</v>
      </c>
      <c r="AM72" s="296">
        <v>38</v>
      </c>
      <c r="AN72" s="296">
        <v>38</v>
      </c>
      <c r="AO72" s="296">
        <v>33</v>
      </c>
      <c r="AP72" s="296">
        <v>30</v>
      </c>
      <c r="AQ72" s="296">
        <v>36</v>
      </c>
      <c r="AR72" s="296">
        <v>34</v>
      </c>
      <c r="AS72" s="296">
        <v>29</v>
      </c>
      <c r="AT72" s="296">
        <v>29</v>
      </c>
      <c r="AU72" s="296">
        <v>24</v>
      </c>
      <c r="AV72" s="296">
        <v>29</v>
      </c>
      <c r="AW72" s="296">
        <v>28</v>
      </c>
      <c r="AX72" s="296">
        <v>46</v>
      </c>
      <c r="AY72" s="296">
        <v>49</v>
      </c>
      <c r="AZ72" s="296">
        <v>41</v>
      </c>
      <c r="BA72" s="296">
        <v>31</v>
      </c>
      <c r="BB72" s="296">
        <v>30</v>
      </c>
      <c r="BC72" s="296">
        <v>36</v>
      </c>
      <c r="BD72" s="296">
        <v>37</v>
      </c>
      <c r="BE72" s="296">
        <v>42</v>
      </c>
      <c r="BF72" s="296">
        <v>43</v>
      </c>
      <c r="BG72" s="296">
        <v>54</v>
      </c>
      <c r="BH72" s="296">
        <v>61</v>
      </c>
      <c r="BI72" s="296">
        <v>62</v>
      </c>
      <c r="BJ72" s="296">
        <v>57</v>
      </c>
      <c r="BK72" s="296">
        <v>54</v>
      </c>
      <c r="BL72" s="296">
        <v>55</v>
      </c>
      <c r="BM72" s="296">
        <v>57</v>
      </c>
      <c r="BN72" s="296">
        <v>48</v>
      </c>
      <c r="BO72" s="296">
        <v>53</v>
      </c>
      <c r="BP72" s="296">
        <v>62</v>
      </c>
      <c r="BQ72" s="296">
        <v>72</v>
      </c>
      <c r="BR72" s="296">
        <v>68</v>
      </c>
      <c r="BS72" s="296">
        <v>68</v>
      </c>
      <c r="BT72" s="296">
        <v>66</v>
      </c>
      <c r="BU72" s="296">
        <v>54</v>
      </c>
      <c r="BV72" s="296">
        <v>57</v>
      </c>
      <c r="BW72" s="296">
        <v>51</v>
      </c>
    </row>
    <row r="73" spans="1:75" x14ac:dyDescent="0.25">
      <c r="A73" t="s">
        <v>70</v>
      </c>
      <c r="B73" s="296">
        <v>1206</v>
      </c>
      <c r="C73" s="296">
        <v>1283</v>
      </c>
      <c r="D73" s="296">
        <v>1330</v>
      </c>
      <c r="E73" s="296">
        <v>1348</v>
      </c>
      <c r="F73" s="296">
        <v>1331</v>
      </c>
      <c r="G73" s="296">
        <v>1367</v>
      </c>
      <c r="H73" s="296">
        <v>1352</v>
      </c>
      <c r="I73" s="296">
        <v>1342</v>
      </c>
      <c r="J73" s="296">
        <v>1347</v>
      </c>
      <c r="K73" s="296">
        <v>1340</v>
      </c>
      <c r="L73" s="296">
        <v>1310</v>
      </c>
      <c r="M73" s="296">
        <v>1294</v>
      </c>
      <c r="N73" s="296">
        <v>1256</v>
      </c>
      <c r="O73" s="296">
        <v>1230</v>
      </c>
      <c r="P73" s="296">
        <v>1208</v>
      </c>
      <c r="Q73" s="296">
        <v>1212</v>
      </c>
      <c r="R73" s="296">
        <v>1216</v>
      </c>
      <c r="S73" s="296">
        <v>1214</v>
      </c>
      <c r="T73" s="296">
        <v>1185</v>
      </c>
      <c r="U73" s="296">
        <v>1192</v>
      </c>
      <c r="V73" s="296">
        <v>1168</v>
      </c>
      <c r="W73" s="296">
        <v>1150</v>
      </c>
      <c r="X73" s="296">
        <v>1073</v>
      </c>
      <c r="Y73" s="296">
        <v>1087</v>
      </c>
      <c r="Z73" s="296">
        <v>1010</v>
      </c>
      <c r="AA73" s="296">
        <v>1002</v>
      </c>
      <c r="AB73" s="296">
        <v>972</v>
      </c>
      <c r="AC73" s="296">
        <v>1004</v>
      </c>
      <c r="AD73" s="296">
        <v>992</v>
      </c>
      <c r="AE73" s="296">
        <v>1053</v>
      </c>
      <c r="AF73" s="296">
        <v>1030</v>
      </c>
      <c r="AG73" s="296">
        <v>1051</v>
      </c>
      <c r="AH73" s="296">
        <v>975</v>
      </c>
      <c r="AI73" s="296">
        <v>971</v>
      </c>
      <c r="AJ73" s="296">
        <v>952</v>
      </c>
      <c r="AK73" s="296">
        <v>936</v>
      </c>
      <c r="AL73" s="296">
        <v>930</v>
      </c>
      <c r="AM73" s="296">
        <v>943</v>
      </c>
      <c r="AN73" s="296">
        <v>946</v>
      </c>
      <c r="AO73" s="296">
        <v>913</v>
      </c>
      <c r="AP73" s="296">
        <v>841</v>
      </c>
      <c r="AQ73" s="296">
        <v>807</v>
      </c>
      <c r="AR73" s="296">
        <v>769</v>
      </c>
      <c r="AS73" s="296">
        <v>780</v>
      </c>
      <c r="AT73" s="296">
        <v>773</v>
      </c>
      <c r="AU73" s="296">
        <v>821</v>
      </c>
      <c r="AV73" s="296">
        <v>817</v>
      </c>
      <c r="AW73" s="296">
        <v>794</v>
      </c>
      <c r="AX73" s="296">
        <v>740</v>
      </c>
      <c r="AY73" s="296">
        <v>692</v>
      </c>
      <c r="AZ73" s="296">
        <v>670</v>
      </c>
      <c r="BA73" s="296">
        <v>673</v>
      </c>
      <c r="BB73" s="296">
        <v>669</v>
      </c>
      <c r="BC73" s="296">
        <v>684</v>
      </c>
      <c r="BD73" s="296">
        <v>673</v>
      </c>
      <c r="BE73" s="296">
        <v>731</v>
      </c>
      <c r="BF73" s="296">
        <v>731</v>
      </c>
      <c r="BG73" s="296">
        <v>767</v>
      </c>
      <c r="BH73" s="296">
        <v>831</v>
      </c>
      <c r="BI73" s="296">
        <v>837</v>
      </c>
      <c r="BJ73" s="296">
        <v>842</v>
      </c>
      <c r="BK73" s="296">
        <v>841</v>
      </c>
      <c r="BL73" s="296">
        <v>852</v>
      </c>
      <c r="BM73" s="296">
        <v>847</v>
      </c>
      <c r="BN73" s="296">
        <v>879</v>
      </c>
      <c r="BO73" s="296">
        <v>912</v>
      </c>
      <c r="BP73" s="296">
        <v>927</v>
      </c>
      <c r="BQ73" s="296">
        <v>931</v>
      </c>
      <c r="BR73" s="296">
        <v>945</v>
      </c>
      <c r="BS73" s="296">
        <v>972</v>
      </c>
      <c r="BT73" s="296">
        <v>966</v>
      </c>
      <c r="BU73" s="296">
        <v>958</v>
      </c>
      <c r="BV73" s="296">
        <v>938</v>
      </c>
      <c r="BW73" s="296">
        <v>949</v>
      </c>
    </row>
    <row r="74" spans="1:75" x14ac:dyDescent="0.25">
      <c r="A74" t="s">
        <v>71</v>
      </c>
      <c r="B74" s="296">
        <v>69</v>
      </c>
      <c r="C74" s="296">
        <v>64</v>
      </c>
      <c r="D74" s="296">
        <v>76</v>
      </c>
      <c r="E74" s="296">
        <v>78</v>
      </c>
      <c r="F74" s="296">
        <v>82</v>
      </c>
      <c r="G74" s="296">
        <v>78</v>
      </c>
      <c r="H74" s="296">
        <v>76</v>
      </c>
      <c r="I74" s="296">
        <v>91</v>
      </c>
      <c r="J74" s="296">
        <v>95</v>
      </c>
      <c r="K74" s="296">
        <v>94</v>
      </c>
      <c r="L74" s="296">
        <v>92</v>
      </c>
      <c r="M74" s="296">
        <v>91</v>
      </c>
      <c r="N74" s="296">
        <v>100</v>
      </c>
      <c r="O74" s="296">
        <v>110</v>
      </c>
      <c r="P74" s="296">
        <v>98</v>
      </c>
      <c r="Q74" s="296">
        <v>117</v>
      </c>
      <c r="R74" s="296">
        <v>117</v>
      </c>
      <c r="S74" s="296">
        <v>109</v>
      </c>
      <c r="T74" s="296">
        <v>111</v>
      </c>
      <c r="U74" s="296">
        <v>121</v>
      </c>
      <c r="V74" s="296">
        <v>118</v>
      </c>
      <c r="W74" s="296">
        <v>127</v>
      </c>
      <c r="X74" s="296">
        <v>136</v>
      </c>
      <c r="Y74" s="296">
        <v>133</v>
      </c>
      <c r="Z74" s="296">
        <v>133</v>
      </c>
      <c r="AA74" s="296">
        <v>136</v>
      </c>
      <c r="AB74" s="296">
        <v>126</v>
      </c>
      <c r="AC74" s="296">
        <v>126</v>
      </c>
      <c r="AD74" s="296">
        <v>119</v>
      </c>
      <c r="AE74" s="296">
        <v>118</v>
      </c>
      <c r="AF74" s="296">
        <v>118</v>
      </c>
      <c r="AG74" s="296">
        <v>120</v>
      </c>
      <c r="AH74" s="296">
        <v>124</v>
      </c>
      <c r="AI74" s="296">
        <v>141</v>
      </c>
      <c r="AJ74" s="296">
        <v>124</v>
      </c>
      <c r="AK74" s="296">
        <v>111</v>
      </c>
      <c r="AL74" s="296">
        <v>101</v>
      </c>
      <c r="AM74" s="296">
        <v>89</v>
      </c>
      <c r="AN74" s="296">
        <v>80</v>
      </c>
      <c r="AO74" s="296">
        <v>74</v>
      </c>
      <c r="AP74" s="296">
        <v>73</v>
      </c>
      <c r="AQ74" s="296">
        <v>70</v>
      </c>
      <c r="AR74" s="296">
        <v>72</v>
      </c>
      <c r="AS74" s="296">
        <v>72</v>
      </c>
      <c r="AT74" s="296">
        <v>80</v>
      </c>
      <c r="AU74" s="296">
        <v>78</v>
      </c>
      <c r="AV74" s="296">
        <v>79</v>
      </c>
      <c r="AW74" s="296">
        <v>83</v>
      </c>
      <c r="AX74" s="296">
        <v>91</v>
      </c>
      <c r="AY74" s="296">
        <v>87</v>
      </c>
      <c r="AZ74" s="296">
        <v>86</v>
      </c>
      <c r="BA74" s="296">
        <v>87</v>
      </c>
      <c r="BB74" s="296">
        <v>88</v>
      </c>
      <c r="BC74" s="296">
        <v>91</v>
      </c>
      <c r="BD74" s="296">
        <v>95</v>
      </c>
      <c r="BE74" s="296">
        <v>109</v>
      </c>
      <c r="BF74" s="296">
        <v>114</v>
      </c>
      <c r="BG74" s="296">
        <v>112</v>
      </c>
      <c r="BH74" s="296">
        <v>102</v>
      </c>
      <c r="BI74" s="296">
        <v>97</v>
      </c>
      <c r="BJ74" s="296">
        <v>67</v>
      </c>
      <c r="BK74" s="296">
        <v>73</v>
      </c>
      <c r="BL74" s="296">
        <v>79</v>
      </c>
      <c r="BM74" s="296">
        <v>85</v>
      </c>
      <c r="BN74" s="296">
        <v>81</v>
      </c>
      <c r="BO74" s="296">
        <v>88</v>
      </c>
      <c r="BP74" s="296">
        <v>110</v>
      </c>
      <c r="BQ74" s="296">
        <v>92</v>
      </c>
      <c r="BR74" s="296">
        <v>86</v>
      </c>
      <c r="BS74" s="296">
        <v>100</v>
      </c>
      <c r="BT74" s="296">
        <v>92</v>
      </c>
      <c r="BU74" s="296">
        <v>99</v>
      </c>
      <c r="BV74" s="296">
        <v>104</v>
      </c>
      <c r="BW74" s="296">
        <v>100</v>
      </c>
    </row>
    <row r="75" spans="1:75" x14ac:dyDescent="0.25">
      <c r="A75" t="s">
        <v>72</v>
      </c>
      <c r="B75" s="296">
        <v>565</v>
      </c>
      <c r="C75" s="296">
        <v>583</v>
      </c>
      <c r="D75" s="296">
        <v>581</v>
      </c>
      <c r="E75" s="296">
        <v>597</v>
      </c>
      <c r="F75" s="296">
        <v>578</v>
      </c>
      <c r="G75" s="296">
        <v>595</v>
      </c>
      <c r="H75" s="296">
        <v>611</v>
      </c>
      <c r="I75" s="296">
        <v>636</v>
      </c>
      <c r="J75" s="296">
        <v>661</v>
      </c>
      <c r="K75" s="296">
        <v>663</v>
      </c>
      <c r="L75" s="296">
        <v>649</v>
      </c>
      <c r="M75" s="296">
        <v>653</v>
      </c>
      <c r="N75" s="296">
        <v>669</v>
      </c>
      <c r="O75" s="296">
        <v>683</v>
      </c>
      <c r="P75" s="296">
        <v>683</v>
      </c>
      <c r="Q75" s="296">
        <v>646</v>
      </c>
      <c r="R75" s="296">
        <v>605</v>
      </c>
      <c r="S75" s="296">
        <v>608</v>
      </c>
      <c r="T75" s="296">
        <v>561</v>
      </c>
      <c r="U75" s="296">
        <v>561</v>
      </c>
      <c r="V75" s="296">
        <v>553</v>
      </c>
      <c r="W75" s="296">
        <v>543</v>
      </c>
      <c r="X75" s="296">
        <v>534</v>
      </c>
      <c r="Y75" s="296">
        <v>521</v>
      </c>
      <c r="Z75" s="296">
        <v>524</v>
      </c>
      <c r="AA75" s="296">
        <v>539</v>
      </c>
      <c r="AB75" s="296">
        <v>566</v>
      </c>
      <c r="AC75" s="296">
        <v>591</v>
      </c>
      <c r="AD75" s="296">
        <v>588</v>
      </c>
      <c r="AE75" s="296">
        <v>589</v>
      </c>
      <c r="AF75" s="296">
        <v>572</v>
      </c>
      <c r="AG75" s="296">
        <v>541</v>
      </c>
      <c r="AH75" s="296">
        <v>548</v>
      </c>
      <c r="AI75" s="296">
        <v>538</v>
      </c>
      <c r="AJ75" s="296">
        <v>541</v>
      </c>
      <c r="AK75" s="296">
        <v>566</v>
      </c>
      <c r="AL75" s="296">
        <v>592</v>
      </c>
      <c r="AM75" s="296">
        <v>552</v>
      </c>
      <c r="AN75" s="296">
        <v>564</v>
      </c>
      <c r="AO75" s="296">
        <v>559</v>
      </c>
      <c r="AP75" s="296">
        <v>548</v>
      </c>
      <c r="AQ75" s="296">
        <v>549</v>
      </c>
      <c r="AR75" s="296">
        <v>543</v>
      </c>
      <c r="AS75" s="296">
        <v>550</v>
      </c>
      <c r="AT75" s="296">
        <v>550</v>
      </c>
      <c r="AU75" s="296">
        <v>542</v>
      </c>
      <c r="AV75" s="296">
        <v>516</v>
      </c>
      <c r="AW75" s="296">
        <v>496</v>
      </c>
      <c r="AX75" s="296">
        <v>491</v>
      </c>
      <c r="AY75" s="296">
        <v>505</v>
      </c>
      <c r="AZ75" s="296">
        <v>531</v>
      </c>
      <c r="BA75" s="296">
        <v>546</v>
      </c>
      <c r="BB75" s="296">
        <v>591</v>
      </c>
      <c r="BC75" s="296">
        <v>654</v>
      </c>
      <c r="BD75" s="296">
        <v>685</v>
      </c>
      <c r="BE75" s="296">
        <v>688</v>
      </c>
      <c r="BF75" s="296">
        <v>688</v>
      </c>
      <c r="BG75" s="296">
        <v>727</v>
      </c>
      <c r="BH75" s="296">
        <v>764</v>
      </c>
      <c r="BI75" s="296">
        <v>779</v>
      </c>
      <c r="BJ75" s="296">
        <v>781</v>
      </c>
      <c r="BK75" s="296">
        <v>743</v>
      </c>
      <c r="BL75" s="296">
        <v>761</v>
      </c>
      <c r="BM75" s="296">
        <v>803</v>
      </c>
      <c r="BN75" s="296">
        <v>870</v>
      </c>
      <c r="BO75" s="296">
        <v>889</v>
      </c>
      <c r="BP75" s="296">
        <v>877</v>
      </c>
      <c r="BQ75" s="296">
        <v>874</v>
      </c>
      <c r="BR75" s="296">
        <v>848</v>
      </c>
      <c r="BS75" s="296">
        <v>847</v>
      </c>
      <c r="BT75" s="296">
        <v>816</v>
      </c>
      <c r="BU75" s="296">
        <v>829</v>
      </c>
      <c r="BV75" s="296">
        <v>826</v>
      </c>
      <c r="BW75" s="296">
        <v>823</v>
      </c>
    </row>
    <row r="76" spans="1:75" x14ac:dyDescent="0.25">
      <c r="A76" t="s">
        <v>73</v>
      </c>
      <c r="B76" s="296">
        <v>388</v>
      </c>
      <c r="C76" s="296">
        <v>410</v>
      </c>
      <c r="D76" s="296">
        <v>411</v>
      </c>
      <c r="E76" s="296">
        <v>408</v>
      </c>
      <c r="F76" s="296">
        <v>427</v>
      </c>
      <c r="G76" s="296">
        <v>422</v>
      </c>
      <c r="H76" s="296">
        <v>424</v>
      </c>
      <c r="I76" s="296">
        <v>440</v>
      </c>
      <c r="J76" s="296">
        <v>422</v>
      </c>
      <c r="K76" s="296">
        <v>417</v>
      </c>
      <c r="L76" s="296">
        <v>409</v>
      </c>
      <c r="M76" s="296">
        <v>413</v>
      </c>
      <c r="N76" s="296">
        <v>402</v>
      </c>
      <c r="O76" s="296">
        <v>413</v>
      </c>
      <c r="P76" s="296">
        <v>401</v>
      </c>
      <c r="Q76" s="296">
        <v>398</v>
      </c>
      <c r="R76" s="296">
        <v>392</v>
      </c>
      <c r="S76" s="296">
        <v>387</v>
      </c>
      <c r="T76" s="296">
        <v>386</v>
      </c>
      <c r="U76" s="296">
        <v>389</v>
      </c>
      <c r="V76" s="296">
        <v>413</v>
      </c>
      <c r="W76" s="296">
        <v>416</v>
      </c>
      <c r="X76" s="296">
        <v>415</v>
      </c>
      <c r="Y76" s="296">
        <v>439</v>
      </c>
      <c r="Z76" s="296">
        <v>417</v>
      </c>
      <c r="AA76" s="296">
        <v>429</v>
      </c>
      <c r="AB76" s="296">
        <v>444</v>
      </c>
      <c r="AC76" s="296">
        <v>443</v>
      </c>
      <c r="AD76" s="296">
        <v>442</v>
      </c>
      <c r="AE76" s="296">
        <v>429</v>
      </c>
      <c r="AF76" s="296">
        <v>411</v>
      </c>
      <c r="AG76" s="296">
        <v>408</v>
      </c>
      <c r="AH76" s="296">
        <v>431</v>
      </c>
      <c r="AI76" s="296">
        <v>466</v>
      </c>
      <c r="AJ76" s="296">
        <v>456</v>
      </c>
      <c r="AK76" s="296">
        <v>413</v>
      </c>
      <c r="AL76" s="296">
        <v>420</v>
      </c>
      <c r="AM76" s="296">
        <v>422</v>
      </c>
      <c r="AN76" s="296">
        <v>393</v>
      </c>
      <c r="AO76" s="296">
        <v>380</v>
      </c>
      <c r="AP76" s="296">
        <v>368</v>
      </c>
      <c r="AQ76" s="296">
        <v>383</v>
      </c>
      <c r="AR76" s="296">
        <v>357</v>
      </c>
      <c r="AS76" s="296">
        <v>339</v>
      </c>
      <c r="AT76" s="296">
        <v>343</v>
      </c>
      <c r="AU76" s="296">
        <v>343</v>
      </c>
      <c r="AV76" s="296">
        <v>328</v>
      </c>
      <c r="AW76" s="296">
        <v>332</v>
      </c>
      <c r="AX76" s="296">
        <v>305</v>
      </c>
      <c r="AY76" s="296">
        <v>298</v>
      </c>
      <c r="AZ76" s="296">
        <v>279</v>
      </c>
      <c r="BA76" s="296">
        <v>267</v>
      </c>
      <c r="BB76" s="296">
        <v>281</v>
      </c>
      <c r="BC76" s="296">
        <v>261</v>
      </c>
      <c r="BD76" s="296">
        <v>246</v>
      </c>
      <c r="BE76" s="296">
        <v>235</v>
      </c>
      <c r="BF76" s="296">
        <v>209</v>
      </c>
      <c r="BG76" s="296">
        <v>222</v>
      </c>
      <c r="BH76" s="296">
        <v>226</v>
      </c>
      <c r="BI76" s="296">
        <v>232</v>
      </c>
      <c r="BJ76" s="296">
        <v>227</v>
      </c>
      <c r="BK76" s="296">
        <v>231</v>
      </c>
      <c r="BL76" s="296">
        <v>224</v>
      </c>
      <c r="BM76" s="296">
        <v>238</v>
      </c>
      <c r="BN76" s="296">
        <v>254</v>
      </c>
      <c r="BO76" s="296">
        <v>282</v>
      </c>
      <c r="BP76" s="296">
        <v>291</v>
      </c>
      <c r="BQ76" s="296">
        <v>297</v>
      </c>
      <c r="BR76" s="296">
        <v>277</v>
      </c>
      <c r="BS76" s="296">
        <v>274</v>
      </c>
      <c r="BT76" s="296">
        <v>266</v>
      </c>
      <c r="BU76" s="296">
        <v>270</v>
      </c>
      <c r="BV76" s="296">
        <v>281</v>
      </c>
      <c r="BW76" s="296">
        <v>284</v>
      </c>
    </row>
    <row r="77" spans="1:75" x14ac:dyDescent="0.25">
      <c r="A77" t="s">
        <v>74</v>
      </c>
      <c r="B77" s="296">
        <v>260</v>
      </c>
      <c r="C77" s="296">
        <v>286</v>
      </c>
      <c r="D77" s="296">
        <v>278</v>
      </c>
      <c r="E77" s="296">
        <v>276</v>
      </c>
      <c r="F77" s="296">
        <v>296</v>
      </c>
      <c r="G77" s="296">
        <v>319</v>
      </c>
      <c r="H77" s="296">
        <v>355</v>
      </c>
      <c r="I77" s="296">
        <v>348</v>
      </c>
      <c r="J77" s="296">
        <v>342</v>
      </c>
      <c r="K77" s="296">
        <v>345</v>
      </c>
      <c r="L77" s="296">
        <v>330</v>
      </c>
      <c r="M77" s="296">
        <v>322</v>
      </c>
      <c r="N77" s="296">
        <v>303</v>
      </c>
      <c r="O77" s="296">
        <v>313</v>
      </c>
      <c r="P77" s="296">
        <v>288</v>
      </c>
      <c r="Q77" s="296">
        <v>286</v>
      </c>
      <c r="R77" s="296">
        <v>295</v>
      </c>
      <c r="S77" s="296">
        <v>305</v>
      </c>
      <c r="T77" s="296">
        <v>275</v>
      </c>
      <c r="U77" s="296">
        <v>272</v>
      </c>
      <c r="V77" s="296">
        <v>248</v>
      </c>
      <c r="W77" s="296">
        <v>259</v>
      </c>
      <c r="X77" s="296">
        <v>221</v>
      </c>
      <c r="Y77" s="296">
        <v>217</v>
      </c>
      <c r="Z77" s="296">
        <v>217</v>
      </c>
      <c r="AA77" s="296">
        <v>201</v>
      </c>
      <c r="AB77" s="296">
        <v>185</v>
      </c>
      <c r="AC77" s="296">
        <v>191</v>
      </c>
      <c r="AD77" s="296">
        <v>196</v>
      </c>
      <c r="AE77" s="296">
        <v>196</v>
      </c>
      <c r="AF77" s="296">
        <v>199</v>
      </c>
      <c r="AG77" s="296">
        <v>183</v>
      </c>
      <c r="AH77" s="296">
        <v>182</v>
      </c>
      <c r="AI77" s="296">
        <v>191</v>
      </c>
      <c r="AJ77" s="296">
        <v>178</v>
      </c>
      <c r="AK77" s="296">
        <v>190</v>
      </c>
      <c r="AL77" s="296">
        <v>175</v>
      </c>
      <c r="AM77" s="296">
        <v>165</v>
      </c>
      <c r="AN77" s="296">
        <v>172</v>
      </c>
      <c r="AO77" s="296">
        <v>162</v>
      </c>
      <c r="AP77" s="296">
        <v>151</v>
      </c>
      <c r="AQ77" s="296">
        <v>153</v>
      </c>
      <c r="AR77" s="296">
        <v>114</v>
      </c>
      <c r="AS77" s="296">
        <v>125</v>
      </c>
      <c r="AT77" s="296">
        <v>136</v>
      </c>
      <c r="AU77" s="296">
        <v>127</v>
      </c>
      <c r="AV77" s="296">
        <v>112</v>
      </c>
      <c r="AW77" s="296">
        <v>113</v>
      </c>
      <c r="AX77" s="296">
        <v>102</v>
      </c>
      <c r="AY77" s="296">
        <v>113</v>
      </c>
      <c r="AZ77" s="296">
        <v>104</v>
      </c>
      <c r="BA77" s="296">
        <v>91</v>
      </c>
      <c r="BB77" s="296">
        <v>83</v>
      </c>
      <c r="BC77" s="296">
        <v>87</v>
      </c>
      <c r="BD77" s="296">
        <v>98</v>
      </c>
      <c r="BE77" s="296">
        <v>93</v>
      </c>
      <c r="BF77" s="296">
        <v>94</v>
      </c>
      <c r="BG77" s="296">
        <v>93</v>
      </c>
      <c r="BH77" s="296">
        <v>101</v>
      </c>
      <c r="BI77" s="296">
        <v>112</v>
      </c>
      <c r="BJ77" s="296">
        <v>126</v>
      </c>
      <c r="BK77" s="296">
        <v>137</v>
      </c>
      <c r="BL77" s="296">
        <v>136</v>
      </c>
      <c r="BM77" s="296">
        <v>144</v>
      </c>
      <c r="BN77" s="296">
        <v>146</v>
      </c>
      <c r="BO77" s="296">
        <v>166</v>
      </c>
      <c r="BP77" s="296">
        <v>172</v>
      </c>
      <c r="BQ77" s="296">
        <v>185</v>
      </c>
      <c r="BR77" s="296">
        <v>182</v>
      </c>
      <c r="BS77" s="296">
        <v>185</v>
      </c>
      <c r="BT77" s="296">
        <v>192</v>
      </c>
      <c r="BU77" s="296">
        <v>180</v>
      </c>
      <c r="BV77" s="296">
        <v>175</v>
      </c>
      <c r="BW77" s="296">
        <v>170</v>
      </c>
    </row>
    <row r="78" spans="1:75" x14ac:dyDescent="0.25">
      <c r="A78" t="s">
        <v>182</v>
      </c>
      <c r="B78" s="296">
        <v>31</v>
      </c>
      <c r="C78" s="296">
        <v>32</v>
      </c>
      <c r="D78" s="296">
        <v>36</v>
      </c>
      <c r="E78" s="296">
        <v>47</v>
      </c>
      <c r="F78" s="296">
        <v>43</v>
      </c>
      <c r="G78" s="296">
        <v>40</v>
      </c>
      <c r="H78" s="296">
        <v>28</v>
      </c>
      <c r="I78" s="296">
        <v>24</v>
      </c>
      <c r="J78" s="296">
        <v>19</v>
      </c>
      <c r="K78" s="296">
        <v>25</v>
      </c>
      <c r="L78" s="296">
        <v>24</v>
      </c>
      <c r="M78" s="296">
        <v>31</v>
      </c>
      <c r="N78" s="296">
        <v>37</v>
      </c>
      <c r="O78" s="296">
        <v>44</v>
      </c>
      <c r="P78" s="296">
        <v>57</v>
      </c>
      <c r="Q78" s="296">
        <v>62</v>
      </c>
      <c r="R78" s="296">
        <v>68</v>
      </c>
      <c r="S78" s="296">
        <v>65</v>
      </c>
      <c r="T78" s="296">
        <v>69</v>
      </c>
      <c r="U78" s="296">
        <v>50</v>
      </c>
      <c r="V78" s="296">
        <v>42</v>
      </c>
      <c r="W78" s="296">
        <v>48</v>
      </c>
      <c r="X78" s="296">
        <v>32</v>
      </c>
      <c r="Y78" s="296">
        <v>26</v>
      </c>
      <c r="Z78" s="296">
        <v>35</v>
      </c>
      <c r="AA78" s="296">
        <v>18</v>
      </c>
      <c r="AB78" s="296">
        <v>11</v>
      </c>
      <c r="AC78" s="296">
        <v>10</v>
      </c>
      <c r="AD78" s="296">
        <v>9</v>
      </c>
      <c r="AE78" s="296">
        <v>11</v>
      </c>
      <c r="AF78" s="296">
        <v>15</v>
      </c>
      <c r="AG78" s="296">
        <v>16</v>
      </c>
      <c r="AH78" s="296">
        <v>14</v>
      </c>
      <c r="AI78" s="296">
        <v>17</v>
      </c>
      <c r="AJ78" s="296">
        <v>14</v>
      </c>
      <c r="AK78" s="296">
        <v>20</v>
      </c>
      <c r="AL78" s="296">
        <v>20</v>
      </c>
      <c r="AM78" s="296">
        <v>24</v>
      </c>
      <c r="AN78" s="296">
        <v>29</v>
      </c>
      <c r="AO78" s="296">
        <v>30</v>
      </c>
      <c r="AP78" s="296">
        <v>40</v>
      </c>
      <c r="AQ78" s="296">
        <v>38</v>
      </c>
      <c r="AR78" s="296">
        <v>41</v>
      </c>
      <c r="AS78" s="296">
        <v>40</v>
      </c>
      <c r="AT78" s="296">
        <v>40</v>
      </c>
      <c r="AU78" s="296">
        <v>40</v>
      </c>
      <c r="AV78" s="296">
        <v>44</v>
      </c>
      <c r="AW78" s="296">
        <v>42</v>
      </c>
      <c r="AX78" s="296">
        <v>37</v>
      </c>
      <c r="AY78" s="296">
        <v>40</v>
      </c>
      <c r="AZ78" s="296">
        <v>40</v>
      </c>
      <c r="BA78" s="296">
        <v>41</v>
      </c>
      <c r="BB78" s="296">
        <v>40</v>
      </c>
      <c r="BC78" s="296">
        <v>39</v>
      </c>
      <c r="BD78" s="296">
        <v>36</v>
      </c>
      <c r="BE78" s="296">
        <v>34</v>
      </c>
      <c r="BF78" s="296">
        <v>34</v>
      </c>
      <c r="BG78" s="296">
        <v>33</v>
      </c>
      <c r="BH78" s="296">
        <v>34</v>
      </c>
      <c r="BI78" s="296">
        <v>31</v>
      </c>
      <c r="BJ78" s="296">
        <v>29</v>
      </c>
      <c r="BK78" s="296">
        <v>28</v>
      </c>
      <c r="BL78" s="296">
        <v>28</v>
      </c>
      <c r="BM78" s="296">
        <v>27</v>
      </c>
      <c r="BN78" s="296">
        <v>25</v>
      </c>
      <c r="BO78" s="296">
        <v>26</v>
      </c>
      <c r="BP78" s="296">
        <v>25</v>
      </c>
      <c r="BQ78" s="296">
        <v>23</v>
      </c>
      <c r="BR78" s="296">
        <v>24</v>
      </c>
      <c r="BS78" s="296">
        <v>20</v>
      </c>
      <c r="BT78" s="296">
        <v>20</v>
      </c>
      <c r="BU78" s="296">
        <v>16</v>
      </c>
      <c r="BV78" s="296">
        <v>16</v>
      </c>
      <c r="BW78" s="296">
        <v>17</v>
      </c>
    </row>
    <row r="80" spans="1:75" x14ac:dyDescent="0.25">
      <c r="A80" t="s">
        <v>2004</v>
      </c>
    </row>
    <row r="82" spans="1:1" x14ac:dyDescent="0.25">
      <c r="A82" t="s">
        <v>2005</v>
      </c>
    </row>
    <row r="103" spans="1:1" x14ac:dyDescent="0.25">
      <c r="A103" t="s">
        <v>1388</v>
      </c>
    </row>
    <row r="105" spans="1:1" x14ac:dyDescent="0.25">
      <c r="A105" s="636">
        <v>42610.589016203703</v>
      </c>
    </row>
  </sheetData>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1867</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5116</v>
      </c>
      <c r="C19" s="296">
        <v>6180</v>
      </c>
      <c r="D19" s="296">
        <v>7670</v>
      </c>
      <c r="E19" s="296">
        <v>9181</v>
      </c>
      <c r="F19" s="296">
        <v>9177</v>
      </c>
      <c r="G19" s="296">
        <v>8508</v>
      </c>
      <c r="H19" s="296">
        <v>7806</v>
      </c>
      <c r="I19" s="296">
        <v>7898</v>
      </c>
      <c r="J19" s="296">
        <v>8890</v>
      </c>
      <c r="K19" s="296">
        <v>9618</v>
      </c>
      <c r="L19" s="296">
        <v>10123</v>
      </c>
      <c r="M19" s="296">
        <v>10204</v>
      </c>
      <c r="N19" s="296">
        <v>10311</v>
      </c>
      <c r="O19" s="296">
        <v>9421</v>
      </c>
      <c r="P19" s="296">
        <v>9251</v>
      </c>
      <c r="Q19" s="296">
        <v>9043</v>
      </c>
      <c r="R19" s="296">
        <v>8655</v>
      </c>
      <c r="S19" s="296">
        <v>8294</v>
      </c>
      <c r="T19" s="296">
        <v>8136</v>
      </c>
      <c r="U19" s="296">
        <v>7646</v>
      </c>
      <c r="V19" s="296">
        <v>7504</v>
      </c>
      <c r="W19" s="296">
        <v>7111</v>
      </c>
      <c r="X19" s="296">
        <v>6993</v>
      </c>
      <c r="Y19" s="296">
        <v>6669</v>
      </c>
      <c r="Z19" s="296">
        <v>6402</v>
      </c>
      <c r="AA19" s="296">
        <v>6046</v>
      </c>
      <c r="AB19" s="296">
        <v>5889</v>
      </c>
      <c r="AC19" s="296">
        <v>5841</v>
      </c>
      <c r="AD19" s="296">
        <v>5517</v>
      </c>
      <c r="AE19" s="296">
        <v>5329</v>
      </c>
      <c r="AF19" s="296">
        <v>5262</v>
      </c>
      <c r="AG19" s="296">
        <v>4848</v>
      </c>
      <c r="AH19" s="296">
        <v>4430</v>
      </c>
      <c r="AI19" s="296">
        <v>4088</v>
      </c>
      <c r="AJ19" s="296">
        <v>4111</v>
      </c>
      <c r="AK19" s="296">
        <v>4031</v>
      </c>
      <c r="AL19" s="296">
        <v>4091</v>
      </c>
      <c r="AM19" s="296">
        <v>3905</v>
      </c>
      <c r="AN19" s="296">
        <v>4009</v>
      </c>
      <c r="AO19" s="296">
        <v>3788</v>
      </c>
      <c r="AP19" s="296">
        <v>3735</v>
      </c>
      <c r="AQ19" s="296">
        <v>3582</v>
      </c>
      <c r="AR19" s="296">
        <v>3736</v>
      </c>
      <c r="AS19" s="296">
        <v>3591</v>
      </c>
      <c r="AT19" s="296">
        <v>3503</v>
      </c>
      <c r="AU19" s="296">
        <v>3274</v>
      </c>
      <c r="AV19" s="296">
        <v>3485</v>
      </c>
      <c r="AW19" s="296">
        <v>3303</v>
      </c>
      <c r="AX19" s="296">
        <v>3235</v>
      </c>
      <c r="AY19" s="296">
        <v>3089</v>
      </c>
      <c r="AZ19" s="296">
        <v>3137</v>
      </c>
      <c r="BA19" s="296">
        <v>3115</v>
      </c>
      <c r="BB19" s="296">
        <v>2960</v>
      </c>
      <c r="BC19" s="296">
        <v>2813</v>
      </c>
      <c r="BD19" s="296">
        <v>2904</v>
      </c>
      <c r="BE19" s="296">
        <v>2852</v>
      </c>
      <c r="BF19" s="296">
        <v>3065</v>
      </c>
      <c r="BG19" s="296">
        <v>2981</v>
      </c>
      <c r="BH19" s="296">
        <v>3106</v>
      </c>
      <c r="BI19" s="296">
        <v>3074</v>
      </c>
      <c r="BJ19" s="296">
        <v>3269</v>
      </c>
      <c r="BK19" s="296">
        <v>3265</v>
      </c>
      <c r="BL19" s="296">
        <v>3492</v>
      </c>
      <c r="BM19" s="296">
        <v>3562</v>
      </c>
      <c r="BN19" s="296">
        <v>3525</v>
      </c>
      <c r="BO19" s="296">
        <v>3595</v>
      </c>
      <c r="BP19" s="296">
        <v>3911</v>
      </c>
      <c r="BQ19" s="296">
        <v>3903</v>
      </c>
      <c r="BR19" s="296">
        <v>4049</v>
      </c>
      <c r="BS19" s="296">
        <v>4033</v>
      </c>
      <c r="BT19" s="296">
        <v>4129</v>
      </c>
      <c r="BU19" s="296">
        <v>4054</v>
      </c>
      <c r="BV19" s="296">
        <v>4238</v>
      </c>
      <c r="BW19" s="296">
        <v>4069</v>
      </c>
    </row>
    <row r="20" spans="1:75" x14ac:dyDescent="0.25">
      <c r="A20" t="s">
        <v>486</v>
      </c>
      <c r="B20" s="296">
        <v>385</v>
      </c>
      <c r="C20" s="296">
        <v>377</v>
      </c>
      <c r="D20" s="296">
        <v>378</v>
      </c>
      <c r="E20" s="296">
        <v>378</v>
      </c>
      <c r="F20" s="296">
        <v>373</v>
      </c>
      <c r="G20" s="296">
        <v>383</v>
      </c>
      <c r="H20" s="296">
        <v>400</v>
      </c>
      <c r="I20" s="296">
        <v>388</v>
      </c>
      <c r="J20" s="296">
        <v>381</v>
      </c>
      <c r="K20" s="296">
        <v>399</v>
      </c>
      <c r="L20" s="296">
        <v>404</v>
      </c>
      <c r="M20" s="296">
        <v>392</v>
      </c>
      <c r="N20" s="296">
        <v>378</v>
      </c>
      <c r="O20" s="296">
        <v>397</v>
      </c>
      <c r="P20" s="296">
        <v>398</v>
      </c>
      <c r="Q20" s="296">
        <v>391</v>
      </c>
      <c r="R20" s="296">
        <v>390</v>
      </c>
      <c r="S20" s="296">
        <v>380</v>
      </c>
      <c r="T20" s="296">
        <v>367</v>
      </c>
      <c r="U20" s="296">
        <v>372</v>
      </c>
      <c r="V20" s="296">
        <v>350</v>
      </c>
      <c r="W20" s="296">
        <v>345</v>
      </c>
      <c r="X20" s="296">
        <v>345</v>
      </c>
      <c r="Y20" s="296">
        <v>324</v>
      </c>
      <c r="Z20" s="296">
        <v>295</v>
      </c>
      <c r="AA20" s="296">
        <v>311</v>
      </c>
      <c r="AB20" s="296">
        <v>295</v>
      </c>
      <c r="AC20" s="296">
        <v>287</v>
      </c>
      <c r="AD20" s="296">
        <v>226</v>
      </c>
      <c r="AE20" s="296">
        <v>244</v>
      </c>
      <c r="AF20" s="296">
        <v>254</v>
      </c>
      <c r="AG20" s="296">
        <v>217</v>
      </c>
      <c r="AH20" s="296">
        <v>199</v>
      </c>
      <c r="AI20" s="296">
        <v>199</v>
      </c>
      <c r="AJ20" s="296">
        <v>182</v>
      </c>
      <c r="AK20" s="296">
        <v>176</v>
      </c>
      <c r="AL20" s="296">
        <v>170</v>
      </c>
      <c r="AM20" s="296">
        <v>179</v>
      </c>
      <c r="AN20" s="296">
        <v>169</v>
      </c>
      <c r="AO20" s="296">
        <v>159</v>
      </c>
      <c r="AP20" s="296">
        <v>150</v>
      </c>
      <c r="AQ20" s="296">
        <v>160</v>
      </c>
      <c r="AR20" s="296">
        <v>171</v>
      </c>
      <c r="AS20" s="296">
        <v>137</v>
      </c>
      <c r="AT20" s="296">
        <v>130</v>
      </c>
      <c r="AU20" s="296">
        <v>136</v>
      </c>
      <c r="AV20" s="296">
        <v>150</v>
      </c>
      <c r="AW20" s="296">
        <v>141</v>
      </c>
      <c r="AX20" s="296">
        <v>125</v>
      </c>
      <c r="AY20" s="296">
        <v>125</v>
      </c>
      <c r="AZ20" s="296">
        <v>130</v>
      </c>
      <c r="BA20" s="296">
        <v>120</v>
      </c>
      <c r="BB20" s="296">
        <v>108</v>
      </c>
      <c r="BC20" s="296">
        <v>124</v>
      </c>
      <c r="BD20" s="296">
        <v>146</v>
      </c>
      <c r="BE20" s="296">
        <v>124</v>
      </c>
      <c r="BF20" s="296">
        <v>123</v>
      </c>
      <c r="BG20" s="296">
        <v>112</v>
      </c>
      <c r="BH20" s="296">
        <v>124</v>
      </c>
      <c r="BI20" s="296">
        <v>122</v>
      </c>
      <c r="BJ20" s="296">
        <v>130</v>
      </c>
      <c r="BK20" s="296">
        <v>133</v>
      </c>
      <c r="BL20" s="296">
        <v>151</v>
      </c>
      <c r="BM20" s="296">
        <v>190</v>
      </c>
      <c r="BN20" s="296">
        <v>208</v>
      </c>
      <c r="BO20" s="296">
        <v>246</v>
      </c>
      <c r="BP20" s="296">
        <v>254</v>
      </c>
      <c r="BQ20" s="296">
        <v>250</v>
      </c>
      <c r="BR20" s="296">
        <v>250</v>
      </c>
      <c r="BS20" s="296">
        <v>250</v>
      </c>
      <c r="BT20" s="296">
        <v>252</v>
      </c>
      <c r="BU20" s="296">
        <v>244</v>
      </c>
      <c r="BV20" s="296">
        <v>238</v>
      </c>
      <c r="BW20" s="296">
        <v>244</v>
      </c>
    </row>
    <row r="21" spans="1:75" x14ac:dyDescent="0.25">
      <c r="A21" t="s">
        <v>487</v>
      </c>
      <c r="B21" s="296" t="s">
        <v>18</v>
      </c>
      <c r="C21" s="296" t="s">
        <v>18</v>
      </c>
      <c r="D21" s="296" t="s">
        <v>18</v>
      </c>
      <c r="E21" s="296">
        <v>1</v>
      </c>
      <c r="F21" s="296" t="s">
        <v>18</v>
      </c>
      <c r="G21" s="296" t="s">
        <v>18</v>
      </c>
      <c r="H21" s="296" t="s">
        <v>18</v>
      </c>
      <c r="I21" s="296" t="s">
        <v>18</v>
      </c>
      <c r="J21" s="296" t="s">
        <v>18</v>
      </c>
      <c r="K21" s="296" t="s">
        <v>18</v>
      </c>
      <c r="L21" s="296" t="s">
        <v>18</v>
      </c>
      <c r="M21" s="296" t="s">
        <v>18</v>
      </c>
      <c r="N21" s="296" t="s">
        <v>18</v>
      </c>
      <c r="O21" s="296" t="s">
        <v>18</v>
      </c>
      <c r="P21" s="296" t="s">
        <v>18</v>
      </c>
      <c r="Q21" s="296" t="s">
        <v>18</v>
      </c>
      <c r="R21" s="296" t="s">
        <v>18</v>
      </c>
      <c r="S21" s="296" t="s">
        <v>18</v>
      </c>
      <c r="T21" s="296" t="s">
        <v>18</v>
      </c>
      <c r="U21" s="296" t="s">
        <v>18</v>
      </c>
      <c r="V21" s="296" t="s">
        <v>18</v>
      </c>
      <c r="W21" s="296" t="s">
        <v>18</v>
      </c>
      <c r="X21" s="296" t="s">
        <v>18</v>
      </c>
      <c r="Y21" s="296" t="s">
        <v>18</v>
      </c>
      <c r="Z21" s="296" t="s">
        <v>18</v>
      </c>
      <c r="AA21" s="296" t="s">
        <v>18</v>
      </c>
      <c r="AB21" s="296" t="s">
        <v>18</v>
      </c>
      <c r="AC21" s="296" t="s">
        <v>18</v>
      </c>
      <c r="AD21" s="296" t="s">
        <v>18</v>
      </c>
      <c r="AE21" s="296" t="s">
        <v>18</v>
      </c>
      <c r="AF21" s="296" t="s">
        <v>18</v>
      </c>
      <c r="AG21" s="296" t="s">
        <v>18</v>
      </c>
      <c r="AH21" s="296" t="s">
        <v>18</v>
      </c>
      <c r="AI21" s="296" t="s">
        <v>18</v>
      </c>
      <c r="AJ21" s="296" t="s">
        <v>18</v>
      </c>
      <c r="AK21" s="296" t="s">
        <v>18</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v>
      </c>
      <c r="C22" s="296" t="s">
        <v>18</v>
      </c>
      <c r="D22" s="296" t="s">
        <v>18</v>
      </c>
      <c r="E22" s="296" t="s">
        <v>18</v>
      </c>
      <c r="F22" s="296">
        <v>2</v>
      </c>
      <c r="G22" s="296">
        <v>2</v>
      </c>
      <c r="H22" s="296">
        <v>2</v>
      </c>
      <c r="I22" s="296">
        <v>2</v>
      </c>
      <c r="J22" s="296">
        <v>1</v>
      </c>
      <c r="K22" s="296">
        <v>1</v>
      </c>
      <c r="L22" s="296">
        <v>1</v>
      </c>
      <c r="M22" s="296">
        <v>1</v>
      </c>
      <c r="N22" s="296">
        <v>1</v>
      </c>
      <c r="O22" s="296">
        <v>1</v>
      </c>
      <c r="P22" s="296">
        <v>2</v>
      </c>
      <c r="Q22" s="296">
        <v>1</v>
      </c>
      <c r="R22" s="296">
        <v>1</v>
      </c>
      <c r="S22" s="296">
        <v>1</v>
      </c>
      <c r="T22" s="296">
        <v>1</v>
      </c>
      <c r="U22" s="296">
        <v>1</v>
      </c>
      <c r="V22" s="296" t="s">
        <v>18</v>
      </c>
      <c r="W22" s="296">
        <v>1</v>
      </c>
      <c r="X22" s="296">
        <v>1</v>
      </c>
      <c r="Y22" s="296">
        <v>1</v>
      </c>
      <c r="Z22" s="296">
        <v>2</v>
      </c>
      <c r="AA22" s="296">
        <v>2</v>
      </c>
      <c r="AB22" s="296">
        <v>3</v>
      </c>
      <c r="AC22" s="296">
        <v>2</v>
      </c>
      <c r="AD22" s="296">
        <v>1</v>
      </c>
      <c r="AE22" s="296">
        <v>1</v>
      </c>
      <c r="AF22" s="296">
        <v>3</v>
      </c>
      <c r="AG22" s="296">
        <v>1</v>
      </c>
      <c r="AH22" s="296">
        <v>2</v>
      </c>
      <c r="AI22" s="296">
        <v>4</v>
      </c>
      <c r="AJ22" s="296">
        <v>2</v>
      </c>
      <c r="AK22" s="296">
        <v>1</v>
      </c>
      <c r="AL22" s="296" t="s">
        <v>18</v>
      </c>
      <c r="AM22" s="296" t="s">
        <v>18</v>
      </c>
      <c r="AN22" s="296">
        <v>2</v>
      </c>
      <c r="AO22" s="296">
        <v>1</v>
      </c>
      <c r="AP22" s="296">
        <v>1</v>
      </c>
      <c r="AQ22" s="296">
        <v>2</v>
      </c>
      <c r="AR22" s="296" t="s">
        <v>18</v>
      </c>
      <c r="AS22" s="296" t="s">
        <v>18</v>
      </c>
      <c r="AT22" s="296">
        <v>1</v>
      </c>
      <c r="AU22" s="296">
        <v>1</v>
      </c>
      <c r="AV22" s="296">
        <v>3</v>
      </c>
      <c r="AW22" s="296">
        <v>1</v>
      </c>
      <c r="AX22" s="296" t="s">
        <v>18</v>
      </c>
      <c r="AY22" s="296" t="s">
        <v>18</v>
      </c>
      <c r="AZ22" s="296">
        <v>1</v>
      </c>
      <c r="BA22" s="296">
        <v>1</v>
      </c>
      <c r="BB22" s="296" t="s">
        <v>18</v>
      </c>
      <c r="BC22" s="296">
        <v>1</v>
      </c>
      <c r="BD22" s="296" t="s">
        <v>18</v>
      </c>
      <c r="BE22" s="296">
        <v>1</v>
      </c>
      <c r="BF22" s="296">
        <v>1</v>
      </c>
      <c r="BG22" s="296">
        <v>2</v>
      </c>
      <c r="BH22" s="296">
        <v>3</v>
      </c>
      <c r="BI22" s="296">
        <v>6</v>
      </c>
      <c r="BJ22" s="296">
        <v>4</v>
      </c>
      <c r="BK22" s="296">
        <v>3</v>
      </c>
      <c r="BL22" s="296">
        <v>5</v>
      </c>
      <c r="BM22" s="296">
        <v>5</v>
      </c>
      <c r="BN22" s="296">
        <v>6</v>
      </c>
      <c r="BO22" s="296">
        <v>5</v>
      </c>
      <c r="BP22" s="296">
        <v>5</v>
      </c>
      <c r="BQ22" s="296">
        <v>5</v>
      </c>
      <c r="BR22" s="296">
        <v>11</v>
      </c>
      <c r="BS22" s="296">
        <v>7</v>
      </c>
      <c r="BT22" s="296">
        <v>8</v>
      </c>
      <c r="BU22" s="296">
        <v>5</v>
      </c>
      <c r="BV22" s="296">
        <v>5</v>
      </c>
      <c r="BW22" s="296">
        <v>6</v>
      </c>
    </row>
    <row r="23" spans="1:75" x14ac:dyDescent="0.25">
      <c r="A23" t="s">
        <v>20</v>
      </c>
      <c r="B23" s="296">
        <v>39</v>
      </c>
      <c r="C23" s="296">
        <v>38</v>
      </c>
      <c r="D23" s="296">
        <v>43</v>
      </c>
      <c r="E23" s="296">
        <v>44</v>
      </c>
      <c r="F23" s="296">
        <v>37</v>
      </c>
      <c r="G23" s="296">
        <v>38</v>
      </c>
      <c r="H23" s="296">
        <v>44</v>
      </c>
      <c r="I23" s="296">
        <v>45</v>
      </c>
      <c r="J23" s="296">
        <v>37</v>
      </c>
      <c r="K23" s="296">
        <v>28</v>
      </c>
      <c r="L23" s="296">
        <v>28</v>
      </c>
      <c r="M23" s="296">
        <v>39</v>
      </c>
      <c r="N23" s="296">
        <v>41</v>
      </c>
      <c r="O23" s="296">
        <v>45</v>
      </c>
      <c r="P23" s="296">
        <v>50</v>
      </c>
      <c r="Q23" s="296">
        <v>55</v>
      </c>
      <c r="R23" s="296">
        <v>44</v>
      </c>
      <c r="S23" s="296">
        <v>30</v>
      </c>
      <c r="T23" s="296">
        <v>35</v>
      </c>
      <c r="U23" s="296">
        <v>49</v>
      </c>
      <c r="V23" s="296">
        <v>53</v>
      </c>
      <c r="W23" s="296">
        <v>55</v>
      </c>
      <c r="X23" s="296">
        <v>42</v>
      </c>
      <c r="Y23" s="296">
        <v>51</v>
      </c>
      <c r="Z23" s="296">
        <v>63</v>
      </c>
      <c r="AA23" s="296">
        <v>58</v>
      </c>
      <c r="AB23" s="296">
        <v>52</v>
      </c>
      <c r="AC23" s="296">
        <v>52</v>
      </c>
      <c r="AD23" s="296">
        <v>61</v>
      </c>
      <c r="AE23" s="296">
        <v>55</v>
      </c>
      <c r="AF23" s="296">
        <v>51</v>
      </c>
      <c r="AG23" s="296">
        <v>46</v>
      </c>
      <c r="AH23" s="296">
        <v>58</v>
      </c>
      <c r="AI23" s="296">
        <v>43</v>
      </c>
      <c r="AJ23" s="296">
        <v>47</v>
      </c>
      <c r="AK23" s="296">
        <v>46</v>
      </c>
      <c r="AL23" s="296">
        <v>39</v>
      </c>
      <c r="AM23" s="296">
        <v>48</v>
      </c>
      <c r="AN23" s="296">
        <v>49</v>
      </c>
      <c r="AO23" s="296">
        <v>51</v>
      </c>
      <c r="AP23" s="296">
        <v>53</v>
      </c>
      <c r="AQ23" s="296">
        <v>47</v>
      </c>
      <c r="AR23" s="296">
        <v>49</v>
      </c>
      <c r="AS23" s="296">
        <v>39</v>
      </c>
      <c r="AT23" s="296">
        <v>54</v>
      </c>
      <c r="AU23" s="296">
        <v>39</v>
      </c>
      <c r="AV23" s="296">
        <v>46</v>
      </c>
      <c r="AW23" s="296">
        <v>36</v>
      </c>
      <c r="AX23" s="296">
        <v>51</v>
      </c>
      <c r="AY23" s="296">
        <v>34</v>
      </c>
      <c r="AZ23" s="296">
        <v>44</v>
      </c>
      <c r="BA23" s="296">
        <v>51</v>
      </c>
      <c r="BB23" s="296">
        <v>42</v>
      </c>
      <c r="BC23" s="296">
        <v>34</v>
      </c>
      <c r="BD23" s="296">
        <v>54</v>
      </c>
      <c r="BE23" s="296">
        <v>36</v>
      </c>
      <c r="BF23" s="296">
        <v>43</v>
      </c>
      <c r="BG23" s="296">
        <v>40</v>
      </c>
      <c r="BH23" s="296">
        <v>49</v>
      </c>
      <c r="BI23" s="296">
        <v>36</v>
      </c>
      <c r="BJ23" s="296">
        <v>39</v>
      </c>
      <c r="BK23" s="296">
        <v>41</v>
      </c>
      <c r="BL23" s="296">
        <v>42</v>
      </c>
      <c r="BM23" s="296">
        <v>50</v>
      </c>
      <c r="BN23" s="296">
        <v>53</v>
      </c>
      <c r="BO23" s="296">
        <v>54</v>
      </c>
      <c r="BP23" s="296">
        <v>68</v>
      </c>
      <c r="BQ23" s="296">
        <v>67</v>
      </c>
      <c r="BR23" s="296">
        <v>65</v>
      </c>
      <c r="BS23" s="296">
        <v>66</v>
      </c>
      <c r="BT23" s="296">
        <v>65</v>
      </c>
      <c r="BU23" s="296">
        <v>60</v>
      </c>
      <c r="BV23" s="296">
        <v>67</v>
      </c>
      <c r="BW23" s="296">
        <v>67</v>
      </c>
    </row>
    <row r="24" spans="1:75" x14ac:dyDescent="0.25">
      <c r="A24" t="s">
        <v>21</v>
      </c>
      <c r="B24" s="296">
        <v>2</v>
      </c>
      <c r="C24" s="296">
        <v>3</v>
      </c>
      <c r="D24" s="296">
        <v>3</v>
      </c>
      <c r="E24" s="296">
        <v>8</v>
      </c>
      <c r="F24" s="296">
        <v>3</v>
      </c>
      <c r="G24" s="296">
        <v>1</v>
      </c>
      <c r="H24" s="296">
        <v>3</v>
      </c>
      <c r="I24" s="296">
        <v>2</v>
      </c>
      <c r="J24" s="296">
        <v>6</v>
      </c>
      <c r="K24" s="296">
        <v>4</v>
      </c>
      <c r="L24" s="296">
        <v>6</v>
      </c>
      <c r="M24" s="296">
        <v>4</v>
      </c>
      <c r="N24" s="296">
        <v>4</v>
      </c>
      <c r="O24" s="296">
        <v>5</v>
      </c>
      <c r="P24" s="296">
        <v>4</v>
      </c>
      <c r="Q24" s="296">
        <v>7</v>
      </c>
      <c r="R24" s="296">
        <v>8</v>
      </c>
      <c r="S24" s="296">
        <v>4</v>
      </c>
      <c r="T24" s="296">
        <v>5</v>
      </c>
      <c r="U24" s="296">
        <v>4</v>
      </c>
      <c r="V24" s="296">
        <v>5</v>
      </c>
      <c r="W24" s="296">
        <v>6</v>
      </c>
      <c r="X24" s="296">
        <v>7</v>
      </c>
      <c r="Y24" s="296">
        <v>4</v>
      </c>
      <c r="Z24" s="296">
        <v>8</v>
      </c>
      <c r="AA24" s="296">
        <v>6</v>
      </c>
      <c r="AB24" s="296">
        <v>14</v>
      </c>
      <c r="AC24" s="296">
        <v>18</v>
      </c>
      <c r="AD24" s="296">
        <v>10</v>
      </c>
      <c r="AE24" s="296">
        <v>4</v>
      </c>
      <c r="AF24" s="296">
        <v>2</v>
      </c>
      <c r="AG24" s="296">
        <v>1</v>
      </c>
      <c r="AH24" s="296">
        <v>2</v>
      </c>
      <c r="AI24" s="296">
        <v>1</v>
      </c>
      <c r="AJ24" s="296">
        <v>2</v>
      </c>
      <c r="AK24" s="296">
        <v>3</v>
      </c>
      <c r="AL24" s="296">
        <v>6</v>
      </c>
      <c r="AM24" s="296">
        <v>4</v>
      </c>
      <c r="AN24" s="296">
        <v>4</v>
      </c>
      <c r="AO24" s="296">
        <v>2</v>
      </c>
      <c r="AP24" s="296">
        <v>1</v>
      </c>
      <c r="AQ24" s="296" t="s">
        <v>18</v>
      </c>
      <c r="AR24" s="296">
        <v>2</v>
      </c>
      <c r="AS24" s="296" t="s">
        <v>18</v>
      </c>
      <c r="AT24" s="296" t="s">
        <v>18</v>
      </c>
      <c r="AU24" s="296">
        <v>2</v>
      </c>
      <c r="AV24" s="296">
        <v>1</v>
      </c>
      <c r="AW24" s="296">
        <v>2</v>
      </c>
      <c r="AX24" s="296">
        <v>2</v>
      </c>
      <c r="AY24" s="296">
        <v>2</v>
      </c>
      <c r="AZ24" s="296">
        <v>3</v>
      </c>
      <c r="BA24" s="296">
        <v>1</v>
      </c>
      <c r="BB24" s="296">
        <v>1</v>
      </c>
      <c r="BC24" s="296">
        <v>1</v>
      </c>
      <c r="BD24" s="296">
        <v>1</v>
      </c>
      <c r="BE24" s="296">
        <v>1</v>
      </c>
      <c r="BF24" s="296">
        <v>1</v>
      </c>
      <c r="BG24" s="296">
        <v>1</v>
      </c>
      <c r="BH24" s="296">
        <v>3</v>
      </c>
      <c r="BI24" s="296">
        <v>4</v>
      </c>
      <c r="BJ24" s="296">
        <v>4</v>
      </c>
      <c r="BK24" s="296">
        <v>4</v>
      </c>
      <c r="BL24" s="296">
        <v>3</v>
      </c>
      <c r="BM24" s="296">
        <v>3</v>
      </c>
      <c r="BN24" s="296">
        <v>2</v>
      </c>
      <c r="BO24" s="296">
        <v>2</v>
      </c>
      <c r="BP24" s="296">
        <v>3</v>
      </c>
      <c r="BQ24" s="296">
        <v>1</v>
      </c>
      <c r="BR24" s="296">
        <v>3</v>
      </c>
      <c r="BS24" s="296">
        <v>4</v>
      </c>
      <c r="BT24" s="296">
        <v>6</v>
      </c>
      <c r="BU24" s="296">
        <v>4</v>
      </c>
      <c r="BV24" s="296">
        <v>3</v>
      </c>
      <c r="BW24" s="296">
        <v>4</v>
      </c>
    </row>
    <row r="25" spans="1:75" x14ac:dyDescent="0.25">
      <c r="A25" t="s">
        <v>22</v>
      </c>
      <c r="B25" s="296" t="s">
        <v>18</v>
      </c>
      <c r="C25" s="296">
        <v>3</v>
      </c>
      <c r="D25" s="296">
        <v>3</v>
      </c>
      <c r="E25" s="296">
        <v>1</v>
      </c>
      <c r="F25" s="296">
        <v>1</v>
      </c>
      <c r="G25" s="296" t="s">
        <v>18</v>
      </c>
      <c r="H25" s="296">
        <v>1</v>
      </c>
      <c r="I25" s="296">
        <v>1</v>
      </c>
      <c r="J25" s="296">
        <v>1</v>
      </c>
      <c r="K25" s="296">
        <v>1</v>
      </c>
      <c r="L25" s="296">
        <v>1</v>
      </c>
      <c r="M25" s="296">
        <v>1</v>
      </c>
      <c r="N25" s="296">
        <v>1</v>
      </c>
      <c r="O25" s="296">
        <v>1</v>
      </c>
      <c r="P25" s="296">
        <v>1</v>
      </c>
      <c r="Q25" s="296">
        <v>1</v>
      </c>
      <c r="R25" s="296">
        <v>1</v>
      </c>
      <c r="S25" s="296" t="s">
        <v>18</v>
      </c>
      <c r="T25" s="296">
        <v>1</v>
      </c>
      <c r="U25" s="296" t="s">
        <v>18</v>
      </c>
      <c r="V25" s="296">
        <v>2</v>
      </c>
      <c r="W25" s="296">
        <v>1</v>
      </c>
      <c r="X25" s="296" t="s">
        <v>18</v>
      </c>
      <c r="Y25" s="296">
        <v>3</v>
      </c>
      <c r="Z25" s="296">
        <v>3</v>
      </c>
      <c r="AA25" s="296">
        <v>3</v>
      </c>
      <c r="AB25" s="296">
        <v>1</v>
      </c>
      <c r="AC25" s="296" t="s">
        <v>18</v>
      </c>
      <c r="AD25" s="296">
        <v>2</v>
      </c>
      <c r="AE25" s="296">
        <v>2</v>
      </c>
      <c r="AF25" s="296" t="s">
        <v>18</v>
      </c>
      <c r="AG25" s="296" t="s">
        <v>18</v>
      </c>
      <c r="AH25" s="296">
        <v>3</v>
      </c>
      <c r="AI25" s="296">
        <v>1</v>
      </c>
      <c r="AJ25" s="296">
        <v>1</v>
      </c>
      <c r="AK25" s="296">
        <v>1</v>
      </c>
      <c r="AL25" s="296">
        <v>2</v>
      </c>
      <c r="AM25" s="296">
        <v>1</v>
      </c>
      <c r="AN25" s="296">
        <v>2</v>
      </c>
      <c r="AO25" s="296">
        <v>1</v>
      </c>
      <c r="AP25" s="296">
        <v>1</v>
      </c>
      <c r="AQ25" s="296">
        <v>4</v>
      </c>
      <c r="AR25" s="296">
        <v>1</v>
      </c>
      <c r="AS25" s="296" t="s">
        <v>18</v>
      </c>
      <c r="AT25" s="296" t="s">
        <v>18</v>
      </c>
      <c r="AU25" s="296" t="s">
        <v>18</v>
      </c>
      <c r="AV25" s="296">
        <v>1</v>
      </c>
      <c r="AW25" s="296">
        <v>3</v>
      </c>
      <c r="AX25" s="296">
        <v>2</v>
      </c>
      <c r="AY25" s="296">
        <v>1</v>
      </c>
      <c r="AZ25" s="296">
        <v>1</v>
      </c>
      <c r="BA25" s="296">
        <v>2</v>
      </c>
      <c r="BB25" s="296">
        <v>2</v>
      </c>
      <c r="BC25" s="296">
        <v>3</v>
      </c>
      <c r="BD25" s="296">
        <v>3</v>
      </c>
      <c r="BE25" s="296" t="s">
        <v>18</v>
      </c>
      <c r="BF25" s="296" t="s">
        <v>18</v>
      </c>
      <c r="BG25" s="296">
        <v>2</v>
      </c>
      <c r="BH25" s="296" t="s">
        <v>18</v>
      </c>
      <c r="BI25" s="296">
        <v>2</v>
      </c>
      <c r="BJ25" s="296">
        <v>3</v>
      </c>
      <c r="BK25" s="296">
        <v>3</v>
      </c>
      <c r="BL25" s="296">
        <v>4</v>
      </c>
      <c r="BM25" s="296">
        <v>3</v>
      </c>
      <c r="BN25" s="296">
        <v>3</v>
      </c>
      <c r="BO25" s="296">
        <v>3</v>
      </c>
      <c r="BP25" s="296">
        <v>2</v>
      </c>
      <c r="BQ25" s="296">
        <v>2</v>
      </c>
      <c r="BR25" s="296">
        <v>2</v>
      </c>
      <c r="BS25" s="296">
        <v>2</v>
      </c>
      <c r="BT25" s="296">
        <v>3</v>
      </c>
      <c r="BU25" s="296">
        <v>2</v>
      </c>
      <c r="BV25" s="296">
        <v>3</v>
      </c>
      <c r="BW25" s="296">
        <v>2</v>
      </c>
    </row>
    <row r="26" spans="1:75" x14ac:dyDescent="0.25">
      <c r="A26" t="s">
        <v>23</v>
      </c>
      <c r="B26" s="296">
        <v>168</v>
      </c>
      <c r="C26" s="296">
        <v>187</v>
      </c>
      <c r="D26" s="296">
        <v>200</v>
      </c>
      <c r="E26" s="296">
        <v>201</v>
      </c>
      <c r="F26" s="296">
        <v>206</v>
      </c>
      <c r="G26" s="296">
        <v>208</v>
      </c>
      <c r="H26" s="296">
        <v>237</v>
      </c>
      <c r="I26" s="296">
        <v>226</v>
      </c>
      <c r="J26" s="296">
        <v>240</v>
      </c>
      <c r="K26" s="296">
        <v>247</v>
      </c>
      <c r="L26" s="296">
        <v>257</v>
      </c>
      <c r="M26" s="296">
        <v>261</v>
      </c>
      <c r="N26" s="296">
        <v>238</v>
      </c>
      <c r="O26" s="296">
        <v>254</v>
      </c>
      <c r="P26" s="296">
        <v>248</v>
      </c>
      <c r="Q26" s="296">
        <v>233</v>
      </c>
      <c r="R26" s="296">
        <v>240</v>
      </c>
      <c r="S26" s="296">
        <v>229</v>
      </c>
      <c r="T26" s="296">
        <v>227</v>
      </c>
      <c r="U26" s="296">
        <v>196</v>
      </c>
      <c r="V26" s="296">
        <v>200</v>
      </c>
      <c r="W26" s="296">
        <v>176</v>
      </c>
      <c r="X26" s="296">
        <v>184</v>
      </c>
      <c r="Y26" s="296">
        <v>150</v>
      </c>
      <c r="Z26" s="296">
        <v>155</v>
      </c>
      <c r="AA26" s="296">
        <v>141</v>
      </c>
      <c r="AB26" s="296">
        <v>125</v>
      </c>
      <c r="AC26" s="296">
        <v>117</v>
      </c>
      <c r="AD26" s="296">
        <v>144</v>
      </c>
      <c r="AE26" s="296">
        <v>138</v>
      </c>
      <c r="AF26" s="296">
        <v>132</v>
      </c>
      <c r="AG26" s="296">
        <v>146</v>
      </c>
      <c r="AH26" s="296">
        <v>130</v>
      </c>
      <c r="AI26" s="296">
        <v>127</v>
      </c>
      <c r="AJ26" s="296">
        <v>117</v>
      </c>
      <c r="AK26" s="296">
        <v>114</v>
      </c>
      <c r="AL26" s="296">
        <v>110</v>
      </c>
      <c r="AM26" s="296">
        <v>105</v>
      </c>
      <c r="AN26" s="296">
        <v>118</v>
      </c>
      <c r="AO26" s="296">
        <v>111</v>
      </c>
      <c r="AP26" s="296">
        <v>89</v>
      </c>
      <c r="AQ26" s="296">
        <v>76</v>
      </c>
      <c r="AR26" s="296">
        <v>84</v>
      </c>
      <c r="AS26" s="296">
        <v>57</v>
      </c>
      <c r="AT26" s="296">
        <v>61</v>
      </c>
      <c r="AU26" s="296">
        <v>51</v>
      </c>
      <c r="AV26" s="296">
        <v>56</v>
      </c>
      <c r="AW26" s="296">
        <v>44</v>
      </c>
      <c r="AX26" s="296">
        <v>45</v>
      </c>
      <c r="AY26" s="296">
        <v>41</v>
      </c>
      <c r="AZ26" s="296">
        <v>36</v>
      </c>
      <c r="BA26" s="296">
        <v>36</v>
      </c>
      <c r="BB26" s="296">
        <v>36</v>
      </c>
      <c r="BC26" s="296">
        <v>42</v>
      </c>
      <c r="BD26" s="296">
        <v>46</v>
      </c>
      <c r="BE26" s="296">
        <v>48</v>
      </c>
      <c r="BF26" s="296">
        <v>43</v>
      </c>
      <c r="BG26" s="296">
        <v>61</v>
      </c>
      <c r="BH26" s="296">
        <v>62</v>
      </c>
      <c r="BI26" s="296">
        <v>51</v>
      </c>
      <c r="BJ26" s="296">
        <v>61</v>
      </c>
      <c r="BK26" s="296">
        <v>58</v>
      </c>
      <c r="BL26" s="296">
        <v>76</v>
      </c>
      <c r="BM26" s="296">
        <v>77</v>
      </c>
      <c r="BN26" s="296">
        <v>91</v>
      </c>
      <c r="BO26" s="296">
        <v>83</v>
      </c>
      <c r="BP26" s="296">
        <v>94</v>
      </c>
      <c r="BQ26" s="296">
        <v>103</v>
      </c>
      <c r="BR26" s="296">
        <v>104</v>
      </c>
      <c r="BS26" s="296">
        <v>93</v>
      </c>
      <c r="BT26" s="296">
        <v>78</v>
      </c>
      <c r="BU26" s="296">
        <v>86</v>
      </c>
      <c r="BV26" s="296">
        <v>89</v>
      </c>
      <c r="BW26" s="296">
        <v>77</v>
      </c>
    </row>
    <row r="27" spans="1:75" x14ac:dyDescent="0.25">
      <c r="A27" t="s">
        <v>24</v>
      </c>
      <c r="B27" s="296">
        <v>5</v>
      </c>
      <c r="C27" s="296">
        <v>6</v>
      </c>
      <c r="D27" s="296">
        <v>4</v>
      </c>
      <c r="E27" s="296">
        <v>5</v>
      </c>
      <c r="F27" s="296">
        <v>4</v>
      </c>
      <c r="G27" s="296">
        <v>10</v>
      </c>
      <c r="H27" s="296">
        <v>10</v>
      </c>
      <c r="I27" s="296">
        <v>4</v>
      </c>
      <c r="J27" s="296">
        <v>3</v>
      </c>
      <c r="K27" s="296">
        <v>9</v>
      </c>
      <c r="L27" s="296">
        <v>6</v>
      </c>
      <c r="M27" s="296">
        <v>3</v>
      </c>
      <c r="N27" s="296">
        <v>5</v>
      </c>
      <c r="O27" s="296">
        <v>5</v>
      </c>
      <c r="P27" s="296">
        <v>5</v>
      </c>
      <c r="Q27" s="296">
        <v>4</v>
      </c>
      <c r="R27" s="296">
        <v>2</v>
      </c>
      <c r="S27" s="296">
        <v>4</v>
      </c>
      <c r="T27" s="296">
        <v>3</v>
      </c>
      <c r="U27" s="296">
        <v>3</v>
      </c>
      <c r="V27" s="296">
        <v>7</v>
      </c>
      <c r="W27" s="296">
        <v>5</v>
      </c>
      <c r="X27" s="296">
        <v>7</v>
      </c>
      <c r="Y27" s="296">
        <v>8</v>
      </c>
      <c r="Z27" s="296">
        <v>9</v>
      </c>
      <c r="AA27" s="296">
        <v>10</v>
      </c>
      <c r="AB27" s="296">
        <v>7</v>
      </c>
      <c r="AC27" s="296">
        <v>5</v>
      </c>
      <c r="AD27" s="296">
        <v>4</v>
      </c>
      <c r="AE27" s="296">
        <v>7</v>
      </c>
      <c r="AF27" s="296">
        <v>7</v>
      </c>
      <c r="AG27" s="296">
        <v>8</v>
      </c>
      <c r="AH27" s="296">
        <v>10</v>
      </c>
      <c r="AI27" s="296">
        <v>6</v>
      </c>
      <c r="AJ27" s="296">
        <v>8</v>
      </c>
      <c r="AK27" s="296">
        <v>3</v>
      </c>
      <c r="AL27" s="296">
        <v>9</v>
      </c>
      <c r="AM27" s="296">
        <v>9</v>
      </c>
      <c r="AN27" s="296">
        <v>12</v>
      </c>
      <c r="AO27" s="296">
        <v>12</v>
      </c>
      <c r="AP27" s="296">
        <v>8</v>
      </c>
      <c r="AQ27" s="296">
        <v>7</v>
      </c>
      <c r="AR27" s="296">
        <v>8</v>
      </c>
      <c r="AS27" s="296">
        <v>6</v>
      </c>
      <c r="AT27" s="296">
        <v>8</v>
      </c>
      <c r="AU27" s="296">
        <v>3</v>
      </c>
      <c r="AV27" s="296">
        <v>4</v>
      </c>
      <c r="AW27" s="296">
        <v>4</v>
      </c>
      <c r="AX27" s="296">
        <v>4</v>
      </c>
      <c r="AY27" s="296">
        <v>6</v>
      </c>
      <c r="AZ27" s="296">
        <v>4</v>
      </c>
      <c r="BA27" s="296">
        <v>6</v>
      </c>
      <c r="BB27" s="296">
        <v>7</v>
      </c>
      <c r="BC27" s="296">
        <v>7</v>
      </c>
      <c r="BD27" s="296">
        <v>7</v>
      </c>
      <c r="BE27" s="296">
        <v>5</v>
      </c>
      <c r="BF27" s="296">
        <v>6</v>
      </c>
      <c r="BG27" s="296">
        <v>4</v>
      </c>
      <c r="BH27" s="296">
        <v>7</v>
      </c>
      <c r="BI27" s="296">
        <v>1</v>
      </c>
      <c r="BJ27" s="296">
        <v>6</v>
      </c>
      <c r="BK27" s="296">
        <v>1</v>
      </c>
      <c r="BL27" s="296" t="s">
        <v>18</v>
      </c>
      <c r="BM27" s="296" t="s">
        <v>18</v>
      </c>
      <c r="BN27" s="296">
        <v>2</v>
      </c>
      <c r="BO27" s="296">
        <v>3</v>
      </c>
      <c r="BP27" s="296">
        <v>2</v>
      </c>
      <c r="BQ27" s="296">
        <v>2</v>
      </c>
      <c r="BR27" s="296">
        <v>5</v>
      </c>
      <c r="BS27" s="296">
        <v>2</v>
      </c>
      <c r="BT27" s="296">
        <v>5</v>
      </c>
      <c r="BU27" s="296">
        <v>8</v>
      </c>
      <c r="BV27" s="296">
        <v>4</v>
      </c>
      <c r="BW27" s="296">
        <v>5</v>
      </c>
    </row>
    <row r="28" spans="1:75" x14ac:dyDescent="0.25">
      <c r="A28" t="s">
        <v>25</v>
      </c>
      <c r="B28" s="296">
        <v>16</v>
      </c>
      <c r="C28" s="296">
        <v>11</v>
      </c>
      <c r="D28" s="296">
        <v>8</v>
      </c>
      <c r="E28" s="296">
        <v>10</v>
      </c>
      <c r="F28" s="296">
        <v>16</v>
      </c>
      <c r="G28" s="296">
        <v>16</v>
      </c>
      <c r="H28" s="296">
        <v>14</v>
      </c>
      <c r="I28" s="296">
        <v>13</v>
      </c>
      <c r="J28" s="296">
        <v>15</v>
      </c>
      <c r="K28" s="296">
        <v>16</v>
      </c>
      <c r="L28" s="296">
        <v>18</v>
      </c>
      <c r="M28" s="296">
        <v>12</v>
      </c>
      <c r="N28" s="296">
        <v>11</v>
      </c>
      <c r="O28" s="296">
        <v>9</v>
      </c>
      <c r="P28" s="296">
        <v>12</v>
      </c>
      <c r="Q28" s="296">
        <v>8</v>
      </c>
      <c r="R28" s="296">
        <v>10</v>
      </c>
      <c r="S28" s="296">
        <v>9</v>
      </c>
      <c r="T28" s="296">
        <v>7</v>
      </c>
      <c r="U28" s="296">
        <v>5</v>
      </c>
      <c r="V28" s="296">
        <v>7</v>
      </c>
      <c r="W28" s="296">
        <v>7</v>
      </c>
      <c r="X28" s="296">
        <v>7</v>
      </c>
      <c r="Y28" s="296">
        <v>5</v>
      </c>
      <c r="Z28" s="296">
        <v>5</v>
      </c>
      <c r="AA28" s="296">
        <v>5</v>
      </c>
      <c r="AB28" s="296">
        <v>9</v>
      </c>
      <c r="AC28" s="296">
        <v>8</v>
      </c>
      <c r="AD28" s="296">
        <v>10</v>
      </c>
      <c r="AE28" s="296">
        <v>8</v>
      </c>
      <c r="AF28" s="296">
        <v>8</v>
      </c>
      <c r="AG28" s="296">
        <v>11</v>
      </c>
      <c r="AH28" s="296">
        <v>14</v>
      </c>
      <c r="AI28" s="296">
        <v>16</v>
      </c>
      <c r="AJ28" s="296">
        <v>17</v>
      </c>
      <c r="AK28" s="296">
        <v>9</v>
      </c>
      <c r="AL28" s="296">
        <v>10</v>
      </c>
      <c r="AM28" s="296">
        <v>12</v>
      </c>
      <c r="AN28" s="296">
        <v>15</v>
      </c>
      <c r="AO28" s="296">
        <v>16</v>
      </c>
      <c r="AP28" s="296">
        <v>19</v>
      </c>
      <c r="AQ28" s="296">
        <v>14</v>
      </c>
      <c r="AR28" s="296">
        <v>17</v>
      </c>
      <c r="AS28" s="296">
        <v>15</v>
      </c>
      <c r="AT28" s="296">
        <v>15</v>
      </c>
      <c r="AU28" s="296">
        <v>13</v>
      </c>
      <c r="AV28" s="296">
        <v>9</v>
      </c>
      <c r="AW28" s="296">
        <v>8</v>
      </c>
      <c r="AX28" s="296">
        <v>13</v>
      </c>
      <c r="AY28" s="296">
        <v>18</v>
      </c>
      <c r="AZ28" s="296">
        <v>14</v>
      </c>
      <c r="BA28" s="296">
        <v>11</v>
      </c>
      <c r="BB28" s="296">
        <v>9</v>
      </c>
      <c r="BC28" s="296">
        <v>8</v>
      </c>
      <c r="BD28" s="296">
        <v>10</v>
      </c>
      <c r="BE28" s="296">
        <v>6</v>
      </c>
      <c r="BF28" s="296">
        <v>8</v>
      </c>
      <c r="BG28" s="296">
        <v>10</v>
      </c>
      <c r="BH28" s="296">
        <v>11</v>
      </c>
      <c r="BI28" s="296">
        <v>14</v>
      </c>
      <c r="BJ28" s="296">
        <v>18</v>
      </c>
      <c r="BK28" s="296">
        <v>17</v>
      </c>
      <c r="BL28" s="296">
        <v>26</v>
      </c>
      <c r="BM28" s="296">
        <v>22</v>
      </c>
      <c r="BN28" s="296">
        <v>20</v>
      </c>
      <c r="BO28" s="296">
        <v>20</v>
      </c>
      <c r="BP28" s="296">
        <v>17</v>
      </c>
      <c r="BQ28" s="296">
        <v>27</v>
      </c>
      <c r="BR28" s="296">
        <v>27</v>
      </c>
      <c r="BS28" s="296">
        <v>33</v>
      </c>
      <c r="BT28" s="296">
        <v>37</v>
      </c>
      <c r="BU28" s="296">
        <v>30</v>
      </c>
      <c r="BV28" s="296">
        <v>29</v>
      </c>
      <c r="BW28" s="296">
        <v>32</v>
      </c>
    </row>
    <row r="29" spans="1:75" x14ac:dyDescent="0.25">
      <c r="A29" t="s">
        <v>26</v>
      </c>
      <c r="B29" s="296">
        <v>159</v>
      </c>
      <c r="C29" s="296">
        <v>213</v>
      </c>
      <c r="D29" s="296">
        <v>271</v>
      </c>
      <c r="E29" s="296">
        <v>275</v>
      </c>
      <c r="F29" s="296">
        <v>306</v>
      </c>
      <c r="G29" s="296">
        <v>378</v>
      </c>
      <c r="H29" s="296">
        <v>410</v>
      </c>
      <c r="I29" s="296">
        <v>398</v>
      </c>
      <c r="J29" s="296">
        <v>405</v>
      </c>
      <c r="K29" s="296">
        <v>406</v>
      </c>
      <c r="L29" s="296">
        <v>421</v>
      </c>
      <c r="M29" s="296">
        <v>384</v>
      </c>
      <c r="N29" s="296">
        <v>401</v>
      </c>
      <c r="O29" s="296">
        <v>406</v>
      </c>
      <c r="P29" s="296">
        <v>392</v>
      </c>
      <c r="Q29" s="296">
        <v>366</v>
      </c>
      <c r="R29" s="296">
        <v>349</v>
      </c>
      <c r="S29" s="296">
        <v>345</v>
      </c>
      <c r="T29" s="296">
        <v>357</v>
      </c>
      <c r="U29" s="296">
        <v>352</v>
      </c>
      <c r="V29" s="296">
        <v>328</v>
      </c>
      <c r="W29" s="296">
        <v>305</v>
      </c>
      <c r="X29" s="296">
        <v>294</v>
      </c>
      <c r="Y29" s="296">
        <v>287</v>
      </c>
      <c r="Z29" s="296">
        <v>272</v>
      </c>
      <c r="AA29" s="296">
        <v>236</v>
      </c>
      <c r="AB29" s="296">
        <v>239</v>
      </c>
      <c r="AC29" s="296">
        <v>272</v>
      </c>
      <c r="AD29" s="296">
        <v>298</v>
      </c>
      <c r="AE29" s="296">
        <v>291</v>
      </c>
      <c r="AF29" s="296">
        <v>313</v>
      </c>
      <c r="AG29" s="296">
        <v>288</v>
      </c>
      <c r="AH29" s="296">
        <v>239</v>
      </c>
      <c r="AI29" s="296">
        <v>244</v>
      </c>
      <c r="AJ29" s="296">
        <v>222</v>
      </c>
      <c r="AK29" s="296">
        <v>206</v>
      </c>
      <c r="AL29" s="296">
        <v>189</v>
      </c>
      <c r="AM29" s="296">
        <v>180</v>
      </c>
      <c r="AN29" s="296">
        <v>209</v>
      </c>
      <c r="AO29" s="296">
        <v>205</v>
      </c>
      <c r="AP29" s="296">
        <v>234</v>
      </c>
      <c r="AQ29" s="296">
        <v>248</v>
      </c>
      <c r="AR29" s="296">
        <v>256</v>
      </c>
      <c r="AS29" s="296">
        <v>289</v>
      </c>
      <c r="AT29" s="296">
        <v>229</v>
      </c>
      <c r="AU29" s="296">
        <v>241</v>
      </c>
      <c r="AV29" s="296">
        <v>262</v>
      </c>
      <c r="AW29" s="296">
        <v>262</v>
      </c>
      <c r="AX29" s="296">
        <v>204</v>
      </c>
      <c r="AY29" s="296">
        <v>215</v>
      </c>
      <c r="AZ29" s="296">
        <v>229</v>
      </c>
      <c r="BA29" s="296">
        <v>221</v>
      </c>
      <c r="BB29" s="296">
        <v>203</v>
      </c>
      <c r="BC29" s="296">
        <v>140</v>
      </c>
      <c r="BD29" s="296">
        <v>157</v>
      </c>
      <c r="BE29" s="296">
        <v>147</v>
      </c>
      <c r="BF29" s="296">
        <v>169</v>
      </c>
      <c r="BG29" s="296">
        <v>146</v>
      </c>
      <c r="BH29" s="296">
        <v>162</v>
      </c>
      <c r="BI29" s="296">
        <v>153</v>
      </c>
      <c r="BJ29" s="296">
        <v>154</v>
      </c>
      <c r="BK29" s="296">
        <v>144</v>
      </c>
      <c r="BL29" s="296">
        <v>143</v>
      </c>
      <c r="BM29" s="296">
        <v>123</v>
      </c>
      <c r="BN29" s="296">
        <v>148</v>
      </c>
      <c r="BO29" s="296">
        <v>128</v>
      </c>
      <c r="BP29" s="296">
        <v>157</v>
      </c>
      <c r="BQ29" s="296">
        <v>122</v>
      </c>
      <c r="BR29" s="296">
        <v>142</v>
      </c>
      <c r="BS29" s="296">
        <v>139</v>
      </c>
      <c r="BT29" s="296">
        <v>144</v>
      </c>
      <c r="BU29" s="296">
        <v>149</v>
      </c>
      <c r="BV29" s="296">
        <v>173</v>
      </c>
      <c r="BW29" s="296">
        <v>195</v>
      </c>
    </row>
    <row r="30" spans="1:75" x14ac:dyDescent="0.25">
      <c r="A30" t="s">
        <v>27</v>
      </c>
      <c r="B30" s="296">
        <v>1</v>
      </c>
      <c r="C30" s="296">
        <v>4</v>
      </c>
      <c r="D30" s="296">
        <v>2</v>
      </c>
      <c r="E30" s="296">
        <v>4</v>
      </c>
      <c r="F30" s="296">
        <v>4</v>
      </c>
      <c r="G30" s="296">
        <v>3</v>
      </c>
      <c r="H30" s="296">
        <v>4</v>
      </c>
      <c r="I30" s="296">
        <v>3</v>
      </c>
      <c r="J30" s="296">
        <v>3</v>
      </c>
      <c r="K30" s="296">
        <v>4</v>
      </c>
      <c r="L30" s="296">
        <v>3</v>
      </c>
      <c r="M30" s="296">
        <v>5</v>
      </c>
      <c r="N30" s="296">
        <v>7</v>
      </c>
      <c r="O30" s="296">
        <v>4</v>
      </c>
      <c r="P30" s="296">
        <v>2</v>
      </c>
      <c r="Q30" s="296">
        <v>3</v>
      </c>
      <c r="R30" s="296">
        <v>2</v>
      </c>
      <c r="S30" s="296">
        <v>2</v>
      </c>
      <c r="T30" s="296">
        <v>4</v>
      </c>
      <c r="U30" s="296">
        <v>2</v>
      </c>
      <c r="V30" s="296">
        <v>1</v>
      </c>
      <c r="W30" s="296">
        <v>5</v>
      </c>
      <c r="X30" s="296">
        <v>2</v>
      </c>
      <c r="Y30" s="296">
        <v>4</v>
      </c>
      <c r="Z30" s="296">
        <v>4</v>
      </c>
      <c r="AA30" s="296">
        <v>3</v>
      </c>
      <c r="AB30" s="296">
        <v>3</v>
      </c>
      <c r="AC30" s="296">
        <v>7</v>
      </c>
      <c r="AD30" s="296">
        <v>7</v>
      </c>
      <c r="AE30" s="296">
        <v>8</v>
      </c>
      <c r="AF30" s="296">
        <v>5</v>
      </c>
      <c r="AG30" s="296">
        <v>3</v>
      </c>
      <c r="AH30" s="296">
        <v>2</v>
      </c>
      <c r="AI30" s="296">
        <v>2</v>
      </c>
      <c r="AJ30" s="296">
        <v>1</v>
      </c>
      <c r="AK30" s="296">
        <v>2</v>
      </c>
      <c r="AL30" s="296">
        <v>2</v>
      </c>
      <c r="AM30" s="296">
        <v>6</v>
      </c>
      <c r="AN30" s="296">
        <v>6</v>
      </c>
      <c r="AO30" s="296">
        <v>6</v>
      </c>
      <c r="AP30" s="296">
        <v>7</v>
      </c>
      <c r="AQ30" s="296">
        <v>3</v>
      </c>
      <c r="AR30" s="296">
        <v>4</v>
      </c>
      <c r="AS30" s="296">
        <v>2</v>
      </c>
      <c r="AT30" s="296">
        <v>5</v>
      </c>
      <c r="AU30" s="296">
        <v>6</v>
      </c>
      <c r="AV30" s="296">
        <v>3</v>
      </c>
      <c r="AW30" s="296">
        <v>3</v>
      </c>
      <c r="AX30" s="296">
        <v>10</v>
      </c>
      <c r="AY30" s="296">
        <v>1</v>
      </c>
      <c r="AZ30" s="296">
        <v>1</v>
      </c>
      <c r="BA30" s="296">
        <v>4</v>
      </c>
      <c r="BB30" s="296">
        <v>2</v>
      </c>
      <c r="BC30" s="296">
        <v>4</v>
      </c>
      <c r="BD30" s="296">
        <v>1</v>
      </c>
      <c r="BE30" s="296">
        <v>1</v>
      </c>
      <c r="BF30" s="296">
        <v>1</v>
      </c>
      <c r="BG30" s="296">
        <v>5</v>
      </c>
      <c r="BH30" s="296">
        <v>2</v>
      </c>
      <c r="BI30" s="296">
        <v>1</v>
      </c>
      <c r="BJ30" s="296">
        <v>2</v>
      </c>
      <c r="BK30" s="296">
        <v>3</v>
      </c>
      <c r="BL30" s="296">
        <v>4</v>
      </c>
      <c r="BM30" s="296">
        <v>9</v>
      </c>
      <c r="BN30" s="296">
        <v>3</v>
      </c>
      <c r="BO30" s="296">
        <v>5</v>
      </c>
      <c r="BP30" s="296">
        <v>3</v>
      </c>
      <c r="BQ30" s="296">
        <v>6</v>
      </c>
      <c r="BR30" s="296">
        <v>6</v>
      </c>
      <c r="BS30" s="296">
        <v>12</v>
      </c>
      <c r="BT30" s="296">
        <v>9</v>
      </c>
      <c r="BU30" s="296">
        <v>13</v>
      </c>
      <c r="BV30" s="296">
        <v>14</v>
      </c>
      <c r="BW30" s="296">
        <v>13</v>
      </c>
    </row>
    <row r="31" spans="1:75" x14ac:dyDescent="0.25">
      <c r="A31" t="s">
        <v>28</v>
      </c>
      <c r="B31" s="296">
        <v>20</v>
      </c>
      <c r="C31" s="296">
        <v>18</v>
      </c>
      <c r="D31" s="296">
        <v>12</v>
      </c>
      <c r="E31" s="296">
        <v>15</v>
      </c>
      <c r="F31" s="296">
        <v>13</v>
      </c>
      <c r="G31" s="296">
        <v>12</v>
      </c>
      <c r="H31" s="296">
        <v>8</v>
      </c>
      <c r="I31" s="296">
        <v>6</v>
      </c>
      <c r="J31" s="296">
        <v>5</v>
      </c>
      <c r="K31" s="296">
        <v>7</v>
      </c>
      <c r="L31" s="296">
        <v>8</v>
      </c>
      <c r="M31" s="296">
        <v>4</v>
      </c>
      <c r="N31" s="296">
        <v>2</v>
      </c>
      <c r="O31" s="296">
        <v>6</v>
      </c>
      <c r="P31" s="296">
        <v>6</v>
      </c>
      <c r="Q31" s="296">
        <v>6</v>
      </c>
      <c r="R31" s="296">
        <v>2</v>
      </c>
      <c r="S31" s="296">
        <v>3</v>
      </c>
      <c r="T31" s="296">
        <v>5</v>
      </c>
      <c r="U31" s="296">
        <v>3</v>
      </c>
      <c r="V31" s="296">
        <v>2</v>
      </c>
      <c r="W31" s="296">
        <v>5</v>
      </c>
      <c r="X31" s="296">
        <v>5</v>
      </c>
      <c r="Y31" s="296">
        <v>5</v>
      </c>
      <c r="Z31" s="296">
        <v>7</v>
      </c>
      <c r="AA31" s="296">
        <v>5</v>
      </c>
      <c r="AB31" s="296">
        <v>4</v>
      </c>
      <c r="AC31" s="296">
        <v>6</v>
      </c>
      <c r="AD31" s="296">
        <v>5</v>
      </c>
      <c r="AE31" s="296">
        <v>1</v>
      </c>
      <c r="AF31" s="296">
        <v>3</v>
      </c>
      <c r="AG31" s="296">
        <v>6</v>
      </c>
      <c r="AH31" s="296">
        <v>10</v>
      </c>
      <c r="AI31" s="296">
        <v>5</v>
      </c>
      <c r="AJ31" s="296">
        <v>8</v>
      </c>
      <c r="AK31" s="296">
        <v>10</v>
      </c>
      <c r="AL31" s="296">
        <v>11</v>
      </c>
      <c r="AM31" s="296">
        <v>11</v>
      </c>
      <c r="AN31" s="296">
        <v>10</v>
      </c>
      <c r="AO31" s="296">
        <v>12</v>
      </c>
      <c r="AP31" s="296">
        <v>3</v>
      </c>
      <c r="AQ31" s="296">
        <v>9</v>
      </c>
      <c r="AR31" s="296">
        <v>7</v>
      </c>
      <c r="AS31" s="296">
        <v>10</v>
      </c>
      <c r="AT31" s="296">
        <v>10</v>
      </c>
      <c r="AU31" s="296">
        <v>7</v>
      </c>
      <c r="AV31" s="296">
        <v>6</v>
      </c>
      <c r="AW31" s="296">
        <v>13</v>
      </c>
      <c r="AX31" s="296">
        <v>11</v>
      </c>
      <c r="AY31" s="296">
        <v>3</v>
      </c>
      <c r="AZ31" s="296">
        <v>6</v>
      </c>
      <c r="BA31" s="296">
        <v>7</v>
      </c>
      <c r="BB31" s="296">
        <v>6</v>
      </c>
      <c r="BC31" s="296">
        <v>5</v>
      </c>
      <c r="BD31" s="296">
        <v>9</v>
      </c>
      <c r="BE31" s="296">
        <v>5</v>
      </c>
      <c r="BF31" s="296">
        <v>7</v>
      </c>
      <c r="BG31" s="296">
        <v>9</v>
      </c>
      <c r="BH31" s="296">
        <v>9</v>
      </c>
      <c r="BI31" s="296">
        <v>14</v>
      </c>
      <c r="BJ31" s="296">
        <v>16</v>
      </c>
      <c r="BK31" s="296">
        <v>10</v>
      </c>
      <c r="BL31" s="296">
        <v>11</v>
      </c>
      <c r="BM31" s="296">
        <v>8</v>
      </c>
      <c r="BN31" s="296">
        <v>9</v>
      </c>
      <c r="BO31" s="296">
        <v>9</v>
      </c>
      <c r="BP31" s="296">
        <v>13</v>
      </c>
      <c r="BQ31" s="296">
        <v>16</v>
      </c>
      <c r="BR31" s="296">
        <v>18</v>
      </c>
      <c r="BS31" s="296">
        <v>14</v>
      </c>
      <c r="BT31" s="296">
        <v>15</v>
      </c>
      <c r="BU31" s="296">
        <v>16</v>
      </c>
      <c r="BV31" s="296">
        <v>14</v>
      </c>
      <c r="BW31" s="296">
        <v>11</v>
      </c>
    </row>
    <row r="32" spans="1:75" x14ac:dyDescent="0.25">
      <c r="A32" t="s">
        <v>29</v>
      </c>
      <c r="B32" s="296">
        <v>12</v>
      </c>
      <c r="C32" s="296">
        <v>16</v>
      </c>
      <c r="D32" s="296">
        <v>11</v>
      </c>
      <c r="E32" s="296">
        <v>13</v>
      </c>
      <c r="F32" s="296">
        <v>16</v>
      </c>
      <c r="G32" s="296">
        <v>19</v>
      </c>
      <c r="H32" s="296">
        <v>22</v>
      </c>
      <c r="I32" s="296">
        <v>21</v>
      </c>
      <c r="J32" s="296">
        <v>32</v>
      </c>
      <c r="K32" s="296">
        <v>34</v>
      </c>
      <c r="L32" s="296">
        <v>26</v>
      </c>
      <c r="M32" s="296">
        <v>41</v>
      </c>
      <c r="N32" s="296">
        <v>52</v>
      </c>
      <c r="O32" s="296">
        <v>88</v>
      </c>
      <c r="P32" s="296">
        <v>107</v>
      </c>
      <c r="Q32" s="296">
        <v>122</v>
      </c>
      <c r="R32" s="296">
        <v>103</v>
      </c>
      <c r="S32" s="296">
        <v>102</v>
      </c>
      <c r="T32" s="296">
        <v>88</v>
      </c>
      <c r="U32" s="296">
        <v>39</v>
      </c>
      <c r="V32" s="296">
        <v>42</v>
      </c>
      <c r="W32" s="296">
        <v>52</v>
      </c>
      <c r="X32" s="296">
        <v>60</v>
      </c>
      <c r="Y32" s="296">
        <v>38</v>
      </c>
      <c r="Z32" s="296">
        <v>39</v>
      </c>
      <c r="AA32" s="296">
        <v>36</v>
      </c>
      <c r="AB32" s="296">
        <v>31</v>
      </c>
      <c r="AC32" s="296">
        <v>24</v>
      </c>
      <c r="AD32" s="296">
        <v>25</v>
      </c>
      <c r="AE32" s="296">
        <v>20</v>
      </c>
      <c r="AF32" s="296">
        <v>18</v>
      </c>
      <c r="AG32" s="296">
        <v>19</v>
      </c>
      <c r="AH32" s="296">
        <v>23</v>
      </c>
      <c r="AI32" s="296">
        <v>23</v>
      </c>
      <c r="AJ32" s="296">
        <v>33</v>
      </c>
      <c r="AK32" s="296">
        <v>37</v>
      </c>
      <c r="AL32" s="296">
        <v>40</v>
      </c>
      <c r="AM32" s="296">
        <v>42</v>
      </c>
      <c r="AN32" s="296">
        <v>44</v>
      </c>
      <c r="AO32" s="296">
        <v>48</v>
      </c>
      <c r="AP32" s="296">
        <v>50</v>
      </c>
      <c r="AQ32" s="296">
        <v>39</v>
      </c>
      <c r="AR32" s="296">
        <v>40</v>
      </c>
      <c r="AS32" s="296">
        <v>36</v>
      </c>
      <c r="AT32" s="296">
        <v>30</v>
      </c>
      <c r="AU32" s="296">
        <v>28</v>
      </c>
      <c r="AV32" s="296">
        <v>33</v>
      </c>
      <c r="AW32" s="296">
        <v>28</v>
      </c>
      <c r="AX32" s="296">
        <v>29</v>
      </c>
      <c r="AY32" s="296">
        <v>33</v>
      </c>
      <c r="AZ32" s="296">
        <v>28</v>
      </c>
      <c r="BA32" s="296">
        <v>29</v>
      </c>
      <c r="BB32" s="296">
        <v>23</v>
      </c>
      <c r="BC32" s="296">
        <v>23</v>
      </c>
      <c r="BD32" s="296">
        <v>23</v>
      </c>
      <c r="BE32" s="296">
        <v>24</v>
      </c>
      <c r="BF32" s="296">
        <v>26</v>
      </c>
      <c r="BG32" s="296">
        <v>26</v>
      </c>
      <c r="BH32" s="296">
        <v>24</v>
      </c>
      <c r="BI32" s="296">
        <v>32</v>
      </c>
      <c r="BJ32" s="296">
        <v>26</v>
      </c>
      <c r="BK32" s="296">
        <v>24</v>
      </c>
      <c r="BL32" s="296">
        <v>26</v>
      </c>
      <c r="BM32" s="296">
        <v>23</v>
      </c>
      <c r="BN32" s="296">
        <v>12</v>
      </c>
      <c r="BO32" s="296">
        <v>11</v>
      </c>
      <c r="BP32" s="296">
        <v>15</v>
      </c>
      <c r="BQ32" s="296">
        <v>22</v>
      </c>
      <c r="BR32" s="296">
        <v>29</v>
      </c>
      <c r="BS32" s="296">
        <v>21</v>
      </c>
      <c r="BT32" s="296">
        <v>19</v>
      </c>
      <c r="BU32" s="296">
        <v>17</v>
      </c>
      <c r="BV32" s="296">
        <v>24</v>
      </c>
      <c r="BW32" s="296">
        <v>16</v>
      </c>
    </row>
    <row r="33" spans="1:75" x14ac:dyDescent="0.25">
      <c r="A33" t="s">
        <v>30</v>
      </c>
      <c r="B33" s="296" t="s">
        <v>18</v>
      </c>
      <c r="C33" s="296" t="s">
        <v>18</v>
      </c>
      <c r="D33" s="296" t="s">
        <v>18</v>
      </c>
      <c r="E33" s="296">
        <v>2</v>
      </c>
      <c r="F33" s="296">
        <v>3</v>
      </c>
      <c r="G33" s="296">
        <v>1</v>
      </c>
      <c r="H33" s="296">
        <v>2</v>
      </c>
      <c r="I33" s="296">
        <v>5</v>
      </c>
      <c r="J33" s="296">
        <v>3</v>
      </c>
      <c r="K33" s="296">
        <v>2</v>
      </c>
      <c r="L33" s="296">
        <v>1</v>
      </c>
      <c r="M33" s="296">
        <v>1</v>
      </c>
      <c r="N33" s="296">
        <v>1</v>
      </c>
      <c r="O33" s="296">
        <v>2</v>
      </c>
      <c r="P33" s="296">
        <v>2</v>
      </c>
      <c r="Q33" s="296">
        <v>3</v>
      </c>
      <c r="R33" s="296">
        <v>2</v>
      </c>
      <c r="S33" s="296">
        <v>2</v>
      </c>
      <c r="T33" s="296">
        <v>3</v>
      </c>
      <c r="U33" s="296">
        <v>4</v>
      </c>
      <c r="V33" s="296">
        <v>1</v>
      </c>
      <c r="W33" s="296">
        <v>2</v>
      </c>
      <c r="X33" s="296">
        <v>2</v>
      </c>
      <c r="Y33" s="296">
        <v>4</v>
      </c>
      <c r="Z33" s="296">
        <v>3</v>
      </c>
      <c r="AA33" s="296">
        <v>3</v>
      </c>
      <c r="AB33" s="296">
        <v>2</v>
      </c>
      <c r="AC33" s="296" t="s">
        <v>18</v>
      </c>
      <c r="AD33" s="296">
        <v>3</v>
      </c>
      <c r="AE33" s="296">
        <v>1</v>
      </c>
      <c r="AF33" s="296">
        <v>2</v>
      </c>
      <c r="AG33" s="296">
        <v>2</v>
      </c>
      <c r="AH33" s="296">
        <v>2</v>
      </c>
      <c r="AI33" s="296">
        <v>3</v>
      </c>
      <c r="AJ33" s="296">
        <v>1</v>
      </c>
      <c r="AK33" s="296" t="s">
        <v>18</v>
      </c>
      <c r="AL33" s="296">
        <v>1</v>
      </c>
      <c r="AM33" s="296">
        <v>3</v>
      </c>
      <c r="AN33" s="296" t="s">
        <v>18</v>
      </c>
      <c r="AO33" s="296" t="s">
        <v>18</v>
      </c>
      <c r="AP33" s="296">
        <v>1</v>
      </c>
      <c r="AQ33" s="296" t="s">
        <v>18</v>
      </c>
      <c r="AR33" s="296" t="s">
        <v>18</v>
      </c>
      <c r="AS33" s="296" t="s">
        <v>18</v>
      </c>
      <c r="AT33" s="296" t="s">
        <v>18</v>
      </c>
      <c r="AU33" s="296" t="s">
        <v>18</v>
      </c>
      <c r="AV33" s="296">
        <v>1</v>
      </c>
      <c r="AW33" s="296" t="s">
        <v>18</v>
      </c>
      <c r="AX33" s="296" t="s">
        <v>18</v>
      </c>
      <c r="AY33" s="296">
        <v>1</v>
      </c>
      <c r="AZ33" s="296">
        <v>1</v>
      </c>
      <c r="BA33" s="296" t="s">
        <v>18</v>
      </c>
      <c r="BB33" s="296" t="s">
        <v>18</v>
      </c>
      <c r="BC33" s="296" t="s">
        <v>18</v>
      </c>
      <c r="BD33" s="296" t="s">
        <v>18</v>
      </c>
      <c r="BE33" s="296" t="s">
        <v>18</v>
      </c>
      <c r="BF33" s="296" t="s">
        <v>18</v>
      </c>
      <c r="BG33" s="296" t="s">
        <v>18</v>
      </c>
      <c r="BH33" s="296" t="s">
        <v>18</v>
      </c>
      <c r="BI33" s="296" t="s">
        <v>18</v>
      </c>
      <c r="BJ33" s="296" t="s">
        <v>18</v>
      </c>
      <c r="BK33" s="296" t="s">
        <v>18</v>
      </c>
      <c r="BL33" s="296">
        <v>1</v>
      </c>
      <c r="BM33" s="296" t="s">
        <v>18</v>
      </c>
      <c r="BN33" s="296" t="s">
        <v>18</v>
      </c>
      <c r="BO33" s="296" t="s">
        <v>18</v>
      </c>
      <c r="BP33" s="296" t="s">
        <v>18</v>
      </c>
      <c r="BQ33" s="296" t="s">
        <v>18</v>
      </c>
      <c r="BR33" s="296" t="s">
        <v>18</v>
      </c>
      <c r="BS33" s="296" t="s">
        <v>18</v>
      </c>
      <c r="BT33" s="296" t="s">
        <v>18</v>
      </c>
      <c r="BU33" s="296" t="s">
        <v>18</v>
      </c>
      <c r="BV33" s="296" t="s">
        <v>18</v>
      </c>
      <c r="BW33" s="296" t="s">
        <v>18</v>
      </c>
    </row>
    <row r="34" spans="1:75" x14ac:dyDescent="0.25">
      <c r="A34" t="s">
        <v>31</v>
      </c>
      <c r="B34" s="296">
        <v>133</v>
      </c>
      <c r="C34" s="296">
        <v>128</v>
      </c>
      <c r="D34" s="296">
        <v>143</v>
      </c>
      <c r="E34" s="296">
        <v>146</v>
      </c>
      <c r="F34" s="296">
        <v>143</v>
      </c>
      <c r="G34" s="296">
        <v>140</v>
      </c>
      <c r="H34" s="296">
        <v>141</v>
      </c>
      <c r="I34" s="296">
        <v>127</v>
      </c>
      <c r="J34" s="296">
        <v>112</v>
      </c>
      <c r="K34" s="296">
        <v>118</v>
      </c>
      <c r="L34" s="296">
        <v>93</v>
      </c>
      <c r="M34" s="296">
        <v>119</v>
      </c>
      <c r="N34" s="296">
        <v>150</v>
      </c>
      <c r="O34" s="296">
        <v>122</v>
      </c>
      <c r="P34" s="296">
        <v>166</v>
      </c>
      <c r="Q34" s="296">
        <v>149</v>
      </c>
      <c r="R34" s="296">
        <v>167</v>
      </c>
      <c r="S34" s="296">
        <v>158</v>
      </c>
      <c r="T34" s="296">
        <v>158</v>
      </c>
      <c r="U34" s="296">
        <v>175</v>
      </c>
      <c r="V34" s="296">
        <v>144</v>
      </c>
      <c r="W34" s="296">
        <v>131</v>
      </c>
      <c r="X34" s="296">
        <v>160</v>
      </c>
      <c r="Y34" s="296">
        <v>199</v>
      </c>
      <c r="Z34" s="296">
        <v>198</v>
      </c>
      <c r="AA34" s="296">
        <v>218</v>
      </c>
      <c r="AB34" s="296">
        <v>190</v>
      </c>
      <c r="AC34" s="296">
        <v>216</v>
      </c>
      <c r="AD34" s="296">
        <v>171</v>
      </c>
      <c r="AE34" s="296">
        <v>144</v>
      </c>
      <c r="AF34" s="296">
        <v>166</v>
      </c>
      <c r="AG34" s="296">
        <v>157</v>
      </c>
      <c r="AH34" s="296">
        <v>162</v>
      </c>
      <c r="AI34" s="296">
        <v>142</v>
      </c>
      <c r="AJ34" s="296">
        <v>134</v>
      </c>
      <c r="AK34" s="296">
        <v>140</v>
      </c>
      <c r="AL34" s="296">
        <v>134</v>
      </c>
      <c r="AM34" s="296">
        <v>128</v>
      </c>
      <c r="AN34" s="296">
        <v>150</v>
      </c>
      <c r="AO34" s="296">
        <v>132</v>
      </c>
      <c r="AP34" s="296">
        <v>118</v>
      </c>
      <c r="AQ34" s="296">
        <v>97</v>
      </c>
      <c r="AR34" s="296">
        <v>95</v>
      </c>
      <c r="AS34" s="296">
        <v>98</v>
      </c>
      <c r="AT34" s="296">
        <v>87</v>
      </c>
      <c r="AU34" s="296">
        <v>99</v>
      </c>
      <c r="AV34" s="296">
        <v>93</v>
      </c>
      <c r="AW34" s="296">
        <v>96</v>
      </c>
      <c r="AX34" s="296">
        <v>75</v>
      </c>
      <c r="AY34" s="296">
        <v>98</v>
      </c>
      <c r="AZ34" s="296">
        <v>86</v>
      </c>
      <c r="BA34" s="296">
        <v>98</v>
      </c>
      <c r="BB34" s="296">
        <v>85</v>
      </c>
      <c r="BC34" s="296">
        <v>72</v>
      </c>
      <c r="BD34" s="296">
        <v>66</v>
      </c>
      <c r="BE34" s="296">
        <v>80</v>
      </c>
      <c r="BF34" s="296">
        <v>120</v>
      </c>
      <c r="BG34" s="296">
        <v>97</v>
      </c>
      <c r="BH34" s="296">
        <v>105</v>
      </c>
      <c r="BI34" s="296">
        <v>95</v>
      </c>
      <c r="BJ34" s="296">
        <v>103</v>
      </c>
      <c r="BK34" s="296">
        <v>90</v>
      </c>
      <c r="BL34" s="296">
        <v>88</v>
      </c>
      <c r="BM34" s="296">
        <v>88</v>
      </c>
      <c r="BN34" s="296">
        <v>73</v>
      </c>
      <c r="BO34" s="296">
        <v>82</v>
      </c>
      <c r="BP34" s="296">
        <v>76</v>
      </c>
      <c r="BQ34" s="296">
        <v>90</v>
      </c>
      <c r="BR34" s="296">
        <v>72</v>
      </c>
      <c r="BS34" s="296">
        <v>78</v>
      </c>
      <c r="BT34" s="296">
        <v>74</v>
      </c>
      <c r="BU34" s="296">
        <v>92</v>
      </c>
      <c r="BV34" s="296">
        <v>90</v>
      </c>
      <c r="BW34" s="296">
        <v>101</v>
      </c>
    </row>
    <row r="35" spans="1:75" x14ac:dyDescent="0.25">
      <c r="A35" t="s">
        <v>32</v>
      </c>
      <c r="B35" s="296">
        <v>5</v>
      </c>
      <c r="C35" s="296">
        <v>9</v>
      </c>
      <c r="D35" s="296">
        <v>13</v>
      </c>
      <c r="E35" s="296">
        <v>10</v>
      </c>
      <c r="F35" s="296">
        <v>13</v>
      </c>
      <c r="G35" s="296">
        <v>13</v>
      </c>
      <c r="H35" s="296">
        <v>16</v>
      </c>
      <c r="I35" s="296">
        <v>8</v>
      </c>
      <c r="J35" s="296">
        <v>9</v>
      </c>
      <c r="K35" s="296">
        <v>6</v>
      </c>
      <c r="L35" s="296">
        <v>6</v>
      </c>
      <c r="M35" s="296">
        <v>12</v>
      </c>
      <c r="N35" s="296">
        <v>23</v>
      </c>
      <c r="O35" s="296">
        <v>17</v>
      </c>
      <c r="P35" s="296">
        <v>12</v>
      </c>
      <c r="Q35" s="296">
        <v>12</v>
      </c>
      <c r="R35" s="296">
        <v>13</v>
      </c>
      <c r="S35" s="296">
        <v>15</v>
      </c>
      <c r="T35" s="296">
        <v>12</v>
      </c>
      <c r="U35" s="296">
        <v>15</v>
      </c>
      <c r="V35" s="296">
        <v>12</v>
      </c>
      <c r="W35" s="296">
        <v>9</v>
      </c>
      <c r="X35" s="296">
        <v>10</v>
      </c>
      <c r="Y35" s="296">
        <v>9</v>
      </c>
      <c r="Z35" s="296">
        <v>13</v>
      </c>
      <c r="AA35" s="296">
        <v>11</v>
      </c>
      <c r="AB35" s="296">
        <v>14</v>
      </c>
      <c r="AC35" s="296">
        <v>10</v>
      </c>
      <c r="AD35" s="296">
        <v>10</v>
      </c>
      <c r="AE35" s="296">
        <v>8</v>
      </c>
      <c r="AF35" s="296">
        <v>6</v>
      </c>
      <c r="AG35" s="296">
        <v>10</v>
      </c>
      <c r="AH35" s="296">
        <v>13</v>
      </c>
      <c r="AI35" s="296">
        <v>22</v>
      </c>
      <c r="AJ35" s="296">
        <v>11</v>
      </c>
      <c r="AK35" s="296">
        <v>16</v>
      </c>
      <c r="AL35" s="296">
        <v>7</v>
      </c>
      <c r="AM35" s="296">
        <v>9</v>
      </c>
      <c r="AN35" s="296">
        <v>4</v>
      </c>
      <c r="AO35" s="296">
        <v>3</v>
      </c>
      <c r="AP35" s="296">
        <v>11</v>
      </c>
      <c r="AQ35" s="296">
        <v>11</v>
      </c>
      <c r="AR35" s="296">
        <v>9</v>
      </c>
      <c r="AS35" s="296">
        <v>9</v>
      </c>
      <c r="AT35" s="296">
        <v>10</v>
      </c>
      <c r="AU35" s="296">
        <v>9</v>
      </c>
      <c r="AV35" s="296">
        <v>17</v>
      </c>
      <c r="AW35" s="296">
        <v>6</v>
      </c>
      <c r="AX35" s="296">
        <v>9</v>
      </c>
      <c r="AY35" s="296">
        <v>4</v>
      </c>
      <c r="AZ35" s="296">
        <v>12</v>
      </c>
      <c r="BA35" s="296">
        <v>5</v>
      </c>
      <c r="BB35" s="296">
        <v>7</v>
      </c>
      <c r="BC35" s="296">
        <v>5</v>
      </c>
      <c r="BD35" s="296">
        <v>6</v>
      </c>
      <c r="BE35" s="296">
        <v>5</v>
      </c>
      <c r="BF35" s="296">
        <v>13</v>
      </c>
      <c r="BG35" s="296">
        <v>9</v>
      </c>
      <c r="BH35" s="296">
        <v>15</v>
      </c>
      <c r="BI35" s="296">
        <v>11</v>
      </c>
      <c r="BJ35" s="296">
        <v>10</v>
      </c>
      <c r="BK35" s="296">
        <v>11</v>
      </c>
      <c r="BL35" s="296">
        <v>11</v>
      </c>
      <c r="BM35" s="296">
        <v>10</v>
      </c>
      <c r="BN35" s="296">
        <v>18</v>
      </c>
      <c r="BO35" s="296">
        <v>10</v>
      </c>
      <c r="BP35" s="296">
        <v>10</v>
      </c>
      <c r="BQ35" s="296">
        <v>15</v>
      </c>
      <c r="BR35" s="296">
        <v>22</v>
      </c>
      <c r="BS35" s="296">
        <v>14</v>
      </c>
      <c r="BT35" s="296">
        <v>25</v>
      </c>
      <c r="BU35" s="296">
        <v>24</v>
      </c>
      <c r="BV35" s="296">
        <v>32</v>
      </c>
      <c r="BW35" s="296">
        <v>29</v>
      </c>
    </row>
    <row r="36" spans="1:75" x14ac:dyDescent="0.25">
      <c r="A36" t="s">
        <v>33</v>
      </c>
      <c r="B36" s="296">
        <v>1</v>
      </c>
      <c r="C36" s="296" t="s">
        <v>18</v>
      </c>
      <c r="D36" s="296">
        <v>3</v>
      </c>
      <c r="E36" s="296">
        <v>6</v>
      </c>
      <c r="F36" s="296">
        <v>2</v>
      </c>
      <c r="G36" s="296">
        <v>1</v>
      </c>
      <c r="H36" s="296">
        <v>3</v>
      </c>
      <c r="I36" s="296">
        <v>4</v>
      </c>
      <c r="J36" s="296">
        <v>2</v>
      </c>
      <c r="K36" s="296" t="s">
        <v>18</v>
      </c>
      <c r="L36" s="296">
        <v>5</v>
      </c>
      <c r="M36" s="296">
        <v>5</v>
      </c>
      <c r="N36" s="296">
        <v>8</v>
      </c>
      <c r="O36" s="296">
        <v>12</v>
      </c>
      <c r="P36" s="296">
        <v>13</v>
      </c>
      <c r="Q36" s="296">
        <v>12</v>
      </c>
      <c r="R36" s="296">
        <v>8</v>
      </c>
      <c r="S36" s="296">
        <v>13</v>
      </c>
      <c r="T36" s="296">
        <v>14</v>
      </c>
      <c r="U36" s="296">
        <v>12</v>
      </c>
      <c r="V36" s="296">
        <v>15</v>
      </c>
      <c r="W36" s="296">
        <v>15</v>
      </c>
      <c r="X36" s="296">
        <v>20</v>
      </c>
      <c r="Y36" s="296">
        <v>12</v>
      </c>
      <c r="Z36" s="296">
        <v>11</v>
      </c>
      <c r="AA36" s="296">
        <v>15</v>
      </c>
      <c r="AB36" s="296">
        <v>7</v>
      </c>
      <c r="AC36" s="296">
        <v>9</v>
      </c>
      <c r="AD36" s="296">
        <v>10</v>
      </c>
      <c r="AE36" s="296">
        <v>10</v>
      </c>
      <c r="AF36" s="296">
        <v>13</v>
      </c>
      <c r="AG36" s="296">
        <v>12</v>
      </c>
      <c r="AH36" s="296">
        <v>6</v>
      </c>
      <c r="AI36" s="296">
        <v>9</v>
      </c>
      <c r="AJ36" s="296">
        <v>6</v>
      </c>
      <c r="AK36" s="296">
        <v>10</v>
      </c>
      <c r="AL36" s="296">
        <v>6</v>
      </c>
      <c r="AM36" s="296">
        <v>6</v>
      </c>
      <c r="AN36" s="296">
        <v>9</v>
      </c>
      <c r="AO36" s="296">
        <v>4</v>
      </c>
      <c r="AP36" s="296">
        <v>5</v>
      </c>
      <c r="AQ36" s="296">
        <v>8</v>
      </c>
      <c r="AR36" s="296">
        <v>11</v>
      </c>
      <c r="AS36" s="296">
        <v>14</v>
      </c>
      <c r="AT36" s="296">
        <v>16</v>
      </c>
      <c r="AU36" s="296">
        <v>14</v>
      </c>
      <c r="AV36" s="296">
        <v>17</v>
      </c>
      <c r="AW36" s="296">
        <v>15</v>
      </c>
      <c r="AX36" s="296">
        <v>17</v>
      </c>
      <c r="AY36" s="296">
        <v>11</v>
      </c>
      <c r="AZ36" s="296">
        <v>9</v>
      </c>
      <c r="BA36" s="296">
        <v>9</v>
      </c>
      <c r="BB36" s="296">
        <v>7</v>
      </c>
      <c r="BC36" s="296">
        <v>7</v>
      </c>
      <c r="BD36" s="296">
        <v>10</v>
      </c>
      <c r="BE36" s="296">
        <v>10</v>
      </c>
      <c r="BF36" s="296">
        <v>14</v>
      </c>
      <c r="BG36" s="296">
        <v>7</v>
      </c>
      <c r="BH36" s="296">
        <v>4</v>
      </c>
      <c r="BI36" s="296">
        <v>3</v>
      </c>
      <c r="BJ36" s="296">
        <v>3</v>
      </c>
      <c r="BK36" s="296">
        <v>7</v>
      </c>
      <c r="BL36" s="296">
        <v>7</v>
      </c>
      <c r="BM36" s="296">
        <v>7</v>
      </c>
      <c r="BN36" s="296">
        <v>8</v>
      </c>
      <c r="BO36" s="296">
        <v>10</v>
      </c>
      <c r="BP36" s="296">
        <v>4</v>
      </c>
      <c r="BQ36" s="296">
        <v>6</v>
      </c>
      <c r="BR36" s="296">
        <v>7</v>
      </c>
      <c r="BS36" s="296">
        <v>8</v>
      </c>
      <c r="BT36" s="296">
        <v>4</v>
      </c>
      <c r="BU36" s="296">
        <v>5</v>
      </c>
      <c r="BV36" s="296">
        <v>9</v>
      </c>
      <c r="BW36" s="296">
        <v>13</v>
      </c>
    </row>
    <row r="37" spans="1:75" x14ac:dyDescent="0.25">
      <c r="A37" t="s">
        <v>34</v>
      </c>
      <c r="B37" s="296">
        <v>5</v>
      </c>
      <c r="C37" s="296">
        <v>5</v>
      </c>
      <c r="D37" s="296">
        <v>9</v>
      </c>
      <c r="E37" s="296">
        <v>8</v>
      </c>
      <c r="F37" s="296">
        <v>6</v>
      </c>
      <c r="G37" s="296">
        <v>8</v>
      </c>
      <c r="H37" s="296">
        <v>10</v>
      </c>
      <c r="I37" s="296">
        <v>4</v>
      </c>
      <c r="J37" s="296">
        <v>4</v>
      </c>
      <c r="K37" s="296">
        <v>3</v>
      </c>
      <c r="L37" s="296">
        <v>2</v>
      </c>
      <c r="M37" s="296">
        <v>4</v>
      </c>
      <c r="N37" s="296">
        <v>1</v>
      </c>
      <c r="O37" s="296">
        <v>1</v>
      </c>
      <c r="P37" s="296">
        <v>1</v>
      </c>
      <c r="Q37" s="296" t="s">
        <v>18</v>
      </c>
      <c r="R37" s="296" t="s">
        <v>18</v>
      </c>
      <c r="S37" s="296" t="s">
        <v>18</v>
      </c>
      <c r="T37" s="296">
        <v>1</v>
      </c>
      <c r="U37" s="296">
        <v>5</v>
      </c>
      <c r="V37" s="296">
        <v>5</v>
      </c>
      <c r="W37" s="296">
        <v>2</v>
      </c>
      <c r="X37" s="296">
        <v>2</v>
      </c>
      <c r="Y37" s="296">
        <v>4</v>
      </c>
      <c r="Z37" s="296">
        <v>2</v>
      </c>
      <c r="AA37" s="296">
        <v>2</v>
      </c>
      <c r="AB37" s="296">
        <v>1</v>
      </c>
      <c r="AC37" s="296">
        <v>1</v>
      </c>
      <c r="AD37" s="296">
        <v>1</v>
      </c>
      <c r="AE37" s="296">
        <v>2</v>
      </c>
      <c r="AF37" s="296">
        <v>3</v>
      </c>
      <c r="AG37" s="296">
        <v>3</v>
      </c>
      <c r="AH37" s="296">
        <v>2</v>
      </c>
      <c r="AI37" s="296">
        <v>3</v>
      </c>
      <c r="AJ37" s="296" t="s">
        <v>18</v>
      </c>
      <c r="AK37" s="296" t="s">
        <v>18</v>
      </c>
      <c r="AL37" s="296" t="s">
        <v>18</v>
      </c>
      <c r="AM37" s="296">
        <v>1</v>
      </c>
      <c r="AN37" s="296">
        <v>1</v>
      </c>
      <c r="AO37" s="296" t="s">
        <v>18</v>
      </c>
      <c r="AP37" s="296">
        <v>7</v>
      </c>
      <c r="AQ37" s="296">
        <v>2</v>
      </c>
      <c r="AR37" s="296">
        <v>2</v>
      </c>
      <c r="AS37" s="296">
        <v>2</v>
      </c>
      <c r="AT37" s="296">
        <v>2</v>
      </c>
      <c r="AU37" s="296">
        <v>2</v>
      </c>
      <c r="AV37" s="296">
        <v>1</v>
      </c>
      <c r="AW37" s="296">
        <v>1</v>
      </c>
      <c r="AX37" s="296">
        <v>1</v>
      </c>
      <c r="AY37" s="296">
        <v>3</v>
      </c>
      <c r="AZ37" s="296">
        <v>2</v>
      </c>
      <c r="BA37" s="296">
        <v>1</v>
      </c>
      <c r="BB37" s="296">
        <v>2</v>
      </c>
      <c r="BC37" s="296">
        <v>1</v>
      </c>
      <c r="BD37" s="296">
        <v>3</v>
      </c>
      <c r="BE37" s="296">
        <v>4</v>
      </c>
      <c r="BF37" s="296">
        <v>3</v>
      </c>
      <c r="BG37" s="296">
        <v>1</v>
      </c>
      <c r="BH37" s="296">
        <v>2</v>
      </c>
      <c r="BI37" s="296">
        <v>3</v>
      </c>
      <c r="BJ37" s="296">
        <v>11</v>
      </c>
      <c r="BK37" s="296">
        <v>7</v>
      </c>
      <c r="BL37" s="296">
        <v>6</v>
      </c>
      <c r="BM37" s="296">
        <v>6</v>
      </c>
      <c r="BN37" s="296">
        <v>5</v>
      </c>
      <c r="BO37" s="296">
        <v>4</v>
      </c>
      <c r="BP37" s="296">
        <v>2</v>
      </c>
      <c r="BQ37" s="296">
        <v>1</v>
      </c>
      <c r="BR37" s="296">
        <v>1</v>
      </c>
      <c r="BS37" s="296">
        <v>2</v>
      </c>
      <c r="BT37" s="296">
        <v>1</v>
      </c>
      <c r="BU37" s="296">
        <v>2</v>
      </c>
      <c r="BV37" s="296">
        <v>2</v>
      </c>
      <c r="BW37" s="296">
        <v>2</v>
      </c>
    </row>
    <row r="38" spans="1:75" x14ac:dyDescent="0.25">
      <c r="A38" t="s">
        <v>35</v>
      </c>
      <c r="B38" s="296">
        <v>1656</v>
      </c>
      <c r="C38" s="296">
        <v>2499</v>
      </c>
      <c r="D38" s="296">
        <v>3715</v>
      </c>
      <c r="E38" s="296">
        <v>4902</v>
      </c>
      <c r="F38" s="296">
        <v>4714</v>
      </c>
      <c r="G38" s="296">
        <v>3692</v>
      </c>
      <c r="H38" s="296">
        <v>2892</v>
      </c>
      <c r="I38" s="296">
        <v>2940</v>
      </c>
      <c r="J38" s="296">
        <v>3996</v>
      </c>
      <c r="K38" s="296">
        <v>4761</v>
      </c>
      <c r="L38" s="296">
        <v>5242</v>
      </c>
      <c r="M38" s="296">
        <v>5352</v>
      </c>
      <c r="N38" s="296">
        <v>5317</v>
      </c>
      <c r="O38" s="296">
        <v>4602</v>
      </c>
      <c r="P38" s="296">
        <v>4360</v>
      </c>
      <c r="Q38" s="296">
        <v>4200</v>
      </c>
      <c r="R38" s="296">
        <v>3912</v>
      </c>
      <c r="S38" s="296">
        <v>3744</v>
      </c>
      <c r="T38" s="296">
        <v>3708</v>
      </c>
      <c r="U38" s="296">
        <v>3518</v>
      </c>
      <c r="V38" s="296">
        <v>3486</v>
      </c>
      <c r="W38" s="296">
        <v>3349</v>
      </c>
      <c r="X38" s="296">
        <v>3304</v>
      </c>
      <c r="Y38" s="296">
        <v>3184</v>
      </c>
      <c r="Z38" s="296">
        <v>3060</v>
      </c>
      <c r="AA38" s="296">
        <v>2796</v>
      </c>
      <c r="AB38" s="296">
        <v>2723</v>
      </c>
      <c r="AC38" s="296">
        <v>2658</v>
      </c>
      <c r="AD38" s="296">
        <v>2459</v>
      </c>
      <c r="AE38" s="296">
        <v>2269</v>
      </c>
      <c r="AF38" s="296">
        <v>2092</v>
      </c>
      <c r="AG38" s="296">
        <v>1826</v>
      </c>
      <c r="AH38" s="296">
        <v>1535</v>
      </c>
      <c r="AI38" s="296">
        <v>1241</v>
      </c>
      <c r="AJ38" s="296">
        <v>1167</v>
      </c>
      <c r="AK38" s="296">
        <v>1140</v>
      </c>
      <c r="AL38" s="296">
        <v>1228</v>
      </c>
      <c r="AM38" s="296">
        <v>1044</v>
      </c>
      <c r="AN38" s="296">
        <v>1064</v>
      </c>
      <c r="AO38" s="296">
        <v>1029</v>
      </c>
      <c r="AP38" s="296">
        <v>946</v>
      </c>
      <c r="AQ38" s="296">
        <v>870</v>
      </c>
      <c r="AR38" s="296">
        <v>878</v>
      </c>
      <c r="AS38" s="296">
        <v>887</v>
      </c>
      <c r="AT38" s="296">
        <v>896</v>
      </c>
      <c r="AU38" s="296">
        <v>780</v>
      </c>
      <c r="AV38" s="296">
        <v>842</v>
      </c>
      <c r="AW38" s="296">
        <v>866</v>
      </c>
      <c r="AX38" s="296">
        <v>901</v>
      </c>
      <c r="AY38" s="296">
        <v>816</v>
      </c>
      <c r="AZ38" s="296">
        <v>828</v>
      </c>
      <c r="BA38" s="296">
        <v>828</v>
      </c>
      <c r="BB38" s="296">
        <v>782</v>
      </c>
      <c r="BC38" s="296">
        <v>732</v>
      </c>
      <c r="BD38" s="296">
        <v>726</v>
      </c>
      <c r="BE38" s="296">
        <v>744</v>
      </c>
      <c r="BF38" s="296">
        <v>820</v>
      </c>
      <c r="BG38" s="296">
        <v>835</v>
      </c>
      <c r="BH38" s="296">
        <v>850</v>
      </c>
      <c r="BI38" s="296">
        <v>862</v>
      </c>
      <c r="BJ38" s="296">
        <v>946</v>
      </c>
      <c r="BK38" s="296">
        <v>1034</v>
      </c>
      <c r="BL38" s="296">
        <v>1091</v>
      </c>
      <c r="BM38" s="296">
        <v>1109</v>
      </c>
      <c r="BN38" s="296">
        <v>1007</v>
      </c>
      <c r="BO38" s="296">
        <v>996</v>
      </c>
      <c r="BP38" s="296">
        <v>1074</v>
      </c>
      <c r="BQ38" s="296">
        <v>1069</v>
      </c>
      <c r="BR38" s="296">
        <v>1086</v>
      </c>
      <c r="BS38" s="296">
        <v>1069</v>
      </c>
      <c r="BT38" s="296">
        <v>1098</v>
      </c>
      <c r="BU38" s="296">
        <v>1065</v>
      </c>
      <c r="BV38" s="296">
        <v>1096</v>
      </c>
      <c r="BW38" s="296">
        <v>1001</v>
      </c>
    </row>
    <row r="39" spans="1:75" x14ac:dyDescent="0.25">
      <c r="A39" t="s">
        <v>36</v>
      </c>
      <c r="B39" s="296">
        <v>19</v>
      </c>
      <c r="C39" s="296">
        <v>20</v>
      </c>
      <c r="D39" s="296">
        <v>19</v>
      </c>
      <c r="E39" s="296">
        <v>17</v>
      </c>
      <c r="F39" s="296">
        <v>19</v>
      </c>
      <c r="G39" s="296">
        <v>18</v>
      </c>
      <c r="H39" s="296">
        <v>10</v>
      </c>
      <c r="I39" s="296">
        <v>10</v>
      </c>
      <c r="J39" s="296">
        <v>14</v>
      </c>
      <c r="K39" s="296">
        <v>9</v>
      </c>
      <c r="L39" s="296">
        <v>13</v>
      </c>
      <c r="M39" s="296">
        <v>17</v>
      </c>
      <c r="N39" s="296">
        <v>19</v>
      </c>
      <c r="O39" s="296">
        <v>17</v>
      </c>
      <c r="P39" s="296">
        <v>19</v>
      </c>
      <c r="Q39" s="296">
        <v>24</v>
      </c>
      <c r="R39" s="296">
        <v>21</v>
      </c>
      <c r="S39" s="296">
        <v>14</v>
      </c>
      <c r="T39" s="296">
        <v>16</v>
      </c>
      <c r="U39" s="296">
        <v>18</v>
      </c>
      <c r="V39" s="296">
        <v>22</v>
      </c>
      <c r="W39" s="296">
        <v>21</v>
      </c>
      <c r="X39" s="296">
        <v>19</v>
      </c>
      <c r="Y39" s="296">
        <v>17</v>
      </c>
      <c r="Z39" s="296">
        <v>15</v>
      </c>
      <c r="AA39" s="296">
        <v>12</v>
      </c>
      <c r="AB39" s="296">
        <v>15</v>
      </c>
      <c r="AC39" s="296">
        <v>13</v>
      </c>
      <c r="AD39" s="296">
        <v>14</v>
      </c>
      <c r="AE39" s="296">
        <v>25</v>
      </c>
      <c r="AF39" s="296">
        <v>36</v>
      </c>
      <c r="AG39" s="296">
        <v>26</v>
      </c>
      <c r="AH39" s="296">
        <v>21</v>
      </c>
      <c r="AI39" s="296">
        <v>26</v>
      </c>
      <c r="AJ39" s="296">
        <v>27</v>
      </c>
      <c r="AK39" s="296">
        <v>17</v>
      </c>
      <c r="AL39" s="296">
        <v>13</v>
      </c>
      <c r="AM39" s="296">
        <v>8</v>
      </c>
      <c r="AN39" s="296">
        <v>12</v>
      </c>
      <c r="AO39" s="296">
        <v>13</v>
      </c>
      <c r="AP39" s="296">
        <v>14</v>
      </c>
      <c r="AQ39" s="296">
        <v>19</v>
      </c>
      <c r="AR39" s="296">
        <v>22</v>
      </c>
      <c r="AS39" s="296">
        <v>17</v>
      </c>
      <c r="AT39" s="296">
        <v>24</v>
      </c>
      <c r="AU39" s="296">
        <v>17</v>
      </c>
      <c r="AV39" s="296">
        <v>16</v>
      </c>
      <c r="AW39" s="296">
        <v>14</v>
      </c>
      <c r="AX39" s="296">
        <v>16</v>
      </c>
      <c r="AY39" s="296">
        <v>21</v>
      </c>
      <c r="AZ39" s="296">
        <v>19</v>
      </c>
      <c r="BA39" s="296">
        <v>17</v>
      </c>
      <c r="BB39" s="296">
        <v>14</v>
      </c>
      <c r="BC39" s="296">
        <v>13</v>
      </c>
      <c r="BD39" s="296">
        <v>15</v>
      </c>
      <c r="BE39" s="296">
        <v>5</v>
      </c>
      <c r="BF39" s="296">
        <v>9</v>
      </c>
      <c r="BG39" s="296">
        <v>9</v>
      </c>
      <c r="BH39" s="296">
        <v>7</v>
      </c>
      <c r="BI39" s="296">
        <v>14</v>
      </c>
      <c r="BJ39" s="296">
        <v>13</v>
      </c>
      <c r="BK39" s="296">
        <v>10</v>
      </c>
      <c r="BL39" s="296">
        <v>14</v>
      </c>
      <c r="BM39" s="296">
        <v>18</v>
      </c>
      <c r="BN39" s="296">
        <v>22</v>
      </c>
      <c r="BO39" s="296">
        <v>30</v>
      </c>
      <c r="BP39" s="296">
        <v>25</v>
      </c>
      <c r="BQ39" s="296">
        <v>32</v>
      </c>
      <c r="BR39" s="296">
        <v>23</v>
      </c>
      <c r="BS39" s="296">
        <v>15</v>
      </c>
      <c r="BT39" s="296">
        <v>16</v>
      </c>
      <c r="BU39" s="296">
        <v>20</v>
      </c>
      <c r="BV39" s="296">
        <v>19</v>
      </c>
      <c r="BW39" s="296">
        <v>17</v>
      </c>
    </row>
    <row r="40" spans="1:75" x14ac:dyDescent="0.25">
      <c r="A40" t="s">
        <v>37</v>
      </c>
      <c r="B40" s="296">
        <v>15</v>
      </c>
      <c r="C40" s="296">
        <v>17</v>
      </c>
      <c r="D40" s="296">
        <v>17</v>
      </c>
      <c r="E40" s="296">
        <v>19</v>
      </c>
      <c r="F40" s="296">
        <v>20</v>
      </c>
      <c r="G40" s="296">
        <v>18</v>
      </c>
      <c r="H40" s="296">
        <v>15</v>
      </c>
      <c r="I40" s="296">
        <v>15</v>
      </c>
      <c r="J40" s="296">
        <v>14</v>
      </c>
      <c r="K40" s="296">
        <v>11</v>
      </c>
      <c r="L40" s="296">
        <v>6</v>
      </c>
      <c r="M40" s="296">
        <v>7</v>
      </c>
      <c r="N40" s="296">
        <v>9</v>
      </c>
      <c r="O40" s="296">
        <v>6</v>
      </c>
      <c r="P40" s="296">
        <v>4</v>
      </c>
      <c r="Q40" s="296">
        <v>1</v>
      </c>
      <c r="R40" s="296">
        <v>3</v>
      </c>
      <c r="S40" s="296">
        <v>5</v>
      </c>
      <c r="T40" s="296">
        <v>4</v>
      </c>
      <c r="U40" s="296">
        <v>3</v>
      </c>
      <c r="V40" s="296">
        <v>3</v>
      </c>
      <c r="W40" s="296">
        <v>4</v>
      </c>
      <c r="X40" s="296">
        <v>5</v>
      </c>
      <c r="Y40" s="296">
        <v>4</v>
      </c>
      <c r="Z40" s="296">
        <v>1</v>
      </c>
      <c r="AA40" s="296">
        <v>1</v>
      </c>
      <c r="AB40" s="296">
        <v>4</v>
      </c>
      <c r="AC40" s="296">
        <v>2</v>
      </c>
      <c r="AD40" s="296">
        <v>3</v>
      </c>
      <c r="AE40" s="296">
        <v>2</v>
      </c>
      <c r="AF40" s="296">
        <v>2</v>
      </c>
      <c r="AG40" s="296">
        <v>1</v>
      </c>
      <c r="AH40" s="296">
        <v>1</v>
      </c>
      <c r="AI40" s="296" t="s">
        <v>18</v>
      </c>
      <c r="AJ40" s="296" t="s">
        <v>18</v>
      </c>
      <c r="AK40" s="296" t="s">
        <v>18</v>
      </c>
      <c r="AL40" s="296">
        <v>1</v>
      </c>
      <c r="AM40" s="296">
        <v>1</v>
      </c>
      <c r="AN40" s="296">
        <v>3</v>
      </c>
      <c r="AO40" s="296">
        <v>4</v>
      </c>
      <c r="AP40" s="296">
        <v>3</v>
      </c>
      <c r="AQ40" s="296">
        <v>1</v>
      </c>
      <c r="AR40" s="296">
        <v>1</v>
      </c>
      <c r="AS40" s="296" t="s">
        <v>18</v>
      </c>
      <c r="AT40" s="296">
        <v>3</v>
      </c>
      <c r="AU40" s="296">
        <v>2</v>
      </c>
      <c r="AV40" s="296">
        <v>2</v>
      </c>
      <c r="AW40" s="296">
        <v>2</v>
      </c>
      <c r="AX40" s="296">
        <v>2</v>
      </c>
      <c r="AY40" s="296">
        <v>2</v>
      </c>
      <c r="AZ40" s="296">
        <v>6</v>
      </c>
      <c r="BA40" s="296">
        <v>6</v>
      </c>
      <c r="BB40" s="296">
        <v>3</v>
      </c>
      <c r="BC40" s="296">
        <v>2</v>
      </c>
      <c r="BD40" s="296">
        <v>1</v>
      </c>
      <c r="BE40" s="296">
        <v>1</v>
      </c>
      <c r="BF40" s="296">
        <v>1</v>
      </c>
      <c r="BG40" s="296">
        <v>1</v>
      </c>
      <c r="BH40" s="296">
        <v>1</v>
      </c>
      <c r="BI40" s="296">
        <v>2</v>
      </c>
      <c r="BJ40" s="296">
        <v>1</v>
      </c>
      <c r="BK40" s="296">
        <v>1</v>
      </c>
      <c r="BL40" s="296">
        <v>3</v>
      </c>
      <c r="BM40" s="296">
        <v>1</v>
      </c>
      <c r="BN40" s="296">
        <v>2</v>
      </c>
      <c r="BO40" s="296">
        <v>3</v>
      </c>
      <c r="BP40" s="296">
        <v>1</v>
      </c>
      <c r="BQ40" s="296">
        <v>3</v>
      </c>
      <c r="BR40" s="296">
        <v>1</v>
      </c>
      <c r="BS40" s="296">
        <v>3</v>
      </c>
      <c r="BT40" s="296">
        <v>1</v>
      </c>
      <c r="BU40" s="296">
        <v>2</v>
      </c>
      <c r="BV40" s="296">
        <v>2</v>
      </c>
      <c r="BW40" s="296">
        <v>1</v>
      </c>
    </row>
    <row r="41" spans="1:75" x14ac:dyDescent="0.25">
      <c r="A41" t="s">
        <v>38</v>
      </c>
      <c r="B41" s="296">
        <v>5</v>
      </c>
      <c r="C41" s="296">
        <v>4</v>
      </c>
      <c r="D41" s="296">
        <v>4</v>
      </c>
      <c r="E41" s="296">
        <v>4</v>
      </c>
      <c r="F41" s="296">
        <v>3</v>
      </c>
      <c r="G41" s="296">
        <v>3</v>
      </c>
      <c r="H41" s="296">
        <v>3</v>
      </c>
      <c r="I41" s="296">
        <v>3</v>
      </c>
      <c r="J41" s="296">
        <v>3</v>
      </c>
      <c r="K41" s="296">
        <v>3</v>
      </c>
      <c r="L41" s="296">
        <v>4</v>
      </c>
      <c r="M41" s="296">
        <v>2</v>
      </c>
      <c r="N41" s="296">
        <v>1</v>
      </c>
      <c r="O41" s="296">
        <v>1</v>
      </c>
      <c r="P41" s="296">
        <v>1</v>
      </c>
      <c r="Q41" s="296">
        <v>1</v>
      </c>
      <c r="R41" s="296">
        <v>5</v>
      </c>
      <c r="S41" s="296">
        <v>7</v>
      </c>
      <c r="T41" s="296">
        <v>4</v>
      </c>
      <c r="U41" s="296">
        <v>3</v>
      </c>
      <c r="V41" s="296">
        <v>3</v>
      </c>
      <c r="W41" s="296">
        <v>5</v>
      </c>
      <c r="X41" s="296">
        <v>5</v>
      </c>
      <c r="Y41" s="296">
        <v>5</v>
      </c>
      <c r="Z41" s="296">
        <v>5</v>
      </c>
      <c r="AA41" s="296">
        <v>5</v>
      </c>
      <c r="AB41" s="296">
        <v>7</v>
      </c>
      <c r="AC41" s="296">
        <v>3</v>
      </c>
      <c r="AD41" s="296">
        <v>10</v>
      </c>
      <c r="AE41" s="296">
        <v>8</v>
      </c>
      <c r="AF41" s="296">
        <v>4</v>
      </c>
      <c r="AG41" s="296">
        <v>1</v>
      </c>
      <c r="AH41" s="296">
        <v>3</v>
      </c>
      <c r="AI41" s="296">
        <v>1</v>
      </c>
      <c r="AJ41" s="296">
        <v>1</v>
      </c>
      <c r="AK41" s="296">
        <v>3</v>
      </c>
      <c r="AL41" s="296">
        <v>2</v>
      </c>
      <c r="AM41" s="296">
        <v>1</v>
      </c>
      <c r="AN41" s="296">
        <v>2</v>
      </c>
      <c r="AO41" s="296">
        <v>5</v>
      </c>
      <c r="AP41" s="296">
        <v>3</v>
      </c>
      <c r="AQ41" s="296">
        <v>4</v>
      </c>
      <c r="AR41" s="296">
        <v>3</v>
      </c>
      <c r="AS41" s="296">
        <v>1</v>
      </c>
      <c r="AT41" s="296">
        <v>2</v>
      </c>
      <c r="AU41" s="296">
        <v>2</v>
      </c>
      <c r="AV41" s="296">
        <v>1</v>
      </c>
      <c r="AW41" s="296">
        <v>3</v>
      </c>
      <c r="AX41" s="296" t="s">
        <v>18</v>
      </c>
      <c r="AY41" s="296">
        <v>1</v>
      </c>
      <c r="AZ41" s="296">
        <v>3</v>
      </c>
      <c r="BA41" s="296">
        <v>1</v>
      </c>
      <c r="BB41" s="296">
        <v>3</v>
      </c>
      <c r="BC41" s="296">
        <v>2</v>
      </c>
      <c r="BD41" s="296" t="s">
        <v>18</v>
      </c>
      <c r="BE41" s="296">
        <v>2</v>
      </c>
      <c r="BF41" s="296">
        <v>7</v>
      </c>
      <c r="BG41" s="296">
        <v>2</v>
      </c>
      <c r="BH41" s="296">
        <v>2</v>
      </c>
      <c r="BI41" s="296">
        <v>2</v>
      </c>
      <c r="BJ41" s="296" t="s">
        <v>18</v>
      </c>
      <c r="BK41" s="296" t="s">
        <v>18</v>
      </c>
      <c r="BL41" s="296" t="s">
        <v>18</v>
      </c>
      <c r="BM41" s="296">
        <v>2</v>
      </c>
      <c r="BN41" s="296" t="s">
        <v>18</v>
      </c>
      <c r="BO41" s="296">
        <v>1</v>
      </c>
      <c r="BP41" s="296">
        <v>4</v>
      </c>
      <c r="BQ41" s="296">
        <v>4</v>
      </c>
      <c r="BR41" s="296">
        <v>4</v>
      </c>
      <c r="BS41" s="296">
        <v>3</v>
      </c>
      <c r="BT41" s="296">
        <v>3</v>
      </c>
      <c r="BU41" s="296">
        <v>3</v>
      </c>
      <c r="BV41" s="296">
        <v>2</v>
      </c>
      <c r="BW41" s="296">
        <v>5</v>
      </c>
    </row>
    <row r="42" spans="1:75" x14ac:dyDescent="0.25">
      <c r="A42" t="s">
        <v>39</v>
      </c>
      <c r="B42" s="296">
        <v>16</v>
      </c>
      <c r="C42" s="296">
        <v>17</v>
      </c>
      <c r="D42" s="296">
        <v>22</v>
      </c>
      <c r="E42" s="296">
        <v>23</v>
      </c>
      <c r="F42" s="296">
        <v>25</v>
      </c>
      <c r="G42" s="296">
        <v>19</v>
      </c>
      <c r="H42" s="296">
        <v>19</v>
      </c>
      <c r="I42" s="296">
        <v>15</v>
      </c>
      <c r="J42" s="296">
        <v>23</v>
      </c>
      <c r="K42" s="296">
        <v>24</v>
      </c>
      <c r="L42" s="296">
        <v>22</v>
      </c>
      <c r="M42" s="296">
        <v>17</v>
      </c>
      <c r="N42" s="296">
        <v>18</v>
      </c>
      <c r="O42" s="296">
        <v>15</v>
      </c>
      <c r="P42" s="296">
        <v>15</v>
      </c>
      <c r="Q42" s="296">
        <v>18</v>
      </c>
      <c r="R42" s="296">
        <v>18</v>
      </c>
      <c r="S42" s="296">
        <v>14</v>
      </c>
      <c r="T42" s="296">
        <v>14</v>
      </c>
      <c r="U42" s="296">
        <v>18</v>
      </c>
      <c r="V42" s="296">
        <v>10</v>
      </c>
      <c r="W42" s="296">
        <v>10</v>
      </c>
      <c r="X42" s="296">
        <v>11</v>
      </c>
      <c r="Y42" s="296">
        <v>11</v>
      </c>
      <c r="Z42" s="296">
        <v>3</v>
      </c>
      <c r="AA42" s="296">
        <v>11</v>
      </c>
      <c r="AB42" s="296">
        <v>9</v>
      </c>
      <c r="AC42" s="296">
        <v>7</v>
      </c>
      <c r="AD42" s="296">
        <v>10</v>
      </c>
      <c r="AE42" s="296">
        <v>12</v>
      </c>
      <c r="AF42" s="296">
        <v>8</v>
      </c>
      <c r="AG42" s="296">
        <v>7</v>
      </c>
      <c r="AH42" s="296">
        <v>5</v>
      </c>
      <c r="AI42" s="296">
        <v>7</v>
      </c>
      <c r="AJ42" s="296">
        <v>7</v>
      </c>
      <c r="AK42" s="296">
        <v>12</v>
      </c>
      <c r="AL42" s="296">
        <v>9</v>
      </c>
      <c r="AM42" s="296">
        <v>9</v>
      </c>
      <c r="AN42" s="296">
        <v>8</v>
      </c>
      <c r="AO42" s="296">
        <v>5</v>
      </c>
      <c r="AP42" s="296">
        <v>7</v>
      </c>
      <c r="AQ42" s="296">
        <v>6</v>
      </c>
      <c r="AR42" s="296">
        <v>11</v>
      </c>
      <c r="AS42" s="296">
        <v>11</v>
      </c>
      <c r="AT42" s="296">
        <v>22</v>
      </c>
      <c r="AU42" s="296">
        <v>18</v>
      </c>
      <c r="AV42" s="296">
        <v>12</v>
      </c>
      <c r="AW42" s="296">
        <v>12</v>
      </c>
      <c r="AX42" s="296">
        <v>8</v>
      </c>
      <c r="AY42" s="296">
        <v>5</v>
      </c>
      <c r="AZ42" s="296">
        <v>6</v>
      </c>
      <c r="BA42" s="296">
        <v>7</v>
      </c>
      <c r="BB42" s="296">
        <v>8</v>
      </c>
      <c r="BC42" s="296">
        <v>6</v>
      </c>
      <c r="BD42" s="296">
        <v>8</v>
      </c>
      <c r="BE42" s="296">
        <v>10</v>
      </c>
      <c r="BF42" s="296">
        <v>15</v>
      </c>
      <c r="BG42" s="296">
        <v>11</v>
      </c>
      <c r="BH42" s="296">
        <v>17</v>
      </c>
      <c r="BI42" s="296">
        <v>19</v>
      </c>
      <c r="BJ42" s="296">
        <v>18</v>
      </c>
      <c r="BK42" s="296">
        <v>22</v>
      </c>
      <c r="BL42" s="296">
        <v>20</v>
      </c>
      <c r="BM42" s="296">
        <v>21</v>
      </c>
      <c r="BN42" s="296">
        <v>19</v>
      </c>
      <c r="BO42" s="296">
        <v>16</v>
      </c>
      <c r="BP42" s="296">
        <v>19</v>
      </c>
      <c r="BQ42" s="296">
        <v>19</v>
      </c>
      <c r="BR42" s="296">
        <v>17</v>
      </c>
      <c r="BS42" s="296">
        <v>16</v>
      </c>
      <c r="BT42" s="296">
        <v>15</v>
      </c>
      <c r="BU42" s="296">
        <v>14</v>
      </c>
      <c r="BV42" s="296">
        <v>25</v>
      </c>
      <c r="BW42" s="296">
        <v>24</v>
      </c>
    </row>
    <row r="43" spans="1:75" x14ac:dyDescent="0.25">
      <c r="A43" t="s">
        <v>40</v>
      </c>
      <c r="B43" s="296">
        <v>35</v>
      </c>
      <c r="C43" s="296">
        <v>36</v>
      </c>
      <c r="D43" s="296">
        <v>28</v>
      </c>
      <c r="E43" s="296">
        <v>24</v>
      </c>
      <c r="F43" s="296">
        <v>23</v>
      </c>
      <c r="G43" s="296">
        <v>25</v>
      </c>
      <c r="H43" s="296">
        <v>22</v>
      </c>
      <c r="I43" s="296">
        <v>28</v>
      </c>
      <c r="J43" s="296">
        <v>24</v>
      </c>
      <c r="K43" s="296">
        <v>22</v>
      </c>
      <c r="L43" s="296">
        <v>22</v>
      </c>
      <c r="M43" s="296">
        <v>30</v>
      </c>
      <c r="N43" s="296">
        <v>27</v>
      </c>
      <c r="O43" s="296">
        <v>21</v>
      </c>
      <c r="P43" s="296">
        <v>28</v>
      </c>
      <c r="Q43" s="296">
        <v>28</v>
      </c>
      <c r="R43" s="296">
        <v>29</v>
      </c>
      <c r="S43" s="296">
        <v>34</v>
      </c>
      <c r="T43" s="296">
        <v>37</v>
      </c>
      <c r="U43" s="296">
        <v>39</v>
      </c>
      <c r="V43" s="296">
        <v>42</v>
      </c>
      <c r="W43" s="296">
        <v>52</v>
      </c>
      <c r="X43" s="296">
        <v>67</v>
      </c>
      <c r="Y43" s="296">
        <v>48</v>
      </c>
      <c r="Z43" s="296">
        <v>41</v>
      </c>
      <c r="AA43" s="296">
        <v>40</v>
      </c>
      <c r="AB43" s="296">
        <v>35</v>
      </c>
      <c r="AC43" s="296">
        <v>27</v>
      </c>
      <c r="AD43" s="296">
        <v>22</v>
      </c>
      <c r="AE43" s="296">
        <v>28</v>
      </c>
      <c r="AF43" s="296">
        <v>24</v>
      </c>
      <c r="AG43" s="296">
        <v>23</v>
      </c>
      <c r="AH43" s="296">
        <v>24</v>
      </c>
      <c r="AI43" s="296">
        <v>41</v>
      </c>
      <c r="AJ43" s="296">
        <v>37</v>
      </c>
      <c r="AK43" s="296">
        <v>39</v>
      </c>
      <c r="AL43" s="296">
        <v>24</v>
      </c>
      <c r="AM43" s="296">
        <v>30</v>
      </c>
      <c r="AN43" s="296">
        <v>36</v>
      </c>
      <c r="AO43" s="296">
        <v>29</v>
      </c>
      <c r="AP43" s="296">
        <v>34</v>
      </c>
      <c r="AQ43" s="296">
        <v>24</v>
      </c>
      <c r="AR43" s="296">
        <v>15</v>
      </c>
      <c r="AS43" s="296">
        <v>14</v>
      </c>
      <c r="AT43" s="296">
        <v>23</v>
      </c>
      <c r="AU43" s="296">
        <v>16</v>
      </c>
      <c r="AV43" s="296">
        <v>34</v>
      </c>
      <c r="AW43" s="296">
        <v>20</v>
      </c>
      <c r="AX43" s="296">
        <v>13</v>
      </c>
      <c r="AY43" s="296">
        <v>12</v>
      </c>
      <c r="AZ43" s="296">
        <v>36</v>
      </c>
      <c r="BA43" s="296">
        <v>24</v>
      </c>
      <c r="BB43" s="296">
        <v>37</v>
      </c>
      <c r="BC43" s="296">
        <v>28</v>
      </c>
      <c r="BD43" s="296">
        <v>21</v>
      </c>
      <c r="BE43" s="296">
        <v>23</v>
      </c>
      <c r="BF43" s="296">
        <v>28</v>
      </c>
      <c r="BG43" s="296">
        <v>29</v>
      </c>
      <c r="BH43" s="296">
        <v>29</v>
      </c>
      <c r="BI43" s="296">
        <v>33</v>
      </c>
      <c r="BJ43" s="296">
        <v>39</v>
      </c>
      <c r="BK43" s="296">
        <v>41</v>
      </c>
      <c r="BL43" s="296">
        <v>53</v>
      </c>
      <c r="BM43" s="296">
        <v>47</v>
      </c>
      <c r="BN43" s="296">
        <v>38</v>
      </c>
      <c r="BO43" s="296">
        <v>53</v>
      </c>
      <c r="BP43" s="296">
        <v>57</v>
      </c>
      <c r="BQ43" s="296">
        <v>41</v>
      </c>
      <c r="BR43" s="296">
        <v>54</v>
      </c>
      <c r="BS43" s="296">
        <v>53</v>
      </c>
      <c r="BT43" s="296">
        <v>64</v>
      </c>
      <c r="BU43" s="296">
        <v>52</v>
      </c>
      <c r="BV43" s="296">
        <v>70</v>
      </c>
      <c r="BW43" s="296">
        <v>72</v>
      </c>
    </row>
    <row r="44" spans="1:75" x14ac:dyDescent="0.25">
      <c r="A44" t="s">
        <v>41</v>
      </c>
      <c r="B44" s="296">
        <v>1</v>
      </c>
      <c r="C44" s="296">
        <v>1</v>
      </c>
      <c r="D44" s="296" t="s">
        <v>18</v>
      </c>
      <c r="E44" s="296">
        <v>2</v>
      </c>
      <c r="F44" s="296">
        <v>2</v>
      </c>
      <c r="G44" s="296">
        <v>3</v>
      </c>
      <c r="H44" s="296">
        <v>4</v>
      </c>
      <c r="I44" s="296">
        <v>2</v>
      </c>
      <c r="J44" s="296">
        <v>2</v>
      </c>
      <c r="K44" s="296">
        <v>2</v>
      </c>
      <c r="L44" s="296">
        <v>2</v>
      </c>
      <c r="M44" s="296">
        <v>2</v>
      </c>
      <c r="N44" s="296">
        <v>2</v>
      </c>
      <c r="O44" s="296">
        <v>2</v>
      </c>
      <c r="P44" s="296">
        <v>3</v>
      </c>
      <c r="Q44" s="296">
        <v>3</v>
      </c>
      <c r="R44" s="296">
        <v>3</v>
      </c>
      <c r="S44" s="296">
        <v>4</v>
      </c>
      <c r="T44" s="296">
        <v>2</v>
      </c>
      <c r="U44" s="296">
        <v>2</v>
      </c>
      <c r="V44" s="296">
        <v>2</v>
      </c>
      <c r="W44" s="296">
        <v>2</v>
      </c>
      <c r="X44" s="296">
        <v>3</v>
      </c>
      <c r="Y44" s="296">
        <v>3</v>
      </c>
      <c r="Z44" s="296">
        <v>4</v>
      </c>
      <c r="AA44" s="296">
        <v>3</v>
      </c>
      <c r="AB44" s="296">
        <v>2</v>
      </c>
      <c r="AC44" s="296">
        <v>2</v>
      </c>
      <c r="AD44" s="296">
        <v>3</v>
      </c>
      <c r="AE44" s="296">
        <v>3</v>
      </c>
      <c r="AF44" s="296">
        <v>3</v>
      </c>
      <c r="AG44" s="296">
        <v>3</v>
      </c>
      <c r="AH44" s="296">
        <v>3</v>
      </c>
      <c r="AI44" s="296">
        <v>2</v>
      </c>
      <c r="AJ44" s="296">
        <v>6</v>
      </c>
      <c r="AK44" s="296">
        <v>2</v>
      </c>
      <c r="AL44" s="296">
        <v>2</v>
      </c>
      <c r="AM44" s="296">
        <v>2</v>
      </c>
      <c r="AN44" s="296">
        <v>2</v>
      </c>
      <c r="AO44" s="296">
        <v>2</v>
      </c>
      <c r="AP44" s="296">
        <v>2</v>
      </c>
      <c r="AQ44" s="296">
        <v>2</v>
      </c>
      <c r="AR44" s="296">
        <v>3</v>
      </c>
      <c r="AS44" s="296">
        <v>2</v>
      </c>
      <c r="AT44" s="296">
        <v>2</v>
      </c>
      <c r="AU44" s="296">
        <v>2</v>
      </c>
      <c r="AV44" s="296">
        <v>2</v>
      </c>
      <c r="AW44" s="296">
        <v>2</v>
      </c>
      <c r="AX44" s="296">
        <v>1</v>
      </c>
      <c r="AY44" s="296" t="s">
        <v>18</v>
      </c>
      <c r="AZ44" s="296" t="s">
        <v>18</v>
      </c>
      <c r="BA44" s="296">
        <v>1</v>
      </c>
      <c r="BB44" s="296" t="s">
        <v>18</v>
      </c>
      <c r="BC44" s="296">
        <v>1</v>
      </c>
      <c r="BD44" s="296" t="s">
        <v>18</v>
      </c>
      <c r="BE44" s="296" t="s">
        <v>18</v>
      </c>
      <c r="BF44" s="296" t="s">
        <v>18</v>
      </c>
      <c r="BG44" s="296" t="s">
        <v>18</v>
      </c>
      <c r="BH44" s="296" t="s">
        <v>18</v>
      </c>
      <c r="BI44" s="296">
        <v>1</v>
      </c>
      <c r="BJ44" s="296">
        <v>1</v>
      </c>
      <c r="BK44" s="296" t="s">
        <v>18</v>
      </c>
      <c r="BL44" s="296">
        <v>2</v>
      </c>
      <c r="BM44" s="296">
        <v>1</v>
      </c>
      <c r="BN44" s="296">
        <v>3</v>
      </c>
      <c r="BO44" s="296">
        <v>1</v>
      </c>
      <c r="BP44" s="296" t="s">
        <v>18</v>
      </c>
      <c r="BQ44" s="296" t="s">
        <v>18</v>
      </c>
      <c r="BR44" s="296" t="s">
        <v>18</v>
      </c>
      <c r="BS44" s="296">
        <v>1</v>
      </c>
      <c r="BT44" s="296">
        <v>3</v>
      </c>
      <c r="BU44" s="296" t="s">
        <v>18</v>
      </c>
      <c r="BV44" s="296" t="s">
        <v>18</v>
      </c>
      <c r="BW44" s="296">
        <v>2</v>
      </c>
    </row>
    <row r="45" spans="1:75" x14ac:dyDescent="0.25">
      <c r="A45" t="s">
        <v>42</v>
      </c>
      <c r="B45" s="296" t="s">
        <v>18</v>
      </c>
      <c r="C45" s="296" t="s">
        <v>18</v>
      </c>
      <c r="D45" s="296">
        <v>1</v>
      </c>
      <c r="E45" s="296">
        <v>1</v>
      </c>
      <c r="F45" s="296">
        <v>3</v>
      </c>
      <c r="G45" s="296">
        <v>3</v>
      </c>
      <c r="H45" s="296">
        <v>1</v>
      </c>
      <c r="I45" s="296" t="s">
        <v>18</v>
      </c>
      <c r="J45" s="296" t="s">
        <v>18</v>
      </c>
      <c r="K45" s="296" t="s">
        <v>18</v>
      </c>
      <c r="L45" s="296" t="s">
        <v>18</v>
      </c>
      <c r="M45" s="296">
        <v>1</v>
      </c>
      <c r="N45" s="296">
        <v>2</v>
      </c>
      <c r="O45" s="296">
        <v>2</v>
      </c>
      <c r="P45" s="296">
        <v>1</v>
      </c>
      <c r="Q45" s="296">
        <v>1</v>
      </c>
      <c r="R45" s="296" t="s">
        <v>18</v>
      </c>
      <c r="S45" s="296" t="s">
        <v>18</v>
      </c>
      <c r="T45" s="296" t="s">
        <v>18</v>
      </c>
      <c r="U45" s="296" t="s">
        <v>18</v>
      </c>
      <c r="V45" s="296" t="s">
        <v>18</v>
      </c>
      <c r="W45" s="296" t="s">
        <v>18</v>
      </c>
      <c r="X45" s="296" t="s">
        <v>18</v>
      </c>
      <c r="Y45" s="296">
        <v>1</v>
      </c>
      <c r="Z45" s="296">
        <v>3</v>
      </c>
      <c r="AA45" s="296">
        <v>3</v>
      </c>
      <c r="AB45" s="296" t="s">
        <v>18</v>
      </c>
      <c r="AC45" s="296" t="s">
        <v>18</v>
      </c>
      <c r="AD45" s="296" t="s">
        <v>18</v>
      </c>
      <c r="AE45" s="296">
        <v>1</v>
      </c>
      <c r="AF45" s="296">
        <v>1</v>
      </c>
      <c r="AG45" s="296" t="s">
        <v>18</v>
      </c>
      <c r="AH45" s="296" t="s">
        <v>18</v>
      </c>
      <c r="AI45" s="296" t="s">
        <v>18</v>
      </c>
      <c r="AJ45" s="296" t="s">
        <v>18</v>
      </c>
      <c r="AK45" s="296">
        <v>1</v>
      </c>
      <c r="AL45" s="296">
        <v>1</v>
      </c>
      <c r="AM45" s="296" t="s">
        <v>18</v>
      </c>
      <c r="AN45" s="296" t="s">
        <v>18</v>
      </c>
      <c r="AO45" s="296" t="s">
        <v>18</v>
      </c>
      <c r="AP45" s="296">
        <v>1</v>
      </c>
      <c r="AQ45" s="296">
        <v>1</v>
      </c>
      <c r="AR45" s="296">
        <v>1</v>
      </c>
      <c r="AS45" s="296" t="s">
        <v>18</v>
      </c>
      <c r="AT45" s="296" t="s">
        <v>18</v>
      </c>
      <c r="AU45" s="296" t="s">
        <v>18</v>
      </c>
      <c r="AV45" s="296" t="s">
        <v>18</v>
      </c>
      <c r="AW45" s="296" t="s">
        <v>18</v>
      </c>
      <c r="AX45" s="296" t="s">
        <v>18</v>
      </c>
      <c r="AY45" s="296" t="s">
        <v>18</v>
      </c>
      <c r="AZ45" s="296" t="s">
        <v>18</v>
      </c>
      <c r="BA45" s="296" t="s">
        <v>18</v>
      </c>
      <c r="BB45" s="296" t="s">
        <v>18</v>
      </c>
      <c r="BC45" s="296" t="s">
        <v>18</v>
      </c>
      <c r="BD45" s="296" t="s">
        <v>18</v>
      </c>
      <c r="BE45" s="296" t="s">
        <v>18</v>
      </c>
      <c r="BF45" s="296" t="s">
        <v>18</v>
      </c>
      <c r="BG45" s="296" t="s">
        <v>18</v>
      </c>
      <c r="BH45" s="296" t="s">
        <v>18</v>
      </c>
      <c r="BI45" s="296" t="s">
        <v>18</v>
      </c>
      <c r="BJ45" s="296" t="s">
        <v>18</v>
      </c>
      <c r="BK45" s="296" t="s">
        <v>18</v>
      </c>
      <c r="BL45" s="296" t="s">
        <v>18</v>
      </c>
      <c r="BM45" s="296">
        <v>1</v>
      </c>
      <c r="BN45" s="296">
        <v>1</v>
      </c>
      <c r="BO45" s="296">
        <v>1</v>
      </c>
      <c r="BP45" s="296" t="s">
        <v>18</v>
      </c>
      <c r="BQ45" s="296" t="s">
        <v>18</v>
      </c>
      <c r="BR45" s="296" t="s">
        <v>18</v>
      </c>
      <c r="BS45" s="296" t="s">
        <v>18</v>
      </c>
      <c r="BT45" s="296" t="s">
        <v>18</v>
      </c>
      <c r="BU45" s="296" t="s">
        <v>18</v>
      </c>
      <c r="BV45" s="296" t="s">
        <v>18</v>
      </c>
      <c r="BW45" s="296" t="s">
        <v>18</v>
      </c>
    </row>
    <row r="46" spans="1:75" x14ac:dyDescent="0.25">
      <c r="A46" t="s">
        <v>43</v>
      </c>
      <c r="B46" s="296">
        <v>27</v>
      </c>
      <c r="C46" s="296">
        <v>27</v>
      </c>
      <c r="D46" s="296">
        <v>32</v>
      </c>
      <c r="E46" s="296">
        <v>38</v>
      </c>
      <c r="F46" s="296">
        <v>39</v>
      </c>
      <c r="G46" s="296">
        <v>43</v>
      </c>
      <c r="H46" s="296">
        <v>49</v>
      </c>
      <c r="I46" s="296">
        <v>61</v>
      </c>
      <c r="J46" s="296">
        <v>58</v>
      </c>
      <c r="K46" s="296">
        <v>55</v>
      </c>
      <c r="L46" s="296">
        <v>44</v>
      </c>
      <c r="M46" s="296">
        <v>37</v>
      </c>
      <c r="N46" s="296">
        <v>25</v>
      </c>
      <c r="O46" s="296">
        <v>21</v>
      </c>
      <c r="P46" s="296">
        <v>25</v>
      </c>
      <c r="Q46" s="296">
        <v>27</v>
      </c>
      <c r="R46" s="296">
        <v>25</v>
      </c>
      <c r="S46" s="296">
        <v>27</v>
      </c>
      <c r="T46" s="296">
        <v>26</v>
      </c>
      <c r="U46" s="296">
        <v>30</v>
      </c>
      <c r="V46" s="296">
        <v>29</v>
      </c>
      <c r="W46" s="296">
        <v>37</v>
      </c>
      <c r="X46" s="296">
        <v>32</v>
      </c>
      <c r="Y46" s="296">
        <v>49</v>
      </c>
      <c r="Z46" s="296">
        <v>48</v>
      </c>
      <c r="AA46" s="296">
        <v>44</v>
      </c>
      <c r="AB46" s="296">
        <v>44</v>
      </c>
      <c r="AC46" s="296">
        <v>54</v>
      </c>
      <c r="AD46" s="296">
        <v>47</v>
      </c>
      <c r="AE46" s="296">
        <v>51</v>
      </c>
      <c r="AF46" s="296">
        <v>45</v>
      </c>
      <c r="AG46" s="296">
        <v>24</v>
      </c>
      <c r="AH46" s="296">
        <v>21</v>
      </c>
      <c r="AI46" s="296">
        <v>17</v>
      </c>
      <c r="AJ46" s="296">
        <v>14</v>
      </c>
      <c r="AK46" s="296">
        <v>14</v>
      </c>
      <c r="AL46" s="296">
        <v>12</v>
      </c>
      <c r="AM46" s="296">
        <v>15</v>
      </c>
      <c r="AN46" s="296">
        <v>19</v>
      </c>
      <c r="AO46" s="296">
        <v>23</v>
      </c>
      <c r="AP46" s="296">
        <v>23</v>
      </c>
      <c r="AQ46" s="296">
        <v>25</v>
      </c>
      <c r="AR46" s="296">
        <v>32</v>
      </c>
      <c r="AS46" s="296">
        <v>29</v>
      </c>
      <c r="AT46" s="296">
        <v>26</v>
      </c>
      <c r="AU46" s="296">
        <v>24</v>
      </c>
      <c r="AV46" s="296">
        <v>17</v>
      </c>
      <c r="AW46" s="296">
        <v>21</v>
      </c>
      <c r="AX46" s="296">
        <v>25</v>
      </c>
      <c r="AY46" s="296">
        <v>24</v>
      </c>
      <c r="AZ46" s="296">
        <v>19</v>
      </c>
      <c r="BA46" s="296">
        <v>23</v>
      </c>
      <c r="BB46" s="296">
        <v>20</v>
      </c>
      <c r="BC46" s="296">
        <v>13</v>
      </c>
      <c r="BD46" s="296">
        <v>8</v>
      </c>
      <c r="BE46" s="296">
        <v>11</v>
      </c>
      <c r="BF46" s="296">
        <v>12</v>
      </c>
      <c r="BG46" s="296">
        <v>11</v>
      </c>
      <c r="BH46" s="296">
        <v>12</v>
      </c>
      <c r="BI46" s="296">
        <v>11</v>
      </c>
      <c r="BJ46" s="296">
        <v>17</v>
      </c>
      <c r="BK46" s="296">
        <v>16</v>
      </c>
      <c r="BL46" s="296">
        <v>15</v>
      </c>
      <c r="BM46" s="296">
        <v>15</v>
      </c>
      <c r="BN46" s="296">
        <v>14</v>
      </c>
      <c r="BO46" s="296">
        <v>21</v>
      </c>
      <c r="BP46" s="296">
        <v>23</v>
      </c>
      <c r="BQ46" s="296">
        <v>24</v>
      </c>
      <c r="BR46" s="296">
        <v>23</v>
      </c>
      <c r="BS46" s="296">
        <v>18</v>
      </c>
      <c r="BT46" s="296">
        <v>23</v>
      </c>
      <c r="BU46" s="296">
        <v>29</v>
      </c>
      <c r="BV46" s="296">
        <v>27</v>
      </c>
      <c r="BW46" s="296">
        <v>30</v>
      </c>
    </row>
    <row r="47" spans="1:75" x14ac:dyDescent="0.25">
      <c r="A47" t="s">
        <v>44</v>
      </c>
      <c r="B47" s="296">
        <v>7</v>
      </c>
      <c r="C47" s="296">
        <v>8</v>
      </c>
      <c r="D47" s="296">
        <v>10</v>
      </c>
      <c r="E47" s="296">
        <v>9</v>
      </c>
      <c r="F47" s="296">
        <v>8</v>
      </c>
      <c r="G47" s="296">
        <v>10</v>
      </c>
      <c r="H47" s="296">
        <v>10</v>
      </c>
      <c r="I47" s="296">
        <v>12</v>
      </c>
      <c r="J47" s="296">
        <v>16</v>
      </c>
      <c r="K47" s="296">
        <v>16</v>
      </c>
      <c r="L47" s="296">
        <v>20</v>
      </c>
      <c r="M47" s="296">
        <v>22</v>
      </c>
      <c r="N47" s="296">
        <v>19</v>
      </c>
      <c r="O47" s="296">
        <v>17</v>
      </c>
      <c r="P47" s="296">
        <v>18</v>
      </c>
      <c r="Q47" s="296">
        <v>21</v>
      </c>
      <c r="R47" s="296">
        <v>20</v>
      </c>
      <c r="S47" s="296">
        <v>20</v>
      </c>
      <c r="T47" s="296">
        <v>16</v>
      </c>
      <c r="U47" s="296">
        <v>11</v>
      </c>
      <c r="V47" s="296">
        <v>14</v>
      </c>
      <c r="W47" s="296">
        <v>12</v>
      </c>
      <c r="X47" s="296">
        <v>11</v>
      </c>
      <c r="Y47" s="296">
        <v>8</v>
      </c>
      <c r="Z47" s="296">
        <v>5</v>
      </c>
      <c r="AA47" s="296">
        <v>2</v>
      </c>
      <c r="AB47" s="296">
        <v>4</v>
      </c>
      <c r="AC47" s="296">
        <v>5</v>
      </c>
      <c r="AD47" s="296">
        <v>4</v>
      </c>
      <c r="AE47" s="296">
        <v>3</v>
      </c>
      <c r="AF47" s="296">
        <v>3</v>
      </c>
      <c r="AG47" s="296">
        <v>1</v>
      </c>
      <c r="AH47" s="296">
        <v>1</v>
      </c>
      <c r="AI47" s="296">
        <v>1</v>
      </c>
      <c r="AJ47" s="296">
        <v>2</v>
      </c>
      <c r="AK47" s="296">
        <v>2</v>
      </c>
      <c r="AL47" s="296">
        <v>1</v>
      </c>
      <c r="AM47" s="296">
        <v>2</v>
      </c>
      <c r="AN47" s="296">
        <v>1</v>
      </c>
      <c r="AO47" s="296" t="s">
        <v>18</v>
      </c>
      <c r="AP47" s="296" t="s">
        <v>18</v>
      </c>
      <c r="AQ47" s="296">
        <v>2</v>
      </c>
      <c r="AR47" s="296">
        <v>4</v>
      </c>
      <c r="AS47" s="296">
        <v>2</v>
      </c>
      <c r="AT47" s="296">
        <v>2</v>
      </c>
      <c r="AU47" s="296">
        <v>5</v>
      </c>
      <c r="AV47" s="296">
        <v>4</v>
      </c>
      <c r="AW47" s="296">
        <v>4</v>
      </c>
      <c r="AX47" s="296">
        <v>3</v>
      </c>
      <c r="AY47" s="296">
        <v>6</v>
      </c>
      <c r="AZ47" s="296">
        <v>5</v>
      </c>
      <c r="BA47" s="296">
        <v>9</v>
      </c>
      <c r="BB47" s="296">
        <v>8</v>
      </c>
      <c r="BC47" s="296">
        <v>8</v>
      </c>
      <c r="BD47" s="296">
        <v>11</v>
      </c>
      <c r="BE47" s="296">
        <v>9</v>
      </c>
      <c r="BF47" s="296">
        <v>8</v>
      </c>
      <c r="BG47" s="296">
        <v>10</v>
      </c>
      <c r="BH47" s="296">
        <v>9</v>
      </c>
      <c r="BI47" s="296">
        <v>6</v>
      </c>
      <c r="BJ47" s="296">
        <v>7</v>
      </c>
      <c r="BK47" s="296">
        <v>11</v>
      </c>
      <c r="BL47" s="296">
        <v>11</v>
      </c>
      <c r="BM47" s="296">
        <v>7</v>
      </c>
      <c r="BN47" s="296">
        <v>8</v>
      </c>
      <c r="BO47" s="296">
        <v>8</v>
      </c>
      <c r="BP47" s="296">
        <v>10</v>
      </c>
      <c r="BQ47" s="296">
        <v>12</v>
      </c>
      <c r="BR47" s="296">
        <v>14</v>
      </c>
      <c r="BS47" s="296">
        <v>18</v>
      </c>
      <c r="BT47" s="296">
        <v>15</v>
      </c>
      <c r="BU47" s="296">
        <v>14</v>
      </c>
      <c r="BV47" s="296">
        <v>13</v>
      </c>
      <c r="BW47" s="296">
        <v>14</v>
      </c>
    </row>
    <row r="48" spans="1:75" x14ac:dyDescent="0.25">
      <c r="A48" t="s">
        <v>45</v>
      </c>
      <c r="B48" s="296">
        <v>3</v>
      </c>
      <c r="C48" s="296">
        <v>3</v>
      </c>
      <c r="D48" s="296">
        <v>3</v>
      </c>
      <c r="E48" s="296">
        <v>5</v>
      </c>
      <c r="F48" s="296">
        <v>2</v>
      </c>
      <c r="G48" s="296">
        <v>2</v>
      </c>
      <c r="H48" s="296">
        <v>3</v>
      </c>
      <c r="I48" s="296">
        <v>4</v>
      </c>
      <c r="J48" s="296">
        <v>4</v>
      </c>
      <c r="K48" s="296">
        <v>5</v>
      </c>
      <c r="L48" s="296">
        <v>4</v>
      </c>
      <c r="M48" s="296">
        <v>5</v>
      </c>
      <c r="N48" s="296">
        <v>4</v>
      </c>
      <c r="O48" s="296">
        <v>3</v>
      </c>
      <c r="P48" s="296">
        <v>3</v>
      </c>
      <c r="Q48" s="296">
        <v>3</v>
      </c>
      <c r="R48" s="296">
        <v>4</v>
      </c>
      <c r="S48" s="296">
        <v>4</v>
      </c>
      <c r="T48" s="296">
        <v>6</v>
      </c>
      <c r="U48" s="296">
        <v>4</v>
      </c>
      <c r="V48" s="296">
        <v>5</v>
      </c>
      <c r="W48" s="296">
        <v>1</v>
      </c>
      <c r="X48" s="296">
        <v>2</v>
      </c>
      <c r="Y48" s="296">
        <v>1</v>
      </c>
      <c r="Z48" s="296">
        <v>3</v>
      </c>
      <c r="AA48" s="296">
        <v>3</v>
      </c>
      <c r="AB48" s="296">
        <v>1</v>
      </c>
      <c r="AC48" s="296">
        <v>3</v>
      </c>
      <c r="AD48" s="296">
        <v>4</v>
      </c>
      <c r="AE48" s="296">
        <v>1</v>
      </c>
      <c r="AF48" s="296">
        <v>4</v>
      </c>
      <c r="AG48" s="296">
        <v>3</v>
      </c>
      <c r="AH48" s="296">
        <v>2</v>
      </c>
      <c r="AI48" s="296">
        <v>2</v>
      </c>
      <c r="AJ48" s="296">
        <v>2</v>
      </c>
      <c r="AK48" s="296">
        <v>4</v>
      </c>
      <c r="AL48" s="296">
        <v>2</v>
      </c>
      <c r="AM48" s="296">
        <v>1</v>
      </c>
      <c r="AN48" s="296">
        <v>2</v>
      </c>
      <c r="AO48" s="296">
        <v>1</v>
      </c>
      <c r="AP48" s="296">
        <v>3</v>
      </c>
      <c r="AQ48" s="296">
        <v>3</v>
      </c>
      <c r="AR48" s="296">
        <v>3</v>
      </c>
      <c r="AS48" s="296">
        <v>1</v>
      </c>
      <c r="AT48" s="296">
        <v>2</v>
      </c>
      <c r="AU48" s="296">
        <v>1</v>
      </c>
      <c r="AV48" s="296">
        <v>4</v>
      </c>
      <c r="AW48" s="296">
        <v>3</v>
      </c>
      <c r="AX48" s="296">
        <v>2</v>
      </c>
      <c r="AY48" s="296">
        <v>1</v>
      </c>
      <c r="AZ48" s="296">
        <v>1</v>
      </c>
      <c r="BA48" s="296" t="s">
        <v>18</v>
      </c>
      <c r="BB48" s="296">
        <v>2</v>
      </c>
      <c r="BC48" s="296">
        <v>3</v>
      </c>
      <c r="BD48" s="296">
        <v>4</v>
      </c>
      <c r="BE48" s="296">
        <v>3</v>
      </c>
      <c r="BF48" s="296">
        <v>5</v>
      </c>
      <c r="BG48" s="296">
        <v>6</v>
      </c>
      <c r="BH48" s="296">
        <v>3</v>
      </c>
      <c r="BI48" s="296">
        <v>5</v>
      </c>
      <c r="BJ48" s="296">
        <v>5</v>
      </c>
      <c r="BK48" s="296">
        <v>4</v>
      </c>
      <c r="BL48" s="296">
        <v>6</v>
      </c>
      <c r="BM48" s="296">
        <v>2</v>
      </c>
      <c r="BN48" s="296">
        <v>3</v>
      </c>
      <c r="BO48" s="296">
        <v>4</v>
      </c>
      <c r="BP48" s="296">
        <v>2</v>
      </c>
      <c r="BQ48" s="296">
        <v>3</v>
      </c>
      <c r="BR48" s="296">
        <v>7</v>
      </c>
      <c r="BS48" s="296">
        <v>5</v>
      </c>
      <c r="BT48" s="296">
        <v>2</v>
      </c>
      <c r="BU48" s="296">
        <v>1</v>
      </c>
      <c r="BV48" s="296">
        <v>2</v>
      </c>
      <c r="BW48" s="296">
        <v>3</v>
      </c>
    </row>
    <row r="49" spans="1:75" x14ac:dyDescent="0.25">
      <c r="A49" t="s">
        <v>46</v>
      </c>
      <c r="B49" s="296">
        <v>275</v>
      </c>
      <c r="C49" s="296">
        <v>351</v>
      </c>
      <c r="D49" s="296">
        <v>457</v>
      </c>
      <c r="E49" s="296">
        <v>593</v>
      </c>
      <c r="F49" s="296">
        <v>712</v>
      </c>
      <c r="G49" s="296">
        <v>831</v>
      </c>
      <c r="H49" s="296">
        <v>874</v>
      </c>
      <c r="I49" s="296">
        <v>896</v>
      </c>
      <c r="J49" s="296">
        <v>834</v>
      </c>
      <c r="K49" s="296">
        <v>802</v>
      </c>
      <c r="L49" s="296">
        <v>793</v>
      </c>
      <c r="M49" s="296">
        <v>792</v>
      </c>
      <c r="N49" s="296">
        <v>782</v>
      </c>
      <c r="O49" s="296">
        <v>700</v>
      </c>
      <c r="P49" s="296">
        <v>715</v>
      </c>
      <c r="Q49" s="296">
        <v>758</v>
      </c>
      <c r="R49" s="296">
        <v>798</v>
      </c>
      <c r="S49" s="296">
        <v>791</v>
      </c>
      <c r="T49" s="296">
        <v>772</v>
      </c>
      <c r="U49" s="296">
        <v>682</v>
      </c>
      <c r="V49" s="296">
        <v>672</v>
      </c>
      <c r="W49" s="296">
        <v>625</v>
      </c>
      <c r="X49" s="296">
        <v>527</v>
      </c>
      <c r="Y49" s="296">
        <v>437</v>
      </c>
      <c r="Z49" s="296">
        <v>335</v>
      </c>
      <c r="AA49" s="296">
        <v>306</v>
      </c>
      <c r="AB49" s="296">
        <v>320</v>
      </c>
      <c r="AC49" s="296">
        <v>334</v>
      </c>
      <c r="AD49" s="296">
        <v>301</v>
      </c>
      <c r="AE49" s="296">
        <v>283</v>
      </c>
      <c r="AF49" s="296">
        <v>346</v>
      </c>
      <c r="AG49" s="296">
        <v>323</v>
      </c>
      <c r="AH49" s="296">
        <v>338</v>
      </c>
      <c r="AI49" s="296">
        <v>318</v>
      </c>
      <c r="AJ49" s="296">
        <v>357</v>
      </c>
      <c r="AK49" s="296">
        <v>322</v>
      </c>
      <c r="AL49" s="296">
        <v>325</v>
      </c>
      <c r="AM49" s="296">
        <v>323</v>
      </c>
      <c r="AN49" s="296">
        <v>350</v>
      </c>
      <c r="AO49" s="296">
        <v>346</v>
      </c>
      <c r="AP49" s="296">
        <v>349</v>
      </c>
      <c r="AQ49" s="296">
        <v>325</v>
      </c>
      <c r="AR49" s="296">
        <v>386</v>
      </c>
      <c r="AS49" s="296">
        <v>346</v>
      </c>
      <c r="AT49" s="296">
        <v>307</v>
      </c>
      <c r="AU49" s="296">
        <v>259</v>
      </c>
      <c r="AV49" s="296">
        <v>323</v>
      </c>
      <c r="AW49" s="296">
        <v>292</v>
      </c>
      <c r="AX49" s="296">
        <v>283</v>
      </c>
      <c r="AY49" s="296">
        <v>258</v>
      </c>
      <c r="AZ49" s="296">
        <v>257</v>
      </c>
      <c r="BA49" s="296">
        <v>278</v>
      </c>
      <c r="BB49" s="296">
        <v>244</v>
      </c>
      <c r="BC49" s="296">
        <v>235</v>
      </c>
      <c r="BD49" s="296">
        <v>265</v>
      </c>
      <c r="BE49" s="296">
        <v>241</v>
      </c>
      <c r="BF49" s="296">
        <v>240</v>
      </c>
      <c r="BG49" s="296">
        <v>258</v>
      </c>
      <c r="BH49" s="296">
        <v>267</v>
      </c>
      <c r="BI49" s="296">
        <v>224</v>
      </c>
      <c r="BJ49" s="296">
        <v>232</v>
      </c>
      <c r="BK49" s="296">
        <v>202</v>
      </c>
      <c r="BL49" s="296">
        <v>223</v>
      </c>
      <c r="BM49" s="296">
        <v>221</v>
      </c>
      <c r="BN49" s="296">
        <v>225</v>
      </c>
      <c r="BO49" s="296">
        <v>217</v>
      </c>
      <c r="BP49" s="296">
        <v>280</v>
      </c>
      <c r="BQ49" s="296">
        <v>260</v>
      </c>
      <c r="BR49" s="296">
        <v>268</v>
      </c>
      <c r="BS49" s="296">
        <v>267</v>
      </c>
      <c r="BT49" s="296">
        <v>262</v>
      </c>
      <c r="BU49" s="296">
        <v>252</v>
      </c>
      <c r="BV49" s="296">
        <v>258</v>
      </c>
      <c r="BW49" s="296">
        <v>222</v>
      </c>
    </row>
    <row r="50" spans="1:75" x14ac:dyDescent="0.25">
      <c r="A50" t="s">
        <v>47</v>
      </c>
      <c r="B50" s="296">
        <v>27</v>
      </c>
      <c r="C50" s="296">
        <v>31</v>
      </c>
      <c r="D50" s="296">
        <v>30</v>
      </c>
      <c r="E50" s="296">
        <v>29</v>
      </c>
      <c r="F50" s="296">
        <v>30</v>
      </c>
      <c r="G50" s="296">
        <v>31</v>
      </c>
      <c r="H50" s="296">
        <v>23</v>
      </c>
      <c r="I50" s="296">
        <v>24</v>
      </c>
      <c r="J50" s="296">
        <v>28</v>
      </c>
      <c r="K50" s="296">
        <v>28</v>
      </c>
      <c r="L50" s="296">
        <v>25</v>
      </c>
      <c r="M50" s="296">
        <v>22</v>
      </c>
      <c r="N50" s="296">
        <v>18</v>
      </c>
      <c r="O50" s="296">
        <v>22</v>
      </c>
      <c r="P50" s="296">
        <v>24</v>
      </c>
      <c r="Q50" s="296">
        <v>23</v>
      </c>
      <c r="R50" s="296">
        <v>27</v>
      </c>
      <c r="S50" s="296">
        <v>27</v>
      </c>
      <c r="T50" s="296">
        <v>32</v>
      </c>
      <c r="U50" s="296">
        <v>36</v>
      </c>
      <c r="V50" s="296">
        <v>48</v>
      </c>
      <c r="W50" s="296">
        <v>40</v>
      </c>
      <c r="X50" s="296">
        <v>40</v>
      </c>
      <c r="Y50" s="296">
        <v>31</v>
      </c>
      <c r="Z50" s="296">
        <v>35</v>
      </c>
      <c r="AA50" s="296">
        <v>28</v>
      </c>
      <c r="AB50" s="296">
        <v>27</v>
      </c>
      <c r="AC50" s="296">
        <v>28</v>
      </c>
      <c r="AD50" s="296">
        <v>28</v>
      </c>
      <c r="AE50" s="296">
        <v>25</v>
      </c>
      <c r="AF50" s="296">
        <v>27</v>
      </c>
      <c r="AG50" s="296">
        <v>25</v>
      </c>
      <c r="AH50" s="296">
        <v>24</v>
      </c>
      <c r="AI50" s="296">
        <v>25</v>
      </c>
      <c r="AJ50" s="296">
        <v>17</v>
      </c>
      <c r="AK50" s="296">
        <v>15</v>
      </c>
      <c r="AL50" s="296">
        <v>18</v>
      </c>
      <c r="AM50" s="296">
        <v>16</v>
      </c>
      <c r="AN50" s="296">
        <v>19</v>
      </c>
      <c r="AO50" s="296">
        <v>29</v>
      </c>
      <c r="AP50" s="296">
        <v>33</v>
      </c>
      <c r="AQ50" s="296">
        <v>28</v>
      </c>
      <c r="AR50" s="296">
        <v>22</v>
      </c>
      <c r="AS50" s="296">
        <v>21</v>
      </c>
      <c r="AT50" s="296">
        <v>21</v>
      </c>
      <c r="AU50" s="296">
        <v>16</v>
      </c>
      <c r="AV50" s="296">
        <v>21</v>
      </c>
      <c r="AW50" s="296">
        <v>15</v>
      </c>
      <c r="AX50" s="296">
        <v>23</v>
      </c>
      <c r="AY50" s="296">
        <v>21</v>
      </c>
      <c r="AZ50" s="296">
        <v>21</v>
      </c>
      <c r="BA50" s="296">
        <v>25</v>
      </c>
      <c r="BB50" s="296">
        <v>18</v>
      </c>
      <c r="BC50" s="296">
        <v>18</v>
      </c>
      <c r="BD50" s="296">
        <v>18</v>
      </c>
      <c r="BE50" s="296">
        <v>21</v>
      </c>
      <c r="BF50" s="296">
        <v>28</v>
      </c>
      <c r="BG50" s="296">
        <v>21</v>
      </c>
      <c r="BH50" s="296">
        <v>24</v>
      </c>
      <c r="BI50" s="296">
        <v>25</v>
      </c>
      <c r="BJ50" s="296">
        <v>28</v>
      </c>
      <c r="BK50" s="296">
        <v>33</v>
      </c>
      <c r="BL50" s="296">
        <v>26</v>
      </c>
      <c r="BM50" s="296">
        <v>33</v>
      </c>
      <c r="BN50" s="296">
        <v>33</v>
      </c>
      <c r="BO50" s="296">
        <v>43</v>
      </c>
      <c r="BP50" s="296">
        <v>37</v>
      </c>
      <c r="BQ50" s="296">
        <v>39</v>
      </c>
      <c r="BR50" s="296">
        <v>38</v>
      </c>
      <c r="BS50" s="296">
        <v>39</v>
      </c>
      <c r="BT50" s="296">
        <v>39</v>
      </c>
      <c r="BU50" s="296">
        <v>44</v>
      </c>
      <c r="BV50" s="296">
        <v>45</v>
      </c>
      <c r="BW50" s="296">
        <v>45</v>
      </c>
    </row>
    <row r="51" spans="1:75" x14ac:dyDescent="0.25">
      <c r="A51" t="s">
        <v>48</v>
      </c>
      <c r="B51" s="296">
        <v>2</v>
      </c>
      <c r="C51" s="296">
        <v>4</v>
      </c>
      <c r="D51" s="296">
        <v>3</v>
      </c>
      <c r="E51" s="296">
        <v>3</v>
      </c>
      <c r="F51" s="296">
        <v>3</v>
      </c>
      <c r="G51" s="296" t="s">
        <v>18</v>
      </c>
      <c r="H51" s="296">
        <v>1</v>
      </c>
      <c r="I51" s="296">
        <v>1</v>
      </c>
      <c r="J51" s="296">
        <v>1</v>
      </c>
      <c r="K51" s="296">
        <v>1</v>
      </c>
      <c r="L51" s="296">
        <v>3</v>
      </c>
      <c r="M51" s="296">
        <v>4</v>
      </c>
      <c r="N51" s="296">
        <v>5</v>
      </c>
      <c r="O51" s="296">
        <v>3</v>
      </c>
      <c r="P51" s="296">
        <v>2</v>
      </c>
      <c r="Q51" s="296">
        <v>3</v>
      </c>
      <c r="R51" s="296">
        <v>2</v>
      </c>
      <c r="S51" s="296">
        <v>4</v>
      </c>
      <c r="T51" s="296">
        <v>3</v>
      </c>
      <c r="U51" s="296">
        <v>2</v>
      </c>
      <c r="V51" s="296">
        <v>2</v>
      </c>
      <c r="W51" s="296">
        <v>3</v>
      </c>
      <c r="X51" s="296">
        <v>3</v>
      </c>
      <c r="Y51" s="296">
        <v>3</v>
      </c>
      <c r="Z51" s="296">
        <v>1</v>
      </c>
      <c r="AA51" s="296" t="s">
        <v>18</v>
      </c>
      <c r="AB51" s="296" t="s">
        <v>18</v>
      </c>
      <c r="AC51" s="296">
        <v>4</v>
      </c>
      <c r="AD51" s="296">
        <v>5</v>
      </c>
      <c r="AE51" s="296">
        <v>2</v>
      </c>
      <c r="AF51" s="296">
        <v>2</v>
      </c>
      <c r="AG51" s="296">
        <v>5</v>
      </c>
      <c r="AH51" s="296">
        <v>5</v>
      </c>
      <c r="AI51" s="296">
        <v>6</v>
      </c>
      <c r="AJ51" s="296">
        <v>4</v>
      </c>
      <c r="AK51" s="296">
        <v>6</v>
      </c>
      <c r="AL51" s="296">
        <v>4</v>
      </c>
      <c r="AM51" s="296">
        <v>6</v>
      </c>
      <c r="AN51" s="296">
        <v>6</v>
      </c>
      <c r="AO51" s="296">
        <v>5</v>
      </c>
      <c r="AP51" s="296">
        <v>6</v>
      </c>
      <c r="AQ51" s="296">
        <v>3</v>
      </c>
      <c r="AR51" s="296">
        <v>3</v>
      </c>
      <c r="AS51" s="296">
        <v>2</v>
      </c>
      <c r="AT51" s="296">
        <v>4</v>
      </c>
      <c r="AU51" s="296">
        <v>4</v>
      </c>
      <c r="AV51" s="296">
        <v>7</v>
      </c>
      <c r="AW51" s="296">
        <v>9</v>
      </c>
      <c r="AX51" s="296">
        <v>3</v>
      </c>
      <c r="AY51" s="296">
        <v>3</v>
      </c>
      <c r="AZ51" s="296">
        <v>1</v>
      </c>
      <c r="BA51" s="296">
        <v>4</v>
      </c>
      <c r="BB51" s="296">
        <v>3</v>
      </c>
      <c r="BC51" s="296">
        <v>4</v>
      </c>
      <c r="BD51" s="296">
        <v>2</v>
      </c>
      <c r="BE51" s="296">
        <v>4</v>
      </c>
      <c r="BF51" s="296">
        <v>12</v>
      </c>
      <c r="BG51" s="296">
        <v>20</v>
      </c>
      <c r="BH51" s="296">
        <v>17</v>
      </c>
      <c r="BI51" s="296">
        <v>16</v>
      </c>
      <c r="BJ51" s="296">
        <v>10</v>
      </c>
      <c r="BK51" s="296">
        <v>6</v>
      </c>
      <c r="BL51" s="296">
        <v>6</v>
      </c>
      <c r="BM51" s="296">
        <v>9</v>
      </c>
      <c r="BN51" s="296">
        <v>7</v>
      </c>
      <c r="BO51" s="296">
        <v>10</v>
      </c>
      <c r="BP51" s="296">
        <v>9</v>
      </c>
      <c r="BQ51" s="296">
        <v>12</v>
      </c>
      <c r="BR51" s="296">
        <v>8</v>
      </c>
      <c r="BS51" s="296">
        <v>10</v>
      </c>
      <c r="BT51" s="296">
        <v>8</v>
      </c>
      <c r="BU51" s="296">
        <v>8</v>
      </c>
      <c r="BV51" s="296">
        <v>17</v>
      </c>
      <c r="BW51" s="296">
        <v>11</v>
      </c>
    </row>
    <row r="52" spans="1:75" x14ac:dyDescent="0.25">
      <c r="A52" t="s">
        <v>49</v>
      </c>
      <c r="B52" s="296">
        <v>274</v>
      </c>
      <c r="C52" s="296">
        <v>257</v>
      </c>
      <c r="D52" s="296">
        <v>255</v>
      </c>
      <c r="E52" s="296">
        <v>278</v>
      </c>
      <c r="F52" s="296">
        <v>302</v>
      </c>
      <c r="G52" s="296">
        <v>346</v>
      </c>
      <c r="H52" s="296">
        <v>294</v>
      </c>
      <c r="I52" s="296">
        <v>316</v>
      </c>
      <c r="J52" s="296">
        <v>269</v>
      </c>
      <c r="K52" s="296">
        <v>277</v>
      </c>
      <c r="L52" s="296">
        <v>304</v>
      </c>
      <c r="M52" s="296">
        <v>314</v>
      </c>
      <c r="N52" s="296">
        <v>331</v>
      </c>
      <c r="O52" s="296">
        <v>346</v>
      </c>
      <c r="P52" s="296">
        <v>364</v>
      </c>
      <c r="Q52" s="296">
        <v>376</v>
      </c>
      <c r="R52" s="296">
        <v>352</v>
      </c>
      <c r="S52" s="296">
        <v>304</v>
      </c>
      <c r="T52" s="296">
        <v>277</v>
      </c>
      <c r="U52" s="296">
        <v>200</v>
      </c>
      <c r="V52" s="296">
        <v>182</v>
      </c>
      <c r="W52" s="296">
        <v>155</v>
      </c>
      <c r="X52" s="296">
        <v>192</v>
      </c>
      <c r="Y52" s="296">
        <v>189</v>
      </c>
      <c r="Z52" s="296">
        <v>182</v>
      </c>
      <c r="AA52" s="296">
        <v>194</v>
      </c>
      <c r="AB52" s="296">
        <v>190</v>
      </c>
      <c r="AC52" s="296">
        <v>204</v>
      </c>
      <c r="AD52" s="296">
        <v>208</v>
      </c>
      <c r="AE52" s="296">
        <v>211</v>
      </c>
      <c r="AF52" s="296">
        <v>228</v>
      </c>
      <c r="AG52" s="296">
        <v>233</v>
      </c>
      <c r="AH52" s="296">
        <v>218</v>
      </c>
      <c r="AI52" s="296">
        <v>237</v>
      </c>
      <c r="AJ52" s="296">
        <v>228</v>
      </c>
      <c r="AK52" s="296">
        <v>240</v>
      </c>
      <c r="AL52" s="296">
        <v>247</v>
      </c>
      <c r="AM52" s="296">
        <v>245</v>
      </c>
      <c r="AN52" s="296">
        <v>253</v>
      </c>
      <c r="AO52" s="296">
        <v>232</v>
      </c>
      <c r="AP52" s="296">
        <v>251</v>
      </c>
      <c r="AQ52" s="296">
        <v>212</v>
      </c>
      <c r="AR52" s="296">
        <v>200</v>
      </c>
      <c r="AS52" s="296">
        <v>203</v>
      </c>
      <c r="AT52" s="296">
        <v>218</v>
      </c>
      <c r="AU52" s="296">
        <v>206</v>
      </c>
      <c r="AV52" s="296">
        <v>216</v>
      </c>
      <c r="AW52" s="296">
        <v>221</v>
      </c>
      <c r="AX52" s="296">
        <v>234</v>
      </c>
      <c r="AY52" s="296">
        <v>218</v>
      </c>
      <c r="AZ52" s="296">
        <v>242</v>
      </c>
      <c r="BA52" s="296">
        <v>233</v>
      </c>
      <c r="BB52" s="296">
        <v>196</v>
      </c>
      <c r="BC52" s="296">
        <v>215</v>
      </c>
      <c r="BD52" s="296">
        <v>199</v>
      </c>
      <c r="BE52" s="296">
        <v>191</v>
      </c>
      <c r="BF52" s="296">
        <v>192</v>
      </c>
      <c r="BG52" s="296">
        <v>168</v>
      </c>
      <c r="BH52" s="296">
        <v>189</v>
      </c>
      <c r="BI52" s="296">
        <v>206</v>
      </c>
      <c r="BJ52" s="296">
        <v>207</v>
      </c>
      <c r="BK52" s="296">
        <v>198</v>
      </c>
      <c r="BL52" s="296">
        <v>158</v>
      </c>
      <c r="BM52" s="296">
        <v>167</v>
      </c>
      <c r="BN52" s="296">
        <v>180</v>
      </c>
      <c r="BO52" s="296">
        <v>196</v>
      </c>
      <c r="BP52" s="296">
        <v>205</v>
      </c>
      <c r="BQ52" s="296">
        <v>211</v>
      </c>
      <c r="BR52" s="296">
        <v>234</v>
      </c>
      <c r="BS52" s="296">
        <v>234</v>
      </c>
      <c r="BT52" s="296">
        <v>237</v>
      </c>
      <c r="BU52" s="296">
        <v>251</v>
      </c>
      <c r="BV52" s="296">
        <v>255</v>
      </c>
      <c r="BW52" s="296">
        <v>241</v>
      </c>
    </row>
    <row r="53" spans="1:75" x14ac:dyDescent="0.25">
      <c r="A53" t="s">
        <v>50</v>
      </c>
      <c r="B53" s="296">
        <v>246</v>
      </c>
      <c r="C53" s="296">
        <v>262</v>
      </c>
      <c r="D53" s="296">
        <v>268</v>
      </c>
      <c r="E53" s="296">
        <v>267</v>
      </c>
      <c r="F53" s="296">
        <v>272</v>
      </c>
      <c r="G53" s="296">
        <v>296</v>
      </c>
      <c r="H53" s="296">
        <v>330</v>
      </c>
      <c r="I53" s="296">
        <v>318</v>
      </c>
      <c r="J53" s="296">
        <v>302</v>
      </c>
      <c r="K53" s="296">
        <v>224</v>
      </c>
      <c r="L53" s="296">
        <v>224</v>
      </c>
      <c r="M53" s="296">
        <v>201</v>
      </c>
      <c r="N53" s="296">
        <v>197</v>
      </c>
      <c r="O53" s="296">
        <v>171</v>
      </c>
      <c r="P53" s="296">
        <v>181</v>
      </c>
      <c r="Q53" s="296">
        <v>184</v>
      </c>
      <c r="R53" s="296">
        <v>188</v>
      </c>
      <c r="S53" s="296">
        <v>195</v>
      </c>
      <c r="T53" s="296">
        <v>223</v>
      </c>
      <c r="U53" s="296">
        <v>202</v>
      </c>
      <c r="V53" s="296">
        <v>191</v>
      </c>
      <c r="W53" s="296">
        <v>192</v>
      </c>
      <c r="X53" s="296">
        <v>191</v>
      </c>
      <c r="Y53" s="296">
        <v>168</v>
      </c>
      <c r="Z53" s="296">
        <v>183</v>
      </c>
      <c r="AA53" s="296">
        <v>180</v>
      </c>
      <c r="AB53" s="296">
        <v>194</v>
      </c>
      <c r="AC53" s="296">
        <v>183</v>
      </c>
      <c r="AD53" s="296">
        <v>165</v>
      </c>
      <c r="AE53" s="296">
        <v>192</v>
      </c>
      <c r="AF53" s="296">
        <v>196</v>
      </c>
      <c r="AG53" s="296">
        <v>207</v>
      </c>
      <c r="AH53" s="296">
        <v>186</v>
      </c>
      <c r="AI53" s="296">
        <v>175</v>
      </c>
      <c r="AJ53" s="296">
        <v>158</v>
      </c>
      <c r="AK53" s="296">
        <v>167</v>
      </c>
      <c r="AL53" s="296">
        <v>150</v>
      </c>
      <c r="AM53" s="296">
        <v>158</v>
      </c>
      <c r="AN53" s="296">
        <v>171</v>
      </c>
      <c r="AO53" s="296">
        <v>145</v>
      </c>
      <c r="AP53" s="296">
        <v>161</v>
      </c>
      <c r="AQ53" s="296">
        <v>161</v>
      </c>
      <c r="AR53" s="296">
        <v>174</v>
      </c>
      <c r="AS53" s="296">
        <v>167</v>
      </c>
      <c r="AT53" s="296">
        <v>164</v>
      </c>
      <c r="AU53" s="296">
        <v>174</v>
      </c>
      <c r="AV53" s="296">
        <v>159</v>
      </c>
      <c r="AW53" s="296">
        <v>144</v>
      </c>
      <c r="AX53" s="296">
        <v>135</v>
      </c>
      <c r="AY53" s="296">
        <v>134</v>
      </c>
      <c r="AZ53" s="296">
        <v>125</v>
      </c>
      <c r="BA53" s="296">
        <v>116</v>
      </c>
      <c r="BB53" s="296">
        <v>123</v>
      </c>
      <c r="BC53" s="296">
        <v>109</v>
      </c>
      <c r="BD53" s="296">
        <v>108</v>
      </c>
      <c r="BE53" s="296">
        <v>104</v>
      </c>
      <c r="BF53" s="296">
        <v>104</v>
      </c>
      <c r="BG53" s="296">
        <v>110</v>
      </c>
      <c r="BH53" s="296">
        <v>97</v>
      </c>
      <c r="BI53" s="296">
        <v>87</v>
      </c>
      <c r="BJ53" s="296">
        <v>98</v>
      </c>
      <c r="BK53" s="296">
        <v>96</v>
      </c>
      <c r="BL53" s="296">
        <v>123</v>
      </c>
      <c r="BM53" s="296">
        <v>130</v>
      </c>
      <c r="BN53" s="296">
        <v>143</v>
      </c>
      <c r="BO53" s="296">
        <v>156</v>
      </c>
      <c r="BP53" s="296">
        <v>157</v>
      </c>
      <c r="BQ53" s="296">
        <v>147</v>
      </c>
      <c r="BR53" s="296">
        <v>168</v>
      </c>
      <c r="BS53" s="296">
        <v>175</v>
      </c>
      <c r="BT53" s="296">
        <v>184</v>
      </c>
      <c r="BU53" s="296">
        <v>174</v>
      </c>
      <c r="BV53" s="296">
        <v>190</v>
      </c>
      <c r="BW53" s="296">
        <v>176</v>
      </c>
    </row>
    <row r="54" spans="1:75" x14ac:dyDescent="0.25">
      <c r="A54" t="s">
        <v>51</v>
      </c>
      <c r="B54" s="296" t="s">
        <v>18</v>
      </c>
      <c r="C54" s="296">
        <v>1</v>
      </c>
      <c r="D54" s="296" t="s">
        <v>18</v>
      </c>
      <c r="E54" s="296" t="s">
        <v>18</v>
      </c>
      <c r="F54" s="296" t="s">
        <v>18</v>
      </c>
      <c r="G54" s="296">
        <v>1</v>
      </c>
      <c r="H54" s="296">
        <v>2</v>
      </c>
      <c r="I54" s="296">
        <v>3</v>
      </c>
      <c r="J54" s="296">
        <v>4</v>
      </c>
      <c r="K54" s="296">
        <v>3</v>
      </c>
      <c r="L54" s="296">
        <v>3</v>
      </c>
      <c r="M54" s="296">
        <v>4</v>
      </c>
      <c r="N54" s="296">
        <v>2</v>
      </c>
      <c r="O54" s="296">
        <v>4</v>
      </c>
      <c r="P54" s="296">
        <v>1</v>
      </c>
      <c r="Q54" s="296">
        <v>1</v>
      </c>
      <c r="R54" s="296">
        <v>3</v>
      </c>
      <c r="S54" s="296">
        <v>1</v>
      </c>
      <c r="T54" s="296">
        <v>6</v>
      </c>
      <c r="U54" s="296">
        <v>9</v>
      </c>
      <c r="V54" s="296">
        <v>4</v>
      </c>
      <c r="W54" s="296">
        <v>7</v>
      </c>
      <c r="X54" s="296">
        <v>12</v>
      </c>
      <c r="Y54" s="296">
        <v>6</v>
      </c>
      <c r="Z54" s="296">
        <v>5</v>
      </c>
      <c r="AA54" s="296">
        <v>2</v>
      </c>
      <c r="AB54" s="296">
        <v>5</v>
      </c>
      <c r="AC54" s="296">
        <v>4</v>
      </c>
      <c r="AD54" s="296">
        <v>4</v>
      </c>
      <c r="AE54" s="296">
        <v>2</v>
      </c>
      <c r="AF54" s="296">
        <v>1</v>
      </c>
      <c r="AG54" s="296">
        <v>1</v>
      </c>
      <c r="AH54" s="296">
        <v>2</v>
      </c>
      <c r="AI54" s="296">
        <v>2</v>
      </c>
      <c r="AJ54" s="296">
        <v>2</v>
      </c>
      <c r="AK54" s="296">
        <v>4</v>
      </c>
      <c r="AL54" s="296">
        <v>3</v>
      </c>
      <c r="AM54" s="296">
        <v>3</v>
      </c>
      <c r="AN54" s="296">
        <v>5</v>
      </c>
      <c r="AO54" s="296">
        <v>4</v>
      </c>
      <c r="AP54" s="296">
        <v>3</v>
      </c>
      <c r="AQ54" s="296">
        <v>5</v>
      </c>
      <c r="AR54" s="296">
        <v>5</v>
      </c>
      <c r="AS54" s="296">
        <v>4</v>
      </c>
      <c r="AT54" s="296">
        <v>2</v>
      </c>
      <c r="AU54" s="296">
        <v>2</v>
      </c>
      <c r="AV54" s="296">
        <v>3</v>
      </c>
      <c r="AW54" s="296">
        <v>2</v>
      </c>
      <c r="AX54" s="296">
        <v>2</v>
      </c>
      <c r="AY54" s="296">
        <v>2</v>
      </c>
      <c r="AZ54" s="296">
        <v>2</v>
      </c>
      <c r="BA54" s="296">
        <v>4</v>
      </c>
      <c r="BB54" s="296" t="s">
        <v>18</v>
      </c>
      <c r="BC54" s="296" t="s">
        <v>18</v>
      </c>
      <c r="BD54" s="296">
        <v>2</v>
      </c>
      <c r="BE54" s="296">
        <v>3</v>
      </c>
      <c r="BF54" s="296">
        <v>2</v>
      </c>
      <c r="BG54" s="296">
        <v>3</v>
      </c>
      <c r="BH54" s="296">
        <v>6</v>
      </c>
      <c r="BI54" s="296">
        <v>5</v>
      </c>
      <c r="BJ54" s="296">
        <v>6</v>
      </c>
      <c r="BK54" s="296">
        <v>7</v>
      </c>
      <c r="BL54" s="296">
        <v>6</v>
      </c>
      <c r="BM54" s="296">
        <v>5</v>
      </c>
      <c r="BN54" s="296">
        <v>4</v>
      </c>
      <c r="BO54" s="296">
        <v>4</v>
      </c>
      <c r="BP54" s="296">
        <v>4</v>
      </c>
      <c r="BQ54" s="296">
        <v>4</v>
      </c>
      <c r="BR54" s="296">
        <v>3</v>
      </c>
      <c r="BS54" s="296">
        <v>3</v>
      </c>
      <c r="BT54" s="296">
        <v>3</v>
      </c>
      <c r="BU54" s="296">
        <v>3</v>
      </c>
      <c r="BV54" s="296">
        <v>3</v>
      </c>
      <c r="BW54" s="296">
        <v>3</v>
      </c>
    </row>
    <row r="55" spans="1:75" x14ac:dyDescent="0.25">
      <c r="A55" t="s">
        <v>52</v>
      </c>
      <c r="B55" s="296">
        <v>211</v>
      </c>
      <c r="C55" s="296">
        <v>231</v>
      </c>
      <c r="D55" s="296">
        <v>237</v>
      </c>
      <c r="E55" s="296">
        <v>245</v>
      </c>
      <c r="F55" s="296">
        <v>240</v>
      </c>
      <c r="G55" s="296">
        <v>235</v>
      </c>
      <c r="H55" s="296">
        <v>214</v>
      </c>
      <c r="I55" s="296">
        <v>220</v>
      </c>
      <c r="J55" s="296">
        <v>208</v>
      </c>
      <c r="K55" s="296">
        <v>226</v>
      </c>
      <c r="L55" s="296">
        <v>225</v>
      </c>
      <c r="M55" s="296">
        <v>222</v>
      </c>
      <c r="N55" s="296">
        <v>241</v>
      </c>
      <c r="O55" s="296">
        <v>229</v>
      </c>
      <c r="P55" s="296">
        <v>249</v>
      </c>
      <c r="Q55" s="296">
        <v>273</v>
      </c>
      <c r="R55" s="296">
        <v>261</v>
      </c>
      <c r="S55" s="296">
        <v>271</v>
      </c>
      <c r="T55" s="296">
        <v>258</v>
      </c>
      <c r="U55" s="296">
        <v>284</v>
      </c>
      <c r="V55" s="296">
        <v>274</v>
      </c>
      <c r="W55" s="296">
        <v>288</v>
      </c>
      <c r="X55" s="296">
        <v>282</v>
      </c>
      <c r="Y55" s="296">
        <v>253</v>
      </c>
      <c r="Z55" s="296">
        <v>256</v>
      </c>
      <c r="AA55" s="296">
        <v>254</v>
      </c>
      <c r="AB55" s="296">
        <v>252</v>
      </c>
      <c r="AC55" s="296">
        <v>237</v>
      </c>
      <c r="AD55" s="296">
        <v>236</v>
      </c>
      <c r="AE55" s="296">
        <v>246</v>
      </c>
      <c r="AF55" s="296">
        <v>245</v>
      </c>
      <c r="AG55" s="296">
        <v>265</v>
      </c>
      <c r="AH55" s="296">
        <v>267</v>
      </c>
      <c r="AI55" s="296">
        <v>251</v>
      </c>
      <c r="AJ55" s="296">
        <v>238</v>
      </c>
      <c r="AK55" s="296">
        <v>248</v>
      </c>
      <c r="AL55" s="296">
        <v>229</v>
      </c>
      <c r="AM55" s="296">
        <v>225</v>
      </c>
      <c r="AN55" s="296">
        <v>212</v>
      </c>
      <c r="AO55" s="296">
        <v>180</v>
      </c>
      <c r="AP55" s="296">
        <v>176</v>
      </c>
      <c r="AQ55" s="296">
        <v>214</v>
      </c>
      <c r="AR55" s="296">
        <v>215</v>
      </c>
      <c r="AS55" s="296">
        <v>185</v>
      </c>
      <c r="AT55" s="296">
        <v>182</v>
      </c>
      <c r="AU55" s="296">
        <v>185</v>
      </c>
      <c r="AV55" s="296">
        <v>201</v>
      </c>
      <c r="AW55" s="296">
        <v>195</v>
      </c>
      <c r="AX55" s="296">
        <v>172</v>
      </c>
      <c r="AY55" s="296">
        <v>171</v>
      </c>
      <c r="AZ55" s="296">
        <v>174</v>
      </c>
      <c r="BA55" s="296">
        <v>158</v>
      </c>
      <c r="BB55" s="296">
        <v>176</v>
      </c>
      <c r="BC55" s="296">
        <v>179</v>
      </c>
      <c r="BD55" s="296">
        <v>177</v>
      </c>
      <c r="BE55" s="296">
        <v>163</v>
      </c>
      <c r="BF55" s="296">
        <v>160</v>
      </c>
      <c r="BG55" s="296">
        <v>161</v>
      </c>
      <c r="BH55" s="296">
        <v>141</v>
      </c>
      <c r="BI55" s="296">
        <v>144</v>
      </c>
      <c r="BJ55" s="296">
        <v>154</v>
      </c>
      <c r="BK55" s="296">
        <v>147</v>
      </c>
      <c r="BL55" s="296">
        <v>173</v>
      </c>
      <c r="BM55" s="296">
        <v>185</v>
      </c>
      <c r="BN55" s="296">
        <v>168</v>
      </c>
      <c r="BO55" s="296">
        <v>178</v>
      </c>
      <c r="BP55" s="296">
        <v>183</v>
      </c>
      <c r="BQ55" s="296">
        <v>199</v>
      </c>
      <c r="BR55" s="296">
        <v>226</v>
      </c>
      <c r="BS55" s="296">
        <v>232</v>
      </c>
      <c r="BT55" s="296">
        <v>241</v>
      </c>
      <c r="BU55" s="296">
        <v>248</v>
      </c>
      <c r="BV55" s="296">
        <v>255</v>
      </c>
      <c r="BW55" s="296">
        <v>229</v>
      </c>
    </row>
    <row r="56" spans="1:75" x14ac:dyDescent="0.25">
      <c r="A56" t="s">
        <v>53</v>
      </c>
      <c r="B56" s="296">
        <v>549</v>
      </c>
      <c r="C56" s="296">
        <v>555</v>
      </c>
      <c r="D56" s="296">
        <v>527</v>
      </c>
      <c r="E56" s="296">
        <v>564</v>
      </c>
      <c r="F56" s="296">
        <v>604</v>
      </c>
      <c r="G56" s="296">
        <v>632</v>
      </c>
      <c r="H56" s="296">
        <v>634</v>
      </c>
      <c r="I56" s="296">
        <v>647</v>
      </c>
      <c r="J56" s="296">
        <v>688</v>
      </c>
      <c r="K56" s="296">
        <v>716</v>
      </c>
      <c r="L56" s="296">
        <v>722</v>
      </c>
      <c r="M56" s="296">
        <v>714</v>
      </c>
      <c r="N56" s="296">
        <v>746</v>
      </c>
      <c r="O56" s="296">
        <v>747</v>
      </c>
      <c r="P56" s="296">
        <v>712</v>
      </c>
      <c r="Q56" s="296">
        <v>637</v>
      </c>
      <c r="R56" s="296">
        <v>601</v>
      </c>
      <c r="S56" s="296">
        <v>513</v>
      </c>
      <c r="T56" s="296">
        <v>443</v>
      </c>
      <c r="U56" s="296">
        <v>370</v>
      </c>
      <c r="V56" s="296">
        <v>368</v>
      </c>
      <c r="W56" s="296">
        <v>346</v>
      </c>
      <c r="X56" s="296">
        <v>324</v>
      </c>
      <c r="Y56" s="296">
        <v>328</v>
      </c>
      <c r="Z56" s="296">
        <v>321</v>
      </c>
      <c r="AA56" s="296">
        <v>336</v>
      </c>
      <c r="AB56" s="296">
        <v>304</v>
      </c>
      <c r="AC56" s="296">
        <v>307</v>
      </c>
      <c r="AD56" s="296">
        <v>288</v>
      </c>
      <c r="AE56" s="296">
        <v>279</v>
      </c>
      <c r="AF56" s="296">
        <v>279</v>
      </c>
      <c r="AG56" s="296">
        <v>270</v>
      </c>
      <c r="AH56" s="296">
        <v>260</v>
      </c>
      <c r="AI56" s="296">
        <v>283</v>
      </c>
      <c r="AJ56" s="296">
        <v>377</v>
      </c>
      <c r="AK56" s="296">
        <v>360</v>
      </c>
      <c r="AL56" s="296">
        <v>362</v>
      </c>
      <c r="AM56" s="296">
        <v>369</v>
      </c>
      <c r="AN56" s="296">
        <v>339</v>
      </c>
      <c r="AO56" s="296">
        <v>304</v>
      </c>
      <c r="AP56" s="296">
        <v>312</v>
      </c>
      <c r="AQ56" s="296">
        <v>299</v>
      </c>
      <c r="AR56" s="296">
        <v>311</v>
      </c>
      <c r="AS56" s="296">
        <v>290</v>
      </c>
      <c r="AT56" s="296">
        <v>299</v>
      </c>
      <c r="AU56" s="296">
        <v>290</v>
      </c>
      <c r="AV56" s="296">
        <v>314</v>
      </c>
      <c r="AW56" s="296">
        <v>273</v>
      </c>
      <c r="AX56" s="296">
        <v>272</v>
      </c>
      <c r="AY56" s="296">
        <v>288</v>
      </c>
      <c r="AZ56" s="296">
        <v>229</v>
      </c>
      <c r="BA56" s="296">
        <v>216</v>
      </c>
      <c r="BB56" s="296">
        <v>223</v>
      </c>
      <c r="BC56" s="296">
        <v>216</v>
      </c>
      <c r="BD56" s="296">
        <v>216</v>
      </c>
      <c r="BE56" s="296">
        <v>224</v>
      </c>
      <c r="BF56" s="296">
        <v>225</v>
      </c>
      <c r="BG56" s="296">
        <v>189</v>
      </c>
      <c r="BH56" s="296">
        <v>180</v>
      </c>
      <c r="BI56" s="296">
        <v>169</v>
      </c>
      <c r="BJ56" s="296">
        <v>182</v>
      </c>
      <c r="BK56" s="296">
        <v>169</v>
      </c>
      <c r="BL56" s="296">
        <v>163</v>
      </c>
      <c r="BM56" s="296">
        <v>149</v>
      </c>
      <c r="BN56" s="296">
        <v>161</v>
      </c>
      <c r="BO56" s="296">
        <v>141</v>
      </c>
      <c r="BP56" s="296">
        <v>206</v>
      </c>
      <c r="BQ56" s="296">
        <v>238</v>
      </c>
      <c r="BR56" s="296">
        <v>218</v>
      </c>
      <c r="BS56" s="296">
        <v>241</v>
      </c>
      <c r="BT56" s="296">
        <v>239</v>
      </c>
      <c r="BU56" s="296">
        <v>227</v>
      </c>
      <c r="BV56" s="296">
        <v>225</v>
      </c>
      <c r="BW56" s="296">
        <v>220</v>
      </c>
    </row>
    <row r="57" spans="1:75" x14ac:dyDescent="0.25">
      <c r="A57" t="s">
        <v>54</v>
      </c>
      <c r="B57" s="296">
        <v>116</v>
      </c>
      <c r="C57" s="296">
        <v>124</v>
      </c>
      <c r="D57" s="296">
        <v>135</v>
      </c>
      <c r="E57" s="296">
        <v>127</v>
      </c>
      <c r="F57" s="296">
        <v>131</v>
      </c>
      <c r="G57" s="296">
        <v>147</v>
      </c>
      <c r="H57" s="296">
        <v>142</v>
      </c>
      <c r="I57" s="296">
        <v>130</v>
      </c>
      <c r="J57" s="296">
        <v>121</v>
      </c>
      <c r="K57" s="296">
        <v>104</v>
      </c>
      <c r="L57" s="296">
        <v>120</v>
      </c>
      <c r="M57" s="296">
        <v>117</v>
      </c>
      <c r="N57" s="296">
        <v>139</v>
      </c>
      <c r="O57" s="296">
        <v>127</v>
      </c>
      <c r="P57" s="296">
        <v>152</v>
      </c>
      <c r="Q57" s="296">
        <v>138</v>
      </c>
      <c r="R57" s="296">
        <v>121</v>
      </c>
      <c r="S57" s="296">
        <v>122</v>
      </c>
      <c r="T57" s="296">
        <v>116</v>
      </c>
      <c r="U57" s="296">
        <v>111</v>
      </c>
      <c r="V57" s="296">
        <v>114</v>
      </c>
      <c r="W57" s="296">
        <v>115</v>
      </c>
      <c r="X57" s="296">
        <v>112</v>
      </c>
      <c r="Y57" s="296">
        <v>112</v>
      </c>
      <c r="Z57" s="296">
        <v>114</v>
      </c>
      <c r="AA57" s="296">
        <v>123</v>
      </c>
      <c r="AB57" s="296">
        <v>118</v>
      </c>
      <c r="AC57" s="296">
        <v>117</v>
      </c>
      <c r="AD57" s="296">
        <v>122</v>
      </c>
      <c r="AE57" s="296">
        <v>117</v>
      </c>
      <c r="AF57" s="296">
        <v>136</v>
      </c>
      <c r="AG57" s="296">
        <v>135</v>
      </c>
      <c r="AH57" s="296">
        <v>119</v>
      </c>
      <c r="AI57" s="296">
        <v>121</v>
      </c>
      <c r="AJ57" s="296">
        <v>130</v>
      </c>
      <c r="AK57" s="296">
        <v>132</v>
      </c>
      <c r="AL57" s="296">
        <v>120</v>
      </c>
      <c r="AM57" s="296">
        <v>126</v>
      </c>
      <c r="AN57" s="296">
        <v>111</v>
      </c>
      <c r="AO57" s="296">
        <v>123</v>
      </c>
      <c r="AP57" s="296">
        <v>104</v>
      </c>
      <c r="AQ57" s="296">
        <v>96</v>
      </c>
      <c r="AR57" s="296">
        <v>98</v>
      </c>
      <c r="AS57" s="296">
        <v>93</v>
      </c>
      <c r="AT57" s="296">
        <v>88</v>
      </c>
      <c r="AU57" s="296">
        <v>99</v>
      </c>
      <c r="AV57" s="296">
        <v>100</v>
      </c>
      <c r="AW57" s="296">
        <v>93</v>
      </c>
      <c r="AX57" s="296">
        <v>104</v>
      </c>
      <c r="AY57" s="296">
        <v>95</v>
      </c>
      <c r="AZ57" s="296">
        <v>106</v>
      </c>
      <c r="BA57" s="296">
        <v>94</v>
      </c>
      <c r="BB57" s="296">
        <v>78</v>
      </c>
      <c r="BC57" s="296">
        <v>65</v>
      </c>
      <c r="BD57" s="296">
        <v>75</v>
      </c>
      <c r="BE57" s="296">
        <v>68</v>
      </c>
      <c r="BF57" s="296">
        <v>73</v>
      </c>
      <c r="BG57" s="296">
        <v>57</v>
      </c>
      <c r="BH57" s="296">
        <v>65</v>
      </c>
      <c r="BI57" s="296">
        <v>63</v>
      </c>
      <c r="BJ57" s="296">
        <v>70</v>
      </c>
      <c r="BK57" s="296">
        <v>71</v>
      </c>
      <c r="BL57" s="296">
        <v>89</v>
      </c>
      <c r="BM57" s="296">
        <v>80</v>
      </c>
      <c r="BN57" s="296">
        <v>82</v>
      </c>
      <c r="BO57" s="296">
        <v>84</v>
      </c>
      <c r="BP57" s="296">
        <v>87</v>
      </c>
      <c r="BQ57" s="296">
        <v>88</v>
      </c>
      <c r="BR57" s="296">
        <v>91</v>
      </c>
      <c r="BS57" s="296">
        <v>101</v>
      </c>
      <c r="BT57" s="296">
        <v>114</v>
      </c>
      <c r="BU57" s="296">
        <v>99</v>
      </c>
      <c r="BV57" s="296">
        <v>110</v>
      </c>
      <c r="BW57" s="296">
        <v>113</v>
      </c>
    </row>
    <row r="58" spans="1:75" x14ac:dyDescent="0.25">
      <c r="A58" t="s">
        <v>55</v>
      </c>
      <c r="B58" s="296">
        <v>49</v>
      </c>
      <c r="C58" s="296">
        <v>49</v>
      </c>
      <c r="D58" s="296">
        <v>54</v>
      </c>
      <c r="E58" s="296">
        <v>57</v>
      </c>
      <c r="F58" s="296">
        <v>67</v>
      </c>
      <c r="G58" s="296">
        <v>93</v>
      </c>
      <c r="H58" s="296">
        <v>70</v>
      </c>
      <c r="I58" s="296">
        <v>76</v>
      </c>
      <c r="J58" s="296">
        <v>82</v>
      </c>
      <c r="K58" s="296">
        <v>101</v>
      </c>
      <c r="L58" s="296">
        <v>103</v>
      </c>
      <c r="M58" s="296">
        <v>113</v>
      </c>
      <c r="N58" s="296">
        <v>116</v>
      </c>
      <c r="O58" s="296">
        <v>96</v>
      </c>
      <c r="P58" s="296">
        <v>112</v>
      </c>
      <c r="Q58" s="296">
        <v>98</v>
      </c>
      <c r="R58" s="296">
        <v>114</v>
      </c>
      <c r="S58" s="296">
        <v>103</v>
      </c>
      <c r="T58" s="296">
        <v>116</v>
      </c>
      <c r="U58" s="296">
        <v>119</v>
      </c>
      <c r="V58" s="296">
        <v>136</v>
      </c>
      <c r="W58" s="296">
        <v>97</v>
      </c>
      <c r="X58" s="296">
        <v>76</v>
      </c>
      <c r="Y58" s="296">
        <v>96</v>
      </c>
      <c r="Z58" s="296">
        <v>101</v>
      </c>
      <c r="AA58" s="296">
        <v>85</v>
      </c>
      <c r="AB58" s="296">
        <v>83</v>
      </c>
      <c r="AC58" s="296">
        <v>86</v>
      </c>
      <c r="AD58" s="296">
        <v>74</v>
      </c>
      <c r="AE58" s="296">
        <v>80</v>
      </c>
      <c r="AF58" s="296">
        <v>96</v>
      </c>
      <c r="AG58" s="296">
        <v>80</v>
      </c>
      <c r="AH58" s="296">
        <v>55</v>
      </c>
      <c r="AI58" s="296">
        <v>53</v>
      </c>
      <c r="AJ58" s="296">
        <v>62</v>
      </c>
      <c r="AK58" s="296">
        <v>58</v>
      </c>
      <c r="AL58" s="296">
        <v>65</v>
      </c>
      <c r="AM58" s="296">
        <v>78</v>
      </c>
      <c r="AN58" s="296">
        <v>61</v>
      </c>
      <c r="AO58" s="296">
        <v>45</v>
      </c>
      <c r="AP58" s="296">
        <v>50</v>
      </c>
      <c r="AQ58" s="296">
        <v>42</v>
      </c>
      <c r="AR58" s="296">
        <v>68</v>
      </c>
      <c r="AS58" s="296">
        <v>63</v>
      </c>
      <c r="AT58" s="296">
        <v>64</v>
      </c>
      <c r="AU58" s="296">
        <v>61</v>
      </c>
      <c r="AV58" s="296">
        <v>66</v>
      </c>
      <c r="AW58" s="296">
        <v>60</v>
      </c>
      <c r="AX58" s="296">
        <v>62</v>
      </c>
      <c r="AY58" s="296">
        <v>49</v>
      </c>
      <c r="AZ58" s="296">
        <v>46</v>
      </c>
      <c r="BA58" s="296">
        <v>41</v>
      </c>
      <c r="BB58" s="296">
        <v>46</v>
      </c>
      <c r="BC58" s="296">
        <v>49</v>
      </c>
      <c r="BD58" s="296">
        <v>56</v>
      </c>
      <c r="BE58" s="296">
        <v>62</v>
      </c>
      <c r="BF58" s="296">
        <v>66</v>
      </c>
      <c r="BG58" s="296">
        <v>66</v>
      </c>
      <c r="BH58" s="296">
        <v>78</v>
      </c>
      <c r="BI58" s="296">
        <v>81</v>
      </c>
      <c r="BJ58" s="296">
        <v>91</v>
      </c>
      <c r="BK58" s="296">
        <v>90</v>
      </c>
      <c r="BL58" s="296">
        <v>106</v>
      </c>
      <c r="BM58" s="296">
        <v>103</v>
      </c>
      <c r="BN58" s="296">
        <v>94</v>
      </c>
      <c r="BO58" s="296">
        <v>106</v>
      </c>
      <c r="BP58" s="296">
        <v>104</v>
      </c>
      <c r="BQ58" s="296">
        <v>105</v>
      </c>
      <c r="BR58" s="296">
        <v>115</v>
      </c>
      <c r="BS58" s="296">
        <v>119</v>
      </c>
      <c r="BT58" s="296">
        <v>124</v>
      </c>
      <c r="BU58" s="296">
        <v>126</v>
      </c>
      <c r="BV58" s="296">
        <v>146</v>
      </c>
      <c r="BW58" s="296">
        <v>109</v>
      </c>
    </row>
    <row r="59" spans="1:75" x14ac:dyDescent="0.25">
      <c r="A59" t="s">
        <v>56</v>
      </c>
      <c r="B59" s="296">
        <v>31</v>
      </c>
      <c r="C59" s="296">
        <v>38</v>
      </c>
      <c r="D59" s="296">
        <v>56</v>
      </c>
      <c r="E59" s="296">
        <v>53</v>
      </c>
      <c r="F59" s="296">
        <v>46</v>
      </c>
      <c r="G59" s="296">
        <v>48</v>
      </c>
      <c r="H59" s="296">
        <v>50</v>
      </c>
      <c r="I59" s="296">
        <v>54</v>
      </c>
      <c r="J59" s="296">
        <v>60</v>
      </c>
      <c r="K59" s="296">
        <v>55</v>
      </c>
      <c r="L59" s="296">
        <v>48</v>
      </c>
      <c r="M59" s="296">
        <v>44</v>
      </c>
      <c r="N59" s="296">
        <v>38</v>
      </c>
      <c r="O59" s="296">
        <v>36</v>
      </c>
      <c r="P59" s="296">
        <v>42</v>
      </c>
      <c r="Q59" s="296">
        <v>37</v>
      </c>
      <c r="R59" s="296">
        <v>36</v>
      </c>
      <c r="S59" s="296">
        <v>37</v>
      </c>
      <c r="T59" s="296">
        <v>36</v>
      </c>
      <c r="U59" s="296">
        <v>34</v>
      </c>
      <c r="V59" s="296">
        <v>23</v>
      </c>
      <c r="W59" s="296">
        <v>10</v>
      </c>
      <c r="X59" s="296">
        <v>17</v>
      </c>
      <c r="Y59" s="296">
        <v>14</v>
      </c>
      <c r="Z59" s="296">
        <v>12</v>
      </c>
      <c r="AA59" s="296">
        <v>9</v>
      </c>
      <c r="AB59" s="296">
        <v>11</v>
      </c>
      <c r="AC59" s="296">
        <v>12</v>
      </c>
      <c r="AD59" s="296">
        <v>15</v>
      </c>
      <c r="AE59" s="296">
        <v>20</v>
      </c>
      <c r="AF59" s="296">
        <v>16</v>
      </c>
      <c r="AG59" s="296">
        <v>11</v>
      </c>
      <c r="AH59" s="296">
        <v>20</v>
      </c>
      <c r="AI59" s="296">
        <v>11</v>
      </c>
      <c r="AJ59" s="296">
        <v>13</v>
      </c>
      <c r="AK59" s="296">
        <v>21</v>
      </c>
      <c r="AL59" s="296">
        <v>23</v>
      </c>
      <c r="AM59" s="296">
        <v>17</v>
      </c>
      <c r="AN59" s="296">
        <v>15</v>
      </c>
      <c r="AO59" s="296">
        <v>20</v>
      </c>
      <c r="AP59" s="296">
        <v>23</v>
      </c>
      <c r="AQ59" s="296">
        <v>23</v>
      </c>
      <c r="AR59" s="296">
        <v>31</v>
      </c>
      <c r="AS59" s="296">
        <v>36</v>
      </c>
      <c r="AT59" s="296">
        <v>28</v>
      </c>
      <c r="AU59" s="296">
        <v>23</v>
      </c>
      <c r="AV59" s="296">
        <v>19</v>
      </c>
      <c r="AW59" s="296">
        <v>16</v>
      </c>
      <c r="AX59" s="296">
        <v>24</v>
      </c>
      <c r="AY59" s="296">
        <v>23</v>
      </c>
      <c r="AZ59" s="296">
        <v>21</v>
      </c>
      <c r="BA59" s="296">
        <v>34</v>
      </c>
      <c r="BB59" s="296">
        <v>36</v>
      </c>
      <c r="BC59" s="296">
        <v>22</v>
      </c>
      <c r="BD59" s="296">
        <v>25</v>
      </c>
      <c r="BE59" s="296">
        <v>26</v>
      </c>
      <c r="BF59" s="296">
        <v>21</v>
      </c>
      <c r="BG59" s="296">
        <v>22</v>
      </c>
      <c r="BH59" s="296">
        <v>20</v>
      </c>
      <c r="BI59" s="296">
        <v>31</v>
      </c>
      <c r="BJ59" s="296">
        <v>32</v>
      </c>
      <c r="BK59" s="296">
        <v>31</v>
      </c>
      <c r="BL59" s="296">
        <v>39</v>
      </c>
      <c r="BM59" s="296">
        <v>32</v>
      </c>
      <c r="BN59" s="296">
        <v>32</v>
      </c>
      <c r="BO59" s="296">
        <v>27</v>
      </c>
      <c r="BP59" s="296">
        <v>26</v>
      </c>
      <c r="BQ59" s="296">
        <v>25</v>
      </c>
      <c r="BR59" s="296">
        <v>23</v>
      </c>
      <c r="BS59" s="296">
        <v>29</v>
      </c>
      <c r="BT59" s="296">
        <v>22</v>
      </c>
      <c r="BU59" s="296">
        <v>25</v>
      </c>
      <c r="BV59" s="296">
        <v>28</v>
      </c>
      <c r="BW59" s="296">
        <v>40</v>
      </c>
    </row>
    <row r="60" spans="1:75" x14ac:dyDescent="0.25">
      <c r="A60" t="s">
        <v>57</v>
      </c>
      <c r="B60" s="296">
        <v>29</v>
      </c>
      <c r="C60" s="296">
        <v>23</v>
      </c>
      <c r="D60" s="296">
        <v>23</v>
      </c>
      <c r="E60" s="296">
        <v>24</v>
      </c>
      <c r="F60" s="296">
        <v>25</v>
      </c>
      <c r="G60" s="296">
        <v>21</v>
      </c>
      <c r="H60" s="296">
        <v>25</v>
      </c>
      <c r="I60" s="296">
        <v>27</v>
      </c>
      <c r="J60" s="296">
        <v>36</v>
      </c>
      <c r="K60" s="296">
        <v>31</v>
      </c>
      <c r="L60" s="296">
        <v>25</v>
      </c>
      <c r="M60" s="296">
        <v>24</v>
      </c>
      <c r="N60" s="296">
        <v>31</v>
      </c>
      <c r="O60" s="296">
        <v>29</v>
      </c>
      <c r="P60" s="296">
        <v>28</v>
      </c>
      <c r="Q60" s="296">
        <v>26</v>
      </c>
      <c r="R60" s="296">
        <v>23</v>
      </c>
      <c r="S60" s="296">
        <v>27</v>
      </c>
      <c r="T60" s="296">
        <v>28</v>
      </c>
      <c r="U60" s="296">
        <v>29</v>
      </c>
      <c r="V60" s="296">
        <v>24</v>
      </c>
      <c r="W60" s="296">
        <v>25</v>
      </c>
      <c r="X60" s="296">
        <v>22</v>
      </c>
      <c r="Y60" s="296">
        <v>23</v>
      </c>
      <c r="Z60" s="296">
        <v>23</v>
      </c>
      <c r="AA60" s="296">
        <v>26</v>
      </c>
      <c r="AB60" s="296">
        <v>27</v>
      </c>
      <c r="AC60" s="296">
        <v>28</v>
      </c>
      <c r="AD60" s="296">
        <v>24</v>
      </c>
      <c r="AE60" s="296">
        <v>19</v>
      </c>
      <c r="AF60" s="296">
        <v>22</v>
      </c>
      <c r="AG60" s="296">
        <v>22</v>
      </c>
      <c r="AH60" s="296">
        <v>24</v>
      </c>
      <c r="AI60" s="296">
        <v>23</v>
      </c>
      <c r="AJ60" s="296">
        <v>25</v>
      </c>
      <c r="AK60" s="296">
        <v>19</v>
      </c>
      <c r="AL60" s="296">
        <v>29</v>
      </c>
      <c r="AM60" s="296">
        <v>26</v>
      </c>
      <c r="AN60" s="296">
        <v>29</v>
      </c>
      <c r="AO60" s="296">
        <v>32</v>
      </c>
      <c r="AP60" s="296">
        <v>25</v>
      </c>
      <c r="AQ60" s="296">
        <v>29</v>
      </c>
      <c r="AR60" s="296">
        <v>31</v>
      </c>
      <c r="AS60" s="296">
        <v>34</v>
      </c>
      <c r="AT60" s="296">
        <v>28</v>
      </c>
      <c r="AU60" s="296">
        <v>31</v>
      </c>
      <c r="AV60" s="296">
        <v>26</v>
      </c>
      <c r="AW60" s="296">
        <v>26</v>
      </c>
      <c r="AX60" s="296">
        <v>21</v>
      </c>
      <c r="AY60" s="296">
        <v>16</v>
      </c>
      <c r="AZ60" s="296">
        <v>17</v>
      </c>
      <c r="BA60" s="296">
        <v>20</v>
      </c>
      <c r="BB60" s="296">
        <v>20</v>
      </c>
      <c r="BC60" s="296">
        <v>21</v>
      </c>
      <c r="BD60" s="296">
        <v>22</v>
      </c>
      <c r="BE60" s="296">
        <v>23</v>
      </c>
      <c r="BF60" s="296">
        <v>23</v>
      </c>
      <c r="BG60" s="296">
        <v>25</v>
      </c>
      <c r="BH60" s="296">
        <v>26</v>
      </c>
      <c r="BI60" s="296">
        <v>32</v>
      </c>
      <c r="BJ60" s="296">
        <v>32</v>
      </c>
      <c r="BK60" s="296">
        <v>32</v>
      </c>
      <c r="BL60" s="296">
        <v>38</v>
      </c>
      <c r="BM60" s="296">
        <v>43</v>
      </c>
      <c r="BN60" s="296">
        <v>40</v>
      </c>
      <c r="BO60" s="296">
        <v>40</v>
      </c>
      <c r="BP60" s="296">
        <v>37</v>
      </c>
      <c r="BQ60" s="296">
        <v>35</v>
      </c>
      <c r="BR60" s="296">
        <v>29</v>
      </c>
      <c r="BS60" s="296">
        <v>26</v>
      </c>
      <c r="BT60" s="296">
        <v>31</v>
      </c>
      <c r="BU60" s="296">
        <v>21</v>
      </c>
      <c r="BV60" s="296">
        <v>18</v>
      </c>
      <c r="BW60" s="296">
        <v>22</v>
      </c>
    </row>
    <row r="61" spans="1:75" x14ac:dyDescent="0.25">
      <c r="A61" t="s">
        <v>58</v>
      </c>
      <c r="B61" s="296">
        <v>6</v>
      </c>
      <c r="C61" s="296">
        <v>6</v>
      </c>
      <c r="D61" s="296">
        <v>17</v>
      </c>
      <c r="E61" s="296">
        <v>15</v>
      </c>
      <c r="F61" s="296">
        <v>18</v>
      </c>
      <c r="G61" s="296">
        <v>20</v>
      </c>
      <c r="H61" s="296">
        <v>19</v>
      </c>
      <c r="I61" s="296">
        <v>16</v>
      </c>
      <c r="J61" s="296">
        <v>16</v>
      </c>
      <c r="K61" s="296">
        <v>18</v>
      </c>
      <c r="L61" s="296">
        <v>24</v>
      </c>
      <c r="M61" s="296">
        <v>31</v>
      </c>
      <c r="N61" s="296">
        <v>30</v>
      </c>
      <c r="O61" s="296">
        <v>25</v>
      </c>
      <c r="P61" s="296">
        <v>23</v>
      </c>
      <c r="Q61" s="296">
        <v>22</v>
      </c>
      <c r="R61" s="296">
        <v>20</v>
      </c>
      <c r="S61" s="296">
        <v>20</v>
      </c>
      <c r="T61" s="296">
        <v>20</v>
      </c>
      <c r="U61" s="296">
        <v>14</v>
      </c>
      <c r="V61" s="296">
        <v>9</v>
      </c>
      <c r="W61" s="296">
        <v>9</v>
      </c>
      <c r="X61" s="296">
        <v>20</v>
      </c>
      <c r="Y61" s="296">
        <v>18</v>
      </c>
      <c r="Z61" s="296">
        <v>18</v>
      </c>
      <c r="AA61" s="296">
        <v>21</v>
      </c>
      <c r="AB61" s="296">
        <v>23</v>
      </c>
      <c r="AC61" s="296">
        <v>20</v>
      </c>
      <c r="AD61" s="296">
        <v>16</v>
      </c>
      <c r="AE61" s="296">
        <v>27</v>
      </c>
      <c r="AF61" s="296">
        <v>25</v>
      </c>
      <c r="AG61" s="296">
        <v>27</v>
      </c>
      <c r="AH61" s="296">
        <v>34</v>
      </c>
      <c r="AI61" s="296">
        <v>36</v>
      </c>
      <c r="AJ61" s="296">
        <v>29</v>
      </c>
      <c r="AK61" s="296">
        <v>26</v>
      </c>
      <c r="AL61" s="296">
        <v>36</v>
      </c>
      <c r="AM61" s="296">
        <v>23</v>
      </c>
      <c r="AN61" s="296">
        <v>24</v>
      </c>
      <c r="AO61" s="296">
        <v>20</v>
      </c>
      <c r="AP61" s="296">
        <v>28</v>
      </c>
      <c r="AQ61" s="296">
        <v>36</v>
      </c>
      <c r="AR61" s="296">
        <v>27</v>
      </c>
      <c r="AS61" s="296">
        <v>27</v>
      </c>
      <c r="AT61" s="296">
        <v>35</v>
      </c>
      <c r="AU61" s="296">
        <v>30</v>
      </c>
      <c r="AV61" s="296">
        <v>22</v>
      </c>
      <c r="AW61" s="296">
        <v>14</v>
      </c>
      <c r="AX61" s="296">
        <v>19</v>
      </c>
      <c r="AY61" s="296">
        <v>23</v>
      </c>
      <c r="AZ61" s="296">
        <v>17</v>
      </c>
      <c r="BA61" s="296">
        <v>23</v>
      </c>
      <c r="BB61" s="296">
        <v>24</v>
      </c>
      <c r="BC61" s="296">
        <v>22</v>
      </c>
      <c r="BD61" s="296">
        <v>24</v>
      </c>
      <c r="BE61" s="296">
        <v>17</v>
      </c>
      <c r="BF61" s="296">
        <v>25</v>
      </c>
      <c r="BG61" s="296">
        <v>30</v>
      </c>
      <c r="BH61" s="296">
        <v>31</v>
      </c>
      <c r="BI61" s="296">
        <v>26</v>
      </c>
      <c r="BJ61" s="296">
        <v>26</v>
      </c>
      <c r="BK61" s="296">
        <v>30</v>
      </c>
      <c r="BL61" s="296">
        <v>28</v>
      </c>
      <c r="BM61" s="296">
        <v>37</v>
      </c>
      <c r="BN61" s="296">
        <v>27</v>
      </c>
      <c r="BO61" s="296">
        <v>25</v>
      </c>
      <c r="BP61" s="296">
        <v>23</v>
      </c>
      <c r="BQ61" s="296">
        <v>20</v>
      </c>
      <c r="BR61" s="296">
        <v>16</v>
      </c>
      <c r="BS61" s="296">
        <v>16</v>
      </c>
      <c r="BT61" s="296">
        <v>18</v>
      </c>
      <c r="BU61" s="296">
        <v>17</v>
      </c>
      <c r="BV61" s="296">
        <v>19</v>
      </c>
      <c r="BW61" s="296">
        <v>25</v>
      </c>
    </row>
    <row r="62" spans="1:75" x14ac:dyDescent="0.25">
      <c r="A62" t="s">
        <v>59</v>
      </c>
      <c r="B62" s="296">
        <v>143</v>
      </c>
      <c r="C62" s="296">
        <v>163</v>
      </c>
      <c r="D62" s="296">
        <v>162</v>
      </c>
      <c r="E62" s="296">
        <v>186</v>
      </c>
      <c r="F62" s="296">
        <v>172</v>
      </c>
      <c r="G62" s="296">
        <v>159</v>
      </c>
      <c r="H62" s="296">
        <v>140</v>
      </c>
      <c r="I62" s="296">
        <v>150</v>
      </c>
      <c r="J62" s="296">
        <v>160</v>
      </c>
      <c r="K62" s="296">
        <v>161</v>
      </c>
      <c r="L62" s="296">
        <v>151</v>
      </c>
      <c r="M62" s="296">
        <v>152</v>
      </c>
      <c r="N62" s="296">
        <v>168</v>
      </c>
      <c r="O62" s="296">
        <v>147</v>
      </c>
      <c r="P62" s="296">
        <v>137</v>
      </c>
      <c r="Q62" s="296">
        <v>126</v>
      </c>
      <c r="R62" s="296">
        <v>113</v>
      </c>
      <c r="S62" s="296">
        <v>118</v>
      </c>
      <c r="T62" s="296">
        <v>123</v>
      </c>
      <c r="U62" s="296">
        <v>115</v>
      </c>
      <c r="V62" s="296">
        <v>115</v>
      </c>
      <c r="W62" s="296">
        <v>104</v>
      </c>
      <c r="X62" s="296">
        <v>115</v>
      </c>
      <c r="Y62" s="296">
        <v>113</v>
      </c>
      <c r="Z62" s="296">
        <v>118</v>
      </c>
      <c r="AA62" s="296">
        <v>101</v>
      </c>
      <c r="AB62" s="296">
        <v>99</v>
      </c>
      <c r="AC62" s="296">
        <v>86</v>
      </c>
      <c r="AD62" s="296">
        <v>95</v>
      </c>
      <c r="AE62" s="296">
        <v>95</v>
      </c>
      <c r="AF62" s="296">
        <v>94</v>
      </c>
      <c r="AG62" s="296">
        <v>78</v>
      </c>
      <c r="AH62" s="296">
        <v>89</v>
      </c>
      <c r="AI62" s="296">
        <v>90</v>
      </c>
      <c r="AJ62" s="296">
        <v>104</v>
      </c>
      <c r="AK62" s="296">
        <v>97</v>
      </c>
      <c r="AL62" s="296">
        <v>98</v>
      </c>
      <c r="AM62" s="296">
        <v>108</v>
      </c>
      <c r="AN62" s="296">
        <v>109</v>
      </c>
      <c r="AO62" s="296">
        <v>85</v>
      </c>
      <c r="AP62" s="296">
        <v>86</v>
      </c>
      <c r="AQ62" s="296">
        <v>89</v>
      </c>
      <c r="AR62" s="296">
        <v>84</v>
      </c>
      <c r="AS62" s="296">
        <v>76</v>
      </c>
      <c r="AT62" s="296">
        <v>66</v>
      </c>
      <c r="AU62" s="296">
        <v>64</v>
      </c>
      <c r="AV62" s="296">
        <v>56</v>
      </c>
      <c r="AW62" s="296">
        <v>49</v>
      </c>
      <c r="AX62" s="296">
        <v>52</v>
      </c>
      <c r="AY62" s="296">
        <v>52</v>
      </c>
      <c r="AZ62" s="296">
        <v>61</v>
      </c>
      <c r="BA62" s="296">
        <v>63</v>
      </c>
      <c r="BB62" s="296">
        <v>57</v>
      </c>
      <c r="BC62" s="296">
        <v>53</v>
      </c>
      <c r="BD62" s="296">
        <v>65</v>
      </c>
      <c r="BE62" s="296">
        <v>65</v>
      </c>
      <c r="BF62" s="296">
        <v>56</v>
      </c>
      <c r="BG62" s="296">
        <v>61</v>
      </c>
      <c r="BH62" s="296">
        <v>78</v>
      </c>
      <c r="BI62" s="296">
        <v>83</v>
      </c>
      <c r="BJ62" s="296">
        <v>85</v>
      </c>
      <c r="BK62" s="296">
        <v>72</v>
      </c>
      <c r="BL62" s="296">
        <v>70</v>
      </c>
      <c r="BM62" s="296">
        <v>75</v>
      </c>
      <c r="BN62" s="296">
        <v>83</v>
      </c>
      <c r="BO62" s="296">
        <v>95</v>
      </c>
      <c r="BP62" s="296">
        <v>112</v>
      </c>
      <c r="BQ62" s="296">
        <v>111</v>
      </c>
      <c r="BR62" s="296">
        <v>126</v>
      </c>
      <c r="BS62" s="296">
        <v>120</v>
      </c>
      <c r="BT62" s="296">
        <v>129</v>
      </c>
      <c r="BU62" s="296">
        <v>124</v>
      </c>
      <c r="BV62" s="296">
        <v>129</v>
      </c>
      <c r="BW62" s="296">
        <v>128</v>
      </c>
    </row>
    <row r="63" spans="1:75" x14ac:dyDescent="0.25">
      <c r="A63" t="s">
        <v>60</v>
      </c>
      <c r="B63" s="296">
        <v>30</v>
      </c>
      <c r="C63" s="296">
        <v>34</v>
      </c>
      <c r="D63" s="296">
        <v>37</v>
      </c>
      <c r="E63" s="296">
        <v>41</v>
      </c>
      <c r="F63" s="296">
        <v>37</v>
      </c>
      <c r="G63" s="296">
        <v>35</v>
      </c>
      <c r="H63" s="296">
        <v>36</v>
      </c>
      <c r="I63" s="296">
        <v>45</v>
      </c>
      <c r="J63" s="296">
        <v>39</v>
      </c>
      <c r="K63" s="296">
        <v>38</v>
      </c>
      <c r="L63" s="296">
        <v>43</v>
      </c>
      <c r="M63" s="296">
        <v>46</v>
      </c>
      <c r="N63" s="296">
        <v>38</v>
      </c>
      <c r="O63" s="296">
        <v>34</v>
      </c>
      <c r="P63" s="296">
        <v>25</v>
      </c>
      <c r="Q63" s="296">
        <v>27</v>
      </c>
      <c r="R63" s="296">
        <v>27</v>
      </c>
      <c r="S63" s="296">
        <v>28</v>
      </c>
      <c r="T63" s="296">
        <v>22</v>
      </c>
      <c r="U63" s="296">
        <v>18</v>
      </c>
      <c r="V63" s="296">
        <v>20</v>
      </c>
      <c r="W63" s="296">
        <v>16</v>
      </c>
      <c r="X63" s="296">
        <v>17</v>
      </c>
      <c r="Y63" s="296">
        <v>16</v>
      </c>
      <c r="Z63" s="296">
        <v>15</v>
      </c>
      <c r="AA63" s="296">
        <v>16</v>
      </c>
      <c r="AB63" s="296">
        <v>11</v>
      </c>
      <c r="AC63" s="296">
        <v>19</v>
      </c>
      <c r="AD63" s="296">
        <v>17</v>
      </c>
      <c r="AE63" s="296">
        <v>14</v>
      </c>
      <c r="AF63" s="296">
        <v>20</v>
      </c>
      <c r="AG63" s="296">
        <v>25</v>
      </c>
      <c r="AH63" s="296">
        <v>19</v>
      </c>
      <c r="AI63" s="296">
        <v>11</v>
      </c>
      <c r="AJ63" s="296">
        <v>13</v>
      </c>
      <c r="AK63" s="296">
        <v>10</v>
      </c>
      <c r="AL63" s="296">
        <v>15</v>
      </c>
      <c r="AM63" s="296">
        <v>14</v>
      </c>
      <c r="AN63" s="296">
        <v>11</v>
      </c>
      <c r="AO63" s="296">
        <v>6</v>
      </c>
      <c r="AP63" s="296">
        <v>11</v>
      </c>
      <c r="AQ63" s="296">
        <v>15</v>
      </c>
      <c r="AR63" s="296">
        <v>13</v>
      </c>
      <c r="AS63" s="296">
        <v>7</v>
      </c>
      <c r="AT63" s="296">
        <v>13</v>
      </c>
      <c r="AU63" s="296">
        <v>10</v>
      </c>
      <c r="AV63" s="296">
        <v>12</v>
      </c>
      <c r="AW63" s="296">
        <v>7</v>
      </c>
      <c r="AX63" s="296">
        <v>7</v>
      </c>
      <c r="AY63" s="296">
        <v>6</v>
      </c>
      <c r="AZ63" s="296">
        <v>3</v>
      </c>
      <c r="BA63" s="296">
        <v>9</v>
      </c>
      <c r="BB63" s="296">
        <v>11</v>
      </c>
      <c r="BC63" s="296">
        <v>7</v>
      </c>
      <c r="BD63" s="296">
        <v>6</v>
      </c>
      <c r="BE63" s="296">
        <v>4</v>
      </c>
      <c r="BF63" s="296">
        <v>6</v>
      </c>
      <c r="BG63" s="296">
        <v>10</v>
      </c>
      <c r="BH63" s="296">
        <v>7</v>
      </c>
      <c r="BI63" s="296">
        <v>9</v>
      </c>
      <c r="BJ63" s="296">
        <v>7</v>
      </c>
      <c r="BK63" s="296">
        <v>5</v>
      </c>
      <c r="BL63" s="296">
        <v>10</v>
      </c>
      <c r="BM63" s="296">
        <v>9</v>
      </c>
      <c r="BN63" s="296">
        <v>12</v>
      </c>
      <c r="BO63" s="296">
        <v>9</v>
      </c>
      <c r="BP63" s="296">
        <v>13</v>
      </c>
      <c r="BQ63" s="296">
        <v>15</v>
      </c>
      <c r="BR63" s="296">
        <v>18</v>
      </c>
      <c r="BS63" s="296">
        <v>16</v>
      </c>
      <c r="BT63" s="296">
        <v>28</v>
      </c>
      <c r="BU63" s="296">
        <v>33</v>
      </c>
      <c r="BV63" s="296">
        <v>34</v>
      </c>
      <c r="BW63" s="296">
        <v>39</v>
      </c>
    </row>
    <row r="64" spans="1:75" x14ac:dyDescent="0.25">
      <c r="A64" t="s">
        <v>61</v>
      </c>
      <c r="B64" s="296">
        <v>48</v>
      </c>
      <c r="C64" s="296">
        <v>45</v>
      </c>
      <c r="D64" s="296">
        <v>54</v>
      </c>
      <c r="E64" s="296">
        <v>64</v>
      </c>
      <c r="F64" s="296">
        <v>59</v>
      </c>
      <c r="G64" s="296">
        <v>67</v>
      </c>
      <c r="H64" s="296">
        <v>81</v>
      </c>
      <c r="I64" s="296">
        <v>71</v>
      </c>
      <c r="J64" s="296">
        <v>72</v>
      </c>
      <c r="K64" s="296">
        <v>75</v>
      </c>
      <c r="L64" s="296">
        <v>85</v>
      </c>
      <c r="M64" s="296">
        <v>90</v>
      </c>
      <c r="N64" s="296">
        <v>82</v>
      </c>
      <c r="O64" s="296">
        <v>61</v>
      </c>
      <c r="P64" s="296">
        <v>74</v>
      </c>
      <c r="Q64" s="296">
        <v>75</v>
      </c>
      <c r="R64" s="296">
        <v>71</v>
      </c>
      <c r="S64" s="296">
        <v>74</v>
      </c>
      <c r="T64" s="296">
        <v>86</v>
      </c>
      <c r="U64" s="296">
        <v>73</v>
      </c>
      <c r="V64" s="296">
        <v>71</v>
      </c>
      <c r="W64" s="296">
        <v>48</v>
      </c>
      <c r="X64" s="296">
        <v>41</v>
      </c>
      <c r="Y64" s="296">
        <v>39</v>
      </c>
      <c r="Z64" s="296">
        <v>52</v>
      </c>
      <c r="AA64" s="296">
        <v>60</v>
      </c>
      <c r="AB64" s="296">
        <v>57</v>
      </c>
      <c r="AC64" s="296">
        <v>53</v>
      </c>
      <c r="AD64" s="296">
        <v>55</v>
      </c>
      <c r="AE64" s="296">
        <v>59</v>
      </c>
      <c r="AF64" s="296">
        <v>50</v>
      </c>
      <c r="AG64" s="296">
        <v>50</v>
      </c>
      <c r="AH64" s="296">
        <v>52</v>
      </c>
      <c r="AI64" s="296">
        <v>46</v>
      </c>
      <c r="AJ64" s="296">
        <v>64</v>
      </c>
      <c r="AK64" s="296">
        <v>70</v>
      </c>
      <c r="AL64" s="296">
        <v>91</v>
      </c>
      <c r="AM64" s="296">
        <v>85</v>
      </c>
      <c r="AN64" s="296">
        <v>91</v>
      </c>
      <c r="AO64" s="296">
        <v>90</v>
      </c>
      <c r="AP64" s="296">
        <v>100</v>
      </c>
      <c r="AQ64" s="296">
        <v>82</v>
      </c>
      <c r="AR64" s="296">
        <v>82</v>
      </c>
      <c r="AS64" s="296">
        <v>87</v>
      </c>
      <c r="AT64" s="296">
        <v>71</v>
      </c>
      <c r="AU64" s="296">
        <v>46</v>
      </c>
      <c r="AV64" s="296">
        <v>30</v>
      </c>
      <c r="AW64" s="296">
        <v>35</v>
      </c>
      <c r="AX64" s="296">
        <v>23</v>
      </c>
      <c r="AY64" s="296">
        <v>23</v>
      </c>
      <c r="AZ64" s="296">
        <v>22</v>
      </c>
      <c r="BA64" s="296">
        <v>26</v>
      </c>
      <c r="BB64" s="296">
        <v>25</v>
      </c>
      <c r="BC64" s="296">
        <v>29</v>
      </c>
      <c r="BD64" s="296">
        <v>25</v>
      </c>
      <c r="BE64" s="296">
        <v>24</v>
      </c>
      <c r="BF64" s="296">
        <v>32</v>
      </c>
      <c r="BG64" s="296">
        <v>26</v>
      </c>
      <c r="BH64" s="296">
        <v>23</v>
      </c>
      <c r="BI64" s="296">
        <v>19</v>
      </c>
      <c r="BJ64" s="296">
        <v>17</v>
      </c>
      <c r="BK64" s="296">
        <v>18</v>
      </c>
      <c r="BL64" s="296">
        <v>26</v>
      </c>
      <c r="BM64" s="296">
        <v>26</v>
      </c>
      <c r="BN64" s="296">
        <v>24</v>
      </c>
      <c r="BO64" s="296">
        <v>35</v>
      </c>
      <c r="BP64" s="296">
        <v>41</v>
      </c>
      <c r="BQ64" s="296">
        <v>39</v>
      </c>
      <c r="BR64" s="296">
        <v>40</v>
      </c>
      <c r="BS64" s="296">
        <v>43</v>
      </c>
      <c r="BT64" s="296">
        <v>48</v>
      </c>
      <c r="BU64" s="296">
        <v>37</v>
      </c>
      <c r="BV64" s="296">
        <v>46</v>
      </c>
      <c r="BW64" s="296">
        <v>42</v>
      </c>
    </row>
    <row r="65" spans="1:75" x14ac:dyDescent="0.25">
      <c r="A65" t="s">
        <v>62</v>
      </c>
      <c r="B65" s="296" t="s">
        <v>18</v>
      </c>
      <c r="C65" s="296" t="s">
        <v>18</v>
      </c>
      <c r="D65" s="296">
        <v>1</v>
      </c>
      <c r="E65" s="296">
        <v>2</v>
      </c>
      <c r="F65" s="296">
        <v>2</v>
      </c>
      <c r="G65" s="296">
        <v>2</v>
      </c>
      <c r="H65" s="296">
        <v>2</v>
      </c>
      <c r="I65" s="296" t="s">
        <v>18</v>
      </c>
      <c r="J65" s="296" t="s">
        <v>18</v>
      </c>
      <c r="K65" s="296" t="s">
        <v>18</v>
      </c>
      <c r="L65" s="296" t="s">
        <v>18</v>
      </c>
      <c r="M65" s="296" t="s">
        <v>18</v>
      </c>
      <c r="N65" s="296" t="s">
        <v>18</v>
      </c>
      <c r="O65" s="296" t="s">
        <v>18</v>
      </c>
      <c r="P65" s="296" t="s">
        <v>18</v>
      </c>
      <c r="Q65" s="296" t="s">
        <v>18</v>
      </c>
      <c r="R65" s="296">
        <v>1</v>
      </c>
      <c r="S65" s="296">
        <v>1</v>
      </c>
      <c r="T65" s="296">
        <v>1</v>
      </c>
      <c r="U65" s="296">
        <v>1</v>
      </c>
      <c r="V65" s="296">
        <v>2</v>
      </c>
      <c r="W65" s="296">
        <v>2</v>
      </c>
      <c r="X65" s="296">
        <v>2</v>
      </c>
      <c r="Y65" s="296">
        <v>1</v>
      </c>
      <c r="Z65" s="296">
        <v>1</v>
      </c>
      <c r="AA65" s="296">
        <v>1</v>
      </c>
      <c r="AB65" s="296">
        <v>1</v>
      </c>
      <c r="AC65" s="296">
        <v>2</v>
      </c>
      <c r="AD65" s="296">
        <v>1</v>
      </c>
      <c r="AE65" s="296">
        <v>1</v>
      </c>
      <c r="AF65" s="296">
        <v>1</v>
      </c>
      <c r="AG65" s="296">
        <v>1</v>
      </c>
      <c r="AH65" s="296">
        <v>1</v>
      </c>
      <c r="AI65" s="296">
        <v>2</v>
      </c>
      <c r="AJ65" s="296">
        <v>1</v>
      </c>
      <c r="AK65" s="296" t="s">
        <v>18</v>
      </c>
      <c r="AL65" s="296">
        <v>1</v>
      </c>
      <c r="AM65" s="296" t="s">
        <v>18</v>
      </c>
      <c r="AN65" s="296">
        <v>1</v>
      </c>
      <c r="AO65" s="296" t="s">
        <v>18</v>
      </c>
      <c r="AP65" s="296" t="s">
        <v>18</v>
      </c>
      <c r="AQ65" s="296" t="s">
        <v>18</v>
      </c>
      <c r="AR65" s="296" t="s">
        <v>18</v>
      </c>
      <c r="AS65" s="296" t="s">
        <v>18</v>
      </c>
      <c r="AT65" s="296" t="s">
        <v>18</v>
      </c>
      <c r="AU65" s="296" t="s">
        <v>18</v>
      </c>
      <c r="AV65" s="296" t="s">
        <v>18</v>
      </c>
      <c r="AW65" s="296" t="s">
        <v>18</v>
      </c>
      <c r="AX65" s="296" t="s">
        <v>18</v>
      </c>
      <c r="AY65" s="296" t="s">
        <v>18</v>
      </c>
      <c r="AZ65" s="296" t="s">
        <v>18</v>
      </c>
      <c r="BA65" s="296" t="s">
        <v>18</v>
      </c>
      <c r="BB65" s="296" t="s">
        <v>18</v>
      </c>
      <c r="BC65" s="296">
        <v>1</v>
      </c>
      <c r="BD65" s="296" t="s">
        <v>18</v>
      </c>
      <c r="BE65" s="296" t="s">
        <v>18</v>
      </c>
      <c r="BF65" s="296" t="s">
        <v>18</v>
      </c>
      <c r="BG65" s="296" t="s">
        <v>18</v>
      </c>
      <c r="BH65" s="296" t="s">
        <v>18</v>
      </c>
      <c r="BI65" s="296" t="s">
        <v>18</v>
      </c>
      <c r="BJ65" s="296" t="s">
        <v>18</v>
      </c>
      <c r="BK65" s="296" t="s">
        <v>18</v>
      </c>
      <c r="BL65" s="296" t="s">
        <v>18</v>
      </c>
      <c r="BM65" s="296" t="s">
        <v>18</v>
      </c>
      <c r="BN65" s="296" t="s">
        <v>18</v>
      </c>
      <c r="BO65" s="296" t="s">
        <v>18</v>
      </c>
      <c r="BP65" s="296" t="s">
        <v>18</v>
      </c>
      <c r="BQ65" s="296" t="s">
        <v>18</v>
      </c>
      <c r="BR65" s="296" t="s">
        <v>18</v>
      </c>
      <c r="BS65" s="296" t="s">
        <v>18</v>
      </c>
      <c r="BT65" s="296" t="s">
        <v>18</v>
      </c>
      <c r="BU65" s="296" t="s">
        <v>18</v>
      </c>
      <c r="BV65" s="296" t="s">
        <v>18</v>
      </c>
      <c r="BW65" s="296" t="s">
        <v>18</v>
      </c>
    </row>
    <row r="66" spans="1:75" x14ac:dyDescent="0.25">
      <c r="A66" t="s">
        <v>63</v>
      </c>
      <c r="B66" s="296">
        <v>19</v>
      </c>
      <c r="C66" s="296">
        <v>15</v>
      </c>
      <c r="D66" s="296">
        <v>15</v>
      </c>
      <c r="E66" s="296">
        <v>13</v>
      </c>
      <c r="F66" s="296">
        <v>10</v>
      </c>
      <c r="G66" s="296">
        <v>21</v>
      </c>
      <c r="H66" s="296">
        <v>16</v>
      </c>
      <c r="I66" s="296">
        <v>15</v>
      </c>
      <c r="J66" s="296">
        <v>17</v>
      </c>
      <c r="K66" s="296">
        <v>21</v>
      </c>
      <c r="L66" s="296">
        <v>21</v>
      </c>
      <c r="M66" s="296">
        <v>27</v>
      </c>
      <c r="N66" s="296">
        <v>28</v>
      </c>
      <c r="O66" s="296">
        <v>22</v>
      </c>
      <c r="P66" s="296">
        <v>22</v>
      </c>
      <c r="Q66" s="296">
        <v>18</v>
      </c>
      <c r="R66" s="296">
        <v>14</v>
      </c>
      <c r="S66" s="296">
        <v>18</v>
      </c>
      <c r="T66" s="296">
        <v>14</v>
      </c>
      <c r="U66" s="296">
        <v>15</v>
      </c>
      <c r="V66" s="296">
        <v>16</v>
      </c>
      <c r="W66" s="296">
        <v>16</v>
      </c>
      <c r="X66" s="296">
        <v>20</v>
      </c>
      <c r="Y66" s="296">
        <v>16</v>
      </c>
      <c r="Z66" s="296">
        <v>20</v>
      </c>
      <c r="AA66" s="296">
        <v>17</v>
      </c>
      <c r="AB66" s="296">
        <v>13</v>
      </c>
      <c r="AC66" s="296">
        <v>9</v>
      </c>
      <c r="AD66" s="296">
        <v>10</v>
      </c>
      <c r="AE66" s="296">
        <v>11</v>
      </c>
      <c r="AF66" s="296">
        <v>11</v>
      </c>
      <c r="AG66" s="296">
        <v>10</v>
      </c>
      <c r="AH66" s="296">
        <v>10</v>
      </c>
      <c r="AI66" s="296">
        <v>14</v>
      </c>
      <c r="AJ66" s="296">
        <v>10</v>
      </c>
      <c r="AK66" s="296">
        <v>11</v>
      </c>
      <c r="AL66" s="296">
        <v>13</v>
      </c>
      <c r="AM66" s="296">
        <v>10</v>
      </c>
      <c r="AN66" s="296">
        <v>8</v>
      </c>
      <c r="AO66" s="296">
        <v>9</v>
      </c>
      <c r="AP66" s="296">
        <v>9</v>
      </c>
      <c r="AQ66" s="296">
        <v>7</v>
      </c>
      <c r="AR66" s="296">
        <v>12</v>
      </c>
      <c r="AS66" s="296">
        <v>12</v>
      </c>
      <c r="AT66" s="296">
        <v>5</v>
      </c>
      <c r="AU66" s="296">
        <v>5</v>
      </c>
      <c r="AV66" s="296">
        <v>6</v>
      </c>
      <c r="AW66" s="296">
        <v>4</v>
      </c>
      <c r="AX66" s="296">
        <v>4</v>
      </c>
      <c r="AY66" s="296">
        <v>4</v>
      </c>
      <c r="AZ66" s="296">
        <v>4</v>
      </c>
      <c r="BA66" s="296">
        <v>5</v>
      </c>
      <c r="BB66" s="296">
        <v>5</v>
      </c>
      <c r="BC66" s="296">
        <v>7</v>
      </c>
      <c r="BD66" s="296">
        <v>4</v>
      </c>
      <c r="BE66" s="296">
        <v>4</v>
      </c>
      <c r="BF66" s="296">
        <v>4</v>
      </c>
      <c r="BG66" s="296">
        <v>6</v>
      </c>
      <c r="BH66" s="296">
        <v>5</v>
      </c>
      <c r="BI66" s="296">
        <v>5</v>
      </c>
      <c r="BJ66" s="296">
        <v>5</v>
      </c>
      <c r="BK66" s="296">
        <v>6</v>
      </c>
      <c r="BL66" s="296">
        <v>5</v>
      </c>
      <c r="BM66" s="296">
        <v>8</v>
      </c>
      <c r="BN66" s="296">
        <v>7</v>
      </c>
      <c r="BO66" s="296">
        <v>5</v>
      </c>
      <c r="BP66" s="296">
        <v>5</v>
      </c>
      <c r="BQ66" s="296">
        <v>7</v>
      </c>
      <c r="BR66" s="296">
        <v>12</v>
      </c>
      <c r="BS66" s="296">
        <v>10</v>
      </c>
      <c r="BT66" s="296">
        <v>11</v>
      </c>
      <c r="BU66" s="296">
        <v>10</v>
      </c>
      <c r="BV66" s="296">
        <v>10</v>
      </c>
      <c r="BW66" s="296">
        <v>8</v>
      </c>
    </row>
    <row r="67" spans="1:75" x14ac:dyDescent="0.25">
      <c r="A67" t="s">
        <v>64</v>
      </c>
      <c r="B67" s="296">
        <v>27</v>
      </c>
      <c r="C67" s="296">
        <v>24</v>
      </c>
      <c r="D67" s="296">
        <v>22</v>
      </c>
      <c r="E67" s="296">
        <v>16</v>
      </c>
      <c r="F67" s="296">
        <v>16</v>
      </c>
      <c r="G67" s="296">
        <v>19</v>
      </c>
      <c r="H67" s="296">
        <v>27</v>
      </c>
      <c r="I67" s="296">
        <v>27</v>
      </c>
      <c r="J67" s="296">
        <v>29</v>
      </c>
      <c r="K67" s="296">
        <v>22</v>
      </c>
      <c r="L67" s="296">
        <v>25</v>
      </c>
      <c r="M67" s="296">
        <v>23</v>
      </c>
      <c r="N67" s="296">
        <v>30</v>
      </c>
      <c r="O67" s="296">
        <v>31</v>
      </c>
      <c r="P67" s="296">
        <v>26</v>
      </c>
      <c r="Q67" s="296">
        <v>30</v>
      </c>
      <c r="R67" s="296">
        <v>28</v>
      </c>
      <c r="S67" s="296">
        <v>22</v>
      </c>
      <c r="T67" s="296">
        <v>24</v>
      </c>
      <c r="U67" s="296">
        <v>27</v>
      </c>
      <c r="V67" s="296">
        <v>19</v>
      </c>
      <c r="W67" s="296">
        <v>18</v>
      </c>
      <c r="X67" s="296">
        <v>10</v>
      </c>
      <c r="Y67" s="296">
        <v>9</v>
      </c>
      <c r="Z67" s="296">
        <v>13</v>
      </c>
      <c r="AA67" s="296">
        <v>14</v>
      </c>
      <c r="AB67" s="296">
        <v>19</v>
      </c>
      <c r="AC67" s="296">
        <v>17</v>
      </c>
      <c r="AD67" s="296">
        <v>20</v>
      </c>
      <c r="AE67" s="296">
        <v>23</v>
      </c>
      <c r="AF67" s="296">
        <v>19</v>
      </c>
      <c r="AG67" s="296">
        <v>16</v>
      </c>
      <c r="AH67" s="296">
        <v>13</v>
      </c>
      <c r="AI67" s="296">
        <v>14</v>
      </c>
      <c r="AJ67" s="296">
        <v>16</v>
      </c>
      <c r="AK67" s="296">
        <v>16</v>
      </c>
      <c r="AL67" s="296">
        <v>18</v>
      </c>
      <c r="AM67" s="296">
        <v>18</v>
      </c>
      <c r="AN67" s="296">
        <v>16</v>
      </c>
      <c r="AO67" s="296">
        <v>13</v>
      </c>
      <c r="AP67" s="296">
        <v>19</v>
      </c>
      <c r="AQ67" s="296">
        <v>22</v>
      </c>
      <c r="AR67" s="296">
        <v>15</v>
      </c>
      <c r="AS67" s="296">
        <v>18</v>
      </c>
      <c r="AT67" s="296">
        <v>18</v>
      </c>
      <c r="AU67" s="296">
        <v>18</v>
      </c>
      <c r="AV67" s="296">
        <v>22</v>
      </c>
      <c r="AW67" s="296">
        <v>17</v>
      </c>
      <c r="AX67" s="296">
        <v>13</v>
      </c>
      <c r="AY67" s="296">
        <v>17</v>
      </c>
      <c r="AZ67" s="296">
        <v>16</v>
      </c>
      <c r="BA67" s="296">
        <v>14</v>
      </c>
      <c r="BB67" s="296">
        <v>14</v>
      </c>
      <c r="BC67" s="296">
        <v>10</v>
      </c>
      <c r="BD67" s="296">
        <v>7</v>
      </c>
      <c r="BE67" s="296">
        <v>10</v>
      </c>
      <c r="BF67" s="296">
        <v>10</v>
      </c>
      <c r="BG67" s="296">
        <v>6</v>
      </c>
      <c r="BH67" s="296">
        <v>15</v>
      </c>
      <c r="BI67" s="296">
        <v>18</v>
      </c>
      <c r="BJ67" s="296">
        <v>17</v>
      </c>
      <c r="BK67" s="296">
        <v>27</v>
      </c>
      <c r="BL67" s="296">
        <v>32</v>
      </c>
      <c r="BM67" s="296">
        <v>25</v>
      </c>
      <c r="BN67" s="296">
        <v>24</v>
      </c>
      <c r="BO67" s="296">
        <v>19</v>
      </c>
      <c r="BP67" s="296">
        <v>28</v>
      </c>
      <c r="BQ67" s="296">
        <v>27</v>
      </c>
      <c r="BR67" s="296">
        <v>28</v>
      </c>
      <c r="BS67" s="296">
        <v>36</v>
      </c>
      <c r="BT67" s="296">
        <v>43</v>
      </c>
      <c r="BU67" s="296">
        <v>39</v>
      </c>
      <c r="BV67" s="296">
        <v>37</v>
      </c>
      <c r="BW67" s="296">
        <v>47</v>
      </c>
    </row>
    <row r="68" spans="1:75" x14ac:dyDescent="0.25">
      <c r="A68" t="s">
        <v>65</v>
      </c>
      <c r="B68" s="296">
        <v>53</v>
      </c>
      <c r="C68" s="296">
        <v>61</v>
      </c>
      <c r="D68" s="296">
        <v>68</v>
      </c>
      <c r="E68" s="296">
        <v>79</v>
      </c>
      <c r="F68" s="296">
        <v>69</v>
      </c>
      <c r="G68" s="296">
        <v>77</v>
      </c>
      <c r="H68" s="296">
        <v>85</v>
      </c>
      <c r="I68" s="296">
        <v>80</v>
      </c>
      <c r="J68" s="296">
        <v>69</v>
      </c>
      <c r="K68" s="296">
        <v>60</v>
      </c>
      <c r="L68" s="296">
        <v>73</v>
      </c>
      <c r="M68" s="296">
        <v>67</v>
      </c>
      <c r="N68" s="296">
        <v>71</v>
      </c>
      <c r="O68" s="296">
        <v>76</v>
      </c>
      <c r="P68" s="296">
        <v>67</v>
      </c>
      <c r="Q68" s="296">
        <v>61</v>
      </c>
      <c r="R68" s="296">
        <v>68</v>
      </c>
      <c r="S68" s="296">
        <v>70</v>
      </c>
      <c r="T68" s="296">
        <v>60</v>
      </c>
      <c r="U68" s="296">
        <v>71</v>
      </c>
      <c r="V68" s="296">
        <v>58</v>
      </c>
      <c r="W68" s="296">
        <v>57</v>
      </c>
      <c r="X68" s="296">
        <v>63</v>
      </c>
      <c r="Y68" s="296">
        <v>50</v>
      </c>
      <c r="Z68" s="296">
        <v>44</v>
      </c>
      <c r="AA68" s="296">
        <v>33</v>
      </c>
      <c r="AB68" s="296">
        <v>47</v>
      </c>
      <c r="AC68" s="296">
        <v>47</v>
      </c>
      <c r="AD68" s="296">
        <v>42</v>
      </c>
      <c r="AE68" s="296">
        <v>57</v>
      </c>
      <c r="AF68" s="296">
        <v>45</v>
      </c>
      <c r="AG68" s="296">
        <v>35</v>
      </c>
      <c r="AH68" s="296">
        <v>33</v>
      </c>
      <c r="AI68" s="296">
        <v>50</v>
      </c>
      <c r="AJ68" s="296">
        <v>61</v>
      </c>
      <c r="AK68" s="296">
        <v>62</v>
      </c>
      <c r="AL68" s="296">
        <v>67</v>
      </c>
      <c r="AM68" s="296">
        <v>58</v>
      </c>
      <c r="AN68" s="296">
        <v>59</v>
      </c>
      <c r="AO68" s="296">
        <v>55</v>
      </c>
      <c r="AP68" s="296">
        <v>42</v>
      </c>
      <c r="AQ68" s="296">
        <v>51</v>
      </c>
      <c r="AR68" s="296">
        <v>53</v>
      </c>
      <c r="AS68" s="296">
        <v>56</v>
      </c>
      <c r="AT68" s="296">
        <v>50</v>
      </c>
      <c r="AU68" s="296">
        <v>49</v>
      </c>
      <c r="AV68" s="296">
        <v>50</v>
      </c>
      <c r="AW68" s="296">
        <v>44</v>
      </c>
      <c r="AX68" s="296">
        <v>45</v>
      </c>
      <c r="AY68" s="296">
        <v>47</v>
      </c>
      <c r="AZ68" s="296">
        <v>47</v>
      </c>
      <c r="BA68" s="296">
        <v>52</v>
      </c>
      <c r="BB68" s="296">
        <v>70</v>
      </c>
      <c r="BC68" s="296">
        <v>74</v>
      </c>
      <c r="BD68" s="296">
        <v>62</v>
      </c>
      <c r="BE68" s="296">
        <v>70</v>
      </c>
      <c r="BF68" s="296">
        <v>64</v>
      </c>
      <c r="BG68" s="296">
        <v>60</v>
      </c>
      <c r="BH68" s="296">
        <v>58</v>
      </c>
      <c r="BI68" s="296">
        <v>61</v>
      </c>
      <c r="BJ68" s="296">
        <v>64</v>
      </c>
      <c r="BK68" s="296">
        <v>64</v>
      </c>
      <c r="BL68" s="296">
        <v>64</v>
      </c>
      <c r="BM68" s="296">
        <v>71</v>
      </c>
      <c r="BN68" s="296">
        <v>71</v>
      </c>
      <c r="BO68" s="296">
        <v>66</v>
      </c>
      <c r="BP68" s="296">
        <v>64</v>
      </c>
      <c r="BQ68" s="296">
        <v>69</v>
      </c>
      <c r="BR68" s="296">
        <v>73</v>
      </c>
      <c r="BS68" s="296">
        <v>63</v>
      </c>
      <c r="BT68" s="296">
        <v>65</v>
      </c>
      <c r="BU68" s="296">
        <v>64</v>
      </c>
      <c r="BV68" s="296">
        <v>65</v>
      </c>
      <c r="BW68" s="296">
        <v>54</v>
      </c>
    </row>
    <row r="69" spans="1:75" x14ac:dyDescent="0.25">
      <c r="A69" t="s">
        <v>66</v>
      </c>
      <c r="B69" s="296">
        <v>70</v>
      </c>
      <c r="C69" s="296">
        <v>66</v>
      </c>
      <c r="D69" s="296">
        <v>71</v>
      </c>
      <c r="E69" s="296">
        <v>80</v>
      </c>
      <c r="F69" s="296">
        <v>89</v>
      </c>
      <c r="G69" s="296">
        <v>93</v>
      </c>
      <c r="H69" s="296">
        <v>92</v>
      </c>
      <c r="I69" s="296">
        <v>99</v>
      </c>
      <c r="J69" s="296">
        <v>103</v>
      </c>
      <c r="K69" s="296">
        <v>99</v>
      </c>
      <c r="L69" s="296">
        <v>108</v>
      </c>
      <c r="M69" s="296">
        <v>102</v>
      </c>
      <c r="N69" s="296">
        <v>110</v>
      </c>
      <c r="O69" s="296">
        <v>131</v>
      </c>
      <c r="P69" s="296">
        <v>103</v>
      </c>
      <c r="Q69" s="296">
        <v>120</v>
      </c>
      <c r="R69" s="296">
        <v>107</v>
      </c>
      <c r="S69" s="296">
        <v>88</v>
      </c>
      <c r="T69" s="296">
        <v>84</v>
      </c>
      <c r="U69" s="296">
        <v>76</v>
      </c>
      <c r="V69" s="296">
        <v>94</v>
      </c>
      <c r="W69" s="296">
        <v>86</v>
      </c>
      <c r="X69" s="296">
        <v>70</v>
      </c>
      <c r="Y69" s="296">
        <v>64</v>
      </c>
      <c r="Z69" s="296">
        <v>43</v>
      </c>
      <c r="AA69" s="296">
        <v>41</v>
      </c>
      <c r="AB69" s="296">
        <v>49</v>
      </c>
      <c r="AC69" s="296">
        <v>58</v>
      </c>
      <c r="AD69" s="296">
        <v>56</v>
      </c>
      <c r="AE69" s="296">
        <v>39</v>
      </c>
      <c r="AF69" s="296">
        <v>29</v>
      </c>
      <c r="AG69" s="296">
        <v>29</v>
      </c>
      <c r="AH69" s="296">
        <v>28</v>
      </c>
      <c r="AI69" s="296">
        <v>27</v>
      </c>
      <c r="AJ69" s="296">
        <v>29</v>
      </c>
      <c r="AK69" s="296">
        <v>28</v>
      </c>
      <c r="AL69" s="296">
        <v>30</v>
      </c>
      <c r="AM69" s="296">
        <v>32</v>
      </c>
      <c r="AN69" s="296">
        <v>41</v>
      </c>
      <c r="AO69" s="296">
        <v>52</v>
      </c>
      <c r="AP69" s="296">
        <v>44</v>
      </c>
      <c r="AQ69" s="296">
        <v>57</v>
      </c>
      <c r="AR69" s="296">
        <v>67</v>
      </c>
      <c r="AS69" s="296">
        <v>61</v>
      </c>
      <c r="AT69" s="296">
        <v>54</v>
      </c>
      <c r="AU69" s="296">
        <v>57</v>
      </c>
      <c r="AV69" s="296">
        <v>62</v>
      </c>
      <c r="AW69" s="296">
        <v>58</v>
      </c>
      <c r="AX69" s="296">
        <v>52</v>
      </c>
      <c r="AY69" s="296">
        <v>47</v>
      </c>
      <c r="AZ69" s="296">
        <v>69</v>
      </c>
      <c r="BA69" s="296">
        <v>51</v>
      </c>
      <c r="BB69" s="296">
        <v>62</v>
      </c>
      <c r="BC69" s="296">
        <v>59</v>
      </c>
      <c r="BD69" s="296">
        <v>72</v>
      </c>
      <c r="BE69" s="296">
        <v>71</v>
      </c>
      <c r="BF69" s="296">
        <v>88</v>
      </c>
      <c r="BG69" s="296">
        <v>86</v>
      </c>
      <c r="BH69" s="296">
        <v>103</v>
      </c>
      <c r="BI69" s="296">
        <v>99</v>
      </c>
      <c r="BJ69" s="296">
        <v>91</v>
      </c>
      <c r="BK69" s="296">
        <v>94</v>
      </c>
      <c r="BL69" s="296">
        <v>96</v>
      </c>
      <c r="BM69" s="296">
        <v>109</v>
      </c>
      <c r="BN69" s="296">
        <v>110</v>
      </c>
      <c r="BO69" s="296">
        <v>119</v>
      </c>
      <c r="BP69" s="296">
        <v>114</v>
      </c>
      <c r="BQ69" s="296">
        <v>85</v>
      </c>
      <c r="BR69" s="296">
        <v>77</v>
      </c>
      <c r="BS69" s="296">
        <v>67</v>
      </c>
      <c r="BT69" s="296">
        <v>63</v>
      </c>
      <c r="BU69" s="296">
        <v>64</v>
      </c>
      <c r="BV69" s="296">
        <v>76</v>
      </c>
      <c r="BW69" s="296">
        <v>94</v>
      </c>
    </row>
    <row r="70" spans="1:75" x14ac:dyDescent="0.25">
      <c r="A70" t="s">
        <v>67</v>
      </c>
      <c r="B70" s="296">
        <v>4</v>
      </c>
      <c r="C70" s="296">
        <v>7</v>
      </c>
      <c r="D70" s="296">
        <v>5</v>
      </c>
      <c r="E70" s="296">
        <v>7</v>
      </c>
      <c r="F70" s="296">
        <v>8</v>
      </c>
      <c r="G70" s="296">
        <v>20</v>
      </c>
      <c r="H70" s="296">
        <v>15</v>
      </c>
      <c r="I70" s="296">
        <v>15</v>
      </c>
      <c r="J70" s="296">
        <v>17</v>
      </c>
      <c r="K70" s="296">
        <v>27</v>
      </c>
      <c r="L70" s="296">
        <v>26</v>
      </c>
      <c r="M70" s="296">
        <v>28</v>
      </c>
      <c r="N70" s="296">
        <v>22</v>
      </c>
      <c r="O70" s="296">
        <v>20</v>
      </c>
      <c r="P70" s="296">
        <v>21</v>
      </c>
      <c r="Q70" s="296">
        <v>18</v>
      </c>
      <c r="R70" s="296">
        <v>12</v>
      </c>
      <c r="S70" s="296">
        <v>10</v>
      </c>
      <c r="T70" s="296">
        <v>7</v>
      </c>
      <c r="U70" s="296">
        <v>8</v>
      </c>
      <c r="V70" s="296">
        <v>9</v>
      </c>
      <c r="W70" s="296">
        <v>7</v>
      </c>
      <c r="X70" s="296">
        <v>11</v>
      </c>
      <c r="Y70" s="296">
        <v>15</v>
      </c>
      <c r="Z70" s="296">
        <v>10</v>
      </c>
      <c r="AA70" s="296">
        <v>9</v>
      </c>
      <c r="AB70" s="296">
        <v>11</v>
      </c>
      <c r="AC70" s="296">
        <v>17</v>
      </c>
      <c r="AD70" s="296">
        <v>16</v>
      </c>
      <c r="AE70" s="296">
        <v>17</v>
      </c>
      <c r="AF70" s="296">
        <v>12</v>
      </c>
      <c r="AG70" s="296">
        <v>5</v>
      </c>
      <c r="AH70" s="296">
        <v>12</v>
      </c>
      <c r="AI70" s="296">
        <v>7</v>
      </c>
      <c r="AJ70" s="296">
        <v>10</v>
      </c>
      <c r="AK70" s="296">
        <v>5</v>
      </c>
      <c r="AL70" s="296">
        <v>7</v>
      </c>
      <c r="AM70" s="296">
        <v>4</v>
      </c>
      <c r="AN70" s="296">
        <v>10</v>
      </c>
      <c r="AO70" s="296">
        <v>13</v>
      </c>
      <c r="AP70" s="296">
        <v>7</v>
      </c>
      <c r="AQ70" s="296">
        <v>6</v>
      </c>
      <c r="AR70" s="296">
        <v>12</v>
      </c>
      <c r="AS70" s="296">
        <v>8</v>
      </c>
      <c r="AT70" s="296">
        <v>5</v>
      </c>
      <c r="AU70" s="296">
        <v>7</v>
      </c>
      <c r="AV70" s="296">
        <v>4</v>
      </c>
      <c r="AW70" s="296">
        <v>2</v>
      </c>
      <c r="AX70" s="296">
        <v>8</v>
      </c>
      <c r="AY70" s="296">
        <v>5</v>
      </c>
      <c r="AZ70" s="296">
        <v>9</v>
      </c>
      <c r="BA70" s="296">
        <v>5</v>
      </c>
      <c r="BB70" s="296">
        <v>2</v>
      </c>
      <c r="BC70" s="296">
        <v>7</v>
      </c>
      <c r="BD70" s="296">
        <v>16</v>
      </c>
      <c r="BE70" s="296">
        <v>10</v>
      </c>
      <c r="BF70" s="296">
        <v>12</v>
      </c>
      <c r="BG70" s="296">
        <v>6</v>
      </c>
      <c r="BH70" s="296">
        <v>4</v>
      </c>
      <c r="BI70" s="296">
        <v>5</v>
      </c>
      <c r="BJ70" s="296">
        <v>5</v>
      </c>
      <c r="BK70" s="296">
        <v>7</v>
      </c>
      <c r="BL70" s="296">
        <v>5</v>
      </c>
      <c r="BM70" s="296">
        <v>7</v>
      </c>
      <c r="BN70" s="296">
        <v>4</v>
      </c>
      <c r="BO70" s="296">
        <v>4</v>
      </c>
      <c r="BP70" s="296">
        <v>4</v>
      </c>
      <c r="BQ70" s="296">
        <v>5</v>
      </c>
      <c r="BR70" s="296">
        <v>11</v>
      </c>
      <c r="BS70" s="296">
        <v>8</v>
      </c>
      <c r="BT70" s="296">
        <v>13</v>
      </c>
      <c r="BU70" s="296">
        <v>16</v>
      </c>
      <c r="BV70" s="296">
        <v>16</v>
      </c>
      <c r="BW70" s="296">
        <v>20</v>
      </c>
    </row>
    <row r="71" spans="1:75" x14ac:dyDescent="0.25">
      <c r="A71" t="s">
        <v>68</v>
      </c>
      <c r="B71" s="296">
        <v>5</v>
      </c>
      <c r="C71" s="296">
        <v>12</v>
      </c>
      <c r="D71" s="296">
        <v>12</v>
      </c>
      <c r="E71" s="296">
        <v>5</v>
      </c>
      <c r="F71" s="296">
        <v>6</v>
      </c>
      <c r="G71" s="296">
        <v>5</v>
      </c>
      <c r="H71" s="296">
        <v>10</v>
      </c>
      <c r="I71" s="296">
        <v>12</v>
      </c>
      <c r="J71" s="296">
        <v>22</v>
      </c>
      <c r="K71" s="296">
        <v>17</v>
      </c>
      <c r="L71" s="296">
        <v>18</v>
      </c>
      <c r="M71" s="296">
        <v>16</v>
      </c>
      <c r="N71" s="296">
        <v>16</v>
      </c>
      <c r="O71" s="296">
        <v>14</v>
      </c>
      <c r="P71" s="296">
        <v>15</v>
      </c>
      <c r="Q71" s="296">
        <v>15</v>
      </c>
      <c r="R71" s="296">
        <v>17</v>
      </c>
      <c r="S71" s="296">
        <v>13</v>
      </c>
      <c r="T71" s="296">
        <v>10</v>
      </c>
      <c r="U71" s="296">
        <v>8</v>
      </c>
      <c r="V71" s="296">
        <v>12</v>
      </c>
      <c r="W71" s="296">
        <v>16</v>
      </c>
      <c r="X71" s="296">
        <v>19</v>
      </c>
      <c r="Y71" s="296">
        <v>20</v>
      </c>
      <c r="Z71" s="296">
        <v>16</v>
      </c>
      <c r="AA71" s="296">
        <v>18</v>
      </c>
      <c r="AB71" s="296">
        <v>13</v>
      </c>
      <c r="AC71" s="296">
        <v>11</v>
      </c>
      <c r="AD71" s="296">
        <v>8</v>
      </c>
      <c r="AE71" s="296">
        <v>10</v>
      </c>
      <c r="AF71" s="296">
        <v>15</v>
      </c>
      <c r="AG71" s="296">
        <v>13</v>
      </c>
      <c r="AH71" s="296">
        <v>7</v>
      </c>
      <c r="AI71" s="296">
        <v>8</v>
      </c>
      <c r="AJ71" s="296">
        <v>9</v>
      </c>
      <c r="AK71" s="296">
        <v>10</v>
      </c>
      <c r="AL71" s="296">
        <v>5</v>
      </c>
      <c r="AM71" s="296">
        <v>7</v>
      </c>
      <c r="AN71" s="296">
        <v>12</v>
      </c>
      <c r="AO71" s="296">
        <v>5</v>
      </c>
      <c r="AP71" s="296">
        <v>8</v>
      </c>
      <c r="AQ71" s="296">
        <v>3</v>
      </c>
      <c r="AR71" s="296">
        <v>3</v>
      </c>
      <c r="AS71" s="296">
        <v>3</v>
      </c>
      <c r="AT71" s="296">
        <v>5</v>
      </c>
      <c r="AU71" s="296">
        <v>5</v>
      </c>
      <c r="AV71" s="296">
        <v>6</v>
      </c>
      <c r="AW71" s="296">
        <v>6</v>
      </c>
      <c r="AX71" s="296">
        <v>7</v>
      </c>
      <c r="AY71" s="296">
        <v>6</v>
      </c>
      <c r="AZ71" s="296">
        <v>9</v>
      </c>
      <c r="BA71" s="296">
        <v>7</v>
      </c>
      <c r="BB71" s="296">
        <v>7</v>
      </c>
      <c r="BC71" s="296">
        <v>7</v>
      </c>
      <c r="BD71" s="296">
        <v>4</v>
      </c>
      <c r="BE71" s="296">
        <v>6</v>
      </c>
      <c r="BF71" s="296">
        <v>6</v>
      </c>
      <c r="BG71" s="296">
        <v>5</v>
      </c>
      <c r="BH71" s="296">
        <v>7</v>
      </c>
      <c r="BI71" s="296">
        <v>6</v>
      </c>
      <c r="BJ71" s="296">
        <v>8</v>
      </c>
      <c r="BK71" s="296">
        <v>7</v>
      </c>
      <c r="BL71" s="296">
        <v>7</v>
      </c>
      <c r="BM71" s="296">
        <v>8</v>
      </c>
      <c r="BN71" s="296">
        <v>5</v>
      </c>
      <c r="BO71" s="296">
        <v>4</v>
      </c>
      <c r="BP71" s="296">
        <v>2</v>
      </c>
      <c r="BQ71" s="296">
        <v>1</v>
      </c>
      <c r="BR71" s="296" t="s">
        <v>18</v>
      </c>
      <c r="BS71" s="296">
        <v>1</v>
      </c>
      <c r="BT71" s="296">
        <v>5</v>
      </c>
      <c r="BU71" s="296">
        <v>1</v>
      </c>
      <c r="BV71" s="296">
        <v>1</v>
      </c>
      <c r="BW71" s="296">
        <v>6</v>
      </c>
    </row>
    <row r="72" spans="1:75" x14ac:dyDescent="0.25">
      <c r="A72" t="s">
        <v>69</v>
      </c>
      <c r="B72" s="296">
        <v>4</v>
      </c>
      <c r="C72" s="296">
        <v>2</v>
      </c>
      <c r="D72" s="296">
        <v>2</v>
      </c>
      <c r="E72" s="296">
        <v>2</v>
      </c>
      <c r="F72" s="296">
        <v>2</v>
      </c>
      <c r="G72" s="296">
        <v>2</v>
      </c>
      <c r="H72" s="296">
        <v>5</v>
      </c>
      <c r="I72" s="296">
        <v>4</v>
      </c>
      <c r="J72" s="296">
        <v>4</v>
      </c>
      <c r="K72" s="296">
        <v>6</v>
      </c>
      <c r="L72" s="296">
        <v>6</v>
      </c>
      <c r="M72" s="296">
        <v>5</v>
      </c>
      <c r="N72" s="296">
        <v>4</v>
      </c>
      <c r="O72" s="296">
        <v>3</v>
      </c>
      <c r="P72" s="296">
        <v>4</v>
      </c>
      <c r="Q72" s="296">
        <v>3</v>
      </c>
      <c r="R72" s="296">
        <v>4</v>
      </c>
      <c r="S72" s="296">
        <v>5</v>
      </c>
      <c r="T72" s="296">
        <v>5</v>
      </c>
      <c r="U72" s="296">
        <v>3</v>
      </c>
      <c r="V72" s="296">
        <v>4</v>
      </c>
      <c r="W72" s="296">
        <v>5</v>
      </c>
      <c r="X72" s="296">
        <v>3</v>
      </c>
      <c r="Y72" s="296">
        <v>2</v>
      </c>
      <c r="Z72" s="296">
        <v>3</v>
      </c>
      <c r="AA72" s="296">
        <v>4</v>
      </c>
      <c r="AB72" s="296">
        <v>8</v>
      </c>
      <c r="AC72" s="296">
        <v>10</v>
      </c>
      <c r="AD72" s="296">
        <v>3</v>
      </c>
      <c r="AE72" s="296">
        <v>2</v>
      </c>
      <c r="AF72" s="296">
        <v>1</v>
      </c>
      <c r="AG72" s="296">
        <v>3</v>
      </c>
      <c r="AH72" s="296">
        <v>9</v>
      </c>
      <c r="AI72" s="296">
        <v>3</v>
      </c>
      <c r="AJ72" s="296">
        <v>2</v>
      </c>
      <c r="AK72" s="296">
        <v>3</v>
      </c>
      <c r="AL72" s="296">
        <v>5</v>
      </c>
      <c r="AM72" s="296">
        <v>2</v>
      </c>
      <c r="AN72" s="296">
        <v>2</v>
      </c>
      <c r="AO72" s="296">
        <v>3</v>
      </c>
      <c r="AP72" s="296">
        <v>3</v>
      </c>
      <c r="AQ72" s="296">
        <v>1</v>
      </c>
      <c r="AR72" s="296">
        <v>2</v>
      </c>
      <c r="AS72" s="296" t="s">
        <v>18</v>
      </c>
      <c r="AT72" s="296" t="s">
        <v>18</v>
      </c>
      <c r="AU72" s="296" t="s">
        <v>18</v>
      </c>
      <c r="AV72" s="296">
        <v>3</v>
      </c>
      <c r="AW72" s="296" t="s">
        <v>18</v>
      </c>
      <c r="AX72" s="296" t="s">
        <v>18</v>
      </c>
      <c r="AY72" s="296">
        <v>2</v>
      </c>
      <c r="AZ72" s="296">
        <v>2</v>
      </c>
      <c r="BA72" s="296" t="s">
        <v>18</v>
      </c>
      <c r="BB72" s="296" t="s">
        <v>18</v>
      </c>
      <c r="BC72" s="296">
        <v>2</v>
      </c>
      <c r="BD72" s="296">
        <v>1</v>
      </c>
      <c r="BE72" s="296">
        <v>2</v>
      </c>
      <c r="BF72" s="296">
        <v>1</v>
      </c>
      <c r="BG72" s="296">
        <v>1</v>
      </c>
      <c r="BH72" s="296" t="s">
        <v>18</v>
      </c>
      <c r="BI72" s="296">
        <v>3</v>
      </c>
      <c r="BJ72" s="296">
        <v>5</v>
      </c>
      <c r="BK72" s="296">
        <v>4</v>
      </c>
      <c r="BL72" s="296">
        <v>9</v>
      </c>
      <c r="BM72" s="296">
        <v>6</v>
      </c>
      <c r="BN72" s="296">
        <v>2</v>
      </c>
      <c r="BO72" s="296" t="s">
        <v>18</v>
      </c>
      <c r="BP72" s="296">
        <v>5</v>
      </c>
      <c r="BQ72" s="296">
        <v>1</v>
      </c>
      <c r="BR72" s="296">
        <v>2</v>
      </c>
      <c r="BS72" s="296">
        <v>2</v>
      </c>
      <c r="BT72" s="296">
        <v>1</v>
      </c>
      <c r="BU72" s="296">
        <v>4</v>
      </c>
      <c r="BV72" s="296">
        <v>3</v>
      </c>
      <c r="BW72" s="296">
        <v>3</v>
      </c>
    </row>
    <row r="73" spans="1:75" x14ac:dyDescent="0.25">
      <c r="A73" t="s">
        <v>70</v>
      </c>
      <c r="B73" s="296">
        <v>104</v>
      </c>
      <c r="C73" s="296">
        <v>114</v>
      </c>
      <c r="D73" s="296">
        <v>122</v>
      </c>
      <c r="E73" s="296">
        <v>160</v>
      </c>
      <c r="F73" s="296">
        <v>152</v>
      </c>
      <c r="G73" s="296">
        <v>144</v>
      </c>
      <c r="H73" s="296">
        <v>165</v>
      </c>
      <c r="I73" s="296">
        <v>187</v>
      </c>
      <c r="J73" s="296">
        <v>162</v>
      </c>
      <c r="K73" s="296">
        <v>168</v>
      </c>
      <c r="L73" s="296">
        <v>155</v>
      </c>
      <c r="M73" s="296">
        <v>148</v>
      </c>
      <c r="N73" s="296">
        <v>160</v>
      </c>
      <c r="O73" s="296">
        <v>146</v>
      </c>
      <c r="P73" s="296">
        <v>134</v>
      </c>
      <c r="Q73" s="296">
        <v>146</v>
      </c>
      <c r="R73" s="296">
        <v>134</v>
      </c>
      <c r="S73" s="296">
        <v>139</v>
      </c>
      <c r="T73" s="296">
        <v>147</v>
      </c>
      <c r="U73" s="296">
        <v>159</v>
      </c>
      <c r="V73" s="296">
        <v>146</v>
      </c>
      <c r="W73" s="296">
        <v>109</v>
      </c>
      <c r="X73" s="296">
        <v>93</v>
      </c>
      <c r="Y73" s="296">
        <v>122</v>
      </c>
      <c r="Z73" s="296">
        <v>122</v>
      </c>
      <c r="AA73" s="296">
        <v>109</v>
      </c>
      <c r="AB73" s="296">
        <v>87</v>
      </c>
      <c r="AC73" s="296">
        <v>66</v>
      </c>
      <c r="AD73" s="296">
        <v>70</v>
      </c>
      <c r="AE73" s="296">
        <v>63</v>
      </c>
      <c r="AF73" s="296">
        <v>49</v>
      </c>
      <c r="AG73" s="296">
        <v>44</v>
      </c>
      <c r="AH73" s="296">
        <v>33</v>
      </c>
      <c r="AI73" s="296">
        <v>29</v>
      </c>
      <c r="AJ73" s="296">
        <v>22</v>
      </c>
      <c r="AK73" s="296">
        <v>26</v>
      </c>
      <c r="AL73" s="296">
        <v>25</v>
      </c>
      <c r="AM73" s="296">
        <v>28</v>
      </c>
      <c r="AN73" s="296">
        <v>24</v>
      </c>
      <c r="AO73" s="296">
        <v>23</v>
      </c>
      <c r="AP73" s="296">
        <v>24</v>
      </c>
      <c r="AQ73" s="296">
        <v>21</v>
      </c>
      <c r="AR73" s="296">
        <v>27</v>
      </c>
      <c r="AS73" s="296">
        <v>33</v>
      </c>
      <c r="AT73" s="296">
        <v>40</v>
      </c>
      <c r="AU73" s="296">
        <v>34</v>
      </c>
      <c r="AV73" s="296">
        <v>36</v>
      </c>
      <c r="AW73" s="296">
        <v>30</v>
      </c>
      <c r="AX73" s="296">
        <v>25</v>
      </c>
      <c r="AY73" s="296">
        <v>22</v>
      </c>
      <c r="AZ73" s="296">
        <v>22</v>
      </c>
      <c r="BA73" s="296">
        <v>27</v>
      </c>
      <c r="BB73" s="296">
        <v>25</v>
      </c>
      <c r="BC73" s="296">
        <v>26</v>
      </c>
      <c r="BD73" s="296">
        <v>26</v>
      </c>
      <c r="BE73" s="296">
        <v>30</v>
      </c>
      <c r="BF73" s="296">
        <v>36</v>
      </c>
      <c r="BG73" s="296">
        <v>30</v>
      </c>
      <c r="BH73" s="296">
        <v>31</v>
      </c>
      <c r="BI73" s="296">
        <v>32</v>
      </c>
      <c r="BJ73" s="296">
        <v>23</v>
      </c>
      <c r="BK73" s="296">
        <v>26</v>
      </c>
      <c r="BL73" s="296">
        <v>24</v>
      </c>
      <c r="BM73" s="296">
        <v>23</v>
      </c>
      <c r="BN73" s="296">
        <v>28</v>
      </c>
      <c r="BO73" s="296">
        <v>14</v>
      </c>
      <c r="BP73" s="296">
        <v>21</v>
      </c>
      <c r="BQ73" s="296">
        <v>22</v>
      </c>
      <c r="BR73" s="296">
        <v>33</v>
      </c>
      <c r="BS73" s="296">
        <v>38</v>
      </c>
      <c r="BT73" s="296">
        <v>34</v>
      </c>
      <c r="BU73" s="296">
        <v>33</v>
      </c>
      <c r="BV73" s="296">
        <v>33</v>
      </c>
      <c r="BW73" s="296">
        <v>28</v>
      </c>
    </row>
    <row r="74" spans="1:75" x14ac:dyDescent="0.25">
      <c r="A74" t="s">
        <v>71</v>
      </c>
      <c r="B74" s="296">
        <v>9</v>
      </c>
      <c r="C74" s="296">
        <v>9</v>
      </c>
      <c r="D74" s="296">
        <v>11</v>
      </c>
      <c r="E74" s="296">
        <v>10</v>
      </c>
      <c r="F74" s="296">
        <v>11</v>
      </c>
      <c r="G74" s="296">
        <v>9</v>
      </c>
      <c r="H74" s="296">
        <v>13</v>
      </c>
      <c r="I74" s="296">
        <v>13</v>
      </c>
      <c r="J74" s="296">
        <v>15</v>
      </c>
      <c r="K74" s="296">
        <v>13</v>
      </c>
      <c r="L74" s="296">
        <v>14</v>
      </c>
      <c r="M74" s="296">
        <v>14</v>
      </c>
      <c r="N74" s="296">
        <v>18</v>
      </c>
      <c r="O74" s="296">
        <v>19</v>
      </c>
      <c r="P74" s="296">
        <v>17</v>
      </c>
      <c r="Q74" s="296">
        <v>22</v>
      </c>
      <c r="R74" s="296">
        <v>26</v>
      </c>
      <c r="S74" s="296">
        <v>25</v>
      </c>
      <c r="T74" s="296">
        <v>23</v>
      </c>
      <c r="U74" s="296">
        <v>22</v>
      </c>
      <c r="V74" s="296">
        <v>16</v>
      </c>
      <c r="W74" s="296">
        <v>20</v>
      </c>
      <c r="X74" s="296">
        <v>26</v>
      </c>
      <c r="Y74" s="296">
        <v>19</v>
      </c>
      <c r="Z74" s="296">
        <v>14</v>
      </c>
      <c r="AA74" s="296">
        <v>16</v>
      </c>
      <c r="AB74" s="296">
        <v>18</v>
      </c>
      <c r="AC74" s="296">
        <v>16</v>
      </c>
      <c r="AD74" s="296">
        <v>15</v>
      </c>
      <c r="AE74" s="296">
        <v>11</v>
      </c>
      <c r="AF74" s="296">
        <v>10</v>
      </c>
      <c r="AG74" s="296">
        <v>10</v>
      </c>
      <c r="AH74" s="296">
        <v>6</v>
      </c>
      <c r="AI74" s="296">
        <v>7</v>
      </c>
      <c r="AJ74" s="296">
        <v>13</v>
      </c>
      <c r="AK74" s="296">
        <v>12</v>
      </c>
      <c r="AL74" s="296">
        <v>7</v>
      </c>
      <c r="AM74" s="296">
        <v>6</v>
      </c>
      <c r="AN74" s="296">
        <v>12</v>
      </c>
      <c r="AO74" s="296">
        <v>13</v>
      </c>
      <c r="AP74" s="296">
        <v>8</v>
      </c>
      <c r="AQ74" s="296">
        <v>9</v>
      </c>
      <c r="AR74" s="296">
        <v>9</v>
      </c>
      <c r="AS74" s="296">
        <v>9</v>
      </c>
      <c r="AT74" s="296">
        <v>8</v>
      </c>
      <c r="AU74" s="296">
        <v>8</v>
      </c>
      <c r="AV74" s="296">
        <v>7</v>
      </c>
      <c r="AW74" s="296">
        <v>7</v>
      </c>
      <c r="AX74" s="296">
        <v>12</v>
      </c>
      <c r="AY74" s="296">
        <v>11</v>
      </c>
      <c r="AZ74" s="296">
        <v>7</v>
      </c>
      <c r="BA74" s="296">
        <v>3</v>
      </c>
      <c r="BB74" s="296">
        <v>5</v>
      </c>
      <c r="BC74" s="296">
        <v>5</v>
      </c>
      <c r="BD74" s="296">
        <v>4</v>
      </c>
      <c r="BE74" s="296">
        <v>12</v>
      </c>
      <c r="BF74" s="296">
        <v>9</v>
      </c>
      <c r="BG74" s="296">
        <v>8</v>
      </c>
      <c r="BH74" s="296">
        <v>5</v>
      </c>
      <c r="BI74" s="296">
        <v>4</v>
      </c>
      <c r="BJ74" s="296">
        <v>3</v>
      </c>
      <c r="BK74" s="296">
        <v>3</v>
      </c>
      <c r="BL74" s="296">
        <v>3</v>
      </c>
      <c r="BM74" s="296">
        <v>4</v>
      </c>
      <c r="BN74" s="296">
        <v>4</v>
      </c>
      <c r="BO74" s="296">
        <v>4</v>
      </c>
      <c r="BP74" s="296">
        <v>4</v>
      </c>
      <c r="BQ74" s="296">
        <v>5</v>
      </c>
      <c r="BR74" s="296">
        <v>4</v>
      </c>
      <c r="BS74" s="296">
        <v>4</v>
      </c>
      <c r="BT74" s="296">
        <v>5</v>
      </c>
      <c r="BU74" s="296">
        <v>6</v>
      </c>
      <c r="BV74" s="296">
        <v>4</v>
      </c>
      <c r="BW74" s="296">
        <v>3</v>
      </c>
    </row>
    <row r="75" spans="1:75" x14ac:dyDescent="0.25">
      <c r="A75" t="s">
        <v>72</v>
      </c>
      <c r="B75" s="296">
        <v>34</v>
      </c>
      <c r="C75" s="296">
        <v>30</v>
      </c>
      <c r="D75" s="296">
        <v>45</v>
      </c>
      <c r="E75" s="296">
        <v>57</v>
      </c>
      <c r="F75" s="296">
        <v>58</v>
      </c>
      <c r="G75" s="296">
        <v>61</v>
      </c>
      <c r="H75" s="296">
        <v>61</v>
      </c>
      <c r="I75" s="296">
        <v>80</v>
      </c>
      <c r="J75" s="296">
        <v>94</v>
      </c>
      <c r="K75" s="296">
        <v>102</v>
      </c>
      <c r="L75" s="296">
        <v>86</v>
      </c>
      <c r="M75" s="296">
        <v>75</v>
      </c>
      <c r="N75" s="296">
        <v>87</v>
      </c>
      <c r="O75" s="296">
        <v>65</v>
      </c>
      <c r="P75" s="296">
        <v>66</v>
      </c>
      <c r="Q75" s="296">
        <v>74</v>
      </c>
      <c r="R75" s="296">
        <v>67</v>
      </c>
      <c r="S75" s="296">
        <v>60</v>
      </c>
      <c r="T75" s="296">
        <v>41</v>
      </c>
      <c r="U75" s="296">
        <v>37</v>
      </c>
      <c r="V75" s="296">
        <v>38</v>
      </c>
      <c r="W75" s="296">
        <v>44</v>
      </c>
      <c r="X75" s="296">
        <v>41</v>
      </c>
      <c r="Y75" s="296">
        <v>35</v>
      </c>
      <c r="Z75" s="296">
        <v>30</v>
      </c>
      <c r="AA75" s="296">
        <v>32</v>
      </c>
      <c r="AB75" s="296">
        <v>36</v>
      </c>
      <c r="AC75" s="296">
        <v>36</v>
      </c>
      <c r="AD75" s="296">
        <v>39</v>
      </c>
      <c r="AE75" s="296">
        <v>48</v>
      </c>
      <c r="AF75" s="296">
        <v>46</v>
      </c>
      <c r="AG75" s="296">
        <v>41</v>
      </c>
      <c r="AH75" s="296">
        <v>40</v>
      </c>
      <c r="AI75" s="296">
        <v>29</v>
      </c>
      <c r="AJ75" s="296">
        <v>32</v>
      </c>
      <c r="AK75" s="296">
        <v>30</v>
      </c>
      <c r="AL75" s="296">
        <v>37</v>
      </c>
      <c r="AM75" s="296">
        <v>29</v>
      </c>
      <c r="AN75" s="296">
        <v>31</v>
      </c>
      <c r="AO75" s="296">
        <v>31</v>
      </c>
      <c r="AP75" s="296">
        <v>30</v>
      </c>
      <c r="AQ75" s="296">
        <v>32</v>
      </c>
      <c r="AR75" s="296">
        <v>29</v>
      </c>
      <c r="AS75" s="296">
        <v>45</v>
      </c>
      <c r="AT75" s="296">
        <v>39</v>
      </c>
      <c r="AU75" s="296">
        <v>37</v>
      </c>
      <c r="AV75" s="296">
        <v>46</v>
      </c>
      <c r="AW75" s="296">
        <v>41</v>
      </c>
      <c r="AX75" s="296">
        <v>35</v>
      </c>
      <c r="AY75" s="296">
        <v>28</v>
      </c>
      <c r="AZ75" s="296">
        <v>47</v>
      </c>
      <c r="BA75" s="296">
        <v>57</v>
      </c>
      <c r="BB75" s="296">
        <v>43</v>
      </c>
      <c r="BC75" s="296">
        <v>58</v>
      </c>
      <c r="BD75" s="296">
        <v>57</v>
      </c>
      <c r="BE75" s="296">
        <v>69</v>
      </c>
      <c r="BF75" s="296">
        <v>57</v>
      </c>
      <c r="BG75" s="296">
        <v>69</v>
      </c>
      <c r="BH75" s="296">
        <v>85</v>
      </c>
      <c r="BI75" s="296">
        <v>86</v>
      </c>
      <c r="BJ75" s="296">
        <v>101</v>
      </c>
      <c r="BK75" s="296">
        <v>98</v>
      </c>
      <c r="BL75" s="296">
        <v>113</v>
      </c>
      <c r="BM75" s="296">
        <v>122</v>
      </c>
      <c r="BN75" s="296">
        <v>146</v>
      </c>
      <c r="BO75" s="296">
        <v>148</v>
      </c>
      <c r="BP75" s="296">
        <v>158</v>
      </c>
      <c r="BQ75" s="296">
        <v>141</v>
      </c>
      <c r="BR75" s="296">
        <v>142</v>
      </c>
      <c r="BS75" s="296">
        <v>129</v>
      </c>
      <c r="BT75" s="296">
        <v>114</v>
      </c>
      <c r="BU75" s="296">
        <v>104</v>
      </c>
      <c r="BV75" s="296">
        <v>95</v>
      </c>
      <c r="BW75" s="296">
        <v>91</v>
      </c>
    </row>
    <row r="76" spans="1:75" x14ac:dyDescent="0.25">
      <c r="A76" t="s">
        <v>73</v>
      </c>
      <c r="B76" s="296">
        <v>5</v>
      </c>
      <c r="C76" s="296">
        <v>7</v>
      </c>
      <c r="D76" s="296">
        <v>11</v>
      </c>
      <c r="E76" s="296">
        <v>14</v>
      </c>
      <c r="F76" s="296">
        <v>8</v>
      </c>
      <c r="G76" s="296">
        <v>6</v>
      </c>
      <c r="H76" s="296">
        <v>4</v>
      </c>
      <c r="I76" s="296">
        <v>4</v>
      </c>
      <c r="J76" s="296">
        <v>3</v>
      </c>
      <c r="K76" s="296">
        <v>5</v>
      </c>
      <c r="L76" s="296">
        <v>4</v>
      </c>
      <c r="M76" s="296">
        <v>4</v>
      </c>
      <c r="N76" s="296">
        <v>8</v>
      </c>
      <c r="O76" s="296">
        <v>10</v>
      </c>
      <c r="P76" s="296">
        <v>13</v>
      </c>
      <c r="Q76" s="296">
        <v>10</v>
      </c>
      <c r="R76" s="296">
        <v>7</v>
      </c>
      <c r="S76" s="296">
        <v>8</v>
      </c>
      <c r="T76" s="296">
        <v>10</v>
      </c>
      <c r="U76" s="296">
        <v>12</v>
      </c>
      <c r="V76" s="296">
        <v>21</v>
      </c>
      <c r="W76" s="296">
        <v>9</v>
      </c>
      <c r="X76" s="296">
        <v>8</v>
      </c>
      <c r="Y76" s="296">
        <v>9</v>
      </c>
      <c r="Z76" s="296">
        <v>12</v>
      </c>
      <c r="AA76" s="296">
        <v>13</v>
      </c>
      <c r="AB76" s="296">
        <v>13</v>
      </c>
      <c r="AC76" s="296">
        <v>9</v>
      </c>
      <c r="AD76" s="296">
        <v>9</v>
      </c>
      <c r="AE76" s="296">
        <v>13</v>
      </c>
      <c r="AF76" s="296">
        <v>14</v>
      </c>
      <c r="AG76" s="296">
        <v>19</v>
      </c>
      <c r="AH76" s="296">
        <v>19</v>
      </c>
      <c r="AI76" s="296">
        <v>9</v>
      </c>
      <c r="AJ76" s="296">
        <v>17</v>
      </c>
      <c r="AK76" s="296">
        <v>9</v>
      </c>
      <c r="AL76" s="296">
        <v>15</v>
      </c>
      <c r="AM76" s="296">
        <v>15</v>
      </c>
      <c r="AN76" s="296">
        <v>16</v>
      </c>
      <c r="AO76" s="296">
        <v>8</v>
      </c>
      <c r="AP76" s="296">
        <v>6</v>
      </c>
      <c r="AQ76" s="296">
        <v>7</v>
      </c>
      <c r="AR76" s="296">
        <v>6</v>
      </c>
      <c r="AS76" s="296">
        <v>6</v>
      </c>
      <c r="AT76" s="296">
        <v>8</v>
      </c>
      <c r="AU76" s="296">
        <v>6</v>
      </c>
      <c r="AV76" s="296">
        <v>7</v>
      </c>
      <c r="AW76" s="296">
        <v>7</v>
      </c>
      <c r="AX76" s="296">
        <v>5</v>
      </c>
      <c r="AY76" s="296">
        <v>6</v>
      </c>
      <c r="AZ76" s="296">
        <v>5</v>
      </c>
      <c r="BA76" s="296">
        <v>10</v>
      </c>
      <c r="BB76" s="296">
        <v>9</v>
      </c>
      <c r="BC76" s="296">
        <v>9</v>
      </c>
      <c r="BD76" s="296">
        <v>9</v>
      </c>
      <c r="BE76" s="296">
        <v>6</v>
      </c>
      <c r="BF76" s="296">
        <v>8</v>
      </c>
      <c r="BG76" s="296">
        <v>9</v>
      </c>
      <c r="BH76" s="296">
        <v>11</v>
      </c>
      <c r="BI76" s="296">
        <v>8</v>
      </c>
      <c r="BJ76" s="296">
        <v>9</v>
      </c>
      <c r="BK76" s="296">
        <v>7</v>
      </c>
      <c r="BL76" s="296">
        <v>10</v>
      </c>
      <c r="BM76" s="296">
        <v>6</v>
      </c>
      <c r="BN76" s="296">
        <v>10</v>
      </c>
      <c r="BO76" s="296">
        <v>15</v>
      </c>
      <c r="BP76" s="296">
        <v>19</v>
      </c>
      <c r="BQ76" s="296">
        <v>23</v>
      </c>
      <c r="BR76" s="296">
        <v>29</v>
      </c>
      <c r="BS76" s="296">
        <v>29</v>
      </c>
      <c r="BT76" s="296">
        <v>33</v>
      </c>
      <c r="BU76" s="296">
        <v>37</v>
      </c>
      <c r="BV76" s="296">
        <v>38</v>
      </c>
      <c r="BW76" s="296">
        <v>36</v>
      </c>
    </row>
    <row r="77" spans="1:75" x14ac:dyDescent="0.25">
      <c r="A77" t="s">
        <v>74</v>
      </c>
      <c r="B77" s="296">
        <v>9</v>
      </c>
      <c r="C77" s="296">
        <v>8</v>
      </c>
      <c r="D77" s="296">
        <v>16</v>
      </c>
      <c r="E77" s="296">
        <v>19</v>
      </c>
      <c r="F77" s="296">
        <v>22</v>
      </c>
      <c r="G77" s="296">
        <v>17</v>
      </c>
      <c r="H77" s="296">
        <v>21</v>
      </c>
      <c r="I77" s="296">
        <v>21</v>
      </c>
      <c r="J77" s="296">
        <v>22</v>
      </c>
      <c r="K77" s="296">
        <v>23</v>
      </c>
      <c r="L77" s="296">
        <v>22</v>
      </c>
      <c r="M77" s="296">
        <v>22</v>
      </c>
      <c r="N77" s="296">
        <v>22</v>
      </c>
      <c r="O77" s="296">
        <v>20</v>
      </c>
      <c r="P77" s="296">
        <v>18</v>
      </c>
      <c r="Q77" s="296">
        <v>15</v>
      </c>
      <c r="R77" s="296">
        <v>20</v>
      </c>
      <c r="S77" s="296">
        <v>20</v>
      </c>
      <c r="T77" s="296">
        <v>17</v>
      </c>
      <c r="U77" s="296">
        <v>17</v>
      </c>
      <c r="V77" s="296">
        <v>18</v>
      </c>
      <c r="W77" s="296">
        <v>17</v>
      </c>
      <c r="X77" s="296">
        <v>18</v>
      </c>
      <c r="Y77" s="296">
        <v>13</v>
      </c>
      <c r="Z77" s="296">
        <v>17</v>
      </c>
      <c r="AA77" s="296">
        <v>11</v>
      </c>
      <c r="AB77" s="296">
        <v>12</v>
      </c>
      <c r="AC77" s="296">
        <v>13</v>
      </c>
      <c r="AD77" s="296">
        <v>11</v>
      </c>
      <c r="AE77" s="296">
        <v>13</v>
      </c>
      <c r="AF77" s="296">
        <v>16</v>
      </c>
      <c r="AG77" s="296">
        <v>17</v>
      </c>
      <c r="AH77" s="296">
        <v>10</v>
      </c>
      <c r="AI77" s="296">
        <v>7</v>
      </c>
      <c r="AJ77" s="296">
        <v>7</v>
      </c>
      <c r="AK77" s="296">
        <v>6</v>
      </c>
      <c r="AL77" s="296">
        <v>5</v>
      </c>
      <c r="AM77" s="296">
        <v>6</v>
      </c>
      <c r="AN77" s="296">
        <v>4</v>
      </c>
      <c r="AO77" s="296">
        <v>7</v>
      </c>
      <c r="AP77" s="296">
        <v>7</v>
      </c>
      <c r="AQ77" s="296">
        <v>6</v>
      </c>
      <c r="AR77" s="296">
        <v>5</v>
      </c>
      <c r="AS77" s="296">
        <v>4</v>
      </c>
      <c r="AT77" s="296">
        <v>3</v>
      </c>
      <c r="AU77" s="296">
        <v>12</v>
      </c>
      <c r="AV77" s="296">
        <v>6</v>
      </c>
      <c r="AW77" s="296">
        <v>10</v>
      </c>
      <c r="AX77" s="296">
        <v>9</v>
      </c>
      <c r="AY77" s="296">
        <v>13</v>
      </c>
      <c r="AZ77" s="296">
        <v>11</v>
      </c>
      <c r="BA77" s="296">
        <v>7</v>
      </c>
      <c r="BB77" s="296">
        <v>5</v>
      </c>
      <c r="BC77" s="296">
        <v>3</v>
      </c>
      <c r="BD77" s="296">
        <v>7</v>
      </c>
      <c r="BE77" s="296">
        <v>4</v>
      </c>
      <c r="BF77" s="296">
        <v>9</v>
      </c>
      <c r="BG77" s="296">
        <v>9</v>
      </c>
      <c r="BH77" s="296">
        <v>8</v>
      </c>
      <c r="BI77" s="296">
        <v>12</v>
      </c>
      <c r="BJ77" s="296">
        <v>13</v>
      </c>
      <c r="BK77" s="296">
        <v>10</v>
      </c>
      <c r="BL77" s="296">
        <v>11</v>
      </c>
      <c r="BM77" s="296">
        <v>12</v>
      </c>
      <c r="BN77" s="296">
        <v>14</v>
      </c>
      <c r="BO77" s="296">
        <v>16</v>
      </c>
      <c r="BP77" s="296">
        <v>17</v>
      </c>
      <c r="BQ77" s="296">
        <v>21</v>
      </c>
      <c r="BR77" s="296">
        <v>18</v>
      </c>
      <c r="BS77" s="296">
        <v>24</v>
      </c>
      <c r="BT77" s="296">
        <v>25</v>
      </c>
      <c r="BU77" s="296">
        <v>26</v>
      </c>
      <c r="BV77" s="296">
        <v>26</v>
      </c>
      <c r="BW77" s="296">
        <v>25</v>
      </c>
    </row>
    <row r="78" spans="1:75" x14ac:dyDescent="0.25">
      <c r="A78" t="s">
        <v>182</v>
      </c>
      <c r="B78" s="296">
        <v>1</v>
      </c>
      <c r="C78" s="296">
        <v>1</v>
      </c>
      <c r="D78" s="296" t="s">
        <v>18</v>
      </c>
      <c r="E78" s="296" t="s">
        <v>18</v>
      </c>
      <c r="F78" s="296" t="s">
        <v>18</v>
      </c>
      <c r="G78" s="296">
        <v>1</v>
      </c>
      <c r="H78" s="296" t="s">
        <v>18</v>
      </c>
      <c r="I78" s="296" t="s">
        <v>18</v>
      </c>
      <c r="J78" s="296" t="s">
        <v>18</v>
      </c>
      <c r="K78" s="296">
        <v>2</v>
      </c>
      <c r="L78" s="296">
        <v>2</v>
      </c>
      <c r="M78" s="296">
        <v>3</v>
      </c>
      <c r="N78" s="296">
        <v>4</v>
      </c>
      <c r="O78" s="296">
        <v>5</v>
      </c>
      <c r="P78" s="296">
        <v>6</v>
      </c>
      <c r="Q78" s="296">
        <v>7</v>
      </c>
      <c r="R78" s="296">
        <v>11</v>
      </c>
      <c r="S78" s="296">
        <v>10</v>
      </c>
      <c r="T78" s="296">
        <v>11</v>
      </c>
      <c r="U78" s="296">
        <v>9</v>
      </c>
      <c r="V78" s="296">
        <v>8</v>
      </c>
      <c r="W78" s="296">
        <v>10</v>
      </c>
      <c r="X78" s="296">
        <v>11</v>
      </c>
      <c r="Y78" s="296">
        <v>9</v>
      </c>
      <c r="Z78" s="296">
        <v>9</v>
      </c>
      <c r="AA78" s="296">
        <v>2</v>
      </c>
      <c r="AB78" s="296" t="s">
        <v>18</v>
      </c>
      <c r="AC78" s="296" t="s">
        <v>18</v>
      </c>
      <c r="AD78" s="296" t="s">
        <v>18</v>
      </c>
      <c r="AE78" s="296">
        <v>3</v>
      </c>
      <c r="AF78" s="296">
        <v>3</v>
      </c>
      <c r="AG78" s="296">
        <v>3</v>
      </c>
      <c r="AH78" s="296">
        <v>4</v>
      </c>
      <c r="AI78" s="296">
        <v>6</v>
      </c>
      <c r="AJ78" s="296">
        <v>6</v>
      </c>
      <c r="AK78" s="296">
        <v>10</v>
      </c>
      <c r="AL78" s="296">
        <v>10</v>
      </c>
      <c r="AM78" s="296">
        <v>11</v>
      </c>
      <c r="AN78" s="296">
        <v>14</v>
      </c>
      <c r="AO78" s="296">
        <v>16</v>
      </c>
      <c r="AP78" s="296">
        <v>16</v>
      </c>
      <c r="AQ78" s="296">
        <v>17</v>
      </c>
      <c r="AR78" s="296">
        <v>17</v>
      </c>
      <c r="AS78" s="296">
        <v>17</v>
      </c>
      <c r="AT78" s="296">
        <v>18</v>
      </c>
      <c r="AU78" s="296">
        <v>18</v>
      </c>
      <c r="AV78" s="296">
        <v>18</v>
      </c>
      <c r="AW78" s="296">
        <v>16</v>
      </c>
      <c r="AX78" s="296">
        <v>15</v>
      </c>
      <c r="AY78" s="296">
        <v>15</v>
      </c>
      <c r="AZ78" s="296">
        <v>15</v>
      </c>
      <c r="BA78" s="296">
        <v>15</v>
      </c>
      <c r="BB78" s="296">
        <v>16</v>
      </c>
      <c r="BC78" s="296">
        <v>16</v>
      </c>
      <c r="BD78" s="296">
        <v>14</v>
      </c>
      <c r="BE78" s="296">
        <v>13</v>
      </c>
      <c r="BF78" s="296">
        <v>13</v>
      </c>
      <c r="BG78" s="296">
        <v>13</v>
      </c>
      <c r="BH78" s="296">
        <v>13</v>
      </c>
      <c r="BI78" s="296">
        <v>12</v>
      </c>
      <c r="BJ78" s="296">
        <v>11</v>
      </c>
      <c r="BK78" s="296">
        <v>10</v>
      </c>
      <c r="BL78" s="296">
        <v>10</v>
      </c>
      <c r="BM78" s="296">
        <v>9</v>
      </c>
      <c r="BN78" s="296">
        <v>7</v>
      </c>
      <c r="BO78" s="296">
        <v>6</v>
      </c>
      <c r="BP78" s="296">
        <v>6</v>
      </c>
      <c r="BQ78" s="296">
        <v>6</v>
      </c>
      <c r="BR78" s="296">
        <v>6</v>
      </c>
      <c r="BS78" s="296">
        <v>5</v>
      </c>
      <c r="BT78" s="296">
        <v>5</v>
      </c>
      <c r="BU78" s="296">
        <v>4</v>
      </c>
      <c r="BV78" s="296">
        <v>4</v>
      </c>
      <c r="BW78" s="296">
        <v>3</v>
      </c>
    </row>
    <row r="80" spans="1:75" x14ac:dyDescent="0.25">
      <c r="A80" t="s">
        <v>2004</v>
      </c>
    </row>
    <row r="82" spans="1:1" x14ac:dyDescent="0.25">
      <c r="A82" t="s">
        <v>2005</v>
      </c>
    </row>
    <row r="103" spans="1:1" x14ac:dyDescent="0.25">
      <c r="A103" t="s">
        <v>1421</v>
      </c>
    </row>
    <row r="105" spans="1:1" x14ac:dyDescent="0.25">
      <c r="A105" s="636">
        <v>42610.589062500003</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I84"/>
  <sheetViews>
    <sheetView zoomScale="75" workbookViewId="0">
      <pane xSplit="2" ySplit="6" topLeftCell="C56" activePane="bottomRight" state="frozen"/>
      <selection activeCell="A4" sqref="A4:M4"/>
      <selection pane="topRight" activeCell="A4" sqref="A4:M4"/>
      <selection pane="bottomLeft" activeCell="A4" sqref="A4:M4"/>
      <selection pane="bottomRight" activeCell="A4" sqref="A4:M4"/>
    </sheetView>
  </sheetViews>
  <sheetFormatPr defaultColWidth="9.08984375" defaultRowHeight="16" x14ac:dyDescent="0.5"/>
  <cols>
    <col min="1" max="1" width="27.36328125" style="122" bestFit="1" customWidth="1"/>
    <col min="2" max="2" width="3.90625" style="122" bestFit="1" customWidth="1"/>
    <col min="3" max="3" width="11.08984375" style="122" bestFit="1" customWidth="1"/>
    <col min="4" max="4" width="11.6328125" style="122" bestFit="1" customWidth="1"/>
    <col min="5" max="5" width="11.36328125" style="122" bestFit="1" customWidth="1"/>
    <col min="6" max="6" width="11.453125" style="122" bestFit="1" customWidth="1"/>
    <col min="7" max="16384" width="9.08984375" style="122"/>
  </cols>
  <sheetData>
    <row r="1" spans="1:9" x14ac:dyDescent="0.5">
      <c r="G1" s="122" t="s">
        <v>485</v>
      </c>
      <c r="H1" s="122">
        <v>1</v>
      </c>
      <c r="I1" s="122" t="s">
        <v>464</v>
      </c>
    </row>
    <row r="2" spans="1:9" x14ac:dyDescent="0.5">
      <c r="G2" s="122" t="s">
        <v>486</v>
      </c>
      <c r="H2" s="122">
        <v>2</v>
      </c>
      <c r="I2" s="122" t="s">
        <v>465</v>
      </c>
    </row>
    <row r="3" spans="1:9" x14ac:dyDescent="0.5">
      <c r="G3" s="122" t="s">
        <v>487</v>
      </c>
      <c r="H3" s="122">
        <v>3</v>
      </c>
      <c r="I3" s="122" t="s">
        <v>466</v>
      </c>
    </row>
    <row r="4" spans="1:9" x14ac:dyDescent="0.5">
      <c r="C4" s="144">
        <v>35796</v>
      </c>
      <c r="D4" s="144">
        <v>35886</v>
      </c>
      <c r="E4" s="144">
        <v>35977</v>
      </c>
      <c r="F4" s="144">
        <v>36069</v>
      </c>
      <c r="G4" s="122" t="s">
        <v>19</v>
      </c>
      <c r="H4" s="122">
        <v>4</v>
      </c>
      <c r="I4" s="122" t="s">
        <v>467</v>
      </c>
    </row>
    <row r="5" spans="1:9" x14ac:dyDescent="0.5">
      <c r="C5" s="125" t="s">
        <v>460</v>
      </c>
      <c r="D5" s="125" t="s">
        <v>461</v>
      </c>
      <c r="E5" s="125" t="s">
        <v>462</v>
      </c>
      <c r="F5" s="125" t="s">
        <v>463</v>
      </c>
      <c r="G5" s="122" t="s">
        <v>20</v>
      </c>
      <c r="H5" s="122">
        <v>5</v>
      </c>
      <c r="I5" s="122" t="s">
        <v>468</v>
      </c>
    </row>
    <row r="6" spans="1:9" x14ac:dyDescent="0.5">
      <c r="B6" s="122" t="s">
        <v>482</v>
      </c>
      <c r="C6" s="145" t="s">
        <v>476</v>
      </c>
      <c r="D6" s="145" t="s">
        <v>76</v>
      </c>
      <c r="E6" s="145" t="s">
        <v>233</v>
      </c>
      <c r="F6" s="145" t="s">
        <v>194</v>
      </c>
      <c r="G6" s="122" t="s">
        <v>21</v>
      </c>
      <c r="H6" s="122">
        <v>6</v>
      </c>
      <c r="I6" s="122" t="s">
        <v>469</v>
      </c>
    </row>
    <row r="7" spans="1:9" x14ac:dyDescent="0.5">
      <c r="A7" s="127" t="s">
        <v>177</v>
      </c>
      <c r="B7" s="131" t="s">
        <v>301</v>
      </c>
      <c r="C7" s="207">
        <f t="shared" ref="C7:C45" ca="1" si="0">IF(INDEX(INDIRECT($A7&amp;$B7&amp;"SD"),,2)=INDEX(INDIRECT($A7&amp;$B7&amp;"ED"),,2),INDEX(INDIRECT($A7&amp;$B7&amp;"SD"),,2),LOOKUP(MONTH(INDEX(INDIRECT($A7&amp;$B7&amp;"SD"),,2)),Months)&amp;" "&amp;DAY(INDEX(INDIRECT($A7&amp;$B7&amp;"SD"),,2))&amp;"-"&amp;LOOKUP(MONTH(INDEX(INDIRECT($A7&amp;$B7&amp;"ED"),,2)),Months)&amp;" "&amp;DAY(INDEX(INDIRECT($A7&amp;$B7&amp;"ED"),,2)))</f>
        <v>35796</v>
      </c>
      <c r="D7" s="144">
        <f t="shared" ref="D7:D70" ca="1" si="1">IF(INDEX(INDIRECT($A7&amp;$B7&amp;"SD"),,3)=INDEX(INDIRECT($A7&amp;$B7&amp;"ED"),,3),INDEX(INDIRECT($A7&amp;$B7&amp;"SD"),,3),LOOKUP(MONTH(INDEX(INDIRECT($A7&amp;$B7&amp;"SD"),,3)),Months)&amp;" "&amp;DAY(INDEX(INDIRECT($A7&amp;$B7&amp;"SD"),,3))&amp;"-"&amp;LOOKUP(MONTH(INDEX(INDIRECT($A7&amp;$B7&amp;"ED"),,3)),Months)&amp;" "&amp;DAY(INDEX(INDIRECT($A7&amp;$B7&amp;"ED"),,3)))</f>
        <v>35886</v>
      </c>
      <c r="E7" s="144">
        <f t="shared" ref="E7:E70" ca="1" si="2">IF(INDEX(INDIRECT($A7&amp;$B7&amp;"SD"),,4)=INDEX(INDIRECT($A7&amp;$B7&amp;"ED"),,4),INDEX(INDIRECT($A7&amp;$B7&amp;"SD"),,4),LOOKUP(MONTH(INDEX(INDIRECT($A7&amp;$B7&amp;"SD"),,4)),Months)&amp;" "&amp;DAY(INDEX(INDIRECT($A7&amp;$B7&amp;"SD"),,4))&amp;"-"&amp;LOOKUP(MONTH(INDEX(INDIRECT($A7&amp;$B7&amp;"ED"),,4)),Months)&amp;" "&amp;DAY(INDEX(INDIRECT($A7&amp;$B7&amp;"ED"),,4)))</f>
        <v>35977</v>
      </c>
      <c r="F7" s="144">
        <f t="shared" ref="F7:F70" ca="1" si="3">IF(INDEX(INDIRECT($A7&amp;$B7&amp;"SD"),,5)=INDEX(INDIRECT($A7&amp;$B7&amp;"ED"),,5),INDEX(INDIRECT($A7&amp;$B7&amp;"SD"),,5),LOOKUP(MONTH(INDEX(INDIRECT($A7&amp;$B7&amp;"SD"),,5)),Months)&amp;" "&amp;DAY(INDEX(INDIRECT($A7&amp;$B7&amp;"SD"),,5))&amp;"-"&amp;LOOKUP(MONTH(INDEX(INDIRECT($A7&amp;$B7&amp;"ED"),,5)),Months)&amp;" "&amp;DAY(INDEX(INDIRECT($A7&amp;$B7&amp;"ED"),,5)))</f>
        <v>36069</v>
      </c>
      <c r="G7" s="122" t="s">
        <v>22</v>
      </c>
      <c r="H7" s="122">
        <v>7</v>
      </c>
      <c r="I7" s="122" t="s">
        <v>470</v>
      </c>
    </row>
    <row r="8" spans="1:9" x14ac:dyDescent="0.5">
      <c r="A8" s="130" t="s">
        <v>145</v>
      </c>
      <c r="B8" s="133" t="s">
        <v>301</v>
      </c>
      <c r="C8" s="207" t="str">
        <f t="shared" ca="1" si="0"/>
        <v>Jan 1-Dec 31</v>
      </c>
      <c r="D8" s="144" t="str">
        <f t="shared" ca="1" si="1"/>
        <v>Apr 1-Mar 31</v>
      </c>
      <c r="E8" s="144" t="str">
        <f t="shared" ca="1" si="2"/>
        <v>Jul 1-Jun 30</v>
      </c>
      <c r="F8" s="144" t="str">
        <f t="shared" ca="1" si="3"/>
        <v>Oct 1-Sep 30</v>
      </c>
      <c r="G8" s="122" t="s">
        <v>23</v>
      </c>
      <c r="H8" s="122">
        <v>8</v>
      </c>
      <c r="I8" s="122" t="s">
        <v>471</v>
      </c>
    </row>
    <row r="9" spans="1:9" x14ac:dyDescent="0.5">
      <c r="A9" s="130" t="s">
        <v>146</v>
      </c>
      <c r="B9" s="133" t="s">
        <v>301</v>
      </c>
      <c r="C9" s="207" t="str">
        <f t="shared" ca="1" si="0"/>
        <v>Jan 1-Dec 31</v>
      </c>
      <c r="D9" s="144" t="str">
        <f t="shared" ca="1" si="1"/>
        <v>Apr 1-Mar 31</v>
      </c>
      <c r="E9" s="144" t="str">
        <f t="shared" ca="1" si="2"/>
        <v>Jul 1-Jun 30</v>
      </c>
      <c r="F9" s="144" t="str">
        <f t="shared" ca="1" si="3"/>
        <v>Oct 1-Sep 30</v>
      </c>
      <c r="G9" s="122" t="s">
        <v>24</v>
      </c>
      <c r="H9" s="122">
        <v>9</v>
      </c>
      <c r="I9" s="122" t="s">
        <v>472</v>
      </c>
    </row>
    <row r="10" spans="1:9" x14ac:dyDescent="0.5">
      <c r="A10" s="130" t="s">
        <v>434</v>
      </c>
      <c r="B10" s="133" t="s">
        <v>304</v>
      </c>
      <c r="C10" s="207" t="str">
        <f t="shared" ca="1" si="0"/>
        <v>Jan 1-Dec 31</v>
      </c>
      <c r="D10" s="144" t="str">
        <f t="shared" ca="1" si="1"/>
        <v>Apr 1-Mar 31</v>
      </c>
      <c r="E10" s="144" t="str">
        <f t="shared" ca="1" si="2"/>
        <v>Jul 1-Jun 30</v>
      </c>
      <c r="F10" s="144" t="str">
        <f t="shared" ca="1" si="3"/>
        <v>Oct 1-Sep 30</v>
      </c>
      <c r="G10" s="122" t="s">
        <v>25</v>
      </c>
      <c r="H10" s="122">
        <v>10</v>
      </c>
      <c r="I10" s="122" t="s">
        <v>473</v>
      </c>
    </row>
    <row r="11" spans="1:9" x14ac:dyDescent="0.5">
      <c r="A11" s="130" t="s">
        <v>435</v>
      </c>
      <c r="B11" s="133" t="s">
        <v>304</v>
      </c>
      <c r="C11" s="207" t="str">
        <f t="shared" ca="1" si="0"/>
        <v>Jan 1-Dec 31</v>
      </c>
      <c r="D11" s="144" t="str">
        <f t="shared" ca="1" si="1"/>
        <v>Apr 1-Mar 31</v>
      </c>
      <c r="E11" s="144" t="str">
        <f t="shared" ca="1" si="2"/>
        <v>Jul 1-Jun 30</v>
      </c>
      <c r="F11" s="144" t="str">
        <f t="shared" ca="1" si="3"/>
        <v>Oct 1-Sep 30</v>
      </c>
      <c r="G11" s="122" t="s">
        <v>26</v>
      </c>
      <c r="H11" s="122">
        <v>11</v>
      </c>
      <c r="I11" s="122" t="s">
        <v>474</v>
      </c>
    </row>
    <row r="12" spans="1:9" x14ac:dyDescent="0.5">
      <c r="A12" s="130" t="s">
        <v>365</v>
      </c>
      <c r="B12" s="133" t="s">
        <v>301</v>
      </c>
      <c r="C12" s="207">
        <f t="shared" ca="1" si="0"/>
        <v>35796</v>
      </c>
      <c r="D12" s="144">
        <f t="shared" ca="1" si="1"/>
        <v>35886</v>
      </c>
      <c r="E12" s="144">
        <f t="shared" ca="1" si="2"/>
        <v>35977</v>
      </c>
      <c r="F12" s="144">
        <f t="shared" ca="1" si="3"/>
        <v>36069</v>
      </c>
      <c r="G12" s="122" t="s">
        <v>27</v>
      </c>
      <c r="H12" s="122">
        <v>12</v>
      </c>
      <c r="I12" s="122" t="s">
        <v>475</v>
      </c>
    </row>
    <row r="13" spans="1:9" x14ac:dyDescent="0.5">
      <c r="A13" s="130" t="s">
        <v>365</v>
      </c>
      <c r="B13" s="136" t="s">
        <v>551</v>
      </c>
      <c r="C13" s="207">
        <f t="shared" ca="1" si="0"/>
        <v>35796</v>
      </c>
      <c r="D13" s="144">
        <f t="shared" ca="1" si="1"/>
        <v>35886</v>
      </c>
      <c r="E13" s="144">
        <f t="shared" ca="1" si="2"/>
        <v>35977</v>
      </c>
      <c r="F13" s="144">
        <f t="shared" ca="1" si="3"/>
        <v>36069</v>
      </c>
      <c r="G13" s="122" t="s">
        <v>28</v>
      </c>
    </row>
    <row r="14" spans="1:9" x14ac:dyDescent="0.5">
      <c r="A14" s="130" t="s">
        <v>366</v>
      </c>
      <c r="B14" s="133" t="s">
        <v>301</v>
      </c>
      <c r="C14" s="207">
        <f t="shared" ca="1" si="0"/>
        <v>35796</v>
      </c>
      <c r="D14" s="144">
        <f t="shared" ca="1" si="1"/>
        <v>35886</v>
      </c>
      <c r="E14" s="144">
        <f t="shared" ca="1" si="2"/>
        <v>35977</v>
      </c>
      <c r="F14" s="144">
        <f t="shared" ca="1" si="3"/>
        <v>36069</v>
      </c>
      <c r="G14" s="122" t="s">
        <v>29</v>
      </c>
    </row>
    <row r="15" spans="1:9" x14ac:dyDescent="0.5">
      <c r="A15" s="130" t="s">
        <v>366</v>
      </c>
      <c r="B15" s="136" t="s">
        <v>551</v>
      </c>
      <c r="C15" s="207">
        <f t="shared" ca="1" si="0"/>
        <v>35796</v>
      </c>
      <c r="D15" s="144">
        <f t="shared" ca="1" si="1"/>
        <v>35886</v>
      </c>
      <c r="E15" s="144">
        <f t="shared" ca="1" si="2"/>
        <v>35977</v>
      </c>
      <c r="F15" s="144">
        <f t="shared" ca="1" si="3"/>
        <v>36069</v>
      </c>
      <c r="G15" s="122" t="s">
        <v>30</v>
      </c>
    </row>
    <row r="16" spans="1:9" x14ac:dyDescent="0.5">
      <c r="A16" s="130" t="s">
        <v>367</v>
      </c>
      <c r="B16" s="133" t="s">
        <v>301</v>
      </c>
      <c r="C16" s="207">
        <f t="shared" ca="1" si="0"/>
        <v>35796</v>
      </c>
      <c r="D16" s="144">
        <f t="shared" ca="1" si="1"/>
        <v>35886</v>
      </c>
      <c r="E16" s="144">
        <f t="shared" ca="1" si="2"/>
        <v>35977</v>
      </c>
      <c r="F16" s="144">
        <f t="shared" ca="1" si="3"/>
        <v>36069</v>
      </c>
      <c r="G16" s="122" t="s">
        <v>31</v>
      </c>
    </row>
    <row r="17" spans="1:7" x14ac:dyDescent="0.5">
      <c r="A17" s="130" t="s">
        <v>367</v>
      </c>
      <c r="B17" s="136" t="s">
        <v>551</v>
      </c>
      <c r="C17" s="207">
        <f t="shared" ca="1" si="0"/>
        <v>35796</v>
      </c>
      <c r="D17" s="144">
        <f t="shared" ca="1" si="1"/>
        <v>35886</v>
      </c>
      <c r="E17" s="144">
        <f t="shared" ca="1" si="2"/>
        <v>35977</v>
      </c>
      <c r="F17" s="144">
        <f t="shared" ca="1" si="3"/>
        <v>36069</v>
      </c>
      <c r="G17" s="122" t="s">
        <v>32</v>
      </c>
    </row>
    <row r="18" spans="1:7" x14ac:dyDescent="0.5">
      <c r="A18" s="130" t="s">
        <v>368</v>
      </c>
      <c r="B18" s="133" t="s">
        <v>301</v>
      </c>
      <c r="C18" s="207">
        <f t="shared" ca="1" si="0"/>
        <v>35796</v>
      </c>
      <c r="D18" s="144">
        <f t="shared" ca="1" si="1"/>
        <v>35886</v>
      </c>
      <c r="E18" s="144">
        <f t="shared" ca="1" si="2"/>
        <v>35977</v>
      </c>
      <c r="F18" s="144">
        <f t="shared" ca="1" si="3"/>
        <v>36069</v>
      </c>
      <c r="G18" s="122" t="s">
        <v>33</v>
      </c>
    </row>
    <row r="19" spans="1:7" x14ac:dyDescent="0.5">
      <c r="A19" s="130" t="s">
        <v>368</v>
      </c>
      <c r="B19" s="136" t="s">
        <v>551</v>
      </c>
      <c r="C19" s="207">
        <f t="shared" ca="1" si="0"/>
        <v>35796</v>
      </c>
      <c r="D19" s="144">
        <f t="shared" ca="1" si="1"/>
        <v>35886</v>
      </c>
      <c r="E19" s="144">
        <f t="shared" ca="1" si="2"/>
        <v>35977</v>
      </c>
      <c r="F19" s="144">
        <f t="shared" ca="1" si="3"/>
        <v>36069</v>
      </c>
      <c r="G19" s="122" t="s">
        <v>34</v>
      </c>
    </row>
    <row r="20" spans="1:7" x14ac:dyDescent="0.5">
      <c r="A20" s="130" t="s">
        <v>369</v>
      </c>
      <c r="B20" s="133" t="s">
        <v>301</v>
      </c>
      <c r="C20" s="207">
        <f t="shared" ca="1" si="0"/>
        <v>35796</v>
      </c>
      <c r="D20" s="144">
        <f t="shared" ca="1" si="1"/>
        <v>35886</v>
      </c>
      <c r="E20" s="144">
        <f t="shared" ca="1" si="2"/>
        <v>35977</v>
      </c>
      <c r="F20" s="144">
        <f t="shared" ca="1" si="3"/>
        <v>36069</v>
      </c>
      <c r="G20" s="122" t="s">
        <v>35</v>
      </c>
    </row>
    <row r="21" spans="1:7" x14ac:dyDescent="0.5">
      <c r="A21" s="130" t="s">
        <v>369</v>
      </c>
      <c r="B21" s="136" t="s">
        <v>551</v>
      </c>
      <c r="C21" s="207">
        <f t="shared" ca="1" si="0"/>
        <v>35796</v>
      </c>
      <c r="D21" s="144">
        <f t="shared" ca="1" si="1"/>
        <v>35886</v>
      </c>
      <c r="E21" s="144">
        <f t="shared" ca="1" si="2"/>
        <v>35977</v>
      </c>
      <c r="F21" s="144">
        <f t="shared" ca="1" si="3"/>
        <v>36069</v>
      </c>
      <c r="G21" s="122" t="s">
        <v>36</v>
      </c>
    </row>
    <row r="22" spans="1:7" x14ac:dyDescent="0.5">
      <c r="A22" s="130" t="s">
        <v>370</v>
      </c>
      <c r="B22" s="133" t="s">
        <v>301</v>
      </c>
      <c r="C22" s="207">
        <f t="shared" ca="1" si="0"/>
        <v>35796</v>
      </c>
      <c r="D22" s="144">
        <f t="shared" ca="1" si="1"/>
        <v>35886</v>
      </c>
      <c r="E22" s="144">
        <f t="shared" ca="1" si="2"/>
        <v>35977</v>
      </c>
      <c r="F22" s="144">
        <f t="shared" ca="1" si="3"/>
        <v>36069</v>
      </c>
      <c r="G22" s="122" t="s">
        <v>37</v>
      </c>
    </row>
    <row r="23" spans="1:7" x14ac:dyDescent="0.5">
      <c r="A23" s="130" t="s">
        <v>370</v>
      </c>
      <c r="B23" s="136" t="s">
        <v>551</v>
      </c>
      <c r="C23" s="207">
        <f t="shared" ca="1" si="0"/>
        <v>35796</v>
      </c>
      <c r="D23" s="144">
        <f t="shared" ca="1" si="1"/>
        <v>35886</v>
      </c>
      <c r="E23" s="144">
        <f t="shared" ca="1" si="2"/>
        <v>35977</v>
      </c>
      <c r="F23" s="144">
        <f t="shared" ca="1" si="3"/>
        <v>36069</v>
      </c>
      <c r="G23" s="122" t="s">
        <v>38</v>
      </c>
    </row>
    <row r="24" spans="1:7" x14ac:dyDescent="0.5">
      <c r="A24" s="130" t="s">
        <v>193</v>
      </c>
      <c r="B24" s="133" t="s">
        <v>301</v>
      </c>
      <c r="C24" s="207">
        <f t="shared" ca="1" si="0"/>
        <v>35796</v>
      </c>
      <c r="D24" s="144">
        <f t="shared" ca="1" si="1"/>
        <v>35886</v>
      </c>
      <c r="E24" s="144">
        <f t="shared" ca="1" si="2"/>
        <v>35977</v>
      </c>
      <c r="F24" s="144">
        <f t="shared" ca="1" si="3"/>
        <v>36069</v>
      </c>
      <c r="G24" s="122" t="s">
        <v>39</v>
      </c>
    </row>
    <row r="25" spans="1:7" x14ac:dyDescent="0.5">
      <c r="A25" s="130" t="s">
        <v>193</v>
      </c>
      <c r="B25" s="136" t="s">
        <v>551</v>
      </c>
      <c r="C25" s="207">
        <f t="shared" ca="1" si="0"/>
        <v>35796</v>
      </c>
      <c r="D25" s="144">
        <f t="shared" ca="1" si="1"/>
        <v>35886</v>
      </c>
      <c r="E25" s="144">
        <f t="shared" ca="1" si="2"/>
        <v>35977</v>
      </c>
      <c r="F25" s="144">
        <f t="shared" ca="1" si="3"/>
        <v>36069</v>
      </c>
      <c r="G25" s="122" t="s">
        <v>40</v>
      </c>
    </row>
    <row r="26" spans="1:7" x14ac:dyDescent="0.5">
      <c r="A26" s="130" t="s">
        <v>159</v>
      </c>
      <c r="B26" s="133" t="s">
        <v>301</v>
      </c>
      <c r="C26" s="207">
        <f t="shared" ca="1" si="0"/>
        <v>35796</v>
      </c>
      <c r="D26" s="144">
        <f t="shared" ca="1" si="1"/>
        <v>35886</v>
      </c>
      <c r="E26" s="144">
        <f t="shared" ca="1" si="2"/>
        <v>35977</v>
      </c>
      <c r="F26" s="144">
        <f t="shared" ca="1" si="3"/>
        <v>36069</v>
      </c>
      <c r="G26" s="122" t="s">
        <v>41</v>
      </c>
    </row>
    <row r="27" spans="1:7" x14ac:dyDescent="0.5">
      <c r="A27" s="130" t="s">
        <v>160</v>
      </c>
      <c r="B27" s="133" t="s">
        <v>301</v>
      </c>
      <c r="C27" s="207">
        <f t="shared" ca="1" si="0"/>
        <v>35796</v>
      </c>
      <c r="D27" s="144">
        <f t="shared" ca="1" si="1"/>
        <v>35886</v>
      </c>
      <c r="E27" s="144">
        <f t="shared" ca="1" si="2"/>
        <v>35977</v>
      </c>
      <c r="F27" s="144">
        <f t="shared" ca="1" si="3"/>
        <v>36069</v>
      </c>
      <c r="G27" s="122" t="s">
        <v>42</v>
      </c>
    </row>
    <row r="28" spans="1:7" x14ac:dyDescent="0.5">
      <c r="A28" s="130" t="s">
        <v>477</v>
      </c>
      <c r="B28" s="133" t="s">
        <v>304</v>
      </c>
      <c r="C28" s="207" t="str">
        <f t="shared" ca="1" si="0"/>
        <v>Jan 1-Dec 31</v>
      </c>
      <c r="D28" s="144" t="str">
        <f t="shared" ca="1" si="1"/>
        <v>Apr 1-Mar 31</v>
      </c>
      <c r="E28" s="144" t="str">
        <f t="shared" ca="1" si="2"/>
        <v>Jul 1-Jun 30</v>
      </c>
      <c r="F28" s="144" t="str">
        <f t="shared" ca="1" si="3"/>
        <v>Oct 1-Sep 30</v>
      </c>
      <c r="G28" s="122" t="s">
        <v>43</v>
      </c>
    </row>
    <row r="29" spans="1:7" x14ac:dyDescent="0.5">
      <c r="A29" s="130" t="s">
        <v>219</v>
      </c>
      <c r="B29" s="133" t="s">
        <v>304</v>
      </c>
      <c r="C29" s="207">
        <f t="shared" ca="1" si="0"/>
        <v>36708</v>
      </c>
      <c r="D29" s="144">
        <f t="shared" ca="1" si="1"/>
        <v>37073</v>
      </c>
      <c r="E29" s="144">
        <f t="shared" ca="1" si="2"/>
        <v>37438</v>
      </c>
      <c r="F29" s="144">
        <f t="shared" ca="1" si="3"/>
        <v>37803</v>
      </c>
      <c r="G29" s="122" t="s">
        <v>44</v>
      </c>
    </row>
    <row r="30" spans="1:7" x14ac:dyDescent="0.5">
      <c r="A30" s="130" t="s">
        <v>219</v>
      </c>
      <c r="B30" s="133" t="s">
        <v>301</v>
      </c>
      <c r="C30" s="207">
        <f t="shared" ca="1" si="0"/>
        <v>36708</v>
      </c>
      <c r="D30" s="144">
        <f t="shared" ca="1" si="1"/>
        <v>37073</v>
      </c>
      <c r="E30" s="144">
        <f t="shared" ca="1" si="2"/>
        <v>37438</v>
      </c>
      <c r="F30" s="144">
        <f t="shared" ca="1" si="3"/>
        <v>37803</v>
      </c>
      <c r="G30" s="122" t="s">
        <v>45</v>
      </c>
    </row>
    <row r="31" spans="1:7" x14ac:dyDescent="0.5">
      <c r="A31" s="130" t="s">
        <v>219</v>
      </c>
      <c r="B31" s="133" t="s">
        <v>551</v>
      </c>
      <c r="C31" s="207">
        <f t="shared" ca="1" si="0"/>
        <v>36708</v>
      </c>
      <c r="D31" s="144">
        <f t="shared" ca="1" si="1"/>
        <v>37073</v>
      </c>
      <c r="E31" s="144">
        <f t="shared" ca="1" si="2"/>
        <v>37438</v>
      </c>
      <c r="F31" s="144">
        <f t="shared" ca="1" si="3"/>
        <v>37803</v>
      </c>
      <c r="G31" s="122" t="s">
        <v>46</v>
      </c>
    </row>
    <row r="32" spans="1:7" x14ac:dyDescent="0.5">
      <c r="A32" s="130" t="s">
        <v>220</v>
      </c>
      <c r="B32" s="133" t="s">
        <v>304</v>
      </c>
      <c r="C32" s="207">
        <f t="shared" ca="1" si="0"/>
        <v>36708</v>
      </c>
      <c r="D32" s="144">
        <f t="shared" ca="1" si="1"/>
        <v>37073</v>
      </c>
      <c r="E32" s="144">
        <f t="shared" ca="1" si="2"/>
        <v>37438</v>
      </c>
      <c r="F32" s="144">
        <f t="shared" ca="1" si="3"/>
        <v>37803</v>
      </c>
      <c r="G32" s="122" t="s">
        <v>47</v>
      </c>
    </row>
    <row r="33" spans="1:7" x14ac:dyDescent="0.5">
      <c r="A33" s="130" t="s">
        <v>220</v>
      </c>
      <c r="B33" s="133" t="s">
        <v>301</v>
      </c>
      <c r="C33" s="207">
        <f t="shared" ca="1" si="0"/>
        <v>36708</v>
      </c>
      <c r="D33" s="144">
        <f t="shared" ca="1" si="1"/>
        <v>37073</v>
      </c>
      <c r="E33" s="144">
        <f t="shared" ca="1" si="2"/>
        <v>37438</v>
      </c>
      <c r="F33" s="144">
        <f t="shared" ca="1" si="3"/>
        <v>37803</v>
      </c>
      <c r="G33" s="122" t="s">
        <v>48</v>
      </c>
    </row>
    <row r="34" spans="1:7" x14ac:dyDescent="0.5">
      <c r="A34" s="130" t="s">
        <v>220</v>
      </c>
      <c r="B34" s="133" t="s">
        <v>551</v>
      </c>
      <c r="C34" s="207">
        <f t="shared" ca="1" si="0"/>
        <v>36708</v>
      </c>
      <c r="D34" s="144">
        <f t="shared" ca="1" si="1"/>
        <v>37073</v>
      </c>
      <c r="E34" s="144">
        <f t="shared" ca="1" si="2"/>
        <v>37438</v>
      </c>
      <c r="F34" s="144">
        <f t="shared" ca="1" si="3"/>
        <v>37803</v>
      </c>
      <c r="G34" s="122" t="s">
        <v>49</v>
      </c>
    </row>
    <row r="35" spans="1:7" x14ac:dyDescent="0.5">
      <c r="A35" s="130" t="s">
        <v>363</v>
      </c>
      <c r="B35" s="133" t="s">
        <v>304</v>
      </c>
      <c r="C35" s="207">
        <f t="shared" ca="1" si="0"/>
        <v>36708</v>
      </c>
      <c r="D35" s="144">
        <f t="shared" ca="1" si="1"/>
        <v>37073</v>
      </c>
      <c r="E35" s="144">
        <f t="shared" ca="1" si="2"/>
        <v>37438</v>
      </c>
      <c r="F35" s="144">
        <f t="shared" ca="1" si="3"/>
        <v>37803</v>
      </c>
      <c r="G35" s="122" t="s">
        <v>50</v>
      </c>
    </row>
    <row r="36" spans="1:7" x14ac:dyDescent="0.5">
      <c r="A36" s="130" t="s">
        <v>363</v>
      </c>
      <c r="B36" s="133" t="s">
        <v>301</v>
      </c>
      <c r="C36" s="207">
        <f t="shared" ca="1" si="0"/>
        <v>36708</v>
      </c>
      <c r="D36" s="144">
        <f t="shared" ca="1" si="1"/>
        <v>37073</v>
      </c>
      <c r="E36" s="144">
        <f t="shared" ca="1" si="2"/>
        <v>37438</v>
      </c>
      <c r="F36" s="144">
        <f t="shared" ca="1" si="3"/>
        <v>37803</v>
      </c>
      <c r="G36" s="122" t="s">
        <v>51</v>
      </c>
    </row>
    <row r="37" spans="1:7" x14ac:dyDescent="0.5">
      <c r="A37" s="130" t="s">
        <v>363</v>
      </c>
      <c r="B37" s="133" t="s">
        <v>551</v>
      </c>
      <c r="C37" s="207">
        <f t="shared" ca="1" si="0"/>
        <v>36708</v>
      </c>
      <c r="D37" s="144">
        <f t="shared" ca="1" si="1"/>
        <v>37073</v>
      </c>
      <c r="E37" s="144">
        <f t="shared" ca="1" si="2"/>
        <v>37438</v>
      </c>
      <c r="F37" s="144">
        <f t="shared" ca="1" si="3"/>
        <v>37803</v>
      </c>
      <c r="G37" s="122" t="s">
        <v>52</v>
      </c>
    </row>
    <row r="38" spans="1:7" x14ac:dyDescent="0.5">
      <c r="A38" s="130" t="s">
        <v>218</v>
      </c>
      <c r="B38" s="133" t="s">
        <v>304</v>
      </c>
      <c r="C38" s="207">
        <f t="shared" ca="1" si="0"/>
        <v>36708</v>
      </c>
      <c r="D38" s="144">
        <f t="shared" ca="1" si="1"/>
        <v>37073</v>
      </c>
      <c r="E38" s="144">
        <f t="shared" ca="1" si="2"/>
        <v>37438</v>
      </c>
      <c r="F38" s="144">
        <f t="shared" ca="1" si="3"/>
        <v>37803</v>
      </c>
      <c r="G38" s="122" t="s">
        <v>53</v>
      </c>
    </row>
    <row r="39" spans="1:7" x14ac:dyDescent="0.5">
      <c r="A39" s="130" t="s">
        <v>218</v>
      </c>
      <c r="B39" s="133" t="s">
        <v>301</v>
      </c>
      <c r="C39" s="207">
        <f t="shared" ca="1" si="0"/>
        <v>36708</v>
      </c>
      <c r="D39" s="144">
        <f t="shared" ca="1" si="1"/>
        <v>37073</v>
      </c>
      <c r="E39" s="144">
        <f t="shared" ca="1" si="2"/>
        <v>37438</v>
      </c>
      <c r="F39" s="144">
        <f t="shared" ca="1" si="3"/>
        <v>37803</v>
      </c>
      <c r="G39" s="122" t="s">
        <v>54</v>
      </c>
    </row>
    <row r="40" spans="1:7" x14ac:dyDescent="0.5">
      <c r="A40" s="130" t="s">
        <v>218</v>
      </c>
      <c r="B40" s="133" t="s">
        <v>551</v>
      </c>
      <c r="C40" s="207">
        <f t="shared" ca="1" si="0"/>
        <v>36708</v>
      </c>
      <c r="D40" s="144">
        <f t="shared" ca="1" si="1"/>
        <v>37073</v>
      </c>
      <c r="E40" s="144">
        <f t="shared" ca="1" si="2"/>
        <v>37438</v>
      </c>
      <c r="F40" s="144">
        <f t="shared" ca="1" si="3"/>
        <v>37803</v>
      </c>
      <c r="G40" s="122" t="s">
        <v>55</v>
      </c>
    </row>
    <row r="41" spans="1:7" x14ac:dyDescent="0.5">
      <c r="A41" s="130" t="s">
        <v>217</v>
      </c>
      <c r="B41" s="133" t="s">
        <v>304</v>
      </c>
      <c r="C41" s="207">
        <f t="shared" ca="1" si="0"/>
        <v>36708</v>
      </c>
      <c r="D41" s="144">
        <f t="shared" ca="1" si="1"/>
        <v>37073</v>
      </c>
      <c r="E41" s="144">
        <f t="shared" ca="1" si="2"/>
        <v>37438</v>
      </c>
      <c r="F41" s="144">
        <f t="shared" ca="1" si="3"/>
        <v>37803</v>
      </c>
      <c r="G41" s="122" t="s">
        <v>56</v>
      </c>
    </row>
    <row r="42" spans="1:7" x14ac:dyDescent="0.5">
      <c r="A42" s="130" t="s">
        <v>217</v>
      </c>
      <c r="B42" s="133" t="s">
        <v>301</v>
      </c>
      <c r="C42" s="207">
        <f t="shared" ca="1" si="0"/>
        <v>36708</v>
      </c>
      <c r="D42" s="144">
        <f t="shared" ca="1" si="1"/>
        <v>37073</v>
      </c>
      <c r="E42" s="144">
        <f t="shared" ca="1" si="2"/>
        <v>37438</v>
      </c>
      <c r="F42" s="144">
        <f t="shared" ca="1" si="3"/>
        <v>37803</v>
      </c>
      <c r="G42" s="122" t="s">
        <v>57</v>
      </c>
    </row>
    <row r="43" spans="1:7" x14ac:dyDescent="0.5">
      <c r="A43" s="130" t="s">
        <v>217</v>
      </c>
      <c r="B43" s="133" t="s">
        <v>551</v>
      </c>
      <c r="C43" s="207">
        <f t="shared" ca="1" si="0"/>
        <v>36708</v>
      </c>
      <c r="D43" s="144">
        <f t="shared" ca="1" si="1"/>
        <v>37073</v>
      </c>
      <c r="E43" s="144">
        <f t="shared" ca="1" si="2"/>
        <v>37438</v>
      </c>
      <c r="F43" s="144">
        <f t="shared" ca="1" si="3"/>
        <v>37803</v>
      </c>
      <c r="G43" s="122" t="s">
        <v>58</v>
      </c>
    </row>
    <row r="44" spans="1:7" x14ac:dyDescent="0.5">
      <c r="A44" s="130" t="s">
        <v>125</v>
      </c>
      <c r="B44" s="133" t="s">
        <v>304</v>
      </c>
      <c r="C44" s="207" t="str">
        <f t="shared" ca="1" si="0"/>
        <v>3 MONTHS</v>
      </c>
      <c r="D44" s="144" t="str">
        <f t="shared" ca="1" si="1"/>
        <v>6 MONTHS</v>
      </c>
      <c r="E44" s="144" t="str">
        <f t="shared" ca="1" si="2"/>
        <v>12 MONTHS</v>
      </c>
      <c r="F44" s="144" t="str">
        <f t="shared" ca="1" si="3"/>
        <v>18 MONTHS</v>
      </c>
      <c r="G44" s="122" t="s">
        <v>59</v>
      </c>
    </row>
    <row r="45" spans="1:7" x14ac:dyDescent="0.5">
      <c r="A45" s="130" t="s">
        <v>125</v>
      </c>
      <c r="B45" s="133" t="s">
        <v>551</v>
      </c>
      <c r="C45" s="207" t="e">
        <f t="shared" ca="1" si="0"/>
        <v>#VALUE!</v>
      </c>
      <c r="D45" s="144" t="e">
        <f t="shared" ca="1" si="1"/>
        <v>#VALUE!</v>
      </c>
      <c r="E45" s="144" t="e">
        <f t="shared" ca="1" si="2"/>
        <v>#VALUE!</v>
      </c>
      <c r="F45" s="144" t="e">
        <f t="shared" ca="1" si="3"/>
        <v>#REF!</v>
      </c>
      <c r="G45" s="122" t="s">
        <v>60</v>
      </c>
    </row>
    <row r="46" spans="1:7" x14ac:dyDescent="0.5">
      <c r="A46" s="130" t="s">
        <v>126</v>
      </c>
      <c r="B46" s="133" t="s">
        <v>304</v>
      </c>
      <c r="C46" s="207" t="str">
        <f t="shared" ref="C46:C52" ca="1" si="4">IF(INDEX(INDIRECT($A46&amp;$B46&amp;"SD"),,2)=INDEX(INDIRECT($A46&amp;$B46&amp;"ED"),,2),INDEX(INDIRECT($A46&amp;$B46&amp;"SD"),,2),LOOKUP(MONTH(INDEX(INDIRECT($A46&amp;$B46&amp;"SD"),,2)),Months)&amp;" "&amp;DAY(INDEX(INDIRECT($A46&amp;$B46&amp;"SD"),,2))&amp;"-"&amp;LOOKUP(MONTH(INDEX(INDIRECT($A46&amp;$B46&amp;"ED"),,2)),Months)&amp;" "&amp;DAY(INDEX(INDIRECT($A46&amp;$B46&amp;"ED"),,2)))</f>
        <v>3 MONTHS</v>
      </c>
      <c r="D46" s="144" t="str">
        <f t="shared" ca="1" si="1"/>
        <v>6 MONTHS</v>
      </c>
      <c r="E46" s="144" t="str">
        <f t="shared" ca="1" si="2"/>
        <v>12 MONTHS</v>
      </c>
      <c r="F46" s="144" t="str">
        <f t="shared" ca="1" si="3"/>
        <v>18 MONTHS</v>
      </c>
      <c r="G46" s="122" t="s">
        <v>61</v>
      </c>
    </row>
    <row r="47" spans="1:7" x14ac:dyDescent="0.5">
      <c r="A47" s="130" t="s">
        <v>127</v>
      </c>
      <c r="B47" s="133" t="s">
        <v>304</v>
      </c>
      <c r="C47" s="207" t="str">
        <f t="shared" ca="1" si="4"/>
        <v>3 MONTHS</v>
      </c>
      <c r="D47" s="144" t="str">
        <f t="shared" ca="1" si="1"/>
        <v>6 MONTHS</v>
      </c>
      <c r="E47" s="144" t="str">
        <f t="shared" ca="1" si="2"/>
        <v>12 MONTHS</v>
      </c>
      <c r="F47" s="144" t="str">
        <f t="shared" ca="1" si="3"/>
        <v>18 MONTHS</v>
      </c>
      <c r="G47" s="122" t="s">
        <v>62</v>
      </c>
    </row>
    <row r="48" spans="1:7" x14ac:dyDescent="0.5">
      <c r="A48" s="130" t="s">
        <v>128</v>
      </c>
      <c r="B48" s="133" t="s">
        <v>304</v>
      </c>
      <c r="C48" s="207" t="str">
        <f t="shared" ca="1" si="4"/>
        <v>3 MONTHS</v>
      </c>
      <c r="D48" s="144" t="str">
        <f t="shared" ca="1" si="1"/>
        <v>6 MONTHS</v>
      </c>
      <c r="E48" s="144" t="str">
        <f t="shared" ca="1" si="2"/>
        <v>12 MONTHS</v>
      </c>
      <c r="F48" s="144" t="str">
        <f t="shared" ca="1" si="3"/>
        <v>18 MONTHS</v>
      </c>
      <c r="G48" s="122" t="s">
        <v>63</v>
      </c>
    </row>
    <row r="49" spans="1:7" x14ac:dyDescent="0.5">
      <c r="A49" s="130" t="s">
        <v>129</v>
      </c>
      <c r="B49" s="133" t="s">
        <v>304</v>
      </c>
      <c r="C49" s="207" t="str">
        <f t="shared" ca="1" si="4"/>
        <v>3 MONTHS</v>
      </c>
      <c r="D49" s="144" t="str">
        <f t="shared" ca="1" si="1"/>
        <v>6 MONTHS</v>
      </c>
      <c r="E49" s="144" t="str">
        <f t="shared" ca="1" si="2"/>
        <v>12 MONTHS</v>
      </c>
      <c r="F49" s="144" t="str">
        <f t="shared" ca="1" si="3"/>
        <v>18 MONTHS</v>
      </c>
      <c r="G49" s="122" t="s">
        <v>64</v>
      </c>
    </row>
    <row r="50" spans="1:7" x14ac:dyDescent="0.5">
      <c r="A50" s="130" t="s">
        <v>130</v>
      </c>
      <c r="B50" s="133" t="s">
        <v>304</v>
      </c>
      <c r="C50" s="207" t="str">
        <f t="shared" ca="1" si="4"/>
        <v>3 MONTHS</v>
      </c>
      <c r="D50" s="144" t="str">
        <f t="shared" ca="1" si="1"/>
        <v>6 MONTHS</v>
      </c>
      <c r="E50" s="144" t="str">
        <f t="shared" ca="1" si="2"/>
        <v>12 MONTHS</v>
      </c>
      <c r="F50" s="144" t="str">
        <f t="shared" ca="1" si="3"/>
        <v>18 MONTHS</v>
      </c>
      <c r="G50" s="122" t="s">
        <v>65</v>
      </c>
    </row>
    <row r="51" spans="1:7" x14ac:dyDescent="0.5">
      <c r="A51" s="130" t="s">
        <v>131</v>
      </c>
      <c r="B51" s="133" t="s">
        <v>304</v>
      </c>
      <c r="C51" s="207" t="str">
        <f t="shared" ca="1" si="4"/>
        <v>3 MONTHS</v>
      </c>
      <c r="D51" s="144" t="str">
        <f t="shared" ca="1" si="1"/>
        <v>6 MONTHS</v>
      </c>
      <c r="E51" s="144" t="str">
        <f t="shared" ca="1" si="2"/>
        <v>12 MONTHS</v>
      </c>
      <c r="F51" s="144" t="str">
        <f t="shared" ca="1" si="3"/>
        <v>18 MONTHS</v>
      </c>
      <c r="G51" s="122" t="s">
        <v>66</v>
      </c>
    </row>
    <row r="52" spans="1:7" x14ac:dyDescent="0.5">
      <c r="A52" s="130" t="s">
        <v>131</v>
      </c>
      <c r="B52" s="133" t="s">
        <v>551</v>
      </c>
      <c r="C52" s="207" t="e">
        <f t="shared" ca="1" si="4"/>
        <v>#VALUE!</v>
      </c>
      <c r="D52" s="144" t="e">
        <f t="shared" ca="1" si="1"/>
        <v>#VALUE!</v>
      </c>
      <c r="E52" s="144" t="e">
        <f t="shared" ca="1" si="2"/>
        <v>#VALUE!</v>
      </c>
      <c r="F52" s="144" t="e">
        <f t="shared" ca="1" si="3"/>
        <v>#REF!</v>
      </c>
      <c r="G52" s="122" t="s">
        <v>67</v>
      </c>
    </row>
    <row r="53" spans="1:7" x14ac:dyDescent="0.5">
      <c r="A53" s="130" t="s">
        <v>132</v>
      </c>
      <c r="B53" s="133" t="s">
        <v>304</v>
      </c>
      <c r="C53" s="207" t="str">
        <f t="shared" ref="C53:C70" ca="1" si="5">IF(INDEX(INDIRECT($A53&amp;$B53&amp;"SD"),,2)=INDEX(INDIRECT($A53&amp;$B53&amp;"ED"),,2),INDEX(INDIRECT($A53&amp;$B53&amp;"SD"),,2),LOOKUP(MONTH(INDEX(INDIRECT($A53&amp;$B53&amp;"SD"),,2)),Months)&amp;" "&amp;DAY(INDEX(INDIRECT($A53&amp;$B53&amp;"SD"),,2))&amp;"-"&amp;LOOKUP(MONTH(INDEX(INDIRECT($A53&amp;$B53&amp;"ED"),,2)),Months)&amp;" "&amp;DAY(INDEX(INDIRECT($A53&amp;$B53&amp;"ED"),,2)))</f>
        <v>3 MONTHS</v>
      </c>
      <c r="D53" s="144" t="str">
        <f t="shared" ca="1" si="1"/>
        <v>6 MONTHS</v>
      </c>
      <c r="E53" s="144" t="str">
        <f t="shared" ca="1" si="2"/>
        <v>12 MONTHS</v>
      </c>
      <c r="F53" s="144" t="str">
        <f t="shared" ca="1" si="3"/>
        <v>18 MONTHS</v>
      </c>
      <c r="G53" s="122" t="s">
        <v>68</v>
      </c>
    </row>
    <row r="54" spans="1:7" x14ac:dyDescent="0.5">
      <c r="A54" s="130" t="s">
        <v>133</v>
      </c>
      <c r="B54" s="133" t="s">
        <v>304</v>
      </c>
      <c r="C54" s="207" t="str">
        <f t="shared" ca="1" si="5"/>
        <v>3 MONTHS</v>
      </c>
      <c r="D54" s="144" t="str">
        <f t="shared" ca="1" si="1"/>
        <v>6 MONTHS</v>
      </c>
      <c r="E54" s="144" t="str">
        <f t="shared" ca="1" si="2"/>
        <v>12 MONTHS</v>
      </c>
      <c r="F54" s="144" t="str">
        <f t="shared" ca="1" si="3"/>
        <v>18 MONTHS</v>
      </c>
      <c r="G54" s="122" t="s">
        <v>69</v>
      </c>
    </row>
    <row r="55" spans="1:7" x14ac:dyDescent="0.5">
      <c r="A55" s="130" t="s">
        <v>134</v>
      </c>
      <c r="B55" s="133" t="s">
        <v>304</v>
      </c>
      <c r="C55" s="207" t="str">
        <f t="shared" ca="1" si="5"/>
        <v>3 MONTHS</v>
      </c>
      <c r="D55" s="144" t="str">
        <f t="shared" ca="1" si="1"/>
        <v>6 MONTHS</v>
      </c>
      <c r="E55" s="144" t="str">
        <f t="shared" ca="1" si="2"/>
        <v>12 MONTHS</v>
      </c>
      <c r="F55" s="144" t="str">
        <f t="shared" ca="1" si="3"/>
        <v>18 MONTHS</v>
      </c>
      <c r="G55" s="122" t="s">
        <v>70</v>
      </c>
    </row>
    <row r="56" spans="1:7" x14ac:dyDescent="0.5">
      <c r="A56" s="130" t="s">
        <v>135</v>
      </c>
      <c r="B56" s="133" t="s">
        <v>304</v>
      </c>
      <c r="C56" s="207" t="str">
        <f t="shared" ca="1" si="5"/>
        <v>3 MONTHS</v>
      </c>
      <c r="D56" s="144" t="str">
        <f t="shared" ca="1" si="1"/>
        <v>6 MONTHS</v>
      </c>
      <c r="E56" s="144" t="str">
        <f t="shared" ca="1" si="2"/>
        <v>12 MONTHS</v>
      </c>
      <c r="F56" s="144" t="str">
        <f t="shared" ca="1" si="3"/>
        <v>18 MONTHS</v>
      </c>
      <c r="G56" s="122" t="s">
        <v>71</v>
      </c>
    </row>
    <row r="57" spans="1:7" x14ac:dyDescent="0.5">
      <c r="A57" s="130" t="s">
        <v>136</v>
      </c>
      <c r="B57" s="133" t="s">
        <v>304</v>
      </c>
      <c r="C57" s="207" t="str">
        <f t="shared" ca="1" si="5"/>
        <v>3 MONTHS</v>
      </c>
      <c r="D57" s="144" t="str">
        <f t="shared" ca="1" si="1"/>
        <v>6 MONTHS</v>
      </c>
      <c r="E57" s="144" t="str">
        <f t="shared" ca="1" si="2"/>
        <v>12 MONTHS</v>
      </c>
      <c r="F57" s="144" t="str">
        <f t="shared" ca="1" si="3"/>
        <v>18 MONTHS</v>
      </c>
      <c r="G57" s="122" t="s">
        <v>72</v>
      </c>
    </row>
    <row r="58" spans="1:7" x14ac:dyDescent="0.5">
      <c r="A58" s="130" t="s">
        <v>105</v>
      </c>
      <c r="B58" s="133" t="s">
        <v>304</v>
      </c>
      <c r="C58" s="207" t="str">
        <f t="shared" ca="1" si="5"/>
        <v>3 MONTHS</v>
      </c>
      <c r="D58" s="144" t="str">
        <f t="shared" ca="1" si="1"/>
        <v>6 MONTHS</v>
      </c>
      <c r="E58" s="144" t="str">
        <f t="shared" ca="1" si="2"/>
        <v>12 MONTHS</v>
      </c>
      <c r="F58" s="144" t="str">
        <f t="shared" ca="1" si="3"/>
        <v>18 MONTHS</v>
      </c>
      <c r="G58" s="122" t="s">
        <v>73</v>
      </c>
    </row>
    <row r="59" spans="1:7" x14ac:dyDescent="0.5">
      <c r="A59" s="130" t="s">
        <v>105</v>
      </c>
      <c r="B59" s="133" t="s">
        <v>551</v>
      </c>
      <c r="C59" s="207" t="e">
        <f t="shared" ca="1" si="5"/>
        <v>#VALUE!</v>
      </c>
      <c r="D59" s="144" t="e">
        <f t="shared" ca="1" si="1"/>
        <v>#VALUE!</v>
      </c>
      <c r="E59" s="144" t="e">
        <f t="shared" ca="1" si="2"/>
        <v>#VALUE!</v>
      </c>
      <c r="F59" s="144" t="e">
        <f t="shared" ca="1" si="3"/>
        <v>#REF!</v>
      </c>
      <c r="G59" s="122" t="s">
        <v>74</v>
      </c>
    </row>
    <row r="60" spans="1:7" x14ac:dyDescent="0.5">
      <c r="A60" s="130" t="s">
        <v>107</v>
      </c>
      <c r="B60" s="133" t="s">
        <v>304</v>
      </c>
      <c r="C60" s="207" t="str">
        <f t="shared" ca="1" si="5"/>
        <v>3 MONTHS</v>
      </c>
      <c r="D60" s="144" t="str">
        <f t="shared" ca="1" si="1"/>
        <v>6 MONTHS</v>
      </c>
      <c r="E60" s="144" t="str">
        <f t="shared" ca="1" si="2"/>
        <v>12 MONTHS</v>
      </c>
      <c r="F60" s="144" t="str">
        <f t="shared" ca="1" si="3"/>
        <v>18 MONTHS</v>
      </c>
      <c r="G60" s="122" t="s">
        <v>182</v>
      </c>
    </row>
    <row r="61" spans="1:7" x14ac:dyDescent="0.5">
      <c r="A61" s="130" t="s">
        <v>109</v>
      </c>
      <c r="B61" s="133" t="s">
        <v>304</v>
      </c>
      <c r="C61" s="207" t="str">
        <f t="shared" ca="1" si="5"/>
        <v>3 MONTHS</v>
      </c>
      <c r="D61" s="144" t="str">
        <f t="shared" ca="1" si="1"/>
        <v>6 MONTHS</v>
      </c>
      <c r="E61" s="144" t="str">
        <f t="shared" ca="1" si="2"/>
        <v>12 MONTHS</v>
      </c>
      <c r="F61" s="144" t="str">
        <f t="shared" ca="1" si="3"/>
        <v>18 MONTHS</v>
      </c>
    </row>
    <row r="62" spans="1:7" x14ac:dyDescent="0.5">
      <c r="A62" s="130" t="s">
        <v>111</v>
      </c>
      <c r="B62" s="133" t="s">
        <v>304</v>
      </c>
      <c r="C62" s="207" t="str">
        <f t="shared" ca="1" si="5"/>
        <v>3 MONTHS</v>
      </c>
      <c r="D62" s="144" t="str">
        <f t="shared" ca="1" si="1"/>
        <v>6 MONTHS</v>
      </c>
      <c r="E62" s="144" t="str">
        <f t="shared" ca="1" si="2"/>
        <v>12 MONTHS</v>
      </c>
      <c r="F62" s="144" t="str">
        <f t="shared" ca="1" si="3"/>
        <v>18 MONTHS</v>
      </c>
    </row>
    <row r="63" spans="1:7" x14ac:dyDescent="0.5">
      <c r="A63" s="130" t="s">
        <v>113</v>
      </c>
      <c r="B63" s="133" t="s">
        <v>304</v>
      </c>
      <c r="C63" s="207" t="str">
        <f t="shared" ca="1" si="5"/>
        <v>3 MONTHS</v>
      </c>
      <c r="D63" s="144" t="str">
        <f t="shared" ca="1" si="1"/>
        <v>6 MONTHS</v>
      </c>
      <c r="E63" s="144" t="str">
        <f t="shared" ca="1" si="2"/>
        <v>12 MONTHS</v>
      </c>
      <c r="F63" s="144" t="str">
        <f t="shared" ca="1" si="3"/>
        <v>18 MONTHS</v>
      </c>
    </row>
    <row r="64" spans="1:7" x14ac:dyDescent="0.5">
      <c r="A64" s="130" t="s">
        <v>115</v>
      </c>
      <c r="B64" s="133" t="s">
        <v>304</v>
      </c>
      <c r="C64" s="207" t="str">
        <f t="shared" ca="1" si="5"/>
        <v>3 MONTHS</v>
      </c>
      <c r="D64" s="144" t="str">
        <f t="shared" ca="1" si="1"/>
        <v>6 MONTHS</v>
      </c>
      <c r="E64" s="144" t="str">
        <f t="shared" ca="1" si="2"/>
        <v>12 MONTHS</v>
      </c>
      <c r="F64" s="144" t="str">
        <f t="shared" ca="1" si="3"/>
        <v>18 MONTHS</v>
      </c>
    </row>
    <row r="65" spans="1:6" x14ac:dyDescent="0.5">
      <c r="A65" s="130" t="s">
        <v>334</v>
      </c>
      <c r="B65" s="133" t="s">
        <v>301</v>
      </c>
      <c r="C65" s="207">
        <f t="shared" ca="1" si="5"/>
        <v>35796</v>
      </c>
      <c r="D65" s="144">
        <f t="shared" ca="1" si="1"/>
        <v>35886</v>
      </c>
      <c r="E65" s="144">
        <f t="shared" ca="1" si="2"/>
        <v>35977</v>
      </c>
      <c r="F65" s="144">
        <f t="shared" ca="1" si="3"/>
        <v>36069</v>
      </c>
    </row>
    <row r="66" spans="1:6" x14ac:dyDescent="0.5">
      <c r="A66" s="130" t="s">
        <v>335</v>
      </c>
      <c r="B66" s="133" t="s">
        <v>301</v>
      </c>
      <c r="C66" s="207">
        <f t="shared" ca="1" si="5"/>
        <v>35796</v>
      </c>
      <c r="D66" s="144">
        <f t="shared" ca="1" si="1"/>
        <v>35886</v>
      </c>
      <c r="E66" s="144">
        <f t="shared" ca="1" si="2"/>
        <v>35977</v>
      </c>
      <c r="F66" s="144">
        <f t="shared" ca="1" si="3"/>
        <v>36069</v>
      </c>
    </row>
    <row r="67" spans="1:6" x14ac:dyDescent="0.5">
      <c r="A67" s="130" t="s">
        <v>336</v>
      </c>
      <c r="B67" s="133" t="s">
        <v>301</v>
      </c>
      <c r="C67" s="207">
        <f t="shared" ca="1" si="5"/>
        <v>35796</v>
      </c>
      <c r="D67" s="144">
        <f t="shared" ca="1" si="1"/>
        <v>35886</v>
      </c>
      <c r="E67" s="144">
        <f t="shared" ca="1" si="2"/>
        <v>35977</v>
      </c>
      <c r="F67" s="144">
        <f t="shared" ca="1" si="3"/>
        <v>36069</v>
      </c>
    </row>
    <row r="68" spans="1:6" x14ac:dyDescent="0.5">
      <c r="A68" s="130" t="s">
        <v>1748</v>
      </c>
      <c r="B68" s="133" t="s">
        <v>301</v>
      </c>
      <c r="C68" s="207" t="str">
        <f t="shared" ca="1" si="5"/>
        <v>Jan 1-Dec 31</v>
      </c>
      <c r="D68" s="144" t="str">
        <f t="shared" ca="1" si="1"/>
        <v>Apr 1-Mar 31</v>
      </c>
      <c r="E68" s="144" t="str">
        <f t="shared" ca="1" si="2"/>
        <v>Jul 1-Jun 30</v>
      </c>
      <c r="F68" s="144" t="str">
        <f t="shared" ca="1" si="3"/>
        <v>Oct 1-Sep 30</v>
      </c>
    </row>
    <row r="69" spans="1:6" x14ac:dyDescent="0.5">
      <c r="A69" s="130" t="s">
        <v>575</v>
      </c>
      <c r="B69" s="133" t="s">
        <v>301</v>
      </c>
      <c r="C69" s="207" t="str">
        <f t="shared" ca="1" si="5"/>
        <v>Jul 1-Jun 30</v>
      </c>
      <c r="D69" s="144" t="str">
        <f t="shared" ca="1" si="1"/>
        <v>Jul 1-Jun 30</v>
      </c>
      <c r="E69" s="144" t="str">
        <f t="shared" ca="1" si="2"/>
        <v>Jul 1-Jun 30</v>
      </c>
      <c r="F69" s="144" t="str">
        <f t="shared" ca="1" si="3"/>
        <v>Jul 1-Jun 30</v>
      </c>
    </row>
    <row r="70" spans="1:6" x14ac:dyDescent="0.5">
      <c r="A70" s="122" t="s">
        <v>576</v>
      </c>
      <c r="B70" s="133" t="s">
        <v>301</v>
      </c>
      <c r="C70" s="207" t="str">
        <f t="shared" ca="1" si="5"/>
        <v>Jul 1-Jun 30</v>
      </c>
      <c r="D70" s="144" t="str">
        <f t="shared" ca="1" si="1"/>
        <v>Jul 1-Jun 30</v>
      </c>
      <c r="E70" s="144" t="str">
        <f t="shared" ca="1" si="2"/>
        <v>Jul 1-Jun 30</v>
      </c>
      <c r="F70" s="144" t="str">
        <f t="shared" ca="1" si="3"/>
        <v>Jul 1-Jun 30</v>
      </c>
    </row>
    <row r="71" spans="1:6" x14ac:dyDescent="0.5">
      <c r="A71" s="130" t="s">
        <v>105</v>
      </c>
      <c r="B71" s="133" t="s">
        <v>301</v>
      </c>
      <c r="C71" s="207"/>
      <c r="D71" s="144"/>
      <c r="E71" s="144"/>
      <c r="F71" s="144"/>
    </row>
    <row r="72" spans="1:6" x14ac:dyDescent="0.5">
      <c r="A72" s="130" t="s">
        <v>107</v>
      </c>
      <c r="B72" s="133" t="s">
        <v>301</v>
      </c>
      <c r="C72" s="207"/>
      <c r="D72" s="144"/>
      <c r="E72" s="144"/>
      <c r="F72" s="144"/>
    </row>
    <row r="73" spans="1:6" x14ac:dyDescent="0.5">
      <c r="A73" s="130" t="s">
        <v>109</v>
      </c>
      <c r="B73" s="133" t="s">
        <v>301</v>
      </c>
      <c r="C73" s="207"/>
      <c r="D73" s="144"/>
      <c r="E73" s="144"/>
      <c r="F73" s="144"/>
    </row>
    <row r="74" spans="1:6" x14ac:dyDescent="0.5">
      <c r="A74" s="130" t="s">
        <v>111</v>
      </c>
      <c r="B74" s="133" t="s">
        <v>301</v>
      </c>
      <c r="C74" s="207"/>
      <c r="D74" s="144"/>
      <c r="E74" s="144"/>
      <c r="F74" s="144"/>
    </row>
    <row r="75" spans="1:6" x14ac:dyDescent="0.5">
      <c r="A75" s="130" t="s">
        <v>113</v>
      </c>
      <c r="B75" s="133" t="s">
        <v>301</v>
      </c>
      <c r="C75" s="207"/>
      <c r="D75" s="144"/>
      <c r="E75" s="144"/>
      <c r="F75" s="144"/>
    </row>
    <row r="76" spans="1:6" x14ac:dyDescent="0.5">
      <c r="A76" s="130" t="s">
        <v>115</v>
      </c>
      <c r="B76" s="133" t="s">
        <v>301</v>
      </c>
      <c r="C76" s="207"/>
      <c r="D76" s="144"/>
      <c r="E76" s="144"/>
      <c r="F76" s="144"/>
    </row>
    <row r="77" spans="1:6" x14ac:dyDescent="0.5">
      <c r="A77" s="130" t="s">
        <v>1418</v>
      </c>
      <c r="B77" s="133" t="s">
        <v>301</v>
      </c>
      <c r="C77" s="207">
        <f t="shared" ref="C77:C84" ca="1" si="6">IF(INDEX(INDIRECT($A77&amp;$B77&amp;"SD"),,2)=INDEX(INDIRECT($A77&amp;$B77&amp;"ED"),,2),INDEX(INDIRECT($A77&amp;$B77&amp;"SD"),,2),LOOKUP(MONTH(INDEX(INDIRECT($A77&amp;$B77&amp;"SD"),,2)),Months)&amp;" "&amp;DAY(INDEX(INDIRECT($A77&amp;$B77&amp;"SD"),,2))&amp;"-"&amp;LOOKUP(MONTH(INDEX(INDIRECT($A77&amp;$B77&amp;"ED"),,2)),Months)&amp;" "&amp;DAY(INDEX(INDIRECT($A77&amp;$B77&amp;"ED"),,2)))</f>
        <v>35796</v>
      </c>
      <c r="D77" s="144">
        <f ca="1">IF(INDEX(INDIRECT($A77&amp;$B77&amp;"SD"),,3)=INDEX(INDIRECT($A77&amp;$B77&amp;"ED"),,3),INDEX(INDIRECT($A77&amp;$B77&amp;"SD"),,3),LOOKUP(MONTH(INDEX(INDIRECT($A77&amp;$B77&amp;"SD"),,3)),Months)&amp;" "&amp;DAY(INDEX(INDIRECT($A77&amp;$B77&amp;"SD"),,3))&amp;"-"&amp;LOOKUP(MONTH(INDEX(INDIRECT($A77&amp;$B77&amp;"ED"),,3)),Months)&amp;" "&amp;DAY(INDEX(INDIRECT($A77&amp;$B77&amp;"ED"),,3)))</f>
        <v>35886</v>
      </c>
      <c r="E77" s="144">
        <f ca="1">IF(INDEX(INDIRECT($A77&amp;$B77&amp;"SD"),,4)=INDEX(INDIRECT($A77&amp;$B77&amp;"ED"),,4),INDEX(INDIRECT($A77&amp;$B77&amp;"SD"),,4),LOOKUP(MONTH(INDEX(INDIRECT($A77&amp;$B77&amp;"SD"),,4)),Months)&amp;" "&amp;DAY(INDEX(INDIRECT($A77&amp;$B77&amp;"SD"),,4))&amp;"-"&amp;LOOKUP(MONTH(INDEX(INDIRECT($A77&amp;$B77&amp;"ED"),,4)),Months)&amp;" "&amp;DAY(INDEX(INDIRECT($A77&amp;$B77&amp;"ED"),,4)))</f>
        <v>35977</v>
      </c>
      <c r="F77" s="144">
        <f ca="1">IF(INDEX(INDIRECT($A77&amp;$B77&amp;"SD"),,5)=INDEX(INDIRECT($A77&amp;$B77&amp;"ED"),,5),INDEX(INDIRECT($A77&amp;$B77&amp;"SD"),,5),LOOKUP(MONTH(INDEX(INDIRECT($A77&amp;$B77&amp;"SD"),,5)),Months)&amp;" "&amp;DAY(INDEX(INDIRECT($A77&amp;$B77&amp;"SD"),,5))&amp;"-"&amp;LOOKUP(MONTH(INDEX(INDIRECT($A77&amp;$B77&amp;"ED"),,5)),Months)&amp;" "&amp;DAY(INDEX(INDIRECT($A77&amp;$B77&amp;"ED"),,5)))</f>
        <v>36069</v>
      </c>
    </row>
    <row r="78" spans="1:6" x14ac:dyDescent="0.5">
      <c r="A78" s="130" t="s">
        <v>1418</v>
      </c>
      <c r="B78" s="136" t="s">
        <v>551</v>
      </c>
      <c r="C78" s="207">
        <f t="shared" ca="1" si="6"/>
        <v>35796</v>
      </c>
      <c r="D78" s="144">
        <f t="shared" ref="D78:D84" ca="1" si="7">IF(INDEX(INDIRECT($A78&amp;$B78&amp;"SD"),,3)=INDEX(INDIRECT($A78&amp;$B78&amp;"ED"),,3),INDEX(INDIRECT($A78&amp;$B78&amp;"SD"),,3),LOOKUP(MONTH(INDEX(INDIRECT($A78&amp;$B78&amp;"SD"),,3)),Months)&amp;" "&amp;DAY(INDEX(INDIRECT($A78&amp;$B78&amp;"SD"),,3))&amp;"-"&amp;LOOKUP(MONTH(INDEX(INDIRECT($A78&amp;$B78&amp;"ED"),,3)),Months)&amp;" "&amp;DAY(INDEX(INDIRECT($A78&amp;$B78&amp;"ED"),,3)))</f>
        <v>35886</v>
      </c>
      <c r="E78" s="144">
        <f t="shared" ref="E78:E84" ca="1" si="8">IF(INDEX(INDIRECT($A78&amp;$B78&amp;"SD"),,4)=INDEX(INDIRECT($A78&amp;$B78&amp;"ED"),,4),INDEX(INDIRECT($A78&amp;$B78&amp;"SD"),,4),LOOKUP(MONTH(INDEX(INDIRECT($A78&amp;$B78&amp;"SD"),,4)),Months)&amp;" "&amp;DAY(INDEX(INDIRECT($A78&amp;$B78&amp;"SD"),,4))&amp;"-"&amp;LOOKUP(MONTH(INDEX(INDIRECT($A78&amp;$B78&amp;"ED"),,4)),Months)&amp;" "&amp;DAY(INDEX(INDIRECT($A78&amp;$B78&amp;"ED"),,4)))</f>
        <v>35977</v>
      </c>
      <c r="F78" s="144">
        <f t="shared" ref="F78:F84" ca="1" si="9">IF(INDEX(INDIRECT($A78&amp;$B78&amp;"SD"),,5)=INDEX(INDIRECT($A78&amp;$B78&amp;"ED"),,5),INDEX(INDIRECT($A78&amp;$B78&amp;"SD"),,5),LOOKUP(MONTH(INDEX(INDIRECT($A78&amp;$B78&amp;"SD"),,5)),Months)&amp;" "&amp;DAY(INDEX(INDIRECT($A78&amp;$B78&amp;"SD"),,5))&amp;"-"&amp;LOOKUP(MONTH(INDEX(INDIRECT($A78&amp;$B78&amp;"ED"),,5)),Months)&amp;" "&amp;DAY(INDEX(INDIRECT($A78&amp;$B78&amp;"ED"),,5)))</f>
        <v>36069</v>
      </c>
    </row>
    <row r="79" spans="1:6" x14ac:dyDescent="0.5">
      <c r="A79" s="130" t="s">
        <v>1749</v>
      </c>
      <c r="B79" s="136" t="s">
        <v>301</v>
      </c>
      <c r="C79" s="207" t="str">
        <f ca="1">IF(INDEX(INDIRECT($A79&amp;$B79&amp;"SD"),,2)=INDEX(INDIRECT($A79&amp;$B79&amp;"ED"),,2),INDEX(INDIRECT($A79&amp;$B79&amp;"SD"),,2),LOOKUP(MONTH(INDEX(INDIRECT($A79&amp;$B79&amp;"SD"),,2)),Months)&amp;" "&amp;DAY(INDEX(INDIRECT($A79&amp;$B79&amp;"SD"),,2))&amp;"-"&amp;LOOKUP(MONTH(INDEX(INDIRECT($A79&amp;$B79&amp;"ED"),,2)),Months)&amp;" "&amp;DAY(INDEX(INDIRECT($A79&amp;$B79&amp;"ED"),,2)))</f>
        <v>Jan 1-Dec 31</v>
      </c>
      <c r="D79" s="144" t="str">
        <f t="shared" ca="1" si="7"/>
        <v>Apr 1-Mar 31</v>
      </c>
      <c r="E79" s="144" t="str">
        <f t="shared" ca="1" si="8"/>
        <v>Jul 1-Jun 30</v>
      </c>
      <c r="F79" s="144" t="str">
        <f t="shared" ca="1" si="9"/>
        <v>Oct 1-Sep 30</v>
      </c>
    </row>
    <row r="80" spans="1:6" x14ac:dyDescent="0.5">
      <c r="A80" s="130" t="s">
        <v>1750</v>
      </c>
      <c r="B80" s="136" t="s">
        <v>301</v>
      </c>
      <c r="C80" s="207" t="str">
        <f t="shared" ca="1" si="6"/>
        <v>Jan 1-Dec 31</v>
      </c>
      <c r="D80" s="144" t="str">
        <f t="shared" ca="1" si="7"/>
        <v>Apr 1-Mar 31</v>
      </c>
      <c r="E80" s="144" t="str">
        <f t="shared" ca="1" si="8"/>
        <v>Jul 1-Jun 30</v>
      </c>
      <c r="F80" s="144" t="str">
        <f t="shared" ca="1" si="9"/>
        <v>Oct 1-Sep 30</v>
      </c>
    </row>
    <row r="81" spans="1:6" x14ac:dyDescent="0.5">
      <c r="A81" s="130" t="s">
        <v>1751</v>
      </c>
      <c r="B81" s="136" t="s">
        <v>301</v>
      </c>
      <c r="C81" s="207" t="str">
        <f t="shared" ca="1" si="6"/>
        <v>Jan 1-Dec 31</v>
      </c>
      <c r="D81" s="144" t="str">
        <f t="shared" ca="1" si="7"/>
        <v>Apr 1-Mar 31</v>
      </c>
      <c r="E81" s="144" t="str">
        <f t="shared" ca="1" si="8"/>
        <v>Jul 1-Jun 30</v>
      </c>
      <c r="F81" s="144" t="str">
        <f t="shared" ca="1" si="9"/>
        <v>Oct 1-Sep 30</v>
      </c>
    </row>
    <row r="82" spans="1:6" x14ac:dyDescent="0.5">
      <c r="A82" s="130" t="s">
        <v>1752</v>
      </c>
      <c r="B82" s="136" t="s">
        <v>301</v>
      </c>
      <c r="C82" s="207" t="str">
        <f t="shared" ca="1" si="6"/>
        <v>Jan 1-Dec 31</v>
      </c>
      <c r="D82" s="144" t="str">
        <f t="shared" ca="1" si="7"/>
        <v>Apr 1-Mar 31</v>
      </c>
      <c r="E82" s="144" t="str">
        <f t="shared" ca="1" si="8"/>
        <v>Jul 1-Jun 30</v>
      </c>
      <c r="F82" s="144" t="str">
        <f t="shared" ca="1" si="9"/>
        <v>Oct 1-Sep 30</v>
      </c>
    </row>
    <row r="83" spans="1:6" x14ac:dyDescent="0.5">
      <c r="A83" s="130" t="s">
        <v>1753</v>
      </c>
      <c r="B83" s="136" t="s">
        <v>301</v>
      </c>
      <c r="C83" s="207" t="str">
        <f t="shared" ca="1" si="6"/>
        <v>Jan 1-Dec 31</v>
      </c>
      <c r="D83" s="144" t="str">
        <f t="shared" ca="1" si="7"/>
        <v>Apr 1-Mar 31</v>
      </c>
      <c r="E83" s="144" t="str">
        <f t="shared" ca="1" si="8"/>
        <v>Jul 1-Jun 30</v>
      </c>
      <c r="F83" s="144" t="str">
        <f t="shared" ca="1" si="9"/>
        <v>Oct 1-Sep 30</v>
      </c>
    </row>
    <row r="84" spans="1:6" x14ac:dyDescent="0.5">
      <c r="A84" s="130" t="s">
        <v>1745</v>
      </c>
      <c r="B84" s="136" t="s">
        <v>304</v>
      </c>
      <c r="C84" s="207" t="str">
        <f t="shared" ca="1" si="6"/>
        <v>Jan 1-Dec 31</v>
      </c>
      <c r="D84" s="144" t="str">
        <f t="shared" ca="1" si="7"/>
        <v>Apr 1-Mar 31</v>
      </c>
      <c r="E84" s="144" t="str">
        <f t="shared" ca="1" si="8"/>
        <v>Jul 1-Jun 30</v>
      </c>
      <c r="F84" s="144" t="str">
        <f t="shared" ca="1" si="9"/>
        <v>Oct 1-Sep 30</v>
      </c>
    </row>
  </sheetData>
  <phoneticPr fontId="23" type="noConversion"/>
  <pageMargins left="0.75" right="0.75" top="1" bottom="1" header="0.5" footer="0.5"/>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1861</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93752</v>
      </c>
      <c r="C19" s="296">
        <v>96113</v>
      </c>
      <c r="D19" s="296">
        <v>97475</v>
      </c>
      <c r="E19" s="296">
        <v>98142</v>
      </c>
      <c r="F19" s="296">
        <v>98808</v>
      </c>
      <c r="G19" s="296">
        <v>99410</v>
      </c>
      <c r="H19" s="296">
        <v>99353</v>
      </c>
      <c r="I19" s="296">
        <v>98940</v>
      </c>
      <c r="J19" s="296">
        <v>98041</v>
      </c>
      <c r="K19" s="296">
        <v>96647</v>
      </c>
      <c r="L19" s="296">
        <v>93309</v>
      </c>
      <c r="M19" s="296">
        <v>90106</v>
      </c>
      <c r="N19" s="296">
        <v>87698</v>
      </c>
      <c r="O19" s="296">
        <v>86473</v>
      </c>
      <c r="P19" s="296">
        <v>85218</v>
      </c>
      <c r="Q19" s="296">
        <v>84024</v>
      </c>
      <c r="R19" s="296">
        <v>82431</v>
      </c>
      <c r="S19" s="296">
        <v>81807</v>
      </c>
      <c r="T19" s="296">
        <v>80471</v>
      </c>
      <c r="U19" s="296">
        <v>79076</v>
      </c>
      <c r="V19" s="296">
        <v>78375</v>
      </c>
      <c r="W19" s="296">
        <v>77133</v>
      </c>
      <c r="X19" s="296">
        <v>75717</v>
      </c>
      <c r="Y19" s="296">
        <v>74412</v>
      </c>
      <c r="Z19" s="296">
        <v>72671</v>
      </c>
      <c r="AA19" s="296">
        <v>72423</v>
      </c>
      <c r="AB19" s="296">
        <v>71042</v>
      </c>
      <c r="AC19" s="296">
        <v>70019</v>
      </c>
      <c r="AD19" s="296">
        <v>68478</v>
      </c>
      <c r="AE19" s="296">
        <v>69191</v>
      </c>
      <c r="AF19" s="296">
        <v>68554</v>
      </c>
      <c r="AG19" s="296">
        <v>67856</v>
      </c>
      <c r="AH19" s="296">
        <v>66750</v>
      </c>
      <c r="AI19" s="296">
        <v>67067</v>
      </c>
      <c r="AJ19" s="296">
        <v>66752</v>
      </c>
      <c r="AK19" s="296">
        <v>65957</v>
      </c>
      <c r="AL19" s="296">
        <v>65350</v>
      </c>
      <c r="AM19" s="296">
        <v>65684</v>
      </c>
      <c r="AN19" s="296">
        <v>65370</v>
      </c>
      <c r="AO19" s="296">
        <v>64230</v>
      </c>
      <c r="AP19" s="296">
        <v>62241</v>
      </c>
      <c r="AQ19" s="296">
        <v>61155</v>
      </c>
      <c r="AR19" s="296">
        <v>59376</v>
      </c>
      <c r="AS19" s="296">
        <v>57580</v>
      </c>
      <c r="AT19" s="296">
        <v>55995</v>
      </c>
      <c r="AU19" s="296">
        <v>55429</v>
      </c>
      <c r="AV19" s="296">
        <v>54035</v>
      </c>
      <c r="AW19" s="296">
        <v>52695</v>
      </c>
      <c r="AX19" s="296">
        <v>51401</v>
      </c>
      <c r="AY19" s="296">
        <v>50583</v>
      </c>
      <c r="AZ19" s="296">
        <v>49883</v>
      </c>
      <c r="BA19" s="296">
        <v>49569</v>
      </c>
      <c r="BB19" s="296">
        <v>49138</v>
      </c>
      <c r="BC19" s="296">
        <v>49354</v>
      </c>
      <c r="BD19" s="296">
        <v>48802</v>
      </c>
      <c r="BE19" s="296">
        <v>48098</v>
      </c>
      <c r="BF19" s="296">
        <v>47408</v>
      </c>
      <c r="BG19" s="296">
        <v>47745</v>
      </c>
      <c r="BH19" s="296">
        <v>48220</v>
      </c>
      <c r="BI19" s="296">
        <v>48670</v>
      </c>
      <c r="BJ19" s="296">
        <v>49095</v>
      </c>
      <c r="BK19" s="296">
        <v>50264</v>
      </c>
      <c r="BL19" s="296">
        <v>51586</v>
      </c>
      <c r="BM19" s="296">
        <v>52781</v>
      </c>
      <c r="BN19" s="296">
        <v>53486</v>
      </c>
      <c r="BO19" s="296">
        <v>54299</v>
      </c>
      <c r="BP19" s="296">
        <v>55031</v>
      </c>
      <c r="BQ19" s="296">
        <v>55791</v>
      </c>
      <c r="BR19" s="296">
        <v>55475</v>
      </c>
      <c r="BS19" s="296">
        <v>55559</v>
      </c>
      <c r="BT19" s="296">
        <v>55288</v>
      </c>
      <c r="BU19" s="296">
        <v>55658</v>
      </c>
      <c r="BV19" s="296">
        <v>55390</v>
      </c>
      <c r="BW19" s="296">
        <v>55367</v>
      </c>
    </row>
    <row r="20" spans="1:75" x14ac:dyDescent="0.25">
      <c r="A20" t="s">
        <v>486</v>
      </c>
      <c r="B20" s="296">
        <v>3803</v>
      </c>
      <c r="C20" s="296">
        <v>3848</v>
      </c>
      <c r="D20" s="296">
        <v>3844</v>
      </c>
      <c r="E20" s="296">
        <v>3813</v>
      </c>
      <c r="F20" s="296">
        <v>3836</v>
      </c>
      <c r="G20" s="296">
        <v>3876</v>
      </c>
      <c r="H20" s="296">
        <v>3883</v>
      </c>
      <c r="I20" s="296">
        <v>3906</v>
      </c>
      <c r="J20" s="296">
        <v>3887</v>
      </c>
      <c r="K20" s="296">
        <v>3929</v>
      </c>
      <c r="L20" s="296">
        <v>3974</v>
      </c>
      <c r="M20" s="296">
        <v>3929</v>
      </c>
      <c r="N20" s="296">
        <v>3929</v>
      </c>
      <c r="O20" s="296">
        <v>3998</v>
      </c>
      <c r="P20" s="296">
        <v>3995</v>
      </c>
      <c r="Q20" s="296">
        <v>3891</v>
      </c>
      <c r="R20" s="296">
        <v>3796</v>
      </c>
      <c r="S20" s="296">
        <v>3779</v>
      </c>
      <c r="T20" s="296">
        <v>3692</v>
      </c>
      <c r="U20" s="296">
        <v>3545</v>
      </c>
      <c r="V20" s="296">
        <v>3482</v>
      </c>
      <c r="W20" s="296">
        <v>3449</v>
      </c>
      <c r="X20" s="296">
        <v>3277</v>
      </c>
      <c r="Y20" s="296">
        <v>3145</v>
      </c>
      <c r="Z20" s="296">
        <v>3029</v>
      </c>
      <c r="AA20" s="296">
        <v>2996</v>
      </c>
      <c r="AB20" s="296">
        <v>2886</v>
      </c>
      <c r="AC20" s="296">
        <v>2742</v>
      </c>
      <c r="AD20" s="296">
        <v>2587</v>
      </c>
      <c r="AE20" s="296">
        <v>2585</v>
      </c>
      <c r="AF20" s="296">
        <v>2473</v>
      </c>
      <c r="AG20" s="296">
        <v>2381</v>
      </c>
      <c r="AH20" s="296">
        <v>2317</v>
      </c>
      <c r="AI20" s="296">
        <v>2331</v>
      </c>
      <c r="AJ20" s="296">
        <v>2237</v>
      </c>
      <c r="AK20" s="296">
        <v>2148</v>
      </c>
      <c r="AL20" s="296">
        <v>2088</v>
      </c>
      <c r="AM20" s="296">
        <v>2146</v>
      </c>
      <c r="AN20" s="296">
        <v>2106</v>
      </c>
      <c r="AO20" s="296">
        <v>2030</v>
      </c>
      <c r="AP20" s="296">
        <v>1990</v>
      </c>
      <c r="AQ20" s="296">
        <v>2002</v>
      </c>
      <c r="AR20" s="296">
        <v>1975</v>
      </c>
      <c r="AS20" s="296">
        <v>1911</v>
      </c>
      <c r="AT20" s="296">
        <v>1845</v>
      </c>
      <c r="AU20" s="296">
        <v>1836</v>
      </c>
      <c r="AV20" s="296">
        <v>1705</v>
      </c>
      <c r="AW20" s="296">
        <v>1657</v>
      </c>
      <c r="AX20" s="296">
        <v>1600</v>
      </c>
      <c r="AY20" s="296">
        <v>1580</v>
      </c>
      <c r="AZ20" s="296">
        <v>1511</v>
      </c>
      <c r="BA20" s="296">
        <v>1450</v>
      </c>
      <c r="BB20" s="296">
        <v>1381</v>
      </c>
      <c r="BC20" s="296">
        <v>1400</v>
      </c>
      <c r="BD20" s="296">
        <v>1361</v>
      </c>
      <c r="BE20" s="296">
        <v>1274</v>
      </c>
      <c r="BF20" s="296">
        <v>1245</v>
      </c>
      <c r="BG20" s="296">
        <v>1246</v>
      </c>
      <c r="BH20" s="296">
        <v>1232</v>
      </c>
      <c r="BI20" s="296">
        <v>1224</v>
      </c>
      <c r="BJ20" s="296">
        <v>1224</v>
      </c>
      <c r="BK20" s="296">
        <v>1294</v>
      </c>
      <c r="BL20" s="296">
        <v>1333</v>
      </c>
      <c r="BM20" s="296">
        <v>1348</v>
      </c>
      <c r="BN20" s="296">
        <v>1376</v>
      </c>
      <c r="BO20" s="296">
        <v>1405</v>
      </c>
      <c r="BP20" s="296">
        <v>1426</v>
      </c>
      <c r="BQ20" s="296">
        <v>1402</v>
      </c>
      <c r="BR20" s="296">
        <v>1384</v>
      </c>
      <c r="BS20" s="296">
        <v>1428</v>
      </c>
      <c r="BT20" s="296">
        <v>1447</v>
      </c>
      <c r="BU20" s="296">
        <v>1441</v>
      </c>
      <c r="BV20" s="296">
        <v>1406</v>
      </c>
      <c r="BW20" s="296">
        <v>1374</v>
      </c>
    </row>
    <row r="21" spans="1:75" x14ac:dyDescent="0.25">
      <c r="A21" t="s">
        <v>487</v>
      </c>
      <c r="B21" s="296">
        <v>8</v>
      </c>
      <c r="C21" s="296">
        <v>9</v>
      </c>
      <c r="D21" s="296">
        <v>8</v>
      </c>
      <c r="E21" s="296">
        <v>7</v>
      </c>
      <c r="F21" s="296">
        <v>7</v>
      </c>
      <c r="G21" s="296">
        <v>7</v>
      </c>
      <c r="H21" s="296">
        <v>8</v>
      </c>
      <c r="I21" s="296">
        <v>8</v>
      </c>
      <c r="J21" s="296">
        <v>8</v>
      </c>
      <c r="K21" s="296">
        <v>8</v>
      </c>
      <c r="L21" s="296">
        <v>7</v>
      </c>
      <c r="M21" s="296">
        <v>7</v>
      </c>
      <c r="N21" s="296">
        <v>7</v>
      </c>
      <c r="O21" s="296">
        <v>8</v>
      </c>
      <c r="P21" s="296">
        <v>4</v>
      </c>
      <c r="Q21" s="296">
        <v>2</v>
      </c>
      <c r="R21" s="296">
        <v>2</v>
      </c>
      <c r="S21" s="296">
        <v>3</v>
      </c>
      <c r="T21" s="296">
        <v>3</v>
      </c>
      <c r="U21" s="296">
        <v>3</v>
      </c>
      <c r="V21" s="296">
        <v>3</v>
      </c>
      <c r="W21" s="296">
        <v>2</v>
      </c>
      <c r="X21" s="296">
        <v>2</v>
      </c>
      <c r="Y21" s="296">
        <v>2</v>
      </c>
      <c r="Z21" s="296">
        <v>4</v>
      </c>
      <c r="AA21" s="296">
        <v>4</v>
      </c>
      <c r="AB21" s="296">
        <v>3</v>
      </c>
      <c r="AC21" s="296">
        <v>4</v>
      </c>
      <c r="AD21" s="296">
        <v>2</v>
      </c>
      <c r="AE21" s="296">
        <v>2</v>
      </c>
      <c r="AF21" s="296">
        <v>2</v>
      </c>
      <c r="AG21" s="296">
        <v>5</v>
      </c>
      <c r="AH21" s="296">
        <v>5</v>
      </c>
      <c r="AI21" s="296">
        <v>1</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14</v>
      </c>
      <c r="C22" s="296">
        <v>13</v>
      </c>
      <c r="D22" s="296">
        <v>14</v>
      </c>
      <c r="E22" s="296">
        <v>12</v>
      </c>
      <c r="F22" s="296">
        <v>14</v>
      </c>
      <c r="G22" s="296">
        <v>16</v>
      </c>
      <c r="H22" s="296">
        <v>18</v>
      </c>
      <c r="I22" s="296">
        <v>22</v>
      </c>
      <c r="J22" s="296">
        <v>26</v>
      </c>
      <c r="K22" s="296">
        <v>19</v>
      </c>
      <c r="L22" s="296">
        <v>19</v>
      </c>
      <c r="M22" s="296">
        <v>21</v>
      </c>
      <c r="N22" s="296">
        <v>27</v>
      </c>
      <c r="O22" s="296">
        <v>32</v>
      </c>
      <c r="P22" s="296">
        <v>30</v>
      </c>
      <c r="Q22" s="296">
        <v>27</v>
      </c>
      <c r="R22" s="296">
        <v>24</v>
      </c>
      <c r="S22" s="296">
        <v>28</v>
      </c>
      <c r="T22" s="296">
        <v>26</v>
      </c>
      <c r="U22" s="296">
        <v>22</v>
      </c>
      <c r="V22" s="296">
        <v>23</v>
      </c>
      <c r="W22" s="296">
        <v>19</v>
      </c>
      <c r="X22" s="296">
        <v>24</v>
      </c>
      <c r="Y22" s="296">
        <v>25</v>
      </c>
      <c r="Z22" s="296">
        <v>31</v>
      </c>
      <c r="AA22" s="296">
        <v>34</v>
      </c>
      <c r="AB22" s="296">
        <v>35</v>
      </c>
      <c r="AC22" s="296">
        <v>25</v>
      </c>
      <c r="AD22" s="296">
        <v>25</v>
      </c>
      <c r="AE22" s="296">
        <v>24</v>
      </c>
      <c r="AF22" s="296">
        <v>27</v>
      </c>
      <c r="AG22" s="296">
        <v>25</v>
      </c>
      <c r="AH22" s="296">
        <v>27</v>
      </c>
      <c r="AI22" s="296">
        <v>23</v>
      </c>
      <c r="AJ22" s="296">
        <v>21</v>
      </c>
      <c r="AK22" s="296">
        <v>22</v>
      </c>
      <c r="AL22" s="296">
        <v>28</v>
      </c>
      <c r="AM22" s="296">
        <v>23</v>
      </c>
      <c r="AN22" s="296">
        <v>29</v>
      </c>
      <c r="AO22" s="296">
        <v>28</v>
      </c>
      <c r="AP22" s="296">
        <v>26</v>
      </c>
      <c r="AQ22" s="296">
        <v>24</v>
      </c>
      <c r="AR22" s="296">
        <v>24</v>
      </c>
      <c r="AS22" s="296">
        <v>31</v>
      </c>
      <c r="AT22" s="296">
        <v>34</v>
      </c>
      <c r="AU22" s="296">
        <v>32</v>
      </c>
      <c r="AV22" s="296">
        <v>30</v>
      </c>
      <c r="AW22" s="296">
        <v>30</v>
      </c>
      <c r="AX22" s="296">
        <v>34</v>
      </c>
      <c r="AY22" s="296">
        <v>39</v>
      </c>
      <c r="AZ22" s="296">
        <v>41</v>
      </c>
      <c r="BA22" s="296">
        <v>34</v>
      </c>
      <c r="BB22" s="296">
        <v>33</v>
      </c>
      <c r="BC22" s="296">
        <v>35</v>
      </c>
      <c r="BD22" s="296">
        <v>30</v>
      </c>
      <c r="BE22" s="296">
        <v>31</v>
      </c>
      <c r="BF22" s="296">
        <v>28</v>
      </c>
      <c r="BG22" s="296">
        <v>32</v>
      </c>
      <c r="BH22" s="296">
        <v>31</v>
      </c>
      <c r="BI22" s="296">
        <v>34</v>
      </c>
      <c r="BJ22" s="296">
        <v>36</v>
      </c>
      <c r="BK22" s="296">
        <v>35</v>
      </c>
      <c r="BL22" s="296">
        <v>41</v>
      </c>
      <c r="BM22" s="296">
        <v>47</v>
      </c>
      <c r="BN22" s="296">
        <v>46</v>
      </c>
      <c r="BO22" s="296">
        <v>51</v>
      </c>
      <c r="BP22" s="296">
        <v>51</v>
      </c>
      <c r="BQ22" s="296">
        <v>64</v>
      </c>
      <c r="BR22" s="296">
        <v>66</v>
      </c>
      <c r="BS22" s="296">
        <v>62</v>
      </c>
      <c r="BT22" s="296">
        <v>66</v>
      </c>
      <c r="BU22" s="296">
        <v>71</v>
      </c>
      <c r="BV22" s="296">
        <v>83</v>
      </c>
      <c r="BW22" s="296">
        <v>71</v>
      </c>
    </row>
    <row r="23" spans="1:75" x14ac:dyDescent="0.25">
      <c r="A23" t="s">
        <v>20</v>
      </c>
      <c r="B23" s="296">
        <v>699</v>
      </c>
      <c r="C23" s="296">
        <v>736</v>
      </c>
      <c r="D23" s="296">
        <v>756</v>
      </c>
      <c r="E23" s="296">
        <v>720</v>
      </c>
      <c r="F23" s="296">
        <v>684</v>
      </c>
      <c r="G23" s="296">
        <v>675</v>
      </c>
      <c r="H23" s="296">
        <v>663</v>
      </c>
      <c r="I23" s="296">
        <v>639</v>
      </c>
      <c r="J23" s="296">
        <v>650</v>
      </c>
      <c r="K23" s="296">
        <v>599</v>
      </c>
      <c r="L23" s="296">
        <v>585</v>
      </c>
      <c r="M23" s="296">
        <v>570</v>
      </c>
      <c r="N23" s="296">
        <v>573</v>
      </c>
      <c r="O23" s="296">
        <v>600</v>
      </c>
      <c r="P23" s="296">
        <v>595</v>
      </c>
      <c r="Q23" s="296">
        <v>582</v>
      </c>
      <c r="R23" s="296">
        <v>619</v>
      </c>
      <c r="S23" s="296">
        <v>638</v>
      </c>
      <c r="T23" s="296">
        <v>641</v>
      </c>
      <c r="U23" s="296">
        <v>651</v>
      </c>
      <c r="V23" s="296">
        <v>639</v>
      </c>
      <c r="W23" s="296">
        <v>630</v>
      </c>
      <c r="X23" s="296">
        <v>612</v>
      </c>
      <c r="Y23" s="296">
        <v>610</v>
      </c>
      <c r="Z23" s="296">
        <v>651</v>
      </c>
      <c r="AA23" s="296">
        <v>676</v>
      </c>
      <c r="AB23" s="296">
        <v>655</v>
      </c>
      <c r="AC23" s="296">
        <v>653</v>
      </c>
      <c r="AD23" s="296">
        <v>677</v>
      </c>
      <c r="AE23" s="296">
        <v>673</v>
      </c>
      <c r="AF23" s="296">
        <v>674</v>
      </c>
      <c r="AG23" s="296">
        <v>685</v>
      </c>
      <c r="AH23" s="296">
        <v>669</v>
      </c>
      <c r="AI23" s="296">
        <v>669</v>
      </c>
      <c r="AJ23" s="296">
        <v>643</v>
      </c>
      <c r="AK23" s="296">
        <v>608</v>
      </c>
      <c r="AL23" s="296">
        <v>608</v>
      </c>
      <c r="AM23" s="296">
        <v>649</v>
      </c>
      <c r="AN23" s="296">
        <v>670</v>
      </c>
      <c r="AO23" s="296">
        <v>659</v>
      </c>
      <c r="AP23" s="296">
        <v>654</v>
      </c>
      <c r="AQ23" s="296">
        <v>630</v>
      </c>
      <c r="AR23" s="296">
        <v>615</v>
      </c>
      <c r="AS23" s="296">
        <v>605</v>
      </c>
      <c r="AT23" s="296">
        <v>555</v>
      </c>
      <c r="AU23" s="296">
        <v>570</v>
      </c>
      <c r="AV23" s="296">
        <v>570</v>
      </c>
      <c r="AW23" s="296">
        <v>591</v>
      </c>
      <c r="AX23" s="296">
        <v>617</v>
      </c>
      <c r="AY23" s="296">
        <v>601</v>
      </c>
      <c r="AZ23" s="296">
        <v>580</v>
      </c>
      <c r="BA23" s="296">
        <v>582</v>
      </c>
      <c r="BB23" s="296">
        <v>556</v>
      </c>
      <c r="BC23" s="296">
        <v>552</v>
      </c>
      <c r="BD23" s="296">
        <v>519</v>
      </c>
      <c r="BE23" s="296">
        <v>496</v>
      </c>
      <c r="BF23" s="296">
        <v>463</v>
      </c>
      <c r="BG23" s="296">
        <v>451</v>
      </c>
      <c r="BH23" s="296">
        <v>447</v>
      </c>
      <c r="BI23" s="296">
        <v>440</v>
      </c>
      <c r="BJ23" s="296">
        <v>404</v>
      </c>
      <c r="BK23" s="296">
        <v>400</v>
      </c>
      <c r="BL23" s="296">
        <v>398</v>
      </c>
      <c r="BM23" s="296">
        <v>416</v>
      </c>
      <c r="BN23" s="296">
        <v>412</v>
      </c>
      <c r="BO23" s="296">
        <v>433</v>
      </c>
      <c r="BP23" s="296">
        <v>472</v>
      </c>
      <c r="BQ23" s="296">
        <v>496</v>
      </c>
      <c r="BR23" s="296">
        <v>506</v>
      </c>
      <c r="BS23" s="296">
        <v>514</v>
      </c>
      <c r="BT23" s="296">
        <v>509</v>
      </c>
      <c r="BU23" s="296">
        <v>518</v>
      </c>
      <c r="BV23" s="296">
        <v>503</v>
      </c>
      <c r="BW23" s="296">
        <v>515</v>
      </c>
    </row>
    <row r="24" spans="1:75" x14ac:dyDescent="0.25">
      <c r="A24" t="s">
        <v>21</v>
      </c>
      <c r="B24" s="296">
        <v>75</v>
      </c>
      <c r="C24" s="296">
        <v>72</v>
      </c>
      <c r="D24" s="296">
        <v>68</v>
      </c>
      <c r="E24" s="296">
        <v>67</v>
      </c>
      <c r="F24" s="296">
        <v>64</v>
      </c>
      <c r="G24" s="296">
        <v>82</v>
      </c>
      <c r="H24" s="296">
        <v>82</v>
      </c>
      <c r="I24" s="296">
        <v>85</v>
      </c>
      <c r="J24" s="296">
        <v>70</v>
      </c>
      <c r="K24" s="296">
        <v>68</v>
      </c>
      <c r="L24" s="296">
        <v>65</v>
      </c>
      <c r="M24" s="296">
        <v>76</v>
      </c>
      <c r="N24" s="296">
        <v>86</v>
      </c>
      <c r="O24" s="296">
        <v>101</v>
      </c>
      <c r="P24" s="296">
        <v>101</v>
      </c>
      <c r="Q24" s="296">
        <v>111</v>
      </c>
      <c r="R24" s="296">
        <v>112</v>
      </c>
      <c r="S24" s="296">
        <v>114</v>
      </c>
      <c r="T24" s="296">
        <v>115</v>
      </c>
      <c r="U24" s="296">
        <v>107</v>
      </c>
      <c r="V24" s="296">
        <v>120</v>
      </c>
      <c r="W24" s="296">
        <v>126</v>
      </c>
      <c r="X24" s="296">
        <v>136</v>
      </c>
      <c r="Y24" s="296">
        <v>135</v>
      </c>
      <c r="Z24" s="296">
        <v>125</v>
      </c>
      <c r="AA24" s="296">
        <v>138</v>
      </c>
      <c r="AB24" s="296">
        <v>129</v>
      </c>
      <c r="AC24" s="296">
        <v>118</v>
      </c>
      <c r="AD24" s="296">
        <v>113</v>
      </c>
      <c r="AE24" s="296">
        <v>93</v>
      </c>
      <c r="AF24" s="296">
        <v>93</v>
      </c>
      <c r="AG24" s="296">
        <v>77</v>
      </c>
      <c r="AH24" s="296">
        <v>89</v>
      </c>
      <c r="AI24" s="296">
        <v>88</v>
      </c>
      <c r="AJ24" s="296">
        <v>84</v>
      </c>
      <c r="AK24" s="296">
        <v>78</v>
      </c>
      <c r="AL24" s="296">
        <v>73</v>
      </c>
      <c r="AM24" s="296">
        <v>76</v>
      </c>
      <c r="AN24" s="296">
        <v>69</v>
      </c>
      <c r="AO24" s="296">
        <v>68</v>
      </c>
      <c r="AP24" s="296">
        <v>64</v>
      </c>
      <c r="AQ24" s="296">
        <v>64</v>
      </c>
      <c r="AR24" s="296">
        <v>58</v>
      </c>
      <c r="AS24" s="296">
        <v>62</v>
      </c>
      <c r="AT24" s="296">
        <v>56</v>
      </c>
      <c r="AU24" s="296">
        <v>63</v>
      </c>
      <c r="AV24" s="296">
        <v>63</v>
      </c>
      <c r="AW24" s="296">
        <v>58</v>
      </c>
      <c r="AX24" s="296">
        <v>61</v>
      </c>
      <c r="AY24" s="296">
        <v>55</v>
      </c>
      <c r="AZ24" s="296">
        <v>60</v>
      </c>
      <c r="BA24" s="296">
        <v>61</v>
      </c>
      <c r="BB24" s="296">
        <v>60</v>
      </c>
      <c r="BC24" s="296">
        <v>60</v>
      </c>
      <c r="BD24" s="296">
        <v>58</v>
      </c>
      <c r="BE24" s="296">
        <v>62</v>
      </c>
      <c r="BF24" s="296">
        <v>70</v>
      </c>
      <c r="BG24" s="296">
        <v>75</v>
      </c>
      <c r="BH24" s="296">
        <v>70</v>
      </c>
      <c r="BI24" s="296">
        <v>70</v>
      </c>
      <c r="BJ24" s="296">
        <v>72</v>
      </c>
      <c r="BK24" s="296">
        <v>84</v>
      </c>
      <c r="BL24" s="296">
        <v>96</v>
      </c>
      <c r="BM24" s="296">
        <v>116</v>
      </c>
      <c r="BN24" s="296">
        <v>130</v>
      </c>
      <c r="BO24" s="296">
        <v>142</v>
      </c>
      <c r="BP24" s="296">
        <v>144</v>
      </c>
      <c r="BQ24" s="296">
        <v>139</v>
      </c>
      <c r="BR24" s="296">
        <v>145</v>
      </c>
      <c r="BS24" s="296">
        <v>154</v>
      </c>
      <c r="BT24" s="296">
        <v>126</v>
      </c>
      <c r="BU24" s="296">
        <v>117</v>
      </c>
      <c r="BV24" s="296">
        <v>116</v>
      </c>
      <c r="BW24" s="296">
        <v>107</v>
      </c>
    </row>
    <row r="25" spans="1:75" x14ac:dyDescent="0.25">
      <c r="A25" t="s">
        <v>22</v>
      </c>
      <c r="B25" s="296">
        <v>19</v>
      </c>
      <c r="C25" s="296">
        <v>21</v>
      </c>
      <c r="D25" s="296">
        <v>21</v>
      </c>
      <c r="E25" s="296">
        <v>16</v>
      </c>
      <c r="F25" s="296">
        <v>13</v>
      </c>
      <c r="G25" s="296">
        <v>10</v>
      </c>
      <c r="H25" s="296">
        <v>9</v>
      </c>
      <c r="I25" s="296">
        <v>9</v>
      </c>
      <c r="J25" s="296">
        <v>10</v>
      </c>
      <c r="K25" s="296">
        <v>12</v>
      </c>
      <c r="L25" s="296">
        <v>14</v>
      </c>
      <c r="M25" s="296">
        <v>14</v>
      </c>
      <c r="N25" s="296">
        <v>14</v>
      </c>
      <c r="O25" s="296">
        <v>20</v>
      </c>
      <c r="P25" s="296">
        <v>28</v>
      </c>
      <c r="Q25" s="296">
        <v>22</v>
      </c>
      <c r="R25" s="296">
        <v>30</v>
      </c>
      <c r="S25" s="296">
        <v>30</v>
      </c>
      <c r="T25" s="296">
        <v>25</v>
      </c>
      <c r="U25" s="296">
        <v>25</v>
      </c>
      <c r="V25" s="296">
        <v>20</v>
      </c>
      <c r="W25" s="296">
        <v>20</v>
      </c>
      <c r="X25" s="296">
        <v>20</v>
      </c>
      <c r="Y25" s="296">
        <v>28</v>
      </c>
      <c r="Z25" s="296">
        <v>25</v>
      </c>
      <c r="AA25" s="296">
        <v>25</v>
      </c>
      <c r="AB25" s="296">
        <v>26</v>
      </c>
      <c r="AC25" s="296">
        <v>29</v>
      </c>
      <c r="AD25" s="296">
        <v>30</v>
      </c>
      <c r="AE25" s="296">
        <v>42</v>
      </c>
      <c r="AF25" s="296">
        <v>50</v>
      </c>
      <c r="AG25" s="296">
        <v>56</v>
      </c>
      <c r="AH25" s="296">
        <v>54</v>
      </c>
      <c r="AI25" s="296">
        <v>49</v>
      </c>
      <c r="AJ25" s="296">
        <v>50</v>
      </c>
      <c r="AK25" s="296">
        <v>49</v>
      </c>
      <c r="AL25" s="296">
        <v>59</v>
      </c>
      <c r="AM25" s="296">
        <v>50</v>
      </c>
      <c r="AN25" s="296">
        <v>49</v>
      </c>
      <c r="AO25" s="296">
        <v>44</v>
      </c>
      <c r="AP25" s="296">
        <v>42</v>
      </c>
      <c r="AQ25" s="296">
        <v>40</v>
      </c>
      <c r="AR25" s="296">
        <v>35</v>
      </c>
      <c r="AS25" s="296">
        <v>31</v>
      </c>
      <c r="AT25" s="296">
        <v>31</v>
      </c>
      <c r="AU25" s="296">
        <v>35</v>
      </c>
      <c r="AV25" s="296">
        <v>29</v>
      </c>
      <c r="AW25" s="296">
        <v>30</v>
      </c>
      <c r="AX25" s="296">
        <v>24</v>
      </c>
      <c r="AY25" s="296">
        <v>23</v>
      </c>
      <c r="AZ25" s="296">
        <v>18</v>
      </c>
      <c r="BA25" s="296">
        <v>22</v>
      </c>
      <c r="BB25" s="296">
        <v>25</v>
      </c>
      <c r="BC25" s="296">
        <v>30</v>
      </c>
      <c r="BD25" s="296">
        <v>25</v>
      </c>
      <c r="BE25" s="296">
        <v>27</v>
      </c>
      <c r="BF25" s="296">
        <v>20</v>
      </c>
      <c r="BG25" s="296">
        <v>21</v>
      </c>
      <c r="BH25" s="296">
        <v>17</v>
      </c>
      <c r="BI25" s="296">
        <v>21</v>
      </c>
      <c r="BJ25" s="296">
        <v>20</v>
      </c>
      <c r="BK25" s="296">
        <v>29</v>
      </c>
      <c r="BL25" s="296">
        <v>43</v>
      </c>
      <c r="BM25" s="296">
        <v>38</v>
      </c>
      <c r="BN25" s="296">
        <v>42</v>
      </c>
      <c r="BO25" s="296">
        <v>33</v>
      </c>
      <c r="BP25" s="296">
        <v>26</v>
      </c>
      <c r="BQ25" s="296">
        <v>25</v>
      </c>
      <c r="BR25" s="296">
        <v>24</v>
      </c>
      <c r="BS25" s="296">
        <v>27</v>
      </c>
      <c r="BT25" s="296">
        <v>26</v>
      </c>
      <c r="BU25" s="296">
        <v>22</v>
      </c>
      <c r="BV25" s="296">
        <v>21</v>
      </c>
      <c r="BW25" s="296">
        <v>20</v>
      </c>
    </row>
    <row r="26" spans="1:75" x14ac:dyDescent="0.25">
      <c r="A26" t="s">
        <v>23</v>
      </c>
      <c r="B26" s="296">
        <v>2084</v>
      </c>
      <c r="C26" s="296">
        <v>2132</v>
      </c>
      <c r="D26" s="296">
        <v>2110</v>
      </c>
      <c r="E26" s="296">
        <v>2187</v>
      </c>
      <c r="F26" s="296">
        <v>2211</v>
      </c>
      <c r="G26" s="296">
        <v>2245</v>
      </c>
      <c r="H26" s="296">
        <v>2224</v>
      </c>
      <c r="I26" s="296">
        <v>2166</v>
      </c>
      <c r="J26" s="296">
        <v>2164</v>
      </c>
      <c r="K26" s="296">
        <v>2149</v>
      </c>
      <c r="L26" s="296">
        <v>2098</v>
      </c>
      <c r="M26" s="296">
        <v>2096</v>
      </c>
      <c r="N26" s="296">
        <v>2086</v>
      </c>
      <c r="O26" s="296">
        <v>2145</v>
      </c>
      <c r="P26" s="296">
        <v>2106</v>
      </c>
      <c r="Q26" s="296">
        <v>2138</v>
      </c>
      <c r="R26" s="296">
        <v>2105</v>
      </c>
      <c r="S26" s="296">
        <v>2061</v>
      </c>
      <c r="T26" s="296">
        <v>1996</v>
      </c>
      <c r="U26" s="296">
        <v>1978</v>
      </c>
      <c r="V26" s="296">
        <v>1980</v>
      </c>
      <c r="W26" s="296">
        <v>1934</v>
      </c>
      <c r="X26" s="296">
        <v>1852</v>
      </c>
      <c r="Y26" s="296">
        <v>1818</v>
      </c>
      <c r="Z26" s="296">
        <v>1809</v>
      </c>
      <c r="AA26" s="296">
        <v>1768</v>
      </c>
      <c r="AB26" s="296">
        <v>1695</v>
      </c>
      <c r="AC26" s="296">
        <v>1660</v>
      </c>
      <c r="AD26" s="296">
        <v>1639</v>
      </c>
      <c r="AE26" s="296">
        <v>1651</v>
      </c>
      <c r="AF26" s="296">
        <v>1609</v>
      </c>
      <c r="AG26" s="296">
        <v>1589</v>
      </c>
      <c r="AH26" s="296">
        <v>1522</v>
      </c>
      <c r="AI26" s="296">
        <v>1529</v>
      </c>
      <c r="AJ26" s="296">
        <v>1482</v>
      </c>
      <c r="AK26" s="296">
        <v>1433</v>
      </c>
      <c r="AL26" s="296">
        <v>1423</v>
      </c>
      <c r="AM26" s="296">
        <v>1413</v>
      </c>
      <c r="AN26" s="296">
        <v>1329</v>
      </c>
      <c r="AO26" s="296">
        <v>1315</v>
      </c>
      <c r="AP26" s="296">
        <v>1284</v>
      </c>
      <c r="AQ26" s="296">
        <v>1245</v>
      </c>
      <c r="AR26" s="296">
        <v>1177</v>
      </c>
      <c r="AS26" s="296">
        <v>1124</v>
      </c>
      <c r="AT26" s="296">
        <v>1144</v>
      </c>
      <c r="AU26" s="296">
        <v>1096</v>
      </c>
      <c r="AV26" s="296">
        <v>1044</v>
      </c>
      <c r="AW26" s="296">
        <v>946</v>
      </c>
      <c r="AX26" s="296">
        <v>891</v>
      </c>
      <c r="AY26" s="296">
        <v>863</v>
      </c>
      <c r="AZ26" s="296">
        <v>799</v>
      </c>
      <c r="BA26" s="296">
        <v>787</v>
      </c>
      <c r="BB26" s="296">
        <v>762</v>
      </c>
      <c r="BC26" s="296">
        <v>794</v>
      </c>
      <c r="BD26" s="296">
        <v>804</v>
      </c>
      <c r="BE26" s="296">
        <v>781</v>
      </c>
      <c r="BF26" s="296">
        <v>797</v>
      </c>
      <c r="BG26" s="296">
        <v>820</v>
      </c>
      <c r="BH26" s="296">
        <v>853</v>
      </c>
      <c r="BI26" s="296">
        <v>887</v>
      </c>
      <c r="BJ26" s="296">
        <v>924</v>
      </c>
      <c r="BK26" s="296">
        <v>975</v>
      </c>
      <c r="BL26" s="296">
        <v>987</v>
      </c>
      <c r="BM26" s="296">
        <v>1004</v>
      </c>
      <c r="BN26" s="296">
        <v>992</v>
      </c>
      <c r="BO26" s="296">
        <v>975</v>
      </c>
      <c r="BP26" s="296">
        <v>997</v>
      </c>
      <c r="BQ26" s="296">
        <v>1021</v>
      </c>
      <c r="BR26" s="296">
        <v>1056</v>
      </c>
      <c r="BS26" s="296">
        <v>1031</v>
      </c>
      <c r="BT26" s="296">
        <v>937</v>
      </c>
      <c r="BU26" s="296">
        <v>981</v>
      </c>
      <c r="BV26" s="296">
        <v>1004</v>
      </c>
      <c r="BW26" s="296">
        <v>1015</v>
      </c>
    </row>
    <row r="27" spans="1:75" x14ac:dyDescent="0.25">
      <c r="A27" t="s">
        <v>24</v>
      </c>
      <c r="B27" s="296">
        <v>78</v>
      </c>
      <c r="C27" s="296">
        <v>78</v>
      </c>
      <c r="D27" s="296">
        <v>83</v>
      </c>
      <c r="E27" s="296">
        <v>80</v>
      </c>
      <c r="F27" s="296">
        <v>88</v>
      </c>
      <c r="G27" s="296">
        <v>95</v>
      </c>
      <c r="H27" s="296">
        <v>102</v>
      </c>
      <c r="I27" s="296">
        <v>111</v>
      </c>
      <c r="J27" s="296">
        <v>114</v>
      </c>
      <c r="K27" s="296">
        <v>118</v>
      </c>
      <c r="L27" s="296">
        <v>112</v>
      </c>
      <c r="M27" s="296">
        <v>116</v>
      </c>
      <c r="N27" s="296">
        <v>124</v>
      </c>
      <c r="O27" s="296">
        <v>123</v>
      </c>
      <c r="P27" s="296">
        <v>125</v>
      </c>
      <c r="Q27" s="296">
        <v>123</v>
      </c>
      <c r="R27" s="296">
        <v>114</v>
      </c>
      <c r="S27" s="296">
        <v>125</v>
      </c>
      <c r="T27" s="296">
        <v>118</v>
      </c>
      <c r="U27" s="296">
        <v>97</v>
      </c>
      <c r="V27" s="296">
        <v>99</v>
      </c>
      <c r="W27" s="296">
        <v>107</v>
      </c>
      <c r="X27" s="296">
        <v>111</v>
      </c>
      <c r="Y27" s="296">
        <v>115</v>
      </c>
      <c r="Z27" s="296">
        <v>113</v>
      </c>
      <c r="AA27" s="296">
        <v>110</v>
      </c>
      <c r="AB27" s="296">
        <v>92</v>
      </c>
      <c r="AC27" s="296">
        <v>98</v>
      </c>
      <c r="AD27" s="296">
        <v>95</v>
      </c>
      <c r="AE27" s="296">
        <v>92</v>
      </c>
      <c r="AF27" s="296">
        <v>88</v>
      </c>
      <c r="AG27" s="296">
        <v>97</v>
      </c>
      <c r="AH27" s="296">
        <v>97</v>
      </c>
      <c r="AI27" s="296">
        <v>96</v>
      </c>
      <c r="AJ27" s="296">
        <v>98</v>
      </c>
      <c r="AK27" s="296">
        <v>98</v>
      </c>
      <c r="AL27" s="296">
        <v>98</v>
      </c>
      <c r="AM27" s="296">
        <v>102</v>
      </c>
      <c r="AN27" s="296">
        <v>88</v>
      </c>
      <c r="AO27" s="296">
        <v>85</v>
      </c>
      <c r="AP27" s="296">
        <v>77</v>
      </c>
      <c r="AQ27" s="296">
        <v>93</v>
      </c>
      <c r="AR27" s="296">
        <v>89</v>
      </c>
      <c r="AS27" s="296">
        <v>96</v>
      </c>
      <c r="AT27" s="296">
        <v>80</v>
      </c>
      <c r="AU27" s="296">
        <v>75</v>
      </c>
      <c r="AV27" s="296">
        <v>80</v>
      </c>
      <c r="AW27" s="296">
        <v>75</v>
      </c>
      <c r="AX27" s="296">
        <v>73</v>
      </c>
      <c r="AY27" s="296">
        <v>89</v>
      </c>
      <c r="AZ27" s="296">
        <v>82</v>
      </c>
      <c r="BA27" s="296">
        <v>83</v>
      </c>
      <c r="BB27" s="296">
        <v>77</v>
      </c>
      <c r="BC27" s="296">
        <v>83</v>
      </c>
      <c r="BD27" s="296">
        <v>91</v>
      </c>
      <c r="BE27" s="296">
        <v>79</v>
      </c>
      <c r="BF27" s="296">
        <v>79</v>
      </c>
      <c r="BG27" s="296">
        <v>76</v>
      </c>
      <c r="BH27" s="296">
        <v>74</v>
      </c>
      <c r="BI27" s="296">
        <v>81</v>
      </c>
      <c r="BJ27" s="296">
        <v>99</v>
      </c>
      <c r="BK27" s="296">
        <v>98</v>
      </c>
      <c r="BL27" s="296">
        <v>90</v>
      </c>
      <c r="BM27" s="296">
        <v>87</v>
      </c>
      <c r="BN27" s="296">
        <v>80</v>
      </c>
      <c r="BO27" s="296">
        <v>83</v>
      </c>
      <c r="BP27" s="296">
        <v>79</v>
      </c>
      <c r="BQ27" s="296">
        <v>91</v>
      </c>
      <c r="BR27" s="296">
        <v>95</v>
      </c>
      <c r="BS27" s="296">
        <v>101</v>
      </c>
      <c r="BT27" s="296">
        <v>90</v>
      </c>
      <c r="BU27" s="296">
        <v>89</v>
      </c>
      <c r="BV27" s="296">
        <v>82</v>
      </c>
      <c r="BW27" s="296">
        <v>89</v>
      </c>
    </row>
    <row r="28" spans="1:75" x14ac:dyDescent="0.25">
      <c r="A28" t="s">
        <v>25</v>
      </c>
      <c r="B28" s="296">
        <v>270</v>
      </c>
      <c r="C28" s="296">
        <v>259</v>
      </c>
      <c r="D28" s="296">
        <v>253</v>
      </c>
      <c r="E28" s="296">
        <v>248</v>
      </c>
      <c r="F28" s="296">
        <v>231</v>
      </c>
      <c r="G28" s="296">
        <v>242</v>
      </c>
      <c r="H28" s="296">
        <v>216</v>
      </c>
      <c r="I28" s="296">
        <v>195</v>
      </c>
      <c r="J28" s="296">
        <v>192</v>
      </c>
      <c r="K28" s="296">
        <v>210</v>
      </c>
      <c r="L28" s="296">
        <v>196</v>
      </c>
      <c r="M28" s="296">
        <v>171</v>
      </c>
      <c r="N28" s="296">
        <v>167</v>
      </c>
      <c r="O28" s="296">
        <v>171</v>
      </c>
      <c r="P28" s="296">
        <v>164</v>
      </c>
      <c r="Q28" s="296">
        <v>162</v>
      </c>
      <c r="R28" s="296">
        <v>165</v>
      </c>
      <c r="S28" s="296">
        <v>151</v>
      </c>
      <c r="T28" s="296">
        <v>143</v>
      </c>
      <c r="U28" s="296">
        <v>144</v>
      </c>
      <c r="V28" s="296">
        <v>134</v>
      </c>
      <c r="W28" s="296">
        <v>129</v>
      </c>
      <c r="X28" s="296">
        <v>131</v>
      </c>
      <c r="Y28" s="296">
        <v>127</v>
      </c>
      <c r="Z28" s="296">
        <v>130</v>
      </c>
      <c r="AA28" s="296">
        <v>150</v>
      </c>
      <c r="AB28" s="296">
        <v>163</v>
      </c>
      <c r="AC28" s="296">
        <v>173</v>
      </c>
      <c r="AD28" s="296">
        <v>166</v>
      </c>
      <c r="AE28" s="296">
        <v>180</v>
      </c>
      <c r="AF28" s="296">
        <v>193</v>
      </c>
      <c r="AG28" s="296">
        <v>198</v>
      </c>
      <c r="AH28" s="296">
        <v>196</v>
      </c>
      <c r="AI28" s="296">
        <v>204</v>
      </c>
      <c r="AJ28" s="296">
        <v>197</v>
      </c>
      <c r="AK28" s="296">
        <v>195</v>
      </c>
      <c r="AL28" s="296">
        <v>207</v>
      </c>
      <c r="AM28" s="296">
        <v>224</v>
      </c>
      <c r="AN28" s="296">
        <v>230</v>
      </c>
      <c r="AO28" s="296">
        <v>227</v>
      </c>
      <c r="AP28" s="296">
        <v>223</v>
      </c>
      <c r="AQ28" s="296">
        <v>230</v>
      </c>
      <c r="AR28" s="296">
        <v>237</v>
      </c>
      <c r="AS28" s="296">
        <v>260</v>
      </c>
      <c r="AT28" s="296">
        <v>271</v>
      </c>
      <c r="AU28" s="296">
        <v>276</v>
      </c>
      <c r="AV28" s="296">
        <v>248</v>
      </c>
      <c r="AW28" s="296">
        <v>232</v>
      </c>
      <c r="AX28" s="296">
        <v>234</v>
      </c>
      <c r="AY28" s="296">
        <v>222</v>
      </c>
      <c r="AZ28" s="296">
        <v>241</v>
      </c>
      <c r="BA28" s="296">
        <v>234</v>
      </c>
      <c r="BB28" s="296">
        <v>231</v>
      </c>
      <c r="BC28" s="296">
        <v>232</v>
      </c>
      <c r="BD28" s="296">
        <v>228</v>
      </c>
      <c r="BE28" s="296">
        <v>232</v>
      </c>
      <c r="BF28" s="296">
        <v>230</v>
      </c>
      <c r="BG28" s="296">
        <v>233</v>
      </c>
      <c r="BH28" s="296">
        <v>248</v>
      </c>
      <c r="BI28" s="296">
        <v>252</v>
      </c>
      <c r="BJ28" s="296">
        <v>287</v>
      </c>
      <c r="BK28" s="296">
        <v>277</v>
      </c>
      <c r="BL28" s="296">
        <v>292</v>
      </c>
      <c r="BM28" s="296">
        <v>281</v>
      </c>
      <c r="BN28" s="296">
        <v>287</v>
      </c>
      <c r="BO28" s="296">
        <v>288</v>
      </c>
      <c r="BP28" s="296">
        <v>283</v>
      </c>
      <c r="BQ28" s="296">
        <v>285</v>
      </c>
      <c r="BR28" s="296">
        <v>287</v>
      </c>
      <c r="BS28" s="296">
        <v>279</v>
      </c>
      <c r="BT28" s="296">
        <v>271</v>
      </c>
      <c r="BU28" s="296">
        <v>248</v>
      </c>
      <c r="BV28" s="296">
        <v>259</v>
      </c>
      <c r="BW28" s="296">
        <v>277</v>
      </c>
    </row>
    <row r="29" spans="1:75" x14ac:dyDescent="0.25">
      <c r="A29" t="s">
        <v>26</v>
      </c>
      <c r="B29" s="296">
        <v>2948</v>
      </c>
      <c r="C29" s="296">
        <v>2982</v>
      </c>
      <c r="D29" s="296">
        <v>3124</v>
      </c>
      <c r="E29" s="296">
        <v>3176</v>
      </c>
      <c r="F29" s="296">
        <v>3170</v>
      </c>
      <c r="G29" s="296">
        <v>3166</v>
      </c>
      <c r="H29" s="296">
        <v>3112</v>
      </c>
      <c r="I29" s="296">
        <v>3057</v>
      </c>
      <c r="J29" s="296">
        <v>3035</v>
      </c>
      <c r="K29" s="296">
        <v>3079</v>
      </c>
      <c r="L29" s="296">
        <v>3086</v>
      </c>
      <c r="M29" s="296">
        <v>3055</v>
      </c>
      <c r="N29" s="296">
        <v>3072</v>
      </c>
      <c r="O29" s="296">
        <v>3037</v>
      </c>
      <c r="P29" s="296">
        <v>3073</v>
      </c>
      <c r="Q29" s="296">
        <v>3079</v>
      </c>
      <c r="R29" s="296">
        <v>3088</v>
      </c>
      <c r="S29" s="296">
        <v>3123</v>
      </c>
      <c r="T29" s="296">
        <v>3046</v>
      </c>
      <c r="U29" s="296">
        <v>3049</v>
      </c>
      <c r="V29" s="296">
        <v>3020</v>
      </c>
      <c r="W29" s="296">
        <v>2968</v>
      </c>
      <c r="X29" s="296">
        <v>2862</v>
      </c>
      <c r="Y29" s="296">
        <v>2792</v>
      </c>
      <c r="Z29" s="296">
        <v>2707</v>
      </c>
      <c r="AA29" s="296">
        <v>2617</v>
      </c>
      <c r="AB29" s="296">
        <v>2576</v>
      </c>
      <c r="AC29" s="296">
        <v>2588</v>
      </c>
      <c r="AD29" s="296">
        <v>2537</v>
      </c>
      <c r="AE29" s="296">
        <v>2490</v>
      </c>
      <c r="AF29" s="296">
        <v>2426</v>
      </c>
      <c r="AG29" s="296">
        <v>2401</v>
      </c>
      <c r="AH29" s="296">
        <v>2345</v>
      </c>
      <c r="AI29" s="296">
        <v>2305</v>
      </c>
      <c r="AJ29" s="296">
        <v>2215</v>
      </c>
      <c r="AK29" s="296">
        <v>2142</v>
      </c>
      <c r="AL29" s="296">
        <v>2111</v>
      </c>
      <c r="AM29" s="296">
        <v>2162</v>
      </c>
      <c r="AN29" s="296">
        <v>2224</v>
      </c>
      <c r="AO29" s="296">
        <v>2232</v>
      </c>
      <c r="AP29" s="296">
        <v>2315</v>
      </c>
      <c r="AQ29" s="296">
        <v>2345</v>
      </c>
      <c r="AR29" s="296">
        <v>2361</v>
      </c>
      <c r="AS29" s="296">
        <v>2317</v>
      </c>
      <c r="AT29" s="296">
        <v>2197</v>
      </c>
      <c r="AU29" s="296">
        <v>2223</v>
      </c>
      <c r="AV29" s="296">
        <v>2237</v>
      </c>
      <c r="AW29" s="296">
        <v>2178</v>
      </c>
      <c r="AX29" s="296">
        <v>2130</v>
      </c>
      <c r="AY29" s="296">
        <v>2178</v>
      </c>
      <c r="AZ29" s="296">
        <v>2112</v>
      </c>
      <c r="BA29" s="296">
        <v>2027</v>
      </c>
      <c r="BB29" s="296">
        <v>1915</v>
      </c>
      <c r="BC29" s="296">
        <v>1834</v>
      </c>
      <c r="BD29" s="296">
        <v>1789</v>
      </c>
      <c r="BE29" s="296">
        <v>1676</v>
      </c>
      <c r="BF29" s="296">
        <v>1613</v>
      </c>
      <c r="BG29" s="296">
        <v>1580</v>
      </c>
      <c r="BH29" s="296">
        <v>1578</v>
      </c>
      <c r="BI29" s="296">
        <v>1563</v>
      </c>
      <c r="BJ29" s="296">
        <v>1515</v>
      </c>
      <c r="BK29" s="296">
        <v>1532</v>
      </c>
      <c r="BL29" s="296">
        <v>1624</v>
      </c>
      <c r="BM29" s="296">
        <v>1679</v>
      </c>
      <c r="BN29" s="296">
        <v>1675</v>
      </c>
      <c r="BO29" s="296">
        <v>1770</v>
      </c>
      <c r="BP29" s="296">
        <v>1880</v>
      </c>
      <c r="BQ29" s="296">
        <v>1841</v>
      </c>
      <c r="BR29" s="296">
        <v>1827</v>
      </c>
      <c r="BS29" s="296">
        <v>1808</v>
      </c>
      <c r="BT29" s="296">
        <v>1844</v>
      </c>
      <c r="BU29" s="296">
        <v>1825</v>
      </c>
      <c r="BV29" s="296">
        <v>1789</v>
      </c>
      <c r="BW29" s="296">
        <v>1827</v>
      </c>
    </row>
    <row r="30" spans="1:75" x14ac:dyDescent="0.25">
      <c r="A30" t="s">
        <v>27</v>
      </c>
      <c r="B30" s="296">
        <v>120</v>
      </c>
      <c r="C30" s="296">
        <v>131</v>
      </c>
      <c r="D30" s="296">
        <v>98</v>
      </c>
      <c r="E30" s="296">
        <v>93</v>
      </c>
      <c r="F30" s="296">
        <v>94</v>
      </c>
      <c r="G30" s="296">
        <v>86</v>
      </c>
      <c r="H30" s="296">
        <v>82</v>
      </c>
      <c r="I30" s="296">
        <v>72</v>
      </c>
      <c r="J30" s="296">
        <v>69</v>
      </c>
      <c r="K30" s="296">
        <v>64</v>
      </c>
      <c r="L30" s="296">
        <v>56</v>
      </c>
      <c r="M30" s="296">
        <v>56</v>
      </c>
      <c r="N30" s="296">
        <v>45</v>
      </c>
      <c r="O30" s="296">
        <v>43</v>
      </c>
      <c r="P30" s="296">
        <v>47</v>
      </c>
      <c r="Q30" s="296">
        <v>48</v>
      </c>
      <c r="R30" s="296">
        <v>50</v>
      </c>
      <c r="S30" s="296">
        <v>52</v>
      </c>
      <c r="T30" s="296">
        <v>48</v>
      </c>
      <c r="U30" s="296">
        <v>52</v>
      </c>
      <c r="V30" s="296">
        <v>48</v>
      </c>
      <c r="W30" s="296">
        <v>58</v>
      </c>
      <c r="X30" s="296">
        <v>69</v>
      </c>
      <c r="Y30" s="296">
        <v>76</v>
      </c>
      <c r="Z30" s="296">
        <v>81</v>
      </c>
      <c r="AA30" s="296">
        <v>86</v>
      </c>
      <c r="AB30" s="296">
        <v>81</v>
      </c>
      <c r="AC30" s="296">
        <v>85</v>
      </c>
      <c r="AD30" s="296">
        <v>82</v>
      </c>
      <c r="AE30" s="296">
        <v>87</v>
      </c>
      <c r="AF30" s="296">
        <v>80</v>
      </c>
      <c r="AG30" s="296">
        <v>83</v>
      </c>
      <c r="AH30" s="296">
        <v>75</v>
      </c>
      <c r="AI30" s="296">
        <v>79</v>
      </c>
      <c r="AJ30" s="296">
        <v>77</v>
      </c>
      <c r="AK30" s="296">
        <v>91</v>
      </c>
      <c r="AL30" s="296">
        <v>96</v>
      </c>
      <c r="AM30" s="296">
        <v>95</v>
      </c>
      <c r="AN30" s="296">
        <v>89</v>
      </c>
      <c r="AO30" s="296">
        <v>84</v>
      </c>
      <c r="AP30" s="296">
        <v>86</v>
      </c>
      <c r="AQ30" s="296">
        <v>78</v>
      </c>
      <c r="AR30" s="296">
        <v>79</v>
      </c>
      <c r="AS30" s="296">
        <v>74</v>
      </c>
      <c r="AT30" s="296">
        <v>77</v>
      </c>
      <c r="AU30" s="296">
        <v>73</v>
      </c>
      <c r="AV30" s="296">
        <v>73</v>
      </c>
      <c r="AW30" s="296">
        <v>73</v>
      </c>
      <c r="AX30" s="296">
        <v>79</v>
      </c>
      <c r="AY30" s="296">
        <v>78</v>
      </c>
      <c r="AZ30" s="296">
        <v>87</v>
      </c>
      <c r="BA30" s="296">
        <v>77</v>
      </c>
      <c r="BB30" s="296">
        <v>65</v>
      </c>
      <c r="BC30" s="296">
        <v>65</v>
      </c>
      <c r="BD30" s="296">
        <v>61</v>
      </c>
      <c r="BE30" s="296">
        <v>65</v>
      </c>
      <c r="BF30" s="296">
        <v>69</v>
      </c>
      <c r="BG30" s="296">
        <v>69</v>
      </c>
      <c r="BH30" s="296">
        <v>64</v>
      </c>
      <c r="BI30" s="296">
        <v>65</v>
      </c>
      <c r="BJ30" s="296">
        <v>58</v>
      </c>
      <c r="BK30" s="296">
        <v>63</v>
      </c>
      <c r="BL30" s="296">
        <v>60</v>
      </c>
      <c r="BM30" s="296">
        <v>78</v>
      </c>
      <c r="BN30" s="296">
        <v>69</v>
      </c>
      <c r="BO30" s="296">
        <v>83</v>
      </c>
      <c r="BP30" s="296">
        <v>81</v>
      </c>
      <c r="BQ30" s="296">
        <v>75</v>
      </c>
      <c r="BR30" s="296">
        <v>67</v>
      </c>
      <c r="BS30" s="296">
        <v>68</v>
      </c>
      <c r="BT30" s="296">
        <v>63</v>
      </c>
      <c r="BU30" s="296">
        <v>69</v>
      </c>
      <c r="BV30" s="296">
        <v>74</v>
      </c>
      <c r="BW30" s="296">
        <v>72</v>
      </c>
    </row>
    <row r="31" spans="1:75" x14ac:dyDescent="0.25">
      <c r="A31" t="s">
        <v>28</v>
      </c>
      <c r="B31" s="296">
        <v>221</v>
      </c>
      <c r="C31" s="296">
        <v>219</v>
      </c>
      <c r="D31" s="296">
        <v>200</v>
      </c>
      <c r="E31" s="296">
        <v>196</v>
      </c>
      <c r="F31" s="296">
        <v>195</v>
      </c>
      <c r="G31" s="296">
        <v>191</v>
      </c>
      <c r="H31" s="296">
        <v>174</v>
      </c>
      <c r="I31" s="296">
        <v>168</v>
      </c>
      <c r="J31" s="296">
        <v>169</v>
      </c>
      <c r="K31" s="296">
        <v>174</v>
      </c>
      <c r="L31" s="296">
        <v>167</v>
      </c>
      <c r="M31" s="296">
        <v>180</v>
      </c>
      <c r="N31" s="296">
        <v>177</v>
      </c>
      <c r="O31" s="296">
        <v>182</v>
      </c>
      <c r="P31" s="296">
        <v>191</v>
      </c>
      <c r="Q31" s="296">
        <v>193</v>
      </c>
      <c r="R31" s="296">
        <v>192</v>
      </c>
      <c r="S31" s="296">
        <v>180</v>
      </c>
      <c r="T31" s="296">
        <v>165</v>
      </c>
      <c r="U31" s="296">
        <v>154</v>
      </c>
      <c r="V31" s="296">
        <v>167</v>
      </c>
      <c r="W31" s="296">
        <v>189</v>
      </c>
      <c r="X31" s="296">
        <v>180</v>
      </c>
      <c r="Y31" s="296">
        <v>180</v>
      </c>
      <c r="Z31" s="296">
        <v>183</v>
      </c>
      <c r="AA31" s="296">
        <v>181</v>
      </c>
      <c r="AB31" s="296">
        <v>166</v>
      </c>
      <c r="AC31" s="296">
        <v>170</v>
      </c>
      <c r="AD31" s="296">
        <v>169</v>
      </c>
      <c r="AE31" s="296">
        <v>168</v>
      </c>
      <c r="AF31" s="296">
        <v>172</v>
      </c>
      <c r="AG31" s="296">
        <v>183</v>
      </c>
      <c r="AH31" s="296">
        <v>197</v>
      </c>
      <c r="AI31" s="296">
        <v>205</v>
      </c>
      <c r="AJ31" s="296">
        <v>224</v>
      </c>
      <c r="AK31" s="296">
        <v>226</v>
      </c>
      <c r="AL31" s="296">
        <v>209</v>
      </c>
      <c r="AM31" s="296">
        <v>196</v>
      </c>
      <c r="AN31" s="296">
        <v>200</v>
      </c>
      <c r="AO31" s="296">
        <v>196</v>
      </c>
      <c r="AP31" s="296">
        <v>185</v>
      </c>
      <c r="AQ31" s="296">
        <v>196</v>
      </c>
      <c r="AR31" s="296">
        <v>186</v>
      </c>
      <c r="AS31" s="296">
        <v>155</v>
      </c>
      <c r="AT31" s="296">
        <v>139</v>
      </c>
      <c r="AU31" s="296">
        <v>150</v>
      </c>
      <c r="AV31" s="296">
        <v>153</v>
      </c>
      <c r="AW31" s="296">
        <v>150</v>
      </c>
      <c r="AX31" s="296">
        <v>159</v>
      </c>
      <c r="AY31" s="296">
        <v>145</v>
      </c>
      <c r="AZ31" s="296">
        <v>139</v>
      </c>
      <c r="BA31" s="296">
        <v>163</v>
      </c>
      <c r="BB31" s="296">
        <v>176</v>
      </c>
      <c r="BC31" s="296">
        <v>198</v>
      </c>
      <c r="BD31" s="296">
        <v>221</v>
      </c>
      <c r="BE31" s="296">
        <v>207</v>
      </c>
      <c r="BF31" s="296">
        <v>211</v>
      </c>
      <c r="BG31" s="296">
        <v>205</v>
      </c>
      <c r="BH31" s="296">
        <v>197</v>
      </c>
      <c r="BI31" s="296">
        <v>190</v>
      </c>
      <c r="BJ31" s="296">
        <v>203</v>
      </c>
      <c r="BK31" s="296">
        <v>214</v>
      </c>
      <c r="BL31" s="296">
        <v>230</v>
      </c>
      <c r="BM31" s="296">
        <v>215</v>
      </c>
      <c r="BN31" s="296">
        <v>237</v>
      </c>
      <c r="BO31" s="296">
        <v>260</v>
      </c>
      <c r="BP31" s="296">
        <v>258</v>
      </c>
      <c r="BQ31" s="296">
        <v>280</v>
      </c>
      <c r="BR31" s="296">
        <v>291</v>
      </c>
      <c r="BS31" s="296">
        <v>316</v>
      </c>
      <c r="BT31" s="296">
        <v>330</v>
      </c>
      <c r="BU31" s="296">
        <v>332</v>
      </c>
      <c r="BV31" s="296">
        <v>345</v>
      </c>
      <c r="BW31" s="296">
        <v>339</v>
      </c>
    </row>
    <row r="32" spans="1:75" x14ac:dyDescent="0.25">
      <c r="A32" t="s">
        <v>29</v>
      </c>
      <c r="B32" s="296">
        <v>277</v>
      </c>
      <c r="C32" s="296">
        <v>281</v>
      </c>
      <c r="D32" s="296">
        <v>285</v>
      </c>
      <c r="E32" s="296">
        <v>293</v>
      </c>
      <c r="F32" s="296">
        <v>295</v>
      </c>
      <c r="G32" s="296">
        <v>291</v>
      </c>
      <c r="H32" s="296">
        <v>290</v>
      </c>
      <c r="I32" s="296">
        <v>278</v>
      </c>
      <c r="J32" s="296">
        <v>297</v>
      </c>
      <c r="K32" s="296">
        <v>311</v>
      </c>
      <c r="L32" s="296">
        <v>328</v>
      </c>
      <c r="M32" s="296">
        <v>352</v>
      </c>
      <c r="N32" s="296">
        <v>355</v>
      </c>
      <c r="O32" s="296">
        <v>376</v>
      </c>
      <c r="P32" s="296">
        <v>414</v>
      </c>
      <c r="Q32" s="296">
        <v>399</v>
      </c>
      <c r="R32" s="296">
        <v>386</v>
      </c>
      <c r="S32" s="296">
        <v>388</v>
      </c>
      <c r="T32" s="296">
        <v>358</v>
      </c>
      <c r="U32" s="296">
        <v>333</v>
      </c>
      <c r="V32" s="296">
        <v>331</v>
      </c>
      <c r="W32" s="296">
        <v>345</v>
      </c>
      <c r="X32" s="296">
        <v>351</v>
      </c>
      <c r="Y32" s="296">
        <v>336</v>
      </c>
      <c r="Z32" s="296">
        <v>304</v>
      </c>
      <c r="AA32" s="296">
        <v>312</v>
      </c>
      <c r="AB32" s="296">
        <v>311</v>
      </c>
      <c r="AC32" s="296">
        <v>288</v>
      </c>
      <c r="AD32" s="296">
        <v>285</v>
      </c>
      <c r="AE32" s="296">
        <v>280</v>
      </c>
      <c r="AF32" s="296">
        <v>275</v>
      </c>
      <c r="AG32" s="296">
        <v>275</v>
      </c>
      <c r="AH32" s="296">
        <v>280</v>
      </c>
      <c r="AI32" s="296">
        <v>295</v>
      </c>
      <c r="AJ32" s="296">
        <v>301</v>
      </c>
      <c r="AK32" s="296">
        <v>329</v>
      </c>
      <c r="AL32" s="296">
        <v>359</v>
      </c>
      <c r="AM32" s="296">
        <v>378</v>
      </c>
      <c r="AN32" s="296">
        <v>385</v>
      </c>
      <c r="AO32" s="296">
        <v>406</v>
      </c>
      <c r="AP32" s="296">
        <v>424</v>
      </c>
      <c r="AQ32" s="296">
        <v>399</v>
      </c>
      <c r="AR32" s="296">
        <v>392</v>
      </c>
      <c r="AS32" s="296">
        <v>385</v>
      </c>
      <c r="AT32" s="296">
        <v>367</v>
      </c>
      <c r="AU32" s="296">
        <v>343</v>
      </c>
      <c r="AV32" s="296">
        <v>314</v>
      </c>
      <c r="AW32" s="296">
        <v>279</v>
      </c>
      <c r="AX32" s="296">
        <v>242</v>
      </c>
      <c r="AY32" s="296">
        <v>221</v>
      </c>
      <c r="AZ32" s="296">
        <v>218</v>
      </c>
      <c r="BA32" s="296">
        <v>189</v>
      </c>
      <c r="BB32" s="296">
        <v>171</v>
      </c>
      <c r="BC32" s="296">
        <v>182</v>
      </c>
      <c r="BD32" s="296">
        <v>182</v>
      </c>
      <c r="BE32" s="296">
        <v>200</v>
      </c>
      <c r="BF32" s="296">
        <v>206</v>
      </c>
      <c r="BG32" s="296">
        <v>206</v>
      </c>
      <c r="BH32" s="296">
        <v>223</v>
      </c>
      <c r="BI32" s="296">
        <v>254</v>
      </c>
      <c r="BJ32" s="296">
        <v>238</v>
      </c>
      <c r="BK32" s="296">
        <v>259</v>
      </c>
      <c r="BL32" s="296">
        <v>258</v>
      </c>
      <c r="BM32" s="296">
        <v>243</v>
      </c>
      <c r="BN32" s="296">
        <v>285</v>
      </c>
      <c r="BO32" s="296">
        <v>310</v>
      </c>
      <c r="BP32" s="296">
        <v>319</v>
      </c>
      <c r="BQ32" s="296">
        <v>341</v>
      </c>
      <c r="BR32" s="296">
        <v>378</v>
      </c>
      <c r="BS32" s="296">
        <v>381</v>
      </c>
      <c r="BT32" s="296">
        <v>362</v>
      </c>
      <c r="BU32" s="296">
        <v>351</v>
      </c>
      <c r="BV32" s="296">
        <v>340</v>
      </c>
      <c r="BW32" s="296">
        <v>341</v>
      </c>
    </row>
    <row r="33" spans="1:75" x14ac:dyDescent="0.25">
      <c r="A33" t="s">
        <v>30</v>
      </c>
      <c r="B33" s="296">
        <v>22</v>
      </c>
      <c r="C33" s="296">
        <v>22</v>
      </c>
      <c r="D33" s="296">
        <v>25</v>
      </c>
      <c r="E33" s="296">
        <v>28</v>
      </c>
      <c r="F33" s="296">
        <v>27</v>
      </c>
      <c r="G33" s="296">
        <v>25</v>
      </c>
      <c r="H33" s="296">
        <v>27</v>
      </c>
      <c r="I33" s="296">
        <v>25</v>
      </c>
      <c r="J33" s="296">
        <v>23</v>
      </c>
      <c r="K33" s="296">
        <v>20</v>
      </c>
      <c r="L33" s="296">
        <v>17</v>
      </c>
      <c r="M33" s="296">
        <v>20</v>
      </c>
      <c r="N33" s="296">
        <v>23</v>
      </c>
      <c r="O33" s="296">
        <v>22</v>
      </c>
      <c r="P33" s="296">
        <v>22</v>
      </c>
      <c r="Q33" s="296">
        <v>22</v>
      </c>
      <c r="R33" s="296">
        <v>25</v>
      </c>
      <c r="S33" s="296">
        <v>29</v>
      </c>
      <c r="T33" s="296">
        <v>28</v>
      </c>
      <c r="U33" s="296">
        <v>28</v>
      </c>
      <c r="V33" s="296">
        <v>21</v>
      </c>
      <c r="W33" s="296">
        <v>18</v>
      </c>
      <c r="X33" s="296">
        <v>17</v>
      </c>
      <c r="Y33" s="296">
        <v>19</v>
      </c>
      <c r="Z33" s="296">
        <v>18</v>
      </c>
      <c r="AA33" s="296">
        <v>14</v>
      </c>
      <c r="AB33" s="296">
        <v>10</v>
      </c>
      <c r="AC33" s="296">
        <v>7</v>
      </c>
      <c r="AD33" s="296">
        <v>10</v>
      </c>
      <c r="AE33" s="296">
        <v>8</v>
      </c>
      <c r="AF33" s="296">
        <v>9</v>
      </c>
      <c r="AG33" s="296">
        <v>15</v>
      </c>
      <c r="AH33" s="296">
        <v>11</v>
      </c>
      <c r="AI33" s="296">
        <v>13</v>
      </c>
      <c r="AJ33" s="296">
        <v>13</v>
      </c>
      <c r="AK33" s="296">
        <v>8</v>
      </c>
      <c r="AL33" s="296">
        <v>10</v>
      </c>
      <c r="AM33" s="296">
        <v>10</v>
      </c>
      <c r="AN33" s="296">
        <v>14</v>
      </c>
      <c r="AO33" s="296">
        <v>13</v>
      </c>
      <c r="AP33" s="296">
        <v>14</v>
      </c>
      <c r="AQ33" s="296">
        <v>9</v>
      </c>
      <c r="AR33" s="296">
        <v>10</v>
      </c>
      <c r="AS33" s="296">
        <v>9</v>
      </c>
      <c r="AT33" s="296">
        <v>3</v>
      </c>
      <c r="AU33" s="296">
        <v>6</v>
      </c>
      <c r="AV33" s="296">
        <v>7</v>
      </c>
      <c r="AW33" s="296">
        <v>9</v>
      </c>
      <c r="AX33" s="296">
        <v>10</v>
      </c>
      <c r="AY33" s="296">
        <v>12</v>
      </c>
      <c r="AZ33" s="296">
        <v>16</v>
      </c>
      <c r="BA33" s="296">
        <v>15</v>
      </c>
      <c r="BB33" s="296">
        <v>11</v>
      </c>
      <c r="BC33" s="296">
        <v>16</v>
      </c>
      <c r="BD33" s="296">
        <v>13</v>
      </c>
      <c r="BE33" s="296">
        <v>14</v>
      </c>
      <c r="BF33" s="296">
        <v>15</v>
      </c>
      <c r="BG33" s="296">
        <v>15</v>
      </c>
      <c r="BH33" s="296">
        <v>17</v>
      </c>
      <c r="BI33" s="296">
        <v>11</v>
      </c>
      <c r="BJ33" s="296">
        <v>12</v>
      </c>
      <c r="BK33" s="296">
        <v>13</v>
      </c>
      <c r="BL33" s="296">
        <v>10</v>
      </c>
      <c r="BM33" s="296">
        <v>8</v>
      </c>
      <c r="BN33" s="296">
        <v>8</v>
      </c>
      <c r="BO33" s="296">
        <v>8</v>
      </c>
      <c r="BP33" s="296">
        <v>11</v>
      </c>
      <c r="BQ33" s="296">
        <v>10</v>
      </c>
      <c r="BR33" s="296">
        <v>9</v>
      </c>
      <c r="BS33" s="296">
        <v>15</v>
      </c>
      <c r="BT33" s="296">
        <v>15</v>
      </c>
      <c r="BU33" s="296">
        <v>16</v>
      </c>
      <c r="BV33" s="296">
        <v>14</v>
      </c>
      <c r="BW33" s="296">
        <v>13</v>
      </c>
    </row>
    <row r="34" spans="1:75" x14ac:dyDescent="0.25">
      <c r="A34" t="s">
        <v>31</v>
      </c>
      <c r="B34" s="296">
        <v>2118</v>
      </c>
      <c r="C34" s="296">
        <v>2198</v>
      </c>
      <c r="D34" s="296">
        <v>2247</v>
      </c>
      <c r="E34" s="296">
        <v>2350</v>
      </c>
      <c r="F34" s="296">
        <v>2435</v>
      </c>
      <c r="G34" s="296">
        <v>2362</v>
      </c>
      <c r="H34" s="296">
        <v>2286</v>
      </c>
      <c r="I34" s="296">
        <v>2235</v>
      </c>
      <c r="J34" s="296">
        <v>2231</v>
      </c>
      <c r="K34" s="296">
        <v>2260</v>
      </c>
      <c r="L34" s="296">
        <v>2260</v>
      </c>
      <c r="M34" s="296">
        <v>2239</v>
      </c>
      <c r="N34" s="296">
        <v>2279</v>
      </c>
      <c r="O34" s="296">
        <v>2289</v>
      </c>
      <c r="P34" s="296">
        <v>2365</v>
      </c>
      <c r="Q34" s="296">
        <v>2386</v>
      </c>
      <c r="R34" s="296">
        <v>2415</v>
      </c>
      <c r="S34" s="296">
        <v>2505</v>
      </c>
      <c r="T34" s="296">
        <v>2538</v>
      </c>
      <c r="U34" s="296">
        <v>2606</v>
      </c>
      <c r="V34" s="296">
        <v>2605</v>
      </c>
      <c r="W34" s="296">
        <v>2665</v>
      </c>
      <c r="X34" s="296">
        <v>2694</v>
      </c>
      <c r="Y34" s="296">
        <v>2721</v>
      </c>
      <c r="Z34" s="296">
        <v>2576</v>
      </c>
      <c r="AA34" s="296">
        <v>2635</v>
      </c>
      <c r="AB34" s="296">
        <v>2553</v>
      </c>
      <c r="AC34" s="296">
        <v>2522</v>
      </c>
      <c r="AD34" s="296">
        <v>2426</v>
      </c>
      <c r="AE34" s="296">
        <v>2371</v>
      </c>
      <c r="AF34" s="296">
        <v>2287</v>
      </c>
      <c r="AG34" s="296">
        <v>2222</v>
      </c>
      <c r="AH34" s="296">
        <v>2191</v>
      </c>
      <c r="AI34" s="296">
        <v>2152</v>
      </c>
      <c r="AJ34" s="296">
        <v>2102</v>
      </c>
      <c r="AK34" s="296">
        <v>2057</v>
      </c>
      <c r="AL34" s="296">
        <v>2005</v>
      </c>
      <c r="AM34" s="296">
        <v>2102</v>
      </c>
      <c r="AN34" s="296">
        <v>2110</v>
      </c>
      <c r="AO34" s="296">
        <v>2075</v>
      </c>
      <c r="AP34" s="296">
        <v>1932</v>
      </c>
      <c r="AQ34" s="296">
        <v>1959</v>
      </c>
      <c r="AR34" s="296">
        <v>1886</v>
      </c>
      <c r="AS34" s="296">
        <v>1793</v>
      </c>
      <c r="AT34" s="296">
        <v>1715</v>
      </c>
      <c r="AU34" s="296">
        <v>1779</v>
      </c>
      <c r="AV34" s="296">
        <v>1768</v>
      </c>
      <c r="AW34" s="296">
        <v>1760</v>
      </c>
      <c r="AX34" s="296">
        <v>1754</v>
      </c>
      <c r="AY34" s="296">
        <v>1817</v>
      </c>
      <c r="AZ34" s="296">
        <v>1688</v>
      </c>
      <c r="BA34" s="296">
        <v>1574</v>
      </c>
      <c r="BB34" s="296">
        <v>1536</v>
      </c>
      <c r="BC34" s="296">
        <v>1522</v>
      </c>
      <c r="BD34" s="296">
        <v>1505</v>
      </c>
      <c r="BE34" s="296">
        <v>1558</v>
      </c>
      <c r="BF34" s="296">
        <v>1590</v>
      </c>
      <c r="BG34" s="296">
        <v>1517</v>
      </c>
      <c r="BH34" s="296">
        <v>1460</v>
      </c>
      <c r="BI34" s="296">
        <v>1394</v>
      </c>
      <c r="BJ34" s="296">
        <v>1353</v>
      </c>
      <c r="BK34" s="296">
        <v>1337</v>
      </c>
      <c r="BL34" s="296">
        <v>1319</v>
      </c>
      <c r="BM34" s="296">
        <v>1335</v>
      </c>
      <c r="BN34" s="296">
        <v>1297</v>
      </c>
      <c r="BO34" s="296">
        <v>1333</v>
      </c>
      <c r="BP34" s="296">
        <v>1405</v>
      </c>
      <c r="BQ34" s="296">
        <v>1483</v>
      </c>
      <c r="BR34" s="296">
        <v>1455</v>
      </c>
      <c r="BS34" s="296">
        <v>1427</v>
      </c>
      <c r="BT34" s="296">
        <v>1428</v>
      </c>
      <c r="BU34" s="296">
        <v>1481</v>
      </c>
      <c r="BV34" s="296">
        <v>1573</v>
      </c>
      <c r="BW34" s="296">
        <v>1537</v>
      </c>
    </row>
    <row r="35" spans="1:75" x14ac:dyDescent="0.25">
      <c r="A35" t="s">
        <v>32</v>
      </c>
      <c r="B35" s="296">
        <v>203</v>
      </c>
      <c r="C35" s="296">
        <v>213</v>
      </c>
      <c r="D35" s="296">
        <v>216</v>
      </c>
      <c r="E35" s="296">
        <v>192</v>
      </c>
      <c r="F35" s="296">
        <v>209</v>
      </c>
      <c r="G35" s="296">
        <v>205</v>
      </c>
      <c r="H35" s="296">
        <v>200</v>
      </c>
      <c r="I35" s="296">
        <v>206</v>
      </c>
      <c r="J35" s="296">
        <v>204</v>
      </c>
      <c r="K35" s="296">
        <v>235</v>
      </c>
      <c r="L35" s="296">
        <v>240</v>
      </c>
      <c r="M35" s="296">
        <v>266</v>
      </c>
      <c r="N35" s="296">
        <v>307</v>
      </c>
      <c r="O35" s="296">
        <v>299</v>
      </c>
      <c r="P35" s="296">
        <v>308</v>
      </c>
      <c r="Q35" s="296">
        <v>295</v>
      </c>
      <c r="R35" s="296">
        <v>316</v>
      </c>
      <c r="S35" s="296">
        <v>304</v>
      </c>
      <c r="T35" s="296">
        <v>306</v>
      </c>
      <c r="U35" s="296">
        <v>306</v>
      </c>
      <c r="V35" s="296">
        <v>323</v>
      </c>
      <c r="W35" s="296">
        <v>323</v>
      </c>
      <c r="X35" s="296">
        <v>298</v>
      </c>
      <c r="Y35" s="296">
        <v>297</v>
      </c>
      <c r="Z35" s="296">
        <v>290</v>
      </c>
      <c r="AA35" s="296">
        <v>282</v>
      </c>
      <c r="AB35" s="296">
        <v>279</v>
      </c>
      <c r="AC35" s="296">
        <v>250</v>
      </c>
      <c r="AD35" s="296">
        <v>239</v>
      </c>
      <c r="AE35" s="296">
        <v>249</v>
      </c>
      <c r="AF35" s="296">
        <v>253</v>
      </c>
      <c r="AG35" s="296">
        <v>275</v>
      </c>
      <c r="AH35" s="296">
        <v>286</v>
      </c>
      <c r="AI35" s="296">
        <v>312</v>
      </c>
      <c r="AJ35" s="296">
        <v>326</v>
      </c>
      <c r="AK35" s="296">
        <v>320</v>
      </c>
      <c r="AL35" s="296">
        <v>315</v>
      </c>
      <c r="AM35" s="296">
        <v>327</v>
      </c>
      <c r="AN35" s="296">
        <v>326</v>
      </c>
      <c r="AO35" s="296">
        <v>339</v>
      </c>
      <c r="AP35" s="296">
        <v>335</v>
      </c>
      <c r="AQ35" s="296">
        <v>324</v>
      </c>
      <c r="AR35" s="296">
        <v>293</v>
      </c>
      <c r="AS35" s="296">
        <v>280</v>
      </c>
      <c r="AT35" s="296">
        <v>273</v>
      </c>
      <c r="AU35" s="296">
        <v>281</v>
      </c>
      <c r="AV35" s="296">
        <v>268</v>
      </c>
      <c r="AW35" s="296">
        <v>257</v>
      </c>
      <c r="AX35" s="296">
        <v>276</v>
      </c>
      <c r="AY35" s="296">
        <v>253</v>
      </c>
      <c r="AZ35" s="296">
        <v>243</v>
      </c>
      <c r="BA35" s="296">
        <v>228</v>
      </c>
      <c r="BB35" s="296">
        <v>236</v>
      </c>
      <c r="BC35" s="296">
        <v>253</v>
      </c>
      <c r="BD35" s="296">
        <v>263</v>
      </c>
      <c r="BE35" s="296">
        <v>271</v>
      </c>
      <c r="BF35" s="296">
        <v>273</v>
      </c>
      <c r="BG35" s="296">
        <v>288</v>
      </c>
      <c r="BH35" s="296">
        <v>318</v>
      </c>
      <c r="BI35" s="296">
        <v>338</v>
      </c>
      <c r="BJ35" s="296">
        <v>344</v>
      </c>
      <c r="BK35" s="296">
        <v>363</v>
      </c>
      <c r="BL35" s="296">
        <v>378</v>
      </c>
      <c r="BM35" s="296">
        <v>377</v>
      </c>
      <c r="BN35" s="296">
        <v>389</v>
      </c>
      <c r="BO35" s="296">
        <v>387</v>
      </c>
      <c r="BP35" s="296">
        <v>394</v>
      </c>
      <c r="BQ35" s="296">
        <v>430</v>
      </c>
      <c r="BR35" s="296">
        <v>468</v>
      </c>
      <c r="BS35" s="296">
        <v>505</v>
      </c>
      <c r="BT35" s="296">
        <v>568</v>
      </c>
      <c r="BU35" s="296">
        <v>589</v>
      </c>
      <c r="BV35" s="296">
        <v>554</v>
      </c>
      <c r="BW35" s="296">
        <v>468</v>
      </c>
    </row>
    <row r="36" spans="1:75" x14ac:dyDescent="0.25">
      <c r="A36" t="s">
        <v>33</v>
      </c>
      <c r="B36" s="296">
        <v>118</v>
      </c>
      <c r="C36" s="296">
        <v>119</v>
      </c>
      <c r="D36" s="296">
        <v>125</v>
      </c>
      <c r="E36" s="296">
        <v>125</v>
      </c>
      <c r="F36" s="296">
        <v>121</v>
      </c>
      <c r="G36" s="296">
        <v>112</v>
      </c>
      <c r="H36" s="296">
        <v>130</v>
      </c>
      <c r="I36" s="296">
        <v>128</v>
      </c>
      <c r="J36" s="296">
        <v>143</v>
      </c>
      <c r="K36" s="296">
        <v>154</v>
      </c>
      <c r="L36" s="296">
        <v>154</v>
      </c>
      <c r="M36" s="296">
        <v>148</v>
      </c>
      <c r="N36" s="296">
        <v>144</v>
      </c>
      <c r="O36" s="296">
        <v>144</v>
      </c>
      <c r="P36" s="296">
        <v>149</v>
      </c>
      <c r="Q36" s="296">
        <v>157</v>
      </c>
      <c r="R36" s="296">
        <v>147</v>
      </c>
      <c r="S36" s="296">
        <v>148</v>
      </c>
      <c r="T36" s="296">
        <v>146</v>
      </c>
      <c r="U36" s="296">
        <v>147</v>
      </c>
      <c r="V36" s="296">
        <v>147</v>
      </c>
      <c r="W36" s="296">
        <v>151</v>
      </c>
      <c r="X36" s="296">
        <v>154</v>
      </c>
      <c r="Y36" s="296">
        <v>158</v>
      </c>
      <c r="Z36" s="296">
        <v>157</v>
      </c>
      <c r="AA36" s="296">
        <v>173</v>
      </c>
      <c r="AB36" s="296">
        <v>184</v>
      </c>
      <c r="AC36" s="296">
        <v>184</v>
      </c>
      <c r="AD36" s="296">
        <v>197</v>
      </c>
      <c r="AE36" s="296">
        <v>187</v>
      </c>
      <c r="AF36" s="296">
        <v>186</v>
      </c>
      <c r="AG36" s="296">
        <v>175</v>
      </c>
      <c r="AH36" s="296">
        <v>166</v>
      </c>
      <c r="AI36" s="296">
        <v>186</v>
      </c>
      <c r="AJ36" s="296">
        <v>173</v>
      </c>
      <c r="AK36" s="296">
        <v>177</v>
      </c>
      <c r="AL36" s="296">
        <v>174</v>
      </c>
      <c r="AM36" s="296">
        <v>167</v>
      </c>
      <c r="AN36" s="296">
        <v>163</v>
      </c>
      <c r="AO36" s="296">
        <v>153</v>
      </c>
      <c r="AP36" s="296">
        <v>151</v>
      </c>
      <c r="AQ36" s="296">
        <v>151</v>
      </c>
      <c r="AR36" s="296">
        <v>145</v>
      </c>
      <c r="AS36" s="296">
        <v>138</v>
      </c>
      <c r="AT36" s="296">
        <v>131</v>
      </c>
      <c r="AU36" s="296">
        <v>132</v>
      </c>
      <c r="AV36" s="296">
        <v>137</v>
      </c>
      <c r="AW36" s="296">
        <v>124</v>
      </c>
      <c r="AX36" s="296">
        <v>111</v>
      </c>
      <c r="AY36" s="296">
        <v>113</v>
      </c>
      <c r="AZ36" s="296">
        <v>113</v>
      </c>
      <c r="BA36" s="296">
        <v>118</v>
      </c>
      <c r="BB36" s="296">
        <v>118</v>
      </c>
      <c r="BC36" s="296">
        <v>137</v>
      </c>
      <c r="BD36" s="296">
        <v>138</v>
      </c>
      <c r="BE36" s="296">
        <v>128</v>
      </c>
      <c r="BF36" s="296">
        <v>116</v>
      </c>
      <c r="BG36" s="296">
        <v>106</v>
      </c>
      <c r="BH36" s="296">
        <v>89</v>
      </c>
      <c r="BI36" s="296">
        <v>84</v>
      </c>
      <c r="BJ36" s="296">
        <v>81</v>
      </c>
      <c r="BK36" s="296">
        <v>96</v>
      </c>
      <c r="BL36" s="296">
        <v>105</v>
      </c>
      <c r="BM36" s="296">
        <v>110</v>
      </c>
      <c r="BN36" s="296">
        <v>108</v>
      </c>
      <c r="BO36" s="296">
        <v>113</v>
      </c>
      <c r="BP36" s="296">
        <v>108</v>
      </c>
      <c r="BQ36" s="296">
        <v>110</v>
      </c>
      <c r="BR36" s="296">
        <v>97</v>
      </c>
      <c r="BS36" s="296">
        <v>112</v>
      </c>
      <c r="BT36" s="296">
        <v>118</v>
      </c>
      <c r="BU36" s="296">
        <v>127</v>
      </c>
      <c r="BV36" s="296">
        <v>124</v>
      </c>
      <c r="BW36" s="296">
        <v>120</v>
      </c>
    </row>
    <row r="37" spans="1:75" x14ac:dyDescent="0.25">
      <c r="A37" t="s">
        <v>34</v>
      </c>
      <c r="B37" s="296">
        <v>83</v>
      </c>
      <c r="C37" s="296">
        <v>78</v>
      </c>
      <c r="D37" s="296">
        <v>74</v>
      </c>
      <c r="E37" s="296">
        <v>62</v>
      </c>
      <c r="F37" s="296">
        <v>53</v>
      </c>
      <c r="G37" s="296">
        <v>53</v>
      </c>
      <c r="H37" s="296">
        <v>54</v>
      </c>
      <c r="I37" s="296">
        <v>47</v>
      </c>
      <c r="J37" s="296">
        <v>44</v>
      </c>
      <c r="K37" s="296">
        <v>54</v>
      </c>
      <c r="L37" s="296">
        <v>48</v>
      </c>
      <c r="M37" s="296">
        <v>55</v>
      </c>
      <c r="N37" s="296">
        <v>46</v>
      </c>
      <c r="O37" s="296">
        <v>53</v>
      </c>
      <c r="P37" s="296">
        <v>59</v>
      </c>
      <c r="Q37" s="296">
        <v>55</v>
      </c>
      <c r="R37" s="296">
        <v>58</v>
      </c>
      <c r="S37" s="296">
        <v>64</v>
      </c>
      <c r="T37" s="296">
        <v>74</v>
      </c>
      <c r="U37" s="296">
        <v>60</v>
      </c>
      <c r="V37" s="296">
        <v>58</v>
      </c>
      <c r="W37" s="296">
        <v>62</v>
      </c>
      <c r="X37" s="296">
        <v>61</v>
      </c>
      <c r="Y37" s="296">
        <v>84</v>
      </c>
      <c r="Z37" s="296">
        <v>82</v>
      </c>
      <c r="AA37" s="296">
        <v>82</v>
      </c>
      <c r="AB37" s="296">
        <v>75</v>
      </c>
      <c r="AC37" s="296">
        <v>94</v>
      </c>
      <c r="AD37" s="296">
        <v>84</v>
      </c>
      <c r="AE37" s="296">
        <v>86</v>
      </c>
      <c r="AF37" s="296">
        <v>77</v>
      </c>
      <c r="AG37" s="296">
        <v>73</v>
      </c>
      <c r="AH37" s="296">
        <v>69</v>
      </c>
      <c r="AI37" s="296">
        <v>56</v>
      </c>
      <c r="AJ37" s="296">
        <v>50</v>
      </c>
      <c r="AK37" s="296">
        <v>51</v>
      </c>
      <c r="AL37" s="296">
        <v>59</v>
      </c>
      <c r="AM37" s="296">
        <v>65</v>
      </c>
      <c r="AN37" s="296">
        <v>56</v>
      </c>
      <c r="AO37" s="296">
        <v>63</v>
      </c>
      <c r="AP37" s="296">
        <v>54</v>
      </c>
      <c r="AQ37" s="296">
        <v>48</v>
      </c>
      <c r="AR37" s="296">
        <v>44</v>
      </c>
      <c r="AS37" s="296">
        <v>46</v>
      </c>
      <c r="AT37" s="296">
        <v>48</v>
      </c>
      <c r="AU37" s="296">
        <v>48</v>
      </c>
      <c r="AV37" s="296">
        <v>46</v>
      </c>
      <c r="AW37" s="296">
        <v>46</v>
      </c>
      <c r="AX37" s="296">
        <v>41</v>
      </c>
      <c r="AY37" s="296">
        <v>44</v>
      </c>
      <c r="AZ37" s="296">
        <v>44</v>
      </c>
      <c r="BA37" s="296">
        <v>47</v>
      </c>
      <c r="BB37" s="296">
        <v>50</v>
      </c>
      <c r="BC37" s="296">
        <v>44</v>
      </c>
      <c r="BD37" s="296">
        <v>47</v>
      </c>
      <c r="BE37" s="296">
        <v>41</v>
      </c>
      <c r="BF37" s="296">
        <v>39</v>
      </c>
      <c r="BG37" s="296">
        <v>44</v>
      </c>
      <c r="BH37" s="296">
        <v>51</v>
      </c>
      <c r="BI37" s="296">
        <v>48</v>
      </c>
      <c r="BJ37" s="296">
        <v>48</v>
      </c>
      <c r="BK37" s="296">
        <v>55</v>
      </c>
      <c r="BL37" s="296">
        <v>50</v>
      </c>
      <c r="BM37" s="296">
        <v>52</v>
      </c>
      <c r="BN37" s="296">
        <v>56</v>
      </c>
      <c r="BO37" s="296">
        <v>61</v>
      </c>
      <c r="BP37" s="296">
        <v>55</v>
      </c>
      <c r="BQ37" s="296">
        <v>56</v>
      </c>
      <c r="BR37" s="296">
        <v>49</v>
      </c>
      <c r="BS37" s="296">
        <v>56</v>
      </c>
      <c r="BT37" s="296">
        <v>57</v>
      </c>
      <c r="BU37" s="296">
        <v>61</v>
      </c>
      <c r="BV37" s="296">
        <v>55</v>
      </c>
      <c r="BW37" s="296">
        <v>48</v>
      </c>
    </row>
    <row r="38" spans="1:75" x14ac:dyDescent="0.25">
      <c r="A38" t="s">
        <v>35</v>
      </c>
      <c r="B38" s="296">
        <v>45570</v>
      </c>
      <c r="C38" s="296">
        <v>46183</v>
      </c>
      <c r="D38" s="296">
        <v>46750</v>
      </c>
      <c r="E38" s="296">
        <v>47052</v>
      </c>
      <c r="F38" s="296">
        <v>47048</v>
      </c>
      <c r="G38" s="296">
        <v>47078</v>
      </c>
      <c r="H38" s="296">
        <v>47163</v>
      </c>
      <c r="I38" s="296">
        <v>46715</v>
      </c>
      <c r="J38" s="296">
        <v>45706</v>
      </c>
      <c r="K38" s="296">
        <v>43898</v>
      </c>
      <c r="L38" s="296">
        <v>41063</v>
      </c>
      <c r="M38" s="296">
        <v>38839</v>
      </c>
      <c r="N38" s="296">
        <v>36815</v>
      </c>
      <c r="O38" s="296">
        <v>35408</v>
      </c>
      <c r="P38" s="296">
        <v>34169</v>
      </c>
      <c r="Q38" s="296">
        <v>33169</v>
      </c>
      <c r="R38" s="296">
        <v>31999</v>
      </c>
      <c r="S38" s="296">
        <v>31406</v>
      </c>
      <c r="T38" s="296">
        <v>30845</v>
      </c>
      <c r="U38" s="296">
        <v>29959</v>
      </c>
      <c r="V38" s="296">
        <v>29412</v>
      </c>
      <c r="W38" s="296">
        <v>28675</v>
      </c>
      <c r="X38" s="296">
        <v>28205</v>
      </c>
      <c r="Y38" s="296">
        <v>27424</v>
      </c>
      <c r="Z38" s="296">
        <v>26546</v>
      </c>
      <c r="AA38" s="296">
        <v>26137</v>
      </c>
      <c r="AB38" s="296">
        <v>25533</v>
      </c>
      <c r="AC38" s="296">
        <v>24692</v>
      </c>
      <c r="AD38" s="296">
        <v>23776</v>
      </c>
      <c r="AE38" s="296">
        <v>23867</v>
      </c>
      <c r="AF38" s="296">
        <v>23525</v>
      </c>
      <c r="AG38" s="296">
        <v>22890</v>
      </c>
      <c r="AH38" s="296">
        <v>22309</v>
      </c>
      <c r="AI38" s="296">
        <v>22194</v>
      </c>
      <c r="AJ38" s="296">
        <v>22295</v>
      </c>
      <c r="AK38" s="296">
        <v>22021</v>
      </c>
      <c r="AL38" s="296">
        <v>21702</v>
      </c>
      <c r="AM38" s="296">
        <v>21709</v>
      </c>
      <c r="AN38" s="296">
        <v>21659</v>
      </c>
      <c r="AO38" s="296">
        <v>21293</v>
      </c>
      <c r="AP38" s="296">
        <v>20705</v>
      </c>
      <c r="AQ38" s="296">
        <v>20359</v>
      </c>
      <c r="AR38" s="296">
        <v>19811</v>
      </c>
      <c r="AS38" s="296">
        <v>19090</v>
      </c>
      <c r="AT38" s="296">
        <v>18463</v>
      </c>
      <c r="AU38" s="296">
        <v>18008</v>
      </c>
      <c r="AV38" s="296">
        <v>17677</v>
      </c>
      <c r="AW38" s="296">
        <v>17507</v>
      </c>
      <c r="AX38" s="296">
        <v>17343</v>
      </c>
      <c r="AY38" s="296">
        <v>16863</v>
      </c>
      <c r="AZ38" s="296">
        <v>16783</v>
      </c>
      <c r="BA38" s="296">
        <v>16756</v>
      </c>
      <c r="BB38" s="296">
        <v>16774</v>
      </c>
      <c r="BC38" s="296">
        <v>16732</v>
      </c>
      <c r="BD38" s="296">
        <v>16715</v>
      </c>
      <c r="BE38" s="296">
        <v>16528</v>
      </c>
      <c r="BF38" s="296">
        <v>16426</v>
      </c>
      <c r="BG38" s="296">
        <v>16505</v>
      </c>
      <c r="BH38" s="296">
        <v>16691</v>
      </c>
      <c r="BI38" s="296">
        <v>16854</v>
      </c>
      <c r="BJ38" s="296">
        <v>17247</v>
      </c>
      <c r="BK38" s="296">
        <v>17498</v>
      </c>
      <c r="BL38" s="296">
        <v>18087</v>
      </c>
      <c r="BM38" s="296">
        <v>18569</v>
      </c>
      <c r="BN38" s="296">
        <v>18913</v>
      </c>
      <c r="BO38" s="296">
        <v>18871</v>
      </c>
      <c r="BP38" s="296">
        <v>18943</v>
      </c>
      <c r="BQ38" s="296">
        <v>19212</v>
      </c>
      <c r="BR38" s="296">
        <v>19187</v>
      </c>
      <c r="BS38" s="296">
        <v>19110</v>
      </c>
      <c r="BT38" s="296">
        <v>19222</v>
      </c>
      <c r="BU38" s="296">
        <v>19406</v>
      </c>
      <c r="BV38" s="296">
        <v>19338</v>
      </c>
      <c r="BW38" s="296">
        <v>19259</v>
      </c>
    </row>
    <row r="39" spans="1:75" x14ac:dyDescent="0.25">
      <c r="A39" t="s">
        <v>36</v>
      </c>
      <c r="B39" s="296">
        <v>138</v>
      </c>
      <c r="C39" s="296">
        <v>161</v>
      </c>
      <c r="D39" s="296">
        <v>169</v>
      </c>
      <c r="E39" s="296">
        <v>161</v>
      </c>
      <c r="F39" s="296">
        <v>157</v>
      </c>
      <c r="G39" s="296">
        <v>152</v>
      </c>
      <c r="H39" s="296">
        <v>150</v>
      </c>
      <c r="I39" s="296">
        <v>127</v>
      </c>
      <c r="J39" s="296">
        <v>144</v>
      </c>
      <c r="K39" s="296">
        <v>161</v>
      </c>
      <c r="L39" s="296">
        <v>167</v>
      </c>
      <c r="M39" s="296">
        <v>160</v>
      </c>
      <c r="N39" s="296">
        <v>170</v>
      </c>
      <c r="O39" s="296">
        <v>178</v>
      </c>
      <c r="P39" s="296">
        <v>170</v>
      </c>
      <c r="Q39" s="296">
        <v>195</v>
      </c>
      <c r="R39" s="296">
        <v>192</v>
      </c>
      <c r="S39" s="296">
        <v>169</v>
      </c>
      <c r="T39" s="296">
        <v>181</v>
      </c>
      <c r="U39" s="296">
        <v>195</v>
      </c>
      <c r="V39" s="296">
        <v>203</v>
      </c>
      <c r="W39" s="296">
        <v>216</v>
      </c>
      <c r="X39" s="296">
        <v>209</v>
      </c>
      <c r="Y39" s="296">
        <v>199</v>
      </c>
      <c r="Z39" s="296">
        <v>215</v>
      </c>
      <c r="AA39" s="296">
        <v>219</v>
      </c>
      <c r="AB39" s="296">
        <v>262</v>
      </c>
      <c r="AC39" s="296">
        <v>276</v>
      </c>
      <c r="AD39" s="296">
        <v>301</v>
      </c>
      <c r="AE39" s="296">
        <v>289</v>
      </c>
      <c r="AF39" s="296">
        <v>268</v>
      </c>
      <c r="AG39" s="296">
        <v>275</v>
      </c>
      <c r="AH39" s="296">
        <v>286</v>
      </c>
      <c r="AI39" s="296">
        <v>318</v>
      </c>
      <c r="AJ39" s="296">
        <v>301</v>
      </c>
      <c r="AK39" s="296">
        <v>297</v>
      </c>
      <c r="AL39" s="296">
        <v>311</v>
      </c>
      <c r="AM39" s="296">
        <v>277</v>
      </c>
      <c r="AN39" s="296">
        <v>255</v>
      </c>
      <c r="AO39" s="296">
        <v>264</v>
      </c>
      <c r="AP39" s="296">
        <v>241</v>
      </c>
      <c r="AQ39" s="296">
        <v>243</v>
      </c>
      <c r="AR39" s="296">
        <v>216</v>
      </c>
      <c r="AS39" s="296">
        <v>225</v>
      </c>
      <c r="AT39" s="296">
        <v>217</v>
      </c>
      <c r="AU39" s="296">
        <v>204</v>
      </c>
      <c r="AV39" s="296">
        <v>219</v>
      </c>
      <c r="AW39" s="296">
        <v>191</v>
      </c>
      <c r="AX39" s="296">
        <v>178</v>
      </c>
      <c r="AY39" s="296">
        <v>189</v>
      </c>
      <c r="AZ39" s="296">
        <v>196</v>
      </c>
      <c r="BA39" s="296">
        <v>173</v>
      </c>
      <c r="BB39" s="296">
        <v>172</v>
      </c>
      <c r="BC39" s="296">
        <v>176</v>
      </c>
      <c r="BD39" s="296">
        <v>158</v>
      </c>
      <c r="BE39" s="296">
        <v>152</v>
      </c>
      <c r="BF39" s="296">
        <v>167</v>
      </c>
      <c r="BG39" s="296">
        <v>166</v>
      </c>
      <c r="BH39" s="296">
        <v>178</v>
      </c>
      <c r="BI39" s="296">
        <v>202</v>
      </c>
      <c r="BJ39" s="296">
        <v>209</v>
      </c>
      <c r="BK39" s="296">
        <v>229</v>
      </c>
      <c r="BL39" s="296">
        <v>269</v>
      </c>
      <c r="BM39" s="296">
        <v>280</v>
      </c>
      <c r="BN39" s="296">
        <v>284</v>
      </c>
      <c r="BO39" s="296">
        <v>289</v>
      </c>
      <c r="BP39" s="296">
        <v>294</v>
      </c>
      <c r="BQ39" s="296">
        <v>299</v>
      </c>
      <c r="BR39" s="296">
        <v>278</v>
      </c>
      <c r="BS39" s="296">
        <v>265</v>
      </c>
      <c r="BT39" s="296">
        <v>244</v>
      </c>
      <c r="BU39" s="296">
        <v>236</v>
      </c>
      <c r="BV39" s="296">
        <v>259</v>
      </c>
      <c r="BW39" s="296">
        <v>279</v>
      </c>
    </row>
    <row r="40" spans="1:75" x14ac:dyDescent="0.25">
      <c r="A40" t="s">
        <v>37</v>
      </c>
      <c r="B40" s="296">
        <v>151</v>
      </c>
      <c r="C40" s="296">
        <v>150</v>
      </c>
      <c r="D40" s="296">
        <v>154</v>
      </c>
      <c r="E40" s="296">
        <v>144</v>
      </c>
      <c r="F40" s="296">
        <v>143</v>
      </c>
      <c r="G40" s="296">
        <v>141</v>
      </c>
      <c r="H40" s="296">
        <v>136</v>
      </c>
      <c r="I40" s="296">
        <v>140</v>
      </c>
      <c r="J40" s="296">
        <v>139</v>
      </c>
      <c r="K40" s="296">
        <v>142</v>
      </c>
      <c r="L40" s="296">
        <v>135</v>
      </c>
      <c r="M40" s="296">
        <v>135</v>
      </c>
      <c r="N40" s="296">
        <v>135</v>
      </c>
      <c r="O40" s="296">
        <v>127</v>
      </c>
      <c r="P40" s="296">
        <v>116</v>
      </c>
      <c r="Q40" s="296">
        <v>114</v>
      </c>
      <c r="R40" s="296">
        <v>118</v>
      </c>
      <c r="S40" s="296">
        <v>120</v>
      </c>
      <c r="T40" s="296">
        <v>108</v>
      </c>
      <c r="U40" s="296">
        <v>102</v>
      </c>
      <c r="V40" s="296">
        <v>91</v>
      </c>
      <c r="W40" s="296">
        <v>97</v>
      </c>
      <c r="X40" s="296">
        <v>103</v>
      </c>
      <c r="Y40" s="296">
        <v>100</v>
      </c>
      <c r="Z40" s="296">
        <v>99</v>
      </c>
      <c r="AA40" s="296">
        <v>97</v>
      </c>
      <c r="AB40" s="296">
        <v>85</v>
      </c>
      <c r="AC40" s="296">
        <v>90</v>
      </c>
      <c r="AD40" s="296">
        <v>89</v>
      </c>
      <c r="AE40" s="296">
        <v>84</v>
      </c>
      <c r="AF40" s="296">
        <v>78</v>
      </c>
      <c r="AG40" s="296">
        <v>76</v>
      </c>
      <c r="AH40" s="296">
        <v>68</v>
      </c>
      <c r="AI40" s="296">
        <v>69</v>
      </c>
      <c r="AJ40" s="296">
        <v>66</v>
      </c>
      <c r="AK40" s="296">
        <v>60</v>
      </c>
      <c r="AL40" s="296">
        <v>61</v>
      </c>
      <c r="AM40" s="296">
        <v>64</v>
      </c>
      <c r="AN40" s="296">
        <v>64</v>
      </c>
      <c r="AO40" s="296">
        <v>60</v>
      </c>
      <c r="AP40" s="296">
        <v>53</v>
      </c>
      <c r="AQ40" s="296">
        <v>50</v>
      </c>
      <c r="AR40" s="296">
        <v>39</v>
      </c>
      <c r="AS40" s="296">
        <v>39</v>
      </c>
      <c r="AT40" s="296">
        <v>36</v>
      </c>
      <c r="AU40" s="296">
        <v>46</v>
      </c>
      <c r="AV40" s="296">
        <v>43</v>
      </c>
      <c r="AW40" s="296">
        <v>54</v>
      </c>
      <c r="AX40" s="296">
        <v>53</v>
      </c>
      <c r="AY40" s="296">
        <v>58</v>
      </c>
      <c r="AZ40" s="296">
        <v>68</v>
      </c>
      <c r="BA40" s="296">
        <v>57</v>
      </c>
      <c r="BB40" s="296">
        <v>62</v>
      </c>
      <c r="BC40" s="296">
        <v>71</v>
      </c>
      <c r="BD40" s="296">
        <v>73</v>
      </c>
      <c r="BE40" s="296">
        <v>60</v>
      </c>
      <c r="BF40" s="296">
        <v>61</v>
      </c>
      <c r="BG40" s="296">
        <v>67</v>
      </c>
      <c r="BH40" s="296">
        <v>73</v>
      </c>
      <c r="BI40" s="296">
        <v>62</v>
      </c>
      <c r="BJ40" s="296">
        <v>64</v>
      </c>
      <c r="BK40" s="296">
        <v>70</v>
      </c>
      <c r="BL40" s="296">
        <v>70</v>
      </c>
      <c r="BM40" s="296">
        <v>66</v>
      </c>
      <c r="BN40" s="296">
        <v>65</v>
      </c>
      <c r="BO40" s="296">
        <v>76</v>
      </c>
      <c r="BP40" s="296">
        <v>79</v>
      </c>
      <c r="BQ40" s="296">
        <v>88</v>
      </c>
      <c r="BR40" s="296">
        <v>79</v>
      </c>
      <c r="BS40" s="296">
        <v>77</v>
      </c>
      <c r="BT40" s="296">
        <v>70</v>
      </c>
      <c r="BU40" s="296">
        <v>65</v>
      </c>
      <c r="BV40" s="296">
        <v>63</v>
      </c>
      <c r="BW40" s="296">
        <v>55</v>
      </c>
    </row>
    <row r="41" spans="1:75" x14ac:dyDescent="0.25">
      <c r="A41" t="s">
        <v>38</v>
      </c>
      <c r="B41" s="296">
        <v>20</v>
      </c>
      <c r="C41" s="296">
        <v>20</v>
      </c>
      <c r="D41" s="296">
        <v>19</v>
      </c>
      <c r="E41" s="296">
        <v>28</v>
      </c>
      <c r="F41" s="296">
        <v>28</v>
      </c>
      <c r="G41" s="296">
        <v>22</v>
      </c>
      <c r="H41" s="296">
        <v>20</v>
      </c>
      <c r="I41" s="296">
        <v>26</v>
      </c>
      <c r="J41" s="296">
        <v>20</v>
      </c>
      <c r="K41" s="296">
        <v>18</v>
      </c>
      <c r="L41" s="296">
        <v>19</v>
      </c>
      <c r="M41" s="296">
        <v>15</v>
      </c>
      <c r="N41" s="296">
        <v>17</v>
      </c>
      <c r="O41" s="296">
        <v>24</v>
      </c>
      <c r="P41" s="296">
        <v>27</v>
      </c>
      <c r="Q41" s="296">
        <v>24</v>
      </c>
      <c r="R41" s="296">
        <v>27</v>
      </c>
      <c r="S41" s="296">
        <v>31</v>
      </c>
      <c r="T41" s="296">
        <v>37</v>
      </c>
      <c r="U41" s="296">
        <v>47</v>
      </c>
      <c r="V41" s="296">
        <v>50</v>
      </c>
      <c r="W41" s="296">
        <v>43</v>
      </c>
      <c r="X41" s="296">
        <v>43</v>
      </c>
      <c r="Y41" s="296">
        <v>40</v>
      </c>
      <c r="Z41" s="296">
        <v>34</v>
      </c>
      <c r="AA41" s="296">
        <v>46</v>
      </c>
      <c r="AB41" s="296">
        <v>43</v>
      </c>
      <c r="AC41" s="296">
        <v>43</v>
      </c>
      <c r="AD41" s="296">
        <v>53</v>
      </c>
      <c r="AE41" s="296">
        <v>47</v>
      </c>
      <c r="AF41" s="296">
        <v>40</v>
      </c>
      <c r="AG41" s="296">
        <v>33</v>
      </c>
      <c r="AH41" s="296">
        <v>41</v>
      </c>
      <c r="AI41" s="296">
        <v>45</v>
      </c>
      <c r="AJ41" s="296">
        <v>37</v>
      </c>
      <c r="AK41" s="296">
        <v>39</v>
      </c>
      <c r="AL41" s="296">
        <v>38</v>
      </c>
      <c r="AM41" s="296">
        <v>45</v>
      </c>
      <c r="AN41" s="296">
        <v>46</v>
      </c>
      <c r="AO41" s="296">
        <v>38</v>
      </c>
      <c r="AP41" s="296">
        <v>35</v>
      </c>
      <c r="AQ41" s="296">
        <v>33</v>
      </c>
      <c r="AR41" s="296">
        <v>37</v>
      </c>
      <c r="AS41" s="296">
        <v>34</v>
      </c>
      <c r="AT41" s="296">
        <v>24</v>
      </c>
      <c r="AU41" s="296">
        <v>21</v>
      </c>
      <c r="AV41" s="296">
        <v>16</v>
      </c>
      <c r="AW41" s="296">
        <v>15</v>
      </c>
      <c r="AX41" s="296">
        <v>10</v>
      </c>
      <c r="AY41" s="296">
        <v>15</v>
      </c>
      <c r="AZ41" s="296">
        <v>17</v>
      </c>
      <c r="BA41" s="296">
        <v>22</v>
      </c>
      <c r="BB41" s="296">
        <v>27</v>
      </c>
      <c r="BC41" s="296">
        <v>19</v>
      </c>
      <c r="BD41" s="296">
        <v>22</v>
      </c>
      <c r="BE41" s="296">
        <v>35</v>
      </c>
      <c r="BF41" s="296">
        <v>35</v>
      </c>
      <c r="BG41" s="296">
        <v>21</v>
      </c>
      <c r="BH41" s="296">
        <v>19</v>
      </c>
      <c r="BI41" s="296">
        <v>23</v>
      </c>
      <c r="BJ41" s="296">
        <v>29</v>
      </c>
      <c r="BK41" s="296">
        <v>31</v>
      </c>
      <c r="BL41" s="296">
        <v>29</v>
      </c>
      <c r="BM41" s="296">
        <v>26</v>
      </c>
      <c r="BN41" s="296">
        <v>21</v>
      </c>
      <c r="BO41" s="296">
        <v>18</v>
      </c>
      <c r="BP41" s="296">
        <v>20</v>
      </c>
      <c r="BQ41" s="296">
        <v>19</v>
      </c>
      <c r="BR41" s="296">
        <v>17</v>
      </c>
      <c r="BS41" s="296">
        <v>15</v>
      </c>
      <c r="BT41" s="296">
        <v>15</v>
      </c>
      <c r="BU41" s="296">
        <v>20</v>
      </c>
      <c r="BV41" s="296">
        <v>25</v>
      </c>
      <c r="BW41" s="296">
        <v>28</v>
      </c>
    </row>
    <row r="42" spans="1:75" x14ac:dyDescent="0.25">
      <c r="A42" t="s">
        <v>39</v>
      </c>
      <c r="B42" s="296">
        <v>262</v>
      </c>
      <c r="C42" s="296">
        <v>305</v>
      </c>
      <c r="D42" s="296">
        <v>320</v>
      </c>
      <c r="E42" s="296">
        <v>342</v>
      </c>
      <c r="F42" s="296">
        <v>343</v>
      </c>
      <c r="G42" s="296">
        <v>329</v>
      </c>
      <c r="H42" s="296">
        <v>323</v>
      </c>
      <c r="I42" s="296">
        <v>331</v>
      </c>
      <c r="J42" s="296">
        <v>329</v>
      </c>
      <c r="K42" s="296">
        <v>331</v>
      </c>
      <c r="L42" s="296">
        <v>323</v>
      </c>
      <c r="M42" s="296">
        <v>309</v>
      </c>
      <c r="N42" s="296">
        <v>319</v>
      </c>
      <c r="O42" s="296">
        <v>321</v>
      </c>
      <c r="P42" s="296">
        <v>313</v>
      </c>
      <c r="Q42" s="296">
        <v>316</v>
      </c>
      <c r="R42" s="296">
        <v>325</v>
      </c>
      <c r="S42" s="296">
        <v>316</v>
      </c>
      <c r="T42" s="296">
        <v>299</v>
      </c>
      <c r="U42" s="296">
        <v>289</v>
      </c>
      <c r="V42" s="296">
        <v>287</v>
      </c>
      <c r="W42" s="296">
        <v>288</v>
      </c>
      <c r="X42" s="296">
        <v>296</v>
      </c>
      <c r="Y42" s="296">
        <v>299</v>
      </c>
      <c r="Z42" s="296">
        <v>291</v>
      </c>
      <c r="AA42" s="296">
        <v>312</v>
      </c>
      <c r="AB42" s="296">
        <v>293</v>
      </c>
      <c r="AC42" s="296">
        <v>274</v>
      </c>
      <c r="AD42" s="296">
        <v>280</v>
      </c>
      <c r="AE42" s="296">
        <v>271</v>
      </c>
      <c r="AF42" s="296">
        <v>261</v>
      </c>
      <c r="AG42" s="296">
        <v>266</v>
      </c>
      <c r="AH42" s="296">
        <v>264</v>
      </c>
      <c r="AI42" s="296">
        <v>273</v>
      </c>
      <c r="AJ42" s="296">
        <v>273</v>
      </c>
      <c r="AK42" s="296">
        <v>265</v>
      </c>
      <c r="AL42" s="296">
        <v>272</v>
      </c>
      <c r="AM42" s="296">
        <v>299</v>
      </c>
      <c r="AN42" s="296">
        <v>275</v>
      </c>
      <c r="AO42" s="296">
        <v>251</v>
      </c>
      <c r="AP42" s="296">
        <v>225</v>
      </c>
      <c r="AQ42" s="296">
        <v>229</v>
      </c>
      <c r="AR42" s="296">
        <v>203</v>
      </c>
      <c r="AS42" s="296">
        <v>208</v>
      </c>
      <c r="AT42" s="296">
        <v>219</v>
      </c>
      <c r="AU42" s="296">
        <v>221</v>
      </c>
      <c r="AV42" s="296">
        <v>217</v>
      </c>
      <c r="AW42" s="296">
        <v>198</v>
      </c>
      <c r="AX42" s="296">
        <v>184</v>
      </c>
      <c r="AY42" s="296">
        <v>189</v>
      </c>
      <c r="AZ42" s="296">
        <v>186</v>
      </c>
      <c r="BA42" s="296">
        <v>204</v>
      </c>
      <c r="BB42" s="296">
        <v>217</v>
      </c>
      <c r="BC42" s="296">
        <v>202</v>
      </c>
      <c r="BD42" s="296">
        <v>190</v>
      </c>
      <c r="BE42" s="296">
        <v>186</v>
      </c>
      <c r="BF42" s="296">
        <v>186</v>
      </c>
      <c r="BG42" s="296">
        <v>190</v>
      </c>
      <c r="BH42" s="296">
        <v>186</v>
      </c>
      <c r="BI42" s="296">
        <v>202</v>
      </c>
      <c r="BJ42" s="296">
        <v>205</v>
      </c>
      <c r="BK42" s="296">
        <v>225</v>
      </c>
      <c r="BL42" s="296">
        <v>224</v>
      </c>
      <c r="BM42" s="296">
        <v>240</v>
      </c>
      <c r="BN42" s="296">
        <v>243</v>
      </c>
      <c r="BO42" s="296">
        <v>247</v>
      </c>
      <c r="BP42" s="296">
        <v>259</v>
      </c>
      <c r="BQ42" s="296">
        <v>253</v>
      </c>
      <c r="BR42" s="296">
        <v>249</v>
      </c>
      <c r="BS42" s="296">
        <v>247</v>
      </c>
      <c r="BT42" s="296">
        <v>252</v>
      </c>
      <c r="BU42" s="296">
        <v>261</v>
      </c>
      <c r="BV42" s="296">
        <v>262</v>
      </c>
      <c r="BW42" s="296">
        <v>282</v>
      </c>
    </row>
    <row r="43" spans="1:75" x14ac:dyDescent="0.25">
      <c r="A43" t="s">
        <v>40</v>
      </c>
      <c r="B43" s="296">
        <v>287</v>
      </c>
      <c r="C43" s="296">
        <v>286</v>
      </c>
      <c r="D43" s="296">
        <v>285</v>
      </c>
      <c r="E43" s="296">
        <v>287</v>
      </c>
      <c r="F43" s="296">
        <v>274</v>
      </c>
      <c r="G43" s="296">
        <v>268</v>
      </c>
      <c r="H43" s="296">
        <v>267</v>
      </c>
      <c r="I43" s="296">
        <v>298</v>
      </c>
      <c r="J43" s="296">
        <v>300</v>
      </c>
      <c r="K43" s="296">
        <v>318</v>
      </c>
      <c r="L43" s="296">
        <v>323</v>
      </c>
      <c r="M43" s="296">
        <v>317</v>
      </c>
      <c r="N43" s="296">
        <v>322</v>
      </c>
      <c r="O43" s="296">
        <v>318</v>
      </c>
      <c r="P43" s="296">
        <v>339</v>
      </c>
      <c r="Q43" s="296">
        <v>367</v>
      </c>
      <c r="R43" s="296">
        <v>385</v>
      </c>
      <c r="S43" s="296">
        <v>419</v>
      </c>
      <c r="T43" s="296">
        <v>433</v>
      </c>
      <c r="U43" s="296">
        <v>438</v>
      </c>
      <c r="V43" s="296">
        <v>436</v>
      </c>
      <c r="W43" s="296">
        <v>488</v>
      </c>
      <c r="X43" s="296">
        <v>506</v>
      </c>
      <c r="Y43" s="296">
        <v>503</v>
      </c>
      <c r="Z43" s="296">
        <v>490</v>
      </c>
      <c r="AA43" s="296">
        <v>458</v>
      </c>
      <c r="AB43" s="296">
        <v>452</v>
      </c>
      <c r="AC43" s="296">
        <v>476</v>
      </c>
      <c r="AD43" s="296">
        <v>503</v>
      </c>
      <c r="AE43" s="296">
        <v>507</v>
      </c>
      <c r="AF43" s="296">
        <v>515</v>
      </c>
      <c r="AG43" s="296">
        <v>569</v>
      </c>
      <c r="AH43" s="296">
        <v>607</v>
      </c>
      <c r="AI43" s="296">
        <v>620</v>
      </c>
      <c r="AJ43" s="296">
        <v>600</v>
      </c>
      <c r="AK43" s="296">
        <v>576</v>
      </c>
      <c r="AL43" s="296">
        <v>588</v>
      </c>
      <c r="AM43" s="296">
        <v>571</v>
      </c>
      <c r="AN43" s="296">
        <v>580</v>
      </c>
      <c r="AO43" s="296">
        <v>580</v>
      </c>
      <c r="AP43" s="296">
        <v>562</v>
      </c>
      <c r="AQ43" s="296">
        <v>534</v>
      </c>
      <c r="AR43" s="296">
        <v>522</v>
      </c>
      <c r="AS43" s="296">
        <v>562</v>
      </c>
      <c r="AT43" s="296">
        <v>612</v>
      </c>
      <c r="AU43" s="296">
        <v>613</v>
      </c>
      <c r="AV43" s="296">
        <v>578</v>
      </c>
      <c r="AW43" s="296">
        <v>565</v>
      </c>
      <c r="AX43" s="296">
        <v>591</v>
      </c>
      <c r="AY43" s="296">
        <v>635</v>
      </c>
      <c r="AZ43" s="296">
        <v>620</v>
      </c>
      <c r="BA43" s="296">
        <v>618</v>
      </c>
      <c r="BB43" s="296">
        <v>560</v>
      </c>
      <c r="BC43" s="296">
        <v>550</v>
      </c>
      <c r="BD43" s="296">
        <v>526</v>
      </c>
      <c r="BE43" s="296">
        <v>469</v>
      </c>
      <c r="BF43" s="296">
        <v>455</v>
      </c>
      <c r="BG43" s="296">
        <v>454</v>
      </c>
      <c r="BH43" s="296">
        <v>474</v>
      </c>
      <c r="BI43" s="296">
        <v>492</v>
      </c>
      <c r="BJ43" s="296">
        <v>493</v>
      </c>
      <c r="BK43" s="296">
        <v>537</v>
      </c>
      <c r="BL43" s="296">
        <v>553</v>
      </c>
      <c r="BM43" s="296">
        <v>558</v>
      </c>
      <c r="BN43" s="296">
        <v>587</v>
      </c>
      <c r="BO43" s="296">
        <v>580</v>
      </c>
      <c r="BP43" s="296">
        <v>554</v>
      </c>
      <c r="BQ43" s="296">
        <v>525</v>
      </c>
      <c r="BR43" s="296">
        <v>537</v>
      </c>
      <c r="BS43" s="296">
        <v>497</v>
      </c>
      <c r="BT43" s="296">
        <v>512</v>
      </c>
      <c r="BU43" s="296">
        <v>504</v>
      </c>
      <c r="BV43" s="296">
        <v>513</v>
      </c>
      <c r="BW43" s="296">
        <v>513</v>
      </c>
    </row>
    <row r="44" spans="1:75" x14ac:dyDescent="0.25">
      <c r="A44" t="s">
        <v>41</v>
      </c>
      <c r="B44" s="296">
        <v>20</v>
      </c>
      <c r="C44" s="296">
        <v>29</v>
      </c>
      <c r="D44" s="296">
        <v>23</v>
      </c>
      <c r="E44" s="296">
        <v>19</v>
      </c>
      <c r="F44" s="296">
        <v>23</v>
      </c>
      <c r="G44" s="296">
        <v>26</v>
      </c>
      <c r="H44" s="296">
        <v>28</v>
      </c>
      <c r="I44" s="296">
        <v>26</v>
      </c>
      <c r="J44" s="296">
        <v>26</v>
      </c>
      <c r="K44" s="296">
        <v>26</v>
      </c>
      <c r="L44" s="296">
        <v>26</v>
      </c>
      <c r="M44" s="296">
        <v>25</v>
      </c>
      <c r="N44" s="296">
        <v>24</v>
      </c>
      <c r="O44" s="296">
        <v>28</v>
      </c>
      <c r="P44" s="296">
        <v>29</v>
      </c>
      <c r="Q44" s="296">
        <v>26</v>
      </c>
      <c r="R44" s="296">
        <v>25</v>
      </c>
      <c r="S44" s="296">
        <v>28</v>
      </c>
      <c r="T44" s="296">
        <v>25</v>
      </c>
      <c r="U44" s="296">
        <v>23</v>
      </c>
      <c r="V44" s="296">
        <v>22</v>
      </c>
      <c r="W44" s="296">
        <v>21</v>
      </c>
      <c r="X44" s="296">
        <v>21</v>
      </c>
      <c r="Y44" s="296">
        <v>19</v>
      </c>
      <c r="Z44" s="296">
        <v>18</v>
      </c>
      <c r="AA44" s="296">
        <v>16</v>
      </c>
      <c r="AB44" s="296">
        <v>15</v>
      </c>
      <c r="AC44" s="296">
        <v>14</v>
      </c>
      <c r="AD44" s="296">
        <v>14</v>
      </c>
      <c r="AE44" s="296">
        <v>17</v>
      </c>
      <c r="AF44" s="296">
        <v>15</v>
      </c>
      <c r="AG44" s="296">
        <v>18</v>
      </c>
      <c r="AH44" s="296">
        <v>12</v>
      </c>
      <c r="AI44" s="296">
        <v>12</v>
      </c>
      <c r="AJ44" s="296">
        <v>15</v>
      </c>
      <c r="AK44" s="296">
        <v>8</v>
      </c>
      <c r="AL44" s="296">
        <v>8</v>
      </c>
      <c r="AM44" s="296">
        <v>12</v>
      </c>
      <c r="AN44" s="296">
        <v>14</v>
      </c>
      <c r="AO44" s="296">
        <v>7</v>
      </c>
      <c r="AP44" s="296">
        <v>9</v>
      </c>
      <c r="AQ44" s="296">
        <v>8</v>
      </c>
      <c r="AR44" s="296">
        <v>7</v>
      </c>
      <c r="AS44" s="296">
        <v>8</v>
      </c>
      <c r="AT44" s="296">
        <v>8</v>
      </c>
      <c r="AU44" s="296">
        <v>8</v>
      </c>
      <c r="AV44" s="296">
        <v>4</v>
      </c>
      <c r="AW44" s="296">
        <v>6</v>
      </c>
      <c r="AX44" s="296">
        <v>5</v>
      </c>
      <c r="AY44" s="296">
        <v>6</v>
      </c>
      <c r="AZ44" s="296">
        <v>6</v>
      </c>
      <c r="BA44" s="296">
        <v>4</v>
      </c>
      <c r="BB44" s="296">
        <v>7</v>
      </c>
      <c r="BC44" s="296">
        <v>5</v>
      </c>
      <c r="BD44" s="296">
        <v>5</v>
      </c>
      <c r="BE44" s="296">
        <v>3</v>
      </c>
      <c r="BF44" s="296">
        <v>3</v>
      </c>
      <c r="BG44" s="296">
        <v>5</v>
      </c>
      <c r="BH44" s="296">
        <v>7</v>
      </c>
      <c r="BI44" s="296">
        <v>8</v>
      </c>
      <c r="BJ44" s="296">
        <v>8</v>
      </c>
      <c r="BK44" s="296">
        <v>5</v>
      </c>
      <c r="BL44" s="296">
        <v>9</v>
      </c>
      <c r="BM44" s="296">
        <v>12</v>
      </c>
      <c r="BN44" s="296">
        <v>13</v>
      </c>
      <c r="BO44" s="296">
        <v>12</v>
      </c>
      <c r="BP44" s="296">
        <v>8</v>
      </c>
      <c r="BQ44" s="296">
        <v>11</v>
      </c>
      <c r="BR44" s="296">
        <v>10</v>
      </c>
      <c r="BS44" s="296">
        <v>9</v>
      </c>
      <c r="BT44" s="296">
        <v>10</v>
      </c>
      <c r="BU44" s="296">
        <v>12</v>
      </c>
      <c r="BV44" s="296">
        <v>14</v>
      </c>
      <c r="BW44" s="296">
        <v>13</v>
      </c>
    </row>
    <row r="45" spans="1:75" x14ac:dyDescent="0.25">
      <c r="A45" t="s">
        <v>42</v>
      </c>
      <c r="B45" s="296">
        <v>12</v>
      </c>
      <c r="C45" s="296">
        <v>11</v>
      </c>
      <c r="D45" s="296">
        <v>11</v>
      </c>
      <c r="E45" s="296">
        <v>11</v>
      </c>
      <c r="F45" s="296">
        <v>11</v>
      </c>
      <c r="G45" s="296">
        <v>11</v>
      </c>
      <c r="H45" s="296">
        <v>8</v>
      </c>
      <c r="I45" s="296">
        <v>7</v>
      </c>
      <c r="J45" s="296">
        <v>6</v>
      </c>
      <c r="K45" s="296">
        <v>8</v>
      </c>
      <c r="L45" s="296">
        <v>8</v>
      </c>
      <c r="M45" s="296">
        <v>9</v>
      </c>
      <c r="N45" s="296">
        <v>11</v>
      </c>
      <c r="O45" s="296">
        <v>10</v>
      </c>
      <c r="P45" s="296">
        <v>8</v>
      </c>
      <c r="Q45" s="296">
        <v>8</v>
      </c>
      <c r="R45" s="296">
        <v>7</v>
      </c>
      <c r="S45" s="296">
        <v>8</v>
      </c>
      <c r="T45" s="296">
        <v>8</v>
      </c>
      <c r="U45" s="296">
        <v>8</v>
      </c>
      <c r="V45" s="296">
        <v>7</v>
      </c>
      <c r="W45" s="296">
        <v>6</v>
      </c>
      <c r="X45" s="296">
        <v>6</v>
      </c>
      <c r="Y45" s="296">
        <v>9</v>
      </c>
      <c r="Z45" s="296">
        <v>8</v>
      </c>
      <c r="AA45" s="296">
        <v>9</v>
      </c>
      <c r="AB45" s="296">
        <v>5</v>
      </c>
      <c r="AC45" s="296">
        <v>4</v>
      </c>
      <c r="AD45" s="296">
        <v>7</v>
      </c>
      <c r="AE45" s="296">
        <v>7</v>
      </c>
      <c r="AF45" s="296">
        <v>7</v>
      </c>
      <c r="AG45" s="296">
        <v>5</v>
      </c>
      <c r="AH45" s="296">
        <v>5</v>
      </c>
      <c r="AI45" s="296">
        <v>5</v>
      </c>
      <c r="AJ45" s="296">
        <v>8</v>
      </c>
      <c r="AK45" s="296">
        <v>7</v>
      </c>
      <c r="AL45" s="296">
        <v>6</v>
      </c>
      <c r="AM45" s="296">
        <v>6</v>
      </c>
      <c r="AN45" s="296">
        <v>7</v>
      </c>
      <c r="AO45" s="296">
        <v>9</v>
      </c>
      <c r="AP45" s="296">
        <v>8</v>
      </c>
      <c r="AQ45" s="296">
        <v>10</v>
      </c>
      <c r="AR45" s="296">
        <v>9</v>
      </c>
      <c r="AS45" s="296">
        <v>9</v>
      </c>
      <c r="AT45" s="296">
        <v>9</v>
      </c>
      <c r="AU45" s="296">
        <v>9</v>
      </c>
      <c r="AV45" s="296">
        <v>7</v>
      </c>
      <c r="AW45" s="296">
        <v>7</v>
      </c>
      <c r="AX45" s="296">
        <v>7</v>
      </c>
      <c r="AY45" s="296">
        <v>7</v>
      </c>
      <c r="AZ45" s="296">
        <v>3</v>
      </c>
      <c r="BA45" s="296">
        <v>3</v>
      </c>
      <c r="BB45" s="296">
        <v>2</v>
      </c>
      <c r="BC45" s="296">
        <v>2</v>
      </c>
      <c r="BD45" s="296">
        <v>4</v>
      </c>
      <c r="BE45" s="296">
        <v>4</v>
      </c>
      <c r="BF45" s="296">
        <v>4</v>
      </c>
      <c r="BG45" s="296">
        <v>4</v>
      </c>
      <c r="BH45" s="296">
        <v>4</v>
      </c>
      <c r="BI45" s="296">
        <v>2</v>
      </c>
      <c r="BJ45" s="296">
        <v>3</v>
      </c>
      <c r="BK45" s="296">
        <v>4</v>
      </c>
      <c r="BL45" s="296">
        <v>4</v>
      </c>
      <c r="BM45" s="296">
        <v>4</v>
      </c>
      <c r="BN45" s="296">
        <v>3</v>
      </c>
      <c r="BO45" s="296">
        <v>3</v>
      </c>
      <c r="BP45" s="296">
        <v>3</v>
      </c>
      <c r="BQ45" s="296">
        <v>3</v>
      </c>
      <c r="BR45" s="296">
        <v>3</v>
      </c>
      <c r="BS45" s="296">
        <v>7</v>
      </c>
      <c r="BT45" s="296">
        <v>6</v>
      </c>
      <c r="BU45" s="296">
        <v>5</v>
      </c>
      <c r="BV45" s="296">
        <v>4</v>
      </c>
      <c r="BW45" s="296">
        <v>4</v>
      </c>
    </row>
    <row r="46" spans="1:75" x14ac:dyDescent="0.25">
      <c r="A46" t="s">
        <v>43</v>
      </c>
      <c r="B46" s="296">
        <v>433</v>
      </c>
      <c r="C46" s="296">
        <v>444</v>
      </c>
      <c r="D46" s="296">
        <v>448</v>
      </c>
      <c r="E46" s="296">
        <v>444</v>
      </c>
      <c r="F46" s="296">
        <v>434</v>
      </c>
      <c r="G46" s="296">
        <v>432</v>
      </c>
      <c r="H46" s="296">
        <v>435</v>
      </c>
      <c r="I46" s="296">
        <v>430</v>
      </c>
      <c r="J46" s="296">
        <v>437</v>
      </c>
      <c r="K46" s="296">
        <v>423</v>
      </c>
      <c r="L46" s="296">
        <v>400</v>
      </c>
      <c r="M46" s="296">
        <v>376</v>
      </c>
      <c r="N46" s="296">
        <v>341</v>
      </c>
      <c r="O46" s="296">
        <v>338</v>
      </c>
      <c r="P46" s="296">
        <v>324</v>
      </c>
      <c r="Q46" s="296">
        <v>320</v>
      </c>
      <c r="R46" s="296">
        <v>289</v>
      </c>
      <c r="S46" s="296">
        <v>299</v>
      </c>
      <c r="T46" s="296">
        <v>281</v>
      </c>
      <c r="U46" s="296">
        <v>300</v>
      </c>
      <c r="V46" s="296">
        <v>335</v>
      </c>
      <c r="W46" s="296">
        <v>353</v>
      </c>
      <c r="X46" s="296">
        <v>369</v>
      </c>
      <c r="Y46" s="296">
        <v>397</v>
      </c>
      <c r="Z46" s="296">
        <v>420</v>
      </c>
      <c r="AA46" s="296">
        <v>441</v>
      </c>
      <c r="AB46" s="296">
        <v>429</v>
      </c>
      <c r="AC46" s="296">
        <v>450</v>
      </c>
      <c r="AD46" s="296">
        <v>435</v>
      </c>
      <c r="AE46" s="296">
        <v>436</v>
      </c>
      <c r="AF46" s="296">
        <v>437</v>
      </c>
      <c r="AG46" s="296">
        <v>433</v>
      </c>
      <c r="AH46" s="296">
        <v>426</v>
      </c>
      <c r="AI46" s="296">
        <v>404</v>
      </c>
      <c r="AJ46" s="296">
        <v>408</v>
      </c>
      <c r="AK46" s="296">
        <v>404</v>
      </c>
      <c r="AL46" s="296">
        <v>394</v>
      </c>
      <c r="AM46" s="296">
        <v>416</v>
      </c>
      <c r="AN46" s="296">
        <v>413</v>
      </c>
      <c r="AO46" s="296">
        <v>420</v>
      </c>
      <c r="AP46" s="296">
        <v>414</v>
      </c>
      <c r="AQ46" s="296">
        <v>403</v>
      </c>
      <c r="AR46" s="296">
        <v>410</v>
      </c>
      <c r="AS46" s="296">
        <v>388</v>
      </c>
      <c r="AT46" s="296">
        <v>371</v>
      </c>
      <c r="AU46" s="296">
        <v>360</v>
      </c>
      <c r="AV46" s="296">
        <v>326</v>
      </c>
      <c r="AW46" s="296">
        <v>331</v>
      </c>
      <c r="AX46" s="296">
        <v>291</v>
      </c>
      <c r="AY46" s="296">
        <v>280</v>
      </c>
      <c r="AZ46" s="296">
        <v>267</v>
      </c>
      <c r="BA46" s="296">
        <v>264</v>
      </c>
      <c r="BB46" s="296">
        <v>247</v>
      </c>
      <c r="BC46" s="296">
        <v>243</v>
      </c>
      <c r="BD46" s="296">
        <v>239</v>
      </c>
      <c r="BE46" s="296">
        <v>225</v>
      </c>
      <c r="BF46" s="296">
        <v>211</v>
      </c>
      <c r="BG46" s="296">
        <v>226</v>
      </c>
      <c r="BH46" s="296">
        <v>253</v>
      </c>
      <c r="BI46" s="296">
        <v>258</v>
      </c>
      <c r="BJ46" s="296">
        <v>280</v>
      </c>
      <c r="BK46" s="296">
        <v>292</v>
      </c>
      <c r="BL46" s="296">
        <v>306</v>
      </c>
      <c r="BM46" s="296">
        <v>310</v>
      </c>
      <c r="BN46" s="296">
        <v>327</v>
      </c>
      <c r="BO46" s="296">
        <v>340</v>
      </c>
      <c r="BP46" s="296">
        <v>349</v>
      </c>
      <c r="BQ46" s="296">
        <v>354</v>
      </c>
      <c r="BR46" s="296">
        <v>352</v>
      </c>
      <c r="BS46" s="296">
        <v>383</v>
      </c>
      <c r="BT46" s="296">
        <v>422</v>
      </c>
      <c r="BU46" s="296">
        <v>415</v>
      </c>
      <c r="BV46" s="296">
        <v>382</v>
      </c>
      <c r="BW46" s="296">
        <v>366</v>
      </c>
    </row>
    <row r="47" spans="1:75" x14ac:dyDescent="0.25">
      <c r="A47" t="s">
        <v>44</v>
      </c>
      <c r="B47" s="296">
        <v>156</v>
      </c>
      <c r="C47" s="296">
        <v>156</v>
      </c>
      <c r="D47" s="296">
        <v>153</v>
      </c>
      <c r="E47" s="296">
        <v>139</v>
      </c>
      <c r="F47" s="296">
        <v>142</v>
      </c>
      <c r="G47" s="296">
        <v>145</v>
      </c>
      <c r="H47" s="296">
        <v>135</v>
      </c>
      <c r="I47" s="296">
        <v>135</v>
      </c>
      <c r="J47" s="296">
        <v>134</v>
      </c>
      <c r="K47" s="296">
        <v>126</v>
      </c>
      <c r="L47" s="296">
        <v>123</v>
      </c>
      <c r="M47" s="296">
        <v>124</v>
      </c>
      <c r="N47" s="296">
        <v>124</v>
      </c>
      <c r="O47" s="296">
        <v>123</v>
      </c>
      <c r="P47" s="296">
        <v>117</v>
      </c>
      <c r="Q47" s="296">
        <v>124</v>
      </c>
      <c r="R47" s="296">
        <v>127</v>
      </c>
      <c r="S47" s="296">
        <v>126</v>
      </c>
      <c r="T47" s="296">
        <v>121</v>
      </c>
      <c r="U47" s="296">
        <v>113</v>
      </c>
      <c r="V47" s="296">
        <v>109</v>
      </c>
      <c r="W47" s="296">
        <v>111</v>
      </c>
      <c r="X47" s="296">
        <v>106</v>
      </c>
      <c r="Y47" s="296">
        <v>104</v>
      </c>
      <c r="Z47" s="296">
        <v>88</v>
      </c>
      <c r="AA47" s="296">
        <v>93</v>
      </c>
      <c r="AB47" s="296">
        <v>95</v>
      </c>
      <c r="AC47" s="296">
        <v>98</v>
      </c>
      <c r="AD47" s="296">
        <v>100</v>
      </c>
      <c r="AE47" s="296">
        <v>97</v>
      </c>
      <c r="AF47" s="296">
        <v>95</v>
      </c>
      <c r="AG47" s="296">
        <v>97</v>
      </c>
      <c r="AH47" s="296">
        <v>91</v>
      </c>
      <c r="AI47" s="296">
        <v>93</v>
      </c>
      <c r="AJ47" s="296">
        <v>86</v>
      </c>
      <c r="AK47" s="296">
        <v>81</v>
      </c>
      <c r="AL47" s="296">
        <v>82</v>
      </c>
      <c r="AM47" s="296">
        <v>82</v>
      </c>
      <c r="AN47" s="296">
        <v>76</v>
      </c>
      <c r="AO47" s="296">
        <v>73</v>
      </c>
      <c r="AP47" s="296">
        <v>69</v>
      </c>
      <c r="AQ47" s="296">
        <v>65</v>
      </c>
      <c r="AR47" s="296">
        <v>72</v>
      </c>
      <c r="AS47" s="296">
        <v>61</v>
      </c>
      <c r="AT47" s="296">
        <v>59</v>
      </c>
      <c r="AU47" s="296">
        <v>78</v>
      </c>
      <c r="AV47" s="296">
        <v>88</v>
      </c>
      <c r="AW47" s="296">
        <v>77</v>
      </c>
      <c r="AX47" s="296">
        <v>81</v>
      </c>
      <c r="AY47" s="296">
        <v>95</v>
      </c>
      <c r="AZ47" s="296">
        <v>101</v>
      </c>
      <c r="BA47" s="296">
        <v>107</v>
      </c>
      <c r="BB47" s="296">
        <v>125</v>
      </c>
      <c r="BC47" s="296">
        <v>131</v>
      </c>
      <c r="BD47" s="296">
        <v>115</v>
      </c>
      <c r="BE47" s="296">
        <v>114</v>
      </c>
      <c r="BF47" s="296">
        <v>107</v>
      </c>
      <c r="BG47" s="296">
        <v>101</v>
      </c>
      <c r="BH47" s="296">
        <v>90</v>
      </c>
      <c r="BI47" s="296">
        <v>95</v>
      </c>
      <c r="BJ47" s="296">
        <v>97</v>
      </c>
      <c r="BK47" s="296">
        <v>109</v>
      </c>
      <c r="BL47" s="296">
        <v>108</v>
      </c>
      <c r="BM47" s="296">
        <v>119</v>
      </c>
      <c r="BN47" s="296">
        <v>132</v>
      </c>
      <c r="BO47" s="296">
        <v>129</v>
      </c>
      <c r="BP47" s="296">
        <v>146</v>
      </c>
      <c r="BQ47" s="296">
        <v>142</v>
      </c>
      <c r="BR47" s="296">
        <v>148</v>
      </c>
      <c r="BS47" s="296">
        <v>143</v>
      </c>
      <c r="BT47" s="296">
        <v>125</v>
      </c>
      <c r="BU47" s="296">
        <v>118</v>
      </c>
      <c r="BV47" s="296">
        <v>126</v>
      </c>
      <c r="BW47" s="296">
        <v>129</v>
      </c>
    </row>
    <row r="48" spans="1:75" x14ac:dyDescent="0.25">
      <c r="A48" t="s">
        <v>45</v>
      </c>
      <c r="B48" s="296">
        <v>79</v>
      </c>
      <c r="C48" s="296">
        <v>91</v>
      </c>
      <c r="D48" s="296">
        <v>91</v>
      </c>
      <c r="E48" s="296">
        <v>90</v>
      </c>
      <c r="F48" s="296">
        <v>88</v>
      </c>
      <c r="G48" s="296">
        <v>72</v>
      </c>
      <c r="H48" s="296">
        <v>75</v>
      </c>
      <c r="I48" s="296">
        <v>67</v>
      </c>
      <c r="J48" s="296">
        <v>65</v>
      </c>
      <c r="K48" s="296">
        <v>56</v>
      </c>
      <c r="L48" s="296">
        <v>56</v>
      </c>
      <c r="M48" s="296">
        <v>59</v>
      </c>
      <c r="N48" s="296">
        <v>64</v>
      </c>
      <c r="O48" s="296">
        <v>60</v>
      </c>
      <c r="P48" s="296">
        <v>59</v>
      </c>
      <c r="Q48" s="296">
        <v>61</v>
      </c>
      <c r="R48" s="296">
        <v>67</v>
      </c>
      <c r="S48" s="296">
        <v>67</v>
      </c>
      <c r="T48" s="296">
        <v>70</v>
      </c>
      <c r="U48" s="296">
        <v>68</v>
      </c>
      <c r="V48" s="296">
        <v>69</v>
      </c>
      <c r="W48" s="296">
        <v>72</v>
      </c>
      <c r="X48" s="296">
        <v>60</v>
      </c>
      <c r="Y48" s="296">
        <v>64</v>
      </c>
      <c r="Z48" s="296">
        <v>55</v>
      </c>
      <c r="AA48" s="296">
        <v>56</v>
      </c>
      <c r="AB48" s="296">
        <v>56</v>
      </c>
      <c r="AC48" s="296">
        <v>55</v>
      </c>
      <c r="AD48" s="296">
        <v>52</v>
      </c>
      <c r="AE48" s="296">
        <v>50</v>
      </c>
      <c r="AF48" s="296">
        <v>48</v>
      </c>
      <c r="AG48" s="296">
        <v>54</v>
      </c>
      <c r="AH48" s="296">
        <v>59</v>
      </c>
      <c r="AI48" s="296">
        <v>59</v>
      </c>
      <c r="AJ48" s="296">
        <v>52</v>
      </c>
      <c r="AK48" s="296">
        <v>54</v>
      </c>
      <c r="AL48" s="296">
        <v>55</v>
      </c>
      <c r="AM48" s="296">
        <v>56</v>
      </c>
      <c r="AN48" s="296">
        <v>47</v>
      </c>
      <c r="AO48" s="296">
        <v>46</v>
      </c>
      <c r="AP48" s="296">
        <v>50</v>
      </c>
      <c r="AQ48" s="296">
        <v>48</v>
      </c>
      <c r="AR48" s="296">
        <v>41</v>
      </c>
      <c r="AS48" s="296">
        <v>42</v>
      </c>
      <c r="AT48" s="296">
        <v>45</v>
      </c>
      <c r="AU48" s="296">
        <v>47</v>
      </c>
      <c r="AV48" s="296">
        <v>54</v>
      </c>
      <c r="AW48" s="296">
        <v>58</v>
      </c>
      <c r="AX48" s="296">
        <v>56</v>
      </c>
      <c r="AY48" s="296">
        <v>60</v>
      </c>
      <c r="AZ48" s="296">
        <v>69</v>
      </c>
      <c r="BA48" s="296">
        <v>71</v>
      </c>
      <c r="BB48" s="296">
        <v>80</v>
      </c>
      <c r="BC48" s="296">
        <v>88</v>
      </c>
      <c r="BD48" s="296">
        <v>71</v>
      </c>
      <c r="BE48" s="296">
        <v>72</v>
      </c>
      <c r="BF48" s="296">
        <v>91</v>
      </c>
      <c r="BG48" s="296">
        <v>92</v>
      </c>
      <c r="BH48" s="296">
        <v>98</v>
      </c>
      <c r="BI48" s="296">
        <v>85</v>
      </c>
      <c r="BJ48" s="296">
        <v>85</v>
      </c>
      <c r="BK48" s="296">
        <v>91</v>
      </c>
      <c r="BL48" s="296">
        <v>87</v>
      </c>
      <c r="BM48" s="296">
        <v>86</v>
      </c>
      <c r="BN48" s="296">
        <v>85</v>
      </c>
      <c r="BO48" s="296">
        <v>91</v>
      </c>
      <c r="BP48" s="296">
        <v>92</v>
      </c>
      <c r="BQ48" s="296">
        <v>89</v>
      </c>
      <c r="BR48" s="296">
        <v>83</v>
      </c>
      <c r="BS48" s="296">
        <v>75</v>
      </c>
      <c r="BT48" s="296">
        <v>68</v>
      </c>
      <c r="BU48" s="296">
        <v>73</v>
      </c>
      <c r="BV48" s="296">
        <v>65</v>
      </c>
      <c r="BW48" s="296">
        <v>66</v>
      </c>
    </row>
    <row r="49" spans="1:75" x14ac:dyDescent="0.25">
      <c r="A49" t="s">
        <v>46</v>
      </c>
      <c r="B49" s="296">
        <v>3108</v>
      </c>
      <c r="C49" s="296">
        <v>3278</v>
      </c>
      <c r="D49" s="296">
        <v>3506</v>
      </c>
      <c r="E49" s="296">
        <v>3684</v>
      </c>
      <c r="F49" s="296">
        <v>3918</v>
      </c>
      <c r="G49" s="296">
        <v>4077</v>
      </c>
      <c r="H49" s="296">
        <v>4156</v>
      </c>
      <c r="I49" s="296">
        <v>4183</v>
      </c>
      <c r="J49" s="296">
        <v>4212</v>
      </c>
      <c r="K49" s="296">
        <v>4281</v>
      </c>
      <c r="L49" s="296">
        <v>4232</v>
      </c>
      <c r="M49" s="296">
        <v>4135</v>
      </c>
      <c r="N49" s="296">
        <v>4000</v>
      </c>
      <c r="O49" s="296">
        <v>3980</v>
      </c>
      <c r="P49" s="296">
        <v>3992</v>
      </c>
      <c r="Q49" s="296">
        <v>3898</v>
      </c>
      <c r="R49" s="296">
        <v>3912</v>
      </c>
      <c r="S49" s="296">
        <v>3916</v>
      </c>
      <c r="T49" s="296">
        <v>3882</v>
      </c>
      <c r="U49" s="296">
        <v>3703</v>
      </c>
      <c r="V49" s="296">
        <v>3522</v>
      </c>
      <c r="W49" s="296">
        <v>3468</v>
      </c>
      <c r="X49" s="296">
        <v>3331</v>
      </c>
      <c r="Y49" s="296">
        <v>3198</v>
      </c>
      <c r="Z49" s="296">
        <v>3045</v>
      </c>
      <c r="AA49" s="296">
        <v>3115</v>
      </c>
      <c r="AB49" s="296">
        <v>2991</v>
      </c>
      <c r="AC49" s="296">
        <v>2887</v>
      </c>
      <c r="AD49" s="296">
        <v>2841</v>
      </c>
      <c r="AE49" s="296">
        <v>2801</v>
      </c>
      <c r="AF49" s="296">
        <v>2794</v>
      </c>
      <c r="AG49" s="296">
        <v>2746</v>
      </c>
      <c r="AH49" s="296">
        <v>2761</v>
      </c>
      <c r="AI49" s="296">
        <v>2776</v>
      </c>
      <c r="AJ49" s="296">
        <v>2794</v>
      </c>
      <c r="AK49" s="296">
        <v>2891</v>
      </c>
      <c r="AL49" s="296">
        <v>2950</v>
      </c>
      <c r="AM49" s="296">
        <v>2935</v>
      </c>
      <c r="AN49" s="296">
        <v>2969</v>
      </c>
      <c r="AO49" s="296">
        <v>3010</v>
      </c>
      <c r="AP49" s="296">
        <v>2961</v>
      </c>
      <c r="AQ49" s="296">
        <v>2865</v>
      </c>
      <c r="AR49" s="296">
        <v>2868</v>
      </c>
      <c r="AS49" s="296">
        <v>2793</v>
      </c>
      <c r="AT49" s="296">
        <v>2759</v>
      </c>
      <c r="AU49" s="296">
        <v>2657</v>
      </c>
      <c r="AV49" s="296">
        <v>2590</v>
      </c>
      <c r="AW49" s="296">
        <v>2465</v>
      </c>
      <c r="AX49" s="296">
        <v>2469</v>
      </c>
      <c r="AY49" s="296">
        <v>2401</v>
      </c>
      <c r="AZ49" s="296">
        <v>2396</v>
      </c>
      <c r="BA49" s="296">
        <v>2390</v>
      </c>
      <c r="BB49" s="296">
        <v>2329</v>
      </c>
      <c r="BC49" s="296">
        <v>2318</v>
      </c>
      <c r="BD49" s="296">
        <v>2305</v>
      </c>
      <c r="BE49" s="296">
        <v>2195</v>
      </c>
      <c r="BF49" s="296">
        <v>2226</v>
      </c>
      <c r="BG49" s="296">
        <v>2247</v>
      </c>
      <c r="BH49" s="296">
        <v>2304</v>
      </c>
      <c r="BI49" s="296">
        <v>2260</v>
      </c>
      <c r="BJ49" s="296">
        <v>2253</v>
      </c>
      <c r="BK49" s="296">
        <v>2238</v>
      </c>
      <c r="BL49" s="296">
        <v>2264</v>
      </c>
      <c r="BM49" s="296">
        <v>2248</v>
      </c>
      <c r="BN49" s="296">
        <v>2271</v>
      </c>
      <c r="BO49" s="296">
        <v>2212</v>
      </c>
      <c r="BP49" s="296">
        <v>2248</v>
      </c>
      <c r="BQ49" s="296">
        <v>2232</v>
      </c>
      <c r="BR49" s="296">
        <v>2148</v>
      </c>
      <c r="BS49" s="296">
        <v>2150</v>
      </c>
      <c r="BT49" s="296">
        <v>2072</v>
      </c>
      <c r="BU49" s="296">
        <v>2074</v>
      </c>
      <c r="BV49" s="296">
        <v>2095</v>
      </c>
      <c r="BW49" s="296">
        <v>2089</v>
      </c>
    </row>
    <row r="50" spans="1:75" x14ac:dyDescent="0.25">
      <c r="A50" t="s">
        <v>47</v>
      </c>
      <c r="B50" s="296">
        <v>364</v>
      </c>
      <c r="C50" s="296">
        <v>405</v>
      </c>
      <c r="D50" s="296">
        <v>396</v>
      </c>
      <c r="E50" s="296">
        <v>384</v>
      </c>
      <c r="F50" s="296">
        <v>386</v>
      </c>
      <c r="G50" s="296">
        <v>395</v>
      </c>
      <c r="H50" s="296">
        <v>411</v>
      </c>
      <c r="I50" s="296">
        <v>399</v>
      </c>
      <c r="J50" s="296">
        <v>394</v>
      </c>
      <c r="K50" s="296">
        <v>378</v>
      </c>
      <c r="L50" s="296">
        <v>352</v>
      </c>
      <c r="M50" s="296">
        <v>342</v>
      </c>
      <c r="N50" s="296">
        <v>332</v>
      </c>
      <c r="O50" s="296">
        <v>341</v>
      </c>
      <c r="P50" s="296">
        <v>360</v>
      </c>
      <c r="Q50" s="296">
        <v>349</v>
      </c>
      <c r="R50" s="296">
        <v>332</v>
      </c>
      <c r="S50" s="296">
        <v>332</v>
      </c>
      <c r="T50" s="296">
        <v>331</v>
      </c>
      <c r="U50" s="296">
        <v>348</v>
      </c>
      <c r="V50" s="296">
        <v>359</v>
      </c>
      <c r="W50" s="296">
        <v>359</v>
      </c>
      <c r="X50" s="296">
        <v>327</v>
      </c>
      <c r="Y50" s="296">
        <v>311</v>
      </c>
      <c r="Z50" s="296">
        <v>323</v>
      </c>
      <c r="AA50" s="296">
        <v>313</v>
      </c>
      <c r="AB50" s="296">
        <v>307</v>
      </c>
      <c r="AC50" s="296">
        <v>281</v>
      </c>
      <c r="AD50" s="296">
        <v>286</v>
      </c>
      <c r="AE50" s="296">
        <v>271</v>
      </c>
      <c r="AF50" s="296">
        <v>285</v>
      </c>
      <c r="AG50" s="296">
        <v>293</v>
      </c>
      <c r="AH50" s="296">
        <v>303</v>
      </c>
      <c r="AI50" s="296">
        <v>307</v>
      </c>
      <c r="AJ50" s="296">
        <v>269</v>
      </c>
      <c r="AK50" s="296">
        <v>276</v>
      </c>
      <c r="AL50" s="296">
        <v>270</v>
      </c>
      <c r="AM50" s="296">
        <v>265</v>
      </c>
      <c r="AN50" s="296">
        <v>250</v>
      </c>
      <c r="AO50" s="296">
        <v>246</v>
      </c>
      <c r="AP50" s="296">
        <v>226</v>
      </c>
      <c r="AQ50" s="296">
        <v>231</v>
      </c>
      <c r="AR50" s="296">
        <v>223</v>
      </c>
      <c r="AS50" s="296">
        <v>245</v>
      </c>
      <c r="AT50" s="296">
        <v>232</v>
      </c>
      <c r="AU50" s="296">
        <v>226</v>
      </c>
      <c r="AV50" s="296">
        <v>207</v>
      </c>
      <c r="AW50" s="296">
        <v>210</v>
      </c>
      <c r="AX50" s="296">
        <v>231</v>
      </c>
      <c r="AY50" s="296">
        <v>225</v>
      </c>
      <c r="AZ50" s="296">
        <v>229</v>
      </c>
      <c r="BA50" s="296">
        <v>235</v>
      </c>
      <c r="BB50" s="296">
        <v>239</v>
      </c>
      <c r="BC50" s="296">
        <v>241</v>
      </c>
      <c r="BD50" s="296">
        <v>220</v>
      </c>
      <c r="BE50" s="296">
        <v>204</v>
      </c>
      <c r="BF50" s="296">
        <v>205</v>
      </c>
      <c r="BG50" s="296">
        <v>202</v>
      </c>
      <c r="BH50" s="296">
        <v>214</v>
      </c>
      <c r="BI50" s="296">
        <v>238</v>
      </c>
      <c r="BJ50" s="296">
        <v>220</v>
      </c>
      <c r="BK50" s="296">
        <v>240</v>
      </c>
      <c r="BL50" s="296">
        <v>232</v>
      </c>
      <c r="BM50" s="296">
        <v>289</v>
      </c>
      <c r="BN50" s="296">
        <v>296</v>
      </c>
      <c r="BO50" s="296">
        <v>304</v>
      </c>
      <c r="BP50" s="296">
        <v>312</v>
      </c>
      <c r="BQ50" s="296">
        <v>282</v>
      </c>
      <c r="BR50" s="296">
        <v>276</v>
      </c>
      <c r="BS50" s="296">
        <v>264</v>
      </c>
      <c r="BT50" s="296">
        <v>258</v>
      </c>
      <c r="BU50" s="296">
        <v>260</v>
      </c>
      <c r="BV50" s="296">
        <v>254</v>
      </c>
      <c r="BW50" s="296">
        <v>263</v>
      </c>
    </row>
    <row r="51" spans="1:75" x14ac:dyDescent="0.25">
      <c r="A51" t="s">
        <v>48</v>
      </c>
      <c r="B51" s="296">
        <v>28</v>
      </c>
      <c r="C51" s="296">
        <v>28</v>
      </c>
      <c r="D51" s="296">
        <v>26</v>
      </c>
      <c r="E51" s="296">
        <v>27</v>
      </c>
      <c r="F51" s="296">
        <v>25</v>
      </c>
      <c r="G51" s="296">
        <v>19</v>
      </c>
      <c r="H51" s="296">
        <v>21</v>
      </c>
      <c r="I51" s="296">
        <v>24</v>
      </c>
      <c r="J51" s="296">
        <v>28</v>
      </c>
      <c r="K51" s="296">
        <v>23</v>
      </c>
      <c r="L51" s="296">
        <v>22</v>
      </c>
      <c r="M51" s="296">
        <v>23</v>
      </c>
      <c r="N51" s="296">
        <v>28</v>
      </c>
      <c r="O51" s="296">
        <v>37</v>
      </c>
      <c r="P51" s="296">
        <v>38</v>
      </c>
      <c r="Q51" s="296">
        <v>37</v>
      </c>
      <c r="R51" s="296">
        <v>45</v>
      </c>
      <c r="S51" s="296">
        <v>47</v>
      </c>
      <c r="T51" s="296">
        <v>50</v>
      </c>
      <c r="U51" s="296">
        <v>47</v>
      </c>
      <c r="V51" s="296">
        <v>38</v>
      </c>
      <c r="W51" s="296">
        <v>42</v>
      </c>
      <c r="X51" s="296">
        <v>42</v>
      </c>
      <c r="Y51" s="296">
        <v>43</v>
      </c>
      <c r="Z51" s="296">
        <v>42</v>
      </c>
      <c r="AA51" s="296">
        <v>42</v>
      </c>
      <c r="AB51" s="296">
        <v>43</v>
      </c>
      <c r="AC51" s="296">
        <v>33</v>
      </c>
      <c r="AD51" s="296">
        <v>34</v>
      </c>
      <c r="AE51" s="296">
        <v>34</v>
      </c>
      <c r="AF51" s="296">
        <v>31</v>
      </c>
      <c r="AG51" s="296">
        <v>34</v>
      </c>
      <c r="AH51" s="296">
        <v>37</v>
      </c>
      <c r="AI51" s="296">
        <v>37</v>
      </c>
      <c r="AJ51" s="296">
        <v>47</v>
      </c>
      <c r="AK51" s="296">
        <v>47</v>
      </c>
      <c r="AL51" s="296">
        <v>60</v>
      </c>
      <c r="AM51" s="296">
        <v>61</v>
      </c>
      <c r="AN51" s="296">
        <v>65</v>
      </c>
      <c r="AO51" s="296">
        <v>67</v>
      </c>
      <c r="AP51" s="296">
        <v>60</v>
      </c>
      <c r="AQ51" s="296">
        <v>42</v>
      </c>
      <c r="AR51" s="296">
        <v>40</v>
      </c>
      <c r="AS51" s="296">
        <v>44</v>
      </c>
      <c r="AT51" s="296">
        <v>48</v>
      </c>
      <c r="AU51" s="296">
        <v>49</v>
      </c>
      <c r="AV51" s="296">
        <v>52</v>
      </c>
      <c r="AW51" s="296">
        <v>51</v>
      </c>
      <c r="AX51" s="296">
        <v>51</v>
      </c>
      <c r="AY51" s="296">
        <v>63</v>
      </c>
      <c r="AZ51" s="296">
        <v>59</v>
      </c>
      <c r="BA51" s="296">
        <v>61</v>
      </c>
      <c r="BB51" s="296">
        <v>59</v>
      </c>
      <c r="BC51" s="296">
        <v>55</v>
      </c>
      <c r="BD51" s="296">
        <v>56</v>
      </c>
      <c r="BE51" s="296">
        <v>57</v>
      </c>
      <c r="BF51" s="296">
        <v>54</v>
      </c>
      <c r="BG51" s="296">
        <v>55</v>
      </c>
      <c r="BH51" s="296">
        <v>54</v>
      </c>
      <c r="BI51" s="296">
        <v>43</v>
      </c>
      <c r="BJ51" s="296">
        <v>37</v>
      </c>
      <c r="BK51" s="296">
        <v>37</v>
      </c>
      <c r="BL51" s="296">
        <v>36</v>
      </c>
      <c r="BM51" s="296">
        <v>36</v>
      </c>
      <c r="BN51" s="296">
        <v>33</v>
      </c>
      <c r="BO51" s="296">
        <v>37</v>
      </c>
      <c r="BP51" s="296">
        <v>42</v>
      </c>
      <c r="BQ51" s="296">
        <v>39</v>
      </c>
      <c r="BR51" s="296">
        <v>33</v>
      </c>
      <c r="BS51" s="296">
        <v>46</v>
      </c>
      <c r="BT51" s="296">
        <v>46</v>
      </c>
      <c r="BU51" s="296">
        <v>43</v>
      </c>
      <c r="BV51" s="296">
        <v>50</v>
      </c>
      <c r="BW51" s="296">
        <v>56</v>
      </c>
    </row>
    <row r="52" spans="1:75" x14ac:dyDescent="0.25">
      <c r="A52" t="s">
        <v>49</v>
      </c>
      <c r="B52" s="296">
        <v>3243</v>
      </c>
      <c r="C52" s="296">
        <v>3482</v>
      </c>
      <c r="D52" s="296">
        <v>3515</v>
      </c>
      <c r="E52" s="296">
        <v>3547</v>
      </c>
      <c r="F52" s="296">
        <v>3704</v>
      </c>
      <c r="G52" s="296">
        <v>3693</v>
      </c>
      <c r="H52" s="296">
        <v>3632</v>
      </c>
      <c r="I52" s="296">
        <v>3783</v>
      </c>
      <c r="J52" s="296">
        <v>3868</v>
      </c>
      <c r="K52" s="296">
        <v>3777</v>
      </c>
      <c r="L52" s="296">
        <v>3605</v>
      </c>
      <c r="M52" s="296">
        <v>3486</v>
      </c>
      <c r="N52" s="296">
        <v>3518</v>
      </c>
      <c r="O52" s="296">
        <v>3429</v>
      </c>
      <c r="P52" s="296">
        <v>3518</v>
      </c>
      <c r="Q52" s="296">
        <v>3628</v>
      </c>
      <c r="R52" s="296">
        <v>3524</v>
      </c>
      <c r="S52" s="296">
        <v>3551</v>
      </c>
      <c r="T52" s="296">
        <v>3549</v>
      </c>
      <c r="U52" s="296">
        <v>3607</v>
      </c>
      <c r="V52" s="296">
        <v>3650</v>
      </c>
      <c r="W52" s="296">
        <v>3666</v>
      </c>
      <c r="X52" s="296">
        <v>3795</v>
      </c>
      <c r="Y52" s="296">
        <v>3896</v>
      </c>
      <c r="Z52" s="296">
        <v>3833</v>
      </c>
      <c r="AA52" s="296">
        <v>3913</v>
      </c>
      <c r="AB52" s="296">
        <v>3989</v>
      </c>
      <c r="AC52" s="296">
        <v>4162</v>
      </c>
      <c r="AD52" s="296">
        <v>4152</v>
      </c>
      <c r="AE52" s="296">
        <v>4490</v>
      </c>
      <c r="AF52" s="296">
        <v>4477</v>
      </c>
      <c r="AG52" s="296">
        <v>4633</v>
      </c>
      <c r="AH52" s="296">
        <v>4591</v>
      </c>
      <c r="AI52" s="296">
        <v>4713</v>
      </c>
      <c r="AJ52" s="296">
        <v>4819</v>
      </c>
      <c r="AK52" s="296">
        <v>5060</v>
      </c>
      <c r="AL52" s="296">
        <v>5123</v>
      </c>
      <c r="AM52" s="296">
        <v>5210</v>
      </c>
      <c r="AN52" s="296">
        <v>5210</v>
      </c>
      <c r="AO52" s="296">
        <v>5141</v>
      </c>
      <c r="AP52" s="296">
        <v>4831</v>
      </c>
      <c r="AQ52" s="296">
        <v>4576</v>
      </c>
      <c r="AR52" s="296">
        <v>4118</v>
      </c>
      <c r="AS52" s="296">
        <v>3749</v>
      </c>
      <c r="AT52" s="296">
        <v>3621</v>
      </c>
      <c r="AU52" s="296">
        <v>3563</v>
      </c>
      <c r="AV52" s="296">
        <v>3435</v>
      </c>
      <c r="AW52" s="296">
        <v>3445</v>
      </c>
      <c r="AX52" s="296">
        <v>3258</v>
      </c>
      <c r="AY52" s="296">
        <v>3274</v>
      </c>
      <c r="AZ52" s="296">
        <v>3393</v>
      </c>
      <c r="BA52" s="296">
        <v>3435</v>
      </c>
      <c r="BB52" s="296">
        <v>3505</v>
      </c>
      <c r="BC52" s="296">
        <v>3745</v>
      </c>
      <c r="BD52" s="296">
        <v>3612</v>
      </c>
      <c r="BE52" s="296">
        <v>3644</v>
      </c>
      <c r="BF52" s="296">
        <v>3430</v>
      </c>
      <c r="BG52" s="296">
        <v>3487</v>
      </c>
      <c r="BH52" s="296">
        <v>3481</v>
      </c>
      <c r="BI52" s="296">
        <v>3573</v>
      </c>
      <c r="BJ52" s="296">
        <v>3478</v>
      </c>
      <c r="BK52" s="296">
        <v>3533</v>
      </c>
      <c r="BL52" s="296">
        <v>3607</v>
      </c>
      <c r="BM52" s="296">
        <v>3763</v>
      </c>
      <c r="BN52" s="296">
        <v>3847</v>
      </c>
      <c r="BO52" s="296">
        <v>4015</v>
      </c>
      <c r="BP52" s="296">
        <v>4138</v>
      </c>
      <c r="BQ52" s="296">
        <v>4207</v>
      </c>
      <c r="BR52" s="296">
        <v>4191</v>
      </c>
      <c r="BS52" s="296">
        <v>4006</v>
      </c>
      <c r="BT52" s="296">
        <v>3964</v>
      </c>
      <c r="BU52" s="296">
        <v>3958</v>
      </c>
      <c r="BV52" s="296">
        <v>3836</v>
      </c>
      <c r="BW52" s="296">
        <v>3844</v>
      </c>
    </row>
    <row r="53" spans="1:75" x14ac:dyDescent="0.25">
      <c r="A53" t="s">
        <v>50</v>
      </c>
      <c r="B53" s="296">
        <v>3990</v>
      </c>
      <c r="C53" s="296">
        <v>4524</v>
      </c>
      <c r="D53" s="296">
        <v>4893</v>
      </c>
      <c r="E53" s="296">
        <v>5097</v>
      </c>
      <c r="F53" s="296">
        <v>5155</v>
      </c>
      <c r="G53" s="296">
        <v>5195</v>
      </c>
      <c r="H53" s="296">
        <v>5217</v>
      </c>
      <c r="I53" s="296">
        <v>5157</v>
      </c>
      <c r="J53" s="296">
        <v>5100</v>
      </c>
      <c r="K53" s="296">
        <v>5043</v>
      </c>
      <c r="L53" s="296">
        <v>5015</v>
      </c>
      <c r="M53" s="296">
        <v>4852</v>
      </c>
      <c r="N53" s="296">
        <v>4570</v>
      </c>
      <c r="O53" s="296">
        <v>4522</v>
      </c>
      <c r="P53" s="296">
        <v>4398</v>
      </c>
      <c r="Q53" s="296">
        <v>4283</v>
      </c>
      <c r="R53" s="296">
        <v>4193</v>
      </c>
      <c r="S53" s="296">
        <v>4205</v>
      </c>
      <c r="T53" s="296">
        <v>4086</v>
      </c>
      <c r="U53" s="296">
        <v>4058</v>
      </c>
      <c r="V53" s="296">
        <v>3999</v>
      </c>
      <c r="W53" s="296">
        <v>3827</v>
      </c>
      <c r="X53" s="296">
        <v>3732</v>
      </c>
      <c r="Y53" s="296">
        <v>3617</v>
      </c>
      <c r="Z53" s="296">
        <v>3527</v>
      </c>
      <c r="AA53" s="296">
        <v>3443</v>
      </c>
      <c r="AB53" s="296">
        <v>3337</v>
      </c>
      <c r="AC53" s="296">
        <v>3387</v>
      </c>
      <c r="AD53" s="296">
        <v>3333</v>
      </c>
      <c r="AE53" s="296">
        <v>3498</v>
      </c>
      <c r="AF53" s="296">
        <v>3592</v>
      </c>
      <c r="AG53" s="296">
        <v>3583</v>
      </c>
      <c r="AH53" s="296">
        <v>3552</v>
      </c>
      <c r="AI53" s="296">
        <v>3604</v>
      </c>
      <c r="AJ53" s="296">
        <v>3617</v>
      </c>
      <c r="AK53" s="296">
        <v>3499</v>
      </c>
      <c r="AL53" s="296">
        <v>3458</v>
      </c>
      <c r="AM53" s="296">
        <v>3532</v>
      </c>
      <c r="AN53" s="296">
        <v>3484</v>
      </c>
      <c r="AO53" s="296">
        <v>3313</v>
      </c>
      <c r="AP53" s="296">
        <v>3225</v>
      </c>
      <c r="AQ53" s="296">
        <v>3218</v>
      </c>
      <c r="AR53" s="296">
        <v>3304</v>
      </c>
      <c r="AS53" s="296">
        <v>3386</v>
      </c>
      <c r="AT53" s="296">
        <v>3391</v>
      </c>
      <c r="AU53" s="296">
        <v>3508</v>
      </c>
      <c r="AV53" s="296">
        <v>3386</v>
      </c>
      <c r="AW53" s="296">
        <v>3286</v>
      </c>
      <c r="AX53" s="296">
        <v>3023</v>
      </c>
      <c r="AY53" s="296">
        <v>2847</v>
      </c>
      <c r="AZ53" s="296">
        <v>2741</v>
      </c>
      <c r="BA53" s="296">
        <v>2663</v>
      </c>
      <c r="BB53" s="296">
        <v>2504</v>
      </c>
      <c r="BC53" s="296">
        <v>2390</v>
      </c>
      <c r="BD53" s="296">
        <v>2248</v>
      </c>
      <c r="BE53" s="296">
        <v>2108</v>
      </c>
      <c r="BF53" s="296">
        <v>1979</v>
      </c>
      <c r="BG53" s="296">
        <v>1995</v>
      </c>
      <c r="BH53" s="296">
        <v>1939</v>
      </c>
      <c r="BI53" s="296">
        <v>1938</v>
      </c>
      <c r="BJ53" s="296">
        <v>1903</v>
      </c>
      <c r="BK53" s="296">
        <v>1953</v>
      </c>
      <c r="BL53" s="296">
        <v>2021</v>
      </c>
      <c r="BM53" s="296">
        <v>2137</v>
      </c>
      <c r="BN53" s="296">
        <v>2213</v>
      </c>
      <c r="BO53" s="296">
        <v>2295</v>
      </c>
      <c r="BP53" s="296">
        <v>2394</v>
      </c>
      <c r="BQ53" s="296">
        <v>2429</v>
      </c>
      <c r="BR53" s="296">
        <v>2449</v>
      </c>
      <c r="BS53" s="296">
        <v>2454</v>
      </c>
      <c r="BT53" s="296">
        <v>2371</v>
      </c>
      <c r="BU53" s="296">
        <v>2366</v>
      </c>
      <c r="BV53" s="296">
        <v>2358</v>
      </c>
      <c r="BW53" s="296">
        <v>2396</v>
      </c>
    </row>
    <row r="54" spans="1:75" x14ac:dyDescent="0.25">
      <c r="A54" t="s">
        <v>51</v>
      </c>
      <c r="B54" s="296">
        <v>48</v>
      </c>
      <c r="C54" s="296">
        <v>40</v>
      </c>
      <c r="D54" s="296">
        <v>40</v>
      </c>
      <c r="E54" s="296">
        <v>30</v>
      </c>
      <c r="F54" s="296">
        <v>31</v>
      </c>
      <c r="G54" s="296">
        <v>32</v>
      </c>
      <c r="H54" s="296">
        <v>28</v>
      </c>
      <c r="I54" s="296">
        <v>31</v>
      </c>
      <c r="J54" s="296">
        <v>30</v>
      </c>
      <c r="K54" s="296">
        <v>36</v>
      </c>
      <c r="L54" s="296">
        <v>42</v>
      </c>
      <c r="M54" s="296">
        <v>40</v>
      </c>
      <c r="N54" s="296">
        <v>31</v>
      </c>
      <c r="O54" s="296">
        <v>40</v>
      </c>
      <c r="P54" s="296">
        <v>41</v>
      </c>
      <c r="Q54" s="296">
        <v>53</v>
      </c>
      <c r="R54" s="296">
        <v>57</v>
      </c>
      <c r="S54" s="296">
        <v>60</v>
      </c>
      <c r="T54" s="296">
        <v>66</v>
      </c>
      <c r="U54" s="296">
        <v>61</v>
      </c>
      <c r="V54" s="296">
        <v>70</v>
      </c>
      <c r="W54" s="296">
        <v>78</v>
      </c>
      <c r="X54" s="296">
        <v>94</v>
      </c>
      <c r="Y54" s="296">
        <v>97</v>
      </c>
      <c r="Z54" s="296">
        <v>93</v>
      </c>
      <c r="AA54" s="296">
        <v>87</v>
      </c>
      <c r="AB54" s="296">
        <v>84</v>
      </c>
      <c r="AC54" s="296">
        <v>72</v>
      </c>
      <c r="AD54" s="296">
        <v>71</v>
      </c>
      <c r="AE54" s="296">
        <v>65</v>
      </c>
      <c r="AF54" s="296">
        <v>59</v>
      </c>
      <c r="AG54" s="296">
        <v>87</v>
      </c>
      <c r="AH54" s="296">
        <v>80</v>
      </c>
      <c r="AI54" s="296">
        <v>78</v>
      </c>
      <c r="AJ54" s="296">
        <v>76</v>
      </c>
      <c r="AK54" s="296">
        <v>71</v>
      </c>
      <c r="AL54" s="296">
        <v>67</v>
      </c>
      <c r="AM54" s="296">
        <v>66</v>
      </c>
      <c r="AN54" s="296">
        <v>71</v>
      </c>
      <c r="AO54" s="296">
        <v>74</v>
      </c>
      <c r="AP54" s="296">
        <v>77</v>
      </c>
      <c r="AQ54" s="296">
        <v>92</v>
      </c>
      <c r="AR54" s="296">
        <v>85</v>
      </c>
      <c r="AS54" s="296">
        <v>77</v>
      </c>
      <c r="AT54" s="296">
        <v>80</v>
      </c>
      <c r="AU54" s="296">
        <v>91</v>
      </c>
      <c r="AV54" s="296">
        <v>83</v>
      </c>
      <c r="AW54" s="296">
        <v>66</v>
      </c>
      <c r="AX54" s="296">
        <v>69</v>
      </c>
      <c r="AY54" s="296">
        <v>60</v>
      </c>
      <c r="AZ54" s="296">
        <v>54</v>
      </c>
      <c r="BA54" s="296">
        <v>65</v>
      </c>
      <c r="BB54" s="296">
        <v>63</v>
      </c>
      <c r="BC54" s="296">
        <v>64</v>
      </c>
      <c r="BD54" s="296">
        <v>79</v>
      </c>
      <c r="BE54" s="296">
        <v>83</v>
      </c>
      <c r="BF54" s="296">
        <v>94</v>
      </c>
      <c r="BG54" s="296">
        <v>97</v>
      </c>
      <c r="BH54" s="296">
        <v>96</v>
      </c>
      <c r="BI54" s="296">
        <v>86</v>
      </c>
      <c r="BJ54" s="296">
        <v>73</v>
      </c>
      <c r="BK54" s="296">
        <v>83</v>
      </c>
      <c r="BL54" s="296">
        <v>69</v>
      </c>
      <c r="BM54" s="296">
        <v>66</v>
      </c>
      <c r="BN54" s="296">
        <v>60</v>
      </c>
      <c r="BO54" s="296">
        <v>74</v>
      </c>
      <c r="BP54" s="296">
        <v>67</v>
      </c>
      <c r="BQ54" s="296">
        <v>69</v>
      </c>
      <c r="BR54" s="296">
        <v>64</v>
      </c>
      <c r="BS54" s="296">
        <v>54</v>
      </c>
      <c r="BT54" s="296">
        <v>51</v>
      </c>
      <c r="BU54" s="296">
        <v>49</v>
      </c>
      <c r="BV54" s="296">
        <v>57</v>
      </c>
      <c r="BW54" s="296">
        <v>48</v>
      </c>
    </row>
    <row r="55" spans="1:75" x14ac:dyDescent="0.25">
      <c r="A55" t="s">
        <v>52</v>
      </c>
      <c r="B55" s="296">
        <v>3839</v>
      </c>
      <c r="C55" s="296">
        <v>3959</v>
      </c>
      <c r="D55" s="296">
        <v>3924</v>
      </c>
      <c r="E55" s="296">
        <v>3890</v>
      </c>
      <c r="F55" s="296">
        <v>4038</v>
      </c>
      <c r="G55" s="296">
        <v>4100</v>
      </c>
      <c r="H55" s="296">
        <v>4163</v>
      </c>
      <c r="I55" s="296">
        <v>4328</v>
      </c>
      <c r="J55" s="296">
        <v>4331</v>
      </c>
      <c r="K55" s="296">
        <v>4504</v>
      </c>
      <c r="L55" s="296">
        <v>4606</v>
      </c>
      <c r="M55" s="296">
        <v>4539</v>
      </c>
      <c r="N55" s="296">
        <v>4586</v>
      </c>
      <c r="O55" s="296">
        <v>4603</v>
      </c>
      <c r="P55" s="296">
        <v>4687</v>
      </c>
      <c r="Q55" s="296">
        <v>4674</v>
      </c>
      <c r="R55" s="296">
        <v>4565</v>
      </c>
      <c r="S55" s="296">
        <v>4530</v>
      </c>
      <c r="T55" s="296">
        <v>4610</v>
      </c>
      <c r="U55" s="296">
        <v>4578</v>
      </c>
      <c r="V55" s="296">
        <v>4567</v>
      </c>
      <c r="W55" s="296">
        <v>4492</v>
      </c>
      <c r="X55" s="296">
        <v>4423</v>
      </c>
      <c r="Y55" s="296">
        <v>4346</v>
      </c>
      <c r="Z55" s="296">
        <v>4281</v>
      </c>
      <c r="AA55" s="296">
        <v>4363</v>
      </c>
      <c r="AB55" s="296">
        <v>4349</v>
      </c>
      <c r="AC55" s="296">
        <v>4347</v>
      </c>
      <c r="AD55" s="296">
        <v>4196</v>
      </c>
      <c r="AE55" s="296">
        <v>4268</v>
      </c>
      <c r="AF55" s="296">
        <v>4199</v>
      </c>
      <c r="AG55" s="296">
        <v>4221</v>
      </c>
      <c r="AH55" s="296">
        <v>4061</v>
      </c>
      <c r="AI55" s="296">
        <v>4074</v>
      </c>
      <c r="AJ55" s="296">
        <v>4040</v>
      </c>
      <c r="AK55" s="296">
        <v>3920</v>
      </c>
      <c r="AL55" s="296">
        <v>3802</v>
      </c>
      <c r="AM55" s="296">
        <v>3799</v>
      </c>
      <c r="AN55" s="296">
        <v>3825</v>
      </c>
      <c r="AO55" s="296">
        <v>3810</v>
      </c>
      <c r="AP55" s="296">
        <v>3692</v>
      </c>
      <c r="AQ55" s="296">
        <v>3602</v>
      </c>
      <c r="AR55" s="296">
        <v>3448</v>
      </c>
      <c r="AS55" s="296">
        <v>3301</v>
      </c>
      <c r="AT55" s="296">
        <v>3079</v>
      </c>
      <c r="AU55" s="296">
        <v>3061</v>
      </c>
      <c r="AV55" s="296">
        <v>3026</v>
      </c>
      <c r="AW55" s="296">
        <v>2965</v>
      </c>
      <c r="AX55" s="296">
        <v>2794</v>
      </c>
      <c r="AY55" s="296">
        <v>2752</v>
      </c>
      <c r="AZ55" s="296">
        <v>2690</v>
      </c>
      <c r="BA55" s="296">
        <v>2877</v>
      </c>
      <c r="BB55" s="296">
        <v>3013</v>
      </c>
      <c r="BC55" s="296">
        <v>3216</v>
      </c>
      <c r="BD55" s="296">
        <v>3321</v>
      </c>
      <c r="BE55" s="296">
        <v>3298</v>
      </c>
      <c r="BF55" s="296">
        <v>3237</v>
      </c>
      <c r="BG55" s="296">
        <v>3197</v>
      </c>
      <c r="BH55" s="296">
        <v>3285</v>
      </c>
      <c r="BI55" s="296">
        <v>3380</v>
      </c>
      <c r="BJ55" s="296">
        <v>3471</v>
      </c>
      <c r="BK55" s="296">
        <v>3710</v>
      </c>
      <c r="BL55" s="296">
        <v>3867</v>
      </c>
      <c r="BM55" s="296">
        <v>3988</v>
      </c>
      <c r="BN55" s="296">
        <v>3910</v>
      </c>
      <c r="BO55" s="296">
        <v>4000</v>
      </c>
      <c r="BP55" s="296">
        <v>4047</v>
      </c>
      <c r="BQ55" s="296">
        <v>4291</v>
      </c>
      <c r="BR55" s="296">
        <v>4317</v>
      </c>
      <c r="BS55" s="296">
        <v>4568</v>
      </c>
      <c r="BT55" s="296">
        <v>4693</v>
      </c>
      <c r="BU55" s="296">
        <v>4858</v>
      </c>
      <c r="BV55" s="296">
        <v>4788</v>
      </c>
      <c r="BW55" s="296">
        <v>4887</v>
      </c>
    </row>
    <row r="56" spans="1:75" x14ac:dyDescent="0.25">
      <c r="A56" t="s">
        <v>53</v>
      </c>
      <c r="B56" s="296">
        <v>5620</v>
      </c>
      <c r="C56" s="296">
        <v>5739</v>
      </c>
      <c r="D56" s="296">
        <v>5823</v>
      </c>
      <c r="E56" s="296">
        <v>5888</v>
      </c>
      <c r="F56" s="296">
        <v>5992</v>
      </c>
      <c r="G56" s="296">
        <v>6202</v>
      </c>
      <c r="H56" s="296">
        <v>6258</v>
      </c>
      <c r="I56" s="296">
        <v>6227</v>
      </c>
      <c r="J56" s="296">
        <v>6340</v>
      </c>
      <c r="K56" s="296">
        <v>6407</v>
      </c>
      <c r="L56" s="296">
        <v>6297</v>
      </c>
      <c r="M56" s="296">
        <v>6219</v>
      </c>
      <c r="N56" s="296">
        <v>6217</v>
      </c>
      <c r="O56" s="296">
        <v>6303</v>
      </c>
      <c r="P56" s="296">
        <v>6241</v>
      </c>
      <c r="Q56" s="296">
        <v>6209</v>
      </c>
      <c r="R56" s="296">
        <v>6067</v>
      </c>
      <c r="S56" s="296">
        <v>5865</v>
      </c>
      <c r="T56" s="296">
        <v>5720</v>
      </c>
      <c r="U56" s="296">
        <v>5557</v>
      </c>
      <c r="V56" s="296">
        <v>5638</v>
      </c>
      <c r="W56" s="296">
        <v>5528</v>
      </c>
      <c r="X56" s="296">
        <v>5403</v>
      </c>
      <c r="Y56" s="296">
        <v>5348</v>
      </c>
      <c r="Z56" s="296">
        <v>5347</v>
      </c>
      <c r="AA56" s="296">
        <v>5340</v>
      </c>
      <c r="AB56" s="296">
        <v>5280</v>
      </c>
      <c r="AC56" s="296">
        <v>5175</v>
      </c>
      <c r="AD56" s="296">
        <v>5126</v>
      </c>
      <c r="AE56" s="296">
        <v>5139</v>
      </c>
      <c r="AF56" s="296">
        <v>5211</v>
      </c>
      <c r="AG56" s="296">
        <v>5238</v>
      </c>
      <c r="AH56" s="296">
        <v>5233</v>
      </c>
      <c r="AI56" s="296">
        <v>5237</v>
      </c>
      <c r="AJ56" s="296">
        <v>5195</v>
      </c>
      <c r="AK56" s="296">
        <v>5046</v>
      </c>
      <c r="AL56" s="296">
        <v>4987</v>
      </c>
      <c r="AM56" s="296">
        <v>4884</v>
      </c>
      <c r="AN56" s="296">
        <v>4801</v>
      </c>
      <c r="AO56" s="296">
        <v>4689</v>
      </c>
      <c r="AP56" s="296">
        <v>4488</v>
      </c>
      <c r="AQ56" s="296">
        <v>4465</v>
      </c>
      <c r="AR56" s="296">
        <v>4400</v>
      </c>
      <c r="AS56" s="296">
        <v>4324</v>
      </c>
      <c r="AT56" s="296">
        <v>4200</v>
      </c>
      <c r="AU56" s="296">
        <v>4101</v>
      </c>
      <c r="AV56" s="296">
        <v>3951</v>
      </c>
      <c r="AW56" s="296">
        <v>3750</v>
      </c>
      <c r="AX56" s="296">
        <v>3651</v>
      </c>
      <c r="AY56" s="296">
        <v>3531</v>
      </c>
      <c r="AZ56" s="296">
        <v>3449</v>
      </c>
      <c r="BA56" s="296">
        <v>3362</v>
      </c>
      <c r="BB56" s="296">
        <v>3275</v>
      </c>
      <c r="BC56" s="296">
        <v>3192</v>
      </c>
      <c r="BD56" s="296">
        <v>3100</v>
      </c>
      <c r="BE56" s="296">
        <v>3131</v>
      </c>
      <c r="BF56" s="296">
        <v>3103</v>
      </c>
      <c r="BG56" s="296">
        <v>3185</v>
      </c>
      <c r="BH56" s="296">
        <v>3167</v>
      </c>
      <c r="BI56" s="296">
        <v>3102</v>
      </c>
      <c r="BJ56" s="296">
        <v>3080</v>
      </c>
      <c r="BK56" s="296">
        <v>3100</v>
      </c>
      <c r="BL56" s="296">
        <v>3086</v>
      </c>
      <c r="BM56" s="296">
        <v>3093</v>
      </c>
      <c r="BN56" s="296">
        <v>3078</v>
      </c>
      <c r="BO56" s="296">
        <v>3123</v>
      </c>
      <c r="BP56" s="296">
        <v>3151</v>
      </c>
      <c r="BQ56" s="296">
        <v>3177</v>
      </c>
      <c r="BR56" s="296">
        <v>3088</v>
      </c>
      <c r="BS56" s="296">
        <v>3090</v>
      </c>
      <c r="BT56" s="296">
        <v>2985</v>
      </c>
      <c r="BU56" s="296">
        <v>3025</v>
      </c>
      <c r="BV56" s="296">
        <v>2960</v>
      </c>
      <c r="BW56" s="296">
        <v>2849</v>
      </c>
    </row>
    <row r="57" spans="1:75" x14ac:dyDescent="0.25">
      <c r="A57" t="s">
        <v>54</v>
      </c>
      <c r="B57" s="296">
        <v>2810</v>
      </c>
      <c r="C57" s="296">
        <v>2723</v>
      </c>
      <c r="D57" s="296">
        <v>2649</v>
      </c>
      <c r="E57" s="296">
        <v>2556</v>
      </c>
      <c r="F57" s="296">
        <v>2518</v>
      </c>
      <c r="G57" s="296">
        <v>2505</v>
      </c>
      <c r="H57" s="296">
        <v>2492</v>
      </c>
      <c r="I57" s="296">
        <v>2411</v>
      </c>
      <c r="J57" s="296">
        <v>2397</v>
      </c>
      <c r="K57" s="296">
        <v>2393</v>
      </c>
      <c r="L57" s="296">
        <v>2384</v>
      </c>
      <c r="M57" s="296">
        <v>2262</v>
      </c>
      <c r="N57" s="296">
        <v>2200</v>
      </c>
      <c r="O57" s="296">
        <v>2179</v>
      </c>
      <c r="P57" s="296">
        <v>2135</v>
      </c>
      <c r="Q57" s="296">
        <v>2084</v>
      </c>
      <c r="R57" s="296">
        <v>2108</v>
      </c>
      <c r="S57" s="296">
        <v>2163</v>
      </c>
      <c r="T57" s="296">
        <v>2139</v>
      </c>
      <c r="U57" s="296">
        <v>2141</v>
      </c>
      <c r="V57" s="296">
        <v>2150</v>
      </c>
      <c r="W57" s="296">
        <v>2124</v>
      </c>
      <c r="X57" s="296">
        <v>2102</v>
      </c>
      <c r="Y57" s="296">
        <v>2093</v>
      </c>
      <c r="Z57" s="296">
        <v>2069</v>
      </c>
      <c r="AA57" s="296">
        <v>2094</v>
      </c>
      <c r="AB57" s="296">
        <v>2047</v>
      </c>
      <c r="AC57" s="296">
        <v>1981</v>
      </c>
      <c r="AD57" s="296">
        <v>1956</v>
      </c>
      <c r="AE57" s="296">
        <v>1931</v>
      </c>
      <c r="AF57" s="296">
        <v>1895</v>
      </c>
      <c r="AG57" s="296">
        <v>1827</v>
      </c>
      <c r="AH57" s="296">
        <v>1799</v>
      </c>
      <c r="AI57" s="296">
        <v>1800</v>
      </c>
      <c r="AJ57" s="296">
        <v>1785</v>
      </c>
      <c r="AK57" s="296">
        <v>1714</v>
      </c>
      <c r="AL57" s="296">
        <v>1706</v>
      </c>
      <c r="AM57" s="296">
        <v>1713</v>
      </c>
      <c r="AN57" s="296">
        <v>1685</v>
      </c>
      <c r="AO57" s="296">
        <v>1599</v>
      </c>
      <c r="AP57" s="296">
        <v>1537</v>
      </c>
      <c r="AQ57" s="296">
        <v>1499</v>
      </c>
      <c r="AR57" s="296">
        <v>1475</v>
      </c>
      <c r="AS57" s="296">
        <v>1414</v>
      </c>
      <c r="AT57" s="296">
        <v>1408</v>
      </c>
      <c r="AU57" s="296">
        <v>1380</v>
      </c>
      <c r="AV57" s="296">
        <v>1342</v>
      </c>
      <c r="AW57" s="296">
        <v>1304</v>
      </c>
      <c r="AX57" s="296">
        <v>1296</v>
      </c>
      <c r="AY57" s="296">
        <v>1291</v>
      </c>
      <c r="AZ57" s="296">
        <v>1270</v>
      </c>
      <c r="BA57" s="296">
        <v>1184</v>
      </c>
      <c r="BB57" s="296">
        <v>1165</v>
      </c>
      <c r="BC57" s="296">
        <v>1133</v>
      </c>
      <c r="BD57" s="296">
        <v>1092</v>
      </c>
      <c r="BE57" s="296">
        <v>1043</v>
      </c>
      <c r="BF57" s="296">
        <v>989</v>
      </c>
      <c r="BG57" s="296">
        <v>978</v>
      </c>
      <c r="BH57" s="296">
        <v>982</v>
      </c>
      <c r="BI57" s="296">
        <v>981</v>
      </c>
      <c r="BJ57" s="296">
        <v>1005</v>
      </c>
      <c r="BK57" s="296">
        <v>967</v>
      </c>
      <c r="BL57" s="296">
        <v>966</v>
      </c>
      <c r="BM57" s="296">
        <v>940</v>
      </c>
      <c r="BN57" s="296">
        <v>934</v>
      </c>
      <c r="BO57" s="296">
        <v>952</v>
      </c>
      <c r="BP57" s="296">
        <v>950</v>
      </c>
      <c r="BQ57" s="296">
        <v>934</v>
      </c>
      <c r="BR57" s="296">
        <v>934</v>
      </c>
      <c r="BS57" s="296">
        <v>916</v>
      </c>
      <c r="BT57" s="296">
        <v>892</v>
      </c>
      <c r="BU57" s="296">
        <v>863</v>
      </c>
      <c r="BV57" s="296">
        <v>841</v>
      </c>
      <c r="BW57" s="296">
        <v>836</v>
      </c>
    </row>
    <row r="58" spans="1:75" x14ac:dyDescent="0.25">
      <c r="A58" t="s">
        <v>55</v>
      </c>
      <c r="B58" s="296">
        <v>1284</v>
      </c>
      <c r="C58" s="296">
        <v>1282</v>
      </c>
      <c r="D58" s="296">
        <v>1275</v>
      </c>
      <c r="E58" s="296">
        <v>1281</v>
      </c>
      <c r="F58" s="296">
        <v>1280</v>
      </c>
      <c r="G58" s="296">
        <v>1310</v>
      </c>
      <c r="H58" s="296">
        <v>1313</v>
      </c>
      <c r="I58" s="296">
        <v>1303</v>
      </c>
      <c r="J58" s="296">
        <v>1277</v>
      </c>
      <c r="K58" s="296">
        <v>1325</v>
      </c>
      <c r="L58" s="296">
        <v>1350</v>
      </c>
      <c r="M58" s="296">
        <v>1309</v>
      </c>
      <c r="N58" s="296">
        <v>1316</v>
      </c>
      <c r="O58" s="296">
        <v>1379</v>
      </c>
      <c r="P58" s="296">
        <v>1391</v>
      </c>
      <c r="Q58" s="296">
        <v>1395</v>
      </c>
      <c r="R58" s="296">
        <v>1392</v>
      </c>
      <c r="S58" s="296">
        <v>1414</v>
      </c>
      <c r="T58" s="296">
        <v>1431</v>
      </c>
      <c r="U58" s="296">
        <v>1436</v>
      </c>
      <c r="V58" s="296">
        <v>1452</v>
      </c>
      <c r="W58" s="296">
        <v>1399</v>
      </c>
      <c r="X58" s="296">
        <v>1391</v>
      </c>
      <c r="Y58" s="296">
        <v>1416</v>
      </c>
      <c r="Z58" s="296">
        <v>1429</v>
      </c>
      <c r="AA58" s="296">
        <v>1431</v>
      </c>
      <c r="AB58" s="296">
        <v>1420</v>
      </c>
      <c r="AC58" s="296">
        <v>1487</v>
      </c>
      <c r="AD58" s="296">
        <v>1451</v>
      </c>
      <c r="AE58" s="296">
        <v>1562</v>
      </c>
      <c r="AF58" s="296">
        <v>1568</v>
      </c>
      <c r="AG58" s="296">
        <v>1566</v>
      </c>
      <c r="AH58" s="296">
        <v>1522</v>
      </c>
      <c r="AI58" s="296">
        <v>1573</v>
      </c>
      <c r="AJ58" s="296">
        <v>1534</v>
      </c>
      <c r="AK58" s="296">
        <v>1517</v>
      </c>
      <c r="AL58" s="296">
        <v>1464</v>
      </c>
      <c r="AM58" s="296">
        <v>1432</v>
      </c>
      <c r="AN58" s="296">
        <v>1419</v>
      </c>
      <c r="AO58" s="296">
        <v>1354</v>
      </c>
      <c r="AP58" s="296">
        <v>1336</v>
      </c>
      <c r="AQ58" s="296">
        <v>1293</v>
      </c>
      <c r="AR58" s="296">
        <v>1236</v>
      </c>
      <c r="AS58" s="296">
        <v>1192</v>
      </c>
      <c r="AT58" s="296">
        <v>1195</v>
      </c>
      <c r="AU58" s="296">
        <v>1205</v>
      </c>
      <c r="AV58" s="296">
        <v>1175</v>
      </c>
      <c r="AW58" s="296">
        <v>1130</v>
      </c>
      <c r="AX58" s="296">
        <v>1114</v>
      </c>
      <c r="AY58" s="296">
        <v>1124</v>
      </c>
      <c r="AZ58" s="296">
        <v>1113</v>
      </c>
      <c r="BA58" s="296">
        <v>1153</v>
      </c>
      <c r="BB58" s="296">
        <v>1130</v>
      </c>
      <c r="BC58" s="296">
        <v>1099</v>
      </c>
      <c r="BD58" s="296">
        <v>1059</v>
      </c>
      <c r="BE58" s="296">
        <v>1080</v>
      </c>
      <c r="BF58" s="296">
        <v>1048</v>
      </c>
      <c r="BG58" s="296">
        <v>1076</v>
      </c>
      <c r="BH58" s="296">
        <v>1080</v>
      </c>
      <c r="BI58" s="296">
        <v>1146</v>
      </c>
      <c r="BJ58" s="296">
        <v>1169</v>
      </c>
      <c r="BK58" s="296">
        <v>1227</v>
      </c>
      <c r="BL58" s="296">
        <v>1289</v>
      </c>
      <c r="BM58" s="296">
        <v>1338</v>
      </c>
      <c r="BN58" s="296">
        <v>1386</v>
      </c>
      <c r="BO58" s="296">
        <v>1419</v>
      </c>
      <c r="BP58" s="296">
        <v>1417</v>
      </c>
      <c r="BQ58" s="296">
        <v>1440</v>
      </c>
      <c r="BR58" s="296">
        <v>1402</v>
      </c>
      <c r="BS58" s="296">
        <v>1390</v>
      </c>
      <c r="BT58" s="296">
        <v>1393</v>
      </c>
      <c r="BU58" s="296">
        <v>1437</v>
      </c>
      <c r="BV58" s="296">
        <v>1443</v>
      </c>
      <c r="BW58" s="296">
        <v>1449</v>
      </c>
    </row>
    <row r="59" spans="1:75" x14ac:dyDescent="0.25">
      <c r="A59" t="s">
        <v>56</v>
      </c>
      <c r="B59" s="296">
        <v>425</v>
      </c>
      <c r="C59" s="296">
        <v>450</v>
      </c>
      <c r="D59" s="296">
        <v>444</v>
      </c>
      <c r="E59" s="296">
        <v>428</v>
      </c>
      <c r="F59" s="296">
        <v>425</v>
      </c>
      <c r="G59" s="296">
        <v>414</v>
      </c>
      <c r="H59" s="296">
        <v>393</v>
      </c>
      <c r="I59" s="296">
        <v>409</v>
      </c>
      <c r="J59" s="296">
        <v>385</v>
      </c>
      <c r="K59" s="296">
        <v>377</v>
      </c>
      <c r="L59" s="296">
        <v>341</v>
      </c>
      <c r="M59" s="296">
        <v>325</v>
      </c>
      <c r="N59" s="296">
        <v>312</v>
      </c>
      <c r="O59" s="296">
        <v>302</v>
      </c>
      <c r="P59" s="296">
        <v>305</v>
      </c>
      <c r="Q59" s="296">
        <v>309</v>
      </c>
      <c r="R59" s="296">
        <v>315</v>
      </c>
      <c r="S59" s="296">
        <v>329</v>
      </c>
      <c r="T59" s="296">
        <v>339</v>
      </c>
      <c r="U59" s="296">
        <v>343</v>
      </c>
      <c r="V59" s="296">
        <v>349</v>
      </c>
      <c r="W59" s="296">
        <v>343</v>
      </c>
      <c r="X59" s="296">
        <v>337</v>
      </c>
      <c r="Y59" s="296">
        <v>333</v>
      </c>
      <c r="Z59" s="296">
        <v>333</v>
      </c>
      <c r="AA59" s="296">
        <v>311</v>
      </c>
      <c r="AB59" s="296">
        <v>275</v>
      </c>
      <c r="AC59" s="296">
        <v>268</v>
      </c>
      <c r="AD59" s="296">
        <v>276</v>
      </c>
      <c r="AE59" s="296">
        <v>290</v>
      </c>
      <c r="AF59" s="296">
        <v>305</v>
      </c>
      <c r="AG59" s="296">
        <v>303</v>
      </c>
      <c r="AH59" s="296">
        <v>311</v>
      </c>
      <c r="AI59" s="296">
        <v>315</v>
      </c>
      <c r="AJ59" s="296">
        <v>336</v>
      </c>
      <c r="AK59" s="296">
        <v>353</v>
      </c>
      <c r="AL59" s="296">
        <v>352</v>
      </c>
      <c r="AM59" s="296">
        <v>353</v>
      </c>
      <c r="AN59" s="296">
        <v>350</v>
      </c>
      <c r="AO59" s="296">
        <v>333</v>
      </c>
      <c r="AP59" s="296">
        <v>340</v>
      </c>
      <c r="AQ59" s="296">
        <v>332</v>
      </c>
      <c r="AR59" s="296">
        <v>353</v>
      </c>
      <c r="AS59" s="296">
        <v>331</v>
      </c>
      <c r="AT59" s="296">
        <v>289</v>
      </c>
      <c r="AU59" s="296">
        <v>298</v>
      </c>
      <c r="AV59" s="296">
        <v>284</v>
      </c>
      <c r="AW59" s="296">
        <v>284</v>
      </c>
      <c r="AX59" s="296">
        <v>297</v>
      </c>
      <c r="AY59" s="296">
        <v>303</v>
      </c>
      <c r="AZ59" s="296">
        <v>291</v>
      </c>
      <c r="BA59" s="296">
        <v>312</v>
      </c>
      <c r="BB59" s="296">
        <v>305</v>
      </c>
      <c r="BC59" s="296">
        <v>294</v>
      </c>
      <c r="BD59" s="296">
        <v>302</v>
      </c>
      <c r="BE59" s="296">
        <v>298</v>
      </c>
      <c r="BF59" s="296">
        <v>302</v>
      </c>
      <c r="BG59" s="296">
        <v>320</v>
      </c>
      <c r="BH59" s="296">
        <v>329</v>
      </c>
      <c r="BI59" s="296">
        <v>335</v>
      </c>
      <c r="BJ59" s="296">
        <v>334</v>
      </c>
      <c r="BK59" s="296">
        <v>356</v>
      </c>
      <c r="BL59" s="296">
        <v>346</v>
      </c>
      <c r="BM59" s="296">
        <v>360</v>
      </c>
      <c r="BN59" s="296">
        <v>328</v>
      </c>
      <c r="BO59" s="296">
        <v>322</v>
      </c>
      <c r="BP59" s="296">
        <v>306</v>
      </c>
      <c r="BQ59" s="296">
        <v>314</v>
      </c>
      <c r="BR59" s="296">
        <v>326</v>
      </c>
      <c r="BS59" s="296">
        <v>324</v>
      </c>
      <c r="BT59" s="296">
        <v>303</v>
      </c>
      <c r="BU59" s="296">
        <v>319</v>
      </c>
      <c r="BV59" s="296">
        <v>332</v>
      </c>
      <c r="BW59" s="296">
        <v>346</v>
      </c>
    </row>
    <row r="60" spans="1:75" x14ac:dyDescent="0.25">
      <c r="A60" t="s">
        <v>57</v>
      </c>
      <c r="B60" s="296">
        <v>520</v>
      </c>
      <c r="C60" s="296">
        <v>511</v>
      </c>
      <c r="D60" s="296">
        <v>506</v>
      </c>
      <c r="E60" s="296">
        <v>475</v>
      </c>
      <c r="F60" s="296">
        <v>455</v>
      </c>
      <c r="G60" s="296">
        <v>456</v>
      </c>
      <c r="H60" s="296">
        <v>452</v>
      </c>
      <c r="I60" s="296">
        <v>453</v>
      </c>
      <c r="J60" s="296">
        <v>454</v>
      </c>
      <c r="K60" s="296">
        <v>461</v>
      </c>
      <c r="L60" s="296">
        <v>447</v>
      </c>
      <c r="M60" s="296">
        <v>430</v>
      </c>
      <c r="N60" s="296">
        <v>424</v>
      </c>
      <c r="O60" s="296">
        <v>422</v>
      </c>
      <c r="P60" s="296">
        <v>412</v>
      </c>
      <c r="Q60" s="296">
        <v>391</v>
      </c>
      <c r="R60" s="296">
        <v>401</v>
      </c>
      <c r="S60" s="296">
        <v>396</v>
      </c>
      <c r="T60" s="296">
        <v>393</v>
      </c>
      <c r="U60" s="296">
        <v>411</v>
      </c>
      <c r="V60" s="296">
        <v>408</v>
      </c>
      <c r="W60" s="296">
        <v>420</v>
      </c>
      <c r="X60" s="296">
        <v>417</v>
      </c>
      <c r="Y60" s="296">
        <v>407</v>
      </c>
      <c r="Z60" s="296">
        <v>412</v>
      </c>
      <c r="AA60" s="296">
        <v>413</v>
      </c>
      <c r="AB60" s="296">
        <v>407</v>
      </c>
      <c r="AC60" s="296">
        <v>393</v>
      </c>
      <c r="AD60" s="296">
        <v>398</v>
      </c>
      <c r="AE60" s="296">
        <v>401</v>
      </c>
      <c r="AF60" s="296">
        <v>394</v>
      </c>
      <c r="AG60" s="296">
        <v>404</v>
      </c>
      <c r="AH60" s="296">
        <v>411</v>
      </c>
      <c r="AI60" s="296">
        <v>405</v>
      </c>
      <c r="AJ60" s="296">
        <v>415</v>
      </c>
      <c r="AK60" s="296">
        <v>402</v>
      </c>
      <c r="AL60" s="296">
        <v>388</v>
      </c>
      <c r="AM60" s="296">
        <v>390</v>
      </c>
      <c r="AN60" s="296">
        <v>391</v>
      </c>
      <c r="AO60" s="296">
        <v>408</v>
      </c>
      <c r="AP60" s="296">
        <v>391</v>
      </c>
      <c r="AQ60" s="296">
        <v>360</v>
      </c>
      <c r="AR60" s="296">
        <v>343</v>
      </c>
      <c r="AS60" s="296">
        <v>311</v>
      </c>
      <c r="AT60" s="296">
        <v>287</v>
      </c>
      <c r="AU60" s="296">
        <v>270</v>
      </c>
      <c r="AV60" s="296">
        <v>252</v>
      </c>
      <c r="AW60" s="296">
        <v>252</v>
      </c>
      <c r="AX60" s="296">
        <v>253</v>
      </c>
      <c r="AY60" s="296">
        <v>251</v>
      </c>
      <c r="AZ60" s="296">
        <v>238</v>
      </c>
      <c r="BA60" s="296">
        <v>257</v>
      </c>
      <c r="BB60" s="296">
        <v>257</v>
      </c>
      <c r="BC60" s="296">
        <v>261</v>
      </c>
      <c r="BD60" s="296">
        <v>262</v>
      </c>
      <c r="BE60" s="296">
        <v>251</v>
      </c>
      <c r="BF60" s="296">
        <v>261</v>
      </c>
      <c r="BG60" s="296">
        <v>272</v>
      </c>
      <c r="BH60" s="296">
        <v>275</v>
      </c>
      <c r="BI60" s="296">
        <v>295</v>
      </c>
      <c r="BJ60" s="296">
        <v>303</v>
      </c>
      <c r="BK60" s="296">
        <v>313</v>
      </c>
      <c r="BL60" s="296">
        <v>324</v>
      </c>
      <c r="BM60" s="296">
        <v>305</v>
      </c>
      <c r="BN60" s="296">
        <v>300</v>
      </c>
      <c r="BO60" s="296">
        <v>321</v>
      </c>
      <c r="BP60" s="296">
        <v>315</v>
      </c>
      <c r="BQ60" s="296">
        <v>325</v>
      </c>
      <c r="BR60" s="296">
        <v>319</v>
      </c>
      <c r="BS60" s="296">
        <v>330</v>
      </c>
      <c r="BT60" s="296">
        <v>318</v>
      </c>
      <c r="BU60" s="296">
        <v>299</v>
      </c>
      <c r="BV60" s="296">
        <v>303</v>
      </c>
      <c r="BW60" s="296">
        <v>308</v>
      </c>
    </row>
    <row r="61" spans="1:75" x14ac:dyDescent="0.25">
      <c r="A61" t="s">
        <v>58</v>
      </c>
      <c r="B61" s="296">
        <v>321</v>
      </c>
      <c r="C61" s="296">
        <v>322</v>
      </c>
      <c r="D61" s="296">
        <v>318</v>
      </c>
      <c r="E61" s="296">
        <v>324</v>
      </c>
      <c r="F61" s="296">
        <v>351</v>
      </c>
      <c r="G61" s="296">
        <v>366</v>
      </c>
      <c r="H61" s="296">
        <v>353</v>
      </c>
      <c r="I61" s="296">
        <v>361</v>
      </c>
      <c r="J61" s="296">
        <v>349</v>
      </c>
      <c r="K61" s="296">
        <v>338</v>
      </c>
      <c r="L61" s="296">
        <v>342</v>
      </c>
      <c r="M61" s="296">
        <v>347</v>
      </c>
      <c r="N61" s="296">
        <v>336</v>
      </c>
      <c r="O61" s="296">
        <v>327</v>
      </c>
      <c r="P61" s="296">
        <v>320</v>
      </c>
      <c r="Q61" s="296">
        <v>310</v>
      </c>
      <c r="R61" s="296">
        <v>298</v>
      </c>
      <c r="S61" s="296">
        <v>287</v>
      </c>
      <c r="T61" s="296">
        <v>272</v>
      </c>
      <c r="U61" s="296">
        <v>266</v>
      </c>
      <c r="V61" s="296">
        <v>254</v>
      </c>
      <c r="W61" s="296">
        <v>249</v>
      </c>
      <c r="X61" s="296">
        <v>265</v>
      </c>
      <c r="Y61" s="296">
        <v>267</v>
      </c>
      <c r="Z61" s="296">
        <v>264</v>
      </c>
      <c r="AA61" s="296">
        <v>293</v>
      </c>
      <c r="AB61" s="296">
        <v>315</v>
      </c>
      <c r="AC61" s="296">
        <v>328</v>
      </c>
      <c r="AD61" s="296">
        <v>363</v>
      </c>
      <c r="AE61" s="296">
        <v>388</v>
      </c>
      <c r="AF61" s="296">
        <v>405</v>
      </c>
      <c r="AG61" s="296">
        <v>444</v>
      </c>
      <c r="AH61" s="296">
        <v>485</v>
      </c>
      <c r="AI61" s="296">
        <v>535</v>
      </c>
      <c r="AJ61" s="296">
        <v>566</v>
      </c>
      <c r="AK61" s="296">
        <v>537</v>
      </c>
      <c r="AL61" s="296">
        <v>522</v>
      </c>
      <c r="AM61" s="296">
        <v>549</v>
      </c>
      <c r="AN61" s="296">
        <v>536</v>
      </c>
      <c r="AO61" s="296">
        <v>537</v>
      </c>
      <c r="AP61" s="296">
        <v>539</v>
      </c>
      <c r="AQ61" s="296">
        <v>533</v>
      </c>
      <c r="AR61" s="296">
        <v>528</v>
      </c>
      <c r="AS61" s="296">
        <v>521</v>
      </c>
      <c r="AT61" s="296">
        <v>525</v>
      </c>
      <c r="AU61" s="296">
        <v>559</v>
      </c>
      <c r="AV61" s="296">
        <v>557</v>
      </c>
      <c r="AW61" s="296">
        <v>548</v>
      </c>
      <c r="AX61" s="296">
        <v>537</v>
      </c>
      <c r="AY61" s="296">
        <v>524</v>
      </c>
      <c r="AZ61" s="296">
        <v>508</v>
      </c>
      <c r="BA61" s="296">
        <v>522</v>
      </c>
      <c r="BB61" s="296">
        <v>553</v>
      </c>
      <c r="BC61" s="296">
        <v>552</v>
      </c>
      <c r="BD61" s="296">
        <v>531</v>
      </c>
      <c r="BE61" s="296">
        <v>487</v>
      </c>
      <c r="BF61" s="296">
        <v>487</v>
      </c>
      <c r="BG61" s="296">
        <v>511</v>
      </c>
      <c r="BH61" s="296">
        <v>497</v>
      </c>
      <c r="BI61" s="296">
        <v>504</v>
      </c>
      <c r="BJ61" s="296">
        <v>483</v>
      </c>
      <c r="BK61" s="296">
        <v>532</v>
      </c>
      <c r="BL61" s="296">
        <v>516</v>
      </c>
      <c r="BM61" s="296">
        <v>505</v>
      </c>
      <c r="BN61" s="296">
        <v>502</v>
      </c>
      <c r="BO61" s="296">
        <v>498</v>
      </c>
      <c r="BP61" s="296">
        <v>469</v>
      </c>
      <c r="BQ61" s="296">
        <v>484</v>
      </c>
      <c r="BR61" s="296">
        <v>465</v>
      </c>
      <c r="BS61" s="296">
        <v>461</v>
      </c>
      <c r="BT61" s="296">
        <v>440</v>
      </c>
      <c r="BU61" s="296">
        <v>436</v>
      </c>
      <c r="BV61" s="296">
        <v>444</v>
      </c>
      <c r="BW61" s="296">
        <v>462</v>
      </c>
    </row>
    <row r="62" spans="1:75" x14ac:dyDescent="0.25">
      <c r="A62" t="s">
        <v>59</v>
      </c>
      <c r="B62" s="296">
        <v>2624</v>
      </c>
      <c r="C62" s="296">
        <v>2698</v>
      </c>
      <c r="D62" s="296">
        <v>2708</v>
      </c>
      <c r="E62" s="296">
        <v>2662</v>
      </c>
      <c r="F62" s="296">
        <v>2637</v>
      </c>
      <c r="G62" s="296">
        <v>2623</v>
      </c>
      <c r="H62" s="296">
        <v>2581</v>
      </c>
      <c r="I62" s="296">
        <v>2560</v>
      </c>
      <c r="J62" s="296">
        <v>2581</v>
      </c>
      <c r="K62" s="296">
        <v>2623</v>
      </c>
      <c r="L62" s="296">
        <v>2604</v>
      </c>
      <c r="M62" s="296">
        <v>2479</v>
      </c>
      <c r="N62" s="296">
        <v>2472</v>
      </c>
      <c r="O62" s="296">
        <v>2392</v>
      </c>
      <c r="P62" s="296">
        <v>2405</v>
      </c>
      <c r="Q62" s="296">
        <v>2370</v>
      </c>
      <c r="R62" s="296">
        <v>2356</v>
      </c>
      <c r="S62" s="296">
        <v>2341</v>
      </c>
      <c r="T62" s="296">
        <v>2330</v>
      </c>
      <c r="U62" s="296">
        <v>2345</v>
      </c>
      <c r="V62" s="296">
        <v>2334</v>
      </c>
      <c r="W62" s="296">
        <v>2262</v>
      </c>
      <c r="X62" s="296">
        <v>2202</v>
      </c>
      <c r="Y62" s="296">
        <v>2124</v>
      </c>
      <c r="Z62" s="296">
        <v>2124</v>
      </c>
      <c r="AA62" s="296">
        <v>2079</v>
      </c>
      <c r="AB62" s="296">
        <v>2024</v>
      </c>
      <c r="AC62" s="296">
        <v>1998</v>
      </c>
      <c r="AD62" s="296">
        <v>1971</v>
      </c>
      <c r="AE62" s="296">
        <v>1979</v>
      </c>
      <c r="AF62" s="296">
        <v>2040</v>
      </c>
      <c r="AG62" s="296">
        <v>2024</v>
      </c>
      <c r="AH62" s="296">
        <v>2016</v>
      </c>
      <c r="AI62" s="296">
        <v>2005</v>
      </c>
      <c r="AJ62" s="296">
        <v>1988</v>
      </c>
      <c r="AK62" s="296">
        <v>1944</v>
      </c>
      <c r="AL62" s="296">
        <v>1934</v>
      </c>
      <c r="AM62" s="296">
        <v>1986</v>
      </c>
      <c r="AN62" s="296">
        <v>1987</v>
      </c>
      <c r="AO62" s="296">
        <v>1913</v>
      </c>
      <c r="AP62" s="296">
        <v>1794</v>
      </c>
      <c r="AQ62" s="296">
        <v>1751</v>
      </c>
      <c r="AR62" s="296">
        <v>1641</v>
      </c>
      <c r="AS62" s="296">
        <v>1581</v>
      </c>
      <c r="AT62" s="296">
        <v>1533</v>
      </c>
      <c r="AU62" s="296">
        <v>1497</v>
      </c>
      <c r="AV62" s="296">
        <v>1450</v>
      </c>
      <c r="AW62" s="296">
        <v>1326</v>
      </c>
      <c r="AX62" s="296">
        <v>1228</v>
      </c>
      <c r="AY62" s="296">
        <v>1161</v>
      </c>
      <c r="AZ62" s="296">
        <v>1118</v>
      </c>
      <c r="BA62" s="296">
        <v>1065</v>
      </c>
      <c r="BB62" s="296">
        <v>1001</v>
      </c>
      <c r="BC62" s="296">
        <v>976</v>
      </c>
      <c r="BD62" s="296">
        <v>973</v>
      </c>
      <c r="BE62" s="296">
        <v>972</v>
      </c>
      <c r="BF62" s="296">
        <v>964</v>
      </c>
      <c r="BG62" s="296">
        <v>954</v>
      </c>
      <c r="BH62" s="296">
        <v>1011</v>
      </c>
      <c r="BI62" s="296">
        <v>1043</v>
      </c>
      <c r="BJ62" s="296">
        <v>1114</v>
      </c>
      <c r="BK62" s="296">
        <v>1128</v>
      </c>
      <c r="BL62" s="296">
        <v>1192</v>
      </c>
      <c r="BM62" s="296">
        <v>1191</v>
      </c>
      <c r="BN62" s="296">
        <v>1226</v>
      </c>
      <c r="BO62" s="296">
        <v>1273</v>
      </c>
      <c r="BP62" s="296">
        <v>1308</v>
      </c>
      <c r="BQ62" s="296">
        <v>1329</v>
      </c>
      <c r="BR62" s="296">
        <v>1348</v>
      </c>
      <c r="BS62" s="296">
        <v>1330</v>
      </c>
      <c r="BT62" s="296">
        <v>1308</v>
      </c>
      <c r="BU62" s="296">
        <v>1269</v>
      </c>
      <c r="BV62" s="296">
        <v>1264</v>
      </c>
      <c r="BW62" s="296">
        <v>1244</v>
      </c>
    </row>
    <row r="63" spans="1:75" x14ac:dyDescent="0.25">
      <c r="A63" t="s">
        <v>60</v>
      </c>
      <c r="B63" s="296">
        <v>331</v>
      </c>
      <c r="C63" s="296">
        <v>349</v>
      </c>
      <c r="D63" s="296">
        <v>305</v>
      </c>
      <c r="E63" s="296">
        <v>304</v>
      </c>
      <c r="F63" s="296">
        <v>303</v>
      </c>
      <c r="G63" s="296">
        <v>297</v>
      </c>
      <c r="H63" s="296">
        <v>287</v>
      </c>
      <c r="I63" s="296">
        <v>320</v>
      </c>
      <c r="J63" s="296">
        <v>301</v>
      </c>
      <c r="K63" s="296">
        <v>315</v>
      </c>
      <c r="L63" s="296">
        <v>287</v>
      </c>
      <c r="M63" s="296">
        <v>305</v>
      </c>
      <c r="N63" s="296">
        <v>307</v>
      </c>
      <c r="O63" s="296">
        <v>306</v>
      </c>
      <c r="P63" s="296">
        <v>272</v>
      </c>
      <c r="Q63" s="296">
        <v>279</v>
      </c>
      <c r="R63" s="296">
        <v>274</v>
      </c>
      <c r="S63" s="296">
        <v>272</v>
      </c>
      <c r="T63" s="296">
        <v>254</v>
      </c>
      <c r="U63" s="296">
        <v>250</v>
      </c>
      <c r="V63" s="296">
        <v>258</v>
      </c>
      <c r="W63" s="296">
        <v>254</v>
      </c>
      <c r="X63" s="296">
        <v>233</v>
      </c>
      <c r="Y63" s="296">
        <v>244</v>
      </c>
      <c r="Z63" s="296">
        <v>244</v>
      </c>
      <c r="AA63" s="296">
        <v>270</v>
      </c>
      <c r="AB63" s="296">
        <v>270</v>
      </c>
      <c r="AC63" s="296">
        <v>284</v>
      </c>
      <c r="AD63" s="296">
        <v>280</v>
      </c>
      <c r="AE63" s="296">
        <v>304</v>
      </c>
      <c r="AF63" s="296">
        <v>296</v>
      </c>
      <c r="AG63" s="296">
        <v>299</v>
      </c>
      <c r="AH63" s="296">
        <v>317</v>
      </c>
      <c r="AI63" s="296">
        <v>306</v>
      </c>
      <c r="AJ63" s="296">
        <v>268</v>
      </c>
      <c r="AK63" s="296">
        <v>275</v>
      </c>
      <c r="AL63" s="296">
        <v>278</v>
      </c>
      <c r="AM63" s="296">
        <v>276</v>
      </c>
      <c r="AN63" s="296">
        <v>258</v>
      </c>
      <c r="AO63" s="296">
        <v>256</v>
      </c>
      <c r="AP63" s="296">
        <v>232</v>
      </c>
      <c r="AQ63" s="296">
        <v>231</v>
      </c>
      <c r="AR63" s="296">
        <v>210</v>
      </c>
      <c r="AS63" s="296">
        <v>211</v>
      </c>
      <c r="AT63" s="296">
        <v>224</v>
      </c>
      <c r="AU63" s="296">
        <v>230</v>
      </c>
      <c r="AV63" s="296">
        <v>216</v>
      </c>
      <c r="AW63" s="296">
        <v>202</v>
      </c>
      <c r="AX63" s="296">
        <v>193</v>
      </c>
      <c r="AY63" s="296">
        <v>201</v>
      </c>
      <c r="AZ63" s="296">
        <v>212</v>
      </c>
      <c r="BA63" s="296">
        <v>229</v>
      </c>
      <c r="BB63" s="296">
        <v>229</v>
      </c>
      <c r="BC63" s="296">
        <v>222</v>
      </c>
      <c r="BD63" s="296">
        <v>234</v>
      </c>
      <c r="BE63" s="296">
        <v>229</v>
      </c>
      <c r="BF63" s="296">
        <v>236</v>
      </c>
      <c r="BG63" s="296">
        <v>266</v>
      </c>
      <c r="BH63" s="296">
        <v>263</v>
      </c>
      <c r="BI63" s="296">
        <v>262</v>
      </c>
      <c r="BJ63" s="296">
        <v>264</v>
      </c>
      <c r="BK63" s="296">
        <v>261</v>
      </c>
      <c r="BL63" s="296">
        <v>255</v>
      </c>
      <c r="BM63" s="296">
        <v>240</v>
      </c>
      <c r="BN63" s="296">
        <v>222</v>
      </c>
      <c r="BO63" s="296">
        <v>214</v>
      </c>
      <c r="BP63" s="296">
        <v>237</v>
      </c>
      <c r="BQ63" s="296">
        <v>246</v>
      </c>
      <c r="BR63" s="296">
        <v>241</v>
      </c>
      <c r="BS63" s="296">
        <v>254</v>
      </c>
      <c r="BT63" s="296">
        <v>254</v>
      </c>
      <c r="BU63" s="296">
        <v>240</v>
      </c>
      <c r="BV63" s="296">
        <v>234</v>
      </c>
      <c r="BW63" s="296">
        <v>245</v>
      </c>
    </row>
    <row r="64" spans="1:75" x14ac:dyDescent="0.25">
      <c r="A64" t="s">
        <v>61</v>
      </c>
      <c r="B64" s="296">
        <v>468</v>
      </c>
      <c r="C64" s="296">
        <v>468</v>
      </c>
      <c r="D64" s="296">
        <v>473</v>
      </c>
      <c r="E64" s="296">
        <v>480</v>
      </c>
      <c r="F64" s="296">
        <v>465</v>
      </c>
      <c r="G64" s="296">
        <v>472</v>
      </c>
      <c r="H64" s="296">
        <v>504</v>
      </c>
      <c r="I64" s="296">
        <v>506</v>
      </c>
      <c r="J64" s="296">
        <v>507</v>
      </c>
      <c r="K64" s="296">
        <v>505</v>
      </c>
      <c r="L64" s="296">
        <v>480</v>
      </c>
      <c r="M64" s="296">
        <v>469</v>
      </c>
      <c r="N64" s="296">
        <v>467</v>
      </c>
      <c r="O64" s="296">
        <v>471</v>
      </c>
      <c r="P64" s="296">
        <v>465</v>
      </c>
      <c r="Q64" s="296">
        <v>476</v>
      </c>
      <c r="R64" s="296">
        <v>492</v>
      </c>
      <c r="S64" s="296">
        <v>512</v>
      </c>
      <c r="T64" s="296">
        <v>488</v>
      </c>
      <c r="U64" s="296">
        <v>493</v>
      </c>
      <c r="V64" s="296">
        <v>515</v>
      </c>
      <c r="W64" s="296">
        <v>505</v>
      </c>
      <c r="X64" s="296">
        <v>477</v>
      </c>
      <c r="Y64" s="296">
        <v>487</v>
      </c>
      <c r="Z64" s="296">
        <v>500</v>
      </c>
      <c r="AA64" s="296">
        <v>512</v>
      </c>
      <c r="AB64" s="296">
        <v>501</v>
      </c>
      <c r="AC64" s="296">
        <v>476</v>
      </c>
      <c r="AD64" s="296">
        <v>485</v>
      </c>
      <c r="AE64" s="296">
        <v>492</v>
      </c>
      <c r="AF64" s="296">
        <v>508</v>
      </c>
      <c r="AG64" s="296">
        <v>496</v>
      </c>
      <c r="AH64" s="296">
        <v>477</v>
      </c>
      <c r="AI64" s="296">
        <v>500</v>
      </c>
      <c r="AJ64" s="296">
        <v>507</v>
      </c>
      <c r="AK64" s="296">
        <v>526</v>
      </c>
      <c r="AL64" s="296">
        <v>524</v>
      </c>
      <c r="AM64" s="296">
        <v>543</v>
      </c>
      <c r="AN64" s="296">
        <v>558</v>
      </c>
      <c r="AO64" s="296">
        <v>567</v>
      </c>
      <c r="AP64" s="296">
        <v>556</v>
      </c>
      <c r="AQ64" s="296">
        <v>543</v>
      </c>
      <c r="AR64" s="296">
        <v>550</v>
      </c>
      <c r="AS64" s="296">
        <v>566</v>
      </c>
      <c r="AT64" s="296">
        <v>590</v>
      </c>
      <c r="AU64" s="296">
        <v>578</v>
      </c>
      <c r="AV64" s="296">
        <v>521</v>
      </c>
      <c r="AW64" s="296">
        <v>481</v>
      </c>
      <c r="AX64" s="296">
        <v>491</v>
      </c>
      <c r="AY64" s="296">
        <v>484</v>
      </c>
      <c r="AZ64" s="296">
        <v>472</v>
      </c>
      <c r="BA64" s="296">
        <v>455</v>
      </c>
      <c r="BB64" s="296">
        <v>448</v>
      </c>
      <c r="BC64" s="296">
        <v>449</v>
      </c>
      <c r="BD64" s="296">
        <v>451</v>
      </c>
      <c r="BE64" s="296">
        <v>463</v>
      </c>
      <c r="BF64" s="296">
        <v>454</v>
      </c>
      <c r="BG64" s="296">
        <v>477</v>
      </c>
      <c r="BH64" s="296">
        <v>482</v>
      </c>
      <c r="BI64" s="296">
        <v>497</v>
      </c>
      <c r="BJ64" s="296">
        <v>515</v>
      </c>
      <c r="BK64" s="296">
        <v>542</v>
      </c>
      <c r="BL64" s="296">
        <v>565</v>
      </c>
      <c r="BM64" s="296">
        <v>556</v>
      </c>
      <c r="BN64" s="296">
        <v>571</v>
      </c>
      <c r="BO64" s="296">
        <v>571</v>
      </c>
      <c r="BP64" s="296">
        <v>560</v>
      </c>
      <c r="BQ64" s="296">
        <v>545</v>
      </c>
      <c r="BR64" s="296">
        <v>504</v>
      </c>
      <c r="BS64" s="296">
        <v>507</v>
      </c>
      <c r="BT64" s="296">
        <v>470</v>
      </c>
      <c r="BU64" s="296">
        <v>451</v>
      </c>
      <c r="BV64" s="296">
        <v>478</v>
      </c>
      <c r="BW64" s="296">
        <v>486</v>
      </c>
    </row>
    <row r="65" spans="1:75" x14ac:dyDescent="0.25">
      <c r="A65" t="s">
        <v>62</v>
      </c>
      <c r="B65" s="296">
        <v>9</v>
      </c>
      <c r="C65" s="296">
        <v>8</v>
      </c>
      <c r="D65" s="296">
        <v>10</v>
      </c>
      <c r="E65" s="296">
        <v>9</v>
      </c>
      <c r="F65" s="296">
        <v>9</v>
      </c>
      <c r="G65" s="296">
        <v>8</v>
      </c>
      <c r="H65" s="296">
        <v>8</v>
      </c>
      <c r="I65" s="296">
        <v>6</v>
      </c>
      <c r="J65" s="296">
        <v>6</v>
      </c>
      <c r="K65" s="296">
        <v>5</v>
      </c>
      <c r="L65" s="296">
        <v>5</v>
      </c>
      <c r="M65" s="296">
        <v>5</v>
      </c>
      <c r="N65" s="296">
        <v>4</v>
      </c>
      <c r="O65" s="296">
        <v>4</v>
      </c>
      <c r="P65" s="296">
        <v>4</v>
      </c>
      <c r="Q65" s="296">
        <v>3</v>
      </c>
      <c r="R65" s="296">
        <v>4</v>
      </c>
      <c r="S65" s="296">
        <v>4</v>
      </c>
      <c r="T65" s="296">
        <v>4</v>
      </c>
      <c r="U65" s="296">
        <v>4</v>
      </c>
      <c r="V65" s="296">
        <v>8</v>
      </c>
      <c r="W65" s="296">
        <v>10</v>
      </c>
      <c r="X65" s="296">
        <v>12</v>
      </c>
      <c r="Y65" s="296">
        <v>12</v>
      </c>
      <c r="Z65" s="296">
        <v>12</v>
      </c>
      <c r="AA65" s="296">
        <v>12</v>
      </c>
      <c r="AB65" s="296">
        <v>13</v>
      </c>
      <c r="AC65" s="296">
        <v>15</v>
      </c>
      <c r="AD65" s="296">
        <v>9</v>
      </c>
      <c r="AE65" s="296">
        <v>9</v>
      </c>
      <c r="AF65" s="296">
        <v>9</v>
      </c>
      <c r="AG65" s="296">
        <v>9</v>
      </c>
      <c r="AH65" s="296">
        <v>7</v>
      </c>
      <c r="AI65" s="296">
        <v>7</v>
      </c>
      <c r="AJ65" s="296">
        <v>5</v>
      </c>
      <c r="AK65" s="296">
        <v>5</v>
      </c>
      <c r="AL65" s="296">
        <v>6</v>
      </c>
      <c r="AM65" s="296">
        <v>6</v>
      </c>
      <c r="AN65" s="296">
        <v>5</v>
      </c>
      <c r="AO65" s="296">
        <v>13</v>
      </c>
      <c r="AP65" s="296">
        <v>13</v>
      </c>
      <c r="AQ65" s="296">
        <v>13</v>
      </c>
      <c r="AR65" s="296">
        <v>14</v>
      </c>
      <c r="AS65" s="296">
        <v>11</v>
      </c>
      <c r="AT65" s="296">
        <v>6</v>
      </c>
      <c r="AU65" s="296">
        <v>5</v>
      </c>
      <c r="AV65" s="296">
        <v>8</v>
      </c>
      <c r="AW65" s="296">
        <v>9</v>
      </c>
      <c r="AX65" s="296">
        <v>7</v>
      </c>
      <c r="AY65" s="296">
        <v>8</v>
      </c>
      <c r="AZ65" s="296">
        <v>7</v>
      </c>
      <c r="BA65" s="296">
        <v>6</v>
      </c>
      <c r="BB65" s="296">
        <v>5</v>
      </c>
      <c r="BC65" s="296">
        <v>7</v>
      </c>
      <c r="BD65" s="296">
        <v>4</v>
      </c>
      <c r="BE65" s="296">
        <v>4</v>
      </c>
      <c r="BF65" s="296">
        <v>3</v>
      </c>
      <c r="BG65" s="296">
        <v>2</v>
      </c>
      <c r="BH65" s="296">
        <v>2</v>
      </c>
      <c r="BI65" s="296">
        <v>1</v>
      </c>
      <c r="BJ65" s="296">
        <v>1</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163</v>
      </c>
      <c r="C66" s="296">
        <v>157</v>
      </c>
      <c r="D66" s="296">
        <v>153</v>
      </c>
      <c r="E66" s="296">
        <v>159</v>
      </c>
      <c r="F66" s="296">
        <v>144</v>
      </c>
      <c r="G66" s="296">
        <v>173</v>
      </c>
      <c r="H66" s="296">
        <v>168</v>
      </c>
      <c r="I66" s="296">
        <v>154</v>
      </c>
      <c r="J66" s="296">
        <v>154</v>
      </c>
      <c r="K66" s="296">
        <v>158</v>
      </c>
      <c r="L66" s="296">
        <v>163</v>
      </c>
      <c r="M66" s="296">
        <v>167</v>
      </c>
      <c r="N66" s="296">
        <v>168</v>
      </c>
      <c r="O66" s="296">
        <v>180</v>
      </c>
      <c r="P66" s="296">
        <v>166</v>
      </c>
      <c r="Q66" s="296">
        <v>170</v>
      </c>
      <c r="R66" s="296">
        <v>179</v>
      </c>
      <c r="S66" s="296">
        <v>176</v>
      </c>
      <c r="T66" s="296">
        <v>173</v>
      </c>
      <c r="U66" s="296">
        <v>159</v>
      </c>
      <c r="V66" s="296">
        <v>157</v>
      </c>
      <c r="W66" s="296">
        <v>150</v>
      </c>
      <c r="X66" s="296">
        <v>148</v>
      </c>
      <c r="Y66" s="296">
        <v>142</v>
      </c>
      <c r="Z66" s="296">
        <v>135</v>
      </c>
      <c r="AA66" s="296">
        <v>134</v>
      </c>
      <c r="AB66" s="296">
        <v>131</v>
      </c>
      <c r="AC66" s="296">
        <v>131</v>
      </c>
      <c r="AD66" s="296">
        <v>139</v>
      </c>
      <c r="AE66" s="296">
        <v>149</v>
      </c>
      <c r="AF66" s="296">
        <v>148</v>
      </c>
      <c r="AG66" s="296">
        <v>144</v>
      </c>
      <c r="AH66" s="296">
        <v>137</v>
      </c>
      <c r="AI66" s="296">
        <v>136</v>
      </c>
      <c r="AJ66" s="296">
        <v>136</v>
      </c>
      <c r="AK66" s="296">
        <v>135</v>
      </c>
      <c r="AL66" s="296">
        <v>120</v>
      </c>
      <c r="AM66" s="296">
        <v>114</v>
      </c>
      <c r="AN66" s="296">
        <v>116</v>
      </c>
      <c r="AO66" s="296">
        <v>109</v>
      </c>
      <c r="AP66" s="296">
        <v>99</v>
      </c>
      <c r="AQ66" s="296">
        <v>106</v>
      </c>
      <c r="AR66" s="296">
        <v>112</v>
      </c>
      <c r="AS66" s="296">
        <v>116</v>
      </c>
      <c r="AT66" s="296">
        <v>113</v>
      </c>
      <c r="AU66" s="296">
        <v>117</v>
      </c>
      <c r="AV66" s="296">
        <v>104</v>
      </c>
      <c r="AW66" s="296">
        <v>105</v>
      </c>
      <c r="AX66" s="296">
        <v>97</v>
      </c>
      <c r="AY66" s="296">
        <v>105</v>
      </c>
      <c r="AZ66" s="296">
        <v>104</v>
      </c>
      <c r="BA66" s="296">
        <v>86</v>
      </c>
      <c r="BB66" s="296">
        <v>73</v>
      </c>
      <c r="BC66" s="296">
        <v>74</v>
      </c>
      <c r="BD66" s="296">
        <v>75</v>
      </c>
      <c r="BE66" s="296">
        <v>82</v>
      </c>
      <c r="BF66" s="296">
        <v>85</v>
      </c>
      <c r="BG66" s="296">
        <v>84</v>
      </c>
      <c r="BH66" s="296">
        <v>85</v>
      </c>
      <c r="BI66" s="296">
        <v>76</v>
      </c>
      <c r="BJ66" s="296">
        <v>77</v>
      </c>
      <c r="BK66" s="296">
        <v>85</v>
      </c>
      <c r="BL66" s="296">
        <v>87</v>
      </c>
      <c r="BM66" s="296">
        <v>89</v>
      </c>
      <c r="BN66" s="296">
        <v>93</v>
      </c>
      <c r="BO66" s="296">
        <v>102</v>
      </c>
      <c r="BP66" s="296">
        <v>112</v>
      </c>
      <c r="BQ66" s="296">
        <v>117</v>
      </c>
      <c r="BR66" s="296">
        <v>110</v>
      </c>
      <c r="BS66" s="296">
        <v>110</v>
      </c>
      <c r="BT66" s="296">
        <v>113</v>
      </c>
      <c r="BU66" s="296">
        <v>116</v>
      </c>
      <c r="BV66" s="296">
        <v>109</v>
      </c>
      <c r="BW66" s="296">
        <v>108</v>
      </c>
    </row>
    <row r="67" spans="1:75" x14ac:dyDescent="0.25">
      <c r="A67" t="s">
        <v>64</v>
      </c>
      <c r="B67" s="296">
        <v>325</v>
      </c>
      <c r="C67" s="296">
        <v>332</v>
      </c>
      <c r="D67" s="296">
        <v>331</v>
      </c>
      <c r="E67" s="296">
        <v>311</v>
      </c>
      <c r="F67" s="296">
        <v>323</v>
      </c>
      <c r="G67" s="296">
        <v>339</v>
      </c>
      <c r="H67" s="296">
        <v>325</v>
      </c>
      <c r="I67" s="296">
        <v>312</v>
      </c>
      <c r="J67" s="296">
        <v>306</v>
      </c>
      <c r="K67" s="296">
        <v>301</v>
      </c>
      <c r="L67" s="296">
        <v>311</v>
      </c>
      <c r="M67" s="296">
        <v>314</v>
      </c>
      <c r="N67" s="296">
        <v>317</v>
      </c>
      <c r="O67" s="296">
        <v>335</v>
      </c>
      <c r="P67" s="296">
        <v>356</v>
      </c>
      <c r="Q67" s="296">
        <v>385</v>
      </c>
      <c r="R67" s="296">
        <v>403</v>
      </c>
      <c r="S67" s="296">
        <v>384</v>
      </c>
      <c r="T67" s="296">
        <v>371</v>
      </c>
      <c r="U67" s="296">
        <v>362</v>
      </c>
      <c r="V67" s="296">
        <v>369</v>
      </c>
      <c r="W67" s="296">
        <v>353</v>
      </c>
      <c r="X67" s="296">
        <v>374</v>
      </c>
      <c r="Y67" s="296">
        <v>398</v>
      </c>
      <c r="Z67" s="296">
        <v>424</v>
      </c>
      <c r="AA67" s="296">
        <v>449</v>
      </c>
      <c r="AB67" s="296">
        <v>455</v>
      </c>
      <c r="AC67" s="296">
        <v>473</v>
      </c>
      <c r="AD67" s="296">
        <v>466</v>
      </c>
      <c r="AE67" s="296">
        <v>457</v>
      </c>
      <c r="AF67" s="296">
        <v>434</v>
      </c>
      <c r="AG67" s="296">
        <v>438</v>
      </c>
      <c r="AH67" s="296">
        <v>423</v>
      </c>
      <c r="AI67" s="296">
        <v>442</v>
      </c>
      <c r="AJ67" s="296">
        <v>432</v>
      </c>
      <c r="AK67" s="296">
        <v>424</v>
      </c>
      <c r="AL67" s="296">
        <v>399</v>
      </c>
      <c r="AM67" s="296">
        <v>395</v>
      </c>
      <c r="AN67" s="296">
        <v>384</v>
      </c>
      <c r="AO67" s="296">
        <v>386</v>
      </c>
      <c r="AP67" s="296">
        <v>386</v>
      </c>
      <c r="AQ67" s="296">
        <v>370</v>
      </c>
      <c r="AR67" s="296">
        <v>352</v>
      </c>
      <c r="AS67" s="296">
        <v>342</v>
      </c>
      <c r="AT67" s="296">
        <v>315</v>
      </c>
      <c r="AU67" s="296">
        <v>300</v>
      </c>
      <c r="AV67" s="296">
        <v>306</v>
      </c>
      <c r="AW67" s="296">
        <v>261</v>
      </c>
      <c r="AX67" s="296">
        <v>259</v>
      </c>
      <c r="AY67" s="296">
        <v>262</v>
      </c>
      <c r="AZ67" s="296">
        <v>273</v>
      </c>
      <c r="BA67" s="296">
        <v>268</v>
      </c>
      <c r="BB67" s="296">
        <v>267</v>
      </c>
      <c r="BC67" s="296">
        <v>277</v>
      </c>
      <c r="BD67" s="296">
        <v>286</v>
      </c>
      <c r="BE67" s="296">
        <v>300</v>
      </c>
      <c r="BF67" s="296">
        <v>298</v>
      </c>
      <c r="BG67" s="296">
        <v>293</v>
      </c>
      <c r="BH67" s="296">
        <v>293</v>
      </c>
      <c r="BI67" s="296">
        <v>315</v>
      </c>
      <c r="BJ67" s="296">
        <v>327</v>
      </c>
      <c r="BK67" s="296">
        <v>338</v>
      </c>
      <c r="BL67" s="296">
        <v>344</v>
      </c>
      <c r="BM67" s="296">
        <v>334</v>
      </c>
      <c r="BN67" s="296">
        <v>343</v>
      </c>
      <c r="BO67" s="296">
        <v>354</v>
      </c>
      <c r="BP67" s="296">
        <v>365</v>
      </c>
      <c r="BQ67" s="296">
        <v>378</v>
      </c>
      <c r="BR67" s="296">
        <v>361</v>
      </c>
      <c r="BS67" s="296">
        <v>394</v>
      </c>
      <c r="BT67" s="296">
        <v>408</v>
      </c>
      <c r="BU67" s="296">
        <v>425</v>
      </c>
      <c r="BV67" s="296">
        <v>411</v>
      </c>
      <c r="BW67" s="296">
        <v>425</v>
      </c>
    </row>
    <row r="68" spans="1:75" x14ac:dyDescent="0.25">
      <c r="A68" t="s">
        <v>65</v>
      </c>
      <c r="B68" s="296">
        <v>417</v>
      </c>
      <c r="C68" s="296">
        <v>425</v>
      </c>
      <c r="D68" s="296">
        <v>439</v>
      </c>
      <c r="E68" s="296">
        <v>430</v>
      </c>
      <c r="F68" s="296">
        <v>430</v>
      </c>
      <c r="G68" s="296">
        <v>449</v>
      </c>
      <c r="H68" s="296">
        <v>438</v>
      </c>
      <c r="I68" s="296">
        <v>457</v>
      </c>
      <c r="J68" s="296">
        <v>463</v>
      </c>
      <c r="K68" s="296">
        <v>475</v>
      </c>
      <c r="L68" s="296">
        <v>477</v>
      </c>
      <c r="M68" s="296">
        <v>486</v>
      </c>
      <c r="N68" s="296">
        <v>485</v>
      </c>
      <c r="O68" s="296">
        <v>493</v>
      </c>
      <c r="P68" s="296">
        <v>517</v>
      </c>
      <c r="Q68" s="296">
        <v>509</v>
      </c>
      <c r="R68" s="296">
        <v>539</v>
      </c>
      <c r="S68" s="296">
        <v>554</v>
      </c>
      <c r="T68" s="296">
        <v>547</v>
      </c>
      <c r="U68" s="296">
        <v>537</v>
      </c>
      <c r="V68" s="296">
        <v>554</v>
      </c>
      <c r="W68" s="296">
        <v>545</v>
      </c>
      <c r="X68" s="296">
        <v>511</v>
      </c>
      <c r="Y68" s="296">
        <v>481</v>
      </c>
      <c r="Z68" s="296">
        <v>460</v>
      </c>
      <c r="AA68" s="296">
        <v>477</v>
      </c>
      <c r="AB68" s="296">
        <v>462</v>
      </c>
      <c r="AC68" s="296">
        <v>459</v>
      </c>
      <c r="AD68" s="296">
        <v>469</v>
      </c>
      <c r="AE68" s="296">
        <v>476</v>
      </c>
      <c r="AF68" s="296">
        <v>476</v>
      </c>
      <c r="AG68" s="296">
        <v>457</v>
      </c>
      <c r="AH68" s="296">
        <v>446</v>
      </c>
      <c r="AI68" s="296">
        <v>484</v>
      </c>
      <c r="AJ68" s="296">
        <v>508</v>
      </c>
      <c r="AK68" s="296">
        <v>517</v>
      </c>
      <c r="AL68" s="296">
        <v>526</v>
      </c>
      <c r="AM68" s="296">
        <v>508</v>
      </c>
      <c r="AN68" s="296">
        <v>516</v>
      </c>
      <c r="AO68" s="296">
        <v>491</v>
      </c>
      <c r="AP68" s="296">
        <v>483</v>
      </c>
      <c r="AQ68" s="296">
        <v>515</v>
      </c>
      <c r="AR68" s="296">
        <v>514</v>
      </c>
      <c r="AS68" s="296">
        <v>491</v>
      </c>
      <c r="AT68" s="296">
        <v>470</v>
      </c>
      <c r="AU68" s="296">
        <v>472</v>
      </c>
      <c r="AV68" s="296">
        <v>464</v>
      </c>
      <c r="AW68" s="296">
        <v>465</v>
      </c>
      <c r="AX68" s="296">
        <v>452</v>
      </c>
      <c r="AY68" s="296">
        <v>487</v>
      </c>
      <c r="AZ68" s="296">
        <v>475</v>
      </c>
      <c r="BA68" s="296">
        <v>490</v>
      </c>
      <c r="BB68" s="296">
        <v>492</v>
      </c>
      <c r="BC68" s="296">
        <v>503</v>
      </c>
      <c r="BD68" s="296">
        <v>495</v>
      </c>
      <c r="BE68" s="296">
        <v>487</v>
      </c>
      <c r="BF68" s="296">
        <v>502</v>
      </c>
      <c r="BG68" s="296">
        <v>487</v>
      </c>
      <c r="BH68" s="296">
        <v>489</v>
      </c>
      <c r="BI68" s="296">
        <v>478</v>
      </c>
      <c r="BJ68" s="296">
        <v>481</v>
      </c>
      <c r="BK68" s="296">
        <v>490</v>
      </c>
      <c r="BL68" s="296">
        <v>488</v>
      </c>
      <c r="BM68" s="296">
        <v>490</v>
      </c>
      <c r="BN68" s="296">
        <v>481</v>
      </c>
      <c r="BO68" s="296">
        <v>479</v>
      </c>
      <c r="BP68" s="296">
        <v>490</v>
      </c>
      <c r="BQ68" s="296">
        <v>475</v>
      </c>
      <c r="BR68" s="296">
        <v>469</v>
      </c>
      <c r="BS68" s="296">
        <v>460</v>
      </c>
      <c r="BT68" s="296">
        <v>454</v>
      </c>
      <c r="BU68" s="296">
        <v>430</v>
      </c>
      <c r="BV68" s="296">
        <v>438</v>
      </c>
      <c r="BW68" s="296">
        <v>453</v>
      </c>
    </row>
    <row r="69" spans="1:75" x14ac:dyDescent="0.25">
      <c r="A69" t="s">
        <v>66</v>
      </c>
      <c r="B69" s="296">
        <v>668</v>
      </c>
      <c r="C69" s="296">
        <v>666</v>
      </c>
      <c r="D69" s="296">
        <v>686</v>
      </c>
      <c r="E69" s="296">
        <v>679</v>
      </c>
      <c r="F69" s="296">
        <v>671</v>
      </c>
      <c r="G69" s="296">
        <v>677</v>
      </c>
      <c r="H69" s="296">
        <v>643</v>
      </c>
      <c r="I69" s="296">
        <v>643</v>
      </c>
      <c r="J69" s="296">
        <v>651</v>
      </c>
      <c r="K69" s="296">
        <v>693</v>
      </c>
      <c r="L69" s="296">
        <v>684</v>
      </c>
      <c r="M69" s="296">
        <v>659</v>
      </c>
      <c r="N69" s="296">
        <v>677</v>
      </c>
      <c r="O69" s="296">
        <v>680</v>
      </c>
      <c r="P69" s="296">
        <v>622</v>
      </c>
      <c r="Q69" s="296">
        <v>671</v>
      </c>
      <c r="R69" s="296">
        <v>675</v>
      </c>
      <c r="S69" s="296">
        <v>666</v>
      </c>
      <c r="T69" s="296">
        <v>605</v>
      </c>
      <c r="U69" s="296">
        <v>584</v>
      </c>
      <c r="V69" s="296">
        <v>585</v>
      </c>
      <c r="W69" s="296">
        <v>588</v>
      </c>
      <c r="X69" s="296">
        <v>555</v>
      </c>
      <c r="Y69" s="296">
        <v>548</v>
      </c>
      <c r="Z69" s="296">
        <v>508</v>
      </c>
      <c r="AA69" s="296">
        <v>495</v>
      </c>
      <c r="AB69" s="296">
        <v>493</v>
      </c>
      <c r="AC69" s="296">
        <v>491</v>
      </c>
      <c r="AD69" s="296">
        <v>508</v>
      </c>
      <c r="AE69" s="296">
        <v>491</v>
      </c>
      <c r="AF69" s="296">
        <v>460</v>
      </c>
      <c r="AG69" s="296">
        <v>392</v>
      </c>
      <c r="AH69" s="296">
        <v>393</v>
      </c>
      <c r="AI69" s="296">
        <v>374</v>
      </c>
      <c r="AJ69" s="296">
        <v>364</v>
      </c>
      <c r="AK69" s="296">
        <v>364</v>
      </c>
      <c r="AL69" s="296">
        <v>372</v>
      </c>
      <c r="AM69" s="296">
        <v>376</v>
      </c>
      <c r="AN69" s="296">
        <v>384</v>
      </c>
      <c r="AO69" s="296">
        <v>398</v>
      </c>
      <c r="AP69" s="296">
        <v>414</v>
      </c>
      <c r="AQ69" s="296">
        <v>409</v>
      </c>
      <c r="AR69" s="296">
        <v>411</v>
      </c>
      <c r="AS69" s="296">
        <v>409</v>
      </c>
      <c r="AT69" s="296">
        <v>414</v>
      </c>
      <c r="AU69" s="296">
        <v>422</v>
      </c>
      <c r="AV69" s="296">
        <v>454</v>
      </c>
      <c r="AW69" s="296">
        <v>435</v>
      </c>
      <c r="AX69" s="296">
        <v>401</v>
      </c>
      <c r="AY69" s="296">
        <v>408</v>
      </c>
      <c r="AZ69" s="296">
        <v>437</v>
      </c>
      <c r="BA69" s="296">
        <v>467</v>
      </c>
      <c r="BB69" s="296">
        <v>470</v>
      </c>
      <c r="BC69" s="296">
        <v>498</v>
      </c>
      <c r="BD69" s="296">
        <v>483</v>
      </c>
      <c r="BE69" s="296">
        <v>465</v>
      </c>
      <c r="BF69" s="296">
        <v>458</v>
      </c>
      <c r="BG69" s="296">
        <v>468</v>
      </c>
      <c r="BH69" s="296">
        <v>472</v>
      </c>
      <c r="BI69" s="296">
        <v>458</v>
      </c>
      <c r="BJ69" s="296">
        <v>489</v>
      </c>
      <c r="BK69" s="296">
        <v>548</v>
      </c>
      <c r="BL69" s="296">
        <v>570</v>
      </c>
      <c r="BM69" s="296">
        <v>618</v>
      </c>
      <c r="BN69" s="296">
        <v>638</v>
      </c>
      <c r="BO69" s="296">
        <v>644</v>
      </c>
      <c r="BP69" s="296">
        <v>597</v>
      </c>
      <c r="BQ69" s="296">
        <v>567</v>
      </c>
      <c r="BR69" s="296">
        <v>557</v>
      </c>
      <c r="BS69" s="296">
        <v>546</v>
      </c>
      <c r="BT69" s="296">
        <v>551</v>
      </c>
      <c r="BU69" s="296">
        <v>570</v>
      </c>
      <c r="BV69" s="296">
        <v>594</v>
      </c>
      <c r="BW69" s="296">
        <v>621</v>
      </c>
    </row>
    <row r="70" spans="1:75" x14ac:dyDescent="0.25">
      <c r="A70" t="s">
        <v>67</v>
      </c>
      <c r="B70" s="296">
        <v>169</v>
      </c>
      <c r="C70" s="296">
        <v>174</v>
      </c>
      <c r="D70" s="296">
        <v>190</v>
      </c>
      <c r="E70" s="296">
        <v>188</v>
      </c>
      <c r="F70" s="296">
        <v>182</v>
      </c>
      <c r="G70" s="296">
        <v>192</v>
      </c>
      <c r="H70" s="296">
        <v>205</v>
      </c>
      <c r="I70" s="296">
        <v>209</v>
      </c>
      <c r="J70" s="296">
        <v>198</v>
      </c>
      <c r="K70" s="296">
        <v>188</v>
      </c>
      <c r="L70" s="296">
        <v>196</v>
      </c>
      <c r="M70" s="296">
        <v>204</v>
      </c>
      <c r="N70" s="296">
        <v>185</v>
      </c>
      <c r="O70" s="296">
        <v>197</v>
      </c>
      <c r="P70" s="296">
        <v>202</v>
      </c>
      <c r="Q70" s="296">
        <v>203</v>
      </c>
      <c r="R70" s="296">
        <v>199</v>
      </c>
      <c r="S70" s="296">
        <v>188</v>
      </c>
      <c r="T70" s="296">
        <v>165</v>
      </c>
      <c r="U70" s="296">
        <v>159</v>
      </c>
      <c r="V70" s="296">
        <v>161</v>
      </c>
      <c r="W70" s="296">
        <v>155</v>
      </c>
      <c r="X70" s="296">
        <v>156</v>
      </c>
      <c r="Y70" s="296">
        <v>164</v>
      </c>
      <c r="Z70" s="296">
        <v>161</v>
      </c>
      <c r="AA70" s="296">
        <v>169</v>
      </c>
      <c r="AB70" s="296">
        <v>176</v>
      </c>
      <c r="AC70" s="296">
        <v>168</v>
      </c>
      <c r="AD70" s="296">
        <v>166</v>
      </c>
      <c r="AE70" s="296">
        <v>164</v>
      </c>
      <c r="AF70" s="296">
        <v>165</v>
      </c>
      <c r="AG70" s="296">
        <v>153</v>
      </c>
      <c r="AH70" s="296">
        <v>134</v>
      </c>
      <c r="AI70" s="296">
        <v>129</v>
      </c>
      <c r="AJ70" s="296">
        <v>132</v>
      </c>
      <c r="AK70" s="296">
        <v>127</v>
      </c>
      <c r="AL70" s="296">
        <v>139</v>
      </c>
      <c r="AM70" s="296">
        <v>143</v>
      </c>
      <c r="AN70" s="296">
        <v>127</v>
      </c>
      <c r="AO70" s="296">
        <v>136</v>
      </c>
      <c r="AP70" s="296">
        <v>128</v>
      </c>
      <c r="AQ70" s="296">
        <v>111</v>
      </c>
      <c r="AR70" s="296">
        <v>106</v>
      </c>
      <c r="AS70" s="296">
        <v>107</v>
      </c>
      <c r="AT70" s="296">
        <v>94</v>
      </c>
      <c r="AU70" s="296">
        <v>98</v>
      </c>
      <c r="AV70" s="296">
        <v>114</v>
      </c>
      <c r="AW70" s="296">
        <v>118</v>
      </c>
      <c r="AX70" s="296">
        <v>130</v>
      </c>
      <c r="AY70" s="296">
        <v>132</v>
      </c>
      <c r="AZ70" s="296">
        <v>127</v>
      </c>
      <c r="BA70" s="296">
        <v>127</v>
      </c>
      <c r="BB70" s="296">
        <v>127</v>
      </c>
      <c r="BC70" s="296">
        <v>129</v>
      </c>
      <c r="BD70" s="296">
        <v>129</v>
      </c>
      <c r="BE70" s="296">
        <v>128</v>
      </c>
      <c r="BF70" s="296">
        <v>120</v>
      </c>
      <c r="BG70" s="296">
        <v>130</v>
      </c>
      <c r="BH70" s="296">
        <v>125</v>
      </c>
      <c r="BI70" s="296">
        <v>118</v>
      </c>
      <c r="BJ70" s="296">
        <v>101</v>
      </c>
      <c r="BK70" s="296">
        <v>107</v>
      </c>
      <c r="BL70" s="296">
        <v>117</v>
      </c>
      <c r="BM70" s="296">
        <v>116</v>
      </c>
      <c r="BN70" s="296">
        <v>111</v>
      </c>
      <c r="BO70" s="296">
        <v>107</v>
      </c>
      <c r="BP70" s="296">
        <v>106</v>
      </c>
      <c r="BQ70" s="296">
        <v>105</v>
      </c>
      <c r="BR70" s="296">
        <v>112</v>
      </c>
      <c r="BS70" s="296">
        <v>114</v>
      </c>
      <c r="BT70" s="296">
        <v>115</v>
      </c>
      <c r="BU70" s="296">
        <v>126</v>
      </c>
      <c r="BV70" s="296">
        <v>122</v>
      </c>
      <c r="BW70" s="296">
        <v>134</v>
      </c>
    </row>
    <row r="71" spans="1:75" x14ac:dyDescent="0.25">
      <c r="A71" t="s">
        <v>68</v>
      </c>
      <c r="B71" s="296">
        <v>142</v>
      </c>
      <c r="C71" s="296">
        <v>157</v>
      </c>
      <c r="D71" s="296">
        <v>151</v>
      </c>
      <c r="E71" s="296">
        <v>147</v>
      </c>
      <c r="F71" s="296">
        <v>144</v>
      </c>
      <c r="G71" s="296">
        <v>153</v>
      </c>
      <c r="H71" s="296">
        <v>132</v>
      </c>
      <c r="I71" s="296">
        <v>138</v>
      </c>
      <c r="J71" s="296">
        <v>151</v>
      </c>
      <c r="K71" s="296">
        <v>156</v>
      </c>
      <c r="L71" s="296">
        <v>150</v>
      </c>
      <c r="M71" s="296">
        <v>134</v>
      </c>
      <c r="N71" s="296">
        <v>141</v>
      </c>
      <c r="O71" s="296">
        <v>146</v>
      </c>
      <c r="P71" s="296">
        <v>145</v>
      </c>
      <c r="Q71" s="296">
        <v>160</v>
      </c>
      <c r="R71" s="296">
        <v>166</v>
      </c>
      <c r="S71" s="296">
        <v>173</v>
      </c>
      <c r="T71" s="296">
        <v>162</v>
      </c>
      <c r="U71" s="296">
        <v>155</v>
      </c>
      <c r="V71" s="296">
        <v>156</v>
      </c>
      <c r="W71" s="296">
        <v>166</v>
      </c>
      <c r="X71" s="296">
        <v>169</v>
      </c>
      <c r="Y71" s="296">
        <v>159</v>
      </c>
      <c r="Z71" s="296">
        <v>154</v>
      </c>
      <c r="AA71" s="296">
        <v>144</v>
      </c>
      <c r="AB71" s="296">
        <v>145</v>
      </c>
      <c r="AC71" s="296">
        <v>153</v>
      </c>
      <c r="AD71" s="296">
        <v>149</v>
      </c>
      <c r="AE71" s="296">
        <v>162</v>
      </c>
      <c r="AF71" s="296">
        <v>169</v>
      </c>
      <c r="AG71" s="296">
        <v>188</v>
      </c>
      <c r="AH71" s="296">
        <v>182</v>
      </c>
      <c r="AI71" s="296">
        <v>183</v>
      </c>
      <c r="AJ71" s="296">
        <v>182</v>
      </c>
      <c r="AK71" s="296">
        <v>193</v>
      </c>
      <c r="AL71" s="296">
        <v>193</v>
      </c>
      <c r="AM71" s="296">
        <v>193</v>
      </c>
      <c r="AN71" s="296">
        <v>184</v>
      </c>
      <c r="AO71" s="296">
        <v>171</v>
      </c>
      <c r="AP71" s="296">
        <v>155</v>
      </c>
      <c r="AQ71" s="296">
        <v>143</v>
      </c>
      <c r="AR71" s="296">
        <v>142</v>
      </c>
      <c r="AS71" s="296">
        <v>140</v>
      </c>
      <c r="AT71" s="296">
        <v>142</v>
      </c>
      <c r="AU71" s="296">
        <v>134</v>
      </c>
      <c r="AV71" s="296">
        <v>132</v>
      </c>
      <c r="AW71" s="296">
        <v>145</v>
      </c>
      <c r="AX71" s="296">
        <v>153</v>
      </c>
      <c r="AY71" s="296">
        <v>175</v>
      </c>
      <c r="AZ71" s="296">
        <v>168</v>
      </c>
      <c r="BA71" s="296">
        <v>154</v>
      </c>
      <c r="BB71" s="296">
        <v>171</v>
      </c>
      <c r="BC71" s="296">
        <v>151</v>
      </c>
      <c r="BD71" s="296">
        <v>162</v>
      </c>
      <c r="BE71" s="296">
        <v>167</v>
      </c>
      <c r="BF71" s="296">
        <v>150</v>
      </c>
      <c r="BG71" s="296">
        <v>139</v>
      </c>
      <c r="BH71" s="296">
        <v>134</v>
      </c>
      <c r="BI71" s="296">
        <v>152</v>
      </c>
      <c r="BJ71" s="296">
        <v>150</v>
      </c>
      <c r="BK71" s="296">
        <v>153</v>
      </c>
      <c r="BL71" s="296">
        <v>150</v>
      </c>
      <c r="BM71" s="296">
        <v>174</v>
      </c>
      <c r="BN71" s="296">
        <v>178</v>
      </c>
      <c r="BO71" s="296">
        <v>176</v>
      </c>
      <c r="BP71" s="296">
        <v>200</v>
      </c>
      <c r="BQ71" s="296">
        <v>188</v>
      </c>
      <c r="BR71" s="296">
        <v>184</v>
      </c>
      <c r="BS71" s="296">
        <v>211</v>
      </c>
      <c r="BT71" s="296">
        <v>206</v>
      </c>
      <c r="BU71" s="296">
        <v>183</v>
      </c>
      <c r="BV71" s="296">
        <v>187</v>
      </c>
      <c r="BW71" s="296">
        <v>195</v>
      </c>
    </row>
    <row r="72" spans="1:75" x14ac:dyDescent="0.25">
      <c r="A72" t="s">
        <v>69</v>
      </c>
      <c r="B72" s="296">
        <v>29</v>
      </c>
      <c r="C72" s="296">
        <v>31</v>
      </c>
      <c r="D72" s="296">
        <v>28</v>
      </c>
      <c r="E72" s="296">
        <v>26</v>
      </c>
      <c r="F72" s="296">
        <v>27</v>
      </c>
      <c r="G72" s="296">
        <v>27</v>
      </c>
      <c r="H72" s="296">
        <v>27</v>
      </c>
      <c r="I72" s="296">
        <v>26</v>
      </c>
      <c r="J72" s="296">
        <v>30</v>
      </c>
      <c r="K72" s="296">
        <v>31</v>
      </c>
      <c r="L72" s="296">
        <v>34</v>
      </c>
      <c r="M72" s="296">
        <v>32</v>
      </c>
      <c r="N72" s="296">
        <v>35</v>
      </c>
      <c r="O72" s="296">
        <v>34</v>
      </c>
      <c r="P72" s="296">
        <v>44</v>
      </c>
      <c r="Q72" s="296">
        <v>41</v>
      </c>
      <c r="R72" s="296">
        <v>37</v>
      </c>
      <c r="S72" s="296">
        <v>43</v>
      </c>
      <c r="T72" s="296">
        <v>41</v>
      </c>
      <c r="U72" s="296">
        <v>38</v>
      </c>
      <c r="V72" s="296">
        <v>39</v>
      </c>
      <c r="W72" s="296">
        <v>42</v>
      </c>
      <c r="X72" s="296">
        <v>35</v>
      </c>
      <c r="Y72" s="296">
        <v>32</v>
      </c>
      <c r="Z72" s="296">
        <v>36</v>
      </c>
      <c r="AA72" s="296">
        <v>32</v>
      </c>
      <c r="AB72" s="296">
        <v>37</v>
      </c>
      <c r="AC72" s="296">
        <v>43</v>
      </c>
      <c r="AD72" s="296">
        <v>34</v>
      </c>
      <c r="AE72" s="296">
        <v>34</v>
      </c>
      <c r="AF72" s="296">
        <v>26</v>
      </c>
      <c r="AG72" s="296">
        <v>27</v>
      </c>
      <c r="AH72" s="296">
        <v>34</v>
      </c>
      <c r="AI72" s="296">
        <v>38</v>
      </c>
      <c r="AJ72" s="296">
        <v>36</v>
      </c>
      <c r="AK72" s="296">
        <v>33</v>
      </c>
      <c r="AL72" s="296">
        <v>33</v>
      </c>
      <c r="AM72" s="296">
        <v>38</v>
      </c>
      <c r="AN72" s="296">
        <v>38</v>
      </c>
      <c r="AO72" s="296">
        <v>33</v>
      </c>
      <c r="AP72" s="296">
        <v>30</v>
      </c>
      <c r="AQ72" s="296">
        <v>36</v>
      </c>
      <c r="AR72" s="296">
        <v>34</v>
      </c>
      <c r="AS72" s="296">
        <v>29</v>
      </c>
      <c r="AT72" s="296">
        <v>29</v>
      </c>
      <c r="AU72" s="296">
        <v>24</v>
      </c>
      <c r="AV72" s="296">
        <v>29</v>
      </c>
      <c r="AW72" s="296">
        <v>28</v>
      </c>
      <c r="AX72" s="296">
        <v>46</v>
      </c>
      <c r="AY72" s="296">
        <v>49</v>
      </c>
      <c r="AZ72" s="296">
        <v>41</v>
      </c>
      <c r="BA72" s="296">
        <v>31</v>
      </c>
      <c r="BB72" s="296">
        <v>30</v>
      </c>
      <c r="BC72" s="296">
        <v>36</v>
      </c>
      <c r="BD72" s="296">
        <v>37</v>
      </c>
      <c r="BE72" s="296">
        <v>42</v>
      </c>
      <c r="BF72" s="296">
        <v>43</v>
      </c>
      <c r="BG72" s="296">
        <v>54</v>
      </c>
      <c r="BH72" s="296">
        <v>61</v>
      </c>
      <c r="BI72" s="296">
        <v>62</v>
      </c>
      <c r="BJ72" s="296">
        <v>57</v>
      </c>
      <c r="BK72" s="296">
        <v>54</v>
      </c>
      <c r="BL72" s="296">
        <v>55</v>
      </c>
      <c r="BM72" s="296">
        <v>57</v>
      </c>
      <c r="BN72" s="296">
        <v>48</v>
      </c>
      <c r="BO72" s="296">
        <v>53</v>
      </c>
      <c r="BP72" s="296">
        <v>62</v>
      </c>
      <c r="BQ72" s="296">
        <v>72</v>
      </c>
      <c r="BR72" s="296">
        <v>68</v>
      </c>
      <c r="BS72" s="296">
        <v>68</v>
      </c>
      <c r="BT72" s="296">
        <v>66</v>
      </c>
      <c r="BU72" s="296">
        <v>54</v>
      </c>
      <c r="BV72" s="296">
        <v>57</v>
      </c>
      <c r="BW72" s="296">
        <v>51</v>
      </c>
    </row>
    <row r="73" spans="1:75" x14ac:dyDescent="0.25">
      <c r="A73" t="s">
        <v>70</v>
      </c>
      <c r="B73" s="296">
        <v>1206</v>
      </c>
      <c r="C73" s="296">
        <v>1283</v>
      </c>
      <c r="D73" s="296">
        <v>1330</v>
      </c>
      <c r="E73" s="296">
        <v>1348</v>
      </c>
      <c r="F73" s="296">
        <v>1331</v>
      </c>
      <c r="G73" s="296">
        <v>1367</v>
      </c>
      <c r="H73" s="296">
        <v>1352</v>
      </c>
      <c r="I73" s="296">
        <v>1342</v>
      </c>
      <c r="J73" s="296">
        <v>1347</v>
      </c>
      <c r="K73" s="296">
        <v>1340</v>
      </c>
      <c r="L73" s="296">
        <v>1310</v>
      </c>
      <c r="M73" s="296">
        <v>1294</v>
      </c>
      <c r="N73" s="296">
        <v>1256</v>
      </c>
      <c r="O73" s="296">
        <v>1230</v>
      </c>
      <c r="P73" s="296">
        <v>1208</v>
      </c>
      <c r="Q73" s="296">
        <v>1212</v>
      </c>
      <c r="R73" s="296">
        <v>1216</v>
      </c>
      <c r="S73" s="296">
        <v>1214</v>
      </c>
      <c r="T73" s="296">
        <v>1185</v>
      </c>
      <c r="U73" s="296">
        <v>1192</v>
      </c>
      <c r="V73" s="296">
        <v>1168</v>
      </c>
      <c r="W73" s="296">
        <v>1150</v>
      </c>
      <c r="X73" s="296">
        <v>1073</v>
      </c>
      <c r="Y73" s="296">
        <v>1087</v>
      </c>
      <c r="Z73" s="296">
        <v>1010</v>
      </c>
      <c r="AA73" s="296">
        <v>1002</v>
      </c>
      <c r="AB73" s="296">
        <v>972</v>
      </c>
      <c r="AC73" s="296">
        <v>1004</v>
      </c>
      <c r="AD73" s="296">
        <v>992</v>
      </c>
      <c r="AE73" s="296">
        <v>1053</v>
      </c>
      <c r="AF73" s="296">
        <v>1030</v>
      </c>
      <c r="AG73" s="296">
        <v>1051</v>
      </c>
      <c r="AH73" s="296">
        <v>975</v>
      </c>
      <c r="AI73" s="296">
        <v>971</v>
      </c>
      <c r="AJ73" s="296">
        <v>952</v>
      </c>
      <c r="AK73" s="296">
        <v>936</v>
      </c>
      <c r="AL73" s="296">
        <v>930</v>
      </c>
      <c r="AM73" s="296">
        <v>943</v>
      </c>
      <c r="AN73" s="296">
        <v>946</v>
      </c>
      <c r="AO73" s="296">
        <v>913</v>
      </c>
      <c r="AP73" s="296">
        <v>841</v>
      </c>
      <c r="AQ73" s="296">
        <v>807</v>
      </c>
      <c r="AR73" s="296">
        <v>769</v>
      </c>
      <c r="AS73" s="296">
        <v>780</v>
      </c>
      <c r="AT73" s="296">
        <v>773</v>
      </c>
      <c r="AU73" s="296">
        <v>821</v>
      </c>
      <c r="AV73" s="296">
        <v>817</v>
      </c>
      <c r="AW73" s="296">
        <v>794</v>
      </c>
      <c r="AX73" s="296">
        <v>740</v>
      </c>
      <c r="AY73" s="296">
        <v>692</v>
      </c>
      <c r="AZ73" s="296">
        <v>670</v>
      </c>
      <c r="BA73" s="296">
        <v>673</v>
      </c>
      <c r="BB73" s="296">
        <v>669</v>
      </c>
      <c r="BC73" s="296">
        <v>684</v>
      </c>
      <c r="BD73" s="296">
        <v>673</v>
      </c>
      <c r="BE73" s="296">
        <v>731</v>
      </c>
      <c r="BF73" s="296">
        <v>731</v>
      </c>
      <c r="BG73" s="296">
        <v>767</v>
      </c>
      <c r="BH73" s="296">
        <v>831</v>
      </c>
      <c r="BI73" s="296">
        <v>837</v>
      </c>
      <c r="BJ73" s="296">
        <v>842</v>
      </c>
      <c r="BK73" s="296">
        <v>841</v>
      </c>
      <c r="BL73" s="296">
        <v>852</v>
      </c>
      <c r="BM73" s="296">
        <v>847</v>
      </c>
      <c r="BN73" s="296">
        <v>879</v>
      </c>
      <c r="BO73" s="296">
        <v>912</v>
      </c>
      <c r="BP73" s="296">
        <v>927</v>
      </c>
      <c r="BQ73" s="296">
        <v>931</v>
      </c>
      <c r="BR73" s="296">
        <v>945</v>
      </c>
      <c r="BS73" s="296">
        <v>972</v>
      </c>
      <c r="BT73" s="296">
        <v>966</v>
      </c>
      <c r="BU73" s="296">
        <v>958</v>
      </c>
      <c r="BV73" s="296">
        <v>938</v>
      </c>
      <c r="BW73" s="296">
        <v>949</v>
      </c>
    </row>
    <row r="74" spans="1:75" x14ac:dyDescent="0.25">
      <c r="A74" t="s">
        <v>71</v>
      </c>
      <c r="B74" s="296">
        <v>69</v>
      </c>
      <c r="C74" s="296">
        <v>64</v>
      </c>
      <c r="D74" s="296">
        <v>76</v>
      </c>
      <c r="E74" s="296">
        <v>78</v>
      </c>
      <c r="F74" s="296">
        <v>82</v>
      </c>
      <c r="G74" s="296">
        <v>78</v>
      </c>
      <c r="H74" s="296">
        <v>76</v>
      </c>
      <c r="I74" s="296">
        <v>91</v>
      </c>
      <c r="J74" s="296">
        <v>95</v>
      </c>
      <c r="K74" s="296">
        <v>94</v>
      </c>
      <c r="L74" s="296">
        <v>92</v>
      </c>
      <c r="M74" s="296">
        <v>91</v>
      </c>
      <c r="N74" s="296">
        <v>100</v>
      </c>
      <c r="O74" s="296">
        <v>110</v>
      </c>
      <c r="P74" s="296">
        <v>98</v>
      </c>
      <c r="Q74" s="296">
        <v>117</v>
      </c>
      <c r="R74" s="296">
        <v>117</v>
      </c>
      <c r="S74" s="296">
        <v>109</v>
      </c>
      <c r="T74" s="296">
        <v>111</v>
      </c>
      <c r="U74" s="296">
        <v>121</v>
      </c>
      <c r="V74" s="296">
        <v>118</v>
      </c>
      <c r="W74" s="296">
        <v>127</v>
      </c>
      <c r="X74" s="296">
        <v>136</v>
      </c>
      <c r="Y74" s="296">
        <v>133</v>
      </c>
      <c r="Z74" s="296">
        <v>133</v>
      </c>
      <c r="AA74" s="296">
        <v>136</v>
      </c>
      <c r="AB74" s="296">
        <v>126</v>
      </c>
      <c r="AC74" s="296">
        <v>126</v>
      </c>
      <c r="AD74" s="296">
        <v>119</v>
      </c>
      <c r="AE74" s="296">
        <v>118</v>
      </c>
      <c r="AF74" s="296">
        <v>118</v>
      </c>
      <c r="AG74" s="296">
        <v>120</v>
      </c>
      <c r="AH74" s="296">
        <v>124</v>
      </c>
      <c r="AI74" s="296">
        <v>141</v>
      </c>
      <c r="AJ74" s="296">
        <v>124</v>
      </c>
      <c r="AK74" s="296">
        <v>111</v>
      </c>
      <c r="AL74" s="296">
        <v>101</v>
      </c>
      <c r="AM74" s="296">
        <v>89</v>
      </c>
      <c r="AN74" s="296">
        <v>80</v>
      </c>
      <c r="AO74" s="296">
        <v>74</v>
      </c>
      <c r="AP74" s="296">
        <v>73</v>
      </c>
      <c r="AQ74" s="296">
        <v>70</v>
      </c>
      <c r="AR74" s="296">
        <v>72</v>
      </c>
      <c r="AS74" s="296">
        <v>72</v>
      </c>
      <c r="AT74" s="296">
        <v>80</v>
      </c>
      <c r="AU74" s="296">
        <v>78</v>
      </c>
      <c r="AV74" s="296">
        <v>79</v>
      </c>
      <c r="AW74" s="296">
        <v>83</v>
      </c>
      <c r="AX74" s="296">
        <v>91</v>
      </c>
      <c r="AY74" s="296">
        <v>87</v>
      </c>
      <c r="AZ74" s="296">
        <v>86</v>
      </c>
      <c r="BA74" s="296">
        <v>87</v>
      </c>
      <c r="BB74" s="296">
        <v>88</v>
      </c>
      <c r="BC74" s="296">
        <v>91</v>
      </c>
      <c r="BD74" s="296">
        <v>95</v>
      </c>
      <c r="BE74" s="296">
        <v>109</v>
      </c>
      <c r="BF74" s="296">
        <v>114</v>
      </c>
      <c r="BG74" s="296">
        <v>112</v>
      </c>
      <c r="BH74" s="296">
        <v>102</v>
      </c>
      <c r="BI74" s="296">
        <v>97</v>
      </c>
      <c r="BJ74" s="296">
        <v>67</v>
      </c>
      <c r="BK74" s="296">
        <v>73</v>
      </c>
      <c r="BL74" s="296">
        <v>79</v>
      </c>
      <c r="BM74" s="296">
        <v>85</v>
      </c>
      <c r="BN74" s="296">
        <v>81</v>
      </c>
      <c r="BO74" s="296">
        <v>88</v>
      </c>
      <c r="BP74" s="296">
        <v>110</v>
      </c>
      <c r="BQ74" s="296">
        <v>92</v>
      </c>
      <c r="BR74" s="296">
        <v>86</v>
      </c>
      <c r="BS74" s="296">
        <v>100</v>
      </c>
      <c r="BT74" s="296">
        <v>92</v>
      </c>
      <c r="BU74" s="296">
        <v>99</v>
      </c>
      <c r="BV74" s="296">
        <v>104</v>
      </c>
      <c r="BW74" s="296">
        <v>100</v>
      </c>
    </row>
    <row r="75" spans="1:75" x14ac:dyDescent="0.25">
      <c r="A75" t="s">
        <v>72</v>
      </c>
      <c r="B75" s="296">
        <v>565</v>
      </c>
      <c r="C75" s="296">
        <v>583</v>
      </c>
      <c r="D75" s="296">
        <v>581</v>
      </c>
      <c r="E75" s="296">
        <v>597</v>
      </c>
      <c r="F75" s="296">
        <v>578</v>
      </c>
      <c r="G75" s="296">
        <v>595</v>
      </c>
      <c r="H75" s="296">
        <v>611</v>
      </c>
      <c r="I75" s="296">
        <v>636</v>
      </c>
      <c r="J75" s="296">
        <v>661</v>
      </c>
      <c r="K75" s="296">
        <v>663</v>
      </c>
      <c r="L75" s="296">
        <v>649</v>
      </c>
      <c r="M75" s="296">
        <v>653</v>
      </c>
      <c r="N75" s="296">
        <v>669</v>
      </c>
      <c r="O75" s="296">
        <v>683</v>
      </c>
      <c r="P75" s="296">
        <v>683</v>
      </c>
      <c r="Q75" s="296">
        <v>646</v>
      </c>
      <c r="R75" s="296">
        <v>605</v>
      </c>
      <c r="S75" s="296">
        <v>608</v>
      </c>
      <c r="T75" s="296">
        <v>561</v>
      </c>
      <c r="U75" s="296">
        <v>561</v>
      </c>
      <c r="V75" s="296">
        <v>553</v>
      </c>
      <c r="W75" s="296">
        <v>543</v>
      </c>
      <c r="X75" s="296">
        <v>534</v>
      </c>
      <c r="Y75" s="296">
        <v>521</v>
      </c>
      <c r="Z75" s="296">
        <v>524</v>
      </c>
      <c r="AA75" s="296">
        <v>539</v>
      </c>
      <c r="AB75" s="296">
        <v>566</v>
      </c>
      <c r="AC75" s="296">
        <v>591</v>
      </c>
      <c r="AD75" s="296">
        <v>588</v>
      </c>
      <c r="AE75" s="296">
        <v>589</v>
      </c>
      <c r="AF75" s="296">
        <v>572</v>
      </c>
      <c r="AG75" s="296">
        <v>541</v>
      </c>
      <c r="AH75" s="296">
        <v>548</v>
      </c>
      <c r="AI75" s="296">
        <v>538</v>
      </c>
      <c r="AJ75" s="296">
        <v>541</v>
      </c>
      <c r="AK75" s="296">
        <v>566</v>
      </c>
      <c r="AL75" s="296">
        <v>592</v>
      </c>
      <c r="AM75" s="296">
        <v>552</v>
      </c>
      <c r="AN75" s="296">
        <v>564</v>
      </c>
      <c r="AO75" s="296">
        <v>559</v>
      </c>
      <c r="AP75" s="296">
        <v>548</v>
      </c>
      <c r="AQ75" s="296">
        <v>549</v>
      </c>
      <c r="AR75" s="296">
        <v>543</v>
      </c>
      <c r="AS75" s="296">
        <v>550</v>
      </c>
      <c r="AT75" s="296">
        <v>550</v>
      </c>
      <c r="AU75" s="296">
        <v>542</v>
      </c>
      <c r="AV75" s="296">
        <v>516</v>
      </c>
      <c r="AW75" s="296">
        <v>496</v>
      </c>
      <c r="AX75" s="296">
        <v>491</v>
      </c>
      <c r="AY75" s="296">
        <v>505</v>
      </c>
      <c r="AZ75" s="296">
        <v>531</v>
      </c>
      <c r="BA75" s="296">
        <v>546</v>
      </c>
      <c r="BB75" s="296">
        <v>591</v>
      </c>
      <c r="BC75" s="296">
        <v>654</v>
      </c>
      <c r="BD75" s="296">
        <v>685</v>
      </c>
      <c r="BE75" s="296">
        <v>688</v>
      </c>
      <c r="BF75" s="296">
        <v>688</v>
      </c>
      <c r="BG75" s="296">
        <v>727</v>
      </c>
      <c r="BH75" s="296">
        <v>764</v>
      </c>
      <c r="BI75" s="296">
        <v>779</v>
      </c>
      <c r="BJ75" s="296">
        <v>781</v>
      </c>
      <c r="BK75" s="296">
        <v>743</v>
      </c>
      <c r="BL75" s="296">
        <v>761</v>
      </c>
      <c r="BM75" s="296">
        <v>803</v>
      </c>
      <c r="BN75" s="296">
        <v>870</v>
      </c>
      <c r="BO75" s="296">
        <v>889</v>
      </c>
      <c r="BP75" s="296">
        <v>877</v>
      </c>
      <c r="BQ75" s="296">
        <v>874</v>
      </c>
      <c r="BR75" s="296">
        <v>848</v>
      </c>
      <c r="BS75" s="296">
        <v>847</v>
      </c>
      <c r="BT75" s="296">
        <v>816</v>
      </c>
      <c r="BU75" s="296">
        <v>829</v>
      </c>
      <c r="BV75" s="296">
        <v>826</v>
      </c>
      <c r="BW75" s="296">
        <v>823</v>
      </c>
    </row>
    <row r="76" spans="1:75" x14ac:dyDescent="0.25">
      <c r="A76" t="s">
        <v>73</v>
      </c>
      <c r="B76" s="296">
        <v>388</v>
      </c>
      <c r="C76" s="296">
        <v>410</v>
      </c>
      <c r="D76" s="296">
        <v>411</v>
      </c>
      <c r="E76" s="296">
        <v>408</v>
      </c>
      <c r="F76" s="296">
        <v>427</v>
      </c>
      <c r="G76" s="296">
        <v>422</v>
      </c>
      <c r="H76" s="296">
        <v>424</v>
      </c>
      <c r="I76" s="296">
        <v>440</v>
      </c>
      <c r="J76" s="296">
        <v>422</v>
      </c>
      <c r="K76" s="296">
        <v>417</v>
      </c>
      <c r="L76" s="296">
        <v>409</v>
      </c>
      <c r="M76" s="296">
        <v>413</v>
      </c>
      <c r="N76" s="296">
        <v>402</v>
      </c>
      <c r="O76" s="296">
        <v>413</v>
      </c>
      <c r="P76" s="296">
        <v>401</v>
      </c>
      <c r="Q76" s="296">
        <v>398</v>
      </c>
      <c r="R76" s="296">
        <v>392</v>
      </c>
      <c r="S76" s="296">
        <v>387</v>
      </c>
      <c r="T76" s="296">
        <v>386</v>
      </c>
      <c r="U76" s="296">
        <v>389</v>
      </c>
      <c r="V76" s="296">
        <v>413</v>
      </c>
      <c r="W76" s="296">
        <v>416</v>
      </c>
      <c r="X76" s="296">
        <v>415</v>
      </c>
      <c r="Y76" s="296">
        <v>439</v>
      </c>
      <c r="Z76" s="296">
        <v>417</v>
      </c>
      <c r="AA76" s="296">
        <v>429</v>
      </c>
      <c r="AB76" s="296">
        <v>444</v>
      </c>
      <c r="AC76" s="296">
        <v>443</v>
      </c>
      <c r="AD76" s="296">
        <v>442</v>
      </c>
      <c r="AE76" s="296">
        <v>429</v>
      </c>
      <c r="AF76" s="296">
        <v>411</v>
      </c>
      <c r="AG76" s="296">
        <v>408</v>
      </c>
      <c r="AH76" s="296">
        <v>431</v>
      </c>
      <c r="AI76" s="296">
        <v>466</v>
      </c>
      <c r="AJ76" s="296">
        <v>456</v>
      </c>
      <c r="AK76" s="296">
        <v>413</v>
      </c>
      <c r="AL76" s="296">
        <v>420</v>
      </c>
      <c r="AM76" s="296">
        <v>422</v>
      </c>
      <c r="AN76" s="296">
        <v>393</v>
      </c>
      <c r="AO76" s="296">
        <v>380</v>
      </c>
      <c r="AP76" s="296">
        <v>368</v>
      </c>
      <c r="AQ76" s="296">
        <v>383</v>
      </c>
      <c r="AR76" s="296">
        <v>357</v>
      </c>
      <c r="AS76" s="296">
        <v>339</v>
      </c>
      <c r="AT76" s="296">
        <v>343</v>
      </c>
      <c r="AU76" s="296">
        <v>343</v>
      </c>
      <c r="AV76" s="296">
        <v>328</v>
      </c>
      <c r="AW76" s="296">
        <v>332</v>
      </c>
      <c r="AX76" s="296">
        <v>305</v>
      </c>
      <c r="AY76" s="296">
        <v>298</v>
      </c>
      <c r="AZ76" s="296">
        <v>279</v>
      </c>
      <c r="BA76" s="296">
        <v>267</v>
      </c>
      <c r="BB76" s="296">
        <v>281</v>
      </c>
      <c r="BC76" s="296">
        <v>261</v>
      </c>
      <c r="BD76" s="296">
        <v>246</v>
      </c>
      <c r="BE76" s="296">
        <v>235</v>
      </c>
      <c r="BF76" s="296">
        <v>209</v>
      </c>
      <c r="BG76" s="296">
        <v>222</v>
      </c>
      <c r="BH76" s="296">
        <v>226</v>
      </c>
      <c r="BI76" s="296">
        <v>232</v>
      </c>
      <c r="BJ76" s="296">
        <v>227</v>
      </c>
      <c r="BK76" s="296">
        <v>231</v>
      </c>
      <c r="BL76" s="296">
        <v>224</v>
      </c>
      <c r="BM76" s="296">
        <v>238</v>
      </c>
      <c r="BN76" s="296">
        <v>254</v>
      </c>
      <c r="BO76" s="296">
        <v>282</v>
      </c>
      <c r="BP76" s="296">
        <v>291</v>
      </c>
      <c r="BQ76" s="296">
        <v>297</v>
      </c>
      <c r="BR76" s="296">
        <v>277</v>
      </c>
      <c r="BS76" s="296">
        <v>274</v>
      </c>
      <c r="BT76" s="296">
        <v>266</v>
      </c>
      <c r="BU76" s="296">
        <v>270</v>
      </c>
      <c r="BV76" s="296">
        <v>281</v>
      </c>
      <c r="BW76" s="296">
        <v>284</v>
      </c>
    </row>
    <row r="77" spans="1:75" x14ac:dyDescent="0.25">
      <c r="A77" t="s">
        <v>74</v>
      </c>
      <c r="B77" s="296">
        <v>260</v>
      </c>
      <c r="C77" s="296">
        <v>286</v>
      </c>
      <c r="D77" s="296">
        <v>278</v>
      </c>
      <c r="E77" s="296">
        <v>276</v>
      </c>
      <c r="F77" s="296">
        <v>296</v>
      </c>
      <c r="G77" s="296">
        <v>319</v>
      </c>
      <c r="H77" s="296">
        <v>355</v>
      </c>
      <c r="I77" s="296">
        <v>348</v>
      </c>
      <c r="J77" s="296">
        <v>342</v>
      </c>
      <c r="K77" s="296">
        <v>345</v>
      </c>
      <c r="L77" s="296">
        <v>330</v>
      </c>
      <c r="M77" s="296">
        <v>322</v>
      </c>
      <c r="N77" s="296">
        <v>303</v>
      </c>
      <c r="O77" s="296">
        <v>313</v>
      </c>
      <c r="P77" s="296">
        <v>288</v>
      </c>
      <c r="Q77" s="296">
        <v>286</v>
      </c>
      <c r="R77" s="296">
        <v>295</v>
      </c>
      <c r="S77" s="296">
        <v>305</v>
      </c>
      <c r="T77" s="296">
        <v>275</v>
      </c>
      <c r="U77" s="296">
        <v>272</v>
      </c>
      <c r="V77" s="296">
        <v>248</v>
      </c>
      <c r="W77" s="296">
        <v>259</v>
      </c>
      <c r="X77" s="296">
        <v>221</v>
      </c>
      <c r="Y77" s="296">
        <v>217</v>
      </c>
      <c r="Z77" s="296">
        <v>217</v>
      </c>
      <c r="AA77" s="296">
        <v>201</v>
      </c>
      <c r="AB77" s="296">
        <v>185</v>
      </c>
      <c r="AC77" s="296">
        <v>191</v>
      </c>
      <c r="AD77" s="296">
        <v>196</v>
      </c>
      <c r="AE77" s="296">
        <v>196</v>
      </c>
      <c r="AF77" s="296">
        <v>199</v>
      </c>
      <c r="AG77" s="296">
        <v>183</v>
      </c>
      <c r="AH77" s="296">
        <v>182</v>
      </c>
      <c r="AI77" s="296">
        <v>191</v>
      </c>
      <c r="AJ77" s="296">
        <v>178</v>
      </c>
      <c r="AK77" s="296">
        <v>190</v>
      </c>
      <c r="AL77" s="296">
        <v>175</v>
      </c>
      <c r="AM77" s="296">
        <v>165</v>
      </c>
      <c r="AN77" s="296">
        <v>172</v>
      </c>
      <c r="AO77" s="296">
        <v>162</v>
      </c>
      <c r="AP77" s="296">
        <v>151</v>
      </c>
      <c r="AQ77" s="296">
        <v>153</v>
      </c>
      <c r="AR77" s="296">
        <v>114</v>
      </c>
      <c r="AS77" s="296">
        <v>125</v>
      </c>
      <c r="AT77" s="296">
        <v>136</v>
      </c>
      <c r="AU77" s="296">
        <v>127</v>
      </c>
      <c r="AV77" s="296">
        <v>112</v>
      </c>
      <c r="AW77" s="296">
        <v>113</v>
      </c>
      <c r="AX77" s="296">
        <v>102</v>
      </c>
      <c r="AY77" s="296">
        <v>113</v>
      </c>
      <c r="AZ77" s="296">
        <v>104</v>
      </c>
      <c r="BA77" s="296">
        <v>91</v>
      </c>
      <c r="BB77" s="296">
        <v>83</v>
      </c>
      <c r="BC77" s="296">
        <v>87</v>
      </c>
      <c r="BD77" s="296">
        <v>98</v>
      </c>
      <c r="BE77" s="296">
        <v>93</v>
      </c>
      <c r="BF77" s="296">
        <v>94</v>
      </c>
      <c r="BG77" s="296">
        <v>93</v>
      </c>
      <c r="BH77" s="296">
        <v>101</v>
      </c>
      <c r="BI77" s="296">
        <v>112</v>
      </c>
      <c r="BJ77" s="296">
        <v>126</v>
      </c>
      <c r="BK77" s="296">
        <v>137</v>
      </c>
      <c r="BL77" s="296">
        <v>136</v>
      </c>
      <c r="BM77" s="296">
        <v>144</v>
      </c>
      <c r="BN77" s="296">
        <v>146</v>
      </c>
      <c r="BO77" s="296">
        <v>166</v>
      </c>
      <c r="BP77" s="296">
        <v>172</v>
      </c>
      <c r="BQ77" s="296">
        <v>185</v>
      </c>
      <c r="BR77" s="296">
        <v>182</v>
      </c>
      <c r="BS77" s="296">
        <v>185</v>
      </c>
      <c r="BT77" s="296">
        <v>192</v>
      </c>
      <c r="BU77" s="296">
        <v>180</v>
      </c>
      <c r="BV77" s="296">
        <v>175</v>
      </c>
      <c r="BW77" s="296">
        <v>170</v>
      </c>
    </row>
    <row r="78" spans="1:75" x14ac:dyDescent="0.25">
      <c r="A78" t="s">
        <v>182</v>
      </c>
      <c r="B78" s="296">
        <v>31</v>
      </c>
      <c r="C78" s="296">
        <v>32</v>
      </c>
      <c r="D78" s="296">
        <v>36</v>
      </c>
      <c r="E78" s="296">
        <v>47</v>
      </c>
      <c r="F78" s="296">
        <v>43</v>
      </c>
      <c r="G78" s="296">
        <v>40</v>
      </c>
      <c r="H78" s="296">
        <v>28</v>
      </c>
      <c r="I78" s="296">
        <v>24</v>
      </c>
      <c r="J78" s="296">
        <v>19</v>
      </c>
      <c r="K78" s="296">
        <v>25</v>
      </c>
      <c r="L78" s="296">
        <v>24</v>
      </c>
      <c r="M78" s="296">
        <v>31</v>
      </c>
      <c r="N78" s="296">
        <v>37</v>
      </c>
      <c r="O78" s="296">
        <v>44</v>
      </c>
      <c r="P78" s="296">
        <v>57</v>
      </c>
      <c r="Q78" s="296">
        <v>62</v>
      </c>
      <c r="R78" s="296">
        <v>68</v>
      </c>
      <c r="S78" s="296">
        <v>65</v>
      </c>
      <c r="T78" s="296">
        <v>69</v>
      </c>
      <c r="U78" s="296">
        <v>50</v>
      </c>
      <c r="V78" s="296">
        <v>42</v>
      </c>
      <c r="W78" s="296">
        <v>48</v>
      </c>
      <c r="X78" s="296">
        <v>32</v>
      </c>
      <c r="Y78" s="296">
        <v>26</v>
      </c>
      <c r="Z78" s="296">
        <v>35</v>
      </c>
      <c r="AA78" s="296">
        <v>18</v>
      </c>
      <c r="AB78" s="296">
        <v>11</v>
      </c>
      <c r="AC78" s="296">
        <v>10</v>
      </c>
      <c r="AD78" s="296">
        <v>9</v>
      </c>
      <c r="AE78" s="296">
        <v>11</v>
      </c>
      <c r="AF78" s="296">
        <v>15</v>
      </c>
      <c r="AG78" s="296">
        <v>16</v>
      </c>
      <c r="AH78" s="296">
        <v>14</v>
      </c>
      <c r="AI78" s="296">
        <v>17</v>
      </c>
      <c r="AJ78" s="296">
        <v>14</v>
      </c>
      <c r="AK78" s="296">
        <v>20</v>
      </c>
      <c r="AL78" s="296">
        <v>20</v>
      </c>
      <c r="AM78" s="296">
        <v>24</v>
      </c>
      <c r="AN78" s="296">
        <v>29</v>
      </c>
      <c r="AO78" s="296">
        <v>30</v>
      </c>
      <c r="AP78" s="296">
        <v>40</v>
      </c>
      <c r="AQ78" s="296">
        <v>38</v>
      </c>
      <c r="AR78" s="296">
        <v>41</v>
      </c>
      <c r="AS78" s="296">
        <v>40</v>
      </c>
      <c r="AT78" s="296">
        <v>40</v>
      </c>
      <c r="AU78" s="296">
        <v>40</v>
      </c>
      <c r="AV78" s="296">
        <v>44</v>
      </c>
      <c r="AW78" s="296">
        <v>42</v>
      </c>
      <c r="AX78" s="296">
        <v>37</v>
      </c>
      <c r="AY78" s="296">
        <v>40</v>
      </c>
      <c r="AZ78" s="296">
        <v>40</v>
      </c>
      <c r="BA78" s="296">
        <v>41</v>
      </c>
      <c r="BB78" s="296">
        <v>40</v>
      </c>
      <c r="BC78" s="296">
        <v>39</v>
      </c>
      <c r="BD78" s="296">
        <v>36</v>
      </c>
      <c r="BE78" s="296">
        <v>34</v>
      </c>
      <c r="BF78" s="296">
        <v>34</v>
      </c>
      <c r="BG78" s="296">
        <v>33</v>
      </c>
      <c r="BH78" s="296">
        <v>34</v>
      </c>
      <c r="BI78" s="296">
        <v>31</v>
      </c>
      <c r="BJ78" s="296">
        <v>29</v>
      </c>
      <c r="BK78" s="296">
        <v>28</v>
      </c>
      <c r="BL78" s="296">
        <v>28</v>
      </c>
      <c r="BM78" s="296">
        <v>27</v>
      </c>
      <c r="BN78" s="296">
        <v>25</v>
      </c>
      <c r="BO78" s="296">
        <v>26</v>
      </c>
      <c r="BP78" s="296">
        <v>25</v>
      </c>
      <c r="BQ78" s="296">
        <v>23</v>
      </c>
      <c r="BR78" s="296">
        <v>24</v>
      </c>
      <c r="BS78" s="296">
        <v>20</v>
      </c>
      <c r="BT78" s="296">
        <v>20</v>
      </c>
      <c r="BU78" s="296">
        <v>16</v>
      </c>
      <c r="BV78" s="296">
        <v>16</v>
      </c>
      <c r="BW78" s="296">
        <v>17</v>
      </c>
    </row>
    <row r="80" spans="1:75" x14ac:dyDescent="0.25">
      <c r="A80" t="s">
        <v>2004</v>
      </c>
    </row>
    <row r="82" spans="1:1" x14ac:dyDescent="0.25">
      <c r="A82" t="s">
        <v>2005</v>
      </c>
    </row>
    <row r="103" spans="1:1" x14ac:dyDescent="0.25">
      <c r="A103" t="s">
        <v>1388</v>
      </c>
    </row>
    <row r="105" spans="1:1" x14ac:dyDescent="0.25">
      <c r="A105" s="636">
        <v>42610.589166666665</v>
      </c>
    </row>
  </sheetData>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4" x14ac:dyDescent="0.25">
      <c r="A1" t="str">
        <f>IF(ISBLANK(A17),"N.A",IF(ISNUMBER(A17),A17,IF(RIGHT(UPPER(TRIM(A17)),6)="MONTHS",UPPER(TRIM(A17)),DATEVALUE(LEFT(A17,FIND("-",A17)-1)))))</f>
        <v>N.A</v>
      </c>
      <c r="B1">
        <f t="shared" ref="B1:BM1" si="0">IF(ISBLANK(B17),"N.A",IF(ISNUMBER(B17),B17,IF(RIGHT(UPPER(TRIM(B17)),6)="MONTHS",UPPER(TRIM(B17)),DATEVALUE(LEFT(B17,FIND("-",B17)-1)))))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IF(ISBLANK(BN17),"N.A",IF(ISNUMBER(BN17),BN17,IF(RIGHT(UPPER(TRIM(BN17)),6)="MONTHS",UPPER(TRIM(BN17)),DATEVALUE(LEFT(BN17,FIND("-",BN17)-1)))))</f>
        <v>41640</v>
      </c>
      <c r="BO1">
        <f t="shared" si="1"/>
        <v>41730</v>
      </c>
      <c r="BP1">
        <f t="shared" si="1"/>
        <v>41821</v>
      </c>
      <c r="BQ1">
        <f t="shared" si="1"/>
        <v>41913</v>
      </c>
      <c r="BR1">
        <f t="shared" si="1"/>
        <v>42005</v>
      </c>
      <c r="BS1">
        <f t="shared" si="1"/>
        <v>42095</v>
      </c>
      <c r="BT1">
        <f t="shared" si="1"/>
        <v>42186</v>
      </c>
      <c r="BU1">
        <f t="shared" si="1"/>
        <v>42278</v>
      </c>
      <c r="BV1">
        <f t="shared" si="1"/>
        <v>42370</v>
      </c>
    </row>
    <row r="2" spans="1:74" x14ac:dyDescent="0.25">
      <c r="A2" t="str">
        <f>IF(ISBLANK(A17),"N.A.",IF(ISNUMBER(A17),A17,IF(RIGHT(UPPER(TRIM(A17)),6)="MONTHS",UPPER(TRIM(A17)),DATEVALUE(A3&amp;"/"&amp;IF(OR(A3=4,A3=6,A3=9,A3=11),30,IF(A3=2,28,31))&amp;"/"&amp;YEAR(RIGHT(A17,LEN(A17)-FIND("-",A17)))))))</f>
        <v>N.A.</v>
      </c>
      <c r="B2">
        <f t="shared" ref="B2:BM2" si="2">IF(ISBLANK(B17),"N.A.",IF(ISNUMBER(B17),B17,IF(RIGHT(UPPER(TRIM(B17)),6)="MONTHS",UPPER(TRIM(B17)),DATEVALUE(B3&amp;"/"&amp;IF(OR(B3=4,B3=6,B3=9,B3=11),30,IF(B3=2,28,31))&amp;"/"&amp;YEAR(RIGHT(B17,LEN(B17)-FIND("-",B17)))))))</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IF(ISBLANK(BN17),"N.A.",IF(ISNUMBER(BN17),BN17,IF(RIGHT(UPPER(TRIM(BN17)),6)="MONTHS",UPPER(TRIM(BN17)),DATEVALUE(BN3&amp;"/"&amp;IF(OR(BN3=4,BN3=6,BN3=9,BN3=11),30,IF(BN3=2,28,31))&amp;"/"&amp;YEAR(RIGHT(BN17,LEN(BN17)-FIND("-",BN17)))))))</f>
        <v>41640</v>
      </c>
      <c r="BO2">
        <f t="shared" si="3"/>
        <v>41730</v>
      </c>
      <c r="BP2">
        <f t="shared" si="3"/>
        <v>41821</v>
      </c>
      <c r="BQ2">
        <f t="shared" si="3"/>
        <v>41913</v>
      </c>
      <c r="BR2">
        <f t="shared" si="3"/>
        <v>42005</v>
      </c>
      <c r="BS2">
        <f t="shared" si="3"/>
        <v>42095</v>
      </c>
      <c r="BT2">
        <f t="shared" si="3"/>
        <v>42186</v>
      </c>
      <c r="BU2">
        <f t="shared" si="3"/>
        <v>42278</v>
      </c>
      <c r="BV2">
        <f t="shared" si="3"/>
        <v>42370</v>
      </c>
    </row>
    <row r="3" spans="1:74" x14ac:dyDescent="0.25">
      <c r="A3" t="str">
        <f>IF(OR(ISBLANK(A17),ISNUMBER(A17),RIGHT(UPPER(TRIM(A17)),6)="MONTHS"),"N.A.",MONTH(RIGHT(A17,LEN(A17)-FIND("-",A17))))</f>
        <v>N.A.</v>
      </c>
      <c r="B3" t="str">
        <f t="shared" ref="B3:BM3" si="4">IF(OR(ISBLANK(B17),ISNUMBER(B17),RIGHT(UPPER(TRIM(B17)),6)="MONTHS"),"N.A.",MONTH(RIGHT(B17,LEN(B17)-FIND("-",B17))))</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IF(OR(ISBLANK(BN17),ISNUMBER(BN17),RIGHT(UPPER(TRIM(BN17)),6)="MONTHS"),"N.A.",MONTH(RIGHT(BN17,LEN(BN17)-FIND("-",BN17))))</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4" x14ac:dyDescent="0.25">
      <c r="A4" t="s">
        <v>1792</v>
      </c>
    </row>
    <row r="6" spans="1:74" x14ac:dyDescent="0.25">
      <c r="A6" t="s">
        <v>1793</v>
      </c>
    </row>
    <row r="8" spans="1:74" x14ac:dyDescent="0.25">
      <c r="A8" t="s">
        <v>1868</v>
      </c>
    </row>
    <row r="10" spans="1:74" x14ac:dyDescent="0.25">
      <c r="A10" t="s">
        <v>1854</v>
      </c>
    </row>
    <row r="12" spans="1:74" x14ac:dyDescent="0.25">
      <c r="A12" t="s">
        <v>1869</v>
      </c>
    </row>
    <row r="14" spans="1:74" x14ac:dyDescent="0.25">
      <c r="A14" t="s">
        <v>1870</v>
      </c>
    </row>
    <row r="16" spans="1:74" x14ac:dyDescent="0.25">
      <c r="B16" s="296" t="s">
        <v>1797</v>
      </c>
    </row>
    <row r="17" spans="1:75" x14ac:dyDescent="0.25">
      <c r="B17" s="296">
        <v>35796</v>
      </c>
      <c r="C17" s="296">
        <v>35886</v>
      </c>
      <c r="D17" s="296">
        <v>35977</v>
      </c>
      <c r="E17" s="296">
        <v>36069</v>
      </c>
      <c r="F17" s="296">
        <v>36161</v>
      </c>
      <c r="G17" s="296">
        <v>36251</v>
      </c>
      <c r="H17" s="296">
        <v>36342</v>
      </c>
      <c r="I17" s="296">
        <v>36434</v>
      </c>
      <c r="J17" s="296">
        <v>36526</v>
      </c>
      <c r="K17" s="296">
        <v>36617</v>
      </c>
      <c r="L17" s="296">
        <v>36708</v>
      </c>
      <c r="M17" s="296">
        <v>36800</v>
      </c>
      <c r="N17" s="296">
        <v>36892</v>
      </c>
      <c r="O17" s="296">
        <v>36982</v>
      </c>
      <c r="P17" s="296">
        <v>37073</v>
      </c>
      <c r="Q17" s="296">
        <v>37165</v>
      </c>
      <c r="R17" s="296">
        <v>37257</v>
      </c>
      <c r="S17" s="296">
        <v>37347</v>
      </c>
      <c r="T17" s="296">
        <v>37438</v>
      </c>
      <c r="U17" s="296">
        <v>37530</v>
      </c>
      <c r="V17" s="296">
        <v>37622</v>
      </c>
      <c r="W17" s="296">
        <v>37712</v>
      </c>
      <c r="X17" s="296">
        <v>37803</v>
      </c>
      <c r="Y17" s="296">
        <v>37895</v>
      </c>
      <c r="Z17" s="296">
        <v>37987</v>
      </c>
      <c r="AA17" s="296">
        <v>38078</v>
      </c>
      <c r="AB17" s="296">
        <v>38169</v>
      </c>
      <c r="AC17" s="296">
        <v>38261</v>
      </c>
      <c r="AD17" s="296">
        <v>38353</v>
      </c>
      <c r="AE17" s="296">
        <v>38443</v>
      </c>
      <c r="AF17" s="296">
        <v>38534</v>
      </c>
      <c r="AG17" s="296">
        <v>38626</v>
      </c>
      <c r="AH17" s="296">
        <v>38718</v>
      </c>
      <c r="AI17" s="296">
        <v>38808</v>
      </c>
      <c r="AJ17" s="296">
        <v>38899</v>
      </c>
      <c r="AK17" s="296">
        <v>38991</v>
      </c>
      <c r="AL17" s="296">
        <v>39083</v>
      </c>
      <c r="AM17" s="296">
        <v>39173</v>
      </c>
      <c r="AN17" s="296">
        <v>39264</v>
      </c>
      <c r="AO17" s="296">
        <v>39356</v>
      </c>
      <c r="AP17" s="296">
        <v>39448</v>
      </c>
      <c r="AQ17" s="296">
        <v>39539</v>
      </c>
      <c r="AR17" s="296">
        <v>39630</v>
      </c>
      <c r="AS17" s="296">
        <v>39722</v>
      </c>
      <c r="AT17" s="296">
        <v>39814</v>
      </c>
      <c r="AU17" s="296">
        <v>39904</v>
      </c>
      <c r="AV17" s="296">
        <v>39995</v>
      </c>
      <c r="AW17" s="296">
        <v>40087</v>
      </c>
      <c r="AX17" s="296">
        <v>40179</v>
      </c>
      <c r="AY17" s="296">
        <v>40269</v>
      </c>
      <c r="AZ17" s="296">
        <v>40360</v>
      </c>
      <c r="BA17" s="296">
        <v>40452</v>
      </c>
      <c r="BB17" s="296">
        <v>40544</v>
      </c>
      <c r="BC17" s="296">
        <v>40634</v>
      </c>
      <c r="BD17" s="296">
        <v>40725</v>
      </c>
      <c r="BE17" s="296">
        <v>40817</v>
      </c>
      <c r="BF17" s="296">
        <v>40909</v>
      </c>
      <c r="BG17" s="296">
        <v>41000</v>
      </c>
      <c r="BH17" s="296">
        <v>41091</v>
      </c>
      <c r="BI17" s="296">
        <v>41183</v>
      </c>
      <c r="BJ17" s="296">
        <v>41275</v>
      </c>
      <c r="BK17" s="296">
        <v>41365</v>
      </c>
      <c r="BL17" s="296">
        <v>41456</v>
      </c>
      <c r="BM17" s="296">
        <v>41548</v>
      </c>
      <c r="BN17" s="296">
        <v>41640</v>
      </c>
      <c r="BO17" s="296">
        <v>41730</v>
      </c>
      <c r="BP17" s="296">
        <v>41821</v>
      </c>
      <c r="BQ17" s="296">
        <v>41913</v>
      </c>
      <c r="BR17" s="296">
        <v>42005</v>
      </c>
      <c r="BS17" s="296">
        <v>42095</v>
      </c>
      <c r="BT17" s="296">
        <v>42186</v>
      </c>
      <c r="BU17" s="296">
        <v>42278</v>
      </c>
      <c r="BV17" s="296">
        <v>42370</v>
      </c>
      <c r="BW17" s="296">
        <v>42461</v>
      </c>
    </row>
    <row r="18" spans="1:75" x14ac:dyDescent="0.25">
      <c r="B18" s="296" t="s">
        <v>301</v>
      </c>
      <c r="C18" s="296" t="s">
        <v>301</v>
      </c>
      <c r="D18" s="296" t="s">
        <v>301</v>
      </c>
      <c r="E18" s="296" t="s">
        <v>301</v>
      </c>
      <c r="F18" s="296" t="s">
        <v>301</v>
      </c>
      <c r="G18" s="296" t="s">
        <v>301</v>
      </c>
      <c r="H18" s="296" t="s">
        <v>301</v>
      </c>
      <c r="I18" s="296" t="s">
        <v>301</v>
      </c>
      <c r="J18" s="296" t="s">
        <v>301</v>
      </c>
      <c r="K18" s="296" t="s">
        <v>301</v>
      </c>
      <c r="L18" s="296" t="s">
        <v>301</v>
      </c>
      <c r="M18" s="296" t="s">
        <v>301</v>
      </c>
      <c r="N18" s="296" t="s">
        <v>301</v>
      </c>
      <c r="O18" s="296" t="s">
        <v>301</v>
      </c>
      <c r="P18" s="296" t="s">
        <v>301</v>
      </c>
      <c r="Q18" s="296" t="s">
        <v>301</v>
      </c>
      <c r="R18" s="296" t="s">
        <v>301</v>
      </c>
      <c r="S18" s="296" t="s">
        <v>301</v>
      </c>
      <c r="T18" s="296" t="s">
        <v>301</v>
      </c>
      <c r="U18" s="296" t="s">
        <v>301</v>
      </c>
      <c r="V18" s="296" t="s">
        <v>301</v>
      </c>
      <c r="W18" s="296" t="s">
        <v>301</v>
      </c>
      <c r="X18" s="296" t="s">
        <v>301</v>
      </c>
      <c r="Y18" s="296" t="s">
        <v>301</v>
      </c>
      <c r="Z18" s="296" t="s">
        <v>301</v>
      </c>
      <c r="AA18" s="296" t="s">
        <v>301</v>
      </c>
      <c r="AB18" s="296" t="s">
        <v>301</v>
      </c>
      <c r="AC18" s="296" t="s">
        <v>301</v>
      </c>
      <c r="AD18" s="296" t="s">
        <v>301</v>
      </c>
      <c r="AE18" s="296" t="s">
        <v>301</v>
      </c>
      <c r="AF18" s="296" t="s">
        <v>301</v>
      </c>
      <c r="AG18" s="296" t="s">
        <v>301</v>
      </c>
      <c r="AH18" s="296" t="s">
        <v>301</v>
      </c>
      <c r="AI18" s="296" t="s">
        <v>301</v>
      </c>
      <c r="AJ18" s="296" t="s">
        <v>301</v>
      </c>
      <c r="AK18" s="296" t="s">
        <v>301</v>
      </c>
      <c r="AL18" s="296" t="s">
        <v>301</v>
      </c>
      <c r="AM18" s="296" t="s">
        <v>301</v>
      </c>
      <c r="AN18" s="296" t="s">
        <v>301</v>
      </c>
      <c r="AO18" s="296" t="s">
        <v>301</v>
      </c>
      <c r="AP18" s="296" t="s">
        <v>301</v>
      </c>
      <c r="AQ18" s="296" t="s">
        <v>301</v>
      </c>
      <c r="AR18" s="296" t="s">
        <v>301</v>
      </c>
      <c r="AS18" s="296" t="s">
        <v>301</v>
      </c>
      <c r="AT18" s="296" t="s">
        <v>301</v>
      </c>
      <c r="AU18" s="296" t="s">
        <v>301</v>
      </c>
      <c r="AV18" s="296" t="s">
        <v>301</v>
      </c>
      <c r="AW18" s="296" t="s">
        <v>301</v>
      </c>
      <c r="AX18" s="296" t="s">
        <v>301</v>
      </c>
      <c r="AY18" s="296" t="s">
        <v>301</v>
      </c>
      <c r="AZ18" s="296" t="s">
        <v>301</v>
      </c>
      <c r="BA18" s="296" t="s">
        <v>301</v>
      </c>
      <c r="BB18" s="296" t="s">
        <v>301</v>
      </c>
      <c r="BC18" s="296" t="s">
        <v>301</v>
      </c>
      <c r="BD18" s="296" t="s">
        <v>301</v>
      </c>
      <c r="BE18" s="296" t="s">
        <v>301</v>
      </c>
      <c r="BF18" s="296" t="s">
        <v>301</v>
      </c>
      <c r="BG18" s="296" t="s">
        <v>301</v>
      </c>
      <c r="BH18" s="296" t="s">
        <v>301</v>
      </c>
      <c r="BI18" s="296" t="s">
        <v>301</v>
      </c>
      <c r="BJ18" s="296" t="s">
        <v>301</v>
      </c>
      <c r="BK18" s="296" t="s">
        <v>301</v>
      </c>
      <c r="BL18" s="296" t="s">
        <v>301</v>
      </c>
      <c r="BM18" s="296" t="s">
        <v>301</v>
      </c>
      <c r="BN18" s="296" t="s">
        <v>301</v>
      </c>
      <c r="BO18" s="296" t="s">
        <v>301</v>
      </c>
      <c r="BP18" s="296" t="s">
        <v>301</v>
      </c>
      <c r="BQ18" s="296" t="s">
        <v>301</v>
      </c>
      <c r="BR18" s="296" t="s">
        <v>301</v>
      </c>
      <c r="BS18" s="296" t="s">
        <v>301</v>
      </c>
      <c r="BT18" s="296" t="s">
        <v>301</v>
      </c>
      <c r="BU18" s="296" t="s">
        <v>301</v>
      </c>
      <c r="BV18" s="296" t="s">
        <v>301</v>
      </c>
      <c r="BW18" s="296" t="s">
        <v>301</v>
      </c>
    </row>
    <row r="19" spans="1:75" x14ac:dyDescent="0.25">
      <c r="A19" t="s">
        <v>484</v>
      </c>
    </row>
    <row r="20" spans="1:75" x14ac:dyDescent="0.25">
      <c r="A20" t="s">
        <v>485</v>
      </c>
      <c r="B20" s="296">
        <v>10756</v>
      </c>
      <c r="C20" s="296">
        <v>9773</v>
      </c>
      <c r="D20" s="296">
        <v>8803</v>
      </c>
      <c r="E20" s="296">
        <v>8070</v>
      </c>
      <c r="F20" s="296">
        <v>7658</v>
      </c>
      <c r="G20" s="296">
        <v>7147</v>
      </c>
      <c r="H20" s="296">
        <v>7003</v>
      </c>
      <c r="I20" s="296">
        <v>6680</v>
      </c>
      <c r="J20" s="296">
        <v>6569</v>
      </c>
      <c r="K20" s="296">
        <v>6413</v>
      </c>
      <c r="L20" s="296">
        <v>6362</v>
      </c>
      <c r="M20" s="296">
        <v>6119</v>
      </c>
      <c r="N20" s="296">
        <v>5927</v>
      </c>
      <c r="O20" s="296">
        <v>5577</v>
      </c>
      <c r="P20" s="296">
        <v>5642</v>
      </c>
      <c r="Q20" s="296">
        <v>5500</v>
      </c>
      <c r="R20" s="296">
        <v>5315</v>
      </c>
      <c r="S20" s="296">
        <v>5195</v>
      </c>
      <c r="T20" s="296">
        <v>5167</v>
      </c>
      <c r="U20" s="296">
        <v>5077</v>
      </c>
      <c r="V20" s="296">
        <v>5065</v>
      </c>
      <c r="W20" s="296">
        <v>5031</v>
      </c>
      <c r="X20" s="296">
        <v>4851</v>
      </c>
      <c r="Y20" s="296">
        <v>4834</v>
      </c>
      <c r="Z20" s="296">
        <v>4621</v>
      </c>
      <c r="AA20" s="296">
        <v>4668</v>
      </c>
      <c r="AB20" s="296">
        <v>4821</v>
      </c>
      <c r="AC20" s="296">
        <v>4660</v>
      </c>
      <c r="AD20" s="296">
        <v>4688</v>
      </c>
      <c r="AE20" s="296">
        <v>4896</v>
      </c>
      <c r="AF20" s="296">
        <v>5089</v>
      </c>
      <c r="AG20" s="296">
        <v>4921</v>
      </c>
      <c r="AH20" s="296">
        <v>4977</v>
      </c>
      <c r="AI20" s="296">
        <v>4990</v>
      </c>
      <c r="AJ20" s="296">
        <v>5116</v>
      </c>
      <c r="AK20" s="296">
        <v>5137</v>
      </c>
      <c r="AL20" s="296">
        <v>5373</v>
      </c>
      <c r="AM20" s="296">
        <v>5568</v>
      </c>
      <c r="AN20" s="296">
        <v>5695</v>
      </c>
      <c r="AO20" s="296">
        <v>5818</v>
      </c>
      <c r="AP20" s="296">
        <v>5725</v>
      </c>
      <c r="AQ20" s="296">
        <v>5846</v>
      </c>
      <c r="AR20" s="296">
        <v>5716</v>
      </c>
      <c r="AS20" s="296">
        <v>5647</v>
      </c>
      <c r="AT20" s="296">
        <v>5493</v>
      </c>
      <c r="AU20" s="296">
        <v>5527</v>
      </c>
      <c r="AV20" s="296">
        <v>5539</v>
      </c>
      <c r="AW20" s="296">
        <v>5757</v>
      </c>
      <c r="AX20" s="296">
        <v>5784</v>
      </c>
      <c r="AY20" s="296">
        <v>5806</v>
      </c>
      <c r="AZ20" s="296">
        <v>6024</v>
      </c>
      <c r="BA20" s="296">
        <v>6460</v>
      </c>
      <c r="BB20" s="296">
        <v>7039</v>
      </c>
      <c r="BC20" s="296">
        <v>7475</v>
      </c>
      <c r="BD20" s="296">
        <v>7890</v>
      </c>
      <c r="BE20" s="296">
        <v>7954</v>
      </c>
      <c r="BF20" s="296">
        <v>7919</v>
      </c>
      <c r="BG20" s="296">
        <v>8171</v>
      </c>
      <c r="BH20" s="296">
        <v>8617</v>
      </c>
      <c r="BI20" s="296">
        <v>8885</v>
      </c>
      <c r="BJ20" s="296">
        <v>9112</v>
      </c>
      <c r="BK20" s="296">
        <v>8993</v>
      </c>
      <c r="BL20" s="296">
        <v>9098</v>
      </c>
      <c r="BM20" s="296">
        <v>9451</v>
      </c>
      <c r="BN20" s="296">
        <v>9492</v>
      </c>
      <c r="BO20" s="296">
        <v>9613</v>
      </c>
      <c r="BP20" s="296">
        <v>9656</v>
      </c>
      <c r="BQ20" s="296">
        <v>9588</v>
      </c>
      <c r="BR20" s="296">
        <v>9699</v>
      </c>
      <c r="BS20" s="296">
        <v>9640</v>
      </c>
      <c r="BT20" s="296">
        <v>9679</v>
      </c>
      <c r="BU20" s="296">
        <v>9739</v>
      </c>
      <c r="BV20" s="296">
        <v>9602</v>
      </c>
      <c r="BW20" s="296">
        <v>9492</v>
      </c>
    </row>
    <row r="21" spans="1:75" x14ac:dyDescent="0.25">
      <c r="A21" t="s">
        <v>486</v>
      </c>
      <c r="B21" s="296">
        <v>447</v>
      </c>
      <c r="C21" s="296">
        <v>385</v>
      </c>
      <c r="D21" s="296">
        <v>353</v>
      </c>
      <c r="E21" s="296">
        <v>319</v>
      </c>
      <c r="F21" s="296">
        <v>300</v>
      </c>
      <c r="G21" s="296">
        <v>294</v>
      </c>
      <c r="H21" s="296">
        <v>320</v>
      </c>
      <c r="I21" s="296">
        <v>332</v>
      </c>
      <c r="J21" s="296">
        <v>348</v>
      </c>
      <c r="K21" s="296">
        <v>371</v>
      </c>
      <c r="L21" s="296">
        <v>393</v>
      </c>
      <c r="M21" s="296">
        <v>359</v>
      </c>
      <c r="N21" s="296">
        <v>362</v>
      </c>
      <c r="O21" s="296">
        <v>365</v>
      </c>
      <c r="P21" s="296">
        <v>380</v>
      </c>
      <c r="Q21" s="296">
        <v>400</v>
      </c>
      <c r="R21" s="296">
        <v>458</v>
      </c>
      <c r="S21" s="296">
        <v>455</v>
      </c>
      <c r="T21" s="296">
        <v>448</v>
      </c>
      <c r="U21" s="296">
        <v>405</v>
      </c>
      <c r="V21" s="296">
        <v>386</v>
      </c>
      <c r="W21" s="296">
        <v>355</v>
      </c>
      <c r="X21" s="296">
        <v>340</v>
      </c>
      <c r="Y21" s="296">
        <v>326</v>
      </c>
      <c r="Z21" s="296">
        <v>344</v>
      </c>
      <c r="AA21" s="296">
        <v>340</v>
      </c>
      <c r="AB21" s="296">
        <v>329</v>
      </c>
      <c r="AC21" s="296">
        <v>292</v>
      </c>
      <c r="AD21" s="296">
        <v>278</v>
      </c>
      <c r="AE21" s="296">
        <v>299</v>
      </c>
      <c r="AF21" s="296">
        <v>325</v>
      </c>
      <c r="AG21" s="296">
        <v>309</v>
      </c>
      <c r="AH21" s="296">
        <v>300</v>
      </c>
      <c r="AI21" s="296">
        <v>328</v>
      </c>
      <c r="AJ21" s="296">
        <v>336</v>
      </c>
      <c r="AK21" s="296">
        <v>294</v>
      </c>
      <c r="AL21" s="296">
        <v>335</v>
      </c>
      <c r="AM21" s="296">
        <v>354</v>
      </c>
      <c r="AN21" s="296">
        <v>338</v>
      </c>
      <c r="AO21" s="296">
        <v>312</v>
      </c>
      <c r="AP21" s="296">
        <v>324</v>
      </c>
      <c r="AQ21" s="296">
        <v>322</v>
      </c>
      <c r="AR21" s="296">
        <v>334</v>
      </c>
      <c r="AS21" s="296">
        <v>326</v>
      </c>
      <c r="AT21" s="296">
        <v>330</v>
      </c>
      <c r="AU21" s="296">
        <v>323</v>
      </c>
      <c r="AV21" s="296">
        <v>320</v>
      </c>
      <c r="AW21" s="296">
        <v>297</v>
      </c>
      <c r="AX21" s="296">
        <v>287</v>
      </c>
      <c r="AY21" s="296">
        <v>272</v>
      </c>
      <c r="AZ21" s="296">
        <v>265</v>
      </c>
      <c r="BA21" s="296">
        <v>265</v>
      </c>
      <c r="BB21" s="296">
        <v>245</v>
      </c>
      <c r="BC21" s="296">
        <v>234</v>
      </c>
      <c r="BD21" s="296">
        <v>221</v>
      </c>
      <c r="BE21" s="296">
        <v>215</v>
      </c>
      <c r="BF21" s="296">
        <v>199</v>
      </c>
      <c r="BG21" s="296">
        <v>199</v>
      </c>
      <c r="BH21" s="296">
        <v>208</v>
      </c>
      <c r="BI21" s="296">
        <v>210</v>
      </c>
      <c r="BJ21" s="296">
        <v>219</v>
      </c>
      <c r="BK21" s="296">
        <v>211</v>
      </c>
      <c r="BL21" s="296">
        <v>220</v>
      </c>
      <c r="BM21" s="296">
        <v>244</v>
      </c>
      <c r="BN21" s="296">
        <v>253</v>
      </c>
      <c r="BO21" s="296">
        <v>258</v>
      </c>
      <c r="BP21" s="296">
        <v>252</v>
      </c>
      <c r="BQ21" s="296">
        <v>254</v>
      </c>
      <c r="BR21" s="296">
        <v>239</v>
      </c>
      <c r="BS21" s="296">
        <v>226</v>
      </c>
      <c r="BT21" s="296">
        <v>241</v>
      </c>
      <c r="BU21" s="296">
        <v>238</v>
      </c>
      <c r="BV21" s="296">
        <v>219</v>
      </c>
      <c r="BW21" s="296">
        <v>189</v>
      </c>
    </row>
    <row r="22" spans="1:75" x14ac:dyDescent="0.25">
      <c r="A22" t="s">
        <v>487</v>
      </c>
      <c r="B22" s="296" t="s">
        <v>18</v>
      </c>
      <c r="C22" s="296" t="s">
        <v>18</v>
      </c>
      <c r="D22" s="296" t="s">
        <v>18</v>
      </c>
      <c r="E22" s="296" t="s">
        <v>18</v>
      </c>
      <c r="F22" s="296" t="s">
        <v>18</v>
      </c>
      <c r="G22" s="296" t="s">
        <v>18</v>
      </c>
      <c r="H22" s="296" t="s">
        <v>18</v>
      </c>
      <c r="I22" s="296">
        <v>1</v>
      </c>
      <c r="J22" s="296">
        <v>1</v>
      </c>
      <c r="K22" s="296" t="s">
        <v>18</v>
      </c>
      <c r="L22" s="296" t="s">
        <v>18</v>
      </c>
      <c r="M22" s="296" t="s">
        <v>18</v>
      </c>
      <c r="N22" s="296">
        <v>1</v>
      </c>
      <c r="O22" s="296" t="s">
        <v>18</v>
      </c>
      <c r="P22" s="296" t="s">
        <v>18</v>
      </c>
      <c r="Q22" s="296" t="s">
        <v>18</v>
      </c>
      <c r="R22" s="296" t="s">
        <v>18</v>
      </c>
      <c r="S22" s="296" t="s">
        <v>18</v>
      </c>
      <c r="T22" s="296" t="s">
        <v>18</v>
      </c>
      <c r="U22" s="296" t="s">
        <v>18</v>
      </c>
      <c r="V22" s="296" t="s">
        <v>18</v>
      </c>
      <c r="W22" s="296" t="s">
        <v>18</v>
      </c>
      <c r="X22" s="296" t="s">
        <v>18</v>
      </c>
      <c r="Y22" s="296" t="s">
        <v>18</v>
      </c>
      <c r="Z22" s="296" t="s">
        <v>18</v>
      </c>
      <c r="AA22" s="296" t="s">
        <v>18</v>
      </c>
      <c r="AB22" s="296" t="s">
        <v>18</v>
      </c>
      <c r="AC22" s="296" t="s">
        <v>18</v>
      </c>
      <c r="AD22" s="296" t="s">
        <v>18</v>
      </c>
      <c r="AE22" s="296" t="s">
        <v>18</v>
      </c>
      <c r="AF22" s="296" t="s">
        <v>18</v>
      </c>
      <c r="AG22" s="296" t="s">
        <v>18</v>
      </c>
      <c r="AH22" s="296" t="s">
        <v>18</v>
      </c>
      <c r="AI22" s="296" t="s">
        <v>18</v>
      </c>
      <c r="AJ22" s="296" t="s">
        <v>18</v>
      </c>
      <c r="AK22" s="296" t="s">
        <v>18</v>
      </c>
      <c r="AL22" s="296" t="s">
        <v>18</v>
      </c>
      <c r="AM22" s="296" t="s">
        <v>18</v>
      </c>
      <c r="AN22" s="296" t="s">
        <v>18</v>
      </c>
      <c r="AO22" s="296" t="s">
        <v>18</v>
      </c>
      <c r="AP22" s="296" t="s">
        <v>18</v>
      </c>
      <c r="AQ22" s="296" t="s">
        <v>18</v>
      </c>
      <c r="AR22" s="296" t="s">
        <v>18</v>
      </c>
      <c r="AS22" s="296" t="s">
        <v>18</v>
      </c>
      <c r="AT22" s="296" t="s">
        <v>18</v>
      </c>
      <c r="AU22" s="296" t="s">
        <v>18</v>
      </c>
      <c r="AV22" s="296">
        <v>2</v>
      </c>
      <c r="AW22" s="296">
        <v>2</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c r="BT22" s="296" t="s">
        <v>18</v>
      </c>
      <c r="BU22" s="296" t="s">
        <v>18</v>
      </c>
      <c r="BV22" s="296" t="s">
        <v>18</v>
      </c>
      <c r="BW22" s="296" t="s">
        <v>18</v>
      </c>
    </row>
    <row r="23" spans="1:75" x14ac:dyDescent="0.25">
      <c r="A23" t="s">
        <v>19</v>
      </c>
      <c r="B23" s="296">
        <v>5</v>
      </c>
      <c r="C23" s="296">
        <v>9</v>
      </c>
      <c r="D23" s="296">
        <v>5</v>
      </c>
      <c r="E23" s="296">
        <v>4</v>
      </c>
      <c r="F23" s="296">
        <v>4</v>
      </c>
      <c r="G23" s="296">
        <v>8</v>
      </c>
      <c r="H23" s="296">
        <v>6</v>
      </c>
      <c r="I23" s="296">
        <v>11</v>
      </c>
      <c r="J23" s="296">
        <v>11</v>
      </c>
      <c r="K23" s="296">
        <v>11</v>
      </c>
      <c r="L23" s="296">
        <v>7</v>
      </c>
      <c r="M23" s="296">
        <v>5</v>
      </c>
      <c r="N23" s="296">
        <v>4</v>
      </c>
      <c r="O23" s="296">
        <v>5</v>
      </c>
      <c r="P23" s="296">
        <v>5</v>
      </c>
      <c r="Q23" s="296">
        <v>5</v>
      </c>
      <c r="R23" s="296">
        <v>5</v>
      </c>
      <c r="S23" s="296">
        <v>3</v>
      </c>
      <c r="T23" s="296">
        <v>4</v>
      </c>
      <c r="U23" s="296">
        <v>5</v>
      </c>
      <c r="V23" s="296">
        <v>6</v>
      </c>
      <c r="W23" s="296">
        <v>3</v>
      </c>
      <c r="X23" s="296">
        <v>3</v>
      </c>
      <c r="Y23" s="296">
        <v>1</v>
      </c>
      <c r="Z23" s="296" t="s">
        <v>18</v>
      </c>
      <c r="AA23" s="296">
        <v>2</v>
      </c>
      <c r="AB23" s="296">
        <v>4</v>
      </c>
      <c r="AC23" s="296">
        <v>3</v>
      </c>
      <c r="AD23" s="296">
        <v>3</v>
      </c>
      <c r="AE23" s="296">
        <v>4</v>
      </c>
      <c r="AF23" s="296">
        <v>3</v>
      </c>
      <c r="AG23" s="296">
        <v>3</v>
      </c>
      <c r="AH23" s="296">
        <v>3</v>
      </c>
      <c r="AI23" s="296">
        <v>2</v>
      </c>
      <c r="AJ23" s="296" t="s">
        <v>18</v>
      </c>
      <c r="AK23" s="296" t="s">
        <v>18</v>
      </c>
      <c r="AL23" s="296">
        <v>5</v>
      </c>
      <c r="AM23" s="296">
        <v>5</v>
      </c>
      <c r="AN23" s="296">
        <v>2</v>
      </c>
      <c r="AO23" s="296">
        <v>2</v>
      </c>
      <c r="AP23" s="296" t="s">
        <v>18</v>
      </c>
      <c r="AQ23" s="296" t="s">
        <v>18</v>
      </c>
      <c r="AR23" s="296" t="s">
        <v>18</v>
      </c>
      <c r="AS23" s="296" t="s">
        <v>18</v>
      </c>
      <c r="AT23" s="296">
        <v>2</v>
      </c>
      <c r="AU23" s="296">
        <v>2</v>
      </c>
      <c r="AV23" s="296">
        <v>2</v>
      </c>
      <c r="AW23" s="296" t="s">
        <v>18</v>
      </c>
      <c r="AX23" s="296">
        <v>7</v>
      </c>
      <c r="AY23" s="296">
        <v>7</v>
      </c>
      <c r="AZ23" s="296">
        <v>8</v>
      </c>
      <c r="BA23" s="296">
        <v>7</v>
      </c>
      <c r="BB23" s="296">
        <v>6</v>
      </c>
      <c r="BC23" s="296">
        <v>6</v>
      </c>
      <c r="BD23" s="296">
        <v>3</v>
      </c>
      <c r="BE23" s="296">
        <v>5</v>
      </c>
      <c r="BF23" s="296">
        <v>3</v>
      </c>
      <c r="BG23" s="296">
        <v>4</v>
      </c>
      <c r="BH23" s="296">
        <v>4</v>
      </c>
      <c r="BI23" s="296">
        <v>3</v>
      </c>
      <c r="BJ23" s="296">
        <v>1</v>
      </c>
      <c r="BK23" s="296" t="s">
        <v>18</v>
      </c>
      <c r="BL23" s="296" t="s">
        <v>18</v>
      </c>
      <c r="BM23" s="296" t="s">
        <v>18</v>
      </c>
      <c r="BN23" s="296">
        <v>4</v>
      </c>
      <c r="BO23" s="296">
        <v>5</v>
      </c>
      <c r="BP23" s="296">
        <v>6</v>
      </c>
      <c r="BQ23" s="296">
        <v>6</v>
      </c>
      <c r="BR23" s="296">
        <v>4</v>
      </c>
      <c r="BS23" s="296">
        <v>5</v>
      </c>
      <c r="BT23" s="296">
        <v>13</v>
      </c>
      <c r="BU23" s="296">
        <v>11</v>
      </c>
      <c r="BV23" s="296">
        <v>9</v>
      </c>
      <c r="BW23" s="296">
        <v>15</v>
      </c>
    </row>
    <row r="24" spans="1:75" x14ac:dyDescent="0.25">
      <c r="A24" t="s">
        <v>20</v>
      </c>
      <c r="B24" s="296">
        <v>66</v>
      </c>
      <c r="C24" s="296">
        <v>66</v>
      </c>
      <c r="D24" s="296">
        <v>45</v>
      </c>
      <c r="E24" s="296">
        <v>43</v>
      </c>
      <c r="F24" s="296">
        <v>35</v>
      </c>
      <c r="G24" s="296">
        <v>32</v>
      </c>
      <c r="H24" s="296">
        <v>33</v>
      </c>
      <c r="I24" s="296">
        <v>31</v>
      </c>
      <c r="J24" s="296">
        <v>27</v>
      </c>
      <c r="K24" s="296">
        <v>33</v>
      </c>
      <c r="L24" s="296">
        <v>42</v>
      </c>
      <c r="M24" s="296">
        <v>31</v>
      </c>
      <c r="N24" s="296">
        <v>21</v>
      </c>
      <c r="O24" s="296">
        <v>17</v>
      </c>
      <c r="P24" s="296">
        <v>15</v>
      </c>
      <c r="Q24" s="296">
        <v>15</v>
      </c>
      <c r="R24" s="296">
        <v>15</v>
      </c>
      <c r="S24" s="296">
        <v>16</v>
      </c>
      <c r="T24" s="296">
        <v>13</v>
      </c>
      <c r="U24" s="296">
        <v>15</v>
      </c>
      <c r="V24" s="296">
        <v>15</v>
      </c>
      <c r="W24" s="296">
        <v>7</v>
      </c>
      <c r="X24" s="296">
        <v>6</v>
      </c>
      <c r="Y24" s="296">
        <v>13</v>
      </c>
      <c r="Z24" s="296">
        <v>26</v>
      </c>
      <c r="AA24" s="296">
        <v>29</v>
      </c>
      <c r="AB24" s="296">
        <v>24</v>
      </c>
      <c r="AC24" s="296">
        <v>19</v>
      </c>
      <c r="AD24" s="296">
        <v>22</v>
      </c>
      <c r="AE24" s="296">
        <v>19</v>
      </c>
      <c r="AF24" s="296">
        <v>18</v>
      </c>
      <c r="AG24" s="296">
        <v>12</v>
      </c>
      <c r="AH24" s="296">
        <v>13</v>
      </c>
      <c r="AI24" s="296">
        <v>12</v>
      </c>
      <c r="AJ24" s="296">
        <v>13</v>
      </c>
      <c r="AK24" s="296">
        <v>22</v>
      </c>
      <c r="AL24" s="296">
        <v>21</v>
      </c>
      <c r="AM24" s="296">
        <v>17</v>
      </c>
      <c r="AN24" s="296">
        <v>24</v>
      </c>
      <c r="AO24" s="296">
        <v>35</v>
      </c>
      <c r="AP24" s="296">
        <v>38</v>
      </c>
      <c r="AQ24" s="296">
        <v>23</v>
      </c>
      <c r="AR24" s="296">
        <v>22</v>
      </c>
      <c r="AS24" s="296">
        <v>22</v>
      </c>
      <c r="AT24" s="296">
        <v>13</v>
      </c>
      <c r="AU24" s="296">
        <v>13</v>
      </c>
      <c r="AV24" s="296">
        <v>12</v>
      </c>
      <c r="AW24" s="296">
        <v>6</v>
      </c>
      <c r="AX24" s="296">
        <v>10</v>
      </c>
      <c r="AY24" s="296">
        <v>11</v>
      </c>
      <c r="AZ24" s="296">
        <v>12</v>
      </c>
      <c r="BA24" s="296">
        <v>13</v>
      </c>
      <c r="BB24" s="296">
        <v>10</v>
      </c>
      <c r="BC24" s="296">
        <v>12</v>
      </c>
      <c r="BD24" s="296">
        <v>14</v>
      </c>
      <c r="BE24" s="296">
        <v>15</v>
      </c>
      <c r="BF24" s="296">
        <v>11</v>
      </c>
      <c r="BG24" s="296">
        <v>8</v>
      </c>
      <c r="BH24" s="296">
        <v>14</v>
      </c>
      <c r="BI24" s="296">
        <v>7</v>
      </c>
      <c r="BJ24" s="296">
        <v>5</v>
      </c>
      <c r="BK24" s="296">
        <v>6</v>
      </c>
      <c r="BL24" s="296">
        <v>4</v>
      </c>
      <c r="BM24" s="296">
        <v>5</v>
      </c>
      <c r="BN24" s="296">
        <v>5</v>
      </c>
      <c r="BO24" s="296">
        <v>5</v>
      </c>
      <c r="BP24" s="296">
        <v>9</v>
      </c>
      <c r="BQ24" s="296">
        <v>10</v>
      </c>
      <c r="BR24" s="296">
        <v>14</v>
      </c>
      <c r="BS24" s="296">
        <v>19</v>
      </c>
      <c r="BT24" s="296">
        <v>17</v>
      </c>
      <c r="BU24" s="296">
        <v>13</v>
      </c>
      <c r="BV24" s="296">
        <v>13</v>
      </c>
      <c r="BW24" s="296">
        <v>16</v>
      </c>
    </row>
    <row r="25" spans="1:75" x14ac:dyDescent="0.25">
      <c r="A25" t="s">
        <v>21</v>
      </c>
      <c r="B25" s="296">
        <v>11</v>
      </c>
      <c r="C25" s="296">
        <v>11</v>
      </c>
      <c r="D25" s="296">
        <v>12</v>
      </c>
      <c r="E25" s="296">
        <v>17</v>
      </c>
      <c r="F25" s="296">
        <v>16</v>
      </c>
      <c r="G25" s="296">
        <v>8</v>
      </c>
      <c r="H25" s="296">
        <v>12</v>
      </c>
      <c r="I25" s="296">
        <v>15</v>
      </c>
      <c r="J25" s="296">
        <v>12</v>
      </c>
      <c r="K25" s="296">
        <v>7</v>
      </c>
      <c r="L25" s="296">
        <v>9</v>
      </c>
      <c r="M25" s="296">
        <v>8</v>
      </c>
      <c r="N25" s="296">
        <v>8</v>
      </c>
      <c r="O25" s="296">
        <v>10</v>
      </c>
      <c r="P25" s="296">
        <v>14</v>
      </c>
      <c r="Q25" s="296">
        <v>21</v>
      </c>
      <c r="R25" s="296">
        <v>23</v>
      </c>
      <c r="S25" s="296">
        <v>18</v>
      </c>
      <c r="T25" s="296">
        <v>15</v>
      </c>
      <c r="U25" s="296">
        <v>13</v>
      </c>
      <c r="V25" s="296">
        <v>8</v>
      </c>
      <c r="W25" s="296">
        <v>9</v>
      </c>
      <c r="X25" s="296">
        <v>10</v>
      </c>
      <c r="Y25" s="296">
        <v>17</v>
      </c>
      <c r="Z25" s="296">
        <v>17</v>
      </c>
      <c r="AA25" s="296">
        <v>27</v>
      </c>
      <c r="AB25" s="296">
        <v>12</v>
      </c>
      <c r="AC25" s="296">
        <v>5</v>
      </c>
      <c r="AD25" s="296">
        <v>3</v>
      </c>
      <c r="AE25" s="296">
        <v>4</v>
      </c>
      <c r="AF25" s="296">
        <v>6</v>
      </c>
      <c r="AG25" s="296">
        <v>9</v>
      </c>
      <c r="AH25" s="296">
        <v>6</v>
      </c>
      <c r="AI25" s="296">
        <v>3</v>
      </c>
      <c r="AJ25" s="296">
        <v>2</v>
      </c>
      <c r="AK25" s="296">
        <v>3</v>
      </c>
      <c r="AL25" s="296">
        <v>4</v>
      </c>
      <c r="AM25" s="296">
        <v>1</v>
      </c>
      <c r="AN25" s="296">
        <v>2</v>
      </c>
      <c r="AO25" s="296">
        <v>3</v>
      </c>
      <c r="AP25" s="296">
        <v>3</v>
      </c>
      <c r="AQ25" s="296">
        <v>4</v>
      </c>
      <c r="AR25" s="296">
        <v>8</v>
      </c>
      <c r="AS25" s="296">
        <v>11</v>
      </c>
      <c r="AT25" s="296">
        <v>11</v>
      </c>
      <c r="AU25" s="296">
        <v>8</v>
      </c>
      <c r="AV25" s="296">
        <v>3</v>
      </c>
      <c r="AW25" s="296">
        <v>5</v>
      </c>
      <c r="AX25" s="296">
        <v>3</v>
      </c>
      <c r="AY25" s="296">
        <v>8</v>
      </c>
      <c r="AZ25" s="296">
        <v>10</v>
      </c>
      <c r="BA25" s="296">
        <v>9</v>
      </c>
      <c r="BB25" s="296">
        <v>14</v>
      </c>
      <c r="BC25" s="296">
        <v>7</v>
      </c>
      <c r="BD25" s="296">
        <v>3</v>
      </c>
      <c r="BE25" s="296">
        <v>6</v>
      </c>
      <c r="BF25" s="296">
        <v>9</v>
      </c>
      <c r="BG25" s="296">
        <v>8</v>
      </c>
      <c r="BH25" s="296">
        <v>12</v>
      </c>
      <c r="BI25" s="296">
        <v>7</v>
      </c>
      <c r="BJ25" s="296">
        <v>3</v>
      </c>
      <c r="BK25" s="296">
        <v>4</v>
      </c>
      <c r="BL25" s="296">
        <v>3</v>
      </c>
      <c r="BM25" s="296">
        <v>6</v>
      </c>
      <c r="BN25" s="296">
        <v>7</v>
      </c>
      <c r="BO25" s="296">
        <v>8</v>
      </c>
      <c r="BP25" s="296">
        <v>12</v>
      </c>
      <c r="BQ25" s="296">
        <v>12</v>
      </c>
      <c r="BR25" s="296">
        <v>3</v>
      </c>
      <c r="BS25" s="296">
        <v>2</v>
      </c>
      <c r="BT25" s="296">
        <v>3</v>
      </c>
      <c r="BU25" s="296" t="s">
        <v>18</v>
      </c>
      <c r="BV25" s="296">
        <v>1</v>
      </c>
      <c r="BW25" s="296">
        <v>3</v>
      </c>
    </row>
    <row r="26" spans="1:75" x14ac:dyDescent="0.25">
      <c r="A26" t="s">
        <v>22</v>
      </c>
      <c r="B26" s="296" t="s">
        <v>18</v>
      </c>
      <c r="C26" s="296">
        <v>2</v>
      </c>
      <c r="D26" s="296">
        <v>4</v>
      </c>
      <c r="E26" s="296">
        <v>4</v>
      </c>
      <c r="F26" s="296">
        <v>4</v>
      </c>
      <c r="G26" s="296">
        <v>2</v>
      </c>
      <c r="H26" s="296">
        <v>2</v>
      </c>
      <c r="I26" s="296" t="s">
        <v>18</v>
      </c>
      <c r="J26" s="296">
        <v>6</v>
      </c>
      <c r="K26" s="296">
        <v>6</v>
      </c>
      <c r="L26" s="296">
        <v>6</v>
      </c>
      <c r="M26" s="296">
        <v>3</v>
      </c>
      <c r="N26" s="296">
        <v>4</v>
      </c>
      <c r="O26" s="296">
        <v>4</v>
      </c>
      <c r="P26" s="296">
        <v>3</v>
      </c>
      <c r="Q26" s="296">
        <v>3</v>
      </c>
      <c r="R26" s="296">
        <v>4</v>
      </c>
      <c r="S26" s="296">
        <v>5</v>
      </c>
      <c r="T26" s="296">
        <v>2</v>
      </c>
      <c r="U26" s="296">
        <v>1</v>
      </c>
      <c r="V26" s="296">
        <v>5</v>
      </c>
      <c r="W26" s="296">
        <v>4</v>
      </c>
      <c r="X26" s="296">
        <v>4</v>
      </c>
      <c r="Y26" s="296">
        <v>11</v>
      </c>
      <c r="Z26" s="296">
        <v>10</v>
      </c>
      <c r="AA26" s="296">
        <v>7</v>
      </c>
      <c r="AB26" s="296">
        <v>7</v>
      </c>
      <c r="AC26" s="296">
        <v>6</v>
      </c>
      <c r="AD26" s="296">
        <v>10</v>
      </c>
      <c r="AE26" s="296">
        <v>9</v>
      </c>
      <c r="AF26" s="296">
        <v>7</v>
      </c>
      <c r="AG26" s="296">
        <v>7</v>
      </c>
      <c r="AH26" s="296">
        <v>10</v>
      </c>
      <c r="AI26" s="296">
        <v>15</v>
      </c>
      <c r="AJ26" s="296">
        <v>15</v>
      </c>
      <c r="AK26" s="296">
        <v>15</v>
      </c>
      <c r="AL26" s="296">
        <v>4</v>
      </c>
      <c r="AM26" s="296">
        <v>2</v>
      </c>
      <c r="AN26" s="296">
        <v>4</v>
      </c>
      <c r="AO26" s="296">
        <v>4</v>
      </c>
      <c r="AP26" s="296">
        <v>6</v>
      </c>
      <c r="AQ26" s="296">
        <v>9</v>
      </c>
      <c r="AR26" s="296">
        <v>4</v>
      </c>
      <c r="AS26" s="296">
        <v>3</v>
      </c>
      <c r="AT26" s="296">
        <v>6</v>
      </c>
      <c r="AU26" s="296">
        <v>4</v>
      </c>
      <c r="AV26" s="296">
        <v>3</v>
      </c>
      <c r="AW26" s="296">
        <v>1</v>
      </c>
      <c r="AX26" s="296">
        <v>1</v>
      </c>
      <c r="AY26" s="296">
        <v>3</v>
      </c>
      <c r="AZ26" s="296">
        <v>3</v>
      </c>
      <c r="BA26" s="296">
        <v>5</v>
      </c>
      <c r="BB26" s="296">
        <v>3</v>
      </c>
      <c r="BC26" s="296">
        <v>3</v>
      </c>
      <c r="BD26" s="296">
        <v>3</v>
      </c>
      <c r="BE26" s="296">
        <v>3</v>
      </c>
      <c r="BF26" s="296">
        <v>3</v>
      </c>
      <c r="BG26" s="296" t="s">
        <v>18</v>
      </c>
      <c r="BH26" s="296" t="s">
        <v>18</v>
      </c>
      <c r="BI26" s="296" t="s">
        <v>18</v>
      </c>
      <c r="BJ26" s="296">
        <v>5</v>
      </c>
      <c r="BK26" s="296">
        <v>3</v>
      </c>
      <c r="BL26" s="296" t="s">
        <v>18</v>
      </c>
      <c r="BM26" s="296" t="s">
        <v>18</v>
      </c>
      <c r="BN26" s="296" t="s">
        <v>18</v>
      </c>
      <c r="BO26" s="296" t="s">
        <v>18</v>
      </c>
      <c r="BP26" s="296" t="s">
        <v>18</v>
      </c>
      <c r="BQ26" s="296">
        <v>1</v>
      </c>
      <c r="BR26" s="296">
        <v>1</v>
      </c>
      <c r="BS26" s="296">
        <v>2</v>
      </c>
      <c r="BT26" s="296">
        <v>1</v>
      </c>
      <c r="BU26" s="296">
        <v>1</v>
      </c>
      <c r="BV26" s="296">
        <v>1</v>
      </c>
      <c r="BW26" s="296">
        <v>1</v>
      </c>
    </row>
    <row r="27" spans="1:75" x14ac:dyDescent="0.25">
      <c r="A27" t="s">
        <v>23</v>
      </c>
      <c r="B27" s="296">
        <v>276</v>
      </c>
      <c r="C27" s="296">
        <v>269</v>
      </c>
      <c r="D27" s="296">
        <v>261</v>
      </c>
      <c r="E27" s="296">
        <v>245</v>
      </c>
      <c r="F27" s="296">
        <v>223</v>
      </c>
      <c r="G27" s="296">
        <v>223</v>
      </c>
      <c r="H27" s="296">
        <v>197</v>
      </c>
      <c r="I27" s="296">
        <v>213</v>
      </c>
      <c r="J27" s="296">
        <v>230</v>
      </c>
      <c r="K27" s="296">
        <v>236</v>
      </c>
      <c r="L27" s="296">
        <v>240</v>
      </c>
      <c r="M27" s="296">
        <v>225</v>
      </c>
      <c r="N27" s="296">
        <v>192</v>
      </c>
      <c r="O27" s="296">
        <v>174</v>
      </c>
      <c r="P27" s="296">
        <v>191</v>
      </c>
      <c r="Q27" s="296">
        <v>178</v>
      </c>
      <c r="R27" s="296">
        <v>185</v>
      </c>
      <c r="S27" s="296">
        <v>163</v>
      </c>
      <c r="T27" s="296">
        <v>165</v>
      </c>
      <c r="U27" s="296">
        <v>171</v>
      </c>
      <c r="V27" s="296">
        <v>159</v>
      </c>
      <c r="W27" s="296">
        <v>180</v>
      </c>
      <c r="X27" s="296">
        <v>167</v>
      </c>
      <c r="Y27" s="296">
        <v>170</v>
      </c>
      <c r="Z27" s="296">
        <v>162</v>
      </c>
      <c r="AA27" s="296">
        <v>220</v>
      </c>
      <c r="AB27" s="296">
        <v>194</v>
      </c>
      <c r="AC27" s="296">
        <v>190</v>
      </c>
      <c r="AD27" s="296">
        <v>191</v>
      </c>
      <c r="AE27" s="296">
        <v>174</v>
      </c>
      <c r="AF27" s="296">
        <v>173</v>
      </c>
      <c r="AG27" s="296">
        <v>170</v>
      </c>
      <c r="AH27" s="296">
        <v>196</v>
      </c>
      <c r="AI27" s="296">
        <v>170</v>
      </c>
      <c r="AJ27" s="296">
        <v>162</v>
      </c>
      <c r="AK27" s="296">
        <v>195</v>
      </c>
      <c r="AL27" s="296">
        <v>232</v>
      </c>
      <c r="AM27" s="296">
        <v>262</v>
      </c>
      <c r="AN27" s="296">
        <v>241</v>
      </c>
      <c r="AO27" s="296">
        <v>232</v>
      </c>
      <c r="AP27" s="296">
        <v>214</v>
      </c>
      <c r="AQ27" s="296">
        <v>209</v>
      </c>
      <c r="AR27" s="296">
        <v>174</v>
      </c>
      <c r="AS27" s="296">
        <v>155</v>
      </c>
      <c r="AT27" s="296">
        <v>144</v>
      </c>
      <c r="AU27" s="296">
        <v>142</v>
      </c>
      <c r="AV27" s="296">
        <v>150</v>
      </c>
      <c r="AW27" s="296">
        <v>128</v>
      </c>
      <c r="AX27" s="296">
        <v>108</v>
      </c>
      <c r="AY27" s="296">
        <v>89</v>
      </c>
      <c r="AZ27" s="296">
        <v>73</v>
      </c>
      <c r="BA27" s="296">
        <v>82</v>
      </c>
      <c r="BB27" s="296">
        <v>92</v>
      </c>
      <c r="BC27" s="296">
        <v>84</v>
      </c>
      <c r="BD27" s="296">
        <v>76</v>
      </c>
      <c r="BE27" s="296">
        <v>90</v>
      </c>
      <c r="BF27" s="296">
        <v>107</v>
      </c>
      <c r="BG27" s="296">
        <v>124</v>
      </c>
      <c r="BH27" s="296">
        <v>120</v>
      </c>
      <c r="BI27" s="296">
        <v>99</v>
      </c>
      <c r="BJ27" s="296">
        <v>90</v>
      </c>
      <c r="BK27" s="296">
        <v>98</v>
      </c>
      <c r="BL27" s="296">
        <v>94</v>
      </c>
      <c r="BM27" s="296">
        <v>85</v>
      </c>
      <c r="BN27" s="296">
        <v>70</v>
      </c>
      <c r="BO27" s="296">
        <v>61</v>
      </c>
      <c r="BP27" s="296">
        <v>46</v>
      </c>
      <c r="BQ27" s="296">
        <v>38</v>
      </c>
      <c r="BR27" s="296">
        <v>24</v>
      </c>
      <c r="BS27" s="296">
        <v>23</v>
      </c>
      <c r="BT27" s="296">
        <v>22</v>
      </c>
      <c r="BU27" s="296">
        <v>22</v>
      </c>
      <c r="BV27" s="296">
        <v>27</v>
      </c>
      <c r="BW27" s="296">
        <v>30</v>
      </c>
    </row>
    <row r="28" spans="1:75" x14ac:dyDescent="0.25">
      <c r="A28" t="s">
        <v>24</v>
      </c>
      <c r="B28" s="296">
        <v>7</v>
      </c>
      <c r="C28" s="296">
        <v>6</v>
      </c>
      <c r="D28" s="296">
        <v>3</v>
      </c>
      <c r="E28" s="296" t="s">
        <v>18</v>
      </c>
      <c r="F28" s="296" t="s">
        <v>18</v>
      </c>
      <c r="G28" s="296">
        <v>3</v>
      </c>
      <c r="H28" s="296">
        <v>1</v>
      </c>
      <c r="I28" s="296">
        <v>2</v>
      </c>
      <c r="J28" s="296">
        <v>1</v>
      </c>
      <c r="K28" s="296">
        <v>5</v>
      </c>
      <c r="L28" s="296">
        <v>4</v>
      </c>
      <c r="M28" s="296">
        <v>3</v>
      </c>
      <c r="N28" s="296">
        <v>11</v>
      </c>
      <c r="O28" s="296">
        <v>14</v>
      </c>
      <c r="P28" s="296">
        <v>16</v>
      </c>
      <c r="Q28" s="296">
        <v>17</v>
      </c>
      <c r="R28" s="296">
        <v>22</v>
      </c>
      <c r="S28" s="296">
        <v>21</v>
      </c>
      <c r="T28" s="296">
        <v>13</v>
      </c>
      <c r="U28" s="296">
        <v>7</v>
      </c>
      <c r="V28" s="296">
        <v>6</v>
      </c>
      <c r="W28" s="296">
        <v>10</v>
      </c>
      <c r="X28" s="296">
        <v>6</v>
      </c>
      <c r="Y28" s="296">
        <v>6</v>
      </c>
      <c r="Z28" s="296">
        <v>2</v>
      </c>
      <c r="AA28" s="296">
        <v>1</v>
      </c>
      <c r="AB28" s="296">
        <v>4</v>
      </c>
      <c r="AC28" s="296">
        <v>7</v>
      </c>
      <c r="AD28" s="296">
        <v>11</v>
      </c>
      <c r="AE28" s="296">
        <v>11</v>
      </c>
      <c r="AF28" s="296">
        <v>14</v>
      </c>
      <c r="AG28" s="296">
        <v>11</v>
      </c>
      <c r="AH28" s="296">
        <v>14</v>
      </c>
      <c r="AI28" s="296">
        <v>14</v>
      </c>
      <c r="AJ28" s="296">
        <v>12</v>
      </c>
      <c r="AK28" s="296">
        <v>3</v>
      </c>
      <c r="AL28" s="296">
        <v>1</v>
      </c>
      <c r="AM28" s="296">
        <v>1</v>
      </c>
      <c r="AN28" s="296">
        <v>4</v>
      </c>
      <c r="AO28" s="296">
        <v>3</v>
      </c>
      <c r="AP28" s="296">
        <v>9</v>
      </c>
      <c r="AQ28" s="296">
        <v>7</v>
      </c>
      <c r="AR28" s="296">
        <v>11</v>
      </c>
      <c r="AS28" s="296">
        <v>5</v>
      </c>
      <c r="AT28" s="296">
        <v>7</v>
      </c>
      <c r="AU28" s="296">
        <v>13</v>
      </c>
      <c r="AV28" s="296">
        <v>12</v>
      </c>
      <c r="AW28" s="296">
        <v>11</v>
      </c>
      <c r="AX28" s="296">
        <v>14</v>
      </c>
      <c r="AY28" s="296">
        <v>12</v>
      </c>
      <c r="AZ28" s="296">
        <v>6</v>
      </c>
      <c r="BA28" s="296">
        <v>10</v>
      </c>
      <c r="BB28" s="296">
        <v>10</v>
      </c>
      <c r="BC28" s="296">
        <v>11</v>
      </c>
      <c r="BD28" s="296">
        <v>14</v>
      </c>
      <c r="BE28" s="296">
        <v>15</v>
      </c>
      <c r="BF28" s="296">
        <v>20</v>
      </c>
      <c r="BG28" s="296">
        <v>12</v>
      </c>
      <c r="BH28" s="296">
        <v>12</v>
      </c>
      <c r="BI28" s="296">
        <v>3</v>
      </c>
      <c r="BJ28" s="296">
        <v>3</v>
      </c>
      <c r="BK28" s="296">
        <v>8</v>
      </c>
      <c r="BL28" s="296">
        <v>13</v>
      </c>
      <c r="BM28" s="296">
        <v>7</v>
      </c>
      <c r="BN28" s="296">
        <v>3</v>
      </c>
      <c r="BO28" s="296">
        <v>2</v>
      </c>
      <c r="BP28" s="296">
        <v>3</v>
      </c>
      <c r="BQ28" s="296">
        <v>2</v>
      </c>
      <c r="BR28" s="296">
        <v>2</v>
      </c>
      <c r="BS28" s="296">
        <v>2</v>
      </c>
      <c r="BT28" s="296">
        <v>5</v>
      </c>
      <c r="BU28" s="296">
        <v>14</v>
      </c>
      <c r="BV28" s="296">
        <v>17</v>
      </c>
      <c r="BW28" s="296">
        <v>15</v>
      </c>
    </row>
    <row r="29" spans="1:75" x14ac:dyDescent="0.25">
      <c r="A29" t="s">
        <v>25</v>
      </c>
      <c r="B29" s="296">
        <v>53</v>
      </c>
      <c r="C29" s="296">
        <v>45</v>
      </c>
      <c r="D29" s="296">
        <v>30</v>
      </c>
      <c r="E29" s="296">
        <v>16</v>
      </c>
      <c r="F29" s="296">
        <v>5</v>
      </c>
      <c r="G29" s="296">
        <v>7</v>
      </c>
      <c r="H29" s="296">
        <v>8</v>
      </c>
      <c r="I29" s="296">
        <v>8</v>
      </c>
      <c r="J29" s="296">
        <v>12</v>
      </c>
      <c r="K29" s="296">
        <v>14</v>
      </c>
      <c r="L29" s="296">
        <v>16</v>
      </c>
      <c r="M29" s="296">
        <v>23</v>
      </c>
      <c r="N29" s="296">
        <v>14</v>
      </c>
      <c r="O29" s="296">
        <v>13</v>
      </c>
      <c r="P29" s="296">
        <v>13</v>
      </c>
      <c r="Q29" s="296">
        <v>8</v>
      </c>
      <c r="R29" s="296">
        <v>7</v>
      </c>
      <c r="S29" s="296">
        <v>5</v>
      </c>
      <c r="T29" s="296">
        <v>11</v>
      </c>
      <c r="U29" s="296">
        <v>10</v>
      </c>
      <c r="V29" s="296">
        <v>10</v>
      </c>
      <c r="W29" s="296">
        <v>14</v>
      </c>
      <c r="X29" s="296">
        <v>8</v>
      </c>
      <c r="Y29" s="296">
        <v>19</v>
      </c>
      <c r="Z29" s="296">
        <v>18</v>
      </c>
      <c r="AA29" s="296">
        <v>15</v>
      </c>
      <c r="AB29" s="296">
        <v>26</v>
      </c>
      <c r="AC29" s="296">
        <v>18</v>
      </c>
      <c r="AD29" s="296">
        <v>29</v>
      </c>
      <c r="AE29" s="296">
        <v>31</v>
      </c>
      <c r="AF29" s="296">
        <v>33</v>
      </c>
      <c r="AG29" s="296">
        <v>29</v>
      </c>
      <c r="AH29" s="296">
        <v>19</v>
      </c>
      <c r="AI29" s="296">
        <v>12</v>
      </c>
      <c r="AJ29" s="296">
        <v>17</v>
      </c>
      <c r="AK29" s="296">
        <v>20</v>
      </c>
      <c r="AL29" s="296">
        <v>27</v>
      </c>
      <c r="AM29" s="296">
        <v>23</v>
      </c>
      <c r="AN29" s="296">
        <v>25</v>
      </c>
      <c r="AO29" s="296">
        <v>24</v>
      </c>
      <c r="AP29" s="296">
        <v>35</v>
      </c>
      <c r="AQ29" s="296">
        <v>34</v>
      </c>
      <c r="AR29" s="296">
        <v>22</v>
      </c>
      <c r="AS29" s="296">
        <v>32</v>
      </c>
      <c r="AT29" s="296">
        <v>29</v>
      </c>
      <c r="AU29" s="296">
        <v>33</v>
      </c>
      <c r="AV29" s="296">
        <v>19</v>
      </c>
      <c r="AW29" s="296">
        <v>33</v>
      </c>
      <c r="AX29" s="296">
        <v>29</v>
      </c>
      <c r="AY29" s="296">
        <v>27</v>
      </c>
      <c r="AZ29" s="296">
        <v>29</v>
      </c>
      <c r="BA29" s="296">
        <v>33</v>
      </c>
      <c r="BB29" s="296">
        <v>22</v>
      </c>
      <c r="BC29" s="296">
        <v>17</v>
      </c>
      <c r="BD29" s="296">
        <v>19</v>
      </c>
      <c r="BE29" s="296">
        <v>34</v>
      </c>
      <c r="BF29" s="296">
        <v>35</v>
      </c>
      <c r="BG29" s="296">
        <v>28</v>
      </c>
      <c r="BH29" s="296">
        <v>29</v>
      </c>
      <c r="BI29" s="296">
        <v>37</v>
      </c>
      <c r="BJ29" s="296">
        <v>29</v>
      </c>
      <c r="BK29" s="296">
        <v>20</v>
      </c>
      <c r="BL29" s="296">
        <v>13</v>
      </c>
      <c r="BM29" s="296">
        <v>26</v>
      </c>
      <c r="BN29" s="296">
        <v>16</v>
      </c>
      <c r="BO29" s="296">
        <v>11</v>
      </c>
      <c r="BP29" s="296">
        <v>16</v>
      </c>
      <c r="BQ29" s="296">
        <v>14</v>
      </c>
      <c r="BR29" s="296">
        <v>14</v>
      </c>
      <c r="BS29" s="296">
        <v>17</v>
      </c>
      <c r="BT29" s="296">
        <v>9</v>
      </c>
      <c r="BU29" s="296">
        <v>8</v>
      </c>
      <c r="BV29" s="296">
        <v>7</v>
      </c>
      <c r="BW29" s="296">
        <v>12</v>
      </c>
    </row>
    <row r="30" spans="1:75" x14ac:dyDescent="0.25">
      <c r="A30" t="s">
        <v>26</v>
      </c>
      <c r="B30" s="296">
        <v>439</v>
      </c>
      <c r="C30" s="296">
        <v>515</v>
      </c>
      <c r="D30" s="296">
        <v>448</v>
      </c>
      <c r="E30" s="296">
        <v>380</v>
      </c>
      <c r="F30" s="296">
        <v>318</v>
      </c>
      <c r="G30" s="296">
        <v>295</v>
      </c>
      <c r="H30" s="296">
        <v>270</v>
      </c>
      <c r="I30" s="296">
        <v>233</v>
      </c>
      <c r="J30" s="296">
        <v>208</v>
      </c>
      <c r="K30" s="296">
        <v>202</v>
      </c>
      <c r="L30" s="296">
        <v>186</v>
      </c>
      <c r="M30" s="296">
        <v>183</v>
      </c>
      <c r="N30" s="296">
        <v>167</v>
      </c>
      <c r="O30" s="296">
        <v>178</v>
      </c>
      <c r="P30" s="296">
        <v>171</v>
      </c>
      <c r="Q30" s="296">
        <v>150</v>
      </c>
      <c r="R30" s="296">
        <v>139</v>
      </c>
      <c r="S30" s="296">
        <v>87</v>
      </c>
      <c r="T30" s="296">
        <v>68</v>
      </c>
      <c r="U30" s="296">
        <v>58</v>
      </c>
      <c r="V30" s="296">
        <v>57</v>
      </c>
      <c r="W30" s="296">
        <v>41</v>
      </c>
      <c r="X30" s="296">
        <v>32</v>
      </c>
      <c r="Y30" s="296">
        <v>22</v>
      </c>
      <c r="Z30" s="296">
        <v>21</v>
      </c>
      <c r="AA30" s="296">
        <v>24</v>
      </c>
      <c r="AB30" s="296">
        <v>25</v>
      </c>
      <c r="AC30" s="296">
        <v>32</v>
      </c>
      <c r="AD30" s="296">
        <v>24</v>
      </c>
      <c r="AE30" s="296">
        <v>23</v>
      </c>
      <c r="AF30" s="296">
        <v>37</v>
      </c>
      <c r="AG30" s="296">
        <v>39</v>
      </c>
      <c r="AH30" s="296">
        <v>38</v>
      </c>
      <c r="AI30" s="296">
        <v>42</v>
      </c>
      <c r="AJ30" s="296">
        <v>37</v>
      </c>
      <c r="AK30" s="296">
        <v>34</v>
      </c>
      <c r="AL30" s="296">
        <v>26</v>
      </c>
      <c r="AM30" s="296">
        <v>25</v>
      </c>
      <c r="AN30" s="296">
        <v>19</v>
      </c>
      <c r="AO30" s="296">
        <v>25</v>
      </c>
      <c r="AP30" s="296">
        <v>24</v>
      </c>
      <c r="AQ30" s="296">
        <v>25</v>
      </c>
      <c r="AR30" s="296">
        <v>19</v>
      </c>
      <c r="AS30" s="296">
        <v>21</v>
      </c>
      <c r="AT30" s="296">
        <v>26</v>
      </c>
      <c r="AU30" s="296">
        <v>36</v>
      </c>
      <c r="AV30" s="296">
        <v>22</v>
      </c>
      <c r="AW30" s="296">
        <v>12</v>
      </c>
      <c r="AX30" s="296">
        <v>12</v>
      </c>
      <c r="AY30" s="296">
        <v>15</v>
      </c>
      <c r="AZ30" s="296">
        <v>15</v>
      </c>
      <c r="BA30" s="296">
        <v>13</v>
      </c>
      <c r="BB30" s="296">
        <v>11</v>
      </c>
      <c r="BC30" s="296">
        <v>9</v>
      </c>
      <c r="BD30" s="296">
        <v>6</v>
      </c>
      <c r="BE30" s="296">
        <v>7</v>
      </c>
      <c r="BF30" s="296">
        <v>17</v>
      </c>
      <c r="BG30" s="296">
        <v>17</v>
      </c>
      <c r="BH30" s="296">
        <v>22</v>
      </c>
      <c r="BI30" s="296">
        <v>29</v>
      </c>
      <c r="BJ30" s="296">
        <v>42</v>
      </c>
      <c r="BK30" s="296">
        <v>46</v>
      </c>
      <c r="BL30" s="296">
        <v>48</v>
      </c>
      <c r="BM30" s="296">
        <v>41</v>
      </c>
      <c r="BN30" s="296">
        <v>33</v>
      </c>
      <c r="BO30" s="296">
        <v>27</v>
      </c>
      <c r="BP30" s="296">
        <v>43</v>
      </c>
      <c r="BQ30" s="296">
        <v>67</v>
      </c>
      <c r="BR30" s="296">
        <v>60</v>
      </c>
      <c r="BS30" s="296">
        <v>67</v>
      </c>
      <c r="BT30" s="296">
        <v>49</v>
      </c>
      <c r="BU30" s="296">
        <v>38</v>
      </c>
      <c r="BV30" s="296">
        <v>36</v>
      </c>
      <c r="BW30" s="296">
        <v>27</v>
      </c>
    </row>
    <row r="31" spans="1:75" x14ac:dyDescent="0.25">
      <c r="A31" t="s">
        <v>27</v>
      </c>
      <c r="B31" s="296">
        <v>7</v>
      </c>
      <c r="C31" s="296">
        <v>7</v>
      </c>
      <c r="D31" s="296">
        <v>6</v>
      </c>
      <c r="E31" s="296">
        <v>3</v>
      </c>
      <c r="F31" s="296">
        <v>2</v>
      </c>
      <c r="G31" s="296">
        <v>4</v>
      </c>
      <c r="H31" s="296">
        <v>4</v>
      </c>
      <c r="I31" s="296">
        <v>3</v>
      </c>
      <c r="J31" s="296">
        <v>3</v>
      </c>
      <c r="K31" s="296" t="s">
        <v>18</v>
      </c>
      <c r="L31" s="296" t="s">
        <v>18</v>
      </c>
      <c r="M31" s="296" t="s">
        <v>18</v>
      </c>
      <c r="N31" s="296" t="s">
        <v>18</v>
      </c>
      <c r="O31" s="296">
        <v>1</v>
      </c>
      <c r="P31" s="296">
        <v>1</v>
      </c>
      <c r="Q31" s="296">
        <v>1</v>
      </c>
      <c r="R31" s="296">
        <v>1</v>
      </c>
      <c r="S31" s="296">
        <v>1</v>
      </c>
      <c r="T31" s="296" t="s">
        <v>18</v>
      </c>
      <c r="U31" s="296" t="s">
        <v>18</v>
      </c>
      <c r="V31" s="296" t="s">
        <v>18</v>
      </c>
      <c r="W31" s="296" t="s">
        <v>18</v>
      </c>
      <c r="X31" s="296">
        <v>1</v>
      </c>
      <c r="Y31" s="296" t="s">
        <v>18</v>
      </c>
      <c r="Z31" s="296" t="s">
        <v>18</v>
      </c>
      <c r="AA31" s="296" t="s">
        <v>18</v>
      </c>
      <c r="AB31" s="296" t="s">
        <v>18</v>
      </c>
      <c r="AC31" s="296" t="s">
        <v>18</v>
      </c>
      <c r="AD31" s="296" t="s">
        <v>18</v>
      </c>
      <c r="AE31" s="296" t="s">
        <v>18</v>
      </c>
      <c r="AF31" s="296" t="s">
        <v>18</v>
      </c>
      <c r="AG31" s="296">
        <v>2</v>
      </c>
      <c r="AH31" s="296" t="s">
        <v>18</v>
      </c>
      <c r="AI31" s="296" t="s">
        <v>18</v>
      </c>
      <c r="AJ31" s="296" t="s">
        <v>18</v>
      </c>
      <c r="AK31" s="296">
        <v>5</v>
      </c>
      <c r="AL31" s="296">
        <v>7</v>
      </c>
      <c r="AM31" s="296">
        <v>5</v>
      </c>
      <c r="AN31" s="296">
        <v>5</v>
      </c>
      <c r="AO31" s="296">
        <v>15</v>
      </c>
      <c r="AP31" s="296">
        <v>20</v>
      </c>
      <c r="AQ31" s="296">
        <v>22</v>
      </c>
      <c r="AR31" s="296">
        <v>23</v>
      </c>
      <c r="AS31" s="296">
        <v>14</v>
      </c>
      <c r="AT31" s="296">
        <v>18</v>
      </c>
      <c r="AU31" s="296">
        <v>14</v>
      </c>
      <c r="AV31" s="296">
        <v>28</v>
      </c>
      <c r="AW31" s="296">
        <v>21</v>
      </c>
      <c r="AX31" s="296">
        <v>16</v>
      </c>
      <c r="AY31" s="296">
        <v>11</v>
      </c>
      <c r="AZ31" s="296">
        <v>9</v>
      </c>
      <c r="BA31" s="296">
        <v>16</v>
      </c>
      <c r="BB31" s="296">
        <v>14</v>
      </c>
      <c r="BC31" s="296">
        <v>13</v>
      </c>
      <c r="BD31" s="296">
        <v>18</v>
      </c>
      <c r="BE31" s="296">
        <v>20</v>
      </c>
      <c r="BF31" s="296">
        <v>15</v>
      </c>
      <c r="BG31" s="296">
        <v>18</v>
      </c>
      <c r="BH31" s="296">
        <v>18</v>
      </c>
      <c r="BI31" s="296">
        <v>17</v>
      </c>
      <c r="BJ31" s="296">
        <v>14</v>
      </c>
      <c r="BK31" s="296">
        <v>13</v>
      </c>
      <c r="BL31" s="296">
        <v>16</v>
      </c>
      <c r="BM31" s="296">
        <v>9</v>
      </c>
      <c r="BN31" s="296">
        <v>7</v>
      </c>
      <c r="BO31" s="296">
        <v>5</v>
      </c>
      <c r="BP31" s="296">
        <v>10</v>
      </c>
      <c r="BQ31" s="296">
        <v>10</v>
      </c>
      <c r="BR31" s="296">
        <v>6</v>
      </c>
      <c r="BS31" s="296">
        <v>10</v>
      </c>
      <c r="BT31" s="296">
        <v>10</v>
      </c>
      <c r="BU31" s="296">
        <v>8</v>
      </c>
      <c r="BV31" s="296">
        <v>6</v>
      </c>
      <c r="BW31" s="296">
        <v>6</v>
      </c>
    </row>
    <row r="32" spans="1:75" x14ac:dyDescent="0.25">
      <c r="A32" t="s">
        <v>28</v>
      </c>
      <c r="B32" s="296">
        <v>15</v>
      </c>
      <c r="C32" s="296">
        <v>18</v>
      </c>
      <c r="D32" s="296">
        <v>15</v>
      </c>
      <c r="E32" s="296">
        <v>18</v>
      </c>
      <c r="F32" s="296">
        <v>14</v>
      </c>
      <c r="G32" s="296">
        <v>29</v>
      </c>
      <c r="H32" s="296">
        <v>40</v>
      </c>
      <c r="I32" s="296">
        <v>41</v>
      </c>
      <c r="J32" s="296">
        <v>39</v>
      </c>
      <c r="K32" s="296">
        <v>36</v>
      </c>
      <c r="L32" s="296">
        <v>26</v>
      </c>
      <c r="M32" s="296">
        <v>29</v>
      </c>
      <c r="N32" s="296">
        <v>19</v>
      </c>
      <c r="O32" s="296">
        <v>12</v>
      </c>
      <c r="P32" s="296">
        <v>7</v>
      </c>
      <c r="Q32" s="296">
        <v>6</v>
      </c>
      <c r="R32" s="296">
        <v>5</v>
      </c>
      <c r="S32" s="296">
        <v>6</v>
      </c>
      <c r="T32" s="296">
        <v>12</v>
      </c>
      <c r="U32" s="296">
        <v>5</v>
      </c>
      <c r="V32" s="296">
        <v>5</v>
      </c>
      <c r="W32" s="296">
        <v>4</v>
      </c>
      <c r="X32" s="296">
        <v>6</v>
      </c>
      <c r="Y32" s="296">
        <v>12</v>
      </c>
      <c r="Z32" s="296">
        <v>13</v>
      </c>
      <c r="AA32" s="296">
        <v>12</v>
      </c>
      <c r="AB32" s="296">
        <v>21</v>
      </c>
      <c r="AC32" s="296">
        <v>25</v>
      </c>
      <c r="AD32" s="296">
        <v>29</v>
      </c>
      <c r="AE32" s="296">
        <v>37</v>
      </c>
      <c r="AF32" s="296">
        <v>31</v>
      </c>
      <c r="AG32" s="296">
        <v>32</v>
      </c>
      <c r="AH32" s="296">
        <v>33</v>
      </c>
      <c r="AI32" s="296">
        <v>22</v>
      </c>
      <c r="AJ32" s="296">
        <v>25</v>
      </c>
      <c r="AK32" s="296">
        <v>25</v>
      </c>
      <c r="AL32" s="296">
        <v>21</v>
      </c>
      <c r="AM32" s="296">
        <v>20</v>
      </c>
      <c r="AN32" s="296">
        <v>24</v>
      </c>
      <c r="AO32" s="296">
        <v>19</v>
      </c>
      <c r="AP32" s="296">
        <v>19</v>
      </c>
      <c r="AQ32" s="296">
        <v>21</v>
      </c>
      <c r="AR32" s="296">
        <v>14</v>
      </c>
      <c r="AS32" s="296">
        <v>17</v>
      </c>
      <c r="AT32" s="296">
        <v>14</v>
      </c>
      <c r="AU32" s="296">
        <v>14</v>
      </c>
      <c r="AV32" s="296">
        <v>17</v>
      </c>
      <c r="AW32" s="296">
        <v>15</v>
      </c>
      <c r="AX32" s="296">
        <v>13</v>
      </c>
      <c r="AY32" s="296">
        <v>10</v>
      </c>
      <c r="AZ32" s="296">
        <v>25</v>
      </c>
      <c r="BA32" s="296">
        <v>23</v>
      </c>
      <c r="BB32" s="296">
        <v>27</v>
      </c>
      <c r="BC32" s="296">
        <v>26</v>
      </c>
      <c r="BD32" s="296">
        <v>24</v>
      </c>
      <c r="BE32" s="296">
        <v>24</v>
      </c>
      <c r="BF32" s="296">
        <v>20</v>
      </c>
      <c r="BG32" s="296">
        <v>15</v>
      </c>
      <c r="BH32" s="296">
        <v>15</v>
      </c>
      <c r="BI32" s="296">
        <v>20</v>
      </c>
      <c r="BJ32" s="296">
        <v>18</v>
      </c>
      <c r="BK32" s="296">
        <v>17</v>
      </c>
      <c r="BL32" s="296">
        <v>23</v>
      </c>
      <c r="BM32" s="296">
        <v>29</v>
      </c>
      <c r="BN32" s="296">
        <v>31</v>
      </c>
      <c r="BO32" s="296">
        <v>28</v>
      </c>
      <c r="BP32" s="296">
        <v>24</v>
      </c>
      <c r="BQ32" s="296">
        <v>32</v>
      </c>
      <c r="BR32" s="296">
        <v>54</v>
      </c>
      <c r="BS32" s="296">
        <v>46</v>
      </c>
      <c r="BT32" s="296">
        <v>31</v>
      </c>
      <c r="BU32" s="296">
        <v>37</v>
      </c>
      <c r="BV32" s="296">
        <v>40</v>
      </c>
      <c r="BW32" s="296">
        <v>36</v>
      </c>
    </row>
    <row r="33" spans="1:75" x14ac:dyDescent="0.25">
      <c r="A33" t="s">
        <v>29</v>
      </c>
      <c r="B33" s="296">
        <v>44</v>
      </c>
      <c r="C33" s="296">
        <v>26</v>
      </c>
      <c r="D33" s="296">
        <v>34</v>
      </c>
      <c r="E33" s="296">
        <v>29</v>
      </c>
      <c r="F33" s="296">
        <v>20</v>
      </c>
      <c r="G33" s="296">
        <v>16</v>
      </c>
      <c r="H33" s="296">
        <v>21</v>
      </c>
      <c r="I33" s="296">
        <v>18</v>
      </c>
      <c r="J33" s="296">
        <v>30</v>
      </c>
      <c r="K33" s="296">
        <v>26</v>
      </c>
      <c r="L33" s="296">
        <v>31</v>
      </c>
      <c r="M33" s="296">
        <v>33</v>
      </c>
      <c r="N33" s="296">
        <v>28</v>
      </c>
      <c r="O33" s="296">
        <v>31</v>
      </c>
      <c r="P33" s="296">
        <v>42</v>
      </c>
      <c r="Q33" s="296">
        <v>65</v>
      </c>
      <c r="R33" s="296">
        <v>58</v>
      </c>
      <c r="S33" s="296">
        <v>71</v>
      </c>
      <c r="T33" s="296">
        <v>73</v>
      </c>
      <c r="U33" s="296">
        <v>54</v>
      </c>
      <c r="V33" s="296">
        <v>43</v>
      </c>
      <c r="W33" s="296">
        <v>60</v>
      </c>
      <c r="X33" s="296">
        <v>57</v>
      </c>
      <c r="Y33" s="296">
        <v>47</v>
      </c>
      <c r="Z33" s="296">
        <v>37</v>
      </c>
      <c r="AA33" s="296">
        <v>34</v>
      </c>
      <c r="AB33" s="296">
        <v>37</v>
      </c>
      <c r="AC33" s="296">
        <v>37</v>
      </c>
      <c r="AD33" s="296">
        <v>21</v>
      </c>
      <c r="AE33" s="296">
        <v>12</v>
      </c>
      <c r="AF33" s="296">
        <v>16</v>
      </c>
      <c r="AG33" s="296">
        <v>16</v>
      </c>
      <c r="AH33" s="296">
        <v>18</v>
      </c>
      <c r="AI33" s="296">
        <v>13</v>
      </c>
      <c r="AJ33" s="296">
        <v>17</v>
      </c>
      <c r="AK33" s="296">
        <v>30</v>
      </c>
      <c r="AL33" s="296">
        <v>31</v>
      </c>
      <c r="AM33" s="296">
        <v>34</v>
      </c>
      <c r="AN33" s="296">
        <v>34</v>
      </c>
      <c r="AO33" s="296">
        <v>29</v>
      </c>
      <c r="AP33" s="296">
        <v>25</v>
      </c>
      <c r="AQ33" s="296">
        <v>37</v>
      </c>
      <c r="AR33" s="296">
        <v>41</v>
      </c>
      <c r="AS33" s="296">
        <v>31</v>
      </c>
      <c r="AT33" s="296">
        <v>27</v>
      </c>
      <c r="AU33" s="296">
        <v>29</v>
      </c>
      <c r="AV33" s="296">
        <v>36</v>
      </c>
      <c r="AW33" s="296">
        <v>32</v>
      </c>
      <c r="AX33" s="296">
        <v>21</v>
      </c>
      <c r="AY33" s="296">
        <v>16</v>
      </c>
      <c r="AZ33" s="296">
        <v>14</v>
      </c>
      <c r="BA33" s="296">
        <v>10</v>
      </c>
      <c r="BB33" s="296">
        <v>16</v>
      </c>
      <c r="BC33" s="296">
        <v>17</v>
      </c>
      <c r="BD33" s="296">
        <v>16</v>
      </c>
      <c r="BE33" s="296">
        <v>14</v>
      </c>
      <c r="BF33" s="296">
        <v>21</v>
      </c>
      <c r="BG33" s="296">
        <v>15</v>
      </c>
      <c r="BH33" s="296">
        <v>22</v>
      </c>
      <c r="BI33" s="296">
        <v>16</v>
      </c>
      <c r="BJ33" s="296">
        <v>23</v>
      </c>
      <c r="BK33" s="296">
        <v>29</v>
      </c>
      <c r="BL33" s="296">
        <v>21</v>
      </c>
      <c r="BM33" s="296">
        <v>24</v>
      </c>
      <c r="BN33" s="296">
        <v>24</v>
      </c>
      <c r="BO33" s="296">
        <v>28</v>
      </c>
      <c r="BP33" s="296">
        <v>33</v>
      </c>
      <c r="BQ33" s="296">
        <v>35</v>
      </c>
      <c r="BR33" s="296">
        <v>38</v>
      </c>
      <c r="BS33" s="296">
        <v>34</v>
      </c>
      <c r="BT33" s="296">
        <v>46</v>
      </c>
      <c r="BU33" s="296">
        <v>56</v>
      </c>
      <c r="BV33" s="296">
        <v>46</v>
      </c>
      <c r="BW33" s="296">
        <v>42</v>
      </c>
    </row>
    <row r="34" spans="1:75" x14ac:dyDescent="0.25">
      <c r="A34" t="s">
        <v>30</v>
      </c>
      <c r="B34" s="296">
        <v>3</v>
      </c>
      <c r="C34" s="296">
        <v>3</v>
      </c>
      <c r="D34" s="296">
        <v>8</v>
      </c>
      <c r="E34" s="296">
        <v>12</v>
      </c>
      <c r="F34" s="296">
        <v>13</v>
      </c>
      <c r="G34" s="296">
        <v>12</v>
      </c>
      <c r="H34" s="296">
        <v>7</v>
      </c>
      <c r="I34" s="296">
        <v>3</v>
      </c>
      <c r="J34" s="296">
        <v>2</v>
      </c>
      <c r="K34" s="296">
        <v>1</v>
      </c>
      <c r="L34" s="296">
        <v>2</v>
      </c>
      <c r="M34" s="296">
        <v>2</v>
      </c>
      <c r="N34" s="296">
        <v>2</v>
      </c>
      <c r="O34" s="296">
        <v>4</v>
      </c>
      <c r="P34" s="296">
        <v>4</v>
      </c>
      <c r="Q34" s="296">
        <v>6</v>
      </c>
      <c r="R34" s="296">
        <v>6</v>
      </c>
      <c r="S34" s="296">
        <v>8</v>
      </c>
      <c r="T34" s="296">
        <v>8</v>
      </c>
      <c r="U34" s="296">
        <v>13</v>
      </c>
      <c r="V34" s="296">
        <v>13</v>
      </c>
      <c r="W34" s="296">
        <v>13</v>
      </c>
      <c r="X34" s="296">
        <v>9</v>
      </c>
      <c r="Y34" s="296">
        <v>8</v>
      </c>
      <c r="Z34" s="296">
        <v>3</v>
      </c>
      <c r="AA34" s="296">
        <v>3</v>
      </c>
      <c r="AB34" s="296">
        <v>4</v>
      </c>
      <c r="AC34" s="296">
        <v>3</v>
      </c>
      <c r="AD34" s="296">
        <v>1</v>
      </c>
      <c r="AE34" s="296">
        <v>6</v>
      </c>
      <c r="AF34" s="296">
        <v>7</v>
      </c>
      <c r="AG34" s="296">
        <v>9</v>
      </c>
      <c r="AH34" s="296">
        <v>8</v>
      </c>
      <c r="AI34" s="296">
        <v>9</v>
      </c>
      <c r="AJ34" s="296">
        <v>8</v>
      </c>
      <c r="AK34" s="296">
        <v>10</v>
      </c>
      <c r="AL34" s="296">
        <v>17</v>
      </c>
      <c r="AM34" s="296">
        <v>17</v>
      </c>
      <c r="AN34" s="296">
        <v>11</v>
      </c>
      <c r="AO34" s="296">
        <v>7</v>
      </c>
      <c r="AP34" s="296">
        <v>6</v>
      </c>
      <c r="AQ34" s="296">
        <v>7</v>
      </c>
      <c r="AR34" s="296">
        <v>3</v>
      </c>
      <c r="AS34" s="296">
        <v>1</v>
      </c>
      <c r="AT34" s="296">
        <v>1</v>
      </c>
      <c r="AU34" s="296" t="s">
        <v>18</v>
      </c>
      <c r="AV34" s="296">
        <v>7</v>
      </c>
      <c r="AW34" s="296">
        <v>7</v>
      </c>
      <c r="AX34" s="296">
        <v>9</v>
      </c>
      <c r="AY34" s="296">
        <v>9</v>
      </c>
      <c r="AZ34" s="296">
        <v>5</v>
      </c>
      <c r="BA34" s="296">
        <v>4</v>
      </c>
      <c r="BB34" s="296">
        <v>6</v>
      </c>
      <c r="BC34" s="296">
        <v>6</v>
      </c>
      <c r="BD34" s="296">
        <v>4</v>
      </c>
      <c r="BE34" s="296" t="s">
        <v>18</v>
      </c>
      <c r="BF34" s="296" t="s">
        <v>18</v>
      </c>
      <c r="BG34" s="296">
        <v>1</v>
      </c>
      <c r="BH34" s="296">
        <v>1</v>
      </c>
      <c r="BI34" s="296">
        <v>1</v>
      </c>
      <c r="BJ34" s="296">
        <v>1</v>
      </c>
      <c r="BK34" s="296">
        <v>2</v>
      </c>
      <c r="BL34" s="296">
        <v>1</v>
      </c>
      <c r="BM34" s="296">
        <v>1</v>
      </c>
      <c r="BN34" s="296">
        <v>1</v>
      </c>
      <c r="BO34" s="296">
        <v>1</v>
      </c>
      <c r="BP34" s="296">
        <v>1</v>
      </c>
      <c r="BQ34" s="296">
        <v>2</v>
      </c>
      <c r="BR34" s="296">
        <v>5</v>
      </c>
      <c r="BS34" s="296">
        <v>5</v>
      </c>
      <c r="BT34" s="296">
        <v>5</v>
      </c>
      <c r="BU34" s="296">
        <v>5</v>
      </c>
      <c r="BV34" s="296">
        <v>7</v>
      </c>
      <c r="BW34" s="296">
        <v>5</v>
      </c>
    </row>
    <row r="35" spans="1:75" x14ac:dyDescent="0.25">
      <c r="A35" t="s">
        <v>31</v>
      </c>
      <c r="B35" s="296">
        <v>220</v>
      </c>
      <c r="C35" s="296">
        <v>242</v>
      </c>
      <c r="D35" s="296">
        <v>216</v>
      </c>
      <c r="E35" s="296">
        <v>184</v>
      </c>
      <c r="F35" s="296">
        <v>166</v>
      </c>
      <c r="G35" s="296">
        <v>124</v>
      </c>
      <c r="H35" s="296">
        <v>140</v>
      </c>
      <c r="I35" s="296">
        <v>141</v>
      </c>
      <c r="J35" s="296">
        <v>117</v>
      </c>
      <c r="K35" s="296">
        <v>114</v>
      </c>
      <c r="L35" s="296">
        <v>125</v>
      </c>
      <c r="M35" s="296">
        <v>138</v>
      </c>
      <c r="N35" s="296">
        <v>125</v>
      </c>
      <c r="O35" s="296">
        <v>107</v>
      </c>
      <c r="P35" s="296">
        <v>139</v>
      </c>
      <c r="Q35" s="296">
        <v>146</v>
      </c>
      <c r="R35" s="296">
        <v>139</v>
      </c>
      <c r="S35" s="296">
        <v>109</v>
      </c>
      <c r="T35" s="296">
        <v>93</v>
      </c>
      <c r="U35" s="296">
        <v>64</v>
      </c>
      <c r="V35" s="296">
        <v>73</v>
      </c>
      <c r="W35" s="296">
        <v>65</v>
      </c>
      <c r="X35" s="296">
        <v>72</v>
      </c>
      <c r="Y35" s="296">
        <v>73</v>
      </c>
      <c r="Z35" s="296">
        <v>71</v>
      </c>
      <c r="AA35" s="296">
        <v>72</v>
      </c>
      <c r="AB35" s="296">
        <v>67</v>
      </c>
      <c r="AC35" s="296">
        <v>53</v>
      </c>
      <c r="AD35" s="296">
        <v>57</v>
      </c>
      <c r="AE35" s="296">
        <v>50</v>
      </c>
      <c r="AF35" s="296">
        <v>42</v>
      </c>
      <c r="AG35" s="296">
        <v>31</v>
      </c>
      <c r="AH35" s="296">
        <v>29</v>
      </c>
      <c r="AI35" s="296">
        <v>43</v>
      </c>
      <c r="AJ35" s="296">
        <v>36</v>
      </c>
      <c r="AK35" s="296">
        <v>30</v>
      </c>
      <c r="AL35" s="296">
        <v>18</v>
      </c>
      <c r="AM35" s="296">
        <v>33</v>
      </c>
      <c r="AN35" s="296">
        <v>25</v>
      </c>
      <c r="AO35" s="296">
        <v>35</v>
      </c>
      <c r="AP35" s="296">
        <v>24</v>
      </c>
      <c r="AQ35" s="296">
        <v>34</v>
      </c>
      <c r="AR35" s="296">
        <v>45</v>
      </c>
      <c r="AS35" s="296">
        <v>53</v>
      </c>
      <c r="AT35" s="296">
        <v>54</v>
      </c>
      <c r="AU35" s="296">
        <v>57</v>
      </c>
      <c r="AV35" s="296">
        <v>81</v>
      </c>
      <c r="AW35" s="296">
        <v>93</v>
      </c>
      <c r="AX35" s="296">
        <v>88</v>
      </c>
      <c r="AY35" s="296">
        <v>82</v>
      </c>
      <c r="AZ35" s="296">
        <v>58</v>
      </c>
      <c r="BA35" s="296">
        <v>59</v>
      </c>
      <c r="BB35" s="296">
        <v>65</v>
      </c>
      <c r="BC35" s="296">
        <v>97</v>
      </c>
      <c r="BD35" s="296">
        <v>86</v>
      </c>
      <c r="BE35" s="296">
        <v>105</v>
      </c>
      <c r="BF35" s="296">
        <v>111</v>
      </c>
      <c r="BG35" s="296">
        <v>124</v>
      </c>
      <c r="BH35" s="296">
        <v>147</v>
      </c>
      <c r="BI35" s="296">
        <v>160</v>
      </c>
      <c r="BJ35" s="296">
        <v>163</v>
      </c>
      <c r="BK35" s="296">
        <v>143</v>
      </c>
      <c r="BL35" s="296">
        <v>123</v>
      </c>
      <c r="BM35" s="296">
        <v>114</v>
      </c>
      <c r="BN35" s="296">
        <v>113</v>
      </c>
      <c r="BO35" s="296">
        <v>87</v>
      </c>
      <c r="BP35" s="296">
        <v>74</v>
      </c>
      <c r="BQ35" s="296">
        <v>50</v>
      </c>
      <c r="BR35" s="296">
        <v>50</v>
      </c>
      <c r="BS35" s="296">
        <v>53</v>
      </c>
      <c r="BT35" s="296">
        <v>48</v>
      </c>
      <c r="BU35" s="296">
        <v>49</v>
      </c>
      <c r="BV35" s="296">
        <v>47</v>
      </c>
      <c r="BW35" s="296">
        <v>44</v>
      </c>
    </row>
    <row r="36" spans="1:75" x14ac:dyDescent="0.25">
      <c r="A36" t="s">
        <v>32</v>
      </c>
      <c r="B36" s="296">
        <v>28</v>
      </c>
      <c r="C36" s="296">
        <v>26</v>
      </c>
      <c r="D36" s="296">
        <v>19</v>
      </c>
      <c r="E36" s="296">
        <v>10</v>
      </c>
      <c r="F36" s="296">
        <v>11</v>
      </c>
      <c r="G36" s="296">
        <v>14</v>
      </c>
      <c r="H36" s="296">
        <v>12</v>
      </c>
      <c r="I36" s="296">
        <v>9</v>
      </c>
      <c r="J36" s="296">
        <v>17</v>
      </c>
      <c r="K36" s="296">
        <v>25</v>
      </c>
      <c r="L36" s="296">
        <v>17</v>
      </c>
      <c r="M36" s="296">
        <v>34</v>
      </c>
      <c r="N36" s="296">
        <v>37</v>
      </c>
      <c r="O36" s="296">
        <v>48</v>
      </c>
      <c r="P36" s="296">
        <v>45</v>
      </c>
      <c r="Q36" s="296">
        <v>29</v>
      </c>
      <c r="R36" s="296">
        <v>33</v>
      </c>
      <c r="S36" s="296">
        <v>46</v>
      </c>
      <c r="T36" s="296">
        <v>55</v>
      </c>
      <c r="U36" s="296">
        <v>66</v>
      </c>
      <c r="V36" s="296">
        <v>52</v>
      </c>
      <c r="W36" s="296">
        <v>36</v>
      </c>
      <c r="X36" s="296">
        <v>48</v>
      </c>
      <c r="Y36" s="296">
        <v>39</v>
      </c>
      <c r="Z36" s="296">
        <v>26</v>
      </c>
      <c r="AA36" s="296">
        <v>29</v>
      </c>
      <c r="AB36" s="296">
        <v>16</v>
      </c>
      <c r="AC36" s="296">
        <v>11</v>
      </c>
      <c r="AD36" s="296">
        <v>11</v>
      </c>
      <c r="AE36" s="296">
        <v>2</v>
      </c>
      <c r="AF36" s="296">
        <v>4</v>
      </c>
      <c r="AG36" s="296">
        <v>6</v>
      </c>
      <c r="AH36" s="296">
        <v>12</v>
      </c>
      <c r="AI36" s="296">
        <v>17</v>
      </c>
      <c r="AJ36" s="296">
        <v>31</v>
      </c>
      <c r="AK36" s="296">
        <v>39</v>
      </c>
      <c r="AL36" s="296">
        <v>39</v>
      </c>
      <c r="AM36" s="296">
        <v>40</v>
      </c>
      <c r="AN36" s="296">
        <v>46</v>
      </c>
      <c r="AO36" s="296">
        <v>53</v>
      </c>
      <c r="AP36" s="296">
        <v>52</v>
      </c>
      <c r="AQ36" s="296">
        <v>70</v>
      </c>
      <c r="AR36" s="296">
        <v>76</v>
      </c>
      <c r="AS36" s="296">
        <v>63</v>
      </c>
      <c r="AT36" s="296">
        <v>42</v>
      </c>
      <c r="AU36" s="296">
        <v>54</v>
      </c>
      <c r="AV36" s="296">
        <v>55</v>
      </c>
      <c r="AW36" s="296">
        <v>47</v>
      </c>
      <c r="AX36" s="296">
        <v>45</v>
      </c>
      <c r="AY36" s="296">
        <v>48</v>
      </c>
      <c r="AZ36" s="296">
        <v>37</v>
      </c>
      <c r="BA36" s="296">
        <v>47</v>
      </c>
      <c r="BB36" s="296">
        <v>35</v>
      </c>
      <c r="BC36" s="296">
        <v>22</v>
      </c>
      <c r="BD36" s="296">
        <v>11</v>
      </c>
      <c r="BE36" s="296">
        <v>14</v>
      </c>
      <c r="BF36" s="296">
        <v>15</v>
      </c>
      <c r="BG36" s="296">
        <v>29</v>
      </c>
      <c r="BH36" s="296">
        <v>39</v>
      </c>
      <c r="BI36" s="296">
        <v>48</v>
      </c>
      <c r="BJ36" s="296">
        <v>44</v>
      </c>
      <c r="BK36" s="296">
        <v>51</v>
      </c>
      <c r="BL36" s="296">
        <v>43</v>
      </c>
      <c r="BM36" s="296">
        <v>32</v>
      </c>
      <c r="BN36" s="296">
        <v>43</v>
      </c>
      <c r="BO36" s="296">
        <v>36</v>
      </c>
      <c r="BP36" s="296">
        <v>55</v>
      </c>
      <c r="BQ36" s="296">
        <v>55</v>
      </c>
      <c r="BR36" s="296">
        <v>47</v>
      </c>
      <c r="BS36" s="296">
        <v>51</v>
      </c>
      <c r="BT36" s="296">
        <v>44</v>
      </c>
      <c r="BU36" s="296">
        <v>39</v>
      </c>
      <c r="BV36" s="296">
        <v>51</v>
      </c>
      <c r="BW36" s="296">
        <v>41</v>
      </c>
    </row>
    <row r="37" spans="1:75" x14ac:dyDescent="0.25">
      <c r="A37" t="s">
        <v>33</v>
      </c>
      <c r="B37" s="296">
        <v>8</v>
      </c>
      <c r="C37" s="296">
        <v>7</v>
      </c>
      <c r="D37" s="296">
        <v>11</v>
      </c>
      <c r="E37" s="296">
        <v>10</v>
      </c>
      <c r="F37" s="296">
        <v>2</v>
      </c>
      <c r="G37" s="296">
        <v>5</v>
      </c>
      <c r="H37" s="296">
        <v>5</v>
      </c>
      <c r="I37" s="296">
        <v>2</v>
      </c>
      <c r="J37" s="296">
        <v>5</v>
      </c>
      <c r="K37" s="296">
        <v>3</v>
      </c>
      <c r="L37" s="296">
        <v>3</v>
      </c>
      <c r="M37" s="296">
        <v>3</v>
      </c>
      <c r="N37" s="296">
        <v>2</v>
      </c>
      <c r="O37" s="296">
        <v>1</v>
      </c>
      <c r="P37" s="296">
        <v>2</v>
      </c>
      <c r="Q37" s="296">
        <v>4</v>
      </c>
      <c r="R37" s="296">
        <v>7</v>
      </c>
      <c r="S37" s="296">
        <v>5</v>
      </c>
      <c r="T37" s="296">
        <v>13</v>
      </c>
      <c r="U37" s="296">
        <v>6</v>
      </c>
      <c r="V37" s="296">
        <v>8</v>
      </c>
      <c r="W37" s="296">
        <v>8</v>
      </c>
      <c r="X37" s="296">
        <v>4</v>
      </c>
      <c r="Y37" s="296">
        <v>5</v>
      </c>
      <c r="Z37" s="296">
        <v>6</v>
      </c>
      <c r="AA37" s="296">
        <v>6</v>
      </c>
      <c r="AB37" s="296">
        <v>8</v>
      </c>
      <c r="AC37" s="296">
        <v>5</v>
      </c>
      <c r="AD37" s="296">
        <v>5</v>
      </c>
      <c r="AE37" s="296">
        <v>5</v>
      </c>
      <c r="AF37" s="296">
        <v>1</v>
      </c>
      <c r="AG37" s="296">
        <v>3</v>
      </c>
      <c r="AH37" s="296">
        <v>4</v>
      </c>
      <c r="AI37" s="296">
        <v>2</v>
      </c>
      <c r="AJ37" s="296">
        <v>2</v>
      </c>
      <c r="AK37" s="296">
        <v>4</v>
      </c>
      <c r="AL37" s="296">
        <v>9</v>
      </c>
      <c r="AM37" s="296">
        <v>10</v>
      </c>
      <c r="AN37" s="296">
        <v>10</v>
      </c>
      <c r="AO37" s="296">
        <v>8</v>
      </c>
      <c r="AP37" s="296">
        <v>9</v>
      </c>
      <c r="AQ37" s="296">
        <v>5</v>
      </c>
      <c r="AR37" s="296">
        <v>2</v>
      </c>
      <c r="AS37" s="296">
        <v>4</v>
      </c>
      <c r="AT37" s="296">
        <v>4</v>
      </c>
      <c r="AU37" s="296">
        <v>4</v>
      </c>
      <c r="AV37" s="296">
        <v>4</v>
      </c>
      <c r="AW37" s="296">
        <v>3</v>
      </c>
      <c r="AX37" s="296">
        <v>4</v>
      </c>
      <c r="AY37" s="296">
        <v>2</v>
      </c>
      <c r="AZ37" s="296">
        <v>5</v>
      </c>
      <c r="BA37" s="296">
        <v>2</v>
      </c>
      <c r="BB37" s="296">
        <v>7</v>
      </c>
      <c r="BC37" s="296">
        <v>9</v>
      </c>
      <c r="BD37" s="296">
        <v>9</v>
      </c>
      <c r="BE37" s="296">
        <v>5</v>
      </c>
      <c r="BF37" s="296">
        <v>3</v>
      </c>
      <c r="BG37" s="296">
        <v>8</v>
      </c>
      <c r="BH37" s="296">
        <v>8</v>
      </c>
      <c r="BI37" s="296">
        <v>11</v>
      </c>
      <c r="BJ37" s="296">
        <v>15</v>
      </c>
      <c r="BK37" s="296">
        <v>13</v>
      </c>
      <c r="BL37" s="296">
        <v>12</v>
      </c>
      <c r="BM37" s="296">
        <v>8</v>
      </c>
      <c r="BN37" s="296">
        <v>14</v>
      </c>
      <c r="BO37" s="296">
        <v>13</v>
      </c>
      <c r="BP37" s="296">
        <v>11</v>
      </c>
      <c r="BQ37" s="296">
        <v>10</v>
      </c>
      <c r="BR37" s="296">
        <v>8</v>
      </c>
      <c r="BS37" s="296">
        <v>4</v>
      </c>
      <c r="BT37" s="296">
        <v>4</v>
      </c>
      <c r="BU37" s="296">
        <v>3</v>
      </c>
      <c r="BV37" s="296">
        <v>3</v>
      </c>
      <c r="BW37" s="296">
        <v>2</v>
      </c>
    </row>
    <row r="38" spans="1:75" x14ac:dyDescent="0.25">
      <c r="A38" t="s">
        <v>34</v>
      </c>
      <c r="B38" s="296">
        <v>4</v>
      </c>
      <c r="C38" s="296">
        <v>5</v>
      </c>
      <c r="D38" s="296">
        <v>5</v>
      </c>
      <c r="E38" s="296">
        <v>7</v>
      </c>
      <c r="F38" s="296">
        <v>10</v>
      </c>
      <c r="G38" s="296">
        <v>9</v>
      </c>
      <c r="H38" s="296">
        <v>1</v>
      </c>
      <c r="I38" s="296">
        <v>5</v>
      </c>
      <c r="J38" s="296">
        <v>4</v>
      </c>
      <c r="K38" s="296">
        <v>5</v>
      </c>
      <c r="L38" s="296">
        <v>5</v>
      </c>
      <c r="M38" s="296">
        <v>5</v>
      </c>
      <c r="N38" s="296">
        <v>4</v>
      </c>
      <c r="O38" s="296">
        <v>4</v>
      </c>
      <c r="P38" s="296" t="s">
        <v>18</v>
      </c>
      <c r="Q38" s="296">
        <v>1</v>
      </c>
      <c r="R38" s="296">
        <v>1</v>
      </c>
      <c r="S38" s="296">
        <v>1</v>
      </c>
      <c r="T38" s="296">
        <v>2</v>
      </c>
      <c r="U38" s="296">
        <v>2</v>
      </c>
      <c r="V38" s="296">
        <v>4</v>
      </c>
      <c r="W38" s="296">
        <v>6</v>
      </c>
      <c r="X38" s="296">
        <v>9</v>
      </c>
      <c r="Y38" s="296">
        <v>10</v>
      </c>
      <c r="Z38" s="296">
        <v>11</v>
      </c>
      <c r="AA38" s="296">
        <v>17</v>
      </c>
      <c r="AB38" s="296">
        <v>16</v>
      </c>
      <c r="AC38" s="296">
        <v>15</v>
      </c>
      <c r="AD38" s="296">
        <v>9</v>
      </c>
      <c r="AE38" s="296">
        <v>8</v>
      </c>
      <c r="AF38" s="296">
        <v>13</v>
      </c>
      <c r="AG38" s="296">
        <v>4</v>
      </c>
      <c r="AH38" s="296">
        <v>7</v>
      </c>
      <c r="AI38" s="296">
        <v>8</v>
      </c>
      <c r="AJ38" s="296">
        <v>7</v>
      </c>
      <c r="AK38" s="296">
        <v>9</v>
      </c>
      <c r="AL38" s="296">
        <v>5</v>
      </c>
      <c r="AM38" s="296">
        <v>7</v>
      </c>
      <c r="AN38" s="296">
        <v>6</v>
      </c>
      <c r="AO38" s="296">
        <v>10</v>
      </c>
      <c r="AP38" s="296">
        <v>12</v>
      </c>
      <c r="AQ38" s="296">
        <v>6</v>
      </c>
      <c r="AR38" s="296">
        <v>12</v>
      </c>
      <c r="AS38" s="296">
        <v>14</v>
      </c>
      <c r="AT38" s="296">
        <v>13</v>
      </c>
      <c r="AU38" s="296">
        <v>11</v>
      </c>
      <c r="AV38" s="296">
        <v>10</v>
      </c>
      <c r="AW38" s="296">
        <v>11</v>
      </c>
      <c r="AX38" s="296">
        <v>7</v>
      </c>
      <c r="AY38" s="296" t="s">
        <v>18</v>
      </c>
      <c r="AZ38" s="296">
        <v>6</v>
      </c>
      <c r="BA38" s="296">
        <v>8</v>
      </c>
      <c r="BB38" s="296">
        <v>8</v>
      </c>
      <c r="BC38" s="296">
        <v>8</v>
      </c>
      <c r="BD38" s="296">
        <v>6</v>
      </c>
      <c r="BE38" s="296">
        <v>2</v>
      </c>
      <c r="BF38" s="296">
        <v>3</v>
      </c>
      <c r="BG38" s="296">
        <v>15</v>
      </c>
      <c r="BH38" s="296">
        <v>18</v>
      </c>
      <c r="BI38" s="296">
        <v>14</v>
      </c>
      <c r="BJ38" s="296">
        <v>15</v>
      </c>
      <c r="BK38" s="296">
        <v>6</v>
      </c>
      <c r="BL38" s="296">
        <v>3</v>
      </c>
      <c r="BM38" s="296">
        <v>5</v>
      </c>
      <c r="BN38" s="296">
        <v>7</v>
      </c>
      <c r="BO38" s="296">
        <v>4</v>
      </c>
      <c r="BP38" s="296">
        <v>5</v>
      </c>
      <c r="BQ38" s="296">
        <v>5</v>
      </c>
      <c r="BR38" s="296">
        <v>4</v>
      </c>
      <c r="BS38" s="296">
        <v>1</v>
      </c>
      <c r="BT38" s="296">
        <v>3</v>
      </c>
      <c r="BU38" s="296">
        <v>3</v>
      </c>
      <c r="BV38" s="296">
        <v>3</v>
      </c>
      <c r="BW38" s="296">
        <v>6</v>
      </c>
    </row>
    <row r="39" spans="1:75" x14ac:dyDescent="0.25">
      <c r="A39" t="s">
        <v>35</v>
      </c>
      <c r="B39" s="296">
        <v>3253</v>
      </c>
      <c r="C39" s="296">
        <v>3187</v>
      </c>
      <c r="D39" s="296">
        <v>2921</v>
      </c>
      <c r="E39" s="296">
        <v>2726</v>
      </c>
      <c r="F39" s="296">
        <v>2586</v>
      </c>
      <c r="G39" s="296">
        <v>2394</v>
      </c>
      <c r="H39" s="296">
        <v>2335</v>
      </c>
      <c r="I39" s="296">
        <v>2292</v>
      </c>
      <c r="J39" s="296">
        <v>2183</v>
      </c>
      <c r="K39" s="296">
        <v>2064</v>
      </c>
      <c r="L39" s="296">
        <v>2003</v>
      </c>
      <c r="M39" s="296">
        <v>1975</v>
      </c>
      <c r="N39" s="296">
        <v>1977</v>
      </c>
      <c r="O39" s="296">
        <v>1756</v>
      </c>
      <c r="P39" s="296">
        <v>1706</v>
      </c>
      <c r="Q39" s="296">
        <v>1600</v>
      </c>
      <c r="R39" s="296">
        <v>1546</v>
      </c>
      <c r="S39" s="296">
        <v>1545</v>
      </c>
      <c r="T39" s="296">
        <v>1597</v>
      </c>
      <c r="U39" s="296">
        <v>1679</v>
      </c>
      <c r="V39" s="296">
        <v>1668</v>
      </c>
      <c r="W39" s="296">
        <v>1684</v>
      </c>
      <c r="X39" s="296">
        <v>1553</v>
      </c>
      <c r="Y39" s="296">
        <v>1608</v>
      </c>
      <c r="Z39" s="296">
        <v>1533</v>
      </c>
      <c r="AA39" s="296">
        <v>1578</v>
      </c>
      <c r="AB39" s="296">
        <v>1634</v>
      </c>
      <c r="AC39" s="296">
        <v>1621</v>
      </c>
      <c r="AD39" s="296">
        <v>1602</v>
      </c>
      <c r="AE39" s="296">
        <v>1780</v>
      </c>
      <c r="AF39" s="296">
        <v>1926</v>
      </c>
      <c r="AG39" s="296">
        <v>1915</v>
      </c>
      <c r="AH39" s="296">
        <v>1859</v>
      </c>
      <c r="AI39" s="296">
        <v>1911</v>
      </c>
      <c r="AJ39" s="296">
        <v>2032</v>
      </c>
      <c r="AK39" s="296">
        <v>2080</v>
      </c>
      <c r="AL39" s="296">
        <v>2209</v>
      </c>
      <c r="AM39" s="296">
        <v>2312</v>
      </c>
      <c r="AN39" s="296">
        <v>2525</v>
      </c>
      <c r="AO39" s="296">
        <v>2596</v>
      </c>
      <c r="AP39" s="296">
        <v>2506</v>
      </c>
      <c r="AQ39" s="296">
        <v>2514</v>
      </c>
      <c r="AR39" s="296">
        <v>2566</v>
      </c>
      <c r="AS39" s="296">
        <v>2614</v>
      </c>
      <c r="AT39" s="296">
        <v>2547</v>
      </c>
      <c r="AU39" s="296">
        <v>2499</v>
      </c>
      <c r="AV39" s="296">
        <v>2548</v>
      </c>
      <c r="AW39" s="296">
        <v>2826</v>
      </c>
      <c r="AX39" s="296">
        <v>2881</v>
      </c>
      <c r="AY39" s="296">
        <v>3025</v>
      </c>
      <c r="AZ39" s="296">
        <v>3374</v>
      </c>
      <c r="BA39" s="296">
        <v>3732</v>
      </c>
      <c r="BB39" s="296">
        <v>4212</v>
      </c>
      <c r="BC39" s="296">
        <v>4545</v>
      </c>
      <c r="BD39" s="296">
        <v>4969</v>
      </c>
      <c r="BE39" s="296">
        <v>5039</v>
      </c>
      <c r="BF39" s="296">
        <v>5003</v>
      </c>
      <c r="BG39" s="296">
        <v>5317</v>
      </c>
      <c r="BH39" s="296">
        <v>5634</v>
      </c>
      <c r="BI39" s="296">
        <v>5812</v>
      </c>
      <c r="BJ39" s="296">
        <v>6113</v>
      </c>
      <c r="BK39" s="296">
        <v>6041</v>
      </c>
      <c r="BL39" s="296">
        <v>6118</v>
      </c>
      <c r="BM39" s="296">
        <v>6493</v>
      </c>
      <c r="BN39" s="296">
        <v>6542</v>
      </c>
      <c r="BO39" s="296">
        <v>6599</v>
      </c>
      <c r="BP39" s="296">
        <v>6546</v>
      </c>
      <c r="BQ39" s="296">
        <v>6469</v>
      </c>
      <c r="BR39" s="296">
        <v>6534</v>
      </c>
      <c r="BS39" s="296">
        <v>6488</v>
      </c>
      <c r="BT39" s="296">
        <v>6530</v>
      </c>
      <c r="BU39" s="296">
        <v>6687</v>
      </c>
      <c r="BV39" s="296">
        <v>6661</v>
      </c>
      <c r="BW39" s="296">
        <v>6635</v>
      </c>
    </row>
    <row r="40" spans="1:75" x14ac:dyDescent="0.25">
      <c r="A40" t="s">
        <v>36</v>
      </c>
      <c r="B40" s="296">
        <v>25</v>
      </c>
      <c r="C40" s="296">
        <v>15</v>
      </c>
      <c r="D40" s="296">
        <v>17</v>
      </c>
      <c r="E40" s="296">
        <v>11</v>
      </c>
      <c r="F40" s="296">
        <v>13</v>
      </c>
      <c r="G40" s="296">
        <v>12</v>
      </c>
      <c r="H40" s="296">
        <v>12</v>
      </c>
      <c r="I40" s="296">
        <v>11</v>
      </c>
      <c r="J40" s="296">
        <v>14</v>
      </c>
      <c r="K40" s="296">
        <v>23</v>
      </c>
      <c r="L40" s="296">
        <v>20</v>
      </c>
      <c r="M40" s="296">
        <v>18</v>
      </c>
      <c r="N40" s="296">
        <v>3</v>
      </c>
      <c r="O40" s="296">
        <v>2</v>
      </c>
      <c r="P40" s="296">
        <v>2</v>
      </c>
      <c r="Q40" s="296">
        <v>5</v>
      </c>
      <c r="R40" s="296">
        <v>8</v>
      </c>
      <c r="S40" s="296">
        <v>8</v>
      </c>
      <c r="T40" s="296">
        <v>4</v>
      </c>
      <c r="U40" s="296">
        <v>4</v>
      </c>
      <c r="V40" s="296">
        <v>4</v>
      </c>
      <c r="W40" s="296">
        <v>10</v>
      </c>
      <c r="X40" s="296">
        <v>6</v>
      </c>
      <c r="Y40" s="296">
        <v>10</v>
      </c>
      <c r="Z40" s="296">
        <v>10</v>
      </c>
      <c r="AA40" s="296">
        <v>11</v>
      </c>
      <c r="AB40" s="296">
        <v>18</v>
      </c>
      <c r="AC40" s="296">
        <v>27</v>
      </c>
      <c r="AD40" s="296">
        <v>32</v>
      </c>
      <c r="AE40" s="296">
        <v>34</v>
      </c>
      <c r="AF40" s="296">
        <v>35</v>
      </c>
      <c r="AG40" s="296">
        <v>37</v>
      </c>
      <c r="AH40" s="296">
        <v>31</v>
      </c>
      <c r="AI40" s="296">
        <v>28</v>
      </c>
      <c r="AJ40" s="296">
        <v>19</v>
      </c>
      <c r="AK40" s="296">
        <v>12</v>
      </c>
      <c r="AL40" s="296">
        <v>19</v>
      </c>
      <c r="AM40" s="296">
        <v>25</v>
      </c>
      <c r="AN40" s="296">
        <v>25</v>
      </c>
      <c r="AO40" s="296">
        <v>41</v>
      </c>
      <c r="AP40" s="296">
        <v>54</v>
      </c>
      <c r="AQ40" s="296">
        <v>61</v>
      </c>
      <c r="AR40" s="296">
        <v>64</v>
      </c>
      <c r="AS40" s="296">
        <v>47</v>
      </c>
      <c r="AT40" s="296">
        <v>44</v>
      </c>
      <c r="AU40" s="296">
        <v>33</v>
      </c>
      <c r="AV40" s="296">
        <v>33</v>
      </c>
      <c r="AW40" s="296">
        <v>33</v>
      </c>
      <c r="AX40" s="296">
        <v>31</v>
      </c>
      <c r="AY40" s="296">
        <v>39</v>
      </c>
      <c r="AZ40" s="296">
        <v>27</v>
      </c>
      <c r="BA40" s="296">
        <v>23</v>
      </c>
      <c r="BB40" s="296">
        <v>25</v>
      </c>
      <c r="BC40" s="296">
        <v>23</v>
      </c>
      <c r="BD40" s="296">
        <v>26</v>
      </c>
      <c r="BE40" s="296">
        <v>17</v>
      </c>
      <c r="BF40" s="296">
        <v>19</v>
      </c>
      <c r="BG40" s="296">
        <v>21</v>
      </c>
      <c r="BH40" s="296">
        <v>36</v>
      </c>
      <c r="BI40" s="296">
        <v>27</v>
      </c>
      <c r="BJ40" s="296">
        <v>30</v>
      </c>
      <c r="BK40" s="296">
        <v>31</v>
      </c>
      <c r="BL40" s="296">
        <v>40</v>
      </c>
      <c r="BM40" s="296">
        <v>33</v>
      </c>
      <c r="BN40" s="296">
        <v>39</v>
      </c>
      <c r="BO40" s="296">
        <v>43</v>
      </c>
      <c r="BP40" s="296">
        <v>35</v>
      </c>
      <c r="BQ40" s="296">
        <v>28</v>
      </c>
      <c r="BR40" s="296">
        <v>12</v>
      </c>
      <c r="BS40" s="296">
        <v>9</v>
      </c>
      <c r="BT40" s="296">
        <v>17</v>
      </c>
      <c r="BU40" s="296">
        <v>25</v>
      </c>
      <c r="BV40" s="296">
        <v>15</v>
      </c>
      <c r="BW40" s="296">
        <v>17</v>
      </c>
    </row>
    <row r="41" spans="1:75" x14ac:dyDescent="0.25">
      <c r="A41" t="s">
        <v>37</v>
      </c>
      <c r="B41" s="296">
        <v>19</v>
      </c>
      <c r="C41" s="296">
        <v>15</v>
      </c>
      <c r="D41" s="296">
        <v>18</v>
      </c>
      <c r="E41" s="296">
        <v>8</v>
      </c>
      <c r="F41" s="296">
        <v>8</v>
      </c>
      <c r="G41" s="296">
        <v>5</v>
      </c>
      <c r="H41" s="296">
        <v>5</v>
      </c>
      <c r="I41" s="296">
        <v>4</v>
      </c>
      <c r="J41" s="296">
        <v>4</v>
      </c>
      <c r="K41" s="296">
        <v>5</v>
      </c>
      <c r="L41" s="296">
        <v>4</v>
      </c>
      <c r="M41" s="296">
        <v>4</v>
      </c>
      <c r="N41" s="296">
        <v>5</v>
      </c>
      <c r="O41" s="296">
        <v>4</v>
      </c>
      <c r="P41" s="296">
        <v>2</v>
      </c>
      <c r="Q41" s="296">
        <v>2</v>
      </c>
      <c r="R41" s="296" t="s">
        <v>18</v>
      </c>
      <c r="S41" s="296">
        <v>1</v>
      </c>
      <c r="T41" s="296">
        <v>4</v>
      </c>
      <c r="U41" s="296">
        <v>2</v>
      </c>
      <c r="V41" s="296">
        <v>1</v>
      </c>
      <c r="W41" s="296">
        <v>1</v>
      </c>
      <c r="X41" s="296">
        <v>9</v>
      </c>
      <c r="Y41" s="296">
        <v>10</v>
      </c>
      <c r="Z41" s="296">
        <v>7</v>
      </c>
      <c r="AA41" s="296">
        <v>9</v>
      </c>
      <c r="AB41" s="296">
        <v>14</v>
      </c>
      <c r="AC41" s="296">
        <v>13</v>
      </c>
      <c r="AD41" s="296">
        <v>16</v>
      </c>
      <c r="AE41" s="296">
        <v>10</v>
      </c>
      <c r="AF41" s="296">
        <v>11</v>
      </c>
      <c r="AG41" s="296">
        <v>8</v>
      </c>
      <c r="AH41" s="296">
        <v>6</v>
      </c>
      <c r="AI41" s="296">
        <v>4</v>
      </c>
      <c r="AJ41" s="296">
        <v>4</v>
      </c>
      <c r="AK41" s="296">
        <v>3</v>
      </c>
      <c r="AL41" s="296">
        <v>8</v>
      </c>
      <c r="AM41" s="296">
        <v>8</v>
      </c>
      <c r="AN41" s="296">
        <v>6</v>
      </c>
      <c r="AO41" s="296">
        <v>3</v>
      </c>
      <c r="AP41" s="296" t="s">
        <v>18</v>
      </c>
      <c r="AQ41" s="296" t="s">
        <v>18</v>
      </c>
      <c r="AR41" s="296">
        <v>1</v>
      </c>
      <c r="AS41" s="296">
        <v>3</v>
      </c>
      <c r="AT41" s="296">
        <v>9</v>
      </c>
      <c r="AU41" s="296">
        <v>9</v>
      </c>
      <c r="AV41" s="296">
        <v>10</v>
      </c>
      <c r="AW41" s="296">
        <v>7</v>
      </c>
      <c r="AX41" s="296">
        <v>8</v>
      </c>
      <c r="AY41" s="296">
        <v>5</v>
      </c>
      <c r="AZ41" s="296">
        <v>4</v>
      </c>
      <c r="BA41" s="296">
        <v>4</v>
      </c>
      <c r="BB41" s="296">
        <v>5</v>
      </c>
      <c r="BC41" s="296">
        <v>6</v>
      </c>
      <c r="BD41" s="296">
        <v>3</v>
      </c>
      <c r="BE41" s="296">
        <v>5</v>
      </c>
      <c r="BF41" s="296">
        <v>13</v>
      </c>
      <c r="BG41" s="296">
        <v>14</v>
      </c>
      <c r="BH41" s="296">
        <v>18</v>
      </c>
      <c r="BI41" s="296">
        <v>21</v>
      </c>
      <c r="BJ41" s="296">
        <v>16</v>
      </c>
      <c r="BK41" s="296">
        <v>21</v>
      </c>
      <c r="BL41" s="296">
        <v>15</v>
      </c>
      <c r="BM41" s="296">
        <v>17</v>
      </c>
      <c r="BN41" s="296">
        <v>11</v>
      </c>
      <c r="BO41" s="296">
        <v>16</v>
      </c>
      <c r="BP41" s="296">
        <v>9</v>
      </c>
      <c r="BQ41" s="296">
        <v>10</v>
      </c>
      <c r="BR41" s="296">
        <v>16</v>
      </c>
      <c r="BS41" s="296">
        <v>19</v>
      </c>
      <c r="BT41" s="296">
        <v>19</v>
      </c>
      <c r="BU41" s="296">
        <v>19</v>
      </c>
      <c r="BV41" s="296">
        <v>20</v>
      </c>
      <c r="BW41" s="296">
        <v>19</v>
      </c>
    </row>
    <row r="42" spans="1:75" x14ac:dyDescent="0.25">
      <c r="A42" t="s">
        <v>38</v>
      </c>
      <c r="B42" s="296" t="s">
        <v>18</v>
      </c>
      <c r="C42" s="296" t="s">
        <v>18</v>
      </c>
      <c r="D42" s="296">
        <v>1</v>
      </c>
      <c r="E42" s="296" t="s">
        <v>18</v>
      </c>
      <c r="F42" s="296" t="s">
        <v>18</v>
      </c>
      <c r="G42" s="296" t="s">
        <v>18</v>
      </c>
      <c r="H42" s="296">
        <v>1</v>
      </c>
      <c r="I42" s="296">
        <v>4</v>
      </c>
      <c r="J42" s="296">
        <v>4</v>
      </c>
      <c r="K42" s="296">
        <v>5</v>
      </c>
      <c r="L42" s="296">
        <v>6</v>
      </c>
      <c r="M42" s="296">
        <v>2</v>
      </c>
      <c r="N42" s="296">
        <v>3</v>
      </c>
      <c r="O42" s="296">
        <v>3</v>
      </c>
      <c r="P42" s="296">
        <v>1</v>
      </c>
      <c r="Q42" s="296">
        <v>1</v>
      </c>
      <c r="R42" s="296">
        <v>1</v>
      </c>
      <c r="S42" s="296">
        <v>2</v>
      </c>
      <c r="T42" s="296">
        <v>3</v>
      </c>
      <c r="U42" s="296">
        <v>1</v>
      </c>
      <c r="V42" s="296">
        <v>1</v>
      </c>
      <c r="W42" s="296">
        <v>2</v>
      </c>
      <c r="X42" s="296">
        <v>2</v>
      </c>
      <c r="Y42" s="296" t="s">
        <v>18</v>
      </c>
      <c r="Z42" s="296">
        <v>1</v>
      </c>
      <c r="AA42" s="296" t="s">
        <v>18</v>
      </c>
      <c r="AB42" s="296" t="s">
        <v>18</v>
      </c>
      <c r="AC42" s="296">
        <v>2</v>
      </c>
      <c r="AD42" s="296">
        <v>4</v>
      </c>
      <c r="AE42" s="296">
        <v>5</v>
      </c>
      <c r="AF42" s="296">
        <v>2</v>
      </c>
      <c r="AG42" s="296">
        <v>2</v>
      </c>
      <c r="AH42" s="296">
        <v>2</v>
      </c>
      <c r="AI42" s="296" t="s">
        <v>18</v>
      </c>
      <c r="AJ42" s="296" t="s">
        <v>18</v>
      </c>
      <c r="AK42" s="296">
        <v>1</v>
      </c>
      <c r="AL42" s="296">
        <v>1</v>
      </c>
      <c r="AM42" s="296" t="s">
        <v>18</v>
      </c>
      <c r="AN42" s="296" t="s">
        <v>18</v>
      </c>
      <c r="AO42" s="296">
        <v>1</v>
      </c>
      <c r="AP42" s="296">
        <v>1</v>
      </c>
      <c r="AQ42" s="296" t="s">
        <v>18</v>
      </c>
      <c r="AR42" s="296">
        <v>1</v>
      </c>
      <c r="AS42" s="296">
        <v>2</v>
      </c>
      <c r="AT42" s="296">
        <v>2</v>
      </c>
      <c r="AU42" s="296">
        <v>1</v>
      </c>
      <c r="AV42" s="296">
        <v>1</v>
      </c>
      <c r="AW42" s="296" t="s">
        <v>18</v>
      </c>
      <c r="AX42" s="296">
        <v>3</v>
      </c>
      <c r="AY42" s="296">
        <v>5</v>
      </c>
      <c r="AZ42" s="296">
        <v>3</v>
      </c>
      <c r="BA42" s="296">
        <v>1</v>
      </c>
      <c r="BB42" s="296" t="s">
        <v>18</v>
      </c>
      <c r="BC42" s="296" t="s">
        <v>18</v>
      </c>
      <c r="BD42" s="296" t="s">
        <v>18</v>
      </c>
      <c r="BE42" s="296" t="s">
        <v>18</v>
      </c>
      <c r="BF42" s="296" t="s">
        <v>18</v>
      </c>
      <c r="BG42" s="296">
        <v>2</v>
      </c>
      <c r="BH42" s="296">
        <v>2</v>
      </c>
      <c r="BI42" s="296">
        <v>4</v>
      </c>
      <c r="BJ42" s="296">
        <v>2</v>
      </c>
      <c r="BK42" s="296">
        <v>2</v>
      </c>
      <c r="BL42" s="296" t="s">
        <v>18</v>
      </c>
      <c r="BM42" s="296" t="s">
        <v>18</v>
      </c>
      <c r="BN42" s="296" t="s">
        <v>18</v>
      </c>
      <c r="BO42" s="296" t="s">
        <v>18</v>
      </c>
      <c r="BP42" s="296" t="s">
        <v>18</v>
      </c>
      <c r="BQ42" s="296" t="s">
        <v>18</v>
      </c>
      <c r="BR42" s="296" t="s">
        <v>18</v>
      </c>
      <c r="BS42" s="296" t="s">
        <v>18</v>
      </c>
      <c r="BT42" s="296" t="s">
        <v>18</v>
      </c>
      <c r="BU42" s="296" t="s">
        <v>18</v>
      </c>
      <c r="BV42" s="296" t="s">
        <v>18</v>
      </c>
      <c r="BW42" s="296" t="s">
        <v>18</v>
      </c>
    </row>
    <row r="43" spans="1:75" x14ac:dyDescent="0.25">
      <c r="A43" t="s">
        <v>39</v>
      </c>
      <c r="B43" s="296">
        <v>20</v>
      </c>
      <c r="C43" s="296">
        <v>31</v>
      </c>
      <c r="D43" s="296">
        <v>42</v>
      </c>
      <c r="E43" s="296">
        <v>45</v>
      </c>
      <c r="F43" s="296">
        <v>45</v>
      </c>
      <c r="G43" s="296">
        <v>42</v>
      </c>
      <c r="H43" s="296">
        <v>46</v>
      </c>
      <c r="I43" s="296">
        <v>20</v>
      </c>
      <c r="J43" s="296">
        <v>24</v>
      </c>
      <c r="K43" s="296">
        <v>25</v>
      </c>
      <c r="L43" s="296">
        <v>28</v>
      </c>
      <c r="M43" s="296">
        <v>19</v>
      </c>
      <c r="N43" s="296">
        <v>15</v>
      </c>
      <c r="O43" s="296">
        <v>17</v>
      </c>
      <c r="P43" s="296">
        <v>21</v>
      </c>
      <c r="Q43" s="296">
        <v>15</v>
      </c>
      <c r="R43" s="296">
        <v>26</v>
      </c>
      <c r="S43" s="296">
        <v>35</v>
      </c>
      <c r="T43" s="296">
        <v>37</v>
      </c>
      <c r="U43" s="296">
        <v>39</v>
      </c>
      <c r="V43" s="296">
        <v>32</v>
      </c>
      <c r="W43" s="296">
        <v>23</v>
      </c>
      <c r="X43" s="296">
        <v>16</v>
      </c>
      <c r="Y43" s="296">
        <v>20</v>
      </c>
      <c r="Z43" s="296">
        <v>23</v>
      </c>
      <c r="AA43" s="296">
        <v>24</v>
      </c>
      <c r="AB43" s="296">
        <v>32</v>
      </c>
      <c r="AC43" s="296">
        <v>33</v>
      </c>
      <c r="AD43" s="296">
        <v>26</v>
      </c>
      <c r="AE43" s="296">
        <v>23</v>
      </c>
      <c r="AF43" s="296">
        <v>19</v>
      </c>
      <c r="AG43" s="296">
        <v>17</v>
      </c>
      <c r="AH43" s="296">
        <v>18</v>
      </c>
      <c r="AI43" s="296">
        <v>14</v>
      </c>
      <c r="AJ43" s="296">
        <v>7</v>
      </c>
      <c r="AK43" s="296">
        <v>4</v>
      </c>
      <c r="AL43" s="296">
        <v>8</v>
      </c>
      <c r="AM43" s="296">
        <v>8</v>
      </c>
      <c r="AN43" s="296">
        <v>11</v>
      </c>
      <c r="AO43" s="296">
        <v>7</v>
      </c>
      <c r="AP43" s="296">
        <v>14</v>
      </c>
      <c r="AQ43" s="296">
        <v>16</v>
      </c>
      <c r="AR43" s="296">
        <v>18</v>
      </c>
      <c r="AS43" s="296">
        <v>21</v>
      </c>
      <c r="AT43" s="296">
        <v>16</v>
      </c>
      <c r="AU43" s="296">
        <v>14</v>
      </c>
      <c r="AV43" s="296">
        <v>11</v>
      </c>
      <c r="AW43" s="296">
        <v>11</v>
      </c>
      <c r="AX43" s="296">
        <v>11</v>
      </c>
      <c r="AY43" s="296">
        <v>9</v>
      </c>
      <c r="AZ43" s="296">
        <v>8</v>
      </c>
      <c r="BA43" s="296">
        <v>15</v>
      </c>
      <c r="BB43" s="296">
        <v>10</v>
      </c>
      <c r="BC43" s="296">
        <v>10</v>
      </c>
      <c r="BD43" s="296">
        <v>13</v>
      </c>
      <c r="BE43" s="296">
        <v>15</v>
      </c>
      <c r="BF43" s="296">
        <v>14</v>
      </c>
      <c r="BG43" s="296">
        <v>13</v>
      </c>
      <c r="BH43" s="296">
        <v>8</v>
      </c>
      <c r="BI43" s="296">
        <v>22</v>
      </c>
      <c r="BJ43" s="296">
        <v>22</v>
      </c>
      <c r="BK43" s="296">
        <v>22</v>
      </c>
      <c r="BL43" s="296">
        <v>20</v>
      </c>
      <c r="BM43" s="296">
        <v>30</v>
      </c>
      <c r="BN43" s="296">
        <v>22</v>
      </c>
      <c r="BO43" s="296">
        <v>24</v>
      </c>
      <c r="BP43" s="296">
        <v>12</v>
      </c>
      <c r="BQ43" s="296">
        <v>18</v>
      </c>
      <c r="BR43" s="296">
        <v>21</v>
      </c>
      <c r="BS43" s="296">
        <v>15</v>
      </c>
      <c r="BT43" s="296">
        <v>9</v>
      </c>
      <c r="BU43" s="296">
        <v>15</v>
      </c>
      <c r="BV43" s="296">
        <v>10</v>
      </c>
      <c r="BW43" s="296">
        <v>13</v>
      </c>
    </row>
    <row r="44" spans="1:75" x14ac:dyDescent="0.25">
      <c r="A44" t="s">
        <v>40</v>
      </c>
      <c r="B44" s="296">
        <v>58</v>
      </c>
      <c r="C44" s="296">
        <v>26</v>
      </c>
      <c r="D44" s="296">
        <v>18</v>
      </c>
      <c r="E44" s="296">
        <v>12</v>
      </c>
      <c r="F44" s="296">
        <v>6</v>
      </c>
      <c r="G44" s="296">
        <v>7</v>
      </c>
      <c r="H44" s="296">
        <v>6</v>
      </c>
      <c r="I44" s="296">
        <v>5</v>
      </c>
      <c r="J44" s="296">
        <v>8</v>
      </c>
      <c r="K44" s="296">
        <v>17</v>
      </c>
      <c r="L44" s="296">
        <v>15</v>
      </c>
      <c r="M44" s="296">
        <v>11</v>
      </c>
      <c r="N44" s="296">
        <v>13</v>
      </c>
      <c r="O44" s="296">
        <v>13</v>
      </c>
      <c r="P44" s="296">
        <v>9</v>
      </c>
      <c r="Q44" s="296">
        <v>5</v>
      </c>
      <c r="R44" s="296">
        <v>3</v>
      </c>
      <c r="S44" s="296">
        <v>3</v>
      </c>
      <c r="T44" s="296">
        <v>1</v>
      </c>
      <c r="U44" s="296">
        <v>5</v>
      </c>
      <c r="V44" s="296">
        <v>6</v>
      </c>
      <c r="W44" s="296">
        <v>3</v>
      </c>
      <c r="X44" s="296">
        <v>7</v>
      </c>
      <c r="Y44" s="296">
        <v>8</v>
      </c>
      <c r="Z44" s="296">
        <v>6</v>
      </c>
      <c r="AA44" s="296">
        <v>4</v>
      </c>
      <c r="AB44" s="296">
        <v>6</v>
      </c>
      <c r="AC44" s="296">
        <v>14</v>
      </c>
      <c r="AD44" s="296">
        <v>17</v>
      </c>
      <c r="AE44" s="296">
        <v>26</v>
      </c>
      <c r="AF44" s="296">
        <v>20</v>
      </c>
      <c r="AG44" s="296">
        <v>26</v>
      </c>
      <c r="AH44" s="296">
        <v>19</v>
      </c>
      <c r="AI44" s="296">
        <v>28</v>
      </c>
      <c r="AJ44" s="296">
        <v>27</v>
      </c>
      <c r="AK44" s="296">
        <v>25</v>
      </c>
      <c r="AL44" s="296">
        <v>22</v>
      </c>
      <c r="AM44" s="296">
        <v>12</v>
      </c>
      <c r="AN44" s="296">
        <v>2</v>
      </c>
      <c r="AO44" s="296">
        <v>10</v>
      </c>
      <c r="AP44" s="296">
        <v>21</v>
      </c>
      <c r="AQ44" s="296">
        <v>21</v>
      </c>
      <c r="AR44" s="296">
        <v>15</v>
      </c>
      <c r="AS44" s="296">
        <v>10</v>
      </c>
      <c r="AT44" s="296">
        <v>11</v>
      </c>
      <c r="AU44" s="296">
        <v>12</v>
      </c>
      <c r="AV44" s="296">
        <v>18</v>
      </c>
      <c r="AW44" s="296">
        <v>20</v>
      </c>
      <c r="AX44" s="296">
        <v>16</v>
      </c>
      <c r="AY44" s="296">
        <v>13</v>
      </c>
      <c r="AZ44" s="296">
        <v>14</v>
      </c>
      <c r="BA44" s="296">
        <v>5</v>
      </c>
      <c r="BB44" s="296" t="s">
        <v>18</v>
      </c>
      <c r="BC44" s="296">
        <v>2</v>
      </c>
      <c r="BD44" s="296">
        <v>4</v>
      </c>
      <c r="BE44" s="296">
        <v>12</v>
      </c>
      <c r="BF44" s="296">
        <v>18</v>
      </c>
      <c r="BG44" s="296">
        <v>20</v>
      </c>
      <c r="BH44" s="296">
        <v>16</v>
      </c>
      <c r="BI44" s="296">
        <v>14</v>
      </c>
      <c r="BJ44" s="296">
        <v>13</v>
      </c>
      <c r="BK44" s="296">
        <v>14</v>
      </c>
      <c r="BL44" s="296">
        <v>20</v>
      </c>
      <c r="BM44" s="296">
        <v>22</v>
      </c>
      <c r="BN44" s="296">
        <v>21</v>
      </c>
      <c r="BO44" s="296">
        <v>28</v>
      </c>
      <c r="BP44" s="296">
        <v>29</v>
      </c>
      <c r="BQ44" s="296">
        <v>24</v>
      </c>
      <c r="BR44" s="296">
        <v>25</v>
      </c>
      <c r="BS44" s="296">
        <v>30</v>
      </c>
      <c r="BT44" s="296">
        <v>24</v>
      </c>
      <c r="BU44" s="296">
        <v>31</v>
      </c>
      <c r="BV44" s="296">
        <v>35</v>
      </c>
      <c r="BW44" s="296">
        <v>25</v>
      </c>
    </row>
    <row r="45" spans="1:75" x14ac:dyDescent="0.25">
      <c r="A45" t="s">
        <v>41</v>
      </c>
      <c r="B45" s="296">
        <v>5</v>
      </c>
      <c r="C45" s="296">
        <v>5</v>
      </c>
      <c r="D45" s="296">
        <v>5</v>
      </c>
      <c r="E45" s="296">
        <v>1</v>
      </c>
      <c r="F45" s="296">
        <v>3</v>
      </c>
      <c r="G45" s="296">
        <v>2</v>
      </c>
      <c r="H45" s="296">
        <v>4</v>
      </c>
      <c r="I45" s="296">
        <v>6</v>
      </c>
      <c r="J45" s="296">
        <v>5</v>
      </c>
      <c r="K45" s="296">
        <v>5</v>
      </c>
      <c r="L45" s="296">
        <v>1</v>
      </c>
      <c r="M45" s="296" t="s">
        <v>18</v>
      </c>
      <c r="N45" s="296">
        <v>2</v>
      </c>
      <c r="O45" s="296">
        <v>3</v>
      </c>
      <c r="P45" s="296">
        <v>3</v>
      </c>
      <c r="Q45" s="296">
        <v>3</v>
      </c>
      <c r="R45" s="296">
        <v>2</v>
      </c>
      <c r="S45" s="296">
        <v>2</v>
      </c>
      <c r="T45" s="296" t="s">
        <v>18</v>
      </c>
      <c r="U45" s="296" t="s">
        <v>18</v>
      </c>
      <c r="V45" s="296" t="s">
        <v>18</v>
      </c>
      <c r="W45" s="296" t="s">
        <v>18</v>
      </c>
      <c r="X45" s="296" t="s">
        <v>18</v>
      </c>
      <c r="Y45" s="296" t="s">
        <v>18</v>
      </c>
      <c r="Z45" s="296">
        <v>1</v>
      </c>
      <c r="AA45" s="296" t="s">
        <v>18</v>
      </c>
      <c r="AB45" s="296">
        <v>1</v>
      </c>
      <c r="AC45" s="296">
        <v>1</v>
      </c>
      <c r="AD45" s="296">
        <v>1</v>
      </c>
      <c r="AE45" s="296" t="s">
        <v>18</v>
      </c>
      <c r="AF45" s="296" t="s">
        <v>18</v>
      </c>
      <c r="AG45" s="296" t="s">
        <v>18</v>
      </c>
      <c r="AH45" s="296">
        <v>5</v>
      </c>
      <c r="AI45" s="296">
        <v>13</v>
      </c>
      <c r="AJ45" s="296">
        <v>11</v>
      </c>
      <c r="AK45" s="296">
        <v>5</v>
      </c>
      <c r="AL45" s="296" t="s">
        <v>18</v>
      </c>
      <c r="AM45" s="296">
        <v>2</v>
      </c>
      <c r="AN45" s="296">
        <v>8</v>
      </c>
      <c r="AO45" s="296">
        <v>4</v>
      </c>
      <c r="AP45" s="296">
        <v>5</v>
      </c>
      <c r="AQ45" s="296">
        <v>3</v>
      </c>
      <c r="AR45" s="296">
        <v>2</v>
      </c>
      <c r="AS45" s="296">
        <v>2</v>
      </c>
      <c r="AT45" s="296">
        <v>3</v>
      </c>
      <c r="AU45" s="296">
        <v>3</v>
      </c>
      <c r="AV45" s="296">
        <v>3</v>
      </c>
      <c r="AW45" s="296">
        <v>3</v>
      </c>
      <c r="AX45" s="296">
        <v>3</v>
      </c>
      <c r="AY45" s="296">
        <v>2</v>
      </c>
      <c r="AZ45" s="296">
        <v>3</v>
      </c>
      <c r="BA45" s="296">
        <v>2</v>
      </c>
      <c r="BB45" s="296">
        <v>2</v>
      </c>
      <c r="BC45" s="296">
        <v>5</v>
      </c>
      <c r="BD45" s="296">
        <v>6</v>
      </c>
      <c r="BE45" s="296">
        <v>3</v>
      </c>
      <c r="BF45" s="296">
        <v>3</v>
      </c>
      <c r="BG45" s="296">
        <v>2</v>
      </c>
      <c r="BH45" s="296" t="s">
        <v>18</v>
      </c>
      <c r="BI45" s="296" t="s">
        <v>18</v>
      </c>
      <c r="BJ45" s="296" t="s">
        <v>18</v>
      </c>
      <c r="BK45" s="296">
        <v>2</v>
      </c>
      <c r="BL45" s="296">
        <v>4</v>
      </c>
      <c r="BM45" s="296">
        <v>1</v>
      </c>
      <c r="BN45" s="296">
        <v>1</v>
      </c>
      <c r="BO45" s="296">
        <v>4</v>
      </c>
      <c r="BP45" s="296">
        <v>2</v>
      </c>
      <c r="BQ45" s="296" t="s">
        <v>18</v>
      </c>
      <c r="BR45" s="296">
        <v>2</v>
      </c>
      <c r="BS45" s="296">
        <v>2</v>
      </c>
      <c r="BT45" s="296">
        <v>2</v>
      </c>
      <c r="BU45" s="296">
        <v>5</v>
      </c>
      <c r="BV45" s="296">
        <v>3</v>
      </c>
      <c r="BW45" s="296">
        <v>4</v>
      </c>
    </row>
    <row r="46" spans="1:75" x14ac:dyDescent="0.25">
      <c r="A46" t="s">
        <v>42</v>
      </c>
      <c r="B46" s="296" t="s">
        <v>18</v>
      </c>
      <c r="C46" s="296" t="s">
        <v>18</v>
      </c>
      <c r="D46" s="296">
        <v>1</v>
      </c>
      <c r="E46" s="296">
        <v>1</v>
      </c>
      <c r="F46" s="296" t="s">
        <v>18</v>
      </c>
      <c r="G46" s="296" t="s">
        <v>18</v>
      </c>
      <c r="H46" s="296" t="s">
        <v>18</v>
      </c>
      <c r="I46" s="296">
        <v>2</v>
      </c>
      <c r="J46" s="296">
        <v>2</v>
      </c>
      <c r="K46" s="296">
        <v>2</v>
      </c>
      <c r="L46" s="296" t="s">
        <v>18</v>
      </c>
      <c r="M46" s="296" t="s">
        <v>18</v>
      </c>
      <c r="N46" s="296" t="s">
        <v>18</v>
      </c>
      <c r="O46" s="296" t="s">
        <v>18</v>
      </c>
      <c r="P46" s="296" t="s">
        <v>18</v>
      </c>
      <c r="Q46" s="296" t="s">
        <v>18</v>
      </c>
      <c r="R46" s="296" t="s">
        <v>18</v>
      </c>
      <c r="S46" s="296" t="s">
        <v>18</v>
      </c>
      <c r="T46" s="296" t="s">
        <v>18</v>
      </c>
      <c r="U46" s="296" t="s">
        <v>18</v>
      </c>
      <c r="V46" s="296" t="s">
        <v>18</v>
      </c>
      <c r="W46" s="296" t="s">
        <v>18</v>
      </c>
      <c r="X46" s="296" t="s">
        <v>18</v>
      </c>
      <c r="Y46" s="296" t="s">
        <v>18</v>
      </c>
      <c r="Z46" s="296">
        <v>3</v>
      </c>
      <c r="AA46" s="296">
        <v>3</v>
      </c>
      <c r="AB46" s="296">
        <v>3</v>
      </c>
      <c r="AC46" s="296" t="s">
        <v>18</v>
      </c>
      <c r="AD46" s="296" t="s">
        <v>18</v>
      </c>
      <c r="AE46" s="296">
        <v>2</v>
      </c>
      <c r="AF46" s="296">
        <v>4</v>
      </c>
      <c r="AG46" s="296">
        <v>4</v>
      </c>
      <c r="AH46" s="296">
        <v>4</v>
      </c>
      <c r="AI46" s="296" t="s">
        <v>18</v>
      </c>
      <c r="AJ46" s="296" t="s">
        <v>18</v>
      </c>
      <c r="AK46" s="296">
        <v>1</v>
      </c>
      <c r="AL46" s="296">
        <v>1</v>
      </c>
      <c r="AM46" s="296">
        <v>1</v>
      </c>
      <c r="AN46" s="296">
        <v>2</v>
      </c>
      <c r="AO46" s="296">
        <v>2</v>
      </c>
      <c r="AP46" s="296">
        <v>1</v>
      </c>
      <c r="AQ46" s="296">
        <v>1</v>
      </c>
      <c r="AR46" s="296">
        <v>1</v>
      </c>
      <c r="AS46" s="296">
        <v>2</v>
      </c>
      <c r="AT46" s="296">
        <v>1</v>
      </c>
      <c r="AU46" s="296">
        <v>1</v>
      </c>
      <c r="AV46" s="296" t="s">
        <v>18</v>
      </c>
      <c r="AW46" s="296" t="s">
        <v>18</v>
      </c>
      <c r="AX46" s="296" t="s">
        <v>18</v>
      </c>
      <c r="AY46" s="296">
        <v>1</v>
      </c>
      <c r="AZ46" s="296">
        <v>1</v>
      </c>
      <c r="BA46" s="296">
        <v>1</v>
      </c>
      <c r="BB46" s="296">
        <v>2</v>
      </c>
      <c r="BC46" s="296">
        <v>1</v>
      </c>
      <c r="BD46" s="296">
        <v>3</v>
      </c>
      <c r="BE46" s="296">
        <v>3</v>
      </c>
      <c r="BF46" s="296">
        <v>1</v>
      </c>
      <c r="BG46" s="296">
        <v>1</v>
      </c>
      <c r="BH46" s="296">
        <v>3</v>
      </c>
      <c r="BI46" s="296">
        <v>5</v>
      </c>
      <c r="BJ46" s="296">
        <v>7</v>
      </c>
      <c r="BK46" s="296">
        <v>5</v>
      </c>
      <c r="BL46" s="296">
        <v>2</v>
      </c>
      <c r="BM46" s="296">
        <v>4</v>
      </c>
      <c r="BN46" s="296">
        <v>3</v>
      </c>
      <c r="BO46" s="296">
        <v>4</v>
      </c>
      <c r="BP46" s="296">
        <v>5</v>
      </c>
      <c r="BQ46" s="296">
        <v>3</v>
      </c>
      <c r="BR46" s="296">
        <v>4</v>
      </c>
      <c r="BS46" s="296">
        <v>1</v>
      </c>
      <c r="BT46" s="296">
        <v>2</v>
      </c>
      <c r="BU46" s="296">
        <v>2</v>
      </c>
      <c r="BV46" s="296">
        <v>1</v>
      </c>
      <c r="BW46" s="296">
        <v>1</v>
      </c>
    </row>
    <row r="47" spans="1:75" x14ac:dyDescent="0.25">
      <c r="A47" t="s">
        <v>43</v>
      </c>
      <c r="B47" s="296">
        <v>38</v>
      </c>
      <c r="C47" s="296">
        <v>30</v>
      </c>
      <c r="D47" s="296">
        <v>34</v>
      </c>
      <c r="E47" s="296">
        <v>36</v>
      </c>
      <c r="F47" s="296">
        <v>27</v>
      </c>
      <c r="G47" s="296">
        <v>24</v>
      </c>
      <c r="H47" s="296">
        <v>23</v>
      </c>
      <c r="I47" s="296">
        <v>29</v>
      </c>
      <c r="J47" s="296">
        <v>25</v>
      </c>
      <c r="K47" s="296">
        <v>21</v>
      </c>
      <c r="L47" s="296">
        <v>22</v>
      </c>
      <c r="M47" s="296">
        <v>19</v>
      </c>
      <c r="N47" s="296">
        <v>24</v>
      </c>
      <c r="O47" s="296">
        <v>27</v>
      </c>
      <c r="P47" s="296">
        <v>33</v>
      </c>
      <c r="Q47" s="296">
        <v>28</v>
      </c>
      <c r="R47" s="296">
        <v>23</v>
      </c>
      <c r="S47" s="296">
        <v>18</v>
      </c>
      <c r="T47" s="296">
        <v>14</v>
      </c>
      <c r="U47" s="296">
        <v>10</v>
      </c>
      <c r="V47" s="296">
        <v>6</v>
      </c>
      <c r="W47" s="296">
        <v>8</v>
      </c>
      <c r="X47" s="296">
        <v>11</v>
      </c>
      <c r="Y47" s="296">
        <v>11</v>
      </c>
      <c r="Z47" s="296">
        <v>11</v>
      </c>
      <c r="AA47" s="296">
        <v>9</v>
      </c>
      <c r="AB47" s="296">
        <v>10</v>
      </c>
      <c r="AC47" s="296">
        <v>24</v>
      </c>
      <c r="AD47" s="296">
        <v>23</v>
      </c>
      <c r="AE47" s="296">
        <v>20</v>
      </c>
      <c r="AF47" s="296">
        <v>22</v>
      </c>
      <c r="AG47" s="296">
        <v>26</v>
      </c>
      <c r="AH47" s="296">
        <v>28</v>
      </c>
      <c r="AI47" s="296">
        <v>13</v>
      </c>
      <c r="AJ47" s="296">
        <v>19</v>
      </c>
      <c r="AK47" s="296">
        <v>12</v>
      </c>
      <c r="AL47" s="296">
        <v>11</v>
      </c>
      <c r="AM47" s="296">
        <v>17</v>
      </c>
      <c r="AN47" s="296">
        <v>12</v>
      </c>
      <c r="AO47" s="296">
        <v>13</v>
      </c>
      <c r="AP47" s="296">
        <v>8</v>
      </c>
      <c r="AQ47" s="296">
        <v>10</v>
      </c>
      <c r="AR47" s="296">
        <v>13</v>
      </c>
      <c r="AS47" s="296">
        <v>13</v>
      </c>
      <c r="AT47" s="296">
        <v>16</v>
      </c>
      <c r="AU47" s="296">
        <v>12</v>
      </c>
      <c r="AV47" s="296">
        <v>9</v>
      </c>
      <c r="AW47" s="296">
        <v>9</v>
      </c>
      <c r="AX47" s="296">
        <v>8</v>
      </c>
      <c r="AY47" s="296">
        <v>6</v>
      </c>
      <c r="AZ47" s="296">
        <v>5</v>
      </c>
      <c r="BA47" s="296">
        <v>5</v>
      </c>
      <c r="BB47" s="296">
        <v>8</v>
      </c>
      <c r="BC47" s="296">
        <v>8</v>
      </c>
      <c r="BD47" s="296">
        <v>8</v>
      </c>
      <c r="BE47" s="296">
        <v>9</v>
      </c>
      <c r="BF47" s="296">
        <v>5</v>
      </c>
      <c r="BG47" s="296">
        <v>5</v>
      </c>
      <c r="BH47" s="296">
        <v>10</v>
      </c>
      <c r="BI47" s="296">
        <v>15</v>
      </c>
      <c r="BJ47" s="296">
        <v>14</v>
      </c>
      <c r="BK47" s="296">
        <v>16</v>
      </c>
      <c r="BL47" s="296">
        <v>21</v>
      </c>
      <c r="BM47" s="296">
        <v>9</v>
      </c>
      <c r="BN47" s="296">
        <v>7</v>
      </c>
      <c r="BO47" s="296">
        <v>11</v>
      </c>
      <c r="BP47" s="296">
        <v>13</v>
      </c>
      <c r="BQ47" s="296">
        <v>12</v>
      </c>
      <c r="BR47" s="296">
        <v>17</v>
      </c>
      <c r="BS47" s="296">
        <v>14</v>
      </c>
      <c r="BT47" s="296">
        <v>11</v>
      </c>
      <c r="BU47" s="296">
        <v>9</v>
      </c>
      <c r="BV47" s="296">
        <v>12</v>
      </c>
      <c r="BW47" s="296">
        <v>10</v>
      </c>
    </row>
    <row r="48" spans="1:75" x14ac:dyDescent="0.25">
      <c r="A48" t="s">
        <v>44</v>
      </c>
      <c r="B48" s="296">
        <v>8</v>
      </c>
      <c r="C48" s="296">
        <v>8</v>
      </c>
      <c r="D48" s="296">
        <v>8</v>
      </c>
      <c r="E48" s="296">
        <v>10</v>
      </c>
      <c r="F48" s="296">
        <v>13</v>
      </c>
      <c r="G48" s="296">
        <v>13</v>
      </c>
      <c r="H48" s="296">
        <v>13</v>
      </c>
      <c r="I48" s="296">
        <v>12</v>
      </c>
      <c r="J48" s="296">
        <v>13</v>
      </c>
      <c r="K48" s="296">
        <v>17</v>
      </c>
      <c r="L48" s="296">
        <v>14</v>
      </c>
      <c r="M48" s="296">
        <v>14</v>
      </c>
      <c r="N48" s="296">
        <v>8</v>
      </c>
      <c r="O48" s="296">
        <v>11</v>
      </c>
      <c r="P48" s="296">
        <v>10</v>
      </c>
      <c r="Q48" s="296">
        <v>12</v>
      </c>
      <c r="R48" s="296">
        <v>16</v>
      </c>
      <c r="S48" s="296">
        <v>18</v>
      </c>
      <c r="T48" s="296">
        <v>19</v>
      </c>
      <c r="U48" s="296">
        <v>19</v>
      </c>
      <c r="V48" s="296">
        <v>17</v>
      </c>
      <c r="W48" s="296">
        <v>12</v>
      </c>
      <c r="X48" s="296">
        <v>16</v>
      </c>
      <c r="Y48" s="296">
        <v>17</v>
      </c>
      <c r="Z48" s="296">
        <v>13</v>
      </c>
      <c r="AA48" s="296">
        <v>9</v>
      </c>
      <c r="AB48" s="296">
        <v>9</v>
      </c>
      <c r="AC48" s="296">
        <v>16</v>
      </c>
      <c r="AD48" s="296">
        <v>18</v>
      </c>
      <c r="AE48" s="296">
        <v>16</v>
      </c>
      <c r="AF48" s="296">
        <v>14</v>
      </c>
      <c r="AG48" s="296">
        <v>15</v>
      </c>
      <c r="AH48" s="296">
        <v>16</v>
      </c>
      <c r="AI48" s="296">
        <v>12</v>
      </c>
      <c r="AJ48" s="296">
        <v>11</v>
      </c>
      <c r="AK48" s="296">
        <v>6</v>
      </c>
      <c r="AL48" s="296">
        <v>9</v>
      </c>
      <c r="AM48" s="296">
        <v>12</v>
      </c>
      <c r="AN48" s="296">
        <v>10</v>
      </c>
      <c r="AO48" s="296">
        <v>3</v>
      </c>
      <c r="AP48" s="296" t="s">
        <v>18</v>
      </c>
      <c r="AQ48" s="296">
        <v>9</v>
      </c>
      <c r="AR48" s="296">
        <v>10</v>
      </c>
      <c r="AS48" s="296">
        <v>27</v>
      </c>
      <c r="AT48" s="296">
        <v>30</v>
      </c>
      <c r="AU48" s="296">
        <v>24</v>
      </c>
      <c r="AV48" s="296">
        <v>19</v>
      </c>
      <c r="AW48" s="296">
        <v>24</v>
      </c>
      <c r="AX48" s="296">
        <v>24</v>
      </c>
      <c r="AY48" s="296">
        <v>30</v>
      </c>
      <c r="AZ48" s="296">
        <v>23</v>
      </c>
      <c r="BA48" s="296">
        <v>17</v>
      </c>
      <c r="BB48" s="296">
        <v>18</v>
      </c>
      <c r="BC48" s="296">
        <v>12</v>
      </c>
      <c r="BD48" s="296">
        <v>5</v>
      </c>
      <c r="BE48" s="296">
        <v>3</v>
      </c>
      <c r="BF48" s="296">
        <v>4</v>
      </c>
      <c r="BG48" s="296">
        <v>6</v>
      </c>
      <c r="BH48" s="296">
        <v>9</v>
      </c>
      <c r="BI48" s="296">
        <v>15</v>
      </c>
      <c r="BJ48" s="296">
        <v>9</v>
      </c>
      <c r="BK48" s="296">
        <v>10</v>
      </c>
      <c r="BL48" s="296">
        <v>12</v>
      </c>
      <c r="BM48" s="296">
        <v>22</v>
      </c>
      <c r="BN48" s="296">
        <v>24</v>
      </c>
      <c r="BO48" s="296">
        <v>23</v>
      </c>
      <c r="BP48" s="296">
        <v>19</v>
      </c>
      <c r="BQ48" s="296">
        <v>18</v>
      </c>
      <c r="BR48" s="296">
        <v>10</v>
      </c>
      <c r="BS48" s="296">
        <v>9</v>
      </c>
      <c r="BT48" s="296">
        <v>9</v>
      </c>
      <c r="BU48" s="296">
        <v>7</v>
      </c>
      <c r="BV48" s="296">
        <v>11</v>
      </c>
      <c r="BW48" s="296">
        <v>22</v>
      </c>
    </row>
    <row r="49" spans="1:75" x14ac:dyDescent="0.25">
      <c r="A49" t="s">
        <v>45</v>
      </c>
      <c r="B49" s="296">
        <v>16</v>
      </c>
      <c r="C49" s="296" t="s">
        <v>18</v>
      </c>
      <c r="D49" s="296">
        <v>1</v>
      </c>
      <c r="E49" s="296" t="s">
        <v>18</v>
      </c>
      <c r="F49" s="296" t="s">
        <v>18</v>
      </c>
      <c r="G49" s="296">
        <v>1</v>
      </c>
      <c r="H49" s="296">
        <v>2</v>
      </c>
      <c r="I49" s="296">
        <v>4</v>
      </c>
      <c r="J49" s="296">
        <v>3</v>
      </c>
      <c r="K49" s="296">
        <v>2</v>
      </c>
      <c r="L49" s="296">
        <v>2</v>
      </c>
      <c r="M49" s="296">
        <v>3</v>
      </c>
      <c r="N49" s="296" t="s">
        <v>18</v>
      </c>
      <c r="O49" s="296">
        <v>1</v>
      </c>
      <c r="P49" s="296" t="s">
        <v>18</v>
      </c>
      <c r="Q49" s="296" t="s">
        <v>18</v>
      </c>
      <c r="R49" s="296" t="s">
        <v>18</v>
      </c>
      <c r="S49" s="296">
        <v>2</v>
      </c>
      <c r="T49" s="296">
        <v>2</v>
      </c>
      <c r="U49" s="296">
        <v>1</v>
      </c>
      <c r="V49" s="296" t="s">
        <v>18</v>
      </c>
      <c r="W49" s="296">
        <v>3</v>
      </c>
      <c r="X49" s="296">
        <v>1</v>
      </c>
      <c r="Y49" s="296">
        <v>1</v>
      </c>
      <c r="Z49" s="296">
        <v>1</v>
      </c>
      <c r="AA49" s="296">
        <v>4</v>
      </c>
      <c r="AB49" s="296">
        <v>7</v>
      </c>
      <c r="AC49" s="296">
        <v>4</v>
      </c>
      <c r="AD49" s="296">
        <v>3</v>
      </c>
      <c r="AE49" s="296">
        <v>9</v>
      </c>
      <c r="AF49" s="296">
        <v>2</v>
      </c>
      <c r="AG49" s="296">
        <v>3</v>
      </c>
      <c r="AH49" s="296">
        <v>2</v>
      </c>
      <c r="AI49" s="296" t="s">
        <v>18</v>
      </c>
      <c r="AJ49" s="296">
        <v>1</v>
      </c>
      <c r="AK49" s="296">
        <v>1</v>
      </c>
      <c r="AL49" s="296">
        <v>4</v>
      </c>
      <c r="AM49" s="296">
        <v>13</v>
      </c>
      <c r="AN49" s="296">
        <v>12</v>
      </c>
      <c r="AO49" s="296">
        <v>12</v>
      </c>
      <c r="AP49" s="296">
        <v>10</v>
      </c>
      <c r="AQ49" s="296">
        <v>17</v>
      </c>
      <c r="AR49" s="296">
        <v>18</v>
      </c>
      <c r="AS49" s="296">
        <v>16</v>
      </c>
      <c r="AT49" s="296">
        <v>14</v>
      </c>
      <c r="AU49" s="296">
        <v>12</v>
      </c>
      <c r="AV49" s="296">
        <v>13</v>
      </c>
      <c r="AW49" s="296">
        <v>11</v>
      </c>
      <c r="AX49" s="296">
        <v>10</v>
      </c>
      <c r="AY49" s="296">
        <v>6</v>
      </c>
      <c r="AZ49" s="296">
        <v>4</v>
      </c>
      <c r="BA49" s="296">
        <v>4</v>
      </c>
      <c r="BB49" s="296">
        <v>7</v>
      </c>
      <c r="BC49" s="296">
        <v>6</v>
      </c>
      <c r="BD49" s="296">
        <v>7</v>
      </c>
      <c r="BE49" s="296">
        <v>8</v>
      </c>
      <c r="BF49" s="296">
        <v>15</v>
      </c>
      <c r="BG49" s="296">
        <v>15</v>
      </c>
      <c r="BH49" s="296">
        <v>11</v>
      </c>
      <c r="BI49" s="296">
        <v>12</v>
      </c>
      <c r="BJ49" s="296">
        <v>14</v>
      </c>
      <c r="BK49" s="296">
        <v>14</v>
      </c>
      <c r="BL49" s="296">
        <v>8</v>
      </c>
      <c r="BM49" s="296">
        <v>7</v>
      </c>
      <c r="BN49" s="296">
        <v>8</v>
      </c>
      <c r="BO49" s="296">
        <v>6</v>
      </c>
      <c r="BP49" s="296">
        <v>9</v>
      </c>
      <c r="BQ49" s="296">
        <v>7</v>
      </c>
      <c r="BR49" s="296">
        <v>4</v>
      </c>
      <c r="BS49" s="296" t="s">
        <v>18</v>
      </c>
      <c r="BT49" s="296">
        <v>1</v>
      </c>
      <c r="BU49" s="296">
        <v>1</v>
      </c>
      <c r="BV49" s="296">
        <v>1</v>
      </c>
      <c r="BW49" s="296">
        <v>3</v>
      </c>
    </row>
    <row r="50" spans="1:75" x14ac:dyDescent="0.25">
      <c r="A50" t="s">
        <v>46</v>
      </c>
      <c r="B50" s="296">
        <v>847</v>
      </c>
      <c r="C50" s="296">
        <v>803</v>
      </c>
      <c r="D50" s="296">
        <v>780</v>
      </c>
      <c r="E50" s="296">
        <v>790</v>
      </c>
      <c r="F50" s="296">
        <v>754</v>
      </c>
      <c r="G50" s="296">
        <v>741</v>
      </c>
      <c r="H50" s="296">
        <v>713</v>
      </c>
      <c r="I50" s="296">
        <v>661</v>
      </c>
      <c r="J50" s="296">
        <v>647</v>
      </c>
      <c r="K50" s="296">
        <v>666</v>
      </c>
      <c r="L50" s="296">
        <v>660</v>
      </c>
      <c r="M50" s="296">
        <v>628</v>
      </c>
      <c r="N50" s="296">
        <v>581</v>
      </c>
      <c r="O50" s="296">
        <v>523</v>
      </c>
      <c r="P50" s="296">
        <v>484</v>
      </c>
      <c r="Q50" s="296">
        <v>454</v>
      </c>
      <c r="R50" s="296">
        <v>396</v>
      </c>
      <c r="S50" s="296">
        <v>373</v>
      </c>
      <c r="T50" s="296">
        <v>364</v>
      </c>
      <c r="U50" s="296">
        <v>302</v>
      </c>
      <c r="V50" s="296">
        <v>291</v>
      </c>
      <c r="W50" s="296">
        <v>283</v>
      </c>
      <c r="X50" s="296">
        <v>262</v>
      </c>
      <c r="Y50" s="296">
        <v>240</v>
      </c>
      <c r="Z50" s="296">
        <v>207</v>
      </c>
      <c r="AA50" s="296">
        <v>199</v>
      </c>
      <c r="AB50" s="296">
        <v>176</v>
      </c>
      <c r="AC50" s="296">
        <v>143</v>
      </c>
      <c r="AD50" s="296">
        <v>135</v>
      </c>
      <c r="AE50" s="296">
        <v>116</v>
      </c>
      <c r="AF50" s="296">
        <v>114</v>
      </c>
      <c r="AG50" s="296">
        <v>118</v>
      </c>
      <c r="AH50" s="296">
        <v>126</v>
      </c>
      <c r="AI50" s="296">
        <v>141</v>
      </c>
      <c r="AJ50" s="296">
        <v>169</v>
      </c>
      <c r="AK50" s="296">
        <v>164</v>
      </c>
      <c r="AL50" s="296">
        <v>175</v>
      </c>
      <c r="AM50" s="296">
        <v>167</v>
      </c>
      <c r="AN50" s="296">
        <v>174</v>
      </c>
      <c r="AO50" s="296">
        <v>171</v>
      </c>
      <c r="AP50" s="296">
        <v>191</v>
      </c>
      <c r="AQ50" s="296">
        <v>230</v>
      </c>
      <c r="AR50" s="296">
        <v>204</v>
      </c>
      <c r="AS50" s="296">
        <v>176</v>
      </c>
      <c r="AT50" s="296">
        <v>172</v>
      </c>
      <c r="AU50" s="296">
        <v>169</v>
      </c>
      <c r="AV50" s="296">
        <v>149</v>
      </c>
      <c r="AW50" s="296">
        <v>128</v>
      </c>
      <c r="AX50" s="296">
        <v>137</v>
      </c>
      <c r="AY50" s="296">
        <v>134</v>
      </c>
      <c r="AZ50" s="296">
        <v>136</v>
      </c>
      <c r="BA50" s="296">
        <v>141</v>
      </c>
      <c r="BB50" s="296">
        <v>173</v>
      </c>
      <c r="BC50" s="296">
        <v>194</v>
      </c>
      <c r="BD50" s="296">
        <v>206</v>
      </c>
      <c r="BE50" s="296">
        <v>215</v>
      </c>
      <c r="BF50" s="296">
        <v>246</v>
      </c>
      <c r="BG50" s="296">
        <v>231</v>
      </c>
      <c r="BH50" s="296">
        <v>237</v>
      </c>
      <c r="BI50" s="296">
        <v>239</v>
      </c>
      <c r="BJ50" s="296">
        <v>264</v>
      </c>
      <c r="BK50" s="296">
        <v>259</v>
      </c>
      <c r="BL50" s="296">
        <v>229</v>
      </c>
      <c r="BM50" s="296">
        <v>204</v>
      </c>
      <c r="BN50" s="296">
        <v>200</v>
      </c>
      <c r="BO50" s="296">
        <v>202</v>
      </c>
      <c r="BP50" s="296">
        <v>220</v>
      </c>
      <c r="BQ50" s="296">
        <v>220</v>
      </c>
      <c r="BR50" s="296">
        <v>229</v>
      </c>
      <c r="BS50" s="296">
        <v>235</v>
      </c>
      <c r="BT50" s="296">
        <v>244</v>
      </c>
      <c r="BU50" s="296">
        <v>263</v>
      </c>
      <c r="BV50" s="296">
        <v>266</v>
      </c>
      <c r="BW50" s="296">
        <v>264</v>
      </c>
    </row>
    <row r="51" spans="1:75" x14ac:dyDescent="0.25">
      <c r="A51" t="s">
        <v>47</v>
      </c>
      <c r="B51" s="296">
        <v>49</v>
      </c>
      <c r="C51" s="296">
        <v>48</v>
      </c>
      <c r="D51" s="296">
        <v>41</v>
      </c>
      <c r="E51" s="296">
        <v>43</v>
      </c>
      <c r="F51" s="296">
        <v>44</v>
      </c>
      <c r="G51" s="296">
        <v>39</v>
      </c>
      <c r="H51" s="296">
        <v>32</v>
      </c>
      <c r="I51" s="296">
        <v>21</v>
      </c>
      <c r="J51" s="296">
        <v>17</v>
      </c>
      <c r="K51" s="296">
        <v>16</v>
      </c>
      <c r="L51" s="296">
        <v>19</v>
      </c>
      <c r="M51" s="296">
        <v>33</v>
      </c>
      <c r="N51" s="296">
        <v>24</v>
      </c>
      <c r="O51" s="296">
        <v>26</v>
      </c>
      <c r="P51" s="296">
        <v>28</v>
      </c>
      <c r="Q51" s="296">
        <v>29</v>
      </c>
      <c r="R51" s="296">
        <v>25</v>
      </c>
      <c r="S51" s="296">
        <v>27</v>
      </c>
      <c r="T51" s="296">
        <v>25</v>
      </c>
      <c r="U51" s="296">
        <v>34</v>
      </c>
      <c r="V51" s="296">
        <v>43</v>
      </c>
      <c r="W51" s="296">
        <v>64</v>
      </c>
      <c r="X51" s="296">
        <v>75</v>
      </c>
      <c r="Y51" s="296">
        <v>50</v>
      </c>
      <c r="Z51" s="296">
        <v>50</v>
      </c>
      <c r="AA51" s="296">
        <v>43</v>
      </c>
      <c r="AB51" s="296">
        <v>33</v>
      </c>
      <c r="AC51" s="296">
        <v>30</v>
      </c>
      <c r="AD51" s="296">
        <v>40</v>
      </c>
      <c r="AE51" s="296">
        <v>41</v>
      </c>
      <c r="AF51" s="296">
        <v>35</v>
      </c>
      <c r="AG51" s="296">
        <v>24</v>
      </c>
      <c r="AH51" s="296">
        <v>28</v>
      </c>
      <c r="AI51" s="296">
        <v>29</v>
      </c>
      <c r="AJ51" s="296">
        <v>38</v>
      </c>
      <c r="AK51" s="296">
        <v>32</v>
      </c>
      <c r="AL51" s="296">
        <v>28</v>
      </c>
      <c r="AM51" s="296">
        <v>42</v>
      </c>
      <c r="AN51" s="296">
        <v>35</v>
      </c>
      <c r="AO51" s="296">
        <v>31</v>
      </c>
      <c r="AP51" s="296">
        <v>30</v>
      </c>
      <c r="AQ51" s="296">
        <v>32</v>
      </c>
      <c r="AR51" s="296">
        <v>31</v>
      </c>
      <c r="AS51" s="296">
        <v>40</v>
      </c>
      <c r="AT51" s="296">
        <v>38</v>
      </c>
      <c r="AU51" s="296">
        <v>35</v>
      </c>
      <c r="AV51" s="296">
        <v>43</v>
      </c>
      <c r="AW51" s="296">
        <v>43</v>
      </c>
      <c r="AX51" s="296">
        <v>39</v>
      </c>
      <c r="AY51" s="296">
        <v>28</v>
      </c>
      <c r="AZ51" s="296">
        <v>38</v>
      </c>
      <c r="BA51" s="296">
        <v>39</v>
      </c>
      <c r="BB51" s="296">
        <v>34</v>
      </c>
      <c r="BC51" s="296">
        <v>29</v>
      </c>
      <c r="BD51" s="296">
        <v>27</v>
      </c>
      <c r="BE51" s="296">
        <v>22</v>
      </c>
      <c r="BF51" s="296">
        <v>26</v>
      </c>
      <c r="BG51" s="296">
        <v>24</v>
      </c>
      <c r="BH51" s="296">
        <v>39</v>
      </c>
      <c r="BI51" s="296">
        <v>52</v>
      </c>
      <c r="BJ51" s="296">
        <v>56</v>
      </c>
      <c r="BK51" s="296">
        <v>67</v>
      </c>
      <c r="BL51" s="296">
        <v>71</v>
      </c>
      <c r="BM51" s="296">
        <v>52</v>
      </c>
      <c r="BN51" s="296">
        <v>51</v>
      </c>
      <c r="BO51" s="296">
        <v>59</v>
      </c>
      <c r="BP51" s="296">
        <v>51</v>
      </c>
      <c r="BQ51" s="296">
        <v>61</v>
      </c>
      <c r="BR51" s="296">
        <v>86</v>
      </c>
      <c r="BS51" s="296">
        <v>74</v>
      </c>
      <c r="BT51" s="296">
        <v>58</v>
      </c>
      <c r="BU51" s="296">
        <v>41</v>
      </c>
      <c r="BV51" s="296">
        <v>41</v>
      </c>
      <c r="BW51" s="296">
        <v>44</v>
      </c>
    </row>
    <row r="52" spans="1:75" x14ac:dyDescent="0.25">
      <c r="A52" t="s">
        <v>48</v>
      </c>
      <c r="B52" s="296">
        <v>6</v>
      </c>
      <c r="C52" s="296">
        <v>6</v>
      </c>
      <c r="D52" s="296">
        <v>4</v>
      </c>
      <c r="E52" s="296">
        <v>4</v>
      </c>
      <c r="F52" s="296">
        <v>4</v>
      </c>
      <c r="G52" s="296">
        <v>2</v>
      </c>
      <c r="H52" s="296">
        <v>4</v>
      </c>
      <c r="I52" s="296">
        <v>5</v>
      </c>
      <c r="J52" s="296">
        <v>7</v>
      </c>
      <c r="K52" s="296">
        <v>4</v>
      </c>
      <c r="L52" s="296">
        <v>4</v>
      </c>
      <c r="M52" s="296">
        <v>1</v>
      </c>
      <c r="N52" s="296">
        <v>3</v>
      </c>
      <c r="O52" s="296">
        <v>6</v>
      </c>
      <c r="P52" s="296">
        <v>3</v>
      </c>
      <c r="Q52" s="296">
        <v>2</v>
      </c>
      <c r="R52" s="296">
        <v>2</v>
      </c>
      <c r="S52" s="296" t="s">
        <v>18</v>
      </c>
      <c r="T52" s="296">
        <v>1</v>
      </c>
      <c r="U52" s="296" t="s">
        <v>18</v>
      </c>
      <c r="V52" s="296" t="s">
        <v>18</v>
      </c>
      <c r="W52" s="296" t="s">
        <v>18</v>
      </c>
      <c r="X52" s="296" t="s">
        <v>18</v>
      </c>
      <c r="Y52" s="296">
        <v>4</v>
      </c>
      <c r="Z52" s="296">
        <v>6</v>
      </c>
      <c r="AA52" s="296">
        <v>7</v>
      </c>
      <c r="AB52" s="296">
        <v>5</v>
      </c>
      <c r="AC52" s="296">
        <v>4</v>
      </c>
      <c r="AD52" s="296">
        <v>2</v>
      </c>
      <c r="AE52" s="296">
        <v>2</v>
      </c>
      <c r="AF52" s="296">
        <v>2</v>
      </c>
      <c r="AG52" s="296">
        <v>1</v>
      </c>
      <c r="AH52" s="296">
        <v>1</v>
      </c>
      <c r="AI52" s="296">
        <v>1</v>
      </c>
      <c r="AJ52" s="296">
        <v>5</v>
      </c>
      <c r="AK52" s="296">
        <v>2</v>
      </c>
      <c r="AL52" s="296">
        <v>2</v>
      </c>
      <c r="AM52" s="296">
        <v>2</v>
      </c>
      <c r="AN52" s="296">
        <v>2</v>
      </c>
      <c r="AO52" s="296">
        <v>3</v>
      </c>
      <c r="AP52" s="296">
        <v>8</v>
      </c>
      <c r="AQ52" s="296">
        <v>9</v>
      </c>
      <c r="AR52" s="296">
        <v>11</v>
      </c>
      <c r="AS52" s="296">
        <v>1</v>
      </c>
      <c r="AT52" s="296">
        <v>4</v>
      </c>
      <c r="AU52" s="296">
        <v>11</v>
      </c>
      <c r="AV52" s="296">
        <v>9</v>
      </c>
      <c r="AW52" s="296">
        <v>3</v>
      </c>
      <c r="AX52" s="296">
        <v>7</v>
      </c>
      <c r="AY52" s="296">
        <v>11</v>
      </c>
      <c r="AZ52" s="296">
        <v>15</v>
      </c>
      <c r="BA52" s="296">
        <v>4</v>
      </c>
      <c r="BB52" s="296">
        <v>5</v>
      </c>
      <c r="BC52" s="296">
        <v>4</v>
      </c>
      <c r="BD52" s="296">
        <v>4</v>
      </c>
      <c r="BE52" s="296">
        <v>2</v>
      </c>
      <c r="BF52" s="296">
        <v>2</v>
      </c>
      <c r="BG52" s="296">
        <v>3</v>
      </c>
      <c r="BH52" s="296">
        <v>3</v>
      </c>
      <c r="BI52" s="296" t="s">
        <v>18</v>
      </c>
      <c r="BJ52" s="296" t="s">
        <v>18</v>
      </c>
      <c r="BK52" s="296">
        <v>4</v>
      </c>
      <c r="BL52" s="296">
        <v>2</v>
      </c>
      <c r="BM52" s="296">
        <v>2</v>
      </c>
      <c r="BN52" s="296" t="s">
        <v>18</v>
      </c>
      <c r="BO52" s="296" t="s">
        <v>18</v>
      </c>
      <c r="BP52" s="296">
        <v>1</v>
      </c>
      <c r="BQ52" s="296">
        <v>4</v>
      </c>
      <c r="BR52" s="296">
        <v>7</v>
      </c>
      <c r="BS52" s="296">
        <v>9</v>
      </c>
      <c r="BT52" s="296">
        <v>7</v>
      </c>
      <c r="BU52" s="296">
        <v>2</v>
      </c>
      <c r="BV52" s="296" t="s">
        <v>18</v>
      </c>
      <c r="BW52" s="296">
        <v>2</v>
      </c>
    </row>
    <row r="53" spans="1:75" x14ac:dyDescent="0.25">
      <c r="A53" t="s">
        <v>49</v>
      </c>
      <c r="B53" s="296">
        <v>785</v>
      </c>
      <c r="C53" s="296">
        <v>627</v>
      </c>
      <c r="D53" s="296">
        <v>588</v>
      </c>
      <c r="E53" s="296">
        <v>535</v>
      </c>
      <c r="F53" s="296">
        <v>526</v>
      </c>
      <c r="G53" s="296">
        <v>499</v>
      </c>
      <c r="H53" s="296">
        <v>464</v>
      </c>
      <c r="I53" s="296">
        <v>449</v>
      </c>
      <c r="J53" s="296">
        <v>438</v>
      </c>
      <c r="K53" s="296">
        <v>431</v>
      </c>
      <c r="L53" s="296">
        <v>457</v>
      </c>
      <c r="M53" s="296">
        <v>453</v>
      </c>
      <c r="N53" s="296">
        <v>489</v>
      </c>
      <c r="O53" s="296">
        <v>485</v>
      </c>
      <c r="P53" s="296">
        <v>496</v>
      </c>
      <c r="Q53" s="296">
        <v>521</v>
      </c>
      <c r="R53" s="296">
        <v>505</v>
      </c>
      <c r="S53" s="296">
        <v>480</v>
      </c>
      <c r="T53" s="296">
        <v>531</v>
      </c>
      <c r="U53" s="296">
        <v>540</v>
      </c>
      <c r="V53" s="296">
        <v>580</v>
      </c>
      <c r="W53" s="296">
        <v>501</v>
      </c>
      <c r="X53" s="296">
        <v>492</v>
      </c>
      <c r="Y53" s="296">
        <v>474</v>
      </c>
      <c r="Z53" s="296">
        <v>426</v>
      </c>
      <c r="AA53" s="296">
        <v>429</v>
      </c>
      <c r="AB53" s="296">
        <v>489</v>
      </c>
      <c r="AC53" s="296">
        <v>511</v>
      </c>
      <c r="AD53" s="296">
        <v>568</v>
      </c>
      <c r="AE53" s="296">
        <v>625</v>
      </c>
      <c r="AF53" s="296">
        <v>628</v>
      </c>
      <c r="AG53" s="296">
        <v>585</v>
      </c>
      <c r="AH53" s="296">
        <v>636</v>
      </c>
      <c r="AI53" s="296">
        <v>648</v>
      </c>
      <c r="AJ53" s="296">
        <v>636</v>
      </c>
      <c r="AK53" s="296">
        <v>661</v>
      </c>
      <c r="AL53" s="296">
        <v>671</v>
      </c>
      <c r="AM53" s="296">
        <v>654</v>
      </c>
      <c r="AN53" s="296">
        <v>579</v>
      </c>
      <c r="AO53" s="296">
        <v>646</v>
      </c>
      <c r="AP53" s="296">
        <v>604</v>
      </c>
      <c r="AQ53" s="296">
        <v>550</v>
      </c>
      <c r="AR53" s="296">
        <v>493</v>
      </c>
      <c r="AS53" s="296">
        <v>398</v>
      </c>
      <c r="AT53" s="296">
        <v>347</v>
      </c>
      <c r="AU53" s="296">
        <v>385</v>
      </c>
      <c r="AV53" s="296">
        <v>388</v>
      </c>
      <c r="AW53" s="296">
        <v>479</v>
      </c>
      <c r="AX53" s="296">
        <v>516</v>
      </c>
      <c r="AY53" s="296">
        <v>522</v>
      </c>
      <c r="AZ53" s="296">
        <v>498</v>
      </c>
      <c r="BA53" s="296">
        <v>526</v>
      </c>
      <c r="BB53" s="296">
        <v>587</v>
      </c>
      <c r="BC53" s="296">
        <v>630</v>
      </c>
      <c r="BD53" s="296">
        <v>646</v>
      </c>
      <c r="BE53" s="296">
        <v>654</v>
      </c>
      <c r="BF53" s="296">
        <v>609</v>
      </c>
      <c r="BG53" s="296">
        <v>510</v>
      </c>
      <c r="BH53" s="296">
        <v>543</v>
      </c>
      <c r="BI53" s="296">
        <v>586</v>
      </c>
      <c r="BJ53" s="296">
        <v>596</v>
      </c>
      <c r="BK53" s="296">
        <v>558</v>
      </c>
      <c r="BL53" s="296">
        <v>580</v>
      </c>
      <c r="BM53" s="296">
        <v>571</v>
      </c>
      <c r="BN53" s="296">
        <v>585</v>
      </c>
      <c r="BO53" s="296">
        <v>608</v>
      </c>
      <c r="BP53" s="296">
        <v>697</v>
      </c>
      <c r="BQ53" s="296">
        <v>688</v>
      </c>
      <c r="BR53" s="296">
        <v>704</v>
      </c>
      <c r="BS53" s="296">
        <v>678</v>
      </c>
      <c r="BT53" s="296">
        <v>677</v>
      </c>
      <c r="BU53" s="296">
        <v>606</v>
      </c>
      <c r="BV53" s="296">
        <v>511</v>
      </c>
      <c r="BW53" s="296">
        <v>480</v>
      </c>
    </row>
    <row r="54" spans="1:75" x14ac:dyDescent="0.25">
      <c r="A54" t="s">
        <v>50</v>
      </c>
      <c r="B54" s="296">
        <v>841</v>
      </c>
      <c r="C54" s="296">
        <v>527</v>
      </c>
      <c r="D54" s="296">
        <v>373</v>
      </c>
      <c r="E54" s="296">
        <v>352</v>
      </c>
      <c r="F54" s="296">
        <v>391</v>
      </c>
      <c r="G54" s="296">
        <v>361</v>
      </c>
      <c r="H54" s="296">
        <v>396</v>
      </c>
      <c r="I54" s="296">
        <v>301</v>
      </c>
      <c r="J54" s="296">
        <v>275</v>
      </c>
      <c r="K54" s="296">
        <v>221</v>
      </c>
      <c r="L54" s="296">
        <v>193</v>
      </c>
      <c r="M54" s="296">
        <v>154</v>
      </c>
      <c r="N54" s="296">
        <v>180</v>
      </c>
      <c r="O54" s="296">
        <v>137</v>
      </c>
      <c r="P54" s="296">
        <v>124</v>
      </c>
      <c r="Q54" s="296">
        <v>111</v>
      </c>
      <c r="R54" s="296">
        <v>115</v>
      </c>
      <c r="S54" s="296">
        <v>108</v>
      </c>
      <c r="T54" s="296">
        <v>84</v>
      </c>
      <c r="U54" s="296">
        <v>83</v>
      </c>
      <c r="V54" s="296">
        <v>59</v>
      </c>
      <c r="W54" s="296">
        <v>103</v>
      </c>
      <c r="X54" s="296">
        <v>96</v>
      </c>
      <c r="Y54" s="296">
        <v>72</v>
      </c>
      <c r="Z54" s="296">
        <v>88</v>
      </c>
      <c r="AA54" s="296">
        <v>74</v>
      </c>
      <c r="AB54" s="296">
        <v>114</v>
      </c>
      <c r="AC54" s="296">
        <v>142</v>
      </c>
      <c r="AD54" s="296">
        <v>130</v>
      </c>
      <c r="AE54" s="296">
        <v>146</v>
      </c>
      <c r="AF54" s="296">
        <v>133</v>
      </c>
      <c r="AG54" s="296">
        <v>110</v>
      </c>
      <c r="AH54" s="296">
        <v>130</v>
      </c>
      <c r="AI54" s="296">
        <v>121</v>
      </c>
      <c r="AJ54" s="296">
        <v>113</v>
      </c>
      <c r="AK54" s="296">
        <v>119</v>
      </c>
      <c r="AL54" s="296">
        <v>96</v>
      </c>
      <c r="AM54" s="296">
        <v>90</v>
      </c>
      <c r="AN54" s="296">
        <v>84</v>
      </c>
      <c r="AO54" s="296">
        <v>118</v>
      </c>
      <c r="AP54" s="296">
        <v>144</v>
      </c>
      <c r="AQ54" s="296">
        <v>174</v>
      </c>
      <c r="AR54" s="296">
        <v>205</v>
      </c>
      <c r="AS54" s="296">
        <v>250</v>
      </c>
      <c r="AT54" s="296">
        <v>269</v>
      </c>
      <c r="AU54" s="296">
        <v>310</v>
      </c>
      <c r="AV54" s="296">
        <v>250</v>
      </c>
      <c r="AW54" s="296">
        <v>215</v>
      </c>
      <c r="AX54" s="296">
        <v>217</v>
      </c>
      <c r="AY54" s="296">
        <v>142</v>
      </c>
      <c r="AZ54" s="296">
        <v>113</v>
      </c>
      <c r="BA54" s="296">
        <v>118</v>
      </c>
      <c r="BB54" s="296">
        <v>91</v>
      </c>
      <c r="BC54" s="296">
        <v>91</v>
      </c>
      <c r="BD54" s="296">
        <v>74</v>
      </c>
      <c r="BE54" s="296">
        <v>76</v>
      </c>
      <c r="BF54" s="296">
        <v>65</v>
      </c>
      <c r="BG54" s="296">
        <v>67</v>
      </c>
      <c r="BH54" s="296">
        <v>84</v>
      </c>
      <c r="BI54" s="296">
        <v>57</v>
      </c>
      <c r="BJ54" s="296">
        <v>52</v>
      </c>
      <c r="BK54" s="296">
        <v>52</v>
      </c>
      <c r="BL54" s="296">
        <v>75</v>
      </c>
      <c r="BM54" s="296">
        <v>82</v>
      </c>
      <c r="BN54" s="296">
        <v>103</v>
      </c>
      <c r="BO54" s="296">
        <v>102</v>
      </c>
      <c r="BP54" s="296">
        <v>119</v>
      </c>
      <c r="BQ54" s="296">
        <v>125</v>
      </c>
      <c r="BR54" s="296">
        <v>137</v>
      </c>
      <c r="BS54" s="296">
        <v>158</v>
      </c>
      <c r="BT54" s="296">
        <v>154</v>
      </c>
      <c r="BU54" s="296">
        <v>150</v>
      </c>
      <c r="BV54" s="296">
        <v>139</v>
      </c>
      <c r="BW54" s="296">
        <v>132</v>
      </c>
    </row>
    <row r="55" spans="1:75" x14ac:dyDescent="0.25">
      <c r="A55" t="s">
        <v>51</v>
      </c>
      <c r="B55" s="296">
        <v>5</v>
      </c>
      <c r="C55" s="296">
        <v>6</v>
      </c>
      <c r="D55" s="296">
        <v>13</v>
      </c>
      <c r="E55" s="296">
        <v>11</v>
      </c>
      <c r="F55" s="296">
        <v>6</v>
      </c>
      <c r="G55" s="296">
        <v>6</v>
      </c>
      <c r="H55" s="296" t="s">
        <v>18</v>
      </c>
      <c r="I55" s="296">
        <v>4</v>
      </c>
      <c r="J55" s="296">
        <v>3</v>
      </c>
      <c r="K55" s="296">
        <v>3</v>
      </c>
      <c r="L55" s="296">
        <v>3</v>
      </c>
      <c r="M55" s="296">
        <v>3</v>
      </c>
      <c r="N55" s="296" t="s">
        <v>18</v>
      </c>
      <c r="O55" s="296">
        <v>2</v>
      </c>
      <c r="P55" s="296">
        <v>7</v>
      </c>
      <c r="Q55" s="296">
        <v>6</v>
      </c>
      <c r="R55" s="296">
        <v>8</v>
      </c>
      <c r="S55" s="296">
        <v>9</v>
      </c>
      <c r="T55" s="296">
        <v>12</v>
      </c>
      <c r="U55" s="296">
        <v>12</v>
      </c>
      <c r="V55" s="296">
        <v>7</v>
      </c>
      <c r="W55" s="296">
        <v>19</v>
      </c>
      <c r="X55" s="296">
        <v>20</v>
      </c>
      <c r="Y55" s="296">
        <v>10</v>
      </c>
      <c r="Z55" s="296">
        <v>8</v>
      </c>
      <c r="AA55" s="296">
        <v>10</v>
      </c>
      <c r="AB55" s="296">
        <v>8</v>
      </c>
      <c r="AC55" s="296">
        <v>7</v>
      </c>
      <c r="AD55" s="296">
        <v>5</v>
      </c>
      <c r="AE55" s="296">
        <v>4</v>
      </c>
      <c r="AF55" s="296">
        <v>1</v>
      </c>
      <c r="AG55" s="296">
        <v>7</v>
      </c>
      <c r="AH55" s="296">
        <v>16</v>
      </c>
      <c r="AI55" s="296">
        <v>16</v>
      </c>
      <c r="AJ55" s="296">
        <v>16</v>
      </c>
      <c r="AK55" s="296">
        <v>11</v>
      </c>
      <c r="AL55" s="296">
        <v>3</v>
      </c>
      <c r="AM55" s="296">
        <v>5</v>
      </c>
      <c r="AN55" s="296">
        <v>6</v>
      </c>
      <c r="AO55" s="296">
        <v>11</v>
      </c>
      <c r="AP55" s="296">
        <v>9</v>
      </c>
      <c r="AQ55" s="296">
        <v>12</v>
      </c>
      <c r="AR55" s="296">
        <v>9</v>
      </c>
      <c r="AS55" s="296">
        <v>9</v>
      </c>
      <c r="AT55" s="296">
        <v>9</v>
      </c>
      <c r="AU55" s="296">
        <v>9</v>
      </c>
      <c r="AV55" s="296">
        <v>10</v>
      </c>
      <c r="AW55" s="296">
        <v>9</v>
      </c>
      <c r="AX55" s="296">
        <v>10</v>
      </c>
      <c r="AY55" s="296">
        <v>10</v>
      </c>
      <c r="AZ55" s="296">
        <v>6</v>
      </c>
      <c r="BA55" s="296">
        <v>10</v>
      </c>
      <c r="BB55" s="296">
        <v>9</v>
      </c>
      <c r="BC55" s="296">
        <v>10</v>
      </c>
      <c r="BD55" s="296">
        <v>7</v>
      </c>
      <c r="BE55" s="296">
        <v>6</v>
      </c>
      <c r="BF55" s="296">
        <v>6</v>
      </c>
      <c r="BG55" s="296">
        <v>6</v>
      </c>
      <c r="BH55" s="296">
        <v>4</v>
      </c>
      <c r="BI55" s="296">
        <v>7</v>
      </c>
      <c r="BJ55" s="296">
        <v>7</v>
      </c>
      <c r="BK55" s="296">
        <v>3</v>
      </c>
      <c r="BL55" s="296" t="s">
        <v>18</v>
      </c>
      <c r="BM55" s="296" t="s">
        <v>18</v>
      </c>
      <c r="BN55" s="296" t="s">
        <v>18</v>
      </c>
      <c r="BO55" s="296">
        <v>6</v>
      </c>
      <c r="BP55" s="296">
        <v>8</v>
      </c>
      <c r="BQ55" s="296">
        <v>8</v>
      </c>
      <c r="BR55" s="296">
        <v>4</v>
      </c>
      <c r="BS55" s="296">
        <v>9</v>
      </c>
      <c r="BT55" s="296">
        <v>8</v>
      </c>
      <c r="BU55" s="296">
        <v>8</v>
      </c>
      <c r="BV55" s="296">
        <v>9</v>
      </c>
      <c r="BW55" s="296">
        <v>5</v>
      </c>
    </row>
    <row r="56" spans="1:75" x14ac:dyDescent="0.25">
      <c r="A56" t="s">
        <v>52</v>
      </c>
      <c r="B56" s="296">
        <v>344</v>
      </c>
      <c r="C56" s="296">
        <v>338</v>
      </c>
      <c r="D56" s="296">
        <v>334</v>
      </c>
      <c r="E56" s="296">
        <v>310</v>
      </c>
      <c r="F56" s="296">
        <v>292</v>
      </c>
      <c r="G56" s="296">
        <v>300</v>
      </c>
      <c r="H56" s="296">
        <v>284</v>
      </c>
      <c r="I56" s="296">
        <v>295</v>
      </c>
      <c r="J56" s="296">
        <v>322</v>
      </c>
      <c r="K56" s="296">
        <v>280</v>
      </c>
      <c r="L56" s="296">
        <v>277</v>
      </c>
      <c r="M56" s="296">
        <v>296</v>
      </c>
      <c r="N56" s="296">
        <v>258</v>
      </c>
      <c r="O56" s="296">
        <v>214</v>
      </c>
      <c r="P56" s="296">
        <v>250</v>
      </c>
      <c r="Q56" s="296">
        <v>290</v>
      </c>
      <c r="R56" s="296">
        <v>243</v>
      </c>
      <c r="S56" s="296">
        <v>219</v>
      </c>
      <c r="T56" s="296">
        <v>249</v>
      </c>
      <c r="U56" s="296">
        <v>259</v>
      </c>
      <c r="V56" s="296">
        <v>264</v>
      </c>
      <c r="W56" s="296">
        <v>291</v>
      </c>
      <c r="X56" s="296">
        <v>287</v>
      </c>
      <c r="Y56" s="296">
        <v>292</v>
      </c>
      <c r="Z56" s="296">
        <v>239</v>
      </c>
      <c r="AA56" s="296">
        <v>191</v>
      </c>
      <c r="AB56" s="296">
        <v>201</v>
      </c>
      <c r="AC56" s="296">
        <v>160</v>
      </c>
      <c r="AD56" s="296">
        <v>178</v>
      </c>
      <c r="AE56" s="296">
        <v>238</v>
      </c>
      <c r="AF56" s="296">
        <v>235</v>
      </c>
      <c r="AG56" s="296">
        <v>206</v>
      </c>
      <c r="AH56" s="296">
        <v>180</v>
      </c>
      <c r="AI56" s="296">
        <v>177</v>
      </c>
      <c r="AJ56" s="296">
        <v>195</v>
      </c>
      <c r="AK56" s="296">
        <v>173</v>
      </c>
      <c r="AL56" s="296">
        <v>173</v>
      </c>
      <c r="AM56" s="296">
        <v>202</v>
      </c>
      <c r="AN56" s="296">
        <v>188</v>
      </c>
      <c r="AO56" s="296">
        <v>163</v>
      </c>
      <c r="AP56" s="296">
        <v>159</v>
      </c>
      <c r="AQ56" s="296">
        <v>186</v>
      </c>
      <c r="AR56" s="296">
        <v>144</v>
      </c>
      <c r="AS56" s="296">
        <v>160</v>
      </c>
      <c r="AT56" s="296">
        <v>180</v>
      </c>
      <c r="AU56" s="296">
        <v>164</v>
      </c>
      <c r="AV56" s="296">
        <v>182</v>
      </c>
      <c r="AW56" s="296">
        <v>176</v>
      </c>
      <c r="AX56" s="296">
        <v>191</v>
      </c>
      <c r="AY56" s="296">
        <v>208</v>
      </c>
      <c r="AZ56" s="296">
        <v>196</v>
      </c>
      <c r="BA56" s="296">
        <v>204</v>
      </c>
      <c r="BB56" s="296">
        <v>261</v>
      </c>
      <c r="BC56" s="296">
        <v>262</v>
      </c>
      <c r="BD56" s="296">
        <v>266</v>
      </c>
      <c r="BE56" s="296">
        <v>237</v>
      </c>
      <c r="BF56" s="296">
        <v>216</v>
      </c>
      <c r="BG56" s="296">
        <v>218</v>
      </c>
      <c r="BH56" s="296">
        <v>219</v>
      </c>
      <c r="BI56" s="296">
        <v>242</v>
      </c>
      <c r="BJ56" s="296">
        <v>242</v>
      </c>
      <c r="BK56" s="296">
        <v>237</v>
      </c>
      <c r="BL56" s="296">
        <v>262</v>
      </c>
      <c r="BM56" s="296">
        <v>275</v>
      </c>
      <c r="BN56" s="296">
        <v>249</v>
      </c>
      <c r="BO56" s="296">
        <v>258</v>
      </c>
      <c r="BP56" s="296">
        <v>266</v>
      </c>
      <c r="BQ56" s="296">
        <v>289</v>
      </c>
      <c r="BR56" s="296">
        <v>314</v>
      </c>
      <c r="BS56" s="296">
        <v>344</v>
      </c>
      <c r="BT56" s="296">
        <v>348</v>
      </c>
      <c r="BU56" s="296">
        <v>335</v>
      </c>
      <c r="BV56" s="296">
        <v>351</v>
      </c>
      <c r="BW56" s="296">
        <v>361</v>
      </c>
    </row>
    <row r="57" spans="1:75" x14ac:dyDescent="0.25">
      <c r="A57" t="s">
        <v>53</v>
      </c>
      <c r="B57" s="296">
        <v>1036</v>
      </c>
      <c r="C57" s="296">
        <v>799</v>
      </c>
      <c r="D57" s="296">
        <v>599</v>
      </c>
      <c r="E57" s="296">
        <v>528</v>
      </c>
      <c r="F57" s="296">
        <v>479</v>
      </c>
      <c r="G57" s="296">
        <v>401</v>
      </c>
      <c r="H57" s="296">
        <v>379</v>
      </c>
      <c r="I57" s="296">
        <v>365</v>
      </c>
      <c r="J57" s="296">
        <v>356</v>
      </c>
      <c r="K57" s="296">
        <v>354</v>
      </c>
      <c r="L57" s="296">
        <v>320</v>
      </c>
      <c r="M57" s="296">
        <v>283</v>
      </c>
      <c r="N57" s="296">
        <v>262</v>
      </c>
      <c r="O57" s="296">
        <v>266</v>
      </c>
      <c r="P57" s="296">
        <v>248</v>
      </c>
      <c r="Q57" s="296">
        <v>229</v>
      </c>
      <c r="R57" s="296">
        <v>239</v>
      </c>
      <c r="S57" s="296">
        <v>213</v>
      </c>
      <c r="T57" s="296">
        <v>181</v>
      </c>
      <c r="U57" s="296">
        <v>181</v>
      </c>
      <c r="V57" s="296">
        <v>196</v>
      </c>
      <c r="W57" s="296">
        <v>207</v>
      </c>
      <c r="X57" s="296">
        <v>249</v>
      </c>
      <c r="Y57" s="296">
        <v>243</v>
      </c>
      <c r="Z57" s="296">
        <v>259</v>
      </c>
      <c r="AA57" s="296">
        <v>255</v>
      </c>
      <c r="AB57" s="296">
        <v>238</v>
      </c>
      <c r="AC57" s="296">
        <v>199</v>
      </c>
      <c r="AD57" s="296">
        <v>200</v>
      </c>
      <c r="AE57" s="296">
        <v>217</v>
      </c>
      <c r="AF57" s="296">
        <v>241</v>
      </c>
      <c r="AG57" s="296">
        <v>253</v>
      </c>
      <c r="AH57" s="296">
        <v>264</v>
      </c>
      <c r="AI57" s="296">
        <v>217</v>
      </c>
      <c r="AJ57" s="296">
        <v>201</v>
      </c>
      <c r="AK57" s="296">
        <v>197</v>
      </c>
      <c r="AL57" s="296">
        <v>202</v>
      </c>
      <c r="AM57" s="296">
        <v>200</v>
      </c>
      <c r="AN57" s="296">
        <v>224</v>
      </c>
      <c r="AO57" s="296">
        <v>217</v>
      </c>
      <c r="AP57" s="296">
        <v>210</v>
      </c>
      <c r="AQ57" s="296">
        <v>192</v>
      </c>
      <c r="AR57" s="296">
        <v>207</v>
      </c>
      <c r="AS57" s="296">
        <v>222</v>
      </c>
      <c r="AT57" s="296">
        <v>222</v>
      </c>
      <c r="AU57" s="296">
        <v>221</v>
      </c>
      <c r="AV57" s="296">
        <v>236</v>
      </c>
      <c r="AW57" s="296">
        <v>217</v>
      </c>
      <c r="AX57" s="296">
        <v>206</v>
      </c>
      <c r="AY57" s="296">
        <v>203</v>
      </c>
      <c r="AZ57" s="296">
        <v>183</v>
      </c>
      <c r="BA57" s="296">
        <v>188</v>
      </c>
      <c r="BB57" s="296">
        <v>181</v>
      </c>
      <c r="BC57" s="296">
        <v>212</v>
      </c>
      <c r="BD57" s="296">
        <v>192</v>
      </c>
      <c r="BE57" s="296">
        <v>190</v>
      </c>
      <c r="BF57" s="296">
        <v>178</v>
      </c>
      <c r="BG57" s="296">
        <v>164</v>
      </c>
      <c r="BH57" s="296">
        <v>154</v>
      </c>
      <c r="BI57" s="296">
        <v>144</v>
      </c>
      <c r="BJ57" s="296">
        <v>134</v>
      </c>
      <c r="BK57" s="296">
        <v>114</v>
      </c>
      <c r="BL57" s="296">
        <v>103</v>
      </c>
      <c r="BM57" s="296">
        <v>112</v>
      </c>
      <c r="BN57" s="296">
        <v>134</v>
      </c>
      <c r="BO57" s="296">
        <v>127</v>
      </c>
      <c r="BP57" s="296">
        <v>109</v>
      </c>
      <c r="BQ57" s="296">
        <v>113</v>
      </c>
      <c r="BR57" s="296">
        <v>96</v>
      </c>
      <c r="BS57" s="296">
        <v>105</v>
      </c>
      <c r="BT57" s="296">
        <v>107</v>
      </c>
      <c r="BU57" s="296">
        <v>113</v>
      </c>
      <c r="BV57" s="296">
        <v>114</v>
      </c>
      <c r="BW57" s="296">
        <v>113</v>
      </c>
    </row>
    <row r="58" spans="1:75" x14ac:dyDescent="0.25">
      <c r="A58" t="s">
        <v>54</v>
      </c>
      <c r="B58" s="296">
        <v>396</v>
      </c>
      <c r="C58" s="296">
        <v>362</v>
      </c>
      <c r="D58" s="296">
        <v>294</v>
      </c>
      <c r="E58" s="296">
        <v>215</v>
      </c>
      <c r="F58" s="296">
        <v>193</v>
      </c>
      <c r="G58" s="296">
        <v>159</v>
      </c>
      <c r="H58" s="296">
        <v>166</v>
      </c>
      <c r="I58" s="296">
        <v>158</v>
      </c>
      <c r="J58" s="296">
        <v>167</v>
      </c>
      <c r="K58" s="296">
        <v>167</v>
      </c>
      <c r="L58" s="296">
        <v>144</v>
      </c>
      <c r="M58" s="296">
        <v>156</v>
      </c>
      <c r="N58" s="296">
        <v>151</v>
      </c>
      <c r="O58" s="296">
        <v>190</v>
      </c>
      <c r="P58" s="296">
        <v>208</v>
      </c>
      <c r="Q58" s="296">
        <v>205</v>
      </c>
      <c r="R58" s="296">
        <v>183</v>
      </c>
      <c r="S58" s="296">
        <v>205</v>
      </c>
      <c r="T58" s="296">
        <v>198</v>
      </c>
      <c r="U58" s="296">
        <v>188</v>
      </c>
      <c r="V58" s="296">
        <v>199</v>
      </c>
      <c r="W58" s="296">
        <v>211</v>
      </c>
      <c r="X58" s="296">
        <v>194</v>
      </c>
      <c r="Y58" s="296">
        <v>189</v>
      </c>
      <c r="Z58" s="296">
        <v>194</v>
      </c>
      <c r="AA58" s="296">
        <v>185</v>
      </c>
      <c r="AB58" s="296">
        <v>173</v>
      </c>
      <c r="AC58" s="296">
        <v>153</v>
      </c>
      <c r="AD58" s="296">
        <v>138</v>
      </c>
      <c r="AE58" s="296">
        <v>139</v>
      </c>
      <c r="AF58" s="296">
        <v>152</v>
      </c>
      <c r="AG58" s="296">
        <v>139</v>
      </c>
      <c r="AH58" s="296">
        <v>149</v>
      </c>
      <c r="AI58" s="296">
        <v>171</v>
      </c>
      <c r="AJ58" s="296">
        <v>162</v>
      </c>
      <c r="AK58" s="296">
        <v>155</v>
      </c>
      <c r="AL58" s="296">
        <v>177</v>
      </c>
      <c r="AM58" s="296">
        <v>183</v>
      </c>
      <c r="AN58" s="296">
        <v>177</v>
      </c>
      <c r="AO58" s="296">
        <v>153</v>
      </c>
      <c r="AP58" s="296">
        <v>126</v>
      </c>
      <c r="AQ58" s="296">
        <v>122</v>
      </c>
      <c r="AR58" s="296">
        <v>131</v>
      </c>
      <c r="AS58" s="296">
        <v>126</v>
      </c>
      <c r="AT58" s="296">
        <v>124</v>
      </c>
      <c r="AU58" s="296">
        <v>130</v>
      </c>
      <c r="AV58" s="296">
        <v>148</v>
      </c>
      <c r="AW58" s="296">
        <v>139</v>
      </c>
      <c r="AX58" s="296">
        <v>140</v>
      </c>
      <c r="AY58" s="296">
        <v>128</v>
      </c>
      <c r="AZ58" s="296">
        <v>137</v>
      </c>
      <c r="BA58" s="296">
        <v>146</v>
      </c>
      <c r="BB58" s="296">
        <v>165</v>
      </c>
      <c r="BC58" s="296">
        <v>156</v>
      </c>
      <c r="BD58" s="296">
        <v>173</v>
      </c>
      <c r="BE58" s="296">
        <v>160</v>
      </c>
      <c r="BF58" s="296">
        <v>135</v>
      </c>
      <c r="BG58" s="296">
        <v>116</v>
      </c>
      <c r="BH58" s="296">
        <v>138</v>
      </c>
      <c r="BI58" s="296">
        <v>168</v>
      </c>
      <c r="BJ58" s="296">
        <v>146</v>
      </c>
      <c r="BK58" s="296">
        <v>179</v>
      </c>
      <c r="BL58" s="296">
        <v>195</v>
      </c>
      <c r="BM58" s="296">
        <v>178</v>
      </c>
      <c r="BN58" s="296">
        <v>179</v>
      </c>
      <c r="BO58" s="296">
        <v>214</v>
      </c>
      <c r="BP58" s="296">
        <v>222</v>
      </c>
      <c r="BQ58" s="296">
        <v>210</v>
      </c>
      <c r="BR58" s="296">
        <v>184</v>
      </c>
      <c r="BS58" s="296">
        <v>199</v>
      </c>
      <c r="BT58" s="296">
        <v>202</v>
      </c>
      <c r="BU58" s="296">
        <v>185</v>
      </c>
      <c r="BV58" s="296">
        <v>197</v>
      </c>
      <c r="BW58" s="296">
        <v>202</v>
      </c>
    </row>
    <row r="59" spans="1:75" x14ac:dyDescent="0.25">
      <c r="A59" t="s">
        <v>55</v>
      </c>
      <c r="B59" s="296">
        <v>79</v>
      </c>
      <c r="C59" s="296">
        <v>59</v>
      </c>
      <c r="D59" s="296">
        <v>55</v>
      </c>
      <c r="E59" s="296">
        <v>67</v>
      </c>
      <c r="F59" s="296">
        <v>56</v>
      </c>
      <c r="G59" s="296">
        <v>57</v>
      </c>
      <c r="H59" s="296">
        <v>48</v>
      </c>
      <c r="I59" s="296">
        <v>59</v>
      </c>
      <c r="J59" s="296">
        <v>87</v>
      </c>
      <c r="K59" s="296">
        <v>103</v>
      </c>
      <c r="L59" s="296">
        <v>123</v>
      </c>
      <c r="M59" s="296">
        <v>95</v>
      </c>
      <c r="N59" s="296">
        <v>107</v>
      </c>
      <c r="O59" s="296">
        <v>85</v>
      </c>
      <c r="P59" s="296">
        <v>102</v>
      </c>
      <c r="Q59" s="296">
        <v>100</v>
      </c>
      <c r="R59" s="296">
        <v>108</v>
      </c>
      <c r="S59" s="296">
        <v>139</v>
      </c>
      <c r="T59" s="296">
        <v>123</v>
      </c>
      <c r="U59" s="296">
        <v>122</v>
      </c>
      <c r="V59" s="296">
        <v>125</v>
      </c>
      <c r="W59" s="296">
        <v>126</v>
      </c>
      <c r="X59" s="296">
        <v>121</v>
      </c>
      <c r="Y59" s="296">
        <v>123</v>
      </c>
      <c r="Z59" s="296">
        <v>116</v>
      </c>
      <c r="AA59" s="296">
        <v>116</v>
      </c>
      <c r="AB59" s="296">
        <v>102</v>
      </c>
      <c r="AC59" s="296">
        <v>97</v>
      </c>
      <c r="AD59" s="296">
        <v>105</v>
      </c>
      <c r="AE59" s="296">
        <v>67</v>
      </c>
      <c r="AF59" s="296">
        <v>85</v>
      </c>
      <c r="AG59" s="296">
        <v>89</v>
      </c>
      <c r="AH59" s="296">
        <v>97</v>
      </c>
      <c r="AI59" s="296">
        <v>102</v>
      </c>
      <c r="AJ59" s="296">
        <v>89</v>
      </c>
      <c r="AK59" s="296">
        <v>78</v>
      </c>
      <c r="AL59" s="296">
        <v>77</v>
      </c>
      <c r="AM59" s="296">
        <v>68</v>
      </c>
      <c r="AN59" s="296">
        <v>67</v>
      </c>
      <c r="AO59" s="296">
        <v>73</v>
      </c>
      <c r="AP59" s="296">
        <v>71</v>
      </c>
      <c r="AQ59" s="296">
        <v>66</v>
      </c>
      <c r="AR59" s="296">
        <v>67</v>
      </c>
      <c r="AS59" s="296">
        <v>59</v>
      </c>
      <c r="AT59" s="296">
        <v>74</v>
      </c>
      <c r="AU59" s="296">
        <v>92</v>
      </c>
      <c r="AV59" s="296">
        <v>91</v>
      </c>
      <c r="AW59" s="296">
        <v>90</v>
      </c>
      <c r="AX59" s="296">
        <v>78</v>
      </c>
      <c r="AY59" s="296">
        <v>79</v>
      </c>
      <c r="AZ59" s="296">
        <v>80</v>
      </c>
      <c r="BA59" s="296">
        <v>77</v>
      </c>
      <c r="BB59" s="296">
        <v>65</v>
      </c>
      <c r="BC59" s="296">
        <v>62</v>
      </c>
      <c r="BD59" s="296">
        <v>61</v>
      </c>
      <c r="BE59" s="296">
        <v>67</v>
      </c>
      <c r="BF59" s="296">
        <v>71</v>
      </c>
      <c r="BG59" s="296">
        <v>67</v>
      </c>
      <c r="BH59" s="296">
        <v>65</v>
      </c>
      <c r="BI59" s="296">
        <v>53</v>
      </c>
      <c r="BJ59" s="296">
        <v>46</v>
      </c>
      <c r="BK59" s="296">
        <v>35</v>
      </c>
      <c r="BL59" s="296">
        <v>37</v>
      </c>
      <c r="BM59" s="296">
        <v>33</v>
      </c>
      <c r="BN59" s="296">
        <v>40</v>
      </c>
      <c r="BO59" s="296">
        <v>40</v>
      </c>
      <c r="BP59" s="296">
        <v>49</v>
      </c>
      <c r="BQ59" s="296">
        <v>41</v>
      </c>
      <c r="BR59" s="296">
        <v>41</v>
      </c>
      <c r="BS59" s="296">
        <v>43</v>
      </c>
      <c r="BT59" s="296">
        <v>42</v>
      </c>
      <c r="BU59" s="296">
        <v>54</v>
      </c>
      <c r="BV59" s="296">
        <v>48</v>
      </c>
      <c r="BW59" s="296">
        <v>42</v>
      </c>
    </row>
    <row r="60" spans="1:75" x14ac:dyDescent="0.25">
      <c r="A60" t="s">
        <v>56</v>
      </c>
      <c r="B60" s="296">
        <v>66</v>
      </c>
      <c r="C60" s="296">
        <v>53</v>
      </c>
      <c r="D60" s="296">
        <v>44</v>
      </c>
      <c r="E60" s="296">
        <v>41</v>
      </c>
      <c r="F60" s="296">
        <v>41</v>
      </c>
      <c r="G60" s="296">
        <v>41</v>
      </c>
      <c r="H60" s="296">
        <v>34</v>
      </c>
      <c r="I60" s="296">
        <v>34</v>
      </c>
      <c r="J60" s="296">
        <v>23</v>
      </c>
      <c r="K60" s="296">
        <v>19</v>
      </c>
      <c r="L60" s="296">
        <v>25</v>
      </c>
      <c r="M60" s="296">
        <v>27</v>
      </c>
      <c r="N60" s="296">
        <v>19</v>
      </c>
      <c r="O60" s="296">
        <v>24</v>
      </c>
      <c r="P60" s="296">
        <v>20</v>
      </c>
      <c r="Q60" s="296">
        <v>23</v>
      </c>
      <c r="R60" s="296">
        <v>27</v>
      </c>
      <c r="S60" s="296">
        <v>26</v>
      </c>
      <c r="T60" s="296">
        <v>16</v>
      </c>
      <c r="U60" s="296">
        <v>31</v>
      </c>
      <c r="V60" s="296">
        <v>40</v>
      </c>
      <c r="W60" s="296">
        <v>33</v>
      </c>
      <c r="X60" s="296">
        <v>43</v>
      </c>
      <c r="Y60" s="296">
        <v>49</v>
      </c>
      <c r="Z60" s="296">
        <v>29</v>
      </c>
      <c r="AA60" s="296">
        <v>27</v>
      </c>
      <c r="AB60" s="296">
        <v>21</v>
      </c>
      <c r="AC60" s="296">
        <v>21</v>
      </c>
      <c r="AD60" s="296">
        <v>21</v>
      </c>
      <c r="AE60" s="296">
        <v>23</v>
      </c>
      <c r="AF60" s="296">
        <v>32</v>
      </c>
      <c r="AG60" s="296">
        <v>20</v>
      </c>
      <c r="AH60" s="296">
        <v>21</v>
      </c>
      <c r="AI60" s="296">
        <v>16</v>
      </c>
      <c r="AJ60" s="296">
        <v>27</v>
      </c>
      <c r="AK60" s="296">
        <v>27</v>
      </c>
      <c r="AL60" s="296">
        <v>34</v>
      </c>
      <c r="AM60" s="296">
        <v>33</v>
      </c>
      <c r="AN60" s="296">
        <v>30</v>
      </c>
      <c r="AO60" s="296">
        <v>34</v>
      </c>
      <c r="AP60" s="296">
        <v>34</v>
      </c>
      <c r="AQ60" s="296">
        <v>34</v>
      </c>
      <c r="AR60" s="296">
        <v>32</v>
      </c>
      <c r="AS60" s="296">
        <v>33</v>
      </c>
      <c r="AT60" s="296">
        <v>31</v>
      </c>
      <c r="AU60" s="296">
        <v>42</v>
      </c>
      <c r="AV60" s="296">
        <v>46</v>
      </c>
      <c r="AW60" s="296">
        <v>45</v>
      </c>
      <c r="AX60" s="296">
        <v>32</v>
      </c>
      <c r="AY60" s="296">
        <v>27</v>
      </c>
      <c r="AZ60" s="296">
        <v>28</v>
      </c>
      <c r="BA60" s="296">
        <v>18</v>
      </c>
      <c r="BB60" s="296">
        <v>24</v>
      </c>
      <c r="BC60" s="296">
        <v>20</v>
      </c>
      <c r="BD60" s="296">
        <v>24</v>
      </c>
      <c r="BE60" s="296">
        <v>20</v>
      </c>
      <c r="BF60" s="296">
        <v>25</v>
      </c>
      <c r="BG60" s="296">
        <v>31</v>
      </c>
      <c r="BH60" s="296">
        <v>36</v>
      </c>
      <c r="BI60" s="296">
        <v>33</v>
      </c>
      <c r="BJ60" s="296">
        <v>32</v>
      </c>
      <c r="BK60" s="296">
        <v>29</v>
      </c>
      <c r="BL60" s="296">
        <v>27</v>
      </c>
      <c r="BM60" s="296">
        <v>29</v>
      </c>
      <c r="BN60" s="296">
        <v>29</v>
      </c>
      <c r="BO60" s="296">
        <v>28</v>
      </c>
      <c r="BP60" s="296">
        <v>19</v>
      </c>
      <c r="BQ60" s="296">
        <v>26</v>
      </c>
      <c r="BR60" s="296">
        <v>21</v>
      </c>
      <c r="BS60" s="296">
        <v>17</v>
      </c>
      <c r="BT60" s="296">
        <v>32</v>
      </c>
      <c r="BU60" s="296">
        <v>30</v>
      </c>
      <c r="BV60" s="296">
        <v>30</v>
      </c>
      <c r="BW60" s="296">
        <v>23</v>
      </c>
    </row>
    <row r="61" spans="1:75" x14ac:dyDescent="0.25">
      <c r="A61" t="s">
        <v>57</v>
      </c>
      <c r="B61" s="296">
        <v>99</v>
      </c>
      <c r="C61" s="296">
        <v>97</v>
      </c>
      <c r="D61" s="296">
        <v>111</v>
      </c>
      <c r="E61" s="296">
        <v>100</v>
      </c>
      <c r="F61" s="296">
        <v>104</v>
      </c>
      <c r="G61" s="296">
        <v>87</v>
      </c>
      <c r="H61" s="296">
        <v>88</v>
      </c>
      <c r="I61" s="296">
        <v>98</v>
      </c>
      <c r="J61" s="296">
        <v>99</v>
      </c>
      <c r="K61" s="296">
        <v>97</v>
      </c>
      <c r="L61" s="296">
        <v>98</v>
      </c>
      <c r="M61" s="296">
        <v>93</v>
      </c>
      <c r="N61" s="296">
        <v>98</v>
      </c>
      <c r="O61" s="296">
        <v>107</v>
      </c>
      <c r="P61" s="296">
        <v>131</v>
      </c>
      <c r="Q61" s="296">
        <v>119</v>
      </c>
      <c r="R61" s="296">
        <v>99</v>
      </c>
      <c r="S61" s="296">
        <v>116</v>
      </c>
      <c r="T61" s="296">
        <v>111</v>
      </c>
      <c r="U61" s="296">
        <v>99</v>
      </c>
      <c r="V61" s="296">
        <v>88</v>
      </c>
      <c r="W61" s="296">
        <v>84</v>
      </c>
      <c r="X61" s="296">
        <v>96</v>
      </c>
      <c r="Y61" s="296">
        <v>102</v>
      </c>
      <c r="Z61" s="296">
        <v>96</v>
      </c>
      <c r="AA61" s="296">
        <v>81</v>
      </c>
      <c r="AB61" s="296">
        <v>84</v>
      </c>
      <c r="AC61" s="296">
        <v>79</v>
      </c>
      <c r="AD61" s="296">
        <v>82</v>
      </c>
      <c r="AE61" s="296">
        <v>87</v>
      </c>
      <c r="AF61" s="296">
        <v>93</v>
      </c>
      <c r="AG61" s="296">
        <v>75</v>
      </c>
      <c r="AH61" s="296">
        <v>76</v>
      </c>
      <c r="AI61" s="296">
        <v>87</v>
      </c>
      <c r="AJ61" s="296">
        <v>82</v>
      </c>
      <c r="AK61" s="296">
        <v>103</v>
      </c>
      <c r="AL61" s="296">
        <v>128</v>
      </c>
      <c r="AM61" s="296">
        <v>125</v>
      </c>
      <c r="AN61" s="296">
        <v>92</v>
      </c>
      <c r="AO61" s="296">
        <v>86</v>
      </c>
      <c r="AP61" s="296">
        <v>83</v>
      </c>
      <c r="AQ61" s="296">
        <v>67</v>
      </c>
      <c r="AR61" s="296">
        <v>63</v>
      </c>
      <c r="AS61" s="296">
        <v>61</v>
      </c>
      <c r="AT61" s="296">
        <v>55</v>
      </c>
      <c r="AU61" s="296">
        <v>51</v>
      </c>
      <c r="AV61" s="296">
        <v>50</v>
      </c>
      <c r="AW61" s="296">
        <v>43</v>
      </c>
      <c r="AX61" s="296">
        <v>43</v>
      </c>
      <c r="AY61" s="296">
        <v>37</v>
      </c>
      <c r="AZ61" s="296">
        <v>38</v>
      </c>
      <c r="BA61" s="296">
        <v>35</v>
      </c>
      <c r="BB61" s="296">
        <v>37</v>
      </c>
      <c r="BC61" s="296">
        <v>41</v>
      </c>
      <c r="BD61" s="296">
        <v>48</v>
      </c>
      <c r="BE61" s="296">
        <v>38</v>
      </c>
      <c r="BF61" s="296">
        <v>38</v>
      </c>
      <c r="BG61" s="296">
        <v>41</v>
      </c>
      <c r="BH61" s="296">
        <v>43</v>
      </c>
      <c r="BI61" s="296">
        <v>46</v>
      </c>
      <c r="BJ61" s="296">
        <v>52</v>
      </c>
      <c r="BK61" s="296">
        <v>59</v>
      </c>
      <c r="BL61" s="296">
        <v>80</v>
      </c>
      <c r="BM61" s="296">
        <v>85</v>
      </c>
      <c r="BN61" s="296">
        <v>84</v>
      </c>
      <c r="BO61" s="296">
        <v>89</v>
      </c>
      <c r="BP61" s="296">
        <v>97</v>
      </c>
      <c r="BQ61" s="296">
        <v>102</v>
      </c>
      <c r="BR61" s="296">
        <v>118</v>
      </c>
      <c r="BS61" s="296">
        <v>127</v>
      </c>
      <c r="BT61" s="296">
        <v>133</v>
      </c>
      <c r="BU61" s="296">
        <v>111</v>
      </c>
      <c r="BV61" s="296">
        <v>101</v>
      </c>
      <c r="BW61" s="296">
        <v>90</v>
      </c>
    </row>
    <row r="62" spans="1:75" x14ac:dyDescent="0.25">
      <c r="A62" t="s">
        <v>58</v>
      </c>
      <c r="B62" s="296">
        <v>23</v>
      </c>
      <c r="C62" s="296">
        <v>20</v>
      </c>
      <c r="D62" s="296">
        <v>14</v>
      </c>
      <c r="E62" s="296">
        <v>13</v>
      </c>
      <c r="F62" s="296">
        <v>15</v>
      </c>
      <c r="G62" s="296">
        <v>15</v>
      </c>
      <c r="H62" s="296">
        <v>11</v>
      </c>
      <c r="I62" s="296">
        <v>16</v>
      </c>
      <c r="J62" s="296">
        <v>24</v>
      </c>
      <c r="K62" s="296">
        <v>23</v>
      </c>
      <c r="L62" s="296">
        <v>20</v>
      </c>
      <c r="M62" s="296">
        <v>13</v>
      </c>
      <c r="N62" s="296">
        <v>11</v>
      </c>
      <c r="O62" s="296">
        <v>12</v>
      </c>
      <c r="P62" s="296">
        <v>7</v>
      </c>
      <c r="Q62" s="296">
        <v>9</v>
      </c>
      <c r="R62" s="296">
        <v>18</v>
      </c>
      <c r="S62" s="296">
        <v>21</v>
      </c>
      <c r="T62" s="296">
        <v>19</v>
      </c>
      <c r="U62" s="296">
        <v>33</v>
      </c>
      <c r="V62" s="296">
        <v>33</v>
      </c>
      <c r="W62" s="296">
        <v>31</v>
      </c>
      <c r="X62" s="296">
        <v>24</v>
      </c>
      <c r="Y62" s="296">
        <v>21</v>
      </c>
      <c r="Z62" s="296">
        <v>16</v>
      </c>
      <c r="AA62" s="296">
        <v>21</v>
      </c>
      <c r="AB62" s="296">
        <v>19</v>
      </c>
      <c r="AC62" s="296">
        <v>24</v>
      </c>
      <c r="AD62" s="296">
        <v>35</v>
      </c>
      <c r="AE62" s="296">
        <v>33</v>
      </c>
      <c r="AF62" s="296">
        <v>37</v>
      </c>
      <c r="AG62" s="296">
        <v>57</v>
      </c>
      <c r="AH62" s="296">
        <v>50</v>
      </c>
      <c r="AI62" s="296">
        <v>54</v>
      </c>
      <c r="AJ62" s="296">
        <v>47</v>
      </c>
      <c r="AK62" s="296">
        <v>35</v>
      </c>
      <c r="AL62" s="296">
        <v>22</v>
      </c>
      <c r="AM62" s="296">
        <v>25</v>
      </c>
      <c r="AN62" s="296">
        <v>23</v>
      </c>
      <c r="AO62" s="296">
        <v>15</v>
      </c>
      <c r="AP62" s="296">
        <v>10</v>
      </c>
      <c r="AQ62" s="296">
        <v>13</v>
      </c>
      <c r="AR62" s="296">
        <v>12</v>
      </c>
      <c r="AS62" s="296">
        <v>14</v>
      </c>
      <c r="AT62" s="296">
        <v>24</v>
      </c>
      <c r="AU62" s="296">
        <v>25</v>
      </c>
      <c r="AV62" s="296">
        <v>27</v>
      </c>
      <c r="AW62" s="296">
        <v>34</v>
      </c>
      <c r="AX62" s="296">
        <v>31</v>
      </c>
      <c r="AY62" s="296">
        <v>29</v>
      </c>
      <c r="AZ62" s="296">
        <v>26</v>
      </c>
      <c r="BA62" s="296">
        <v>29</v>
      </c>
      <c r="BB62" s="296">
        <v>39</v>
      </c>
      <c r="BC62" s="296">
        <v>51</v>
      </c>
      <c r="BD62" s="296">
        <v>61</v>
      </c>
      <c r="BE62" s="296">
        <v>54</v>
      </c>
      <c r="BF62" s="296">
        <v>47</v>
      </c>
      <c r="BG62" s="296">
        <v>67</v>
      </c>
      <c r="BH62" s="296">
        <v>64</v>
      </c>
      <c r="BI62" s="296">
        <v>50</v>
      </c>
      <c r="BJ62" s="296">
        <v>43</v>
      </c>
      <c r="BK62" s="296">
        <v>41</v>
      </c>
      <c r="BL62" s="296">
        <v>32</v>
      </c>
      <c r="BM62" s="296">
        <v>36</v>
      </c>
      <c r="BN62" s="296">
        <v>25</v>
      </c>
      <c r="BO62" s="296">
        <v>26</v>
      </c>
      <c r="BP62" s="296">
        <v>28</v>
      </c>
      <c r="BQ62" s="296">
        <v>25</v>
      </c>
      <c r="BR62" s="296">
        <v>25</v>
      </c>
      <c r="BS62" s="296">
        <v>34</v>
      </c>
      <c r="BT62" s="296">
        <v>33</v>
      </c>
      <c r="BU62" s="296">
        <v>31</v>
      </c>
      <c r="BV62" s="296">
        <v>25</v>
      </c>
      <c r="BW62" s="296">
        <v>18</v>
      </c>
    </row>
    <row r="63" spans="1:75" x14ac:dyDescent="0.25">
      <c r="A63" t="s">
        <v>59</v>
      </c>
      <c r="B63" s="296">
        <v>395</v>
      </c>
      <c r="C63" s="296">
        <v>340</v>
      </c>
      <c r="D63" s="296">
        <v>340</v>
      </c>
      <c r="E63" s="296">
        <v>299</v>
      </c>
      <c r="F63" s="296">
        <v>296</v>
      </c>
      <c r="G63" s="296">
        <v>301</v>
      </c>
      <c r="H63" s="296">
        <v>288</v>
      </c>
      <c r="I63" s="296">
        <v>266</v>
      </c>
      <c r="J63" s="296">
        <v>243</v>
      </c>
      <c r="K63" s="296">
        <v>225</v>
      </c>
      <c r="L63" s="296">
        <v>249</v>
      </c>
      <c r="M63" s="296">
        <v>236</v>
      </c>
      <c r="N63" s="296">
        <v>208</v>
      </c>
      <c r="O63" s="296">
        <v>201</v>
      </c>
      <c r="P63" s="296">
        <v>199</v>
      </c>
      <c r="Q63" s="296">
        <v>212</v>
      </c>
      <c r="R63" s="296">
        <v>192</v>
      </c>
      <c r="S63" s="296">
        <v>167</v>
      </c>
      <c r="T63" s="296">
        <v>144</v>
      </c>
      <c r="U63" s="296">
        <v>137</v>
      </c>
      <c r="V63" s="296">
        <v>137</v>
      </c>
      <c r="W63" s="296">
        <v>124</v>
      </c>
      <c r="X63" s="296">
        <v>104</v>
      </c>
      <c r="Y63" s="296">
        <v>112</v>
      </c>
      <c r="Z63" s="296">
        <v>102</v>
      </c>
      <c r="AA63" s="296">
        <v>128</v>
      </c>
      <c r="AB63" s="296">
        <v>194</v>
      </c>
      <c r="AC63" s="296">
        <v>179</v>
      </c>
      <c r="AD63" s="296">
        <v>167</v>
      </c>
      <c r="AE63" s="296">
        <v>115</v>
      </c>
      <c r="AF63" s="296">
        <v>96</v>
      </c>
      <c r="AG63" s="296">
        <v>101</v>
      </c>
      <c r="AH63" s="296">
        <v>89</v>
      </c>
      <c r="AI63" s="296">
        <v>89</v>
      </c>
      <c r="AJ63" s="296">
        <v>104</v>
      </c>
      <c r="AK63" s="296">
        <v>97</v>
      </c>
      <c r="AL63" s="296">
        <v>98</v>
      </c>
      <c r="AM63" s="296">
        <v>111</v>
      </c>
      <c r="AN63" s="296">
        <v>127</v>
      </c>
      <c r="AO63" s="296">
        <v>151</v>
      </c>
      <c r="AP63" s="296">
        <v>150</v>
      </c>
      <c r="AQ63" s="296">
        <v>166</v>
      </c>
      <c r="AR63" s="296">
        <v>144</v>
      </c>
      <c r="AS63" s="296">
        <v>141</v>
      </c>
      <c r="AT63" s="296">
        <v>118</v>
      </c>
      <c r="AU63" s="296">
        <v>106</v>
      </c>
      <c r="AV63" s="296">
        <v>85</v>
      </c>
      <c r="AW63" s="296">
        <v>88</v>
      </c>
      <c r="AX63" s="296">
        <v>81</v>
      </c>
      <c r="AY63" s="296">
        <v>80</v>
      </c>
      <c r="AZ63" s="296">
        <v>94</v>
      </c>
      <c r="BA63" s="296">
        <v>84</v>
      </c>
      <c r="BB63" s="296">
        <v>88</v>
      </c>
      <c r="BC63" s="296">
        <v>79</v>
      </c>
      <c r="BD63" s="296">
        <v>76</v>
      </c>
      <c r="BE63" s="296">
        <v>59</v>
      </c>
      <c r="BF63" s="296">
        <v>90</v>
      </c>
      <c r="BG63" s="296">
        <v>99</v>
      </c>
      <c r="BH63" s="296">
        <v>83</v>
      </c>
      <c r="BI63" s="296">
        <v>91</v>
      </c>
      <c r="BJ63" s="296">
        <v>77</v>
      </c>
      <c r="BK63" s="296">
        <v>90</v>
      </c>
      <c r="BL63" s="296">
        <v>80</v>
      </c>
      <c r="BM63" s="296">
        <v>78</v>
      </c>
      <c r="BN63" s="296">
        <v>67</v>
      </c>
      <c r="BO63" s="296">
        <v>89</v>
      </c>
      <c r="BP63" s="296">
        <v>88</v>
      </c>
      <c r="BQ63" s="296">
        <v>92</v>
      </c>
      <c r="BR63" s="296">
        <v>96</v>
      </c>
      <c r="BS63" s="296">
        <v>81</v>
      </c>
      <c r="BT63" s="296">
        <v>84</v>
      </c>
      <c r="BU63" s="296">
        <v>74</v>
      </c>
      <c r="BV63" s="296">
        <v>65</v>
      </c>
      <c r="BW63" s="296">
        <v>77</v>
      </c>
    </row>
    <row r="64" spans="1:75" x14ac:dyDescent="0.25">
      <c r="A64" t="s">
        <v>60</v>
      </c>
      <c r="B64" s="296">
        <v>61</v>
      </c>
      <c r="C64" s="296">
        <v>59</v>
      </c>
      <c r="D64" s="296">
        <v>56</v>
      </c>
      <c r="E64" s="296">
        <v>58</v>
      </c>
      <c r="F64" s="296">
        <v>62</v>
      </c>
      <c r="G64" s="296">
        <v>52</v>
      </c>
      <c r="H64" s="296">
        <v>61</v>
      </c>
      <c r="I64" s="296">
        <v>56</v>
      </c>
      <c r="J64" s="296">
        <v>72</v>
      </c>
      <c r="K64" s="296">
        <v>74</v>
      </c>
      <c r="L64" s="296">
        <v>82</v>
      </c>
      <c r="M64" s="296">
        <v>58</v>
      </c>
      <c r="N64" s="296">
        <v>64</v>
      </c>
      <c r="O64" s="296">
        <v>67</v>
      </c>
      <c r="P64" s="296">
        <v>67</v>
      </c>
      <c r="Q64" s="296">
        <v>47</v>
      </c>
      <c r="R64" s="296">
        <v>37</v>
      </c>
      <c r="S64" s="296">
        <v>36</v>
      </c>
      <c r="T64" s="296">
        <v>32</v>
      </c>
      <c r="U64" s="296">
        <v>19</v>
      </c>
      <c r="V64" s="296">
        <v>19</v>
      </c>
      <c r="W64" s="296">
        <v>24</v>
      </c>
      <c r="X64" s="296">
        <v>21</v>
      </c>
      <c r="Y64" s="296">
        <v>35</v>
      </c>
      <c r="Z64" s="296">
        <v>34</v>
      </c>
      <c r="AA64" s="296">
        <v>32</v>
      </c>
      <c r="AB64" s="296">
        <v>49</v>
      </c>
      <c r="AC64" s="296">
        <v>83</v>
      </c>
      <c r="AD64" s="296">
        <v>75</v>
      </c>
      <c r="AE64" s="296">
        <v>90</v>
      </c>
      <c r="AF64" s="296">
        <v>105</v>
      </c>
      <c r="AG64" s="296">
        <v>116</v>
      </c>
      <c r="AH64" s="296">
        <v>118</v>
      </c>
      <c r="AI64" s="296">
        <v>129</v>
      </c>
      <c r="AJ64" s="296">
        <v>104</v>
      </c>
      <c r="AK64" s="296">
        <v>99</v>
      </c>
      <c r="AL64" s="296">
        <v>86</v>
      </c>
      <c r="AM64" s="296">
        <v>66</v>
      </c>
      <c r="AN64" s="296">
        <v>64</v>
      </c>
      <c r="AO64" s="296">
        <v>71</v>
      </c>
      <c r="AP64" s="296">
        <v>97</v>
      </c>
      <c r="AQ64" s="296">
        <v>88</v>
      </c>
      <c r="AR64" s="296">
        <v>83</v>
      </c>
      <c r="AS64" s="296">
        <v>86</v>
      </c>
      <c r="AT64" s="296">
        <v>83</v>
      </c>
      <c r="AU64" s="296">
        <v>85</v>
      </c>
      <c r="AV64" s="296">
        <v>66</v>
      </c>
      <c r="AW64" s="296">
        <v>73</v>
      </c>
      <c r="AX64" s="296">
        <v>82</v>
      </c>
      <c r="AY64" s="296">
        <v>82</v>
      </c>
      <c r="AZ64" s="296">
        <v>100</v>
      </c>
      <c r="BA64" s="296">
        <v>125</v>
      </c>
      <c r="BB64" s="296">
        <v>111</v>
      </c>
      <c r="BC64" s="296">
        <v>101</v>
      </c>
      <c r="BD64" s="296">
        <v>92</v>
      </c>
      <c r="BE64" s="296">
        <v>75</v>
      </c>
      <c r="BF64" s="296">
        <v>69</v>
      </c>
      <c r="BG64" s="296">
        <v>84</v>
      </c>
      <c r="BH64" s="296">
        <v>84</v>
      </c>
      <c r="BI64" s="296">
        <v>91</v>
      </c>
      <c r="BJ64" s="296">
        <v>78</v>
      </c>
      <c r="BK64" s="296">
        <v>64</v>
      </c>
      <c r="BL64" s="296">
        <v>58</v>
      </c>
      <c r="BM64" s="296">
        <v>60</v>
      </c>
      <c r="BN64" s="296">
        <v>53</v>
      </c>
      <c r="BO64" s="296">
        <v>60</v>
      </c>
      <c r="BP64" s="296">
        <v>72</v>
      </c>
      <c r="BQ64" s="296">
        <v>61</v>
      </c>
      <c r="BR64" s="296">
        <v>54</v>
      </c>
      <c r="BS64" s="296">
        <v>47</v>
      </c>
      <c r="BT64" s="296">
        <v>45</v>
      </c>
      <c r="BU64" s="296">
        <v>44</v>
      </c>
      <c r="BV64" s="296">
        <v>36</v>
      </c>
      <c r="BW64" s="296">
        <v>53</v>
      </c>
    </row>
    <row r="65" spans="1:75" x14ac:dyDescent="0.25">
      <c r="A65" t="s">
        <v>61</v>
      </c>
      <c r="B65" s="296">
        <v>27</v>
      </c>
      <c r="C65" s="296">
        <v>33</v>
      </c>
      <c r="D65" s="296">
        <v>39</v>
      </c>
      <c r="E65" s="296">
        <v>32</v>
      </c>
      <c r="F65" s="296">
        <v>32</v>
      </c>
      <c r="G65" s="296">
        <v>27</v>
      </c>
      <c r="H65" s="296">
        <v>23</v>
      </c>
      <c r="I65" s="296">
        <v>23</v>
      </c>
      <c r="J65" s="296">
        <v>32</v>
      </c>
      <c r="K65" s="296">
        <v>21</v>
      </c>
      <c r="L65" s="296">
        <v>18</v>
      </c>
      <c r="M65" s="296">
        <v>15</v>
      </c>
      <c r="N65" s="296">
        <v>22</v>
      </c>
      <c r="O65" s="296">
        <v>21</v>
      </c>
      <c r="P65" s="296">
        <v>20</v>
      </c>
      <c r="Q65" s="296">
        <v>10</v>
      </c>
      <c r="R65" s="296">
        <v>6</v>
      </c>
      <c r="S65" s="296">
        <v>10</v>
      </c>
      <c r="T65" s="296">
        <v>13</v>
      </c>
      <c r="U65" s="296">
        <v>13</v>
      </c>
      <c r="V65" s="296">
        <v>14</v>
      </c>
      <c r="W65" s="296">
        <v>18</v>
      </c>
      <c r="X65" s="296">
        <v>13</v>
      </c>
      <c r="Y65" s="296">
        <v>14</v>
      </c>
      <c r="Z65" s="296">
        <v>11</v>
      </c>
      <c r="AA65" s="296">
        <v>13</v>
      </c>
      <c r="AB65" s="296">
        <v>11</v>
      </c>
      <c r="AC65" s="296">
        <v>9</v>
      </c>
      <c r="AD65" s="296">
        <v>9</v>
      </c>
      <c r="AE65" s="296">
        <v>8</v>
      </c>
      <c r="AF65" s="296">
        <v>8</v>
      </c>
      <c r="AG65" s="296">
        <v>8</v>
      </c>
      <c r="AH65" s="296">
        <v>14</v>
      </c>
      <c r="AI65" s="296">
        <v>16</v>
      </c>
      <c r="AJ65" s="296">
        <v>21</v>
      </c>
      <c r="AK65" s="296">
        <v>31</v>
      </c>
      <c r="AL65" s="296">
        <v>30</v>
      </c>
      <c r="AM65" s="296">
        <v>22</v>
      </c>
      <c r="AN65" s="296">
        <v>27</v>
      </c>
      <c r="AO65" s="296">
        <v>28</v>
      </c>
      <c r="AP65" s="296">
        <v>26</v>
      </c>
      <c r="AQ65" s="296">
        <v>22</v>
      </c>
      <c r="AR65" s="296">
        <v>19</v>
      </c>
      <c r="AS65" s="296">
        <v>10</v>
      </c>
      <c r="AT65" s="296">
        <v>13</v>
      </c>
      <c r="AU65" s="296">
        <v>12</v>
      </c>
      <c r="AV65" s="296">
        <v>14</v>
      </c>
      <c r="AW65" s="296">
        <v>15</v>
      </c>
      <c r="AX65" s="296">
        <v>7</v>
      </c>
      <c r="AY65" s="296">
        <v>7</v>
      </c>
      <c r="AZ65" s="296">
        <v>7</v>
      </c>
      <c r="BA65" s="296">
        <v>12</v>
      </c>
      <c r="BB65" s="296">
        <v>15</v>
      </c>
      <c r="BC65" s="296">
        <v>17</v>
      </c>
      <c r="BD65" s="296">
        <v>14</v>
      </c>
      <c r="BE65" s="296">
        <v>18</v>
      </c>
      <c r="BF65" s="296">
        <v>18</v>
      </c>
      <c r="BG65" s="296">
        <v>22</v>
      </c>
      <c r="BH65" s="296">
        <v>15</v>
      </c>
      <c r="BI65" s="296">
        <v>14</v>
      </c>
      <c r="BJ65" s="296">
        <v>12</v>
      </c>
      <c r="BK65" s="296">
        <v>12</v>
      </c>
      <c r="BL65" s="296">
        <v>16</v>
      </c>
      <c r="BM65" s="296">
        <v>11</v>
      </c>
      <c r="BN65" s="296">
        <v>14</v>
      </c>
      <c r="BO65" s="296">
        <v>15</v>
      </c>
      <c r="BP65" s="296">
        <v>15</v>
      </c>
      <c r="BQ65" s="296">
        <v>12</v>
      </c>
      <c r="BR65" s="296">
        <v>19</v>
      </c>
      <c r="BS65" s="296">
        <v>13</v>
      </c>
      <c r="BT65" s="296">
        <v>4</v>
      </c>
      <c r="BU65" s="296">
        <v>5</v>
      </c>
      <c r="BV65" s="296">
        <v>6</v>
      </c>
      <c r="BW65" s="296">
        <v>7</v>
      </c>
    </row>
    <row r="66" spans="1:75" x14ac:dyDescent="0.25">
      <c r="A66" t="s">
        <v>62</v>
      </c>
      <c r="B66" s="296" t="s">
        <v>18</v>
      </c>
      <c r="C66" s="296" t="s">
        <v>18</v>
      </c>
      <c r="D66" s="296" t="s">
        <v>18</v>
      </c>
      <c r="E66" s="296" t="s">
        <v>18</v>
      </c>
      <c r="F66" s="296" t="s">
        <v>18</v>
      </c>
      <c r="G66" s="296" t="s">
        <v>18</v>
      </c>
      <c r="H66" s="296" t="s">
        <v>18</v>
      </c>
      <c r="I66" s="296" t="s">
        <v>18</v>
      </c>
      <c r="J66" s="296" t="s">
        <v>18</v>
      </c>
      <c r="K66" s="296" t="s">
        <v>18</v>
      </c>
      <c r="L66" s="296" t="s">
        <v>18</v>
      </c>
      <c r="M66" s="296" t="s">
        <v>18</v>
      </c>
      <c r="N66" s="296" t="s">
        <v>18</v>
      </c>
      <c r="O66" s="296" t="s">
        <v>18</v>
      </c>
      <c r="P66" s="296" t="s">
        <v>18</v>
      </c>
      <c r="Q66" s="296" t="s">
        <v>18</v>
      </c>
      <c r="R66" s="296" t="s">
        <v>18</v>
      </c>
      <c r="S66" s="296" t="s">
        <v>18</v>
      </c>
      <c r="T66" s="296" t="s">
        <v>18</v>
      </c>
      <c r="U66" s="296" t="s">
        <v>18</v>
      </c>
      <c r="V66" s="296">
        <v>1</v>
      </c>
      <c r="W66" s="296">
        <v>1</v>
      </c>
      <c r="X66" s="296">
        <v>1</v>
      </c>
      <c r="Y66" s="296">
        <v>1</v>
      </c>
      <c r="Z66" s="296" t="s">
        <v>18</v>
      </c>
      <c r="AA66" s="296" t="s">
        <v>18</v>
      </c>
      <c r="AB66" s="296" t="s">
        <v>18</v>
      </c>
      <c r="AC66" s="296" t="s">
        <v>18</v>
      </c>
      <c r="AD66" s="296" t="s">
        <v>18</v>
      </c>
      <c r="AE66" s="296" t="s">
        <v>18</v>
      </c>
      <c r="AF66" s="296" t="s">
        <v>18</v>
      </c>
      <c r="AG66" s="296" t="s">
        <v>18</v>
      </c>
      <c r="AH66" s="296" t="s">
        <v>18</v>
      </c>
      <c r="AI66" s="296" t="s">
        <v>18</v>
      </c>
      <c r="AJ66" s="296" t="s">
        <v>18</v>
      </c>
      <c r="AK66" s="296" t="s">
        <v>18</v>
      </c>
      <c r="AL66" s="296" t="s">
        <v>18</v>
      </c>
      <c r="AM66" s="296" t="s">
        <v>18</v>
      </c>
      <c r="AN66" s="296" t="s">
        <v>18</v>
      </c>
      <c r="AO66" s="296" t="s">
        <v>18</v>
      </c>
      <c r="AP66" s="296" t="s">
        <v>18</v>
      </c>
      <c r="AQ66" s="296" t="s">
        <v>18</v>
      </c>
      <c r="AR66" s="296" t="s">
        <v>18</v>
      </c>
      <c r="AS66" s="296" t="s">
        <v>18</v>
      </c>
      <c r="AT66" s="296" t="s">
        <v>18</v>
      </c>
      <c r="AU66" s="296">
        <v>2</v>
      </c>
      <c r="AV66" s="296">
        <v>2</v>
      </c>
      <c r="AW66" s="296">
        <v>2</v>
      </c>
      <c r="AX66" s="296">
        <v>2</v>
      </c>
      <c r="AY66" s="296">
        <v>2</v>
      </c>
      <c r="AZ66" s="296">
        <v>2</v>
      </c>
      <c r="BA66" s="296">
        <v>2</v>
      </c>
      <c r="BB66" s="296">
        <v>2</v>
      </c>
      <c r="BC66" s="296">
        <v>3</v>
      </c>
      <c r="BD66" s="296">
        <v>5</v>
      </c>
      <c r="BE66" s="296">
        <v>5</v>
      </c>
      <c r="BF66" s="296">
        <v>4</v>
      </c>
      <c r="BG66" s="296">
        <v>1</v>
      </c>
      <c r="BH66" s="296">
        <v>1</v>
      </c>
      <c r="BI66" s="296">
        <v>1</v>
      </c>
      <c r="BJ66" s="296">
        <v>1</v>
      </c>
      <c r="BK66" s="296" t="s">
        <v>18</v>
      </c>
      <c r="BL66" s="296" t="s">
        <v>18</v>
      </c>
      <c r="BM66" s="296" t="s">
        <v>18</v>
      </c>
      <c r="BN66" s="296" t="s">
        <v>18</v>
      </c>
      <c r="BO66" s="296" t="s">
        <v>18</v>
      </c>
      <c r="BP66" s="296" t="s">
        <v>18</v>
      </c>
      <c r="BQ66" s="296" t="s">
        <v>18</v>
      </c>
      <c r="BR66" s="296" t="s">
        <v>18</v>
      </c>
      <c r="BS66" s="296">
        <v>2</v>
      </c>
      <c r="BT66" s="296">
        <v>2</v>
      </c>
      <c r="BU66" s="296">
        <v>2</v>
      </c>
      <c r="BV66" s="296">
        <v>2</v>
      </c>
      <c r="BW66" s="296">
        <v>2</v>
      </c>
    </row>
    <row r="67" spans="1:75" x14ac:dyDescent="0.25">
      <c r="A67" t="s">
        <v>63</v>
      </c>
      <c r="B67" s="296">
        <v>17</v>
      </c>
      <c r="C67" s="296">
        <v>12</v>
      </c>
      <c r="D67" s="296">
        <v>7</v>
      </c>
      <c r="E67" s="296">
        <v>7</v>
      </c>
      <c r="F67" s="296">
        <v>3</v>
      </c>
      <c r="G67" s="296">
        <v>4</v>
      </c>
      <c r="H67" s="296">
        <v>7</v>
      </c>
      <c r="I67" s="296">
        <v>4</v>
      </c>
      <c r="J67" s="296">
        <v>2</v>
      </c>
      <c r="K67" s="296">
        <v>2</v>
      </c>
      <c r="L67" s="296">
        <v>13</v>
      </c>
      <c r="M67" s="296">
        <v>22</v>
      </c>
      <c r="N67" s="296">
        <v>22</v>
      </c>
      <c r="O67" s="296">
        <v>15</v>
      </c>
      <c r="P67" s="296">
        <v>22</v>
      </c>
      <c r="Q67" s="296">
        <v>17</v>
      </c>
      <c r="R67" s="296">
        <v>14</v>
      </c>
      <c r="S67" s="296">
        <v>13</v>
      </c>
      <c r="T67" s="296">
        <v>11</v>
      </c>
      <c r="U67" s="296">
        <v>10</v>
      </c>
      <c r="V67" s="296">
        <v>14</v>
      </c>
      <c r="W67" s="296">
        <v>16</v>
      </c>
      <c r="X67" s="296">
        <v>12</v>
      </c>
      <c r="Y67" s="296">
        <v>3</v>
      </c>
      <c r="Z67" s="296">
        <v>4</v>
      </c>
      <c r="AA67" s="296">
        <v>8</v>
      </c>
      <c r="AB67" s="296">
        <v>13</v>
      </c>
      <c r="AC67" s="296">
        <v>15</v>
      </c>
      <c r="AD67" s="296">
        <v>14</v>
      </c>
      <c r="AE67" s="296">
        <v>13</v>
      </c>
      <c r="AF67" s="296">
        <v>18</v>
      </c>
      <c r="AG67" s="296">
        <v>15</v>
      </c>
      <c r="AH67" s="296">
        <v>12</v>
      </c>
      <c r="AI67" s="296">
        <v>13</v>
      </c>
      <c r="AJ67" s="296">
        <v>20</v>
      </c>
      <c r="AK67" s="296">
        <v>12</v>
      </c>
      <c r="AL67" s="296">
        <v>8</v>
      </c>
      <c r="AM67" s="296">
        <v>8</v>
      </c>
      <c r="AN67" s="296">
        <v>6</v>
      </c>
      <c r="AO67" s="296">
        <v>7</v>
      </c>
      <c r="AP67" s="296">
        <v>4</v>
      </c>
      <c r="AQ67" s="296">
        <v>3</v>
      </c>
      <c r="AR67" s="296">
        <v>5</v>
      </c>
      <c r="AS67" s="296">
        <v>4</v>
      </c>
      <c r="AT67" s="296">
        <v>4</v>
      </c>
      <c r="AU67" s="296">
        <v>5</v>
      </c>
      <c r="AV67" s="296">
        <v>5</v>
      </c>
      <c r="AW67" s="296">
        <v>3</v>
      </c>
      <c r="AX67" s="296">
        <v>5</v>
      </c>
      <c r="AY67" s="296">
        <v>2</v>
      </c>
      <c r="AZ67" s="296">
        <v>1</v>
      </c>
      <c r="BA67" s="296">
        <v>3</v>
      </c>
      <c r="BB67" s="296">
        <v>4</v>
      </c>
      <c r="BC67" s="296">
        <v>5</v>
      </c>
      <c r="BD67" s="296">
        <v>5</v>
      </c>
      <c r="BE67" s="296">
        <v>11</v>
      </c>
      <c r="BF67" s="296">
        <v>11</v>
      </c>
      <c r="BG67" s="296">
        <v>9</v>
      </c>
      <c r="BH67" s="296">
        <v>12</v>
      </c>
      <c r="BI67" s="296">
        <v>14</v>
      </c>
      <c r="BJ67" s="296">
        <v>14</v>
      </c>
      <c r="BK67" s="296">
        <v>13</v>
      </c>
      <c r="BL67" s="296">
        <v>11</v>
      </c>
      <c r="BM67" s="296">
        <v>13</v>
      </c>
      <c r="BN67" s="296">
        <v>12</v>
      </c>
      <c r="BO67" s="296">
        <v>5</v>
      </c>
      <c r="BP67" s="296">
        <v>2</v>
      </c>
      <c r="BQ67" s="296">
        <v>2</v>
      </c>
      <c r="BR67" s="296">
        <v>4</v>
      </c>
      <c r="BS67" s="296">
        <v>3</v>
      </c>
      <c r="BT67" s="296">
        <v>4</v>
      </c>
      <c r="BU67" s="296">
        <v>2</v>
      </c>
      <c r="BV67" s="296" t="s">
        <v>18</v>
      </c>
      <c r="BW67" s="296">
        <v>1</v>
      </c>
    </row>
    <row r="68" spans="1:75" x14ac:dyDescent="0.25">
      <c r="A68" t="s">
        <v>64</v>
      </c>
      <c r="B68" s="296">
        <v>22</v>
      </c>
      <c r="C68" s="296">
        <v>18</v>
      </c>
      <c r="D68" s="296">
        <v>14</v>
      </c>
      <c r="E68" s="296">
        <v>14</v>
      </c>
      <c r="F68" s="296">
        <v>20</v>
      </c>
      <c r="G68" s="296">
        <v>20</v>
      </c>
      <c r="H68" s="296">
        <v>8</v>
      </c>
      <c r="I68" s="296">
        <v>13</v>
      </c>
      <c r="J68" s="296">
        <v>10</v>
      </c>
      <c r="K68" s="296">
        <v>12</v>
      </c>
      <c r="L68" s="296">
        <v>15</v>
      </c>
      <c r="M68" s="296">
        <v>11</v>
      </c>
      <c r="N68" s="296">
        <v>12</v>
      </c>
      <c r="O68" s="296">
        <v>19</v>
      </c>
      <c r="P68" s="296">
        <v>21</v>
      </c>
      <c r="Q68" s="296">
        <v>27</v>
      </c>
      <c r="R68" s="296">
        <v>29</v>
      </c>
      <c r="S68" s="296">
        <v>33</v>
      </c>
      <c r="T68" s="296">
        <v>26</v>
      </c>
      <c r="U68" s="296">
        <v>14</v>
      </c>
      <c r="V68" s="296">
        <v>19</v>
      </c>
      <c r="W68" s="296">
        <v>19</v>
      </c>
      <c r="X68" s="296">
        <v>23</v>
      </c>
      <c r="Y68" s="296">
        <v>29</v>
      </c>
      <c r="Z68" s="296">
        <v>36</v>
      </c>
      <c r="AA68" s="296">
        <v>26</v>
      </c>
      <c r="AB68" s="296">
        <v>27</v>
      </c>
      <c r="AC68" s="296">
        <v>22</v>
      </c>
      <c r="AD68" s="296">
        <v>23</v>
      </c>
      <c r="AE68" s="296">
        <v>23</v>
      </c>
      <c r="AF68" s="296">
        <v>28</v>
      </c>
      <c r="AG68" s="296">
        <v>25</v>
      </c>
      <c r="AH68" s="296">
        <v>28</v>
      </c>
      <c r="AI68" s="296">
        <v>25</v>
      </c>
      <c r="AJ68" s="296">
        <v>20</v>
      </c>
      <c r="AK68" s="296">
        <v>18</v>
      </c>
      <c r="AL68" s="296">
        <v>20</v>
      </c>
      <c r="AM68" s="296">
        <v>28</v>
      </c>
      <c r="AN68" s="296">
        <v>33</v>
      </c>
      <c r="AO68" s="296">
        <v>28</v>
      </c>
      <c r="AP68" s="296">
        <v>39</v>
      </c>
      <c r="AQ68" s="296">
        <v>34</v>
      </c>
      <c r="AR68" s="296">
        <v>22</v>
      </c>
      <c r="AS68" s="296">
        <v>25</v>
      </c>
      <c r="AT68" s="296">
        <v>16</v>
      </c>
      <c r="AU68" s="296">
        <v>19</v>
      </c>
      <c r="AV68" s="296">
        <v>21</v>
      </c>
      <c r="AW68" s="296">
        <v>29</v>
      </c>
      <c r="AX68" s="296">
        <v>26</v>
      </c>
      <c r="AY68" s="296">
        <v>32</v>
      </c>
      <c r="AZ68" s="296">
        <v>32</v>
      </c>
      <c r="BA68" s="296">
        <v>30</v>
      </c>
      <c r="BB68" s="296">
        <v>31</v>
      </c>
      <c r="BC68" s="296">
        <v>46</v>
      </c>
      <c r="BD68" s="296">
        <v>49</v>
      </c>
      <c r="BE68" s="296">
        <v>48</v>
      </c>
      <c r="BF68" s="296">
        <v>57</v>
      </c>
      <c r="BG68" s="296">
        <v>46</v>
      </c>
      <c r="BH68" s="296">
        <v>45</v>
      </c>
      <c r="BI68" s="296">
        <v>32</v>
      </c>
      <c r="BJ68" s="296">
        <v>13</v>
      </c>
      <c r="BK68" s="296">
        <v>18</v>
      </c>
      <c r="BL68" s="296">
        <v>36</v>
      </c>
      <c r="BM68" s="296">
        <v>34</v>
      </c>
      <c r="BN68" s="296">
        <v>29</v>
      </c>
      <c r="BO68" s="296">
        <v>28</v>
      </c>
      <c r="BP68" s="296">
        <v>30</v>
      </c>
      <c r="BQ68" s="296">
        <v>29</v>
      </c>
      <c r="BR68" s="296">
        <v>30</v>
      </c>
      <c r="BS68" s="296">
        <v>31</v>
      </c>
      <c r="BT68" s="296">
        <v>29</v>
      </c>
      <c r="BU68" s="296">
        <v>32</v>
      </c>
      <c r="BV68" s="296">
        <v>27</v>
      </c>
      <c r="BW68" s="296">
        <v>9</v>
      </c>
    </row>
    <row r="69" spans="1:75" x14ac:dyDescent="0.25">
      <c r="A69" t="s">
        <v>65</v>
      </c>
      <c r="B69" s="296">
        <v>38</v>
      </c>
      <c r="C69" s="296">
        <v>40</v>
      </c>
      <c r="D69" s="296">
        <v>42</v>
      </c>
      <c r="E69" s="296">
        <v>43</v>
      </c>
      <c r="F69" s="296">
        <v>43</v>
      </c>
      <c r="G69" s="296">
        <v>23</v>
      </c>
      <c r="H69" s="296">
        <v>37</v>
      </c>
      <c r="I69" s="296">
        <v>33</v>
      </c>
      <c r="J69" s="296">
        <v>39</v>
      </c>
      <c r="K69" s="296">
        <v>52</v>
      </c>
      <c r="L69" s="296">
        <v>57</v>
      </c>
      <c r="M69" s="296">
        <v>57</v>
      </c>
      <c r="N69" s="296">
        <v>51</v>
      </c>
      <c r="O69" s="296">
        <v>47</v>
      </c>
      <c r="P69" s="296">
        <v>43</v>
      </c>
      <c r="Q69" s="296">
        <v>36</v>
      </c>
      <c r="R69" s="296">
        <v>27</v>
      </c>
      <c r="S69" s="296">
        <v>46</v>
      </c>
      <c r="T69" s="296">
        <v>44</v>
      </c>
      <c r="U69" s="296">
        <v>52</v>
      </c>
      <c r="V69" s="296">
        <v>56</v>
      </c>
      <c r="W69" s="296">
        <v>54</v>
      </c>
      <c r="X69" s="296">
        <v>51</v>
      </c>
      <c r="Y69" s="296">
        <v>56</v>
      </c>
      <c r="Z69" s="296">
        <v>51</v>
      </c>
      <c r="AA69" s="296">
        <v>51</v>
      </c>
      <c r="AB69" s="296">
        <v>55</v>
      </c>
      <c r="AC69" s="296">
        <v>44</v>
      </c>
      <c r="AD69" s="296">
        <v>38</v>
      </c>
      <c r="AE69" s="296">
        <v>29</v>
      </c>
      <c r="AF69" s="296">
        <v>28</v>
      </c>
      <c r="AG69" s="296">
        <v>32</v>
      </c>
      <c r="AH69" s="296">
        <v>32</v>
      </c>
      <c r="AI69" s="296">
        <v>29</v>
      </c>
      <c r="AJ69" s="296">
        <v>32</v>
      </c>
      <c r="AK69" s="296">
        <v>33</v>
      </c>
      <c r="AL69" s="296">
        <v>33</v>
      </c>
      <c r="AM69" s="296">
        <v>38</v>
      </c>
      <c r="AN69" s="296">
        <v>51</v>
      </c>
      <c r="AO69" s="296">
        <v>56</v>
      </c>
      <c r="AP69" s="296">
        <v>42</v>
      </c>
      <c r="AQ69" s="296">
        <v>56</v>
      </c>
      <c r="AR69" s="296">
        <v>54</v>
      </c>
      <c r="AS69" s="296">
        <v>58</v>
      </c>
      <c r="AT69" s="296">
        <v>52</v>
      </c>
      <c r="AU69" s="296">
        <v>55</v>
      </c>
      <c r="AV69" s="296">
        <v>48</v>
      </c>
      <c r="AW69" s="296">
        <v>43</v>
      </c>
      <c r="AX69" s="296">
        <v>45</v>
      </c>
      <c r="AY69" s="296">
        <v>48</v>
      </c>
      <c r="AZ69" s="296">
        <v>31</v>
      </c>
      <c r="BA69" s="296">
        <v>31</v>
      </c>
      <c r="BB69" s="296">
        <v>48</v>
      </c>
      <c r="BC69" s="296">
        <v>58</v>
      </c>
      <c r="BD69" s="296">
        <v>57</v>
      </c>
      <c r="BE69" s="296">
        <v>62</v>
      </c>
      <c r="BF69" s="296">
        <v>60</v>
      </c>
      <c r="BG69" s="296">
        <v>69</v>
      </c>
      <c r="BH69" s="296">
        <v>62</v>
      </c>
      <c r="BI69" s="296">
        <v>65</v>
      </c>
      <c r="BJ69" s="296">
        <v>66</v>
      </c>
      <c r="BK69" s="296">
        <v>59</v>
      </c>
      <c r="BL69" s="296">
        <v>51</v>
      </c>
      <c r="BM69" s="296">
        <v>58</v>
      </c>
      <c r="BN69" s="296">
        <v>56</v>
      </c>
      <c r="BO69" s="296">
        <v>42</v>
      </c>
      <c r="BP69" s="296">
        <v>47</v>
      </c>
      <c r="BQ69" s="296">
        <v>61</v>
      </c>
      <c r="BR69" s="296">
        <v>52</v>
      </c>
      <c r="BS69" s="296">
        <v>43</v>
      </c>
      <c r="BT69" s="296">
        <v>49</v>
      </c>
      <c r="BU69" s="296">
        <v>48</v>
      </c>
      <c r="BV69" s="296">
        <v>51</v>
      </c>
      <c r="BW69" s="296">
        <v>53</v>
      </c>
    </row>
    <row r="70" spans="1:75" x14ac:dyDescent="0.25">
      <c r="A70" t="s">
        <v>66</v>
      </c>
      <c r="B70" s="296">
        <v>37</v>
      </c>
      <c r="C70" s="296">
        <v>42</v>
      </c>
      <c r="D70" s="296">
        <v>34</v>
      </c>
      <c r="E70" s="296">
        <v>29</v>
      </c>
      <c r="F70" s="296">
        <v>30</v>
      </c>
      <c r="G70" s="296">
        <v>29</v>
      </c>
      <c r="H70" s="296">
        <v>26</v>
      </c>
      <c r="I70" s="296">
        <v>20</v>
      </c>
      <c r="J70" s="296">
        <v>24</v>
      </c>
      <c r="K70" s="296">
        <v>20</v>
      </c>
      <c r="L70" s="296">
        <v>14</v>
      </c>
      <c r="M70" s="296">
        <v>19</v>
      </c>
      <c r="N70" s="296">
        <v>14</v>
      </c>
      <c r="O70" s="296">
        <v>20</v>
      </c>
      <c r="P70" s="296">
        <v>23</v>
      </c>
      <c r="Q70" s="296">
        <v>25</v>
      </c>
      <c r="R70" s="296">
        <v>23</v>
      </c>
      <c r="S70" s="296">
        <v>32</v>
      </c>
      <c r="T70" s="296">
        <v>36</v>
      </c>
      <c r="U70" s="296">
        <v>29</v>
      </c>
      <c r="V70" s="296">
        <v>28</v>
      </c>
      <c r="W70" s="296">
        <v>20</v>
      </c>
      <c r="X70" s="296">
        <v>13</v>
      </c>
      <c r="Y70" s="296">
        <v>7</v>
      </c>
      <c r="Z70" s="296">
        <v>7</v>
      </c>
      <c r="AA70" s="296">
        <v>13</v>
      </c>
      <c r="AB70" s="296">
        <v>7</v>
      </c>
      <c r="AC70" s="296">
        <v>8</v>
      </c>
      <c r="AD70" s="296">
        <v>19</v>
      </c>
      <c r="AE70" s="296">
        <v>7</v>
      </c>
      <c r="AF70" s="296">
        <v>10</v>
      </c>
      <c r="AG70" s="296">
        <v>10</v>
      </c>
      <c r="AH70" s="296">
        <v>12</v>
      </c>
      <c r="AI70" s="296">
        <v>7</v>
      </c>
      <c r="AJ70" s="296">
        <v>2</v>
      </c>
      <c r="AK70" s="296">
        <v>7</v>
      </c>
      <c r="AL70" s="296">
        <v>8</v>
      </c>
      <c r="AM70" s="296">
        <v>5</v>
      </c>
      <c r="AN70" s="296">
        <v>8</v>
      </c>
      <c r="AO70" s="296">
        <v>19</v>
      </c>
      <c r="AP70" s="296">
        <v>25</v>
      </c>
      <c r="AQ70" s="296">
        <v>22</v>
      </c>
      <c r="AR70" s="296">
        <v>22</v>
      </c>
      <c r="AS70" s="296">
        <v>26</v>
      </c>
      <c r="AT70" s="296">
        <v>24</v>
      </c>
      <c r="AU70" s="296">
        <v>29</v>
      </c>
      <c r="AV70" s="296">
        <v>38</v>
      </c>
      <c r="AW70" s="296">
        <v>31</v>
      </c>
      <c r="AX70" s="296">
        <v>28</v>
      </c>
      <c r="AY70" s="296">
        <v>25</v>
      </c>
      <c r="AZ70" s="296">
        <v>19</v>
      </c>
      <c r="BA70" s="296">
        <v>18</v>
      </c>
      <c r="BB70" s="296">
        <v>28</v>
      </c>
      <c r="BC70" s="296">
        <v>19</v>
      </c>
      <c r="BD70" s="296">
        <v>21</v>
      </c>
      <c r="BE70" s="296">
        <v>27</v>
      </c>
      <c r="BF70" s="296">
        <v>18</v>
      </c>
      <c r="BG70" s="296">
        <v>18</v>
      </c>
      <c r="BH70" s="296">
        <v>26</v>
      </c>
      <c r="BI70" s="296">
        <v>29</v>
      </c>
      <c r="BJ70" s="296">
        <v>22</v>
      </c>
      <c r="BK70" s="296">
        <v>33</v>
      </c>
      <c r="BL70" s="296">
        <v>33</v>
      </c>
      <c r="BM70" s="296">
        <v>33</v>
      </c>
      <c r="BN70" s="296">
        <v>23</v>
      </c>
      <c r="BO70" s="296">
        <v>18</v>
      </c>
      <c r="BP70" s="296">
        <v>9</v>
      </c>
      <c r="BQ70" s="296">
        <v>7</v>
      </c>
      <c r="BR70" s="296">
        <v>4</v>
      </c>
      <c r="BS70" s="296">
        <v>9</v>
      </c>
      <c r="BT70" s="296">
        <v>9</v>
      </c>
      <c r="BU70" s="296">
        <v>8</v>
      </c>
      <c r="BV70" s="296">
        <v>5</v>
      </c>
      <c r="BW70" s="296">
        <v>13</v>
      </c>
    </row>
    <row r="71" spans="1:75" x14ac:dyDescent="0.25">
      <c r="A71" t="s">
        <v>67</v>
      </c>
      <c r="B71" s="296">
        <v>11</v>
      </c>
      <c r="C71" s="296">
        <v>21</v>
      </c>
      <c r="D71" s="296">
        <v>21</v>
      </c>
      <c r="E71" s="296">
        <v>15</v>
      </c>
      <c r="F71" s="296">
        <v>14</v>
      </c>
      <c r="G71" s="296">
        <v>17</v>
      </c>
      <c r="H71" s="296">
        <v>17</v>
      </c>
      <c r="I71" s="296">
        <v>15</v>
      </c>
      <c r="J71" s="296">
        <v>18</v>
      </c>
      <c r="K71" s="296">
        <v>26</v>
      </c>
      <c r="L71" s="296">
        <v>20</v>
      </c>
      <c r="M71" s="296">
        <v>28</v>
      </c>
      <c r="N71" s="296">
        <v>36</v>
      </c>
      <c r="O71" s="296">
        <v>14</v>
      </c>
      <c r="P71" s="296">
        <v>15</v>
      </c>
      <c r="Q71" s="296">
        <v>28</v>
      </c>
      <c r="R71" s="296">
        <v>21</v>
      </c>
      <c r="S71" s="296">
        <v>8</v>
      </c>
      <c r="T71" s="296">
        <v>10</v>
      </c>
      <c r="U71" s="296">
        <v>14</v>
      </c>
      <c r="V71" s="296">
        <v>20</v>
      </c>
      <c r="W71" s="296">
        <v>10</v>
      </c>
      <c r="X71" s="296">
        <v>10</v>
      </c>
      <c r="Y71" s="296">
        <v>9</v>
      </c>
      <c r="Z71" s="296">
        <v>11</v>
      </c>
      <c r="AA71" s="296">
        <v>9</v>
      </c>
      <c r="AB71" s="296">
        <v>6</v>
      </c>
      <c r="AC71" s="296">
        <v>13</v>
      </c>
      <c r="AD71" s="296">
        <v>20</v>
      </c>
      <c r="AE71" s="296">
        <v>28</v>
      </c>
      <c r="AF71" s="296">
        <v>22</v>
      </c>
      <c r="AG71" s="296">
        <v>22</v>
      </c>
      <c r="AH71" s="296">
        <v>25</v>
      </c>
      <c r="AI71" s="296">
        <v>23</v>
      </c>
      <c r="AJ71" s="296">
        <v>25</v>
      </c>
      <c r="AK71" s="296">
        <v>20</v>
      </c>
      <c r="AL71" s="296">
        <v>20</v>
      </c>
      <c r="AM71" s="296">
        <v>19</v>
      </c>
      <c r="AN71" s="296">
        <v>28</v>
      </c>
      <c r="AO71" s="296">
        <v>27</v>
      </c>
      <c r="AP71" s="296">
        <v>25</v>
      </c>
      <c r="AQ71" s="296">
        <v>44</v>
      </c>
      <c r="AR71" s="296">
        <v>48</v>
      </c>
      <c r="AS71" s="296">
        <v>44</v>
      </c>
      <c r="AT71" s="296">
        <v>35</v>
      </c>
      <c r="AU71" s="296">
        <v>32</v>
      </c>
      <c r="AV71" s="296">
        <v>24</v>
      </c>
      <c r="AW71" s="296">
        <v>25</v>
      </c>
      <c r="AX71" s="296">
        <v>17</v>
      </c>
      <c r="AY71" s="296">
        <v>22</v>
      </c>
      <c r="AZ71" s="296">
        <v>27</v>
      </c>
      <c r="BA71" s="296">
        <v>32</v>
      </c>
      <c r="BB71" s="296">
        <v>21</v>
      </c>
      <c r="BC71" s="296">
        <v>18</v>
      </c>
      <c r="BD71" s="296">
        <v>33</v>
      </c>
      <c r="BE71" s="296">
        <v>34</v>
      </c>
      <c r="BF71" s="296">
        <v>34</v>
      </c>
      <c r="BG71" s="296">
        <v>34</v>
      </c>
      <c r="BH71" s="296">
        <v>27</v>
      </c>
      <c r="BI71" s="296">
        <v>37</v>
      </c>
      <c r="BJ71" s="296">
        <v>28</v>
      </c>
      <c r="BK71" s="296">
        <v>25</v>
      </c>
      <c r="BL71" s="296">
        <v>27</v>
      </c>
      <c r="BM71" s="296">
        <v>17</v>
      </c>
      <c r="BN71" s="296">
        <v>13</v>
      </c>
      <c r="BO71" s="296">
        <v>7</v>
      </c>
      <c r="BP71" s="296">
        <v>7</v>
      </c>
      <c r="BQ71" s="296">
        <v>11</v>
      </c>
      <c r="BR71" s="296">
        <v>16</v>
      </c>
      <c r="BS71" s="296">
        <v>18</v>
      </c>
      <c r="BT71" s="296">
        <v>20</v>
      </c>
      <c r="BU71" s="296">
        <v>17</v>
      </c>
      <c r="BV71" s="296">
        <v>25</v>
      </c>
      <c r="BW71" s="296">
        <v>17</v>
      </c>
    </row>
    <row r="72" spans="1:75" x14ac:dyDescent="0.25">
      <c r="A72" t="s">
        <v>68</v>
      </c>
      <c r="B72" s="296">
        <v>20</v>
      </c>
      <c r="C72" s="296">
        <v>13</v>
      </c>
      <c r="D72" s="296">
        <v>9</v>
      </c>
      <c r="E72" s="296">
        <v>6</v>
      </c>
      <c r="F72" s="296">
        <v>3</v>
      </c>
      <c r="G72" s="296">
        <v>4</v>
      </c>
      <c r="H72" s="296">
        <v>7</v>
      </c>
      <c r="I72" s="296">
        <v>5</v>
      </c>
      <c r="J72" s="296">
        <v>12</v>
      </c>
      <c r="K72" s="296">
        <v>11</v>
      </c>
      <c r="L72" s="296">
        <v>15</v>
      </c>
      <c r="M72" s="296">
        <v>11</v>
      </c>
      <c r="N72" s="296">
        <v>5</v>
      </c>
      <c r="O72" s="296">
        <v>3</v>
      </c>
      <c r="P72" s="296">
        <v>15</v>
      </c>
      <c r="Q72" s="296">
        <v>22</v>
      </c>
      <c r="R72" s="296">
        <v>25</v>
      </c>
      <c r="S72" s="296">
        <v>25</v>
      </c>
      <c r="T72" s="296">
        <v>19</v>
      </c>
      <c r="U72" s="296">
        <v>18</v>
      </c>
      <c r="V72" s="296">
        <v>16</v>
      </c>
      <c r="W72" s="296">
        <v>9</v>
      </c>
      <c r="X72" s="296">
        <v>9</v>
      </c>
      <c r="Y72" s="296">
        <v>12</v>
      </c>
      <c r="Z72" s="296">
        <v>17</v>
      </c>
      <c r="AA72" s="296">
        <v>21</v>
      </c>
      <c r="AB72" s="296">
        <v>25</v>
      </c>
      <c r="AC72" s="296">
        <v>15</v>
      </c>
      <c r="AD72" s="296">
        <v>13</v>
      </c>
      <c r="AE72" s="296">
        <v>15</v>
      </c>
      <c r="AF72" s="296">
        <v>26</v>
      </c>
      <c r="AG72" s="296">
        <v>19</v>
      </c>
      <c r="AH72" s="296">
        <v>23</v>
      </c>
      <c r="AI72" s="296">
        <v>6</v>
      </c>
      <c r="AJ72" s="296">
        <v>9</v>
      </c>
      <c r="AK72" s="296">
        <v>6</v>
      </c>
      <c r="AL72" s="296">
        <v>5</v>
      </c>
      <c r="AM72" s="296">
        <v>4</v>
      </c>
      <c r="AN72" s="296">
        <v>7</v>
      </c>
      <c r="AO72" s="296">
        <v>9</v>
      </c>
      <c r="AP72" s="296">
        <v>11</v>
      </c>
      <c r="AQ72" s="296">
        <v>6</v>
      </c>
      <c r="AR72" s="296">
        <v>6</v>
      </c>
      <c r="AS72" s="296">
        <v>8</v>
      </c>
      <c r="AT72" s="296">
        <v>8</v>
      </c>
      <c r="AU72" s="296">
        <v>4</v>
      </c>
      <c r="AV72" s="296">
        <v>10</v>
      </c>
      <c r="AW72" s="296">
        <v>12</v>
      </c>
      <c r="AX72" s="296">
        <v>10</v>
      </c>
      <c r="AY72" s="296">
        <v>22</v>
      </c>
      <c r="AZ72" s="296">
        <v>24</v>
      </c>
      <c r="BA72" s="296">
        <v>19</v>
      </c>
      <c r="BB72" s="296">
        <v>13</v>
      </c>
      <c r="BC72" s="296">
        <v>7</v>
      </c>
      <c r="BD72" s="296">
        <v>8</v>
      </c>
      <c r="BE72" s="296">
        <v>6</v>
      </c>
      <c r="BF72" s="296">
        <v>5</v>
      </c>
      <c r="BG72" s="296">
        <v>3</v>
      </c>
      <c r="BH72" s="296">
        <v>9</v>
      </c>
      <c r="BI72" s="296">
        <v>12</v>
      </c>
      <c r="BJ72" s="296">
        <v>12</v>
      </c>
      <c r="BK72" s="296">
        <v>8</v>
      </c>
      <c r="BL72" s="296">
        <v>10</v>
      </c>
      <c r="BM72" s="296">
        <v>9</v>
      </c>
      <c r="BN72" s="296">
        <v>10</v>
      </c>
      <c r="BO72" s="296">
        <v>10</v>
      </c>
      <c r="BP72" s="296">
        <v>7</v>
      </c>
      <c r="BQ72" s="296">
        <v>8</v>
      </c>
      <c r="BR72" s="296">
        <v>7</v>
      </c>
      <c r="BS72" s="296">
        <v>5</v>
      </c>
      <c r="BT72" s="296">
        <v>8</v>
      </c>
      <c r="BU72" s="296">
        <v>8</v>
      </c>
      <c r="BV72" s="296">
        <v>9</v>
      </c>
      <c r="BW72" s="296">
        <v>12</v>
      </c>
    </row>
    <row r="73" spans="1:75" x14ac:dyDescent="0.25">
      <c r="A73" t="s">
        <v>69</v>
      </c>
      <c r="B73" s="296">
        <v>1</v>
      </c>
      <c r="C73" s="296">
        <v>1</v>
      </c>
      <c r="D73" s="296" t="s">
        <v>18</v>
      </c>
      <c r="E73" s="296">
        <v>1</v>
      </c>
      <c r="F73" s="296" t="s">
        <v>18</v>
      </c>
      <c r="G73" s="296" t="s">
        <v>18</v>
      </c>
      <c r="H73" s="296">
        <v>1</v>
      </c>
      <c r="I73" s="296">
        <v>1</v>
      </c>
      <c r="J73" s="296">
        <v>2</v>
      </c>
      <c r="K73" s="296">
        <v>4</v>
      </c>
      <c r="L73" s="296">
        <v>5</v>
      </c>
      <c r="M73" s="296">
        <v>4</v>
      </c>
      <c r="N73" s="296">
        <v>8</v>
      </c>
      <c r="O73" s="296">
        <v>6</v>
      </c>
      <c r="P73" s="296" t="s">
        <v>18</v>
      </c>
      <c r="Q73" s="296" t="s">
        <v>18</v>
      </c>
      <c r="R73" s="296">
        <v>4</v>
      </c>
      <c r="S73" s="296">
        <v>3</v>
      </c>
      <c r="T73" s="296">
        <v>3</v>
      </c>
      <c r="U73" s="296">
        <v>3</v>
      </c>
      <c r="V73" s="296">
        <v>3</v>
      </c>
      <c r="W73" s="296">
        <v>3</v>
      </c>
      <c r="X73" s="296" t="s">
        <v>18</v>
      </c>
      <c r="Y73" s="296" t="s">
        <v>18</v>
      </c>
      <c r="Z73" s="296" t="s">
        <v>18</v>
      </c>
      <c r="AA73" s="296" t="s">
        <v>18</v>
      </c>
      <c r="AB73" s="296" t="s">
        <v>18</v>
      </c>
      <c r="AC73" s="296">
        <v>1</v>
      </c>
      <c r="AD73" s="296">
        <v>5</v>
      </c>
      <c r="AE73" s="296">
        <v>2</v>
      </c>
      <c r="AF73" s="296">
        <v>2</v>
      </c>
      <c r="AG73" s="296">
        <v>2</v>
      </c>
      <c r="AH73" s="296" t="s">
        <v>18</v>
      </c>
      <c r="AI73" s="296" t="s">
        <v>18</v>
      </c>
      <c r="AJ73" s="296">
        <v>2</v>
      </c>
      <c r="AK73" s="296">
        <v>5</v>
      </c>
      <c r="AL73" s="296">
        <v>3</v>
      </c>
      <c r="AM73" s="296">
        <v>7</v>
      </c>
      <c r="AN73" s="296">
        <v>4</v>
      </c>
      <c r="AO73" s="296">
        <v>4</v>
      </c>
      <c r="AP73" s="296">
        <v>6</v>
      </c>
      <c r="AQ73" s="296">
        <v>3</v>
      </c>
      <c r="AR73" s="296">
        <v>4</v>
      </c>
      <c r="AS73" s="296">
        <v>7</v>
      </c>
      <c r="AT73" s="296">
        <v>11</v>
      </c>
      <c r="AU73" s="296">
        <v>11</v>
      </c>
      <c r="AV73" s="296">
        <v>2</v>
      </c>
      <c r="AW73" s="296" t="s">
        <v>18</v>
      </c>
      <c r="AX73" s="296">
        <v>7</v>
      </c>
      <c r="AY73" s="296">
        <v>10</v>
      </c>
      <c r="AZ73" s="296">
        <v>11</v>
      </c>
      <c r="BA73" s="296">
        <v>10</v>
      </c>
      <c r="BB73" s="296">
        <v>3</v>
      </c>
      <c r="BC73" s="296">
        <v>8</v>
      </c>
      <c r="BD73" s="296">
        <v>6</v>
      </c>
      <c r="BE73" s="296">
        <v>5</v>
      </c>
      <c r="BF73" s="296">
        <v>5</v>
      </c>
      <c r="BG73" s="296">
        <v>9</v>
      </c>
      <c r="BH73" s="296">
        <v>5</v>
      </c>
      <c r="BI73" s="296" t="s">
        <v>18</v>
      </c>
      <c r="BJ73" s="296" t="s">
        <v>18</v>
      </c>
      <c r="BK73" s="296">
        <v>1</v>
      </c>
      <c r="BL73" s="296" t="s">
        <v>18</v>
      </c>
      <c r="BM73" s="296">
        <v>9</v>
      </c>
      <c r="BN73" s="296">
        <v>3</v>
      </c>
      <c r="BO73" s="296">
        <v>6</v>
      </c>
      <c r="BP73" s="296">
        <v>1</v>
      </c>
      <c r="BQ73" s="296">
        <v>1</v>
      </c>
      <c r="BR73" s="296" t="s">
        <v>18</v>
      </c>
      <c r="BS73" s="296">
        <v>3</v>
      </c>
      <c r="BT73" s="296">
        <v>3</v>
      </c>
      <c r="BU73" s="296" t="s">
        <v>18</v>
      </c>
      <c r="BV73" s="296">
        <v>4</v>
      </c>
      <c r="BW73" s="296">
        <v>4</v>
      </c>
    </row>
    <row r="74" spans="1:75" x14ac:dyDescent="0.25">
      <c r="A74" t="s">
        <v>70</v>
      </c>
      <c r="B74" s="296">
        <v>298</v>
      </c>
      <c r="C74" s="296">
        <v>305</v>
      </c>
      <c r="D74" s="296">
        <v>251</v>
      </c>
      <c r="E74" s="296">
        <v>222</v>
      </c>
      <c r="F74" s="296">
        <v>214</v>
      </c>
      <c r="G74" s="296">
        <v>175</v>
      </c>
      <c r="H74" s="296">
        <v>172</v>
      </c>
      <c r="I74" s="296">
        <v>148</v>
      </c>
      <c r="J74" s="296">
        <v>112</v>
      </c>
      <c r="K74" s="296">
        <v>97</v>
      </c>
      <c r="L74" s="296">
        <v>99</v>
      </c>
      <c r="M74" s="296">
        <v>115</v>
      </c>
      <c r="N74" s="296">
        <v>91</v>
      </c>
      <c r="O74" s="296">
        <v>93</v>
      </c>
      <c r="P74" s="296">
        <v>83</v>
      </c>
      <c r="Q74" s="296">
        <v>72</v>
      </c>
      <c r="R74" s="296">
        <v>79</v>
      </c>
      <c r="S74" s="296">
        <v>82</v>
      </c>
      <c r="T74" s="296">
        <v>97</v>
      </c>
      <c r="U74" s="296">
        <v>94</v>
      </c>
      <c r="V74" s="296">
        <v>65</v>
      </c>
      <c r="W74" s="296">
        <v>44</v>
      </c>
      <c r="X74" s="296">
        <v>43</v>
      </c>
      <c r="Y74" s="296">
        <v>44</v>
      </c>
      <c r="Z74" s="296">
        <v>45</v>
      </c>
      <c r="AA74" s="296">
        <v>48</v>
      </c>
      <c r="AB74" s="296">
        <v>83</v>
      </c>
      <c r="AC74" s="296">
        <v>66</v>
      </c>
      <c r="AD74" s="296">
        <v>85</v>
      </c>
      <c r="AE74" s="296">
        <v>72</v>
      </c>
      <c r="AF74" s="296">
        <v>50</v>
      </c>
      <c r="AG74" s="296">
        <v>45</v>
      </c>
      <c r="AH74" s="296">
        <v>43</v>
      </c>
      <c r="AI74" s="296">
        <v>30</v>
      </c>
      <c r="AJ74" s="296">
        <v>45</v>
      </c>
      <c r="AK74" s="296">
        <v>55</v>
      </c>
      <c r="AL74" s="296">
        <v>50</v>
      </c>
      <c r="AM74" s="296">
        <v>66</v>
      </c>
      <c r="AN74" s="296">
        <v>82</v>
      </c>
      <c r="AO74" s="296">
        <v>69</v>
      </c>
      <c r="AP74" s="296">
        <v>58</v>
      </c>
      <c r="AQ74" s="296">
        <v>70</v>
      </c>
      <c r="AR74" s="296">
        <v>60</v>
      </c>
      <c r="AS74" s="296">
        <v>60</v>
      </c>
      <c r="AT74" s="296">
        <v>55</v>
      </c>
      <c r="AU74" s="296">
        <v>55</v>
      </c>
      <c r="AV74" s="296">
        <v>52</v>
      </c>
      <c r="AW74" s="296">
        <v>50</v>
      </c>
      <c r="AX74" s="296">
        <v>63</v>
      </c>
      <c r="AY74" s="296">
        <v>54</v>
      </c>
      <c r="AZ74" s="296">
        <v>41</v>
      </c>
      <c r="BA74" s="296">
        <v>47</v>
      </c>
      <c r="BB74" s="296">
        <v>41</v>
      </c>
      <c r="BC74" s="296">
        <v>48</v>
      </c>
      <c r="BD74" s="296">
        <v>59</v>
      </c>
      <c r="BE74" s="296">
        <v>73</v>
      </c>
      <c r="BF74" s="296">
        <v>72</v>
      </c>
      <c r="BG74" s="296">
        <v>64</v>
      </c>
      <c r="BH74" s="296">
        <v>48</v>
      </c>
      <c r="BI74" s="296">
        <v>53</v>
      </c>
      <c r="BJ74" s="296">
        <v>68</v>
      </c>
      <c r="BK74" s="296">
        <v>52</v>
      </c>
      <c r="BL74" s="296">
        <v>52</v>
      </c>
      <c r="BM74" s="296">
        <v>59</v>
      </c>
      <c r="BN74" s="296">
        <v>73</v>
      </c>
      <c r="BO74" s="296">
        <v>74</v>
      </c>
      <c r="BP74" s="296">
        <v>76</v>
      </c>
      <c r="BQ74" s="296">
        <v>77</v>
      </c>
      <c r="BR74" s="296">
        <v>114</v>
      </c>
      <c r="BS74" s="296">
        <v>107</v>
      </c>
      <c r="BT74" s="296">
        <v>105</v>
      </c>
      <c r="BU74" s="296">
        <v>121</v>
      </c>
      <c r="BV74" s="296">
        <v>115</v>
      </c>
      <c r="BW74" s="296">
        <v>91</v>
      </c>
    </row>
    <row r="75" spans="1:75" x14ac:dyDescent="0.25">
      <c r="A75" t="s">
        <v>71</v>
      </c>
      <c r="B75" s="296">
        <v>1</v>
      </c>
      <c r="C75" s="296">
        <v>1</v>
      </c>
      <c r="D75" s="296" t="s">
        <v>18</v>
      </c>
      <c r="E75" s="296">
        <v>2</v>
      </c>
      <c r="F75" s="296">
        <v>3</v>
      </c>
      <c r="G75" s="296">
        <v>10</v>
      </c>
      <c r="H75" s="296">
        <v>6</v>
      </c>
      <c r="I75" s="296" t="s">
        <v>18</v>
      </c>
      <c r="J75" s="296">
        <v>3</v>
      </c>
      <c r="K75" s="296">
        <v>10</v>
      </c>
      <c r="L75" s="296">
        <v>9</v>
      </c>
      <c r="M75" s="296">
        <v>4</v>
      </c>
      <c r="N75" s="296">
        <v>2</v>
      </c>
      <c r="O75" s="296">
        <v>5</v>
      </c>
      <c r="P75" s="296">
        <v>16</v>
      </c>
      <c r="Q75" s="296">
        <v>18</v>
      </c>
      <c r="R75" s="296">
        <v>13</v>
      </c>
      <c r="S75" s="296">
        <v>20</v>
      </c>
      <c r="T75" s="296">
        <v>17</v>
      </c>
      <c r="U75" s="296">
        <v>19</v>
      </c>
      <c r="V75" s="296">
        <v>19</v>
      </c>
      <c r="W75" s="296">
        <v>14</v>
      </c>
      <c r="X75" s="296">
        <v>29</v>
      </c>
      <c r="Y75" s="296">
        <v>34</v>
      </c>
      <c r="Z75" s="296">
        <v>30</v>
      </c>
      <c r="AA75" s="296">
        <v>28</v>
      </c>
      <c r="AB75" s="296">
        <v>23</v>
      </c>
      <c r="AC75" s="296">
        <v>24</v>
      </c>
      <c r="AD75" s="296">
        <v>17</v>
      </c>
      <c r="AE75" s="296">
        <v>8</v>
      </c>
      <c r="AF75" s="296">
        <v>6</v>
      </c>
      <c r="AG75" s="296">
        <v>12</v>
      </c>
      <c r="AH75" s="296">
        <v>17</v>
      </c>
      <c r="AI75" s="296">
        <v>23</v>
      </c>
      <c r="AJ75" s="296">
        <v>18</v>
      </c>
      <c r="AK75" s="296">
        <v>12</v>
      </c>
      <c r="AL75" s="296">
        <v>8</v>
      </c>
      <c r="AM75" s="296">
        <v>5</v>
      </c>
      <c r="AN75" s="296">
        <v>4</v>
      </c>
      <c r="AO75" s="296">
        <v>2</v>
      </c>
      <c r="AP75" s="296">
        <v>4</v>
      </c>
      <c r="AQ75" s="296">
        <v>8</v>
      </c>
      <c r="AR75" s="296">
        <v>6</v>
      </c>
      <c r="AS75" s="296">
        <v>6</v>
      </c>
      <c r="AT75" s="296">
        <v>5</v>
      </c>
      <c r="AU75" s="296">
        <v>8</v>
      </c>
      <c r="AV75" s="296">
        <v>11</v>
      </c>
      <c r="AW75" s="296">
        <v>20</v>
      </c>
      <c r="AX75" s="296">
        <v>20</v>
      </c>
      <c r="AY75" s="296">
        <v>19</v>
      </c>
      <c r="AZ75" s="296">
        <v>16</v>
      </c>
      <c r="BA75" s="296">
        <v>11</v>
      </c>
      <c r="BB75" s="296">
        <v>8</v>
      </c>
      <c r="BC75" s="296">
        <v>3</v>
      </c>
      <c r="BD75" s="296">
        <v>11</v>
      </c>
      <c r="BE75" s="296">
        <v>8</v>
      </c>
      <c r="BF75" s="296">
        <v>5</v>
      </c>
      <c r="BG75" s="296">
        <v>10</v>
      </c>
      <c r="BH75" s="296">
        <v>7</v>
      </c>
      <c r="BI75" s="296">
        <v>7</v>
      </c>
      <c r="BJ75" s="296">
        <v>9</v>
      </c>
      <c r="BK75" s="296">
        <v>8</v>
      </c>
      <c r="BL75" s="296">
        <v>7</v>
      </c>
      <c r="BM75" s="296">
        <v>4</v>
      </c>
      <c r="BN75" s="296">
        <v>3</v>
      </c>
      <c r="BO75" s="296">
        <v>6</v>
      </c>
      <c r="BP75" s="296">
        <v>4</v>
      </c>
      <c r="BQ75" s="296" t="s">
        <v>18</v>
      </c>
      <c r="BR75" s="296">
        <v>3</v>
      </c>
      <c r="BS75" s="296">
        <v>3</v>
      </c>
      <c r="BT75" s="296">
        <v>6</v>
      </c>
      <c r="BU75" s="296">
        <v>6</v>
      </c>
      <c r="BV75" s="296">
        <v>3</v>
      </c>
      <c r="BW75" s="296">
        <v>1</v>
      </c>
    </row>
    <row r="76" spans="1:75" x14ac:dyDescent="0.25">
      <c r="A76" t="s">
        <v>72</v>
      </c>
      <c r="B76" s="296">
        <v>123</v>
      </c>
      <c r="C76" s="296">
        <v>123</v>
      </c>
      <c r="D76" s="296">
        <v>136</v>
      </c>
      <c r="E76" s="296">
        <v>128</v>
      </c>
      <c r="F76" s="296">
        <v>135</v>
      </c>
      <c r="G76" s="296">
        <v>141</v>
      </c>
      <c r="H76" s="296">
        <v>150</v>
      </c>
      <c r="I76" s="296">
        <v>121</v>
      </c>
      <c r="J76" s="296">
        <v>118</v>
      </c>
      <c r="K76" s="296">
        <v>123</v>
      </c>
      <c r="L76" s="296">
        <v>121</v>
      </c>
      <c r="M76" s="296">
        <v>110</v>
      </c>
      <c r="N76" s="296">
        <v>114</v>
      </c>
      <c r="O76" s="296">
        <v>117</v>
      </c>
      <c r="P76" s="296">
        <v>120</v>
      </c>
      <c r="Q76" s="296">
        <v>102</v>
      </c>
      <c r="R76" s="296">
        <v>96</v>
      </c>
      <c r="S76" s="296">
        <v>87</v>
      </c>
      <c r="T76" s="296">
        <v>83</v>
      </c>
      <c r="U76" s="296">
        <v>74</v>
      </c>
      <c r="V76" s="296">
        <v>96</v>
      </c>
      <c r="W76" s="296">
        <v>107</v>
      </c>
      <c r="X76" s="296">
        <v>104</v>
      </c>
      <c r="Y76" s="296">
        <v>94</v>
      </c>
      <c r="Z76" s="296">
        <v>83</v>
      </c>
      <c r="AA76" s="296">
        <v>94</v>
      </c>
      <c r="AB76" s="296">
        <v>90</v>
      </c>
      <c r="AC76" s="296">
        <v>100</v>
      </c>
      <c r="AD76" s="296">
        <v>79</v>
      </c>
      <c r="AE76" s="296">
        <v>85</v>
      </c>
      <c r="AF76" s="296">
        <v>76</v>
      </c>
      <c r="AG76" s="296">
        <v>59</v>
      </c>
      <c r="AH76" s="296">
        <v>56</v>
      </c>
      <c r="AI76" s="296">
        <v>54</v>
      </c>
      <c r="AJ76" s="296">
        <v>40</v>
      </c>
      <c r="AK76" s="296">
        <v>41</v>
      </c>
      <c r="AL76" s="296">
        <v>45</v>
      </c>
      <c r="AM76" s="296">
        <v>54</v>
      </c>
      <c r="AN76" s="296">
        <v>59</v>
      </c>
      <c r="AO76" s="296">
        <v>64</v>
      </c>
      <c r="AP76" s="296">
        <v>56</v>
      </c>
      <c r="AQ76" s="296">
        <v>70</v>
      </c>
      <c r="AR76" s="296">
        <v>62</v>
      </c>
      <c r="AS76" s="296">
        <v>48</v>
      </c>
      <c r="AT76" s="296">
        <v>48</v>
      </c>
      <c r="AU76" s="296">
        <v>58</v>
      </c>
      <c r="AV76" s="296">
        <v>50</v>
      </c>
      <c r="AW76" s="296">
        <v>39</v>
      </c>
      <c r="AX76" s="296">
        <v>43</v>
      </c>
      <c r="AY76" s="296">
        <v>48</v>
      </c>
      <c r="AZ76" s="296">
        <v>49</v>
      </c>
      <c r="BA76" s="296">
        <v>58</v>
      </c>
      <c r="BB76" s="296">
        <v>48</v>
      </c>
      <c r="BC76" s="296">
        <v>76</v>
      </c>
      <c r="BD76" s="296">
        <v>67</v>
      </c>
      <c r="BE76" s="296">
        <v>66</v>
      </c>
      <c r="BF76" s="296">
        <v>87</v>
      </c>
      <c r="BG76" s="296">
        <v>75</v>
      </c>
      <c r="BH76" s="296">
        <v>84</v>
      </c>
      <c r="BI76" s="296">
        <v>84</v>
      </c>
      <c r="BJ76" s="296">
        <v>60</v>
      </c>
      <c r="BK76" s="296">
        <v>79</v>
      </c>
      <c r="BL76" s="296">
        <v>80</v>
      </c>
      <c r="BM76" s="296">
        <v>97</v>
      </c>
      <c r="BN76" s="296">
        <v>101</v>
      </c>
      <c r="BO76" s="296">
        <v>119</v>
      </c>
      <c r="BP76" s="296">
        <v>98</v>
      </c>
      <c r="BQ76" s="296">
        <v>79</v>
      </c>
      <c r="BR76" s="296">
        <v>71</v>
      </c>
      <c r="BS76" s="296">
        <v>40</v>
      </c>
      <c r="BT76" s="296">
        <v>46</v>
      </c>
      <c r="BU76" s="296">
        <v>57</v>
      </c>
      <c r="BV76" s="296">
        <v>75</v>
      </c>
      <c r="BW76" s="296">
        <v>95</v>
      </c>
    </row>
    <row r="77" spans="1:75" x14ac:dyDescent="0.25">
      <c r="A77" t="s">
        <v>73</v>
      </c>
      <c r="B77" s="296">
        <v>43</v>
      </c>
      <c r="C77" s="296">
        <v>50</v>
      </c>
      <c r="D77" s="296">
        <v>52</v>
      </c>
      <c r="E77" s="296">
        <v>43</v>
      </c>
      <c r="F77" s="296">
        <v>42</v>
      </c>
      <c r="G77" s="296">
        <v>37</v>
      </c>
      <c r="H77" s="296">
        <v>39</v>
      </c>
      <c r="I77" s="296">
        <v>35</v>
      </c>
      <c r="J77" s="296">
        <v>38</v>
      </c>
      <c r="K77" s="296">
        <v>50</v>
      </c>
      <c r="L77" s="296">
        <v>51</v>
      </c>
      <c r="M77" s="296">
        <v>27</v>
      </c>
      <c r="N77" s="296">
        <v>31</v>
      </c>
      <c r="O77" s="296">
        <v>32</v>
      </c>
      <c r="P77" s="296">
        <v>41</v>
      </c>
      <c r="Q77" s="296">
        <v>51</v>
      </c>
      <c r="R77" s="296">
        <v>44</v>
      </c>
      <c r="S77" s="296">
        <v>39</v>
      </c>
      <c r="T77" s="296">
        <v>30</v>
      </c>
      <c r="U77" s="296">
        <v>27</v>
      </c>
      <c r="V77" s="296">
        <v>34</v>
      </c>
      <c r="W77" s="296">
        <v>36</v>
      </c>
      <c r="X77" s="296">
        <v>45</v>
      </c>
      <c r="Y77" s="296">
        <v>38</v>
      </c>
      <c r="Z77" s="296">
        <v>63</v>
      </c>
      <c r="AA77" s="296">
        <v>51</v>
      </c>
      <c r="AB77" s="296">
        <v>34</v>
      </c>
      <c r="AC77" s="296">
        <v>23</v>
      </c>
      <c r="AD77" s="296">
        <v>23</v>
      </c>
      <c r="AE77" s="296">
        <v>25</v>
      </c>
      <c r="AF77" s="296">
        <v>30</v>
      </c>
      <c r="AG77" s="296">
        <v>20</v>
      </c>
      <c r="AH77" s="296">
        <v>28</v>
      </c>
      <c r="AI77" s="296">
        <v>25</v>
      </c>
      <c r="AJ77" s="296">
        <v>35</v>
      </c>
      <c r="AK77" s="296">
        <v>48</v>
      </c>
      <c r="AL77" s="296">
        <v>63</v>
      </c>
      <c r="AM77" s="296">
        <v>55</v>
      </c>
      <c r="AN77" s="296">
        <v>66</v>
      </c>
      <c r="AO77" s="296">
        <v>43</v>
      </c>
      <c r="AP77" s="296">
        <v>53</v>
      </c>
      <c r="AQ77" s="296">
        <v>62</v>
      </c>
      <c r="AR77" s="296">
        <v>42</v>
      </c>
      <c r="AS77" s="296">
        <v>36</v>
      </c>
      <c r="AT77" s="296">
        <v>25</v>
      </c>
      <c r="AU77" s="296">
        <v>16</v>
      </c>
      <c r="AV77" s="296">
        <v>20</v>
      </c>
      <c r="AW77" s="296">
        <v>20</v>
      </c>
      <c r="AX77" s="296">
        <v>25</v>
      </c>
      <c r="AY77" s="296">
        <v>23</v>
      </c>
      <c r="AZ77" s="296">
        <v>22</v>
      </c>
      <c r="BA77" s="296">
        <v>20</v>
      </c>
      <c r="BB77" s="296">
        <v>20</v>
      </c>
      <c r="BC77" s="296">
        <v>21</v>
      </c>
      <c r="BD77" s="296">
        <v>11</v>
      </c>
      <c r="BE77" s="296">
        <v>18</v>
      </c>
      <c r="BF77" s="296">
        <v>19</v>
      </c>
      <c r="BG77" s="296">
        <v>33</v>
      </c>
      <c r="BH77" s="296">
        <v>38</v>
      </c>
      <c r="BI77" s="296">
        <v>45</v>
      </c>
      <c r="BJ77" s="296">
        <v>44</v>
      </c>
      <c r="BK77" s="296">
        <v>38</v>
      </c>
      <c r="BL77" s="296">
        <v>43</v>
      </c>
      <c r="BM77" s="296">
        <v>35</v>
      </c>
      <c r="BN77" s="296">
        <v>46</v>
      </c>
      <c r="BO77" s="296">
        <v>32</v>
      </c>
      <c r="BP77" s="296">
        <v>30</v>
      </c>
      <c r="BQ77" s="296">
        <v>39</v>
      </c>
      <c r="BR77" s="296">
        <v>36</v>
      </c>
      <c r="BS77" s="296">
        <v>37</v>
      </c>
      <c r="BT77" s="296">
        <v>28</v>
      </c>
      <c r="BU77" s="296">
        <v>19</v>
      </c>
      <c r="BV77" s="296">
        <v>25</v>
      </c>
      <c r="BW77" s="296">
        <v>30</v>
      </c>
    </row>
    <row r="78" spans="1:75" x14ac:dyDescent="0.25">
      <c r="A78" t="s">
        <v>74</v>
      </c>
      <c r="B78" s="296">
        <v>10</v>
      </c>
      <c r="C78" s="296">
        <v>10</v>
      </c>
      <c r="D78" s="296">
        <v>10</v>
      </c>
      <c r="E78" s="296">
        <v>10</v>
      </c>
      <c r="F78" s="296">
        <v>11</v>
      </c>
      <c r="G78" s="296">
        <v>13</v>
      </c>
      <c r="H78" s="296">
        <v>15</v>
      </c>
      <c r="I78" s="296">
        <v>16</v>
      </c>
      <c r="J78" s="296">
        <v>20</v>
      </c>
      <c r="K78" s="296">
        <v>20</v>
      </c>
      <c r="L78" s="296">
        <v>23</v>
      </c>
      <c r="M78" s="296">
        <v>17</v>
      </c>
      <c r="N78" s="296">
        <v>13</v>
      </c>
      <c r="O78" s="296">
        <v>15</v>
      </c>
      <c r="P78" s="296">
        <v>14</v>
      </c>
      <c r="Q78" s="296">
        <v>9</v>
      </c>
      <c r="R78" s="296">
        <v>4</v>
      </c>
      <c r="S78" s="296">
        <v>4</v>
      </c>
      <c r="T78" s="296">
        <v>12</v>
      </c>
      <c r="U78" s="296">
        <v>15</v>
      </c>
      <c r="V78" s="296">
        <v>14</v>
      </c>
      <c r="W78" s="296">
        <v>18</v>
      </c>
      <c r="X78" s="296">
        <v>11</v>
      </c>
      <c r="Y78" s="296">
        <v>13</v>
      </c>
      <c r="Z78" s="296">
        <v>17</v>
      </c>
      <c r="AA78" s="296">
        <v>19</v>
      </c>
      <c r="AB78" s="296">
        <v>13</v>
      </c>
      <c r="AC78" s="296">
        <v>12</v>
      </c>
      <c r="AD78" s="296">
        <v>16</v>
      </c>
      <c r="AE78" s="296">
        <v>19</v>
      </c>
      <c r="AF78" s="296">
        <v>11</v>
      </c>
      <c r="AG78" s="296">
        <v>6</v>
      </c>
      <c r="AH78" s="296">
        <v>6</v>
      </c>
      <c r="AI78" s="296">
        <v>6</v>
      </c>
      <c r="AJ78" s="296">
        <v>8</v>
      </c>
      <c r="AK78" s="296">
        <v>8</v>
      </c>
      <c r="AL78" s="296">
        <v>14</v>
      </c>
      <c r="AM78" s="296">
        <v>18</v>
      </c>
      <c r="AN78" s="296">
        <v>15</v>
      </c>
      <c r="AO78" s="296">
        <v>10</v>
      </c>
      <c r="AP78" s="296">
        <v>9</v>
      </c>
      <c r="AQ78" s="296">
        <v>17</v>
      </c>
      <c r="AR78" s="296">
        <v>11</v>
      </c>
      <c r="AS78" s="296">
        <v>10</v>
      </c>
      <c r="AT78" s="296">
        <v>13</v>
      </c>
      <c r="AU78" s="296">
        <v>9</v>
      </c>
      <c r="AV78" s="296">
        <v>14</v>
      </c>
      <c r="AW78" s="296">
        <v>18</v>
      </c>
      <c r="AX78" s="296">
        <v>7</v>
      </c>
      <c r="AY78" s="296">
        <v>9</v>
      </c>
      <c r="AZ78" s="296">
        <v>8</v>
      </c>
      <c r="BA78" s="296">
        <v>8</v>
      </c>
      <c r="BB78" s="296">
        <v>7</v>
      </c>
      <c r="BC78" s="296">
        <v>5</v>
      </c>
      <c r="BD78" s="296">
        <v>10</v>
      </c>
      <c r="BE78" s="296">
        <v>10</v>
      </c>
      <c r="BF78" s="296">
        <v>14</v>
      </c>
      <c r="BG78" s="296">
        <v>9</v>
      </c>
      <c r="BH78" s="296">
        <v>6</v>
      </c>
      <c r="BI78" s="296">
        <v>4</v>
      </c>
      <c r="BJ78" s="296">
        <v>8</v>
      </c>
      <c r="BK78" s="296">
        <v>8</v>
      </c>
      <c r="BL78" s="296">
        <v>4</v>
      </c>
      <c r="BM78" s="296">
        <v>1</v>
      </c>
      <c r="BN78" s="296">
        <v>1</v>
      </c>
      <c r="BO78" s="296">
        <v>6</v>
      </c>
      <c r="BP78" s="296">
        <v>5</v>
      </c>
      <c r="BQ78" s="296">
        <v>5</v>
      </c>
      <c r="BR78" s="296">
        <v>9</v>
      </c>
      <c r="BS78" s="296">
        <v>12</v>
      </c>
      <c r="BT78" s="296">
        <v>17</v>
      </c>
      <c r="BU78" s="296">
        <v>21</v>
      </c>
      <c r="BV78" s="296">
        <v>20</v>
      </c>
      <c r="BW78" s="296">
        <v>12</v>
      </c>
    </row>
    <row r="79" spans="1:75" x14ac:dyDescent="0.25">
      <c r="A79" t="s">
        <v>182</v>
      </c>
      <c r="B79" s="296">
        <v>1</v>
      </c>
      <c r="C79" s="296">
        <v>1</v>
      </c>
      <c r="D79" s="296">
        <v>1</v>
      </c>
      <c r="E79" s="296">
        <v>1</v>
      </c>
      <c r="F79" s="296">
        <v>1</v>
      </c>
      <c r="G79" s="296">
        <v>1</v>
      </c>
      <c r="H79" s="296">
        <v>1</v>
      </c>
      <c r="I79" s="296">
        <v>1</v>
      </c>
      <c r="J79" s="296">
        <v>1</v>
      </c>
      <c r="K79" s="296">
        <v>1</v>
      </c>
      <c r="L79" s="296">
        <v>1</v>
      </c>
      <c r="M79" s="296">
        <v>1</v>
      </c>
      <c r="N79" s="296" t="s">
        <v>18</v>
      </c>
      <c r="O79" s="296" t="s">
        <v>18</v>
      </c>
      <c r="P79" s="296" t="s">
        <v>18</v>
      </c>
      <c r="Q79" s="296" t="s">
        <v>18</v>
      </c>
      <c r="R79" s="296" t="s">
        <v>18</v>
      </c>
      <c r="S79" s="296" t="s">
        <v>18</v>
      </c>
      <c r="T79" s="296" t="s">
        <v>18</v>
      </c>
      <c r="U79" s="296" t="s">
        <v>18</v>
      </c>
      <c r="V79" s="296" t="s">
        <v>18</v>
      </c>
      <c r="W79" s="296" t="s">
        <v>18</v>
      </c>
      <c r="X79" s="296" t="s">
        <v>18</v>
      </c>
      <c r="Y79" s="296" t="s">
        <v>18</v>
      </c>
      <c r="Z79" s="296" t="s">
        <v>18</v>
      </c>
      <c r="AA79" s="296" t="s">
        <v>18</v>
      </c>
      <c r="AB79" s="296" t="s">
        <v>18</v>
      </c>
      <c r="AC79" s="296" t="s">
        <v>18</v>
      </c>
      <c r="AD79" s="296" t="s">
        <v>18</v>
      </c>
      <c r="AE79" s="296" t="s">
        <v>18</v>
      </c>
      <c r="AF79" s="296" t="s">
        <v>18</v>
      </c>
      <c r="AG79" s="296" t="s">
        <v>18</v>
      </c>
      <c r="AH79" s="296" t="s">
        <v>18</v>
      </c>
      <c r="AI79" s="296" t="s">
        <v>18</v>
      </c>
      <c r="AJ79" s="296" t="s">
        <v>18</v>
      </c>
      <c r="AK79" s="296" t="s">
        <v>18</v>
      </c>
      <c r="AL79" s="296" t="s">
        <v>18</v>
      </c>
      <c r="AM79" s="296" t="s">
        <v>18</v>
      </c>
      <c r="AN79" s="296" t="s">
        <v>18</v>
      </c>
      <c r="AO79" s="296">
        <v>1</v>
      </c>
      <c r="AP79" s="296">
        <v>1</v>
      </c>
      <c r="AQ79" s="296">
        <v>1</v>
      </c>
      <c r="AR79" s="296" t="s">
        <v>18</v>
      </c>
      <c r="AS79" s="296" t="s">
        <v>18</v>
      </c>
      <c r="AT79" s="296" t="s">
        <v>18</v>
      </c>
      <c r="AU79" s="296" t="s">
        <v>18</v>
      </c>
      <c r="AV79" s="296" t="s">
        <v>18</v>
      </c>
      <c r="AW79" s="296" t="s">
        <v>18</v>
      </c>
      <c r="AX79" s="296" t="s">
        <v>18</v>
      </c>
      <c r="AY79" s="296" t="s">
        <v>18</v>
      </c>
      <c r="AZ79" s="296" t="s">
        <v>18</v>
      </c>
      <c r="BA79" s="296" t="s">
        <v>18</v>
      </c>
      <c r="BB79" s="296" t="s">
        <v>18</v>
      </c>
      <c r="BC79" s="296" t="s">
        <v>18</v>
      </c>
      <c r="BD79" s="296" t="s">
        <v>18</v>
      </c>
      <c r="BE79" s="296" t="s">
        <v>18</v>
      </c>
      <c r="BF79" s="296" t="s">
        <v>18</v>
      </c>
      <c r="BG79" s="296" t="s">
        <v>18</v>
      </c>
      <c r="BH79" s="296" t="s">
        <v>18</v>
      </c>
      <c r="BI79" s="296" t="s">
        <v>18</v>
      </c>
      <c r="BJ79" s="296" t="s">
        <v>18</v>
      </c>
      <c r="BK79" s="296" t="s">
        <v>18</v>
      </c>
      <c r="BL79" s="296" t="s">
        <v>18</v>
      </c>
      <c r="BM79" s="296" t="s">
        <v>18</v>
      </c>
      <c r="BN79" s="296" t="s">
        <v>18</v>
      </c>
      <c r="BO79" s="296" t="s">
        <v>18</v>
      </c>
      <c r="BP79" s="296" t="s">
        <v>18</v>
      </c>
      <c r="BQ79" s="296" t="s">
        <v>18</v>
      </c>
      <c r="BR79" s="296" t="s">
        <v>18</v>
      </c>
      <c r="BS79" s="296" t="s">
        <v>18</v>
      </c>
      <c r="BT79" s="296" t="s">
        <v>18</v>
      </c>
      <c r="BU79" s="296" t="s">
        <v>18</v>
      </c>
      <c r="BV79" s="296" t="s">
        <v>18</v>
      </c>
      <c r="BW79" s="296" t="s">
        <v>18</v>
      </c>
    </row>
    <row r="81" spans="1:1" x14ac:dyDescent="0.25">
      <c r="A81" t="s">
        <v>2004</v>
      </c>
    </row>
    <row r="83" spans="1:1" x14ac:dyDescent="0.25">
      <c r="A83" t="s">
        <v>2012</v>
      </c>
    </row>
    <row r="103" spans="1:1" x14ac:dyDescent="0.25">
      <c r="A103" t="s">
        <v>1430</v>
      </c>
    </row>
    <row r="105" spans="1:1" x14ac:dyDescent="0.25">
      <c r="A105" s="636">
        <v>42610.589201388888</v>
      </c>
    </row>
  </sheetData>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BZ105"/>
  <sheetViews>
    <sheetView topLeftCell="AY1"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4" x14ac:dyDescent="0.25">
      <c r="A1" t="str">
        <f>IF(ISBLANK(A17),"N.A",IF(ISNUMBER(A17),A17,IF(RIGHT(UPPER(TRIM(A17)),6)="MONTHS",UPPER(TRIM(A17)),DATEVALUE(LEFT(A17,FIND("-",A17)-1)))))</f>
        <v>N.A</v>
      </c>
      <c r="B1">
        <f t="shared" ref="B1:BM1" si="0">IF(ISBLANK(B17),"N.A",IF(ISNUMBER(B17),B17,IF(RIGHT(UPPER(TRIM(B17)),6)="MONTHS",UPPER(TRIM(B17)),DATEVALUE(LEFT(B17,FIND("-",B17)-1)))))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IF(ISBLANK(BN17),"N.A",IF(ISNUMBER(BN17),BN17,IF(RIGHT(UPPER(TRIM(BN17)),6)="MONTHS",UPPER(TRIM(BN17)),DATEVALUE(LEFT(BN17,FIND("-",BN17)-1)))))</f>
        <v>41640</v>
      </c>
      <c r="BO1">
        <f t="shared" si="1"/>
        <v>41730</v>
      </c>
      <c r="BP1">
        <f t="shared" si="1"/>
        <v>41821</v>
      </c>
      <c r="BQ1">
        <f t="shared" si="1"/>
        <v>41913</v>
      </c>
      <c r="BR1">
        <f t="shared" si="1"/>
        <v>42005</v>
      </c>
      <c r="BS1">
        <f t="shared" si="1"/>
        <v>42095</v>
      </c>
      <c r="BT1">
        <f t="shared" si="1"/>
        <v>42186</v>
      </c>
      <c r="BU1">
        <f t="shared" si="1"/>
        <v>42278</v>
      </c>
      <c r="BV1">
        <f t="shared" si="1"/>
        <v>42370</v>
      </c>
    </row>
    <row r="2" spans="1:74" x14ac:dyDescent="0.25">
      <c r="A2" t="str">
        <f>IF(ISBLANK(A17),"N.A.",IF(ISNUMBER(A17),A17,IF(RIGHT(UPPER(TRIM(A17)),6)="MONTHS",UPPER(TRIM(A17)),DATEVALUE(A3&amp;"/"&amp;IF(OR(A3=4,A3=6,A3=9,A3=11),30,IF(A3=2,28,31))&amp;"/"&amp;YEAR(RIGHT(A17,LEN(A17)-FIND("-",A17)))))))</f>
        <v>N.A.</v>
      </c>
      <c r="B2">
        <f t="shared" ref="B2:BM2" si="2">IF(ISBLANK(B17),"N.A.",IF(ISNUMBER(B17),B17,IF(RIGHT(UPPER(TRIM(B17)),6)="MONTHS",UPPER(TRIM(B17)),DATEVALUE(B3&amp;"/"&amp;IF(OR(B3=4,B3=6,B3=9,B3=11),30,IF(B3=2,28,31))&amp;"/"&amp;YEAR(RIGHT(B17,LEN(B17)-FIND("-",B17)))))))</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IF(ISBLANK(BN17),"N.A.",IF(ISNUMBER(BN17),BN17,IF(RIGHT(UPPER(TRIM(BN17)),6)="MONTHS",UPPER(TRIM(BN17)),DATEVALUE(BN3&amp;"/"&amp;IF(OR(BN3=4,BN3=6,BN3=9,BN3=11),30,IF(BN3=2,28,31))&amp;"/"&amp;YEAR(RIGHT(BN17,LEN(BN17)-FIND("-",BN17)))))))</f>
        <v>41640</v>
      </c>
      <c r="BO2">
        <f t="shared" si="3"/>
        <v>41730</v>
      </c>
      <c r="BP2">
        <f t="shared" si="3"/>
        <v>41821</v>
      </c>
      <c r="BQ2">
        <f t="shared" si="3"/>
        <v>41913</v>
      </c>
      <c r="BR2">
        <f t="shared" si="3"/>
        <v>42005</v>
      </c>
      <c r="BS2">
        <f t="shared" si="3"/>
        <v>42095</v>
      </c>
      <c r="BT2">
        <f t="shared" si="3"/>
        <v>42186</v>
      </c>
      <c r="BU2">
        <f t="shared" si="3"/>
        <v>42278</v>
      </c>
      <c r="BV2">
        <f t="shared" si="3"/>
        <v>42370</v>
      </c>
    </row>
    <row r="3" spans="1:74" x14ac:dyDescent="0.25">
      <c r="A3" t="str">
        <f>IF(OR(ISBLANK(A17),ISNUMBER(A17),RIGHT(UPPER(TRIM(A17)),6)="MONTHS"),"N.A.",MONTH(RIGHT(A17,LEN(A17)-FIND("-",A17))))</f>
        <v>N.A.</v>
      </c>
      <c r="B3" t="str">
        <f t="shared" ref="B3:BM3" si="4">IF(OR(ISBLANK(B17),ISNUMBER(B17),RIGHT(UPPER(TRIM(B17)),6)="MONTHS"),"N.A.",MONTH(RIGHT(B17,LEN(B17)-FIND("-",B17))))</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IF(OR(ISBLANK(BN17),ISNUMBER(BN17),RIGHT(UPPER(TRIM(BN17)),6)="MONTHS"),"N.A.",MONTH(RIGHT(BN17,LEN(BN17)-FIND("-",BN17))))</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4" x14ac:dyDescent="0.25">
      <c r="A4" t="s">
        <v>1792</v>
      </c>
    </row>
    <row r="6" spans="1:74" x14ac:dyDescent="0.25">
      <c r="A6" t="s">
        <v>1793</v>
      </c>
    </row>
    <row r="8" spans="1:74" x14ac:dyDescent="0.25">
      <c r="A8" t="s">
        <v>1868</v>
      </c>
    </row>
    <row r="10" spans="1:74" x14ac:dyDescent="0.25">
      <c r="A10" t="s">
        <v>1854</v>
      </c>
    </row>
    <row r="12" spans="1:74" x14ac:dyDescent="0.25">
      <c r="A12" t="s">
        <v>1871</v>
      </c>
    </row>
    <row r="14" spans="1:74" x14ac:dyDescent="0.25">
      <c r="A14" t="s">
        <v>1870</v>
      </c>
    </row>
    <row r="16" spans="1:74" x14ac:dyDescent="0.25">
      <c r="B16" s="296" t="s">
        <v>1797</v>
      </c>
    </row>
    <row r="17" spans="1:75" x14ac:dyDescent="0.25">
      <c r="B17" s="296">
        <v>35796</v>
      </c>
      <c r="C17" s="296">
        <v>35886</v>
      </c>
      <c r="D17" s="296">
        <v>35977</v>
      </c>
      <c r="E17" s="296">
        <v>36069</v>
      </c>
      <c r="F17" s="296">
        <v>36161</v>
      </c>
      <c r="G17" s="296">
        <v>36251</v>
      </c>
      <c r="H17" s="296">
        <v>36342</v>
      </c>
      <c r="I17" s="296">
        <v>36434</v>
      </c>
      <c r="J17" s="296">
        <v>36526</v>
      </c>
      <c r="K17" s="296">
        <v>36617</v>
      </c>
      <c r="L17" s="296">
        <v>36708</v>
      </c>
      <c r="M17" s="296">
        <v>36800</v>
      </c>
      <c r="N17" s="296">
        <v>36892</v>
      </c>
      <c r="O17" s="296">
        <v>36982</v>
      </c>
      <c r="P17" s="296">
        <v>37073</v>
      </c>
      <c r="Q17" s="296">
        <v>37165</v>
      </c>
      <c r="R17" s="296">
        <v>37257</v>
      </c>
      <c r="S17" s="296">
        <v>37347</v>
      </c>
      <c r="T17" s="296">
        <v>37438</v>
      </c>
      <c r="U17" s="296">
        <v>37530</v>
      </c>
      <c r="V17" s="296">
        <v>37622</v>
      </c>
      <c r="W17" s="296">
        <v>37712</v>
      </c>
      <c r="X17" s="296">
        <v>37803</v>
      </c>
      <c r="Y17" s="296">
        <v>37895</v>
      </c>
      <c r="Z17" s="296">
        <v>37987</v>
      </c>
      <c r="AA17" s="296">
        <v>38078</v>
      </c>
      <c r="AB17" s="296">
        <v>38169</v>
      </c>
      <c r="AC17" s="296">
        <v>38261</v>
      </c>
      <c r="AD17" s="296">
        <v>38353</v>
      </c>
      <c r="AE17" s="296">
        <v>38443</v>
      </c>
      <c r="AF17" s="296">
        <v>38534</v>
      </c>
      <c r="AG17" s="296">
        <v>38626</v>
      </c>
      <c r="AH17" s="296">
        <v>38718</v>
      </c>
      <c r="AI17" s="296">
        <v>38808</v>
      </c>
      <c r="AJ17" s="296">
        <v>38899</v>
      </c>
      <c r="AK17" s="296">
        <v>38991</v>
      </c>
      <c r="AL17" s="296">
        <v>39083</v>
      </c>
      <c r="AM17" s="296">
        <v>39173</v>
      </c>
      <c r="AN17" s="296">
        <v>39264</v>
      </c>
      <c r="AO17" s="296">
        <v>39356</v>
      </c>
      <c r="AP17" s="296">
        <v>39448</v>
      </c>
      <c r="AQ17" s="296">
        <v>39539</v>
      </c>
      <c r="AR17" s="296">
        <v>39630</v>
      </c>
      <c r="AS17" s="296">
        <v>39722</v>
      </c>
      <c r="AT17" s="296">
        <v>39814</v>
      </c>
      <c r="AU17" s="296">
        <v>39904</v>
      </c>
      <c r="AV17" s="296">
        <v>39995</v>
      </c>
      <c r="AW17" s="296">
        <v>40087</v>
      </c>
      <c r="AX17" s="296">
        <v>40179</v>
      </c>
      <c r="AY17" s="296">
        <v>40269</v>
      </c>
      <c r="AZ17" s="296">
        <v>40360</v>
      </c>
      <c r="BA17" s="296">
        <v>40452</v>
      </c>
      <c r="BB17" s="296">
        <v>40544</v>
      </c>
      <c r="BC17" s="296">
        <v>40634</v>
      </c>
      <c r="BD17" s="296">
        <v>40725</v>
      </c>
      <c r="BE17" s="296">
        <v>40817</v>
      </c>
      <c r="BF17" s="296">
        <v>40909</v>
      </c>
      <c r="BG17" s="296">
        <v>41000</v>
      </c>
      <c r="BH17" s="296">
        <v>41091</v>
      </c>
      <c r="BI17" s="296">
        <v>41183</v>
      </c>
      <c r="BJ17" s="296">
        <v>41275</v>
      </c>
      <c r="BK17" s="296">
        <v>41365</v>
      </c>
      <c r="BL17" s="296">
        <v>41456</v>
      </c>
      <c r="BM17" s="296">
        <v>41548</v>
      </c>
      <c r="BN17" s="296">
        <v>41640</v>
      </c>
      <c r="BO17" s="296">
        <v>41730</v>
      </c>
      <c r="BP17" s="296">
        <v>41821</v>
      </c>
      <c r="BQ17" s="296">
        <v>41913</v>
      </c>
      <c r="BR17" s="296">
        <v>42005</v>
      </c>
      <c r="BS17" s="296">
        <v>42095</v>
      </c>
      <c r="BT17" s="296">
        <v>42186</v>
      </c>
      <c r="BU17" s="296">
        <v>42278</v>
      </c>
      <c r="BV17" s="296">
        <v>42370</v>
      </c>
      <c r="BW17" s="296">
        <v>42461</v>
      </c>
    </row>
    <row r="18" spans="1:75" x14ac:dyDescent="0.25">
      <c r="B18" s="296" t="s">
        <v>301</v>
      </c>
      <c r="C18" s="296" t="s">
        <v>301</v>
      </c>
      <c r="D18" s="296" t="s">
        <v>301</v>
      </c>
      <c r="E18" s="296" t="s">
        <v>301</v>
      </c>
      <c r="F18" s="296" t="s">
        <v>301</v>
      </c>
      <c r="G18" s="296" t="s">
        <v>301</v>
      </c>
      <c r="H18" s="296" t="s">
        <v>301</v>
      </c>
      <c r="I18" s="296" t="s">
        <v>301</v>
      </c>
      <c r="J18" s="296" t="s">
        <v>301</v>
      </c>
      <c r="K18" s="296" t="s">
        <v>301</v>
      </c>
      <c r="L18" s="296" t="s">
        <v>301</v>
      </c>
      <c r="M18" s="296" t="s">
        <v>301</v>
      </c>
      <c r="N18" s="296" t="s">
        <v>301</v>
      </c>
      <c r="O18" s="296" t="s">
        <v>301</v>
      </c>
      <c r="P18" s="296" t="s">
        <v>301</v>
      </c>
      <c r="Q18" s="296" t="s">
        <v>301</v>
      </c>
      <c r="R18" s="296" t="s">
        <v>301</v>
      </c>
      <c r="S18" s="296" t="s">
        <v>301</v>
      </c>
      <c r="T18" s="296" t="s">
        <v>301</v>
      </c>
      <c r="U18" s="296" t="s">
        <v>301</v>
      </c>
      <c r="V18" s="296" t="s">
        <v>301</v>
      </c>
      <c r="W18" s="296" t="s">
        <v>301</v>
      </c>
      <c r="X18" s="296" t="s">
        <v>301</v>
      </c>
      <c r="Y18" s="296" t="s">
        <v>301</v>
      </c>
      <c r="Z18" s="296" t="s">
        <v>301</v>
      </c>
      <c r="AA18" s="296" t="s">
        <v>301</v>
      </c>
      <c r="AB18" s="296" t="s">
        <v>301</v>
      </c>
      <c r="AC18" s="296" t="s">
        <v>301</v>
      </c>
      <c r="AD18" s="296" t="s">
        <v>301</v>
      </c>
      <c r="AE18" s="296" t="s">
        <v>301</v>
      </c>
      <c r="AF18" s="296" t="s">
        <v>301</v>
      </c>
      <c r="AG18" s="296" t="s">
        <v>301</v>
      </c>
      <c r="AH18" s="296" t="s">
        <v>301</v>
      </c>
      <c r="AI18" s="296" t="s">
        <v>301</v>
      </c>
      <c r="AJ18" s="296" t="s">
        <v>301</v>
      </c>
      <c r="AK18" s="296" t="s">
        <v>301</v>
      </c>
      <c r="AL18" s="296" t="s">
        <v>301</v>
      </c>
      <c r="AM18" s="296" t="s">
        <v>301</v>
      </c>
      <c r="AN18" s="296" t="s">
        <v>301</v>
      </c>
      <c r="AO18" s="296" t="s">
        <v>301</v>
      </c>
      <c r="AP18" s="296" t="s">
        <v>301</v>
      </c>
      <c r="AQ18" s="296" t="s">
        <v>301</v>
      </c>
      <c r="AR18" s="296" t="s">
        <v>301</v>
      </c>
      <c r="AS18" s="296" t="s">
        <v>301</v>
      </c>
      <c r="AT18" s="296" t="s">
        <v>301</v>
      </c>
      <c r="AU18" s="296" t="s">
        <v>301</v>
      </c>
      <c r="AV18" s="296" t="s">
        <v>301</v>
      </c>
      <c r="AW18" s="296" t="s">
        <v>301</v>
      </c>
      <c r="AX18" s="296" t="s">
        <v>301</v>
      </c>
      <c r="AY18" s="296" t="s">
        <v>301</v>
      </c>
      <c r="AZ18" s="296" t="s">
        <v>301</v>
      </c>
      <c r="BA18" s="296" t="s">
        <v>301</v>
      </c>
      <c r="BB18" s="296" t="s">
        <v>301</v>
      </c>
      <c r="BC18" s="296" t="s">
        <v>301</v>
      </c>
      <c r="BD18" s="296" t="s">
        <v>301</v>
      </c>
      <c r="BE18" s="296" t="s">
        <v>301</v>
      </c>
      <c r="BF18" s="296" t="s">
        <v>301</v>
      </c>
      <c r="BG18" s="296" t="s">
        <v>301</v>
      </c>
      <c r="BH18" s="296" t="s">
        <v>301</v>
      </c>
      <c r="BI18" s="296" t="s">
        <v>301</v>
      </c>
      <c r="BJ18" s="296" t="s">
        <v>301</v>
      </c>
      <c r="BK18" s="296" t="s">
        <v>301</v>
      </c>
      <c r="BL18" s="296" t="s">
        <v>301</v>
      </c>
      <c r="BM18" s="296" t="s">
        <v>301</v>
      </c>
      <c r="BN18" s="296" t="s">
        <v>301</v>
      </c>
      <c r="BO18" s="296" t="s">
        <v>301</v>
      </c>
      <c r="BP18" s="296" t="s">
        <v>301</v>
      </c>
      <c r="BQ18" s="296" t="s">
        <v>301</v>
      </c>
      <c r="BR18" s="296" t="s">
        <v>301</v>
      </c>
      <c r="BS18" s="296" t="s">
        <v>301</v>
      </c>
      <c r="BT18" s="296" t="s">
        <v>301</v>
      </c>
      <c r="BU18" s="296" t="s">
        <v>301</v>
      </c>
      <c r="BV18" s="296" t="s">
        <v>301</v>
      </c>
      <c r="BW18" s="296" t="s">
        <v>301</v>
      </c>
    </row>
    <row r="19" spans="1:75" x14ac:dyDescent="0.25">
      <c r="A19" t="s">
        <v>484</v>
      </c>
    </row>
    <row r="20" spans="1:75" x14ac:dyDescent="0.25">
      <c r="A20" t="s">
        <v>485</v>
      </c>
      <c r="B20" s="296">
        <v>7964</v>
      </c>
      <c r="C20" s="296">
        <v>8942</v>
      </c>
      <c r="D20" s="296">
        <v>9781</v>
      </c>
      <c r="E20" s="296">
        <v>10519</v>
      </c>
      <c r="F20" s="296">
        <v>10849</v>
      </c>
      <c r="G20" s="296">
        <v>10932</v>
      </c>
      <c r="H20" s="296">
        <v>11125</v>
      </c>
      <c r="I20" s="296">
        <v>11137</v>
      </c>
      <c r="J20" s="296">
        <v>11233</v>
      </c>
      <c r="K20" s="296">
        <v>10987</v>
      </c>
      <c r="L20" s="296">
        <v>10850</v>
      </c>
      <c r="M20" s="296">
        <v>11260</v>
      </c>
      <c r="N20" s="296">
        <v>11144</v>
      </c>
      <c r="O20" s="296">
        <v>10710</v>
      </c>
      <c r="P20" s="296">
        <v>10401</v>
      </c>
      <c r="Q20" s="296">
        <v>10484</v>
      </c>
      <c r="R20" s="296">
        <v>10477</v>
      </c>
      <c r="S20" s="296">
        <v>10380</v>
      </c>
      <c r="T20" s="296">
        <v>10506</v>
      </c>
      <c r="U20" s="296">
        <v>10584</v>
      </c>
      <c r="V20" s="296">
        <v>10589</v>
      </c>
      <c r="W20" s="296">
        <v>10523</v>
      </c>
      <c r="X20" s="296">
        <v>10423</v>
      </c>
      <c r="Y20" s="296">
        <v>10418</v>
      </c>
      <c r="Z20" s="296">
        <v>10368</v>
      </c>
      <c r="AA20" s="296">
        <v>10259</v>
      </c>
      <c r="AB20" s="296">
        <v>10411</v>
      </c>
      <c r="AC20" s="296">
        <v>10643</v>
      </c>
      <c r="AD20" s="296">
        <v>10647</v>
      </c>
      <c r="AE20" s="296">
        <v>10162</v>
      </c>
      <c r="AF20" s="296">
        <v>10153</v>
      </c>
      <c r="AG20" s="296">
        <v>10216</v>
      </c>
      <c r="AH20" s="296">
        <v>10244</v>
      </c>
      <c r="AI20" s="296">
        <v>10142</v>
      </c>
      <c r="AJ20" s="296">
        <v>10084</v>
      </c>
      <c r="AK20" s="296">
        <v>10562</v>
      </c>
      <c r="AL20" s="296">
        <v>10878</v>
      </c>
      <c r="AM20" s="296">
        <v>10828</v>
      </c>
      <c r="AN20" s="296">
        <v>11153</v>
      </c>
      <c r="AO20" s="296">
        <v>11639</v>
      </c>
      <c r="AP20" s="296">
        <v>11703</v>
      </c>
      <c r="AQ20" s="296">
        <v>11526</v>
      </c>
      <c r="AR20" s="296">
        <v>11610</v>
      </c>
      <c r="AS20" s="296">
        <v>11649</v>
      </c>
      <c r="AT20" s="296">
        <v>11302</v>
      </c>
      <c r="AU20" s="296">
        <v>11099</v>
      </c>
      <c r="AV20" s="296">
        <v>10589</v>
      </c>
      <c r="AW20" s="296">
        <v>10535</v>
      </c>
      <c r="AX20" s="296">
        <v>10312</v>
      </c>
      <c r="AY20" s="296">
        <v>9897</v>
      </c>
      <c r="AZ20" s="296">
        <v>9624</v>
      </c>
      <c r="BA20" s="296">
        <v>9575</v>
      </c>
      <c r="BB20" s="296">
        <v>9309</v>
      </c>
      <c r="BC20" s="296">
        <v>9448</v>
      </c>
      <c r="BD20" s="296">
        <v>9628</v>
      </c>
      <c r="BE20" s="296">
        <v>9798</v>
      </c>
      <c r="BF20" s="296">
        <v>9685</v>
      </c>
      <c r="BG20" s="296">
        <v>9479</v>
      </c>
      <c r="BH20" s="296">
        <v>9353</v>
      </c>
      <c r="BI20" s="296">
        <v>9311</v>
      </c>
      <c r="BJ20" s="296">
        <v>8928</v>
      </c>
      <c r="BK20" s="296">
        <v>8816</v>
      </c>
      <c r="BL20" s="296">
        <v>8660</v>
      </c>
      <c r="BM20" s="296">
        <v>8979</v>
      </c>
      <c r="BN20" s="296">
        <v>9082</v>
      </c>
      <c r="BO20" s="296">
        <v>9114</v>
      </c>
      <c r="BP20" s="296">
        <v>9198</v>
      </c>
      <c r="BQ20" s="296">
        <v>9343</v>
      </c>
      <c r="BR20" s="296">
        <v>9088</v>
      </c>
      <c r="BS20" s="296">
        <v>8977</v>
      </c>
      <c r="BT20" s="296">
        <v>9039</v>
      </c>
      <c r="BU20" s="296">
        <v>8673</v>
      </c>
      <c r="BV20" s="296">
        <v>8298</v>
      </c>
      <c r="BW20" s="296">
        <v>7998</v>
      </c>
    </row>
    <row r="21" spans="1:75" x14ac:dyDescent="0.25">
      <c r="A21" t="s">
        <v>486</v>
      </c>
      <c r="B21" s="296">
        <v>189</v>
      </c>
      <c r="C21" s="296">
        <v>209</v>
      </c>
      <c r="D21" s="296">
        <v>211</v>
      </c>
      <c r="E21" s="296">
        <v>246</v>
      </c>
      <c r="F21" s="296">
        <v>258</v>
      </c>
      <c r="G21" s="296">
        <v>250</v>
      </c>
      <c r="H21" s="296">
        <v>267</v>
      </c>
      <c r="I21" s="296">
        <v>266</v>
      </c>
      <c r="J21" s="296">
        <v>262</v>
      </c>
      <c r="K21" s="296">
        <v>264</v>
      </c>
      <c r="L21" s="296">
        <v>262</v>
      </c>
      <c r="M21" s="296">
        <v>282</v>
      </c>
      <c r="N21" s="296">
        <v>301</v>
      </c>
      <c r="O21" s="296">
        <v>297</v>
      </c>
      <c r="P21" s="296">
        <v>335</v>
      </c>
      <c r="Q21" s="296">
        <v>347</v>
      </c>
      <c r="R21" s="296">
        <v>368</v>
      </c>
      <c r="S21" s="296">
        <v>380</v>
      </c>
      <c r="T21" s="296">
        <v>394</v>
      </c>
      <c r="U21" s="296">
        <v>428</v>
      </c>
      <c r="V21" s="296">
        <v>388</v>
      </c>
      <c r="W21" s="296">
        <v>318</v>
      </c>
      <c r="X21" s="296">
        <v>321</v>
      </c>
      <c r="Y21" s="296">
        <v>355</v>
      </c>
      <c r="Z21" s="296">
        <v>341</v>
      </c>
      <c r="AA21" s="296">
        <v>308</v>
      </c>
      <c r="AB21" s="296">
        <v>291</v>
      </c>
      <c r="AC21" s="296">
        <v>320</v>
      </c>
      <c r="AD21" s="296">
        <v>306</v>
      </c>
      <c r="AE21" s="296">
        <v>259</v>
      </c>
      <c r="AF21" s="296">
        <v>270</v>
      </c>
      <c r="AG21" s="296">
        <v>273</v>
      </c>
      <c r="AH21" s="296">
        <v>248</v>
      </c>
      <c r="AI21" s="296">
        <v>240</v>
      </c>
      <c r="AJ21" s="296">
        <v>228</v>
      </c>
      <c r="AK21" s="296">
        <v>228</v>
      </c>
      <c r="AL21" s="296">
        <v>227</v>
      </c>
      <c r="AM21" s="296">
        <v>234</v>
      </c>
      <c r="AN21" s="296">
        <v>220</v>
      </c>
      <c r="AO21" s="296">
        <v>240</v>
      </c>
      <c r="AP21" s="296">
        <v>230</v>
      </c>
      <c r="AQ21" s="296">
        <v>239</v>
      </c>
      <c r="AR21" s="296">
        <v>248</v>
      </c>
      <c r="AS21" s="296">
        <v>265</v>
      </c>
      <c r="AT21" s="296">
        <v>246</v>
      </c>
      <c r="AU21" s="296">
        <v>239</v>
      </c>
      <c r="AV21" s="296">
        <v>246</v>
      </c>
      <c r="AW21" s="296">
        <v>248</v>
      </c>
      <c r="AX21" s="296">
        <v>238</v>
      </c>
      <c r="AY21" s="296">
        <v>226</v>
      </c>
      <c r="AZ21" s="296">
        <v>226</v>
      </c>
      <c r="BA21" s="296">
        <v>207</v>
      </c>
      <c r="BB21" s="296">
        <v>184</v>
      </c>
      <c r="BC21" s="296">
        <v>176</v>
      </c>
      <c r="BD21" s="296">
        <v>184</v>
      </c>
      <c r="BE21" s="296">
        <v>212</v>
      </c>
      <c r="BF21" s="296">
        <v>189</v>
      </c>
      <c r="BG21" s="296">
        <v>175</v>
      </c>
      <c r="BH21" s="296">
        <v>174</v>
      </c>
      <c r="BI21" s="296">
        <v>171</v>
      </c>
      <c r="BJ21" s="296">
        <v>160</v>
      </c>
      <c r="BK21" s="296">
        <v>142</v>
      </c>
      <c r="BL21" s="296">
        <v>141</v>
      </c>
      <c r="BM21" s="296">
        <v>152</v>
      </c>
      <c r="BN21" s="296">
        <v>159</v>
      </c>
      <c r="BO21" s="296">
        <v>156</v>
      </c>
      <c r="BP21" s="296">
        <v>166</v>
      </c>
      <c r="BQ21" s="296">
        <v>187</v>
      </c>
      <c r="BR21" s="296">
        <v>189</v>
      </c>
      <c r="BS21" s="296">
        <v>170</v>
      </c>
      <c r="BT21" s="296">
        <v>158</v>
      </c>
      <c r="BU21" s="296">
        <v>135</v>
      </c>
      <c r="BV21" s="296">
        <v>130</v>
      </c>
      <c r="BW21" s="296">
        <v>135</v>
      </c>
    </row>
    <row r="22" spans="1:75" x14ac:dyDescent="0.25">
      <c r="A22" t="s">
        <v>487</v>
      </c>
      <c r="B22" s="296" t="s">
        <v>18</v>
      </c>
      <c r="C22" s="296" t="s">
        <v>18</v>
      </c>
      <c r="D22" s="296" t="s">
        <v>18</v>
      </c>
      <c r="E22" s="296" t="s">
        <v>18</v>
      </c>
      <c r="F22" s="296" t="s">
        <v>18</v>
      </c>
      <c r="G22" s="296" t="s">
        <v>18</v>
      </c>
      <c r="H22" s="296" t="s">
        <v>18</v>
      </c>
      <c r="I22" s="296" t="s">
        <v>18</v>
      </c>
      <c r="J22" s="296" t="s">
        <v>18</v>
      </c>
      <c r="K22" s="296" t="s">
        <v>18</v>
      </c>
      <c r="L22" s="296" t="s">
        <v>18</v>
      </c>
      <c r="M22" s="296" t="s">
        <v>18</v>
      </c>
      <c r="N22" s="296" t="s">
        <v>18</v>
      </c>
      <c r="O22" s="296" t="s">
        <v>18</v>
      </c>
      <c r="P22" s="296" t="s">
        <v>18</v>
      </c>
      <c r="Q22" s="296">
        <v>1</v>
      </c>
      <c r="R22" s="296">
        <v>1</v>
      </c>
      <c r="S22" s="296">
        <v>2</v>
      </c>
      <c r="T22" s="296" t="s">
        <v>18</v>
      </c>
      <c r="U22" s="296" t="s">
        <v>18</v>
      </c>
      <c r="V22" s="296" t="s">
        <v>18</v>
      </c>
      <c r="W22" s="296" t="s">
        <v>18</v>
      </c>
      <c r="X22" s="296" t="s">
        <v>18</v>
      </c>
      <c r="Y22" s="296" t="s">
        <v>18</v>
      </c>
      <c r="Z22" s="296" t="s">
        <v>18</v>
      </c>
      <c r="AA22" s="296" t="s">
        <v>18</v>
      </c>
      <c r="AB22" s="296" t="s">
        <v>18</v>
      </c>
      <c r="AC22" s="296" t="s">
        <v>18</v>
      </c>
      <c r="AD22" s="296">
        <v>2</v>
      </c>
      <c r="AE22" s="296">
        <v>2</v>
      </c>
      <c r="AF22" s="296" t="s">
        <v>18</v>
      </c>
      <c r="AG22" s="296" t="s">
        <v>18</v>
      </c>
      <c r="AH22" s="296" t="s">
        <v>18</v>
      </c>
      <c r="AI22" s="296">
        <v>4</v>
      </c>
      <c r="AJ22" s="296">
        <v>4</v>
      </c>
      <c r="AK22" s="296" t="s">
        <v>18</v>
      </c>
      <c r="AL22" s="296">
        <v>1</v>
      </c>
      <c r="AM22" s="296">
        <v>1</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c r="BT22" s="296" t="s">
        <v>18</v>
      </c>
      <c r="BU22" s="296" t="s">
        <v>18</v>
      </c>
      <c r="BV22" s="296" t="s">
        <v>18</v>
      </c>
      <c r="BW22" s="296" t="s">
        <v>18</v>
      </c>
    </row>
    <row r="23" spans="1:75" x14ac:dyDescent="0.25">
      <c r="A23" t="s">
        <v>19</v>
      </c>
      <c r="B23" s="296">
        <v>3</v>
      </c>
      <c r="C23" s="296">
        <v>2</v>
      </c>
      <c r="D23" s="296">
        <v>2</v>
      </c>
      <c r="E23" s="296" t="s">
        <v>18</v>
      </c>
      <c r="F23" s="296">
        <v>1</v>
      </c>
      <c r="G23" s="296">
        <v>4</v>
      </c>
      <c r="H23" s="296">
        <v>2</v>
      </c>
      <c r="I23" s="296">
        <v>2</v>
      </c>
      <c r="J23" s="296">
        <v>1</v>
      </c>
      <c r="K23" s="296">
        <v>7</v>
      </c>
      <c r="L23" s="296">
        <v>8</v>
      </c>
      <c r="M23" s="296">
        <v>6</v>
      </c>
      <c r="N23" s="296">
        <v>7</v>
      </c>
      <c r="O23" s="296">
        <v>2</v>
      </c>
      <c r="P23" s="296">
        <v>4</v>
      </c>
      <c r="Q23" s="296">
        <v>8</v>
      </c>
      <c r="R23" s="296">
        <v>11</v>
      </c>
      <c r="S23" s="296">
        <v>6</v>
      </c>
      <c r="T23" s="296">
        <v>7</v>
      </c>
      <c r="U23" s="296">
        <v>8</v>
      </c>
      <c r="V23" s="296">
        <v>9</v>
      </c>
      <c r="W23" s="296">
        <v>9</v>
      </c>
      <c r="X23" s="296">
        <v>8</v>
      </c>
      <c r="Y23" s="296" t="s">
        <v>18</v>
      </c>
      <c r="Z23" s="296">
        <v>3</v>
      </c>
      <c r="AA23" s="296">
        <v>5</v>
      </c>
      <c r="AB23" s="296">
        <v>6</v>
      </c>
      <c r="AC23" s="296">
        <v>15</v>
      </c>
      <c r="AD23" s="296">
        <v>18</v>
      </c>
      <c r="AE23" s="296">
        <v>17</v>
      </c>
      <c r="AF23" s="296">
        <v>13</v>
      </c>
      <c r="AG23" s="296">
        <v>11</v>
      </c>
      <c r="AH23" s="296">
        <v>15</v>
      </c>
      <c r="AI23" s="296">
        <v>9</v>
      </c>
      <c r="AJ23" s="296">
        <v>11</v>
      </c>
      <c r="AK23" s="296">
        <v>9</v>
      </c>
      <c r="AL23" s="296">
        <v>5</v>
      </c>
      <c r="AM23" s="296">
        <v>5</v>
      </c>
      <c r="AN23" s="296">
        <v>9</v>
      </c>
      <c r="AO23" s="296">
        <v>13</v>
      </c>
      <c r="AP23" s="296">
        <v>12</v>
      </c>
      <c r="AQ23" s="296">
        <v>12</v>
      </c>
      <c r="AR23" s="296">
        <v>7</v>
      </c>
      <c r="AS23" s="296">
        <v>9</v>
      </c>
      <c r="AT23" s="296">
        <v>8</v>
      </c>
      <c r="AU23" s="296">
        <v>9</v>
      </c>
      <c r="AV23" s="296">
        <v>9</v>
      </c>
      <c r="AW23" s="296">
        <v>12</v>
      </c>
      <c r="AX23" s="296">
        <v>14</v>
      </c>
      <c r="AY23" s="296">
        <v>13</v>
      </c>
      <c r="AZ23" s="296">
        <v>7</v>
      </c>
      <c r="BA23" s="296">
        <v>15</v>
      </c>
      <c r="BB23" s="296">
        <v>19</v>
      </c>
      <c r="BC23" s="296">
        <v>12</v>
      </c>
      <c r="BD23" s="296">
        <v>18</v>
      </c>
      <c r="BE23" s="296">
        <v>18</v>
      </c>
      <c r="BF23" s="296">
        <v>12</v>
      </c>
      <c r="BG23" s="296">
        <v>6</v>
      </c>
      <c r="BH23" s="296">
        <v>7</v>
      </c>
      <c r="BI23" s="296">
        <v>7</v>
      </c>
      <c r="BJ23" s="296">
        <v>3</v>
      </c>
      <c r="BK23" s="296">
        <v>6</v>
      </c>
      <c r="BL23" s="296">
        <v>6</v>
      </c>
      <c r="BM23" s="296">
        <v>6</v>
      </c>
      <c r="BN23" s="296">
        <v>4</v>
      </c>
      <c r="BO23" s="296">
        <v>6</v>
      </c>
      <c r="BP23" s="296">
        <v>10</v>
      </c>
      <c r="BQ23" s="296">
        <v>11</v>
      </c>
      <c r="BR23" s="296">
        <v>15</v>
      </c>
      <c r="BS23" s="296">
        <v>16</v>
      </c>
      <c r="BT23" s="296">
        <v>16</v>
      </c>
      <c r="BU23" s="296">
        <v>19</v>
      </c>
      <c r="BV23" s="296">
        <v>11</v>
      </c>
      <c r="BW23" s="296">
        <v>14</v>
      </c>
    </row>
    <row r="24" spans="1:75" x14ac:dyDescent="0.25">
      <c r="A24" t="s">
        <v>20</v>
      </c>
      <c r="B24" s="296">
        <v>92</v>
      </c>
      <c r="C24" s="296">
        <v>98</v>
      </c>
      <c r="D24" s="296">
        <v>113</v>
      </c>
      <c r="E24" s="296">
        <v>131</v>
      </c>
      <c r="F24" s="296">
        <v>154</v>
      </c>
      <c r="G24" s="296">
        <v>149</v>
      </c>
      <c r="H24" s="296">
        <v>123</v>
      </c>
      <c r="I24" s="296">
        <v>120</v>
      </c>
      <c r="J24" s="296">
        <v>105</v>
      </c>
      <c r="K24" s="296">
        <v>102</v>
      </c>
      <c r="L24" s="296">
        <v>107</v>
      </c>
      <c r="M24" s="296">
        <v>104</v>
      </c>
      <c r="N24" s="296">
        <v>111</v>
      </c>
      <c r="O24" s="296">
        <v>109</v>
      </c>
      <c r="P24" s="296">
        <v>106</v>
      </c>
      <c r="Q24" s="296">
        <v>112</v>
      </c>
      <c r="R24" s="296">
        <v>112</v>
      </c>
      <c r="S24" s="296">
        <v>110</v>
      </c>
      <c r="T24" s="296">
        <v>97</v>
      </c>
      <c r="U24" s="296">
        <v>120</v>
      </c>
      <c r="V24" s="296">
        <v>141</v>
      </c>
      <c r="W24" s="296">
        <v>124</v>
      </c>
      <c r="X24" s="296">
        <v>122</v>
      </c>
      <c r="Y24" s="296">
        <v>132</v>
      </c>
      <c r="Z24" s="296">
        <v>132</v>
      </c>
      <c r="AA24" s="296">
        <v>149</v>
      </c>
      <c r="AB24" s="296">
        <v>143</v>
      </c>
      <c r="AC24" s="296">
        <v>131</v>
      </c>
      <c r="AD24" s="296">
        <v>128</v>
      </c>
      <c r="AE24" s="296">
        <v>132</v>
      </c>
      <c r="AF24" s="296">
        <v>128</v>
      </c>
      <c r="AG24" s="296">
        <v>149</v>
      </c>
      <c r="AH24" s="296">
        <v>129</v>
      </c>
      <c r="AI24" s="296">
        <v>139</v>
      </c>
      <c r="AJ24" s="296">
        <v>122</v>
      </c>
      <c r="AK24" s="296">
        <v>120</v>
      </c>
      <c r="AL24" s="296">
        <v>114</v>
      </c>
      <c r="AM24" s="296">
        <v>98</v>
      </c>
      <c r="AN24" s="296">
        <v>87</v>
      </c>
      <c r="AO24" s="296">
        <v>107</v>
      </c>
      <c r="AP24" s="296">
        <v>115</v>
      </c>
      <c r="AQ24" s="296">
        <v>121</v>
      </c>
      <c r="AR24" s="296">
        <v>119</v>
      </c>
      <c r="AS24" s="296">
        <v>99</v>
      </c>
      <c r="AT24" s="296">
        <v>115</v>
      </c>
      <c r="AU24" s="296">
        <v>146</v>
      </c>
      <c r="AV24" s="296">
        <v>134</v>
      </c>
      <c r="AW24" s="296">
        <v>97</v>
      </c>
      <c r="AX24" s="296">
        <v>82</v>
      </c>
      <c r="AY24" s="296">
        <v>107</v>
      </c>
      <c r="AZ24" s="296">
        <v>134</v>
      </c>
      <c r="BA24" s="296">
        <v>146</v>
      </c>
      <c r="BB24" s="296">
        <v>146</v>
      </c>
      <c r="BC24" s="296">
        <v>130</v>
      </c>
      <c r="BD24" s="296">
        <v>130</v>
      </c>
      <c r="BE24" s="296">
        <v>134</v>
      </c>
      <c r="BF24" s="296">
        <v>109</v>
      </c>
      <c r="BG24" s="296">
        <v>145</v>
      </c>
      <c r="BH24" s="296">
        <v>139</v>
      </c>
      <c r="BI24" s="296">
        <v>107</v>
      </c>
      <c r="BJ24" s="296">
        <v>91</v>
      </c>
      <c r="BK24" s="296">
        <v>76</v>
      </c>
      <c r="BL24" s="296">
        <v>69</v>
      </c>
      <c r="BM24" s="296">
        <v>64</v>
      </c>
      <c r="BN24" s="296">
        <v>69</v>
      </c>
      <c r="BO24" s="296">
        <v>74</v>
      </c>
      <c r="BP24" s="296">
        <v>64</v>
      </c>
      <c r="BQ24" s="296">
        <v>53</v>
      </c>
      <c r="BR24" s="296">
        <v>47</v>
      </c>
      <c r="BS24" s="296">
        <v>72</v>
      </c>
      <c r="BT24" s="296">
        <v>63</v>
      </c>
      <c r="BU24" s="296">
        <v>62</v>
      </c>
      <c r="BV24" s="296">
        <v>79</v>
      </c>
      <c r="BW24" s="296">
        <v>50</v>
      </c>
    </row>
    <row r="25" spans="1:75" x14ac:dyDescent="0.25">
      <c r="A25" t="s">
        <v>21</v>
      </c>
      <c r="B25" s="296">
        <v>9</v>
      </c>
      <c r="C25" s="296">
        <v>11</v>
      </c>
      <c r="D25" s="296">
        <v>14</v>
      </c>
      <c r="E25" s="296">
        <v>17</v>
      </c>
      <c r="F25" s="296">
        <v>7</v>
      </c>
      <c r="G25" s="296">
        <v>10</v>
      </c>
      <c r="H25" s="296">
        <v>11</v>
      </c>
      <c r="I25" s="296">
        <v>9</v>
      </c>
      <c r="J25" s="296">
        <v>18</v>
      </c>
      <c r="K25" s="296">
        <v>16</v>
      </c>
      <c r="L25" s="296">
        <v>14</v>
      </c>
      <c r="M25" s="296">
        <v>17</v>
      </c>
      <c r="N25" s="296">
        <v>12</v>
      </c>
      <c r="O25" s="296">
        <v>4</v>
      </c>
      <c r="P25" s="296">
        <v>4</v>
      </c>
      <c r="Q25" s="296">
        <v>4</v>
      </c>
      <c r="R25" s="296">
        <v>7</v>
      </c>
      <c r="S25" s="296">
        <v>8</v>
      </c>
      <c r="T25" s="296">
        <v>11</v>
      </c>
      <c r="U25" s="296">
        <v>10</v>
      </c>
      <c r="V25" s="296">
        <v>9</v>
      </c>
      <c r="W25" s="296">
        <v>8</v>
      </c>
      <c r="X25" s="296">
        <v>9</v>
      </c>
      <c r="Y25" s="296">
        <v>12</v>
      </c>
      <c r="Z25" s="296">
        <v>19</v>
      </c>
      <c r="AA25" s="296">
        <v>11</v>
      </c>
      <c r="AB25" s="296">
        <v>11</v>
      </c>
      <c r="AC25" s="296">
        <v>20</v>
      </c>
      <c r="AD25" s="296">
        <v>20</v>
      </c>
      <c r="AE25" s="296">
        <v>16</v>
      </c>
      <c r="AF25" s="296">
        <v>8</v>
      </c>
      <c r="AG25" s="296">
        <v>13</v>
      </c>
      <c r="AH25" s="296">
        <v>7</v>
      </c>
      <c r="AI25" s="296">
        <v>13</v>
      </c>
      <c r="AJ25" s="296">
        <v>22</v>
      </c>
      <c r="AK25" s="296">
        <v>21</v>
      </c>
      <c r="AL25" s="296">
        <v>22</v>
      </c>
      <c r="AM25" s="296">
        <v>20</v>
      </c>
      <c r="AN25" s="296">
        <v>12</v>
      </c>
      <c r="AO25" s="296">
        <v>9</v>
      </c>
      <c r="AP25" s="296">
        <v>8</v>
      </c>
      <c r="AQ25" s="296">
        <v>9</v>
      </c>
      <c r="AR25" s="296">
        <v>10</v>
      </c>
      <c r="AS25" s="296">
        <v>11</v>
      </c>
      <c r="AT25" s="296">
        <v>8</v>
      </c>
      <c r="AU25" s="296">
        <v>6</v>
      </c>
      <c r="AV25" s="296">
        <v>4</v>
      </c>
      <c r="AW25" s="296">
        <v>6</v>
      </c>
      <c r="AX25" s="296">
        <v>10</v>
      </c>
      <c r="AY25" s="296">
        <v>13</v>
      </c>
      <c r="AZ25" s="296">
        <v>16</v>
      </c>
      <c r="BA25" s="296">
        <v>19</v>
      </c>
      <c r="BB25" s="296">
        <v>17</v>
      </c>
      <c r="BC25" s="296">
        <v>9</v>
      </c>
      <c r="BD25" s="296">
        <v>16</v>
      </c>
      <c r="BE25" s="296">
        <v>13</v>
      </c>
      <c r="BF25" s="296">
        <v>11</v>
      </c>
      <c r="BG25" s="296">
        <v>9</v>
      </c>
      <c r="BH25" s="296">
        <v>6</v>
      </c>
      <c r="BI25" s="296">
        <v>9</v>
      </c>
      <c r="BJ25" s="296">
        <v>15</v>
      </c>
      <c r="BK25" s="296">
        <v>17</v>
      </c>
      <c r="BL25" s="296">
        <v>13</v>
      </c>
      <c r="BM25" s="296">
        <v>10</v>
      </c>
      <c r="BN25" s="296">
        <v>16</v>
      </c>
      <c r="BO25" s="296">
        <v>31</v>
      </c>
      <c r="BP25" s="296">
        <v>34</v>
      </c>
      <c r="BQ25" s="296">
        <v>26</v>
      </c>
      <c r="BR25" s="296">
        <v>16</v>
      </c>
      <c r="BS25" s="296">
        <v>14</v>
      </c>
      <c r="BT25" s="296">
        <v>30</v>
      </c>
      <c r="BU25" s="296">
        <v>20</v>
      </c>
      <c r="BV25" s="296">
        <v>23</v>
      </c>
      <c r="BW25" s="296">
        <v>15</v>
      </c>
    </row>
    <row r="26" spans="1:75" x14ac:dyDescent="0.25">
      <c r="A26" t="s">
        <v>22</v>
      </c>
      <c r="B26" s="296" t="s">
        <v>18</v>
      </c>
      <c r="C26" s="296" t="s">
        <v>18</v>
      </c>
      <c r="D26" s="296" t="s">
        <v>18</v>
      </c>
      <c r="E26" s="296">
        <v>3</v>
      </c>
      <c r="F26" s="296">
        <v>3</v>
      </c>
      <c r="G26" s="296">
        <v>2</v>
      </c>
      <c r="H26" s="296">
        <v>5</v>
      </c>
      <c r="I26" s="296">
        <v>3</v>
      </c>
      <c r="J26" s="296">
        <v>3</v>
      </c>
      <c r="K26" s="296">
        <v>3</v>
      </c>
      <c r="L26" s="296">
        <v>3</v>
      </c>
      <c r="M26" s="296">
        <v>3</v>
      </c>
      <c r="N26" s="296" t="s">
        <v>18</v>
      </c>
      <c r="O26" s="296">
        <v>1</v>
      </c>
      <c r="P26" s="296">
        <v>1</v>
      </c>
      <c r="Q26" s="296">
        <v>9</v>
      </c>
      <c r="R26" s="296">
        <v>11</v>
      </c>
      <c r="S26" s="296">
        <v>8</v>
      </c>
      <c r="T26" s="296">
        <v>5</v>
      </c>
      <c r="U26" s="296">
        <v>5</v>
      </c>
      <c r="V26" s="296">
        <v>6</v>
      </c>
      <c r="W26" s="296">
        <v>3</v>
      </c>
      <c r="X26" s="296">
        <v>3</v>
      </c>
      <c r="Y26" s="296">
        <v>3</v>
      </c>
      <c r="Z26" s="296">
        <v>4</v>
      </c>
      <c r="AA26" s="296">
        <v>9</v>
      </c>
      <c r="AB26" s="296">
        <v>7</v>
      </c>
      <c r="AC26" s="296">
        <v>4</v>
      </c>
      <c r="AD26" s="296">
        <v>6</v>
      </c>
      <c r="AE26" s="296">
        <v>7</v>
      </c>
      <c r="AF26" s="296">
        <v>8</v>
      </c>
      <c r="AG26" s="296">
        <v>9</v>
      </c>
      <c r="AH26" s="296">
        <v>14</v>
      </c>
      <c r="AI26" s="296">
        <v>15</v>
      </c>
      <c r="AJ26" s="296">
        <v>20</v>
      </c>
      <c r="AK26" s="296">
        <v>10</v>
      </c>
      <c r="AL26" s="296">
        <v>2</v>
      </c>
      <c r="AM26" s="296">
        <v>7</v>
      </c>
      <c r="AN26" s="296">
        <v>11</v>
      </c>
      <c r="AO26" s="296">
        <v>14</v>
      </c>
      <c r="AP26" s="296">
        <v>8</v>
      </c>
      <c r="AQ26" s="296">
        <v>2</v>
      </c>
      <c r="AR26" s="296">
        <v>6</v>
      </c>
      <c r="AS26" s="296">
        <v>6</v>
      </c>
      <c r="AT26" s="296">
        <v>5</v>
      </c>
      <c r="AU26" s="296">
        <v>4</v>
      </c>
      <c r="AV26" s="296">
        <v>4</v>
      </c>
      <c r="AW26" s="296" t="s">
        <v>18</v>
      </c>
      <c r="AX26" s="296" t="s">
        <v>18</v>
      </c>
      <c r="AY26" s="296">
        <v>2</v>
      </c>
      <c r="AZ26" s="296">
        <v>3</v>
      </c>
      <c r="BA26" s="296">
        <v>6</v>
      </c>
      <c r="BB26" s="296">
        <v>6</v>
      </c>
      <c r="BC26" s="296">
        <v>6</v>
      </c>
      <c r="BD26" s="296">
        <v>6</v>
      </c>
      <c r="BE26" s="296">
        <v>5</v>
      </c>
      <c r="BF26" s="296">
        <v>4</v>
      </c>
      <c r="BG26" s="296">
        <v>5</v>
      </c>
      <c r="BH26" s="296">
        <v>5</v>
      </c>
      <c r="BI26" s="296">
        <v>6</v>
      </c>
      <c r="BJ26" s="296">
        <v>3</v>
      </c>
      <c r="BK26" s="296" t="s">
        <v>18</v>
      </c>
      <c r="BL26" s="296" t="s">
        <v>18</v>
      </c>
      <c r="BM26" s="296">
        <v>4</v>
      </c>
      <c r="BN26" s="296">
        <v>6</v>
      </c>
      <c r="BO26" s="296">
        <v>7</v>
      </c>
      <c r="BP26" s="296">
        <v>12</v>
      </c>
      <c r="BQ26" s="296">
        <v>6</v>
      </c>
      <c r="BR26" s="296">
        <v>2</v>
      </c>
      <c r="BS26" s="296" t="s">
        <v>18</v>
      </c>
      <c r="BT26" s="296">
        <v>1</v>
      </c>
      <c r="BU26" s="296">
        <v>4</v>
      </c>
      <c r="BV26" s="296">
        <v>5</v>
      </c>
      <c r="BW26" s="296">
        <v>4</v>
      </c>
    </row>
    <row r="27" spans="1:75" x14ac:dyDescent="0.25">
      <c r="A27" t="s">
        <v>23</v>
      </c>
      <c r="B27" s="296">
        <v>94</v>
      </c>
      <c r="C27" s="296">
        <v>143</v>
      </c>
      <c r="D27" s="296">
        <v>191</v>
      </c>
      <c r="E27" s="296">
        <v>218</v>
      </c>
      <c r="F27" s="296">
        <v>261</v>
      </c>
      <c r="G27" s="296">
        <v>260</v>
      </c>
      <c r="H27" s="296">
        <v>264</v>
      </c>
      <c r="I27" s="296">
        <v>268</v>
      </c>
      <c r="J27" s="296">
        <v>278</v>
      </c>
      <c r="K27" s="296">
        <v>296</v>
      </c>
      <c r="L27" s="296">
        <v>302</v>
      </c>
      <c r="M27" s="296">
        <v>270</v>
      </c>
      <c r="N27" s="296">
        <v>243</v>
      </c>
      <c r="O27" s="296">
        <v>244</v>
      </c>
      <c r="P27" s="296">
        <v>258</v>
      </c>
      <c r="Q27" s="296">
        <v>263</v>
      </c>
      <c r="R27" s="296">
        <v>270</v>
      </c>
      <c r="S27" s="296">
        <v>282</v>
      </c>
      <c r="T27" s="296">
        <v>280</v>
      </c>
      <c r="U27" s="296">
        <v>270</v>
      </c>
      <c r="V27" s="296">
        <v>274</v>
      </c>
      <c r="W27" s="296">
        <v>282</v>
      </c>
      <c r="X27" s="296">
        <v>287</v>
      </c>
      <c r="Y27" s="296">
        <v>330</v>
      </c>
      <c r="Z27" s="296">
        <v>354</v>
      </c>
      <c r="AA27" s="296">
        <v>336</v>
      </c>
      <c r="AB27" s="296">
        <v>323</v>
      </c>
      <c r="AC27" s="296">
        <v>302</v>
      </c>
      <c r="AD27" s="296">
        <v>287</v>
      </c>
      <c r="AE27" s="296">
        <v>246</v>
      </c>
      <c r="AF27" s="296">
        <v>221</v>
      </c>
      <c r="AG27" s="296">
        <v>223</v>
      </c>
      <c r="AH27" s="296">
        <v>225</v>
      </c>
      <c r="AI27" s="296">
        <v>250</v>
      </c>
      <c r="AJ27" s="296">
        <v>252</v>
      </c>
      <c r="AK27" s="296">
        <v>263</v>
      </c>
      <c r="AL27" s="296">
        <v>296</v>
      </c>
      <c r="AM27" s="296">
        <v>300</v>
      </c>
      <c r="AN27" s="296">
        <v>285</v>
      </c>
      <c r="AO27" s="296">
        <v>266</v>
      </c>
      <c r="AP27" s="296">
        <v>266</v>
      </c>
      <c r="AQ27" s="296">
        <v>256</v>
      </c>
      <c r="AR27" s="296">
        <v>235</v>
      </c>
      <c r="AS27" s="296">
        <v>225</v>
      </c>
      <c r="AT27" s="296">
        <v>199</v>
      </c>
      <c r="AU27" s="296">
        <v>187</v>
      </c>
      <c r="AV27" s="296">
        <v>192</v>
      </c>
      <c r="AW27" s="296">
        <v>196</v>
      </c>
      <c r="AX27" s="296">
        <v>163</v>
      </c>
      <c r="AY27" s="296">
        <v>152</v>
      </c>
      <c r="AZ27" s="296">
        <v>125</v>
      </c>
      <c r="BA27" s="296">
        <v>123</v>
      </c>
      <c r="BB27" s="296">
        <v>126</v>
      </c>
      <c r="BC27" s="296">
        <v>129</v>
      </c>
      <c r="BD27" s="296">
        <v>122</v>
      </c>
      <c r="BE27" s="296">
        <v>155</v>
      </c>
      <c r="BF27" s="296">
        <v>169</v>
      </c>
      <c r="BG27" s="296">
        <v>171</v>
      </c>
      <c r="BH27" s="296">
        <v>172</v>
      </c>
      <c r="BI27" s="296">
        <v>155</v>
      </c>
      <c r="BJ27" s="296">
        <v>124</v>
      </c>
      <c r="BK27" s="296">
        <v>118</v>
      </c>
      <c r="BL27" s="296">
        <v>133</v>
      </c>
      <c r="BM27" s="296">
        <v>130</v>
      </c>
      <c r="BN27" s="296">
        <v>132</v>
      </c>
      <c r="BO27" s="296">
        <v>134</v>
      </c>
      <c r="BP27" s="296">
        <v>135</v>
      </c>
      <c r="BQ27" s="296">
        <v>145</v>
      </c>
      <c r="BR27" s="296">
        <v>119</v>
      </c>
      <c r="BS27" s="296">
        <v>120</v>
      </c>
      <c r="BT27" s="296">
        <v>158</v>
      </c>
      <c r="BU27" s="296">
        <v>145</v>
      </c>
      <c r="BV27" s="296">
        <v>141</v>
      </c>
      <c r="BW27" s="296">
        <v>135</v>
      </c>
    </row>
    <row r="28" spans="1:75" x14ac:dyDescent="0.25">
      <c r="A28" t="s">
        <v>24</v>
      </c>
      <c r="B28" s="296">
        <v>2</v>
      </c>
      <c r="C28" s="296">
        <v>3</v>
      </c>
      <c r="D28" s="296">
        <v>1</v>
      </c>
      <c r="E28" s="296">
        <v>1</v>
      </c>
      <c r="F28" s="296">
        <v>3</v>
      </c>
      <c r="G28" s="296">
        <v>5</v>
      </c>
      <c r="H28" s="296">
        <v>6</v>
      </c>
      <c r="I28" s="296">
        <v>5</v>
      </c>
      <c r="J28" s="296">
        <v>5</v>
      </c>
      <c r="K28" s="296">
        <v>5</v>
      </c>
      <c r="L28" s="296">
        <v>9</v>
      </c>
      <c r="M28" s="296">
        <v>10</v>
      </c>
      <c r="N28" s="296">
        <v>14</v>
      </c>
      <c r="O28" s="296">
        <v>18</v>
      </c>
      <c r="P28" s="296">
        <v>21</v>
      </c>
      <c r="Q28" s="296">
        <v>26</v>
      </c>
      <c r="R28" s="296">
        <v>26</v>
      </c>
      <c r="S28" s="296">
        <v>20</v>
      </c>
      <c r="T28" s="296">
        <v>14</v>
      </c>
      <c r="U28" s="296">
        <v>13</v>
      </c>
      <c r="V28" s="296">
        <v>14</v>
      </c>
      <c r="W28" s="296">
        <v>8</v>
      </c>
      <c r="X28" s="296">
        <v>5</v>
      </c>
      <c r="Y28" s="296">
        <v>12</v>
      </c>
      <c r="Z28" s="296">
        <v>14</v>
      </c>
      <c r="AA28" s="296">
        <v>18</v>
      </c>
      <c r="AB28" s="296">
        <v>24</v>
      </c>
      <c r="AC28" s="296">
        <v>25</v>
      </c>
      <c r="AD28" s="296">
        <v>25</v>
      </c>
      <c r="AE28" s="296">
        <v>15</v>
      </c>
      <c r="AF28" s="296">
        <v>15</v>
      </c>
      <c r="AG28" s="296">
        <v>16</v>
      </c>
      <c r="AH28" s="296">
        <v>18</v>
      </c>
      <c r="AI28" s="296">
        <v>23</v>
      </c>
      <c r="AJ28" s="296">
        <v>20</v>
      </c>
      <c r="AK28" s="296">
        <v>18</v>
      </c>
      <c r="AL28" s="296">
        <v>16</v>
      </c>
      <c r="AM28" s="296">
        <v>19</v>
      </c>
      <c r="AN28" s="296">
        <v>25</v>
      </c>
      <c r="AO28" s="296">
        <v>30</v>
      </c>
      <c r="AP28" s="296">
        <v>32</v>
      </c>
      <c r="AQ28" s="296">
        <v>18</v>
      </c>
      <c r="AR28" s="296">
        <v>11</v>
      </c>
      <c r="AS28" s="296">
        <v>15</v>
      </c>
      <c r="AT28" s="296">
        <v>16</v>
      </c>
      <c r="AU28" s="296">
        <v>23</v>
      </c>
      <c r="AV28" s="296">
        <v>22</v>
      </c>
      <c r="AW28" s="296">
        <v>22</v>
      </c>
      <c r="AX28" s="296">
        <v>20</v>
      </c>
      <c r="AY28" s="296">
        <v>13</v>
      </c>
      <c r="AZ28" s="296">
        <v>13</v>
      </c>
      <c r="BA28" s="296">
        <v>15</v>
      </c>
      <c r="BB28" s="296">
        <v>13</v>
      </c>
      <c r="BC28" s="296">
        <v>14</v>
      </c>
      <c r="BD28" s="296">
        <v>15</v>
      </c>
      <c r="BE28" s="296">
        <v>16</v>
      </c>
      <c r="BF28" s="296">
        <v>15</v>
      </c>
      <c r="BG28" s="296">
        <v>9</v>
      </c>
      <c r="BH28" s="296">
        <v>11</v>
      </c>
      <c r="BI28" s="296">
        <v>16</v>
      </c>
      <c r="BJ28" s="296">
        <v>11</v>
      </c>
      <c r="BK28" s="296">
        <v>12</v>
      </c>
      <c r="BL28" s="296">
        <v>14</v>
      </c>
      <c r="BM28" s="296">
        <v>6</v>
      </c>
      <c r="BN28" s="296">
        <v>14</v>
      </c>
      <c r="BO28" s="296">
        <v>11</v>
      </c>
      <c r="BP28" s="296">
        <v>12</v>
      </c>
      <c r="BQ28" s="296">
        <v>10</v>
      </c>
      <c r="BR28" s="296">
        <v>6</v>
      </c>
      <c r="BS28" s="296">
        <v>13</v>
      </c>
      <c r="BT28" s="296">
        <v>26</v>
      </c>
      <c r="BU28" s="296">
        <v>15</v>
      </c>
      <c r="BV28" s="296">
        <v>14</v>
      </c>
      <c r="BW28" s="296">
        <v>13</v>
      </c>
    </row>
    <row r="29" spans="1:75" x14ac:dyDescent="0.25">
      <c r="A29" t="s">
        <v>25</v>
      </c>
      <c r="B29" s="296">
        <v>5</v>
      </c>
      <c r="C29" s="296">
        <v>15</v>
      </c>
      <c r="D29" s="296">
        <v>29</v>
      </c>
      <c r="E29" s="296">
        <v>37</v>
      </c>
      <c r="F29" s="296">
        <v>52</v>
      </c>
      <c r="G29" s="296">
        <v>51</v>
      </c>
      <c r="H29" s="296">
        <v>41</v>
      </c>
      <c r="I29" s="296">
        <v>50</v>
      </c>
      <c r="J29" s="296">
        <v>36</v>
      </c>
      <c r="K29" s="296">
        <v>22</v>
      </c>
      <c r="L29" s="296">
        <v>28</v>
      </c>
      <c r="M29" s="296">
        <v>25</v>
      </c>
      <c r="N29" s="296">
        <v>22</v>
      </c>
      <c r="O29" s="296">
        <v>23</v>
      </c>
      <c r="P29" s="296">
        <v>21</v>
      </c>
      <c r="Q29" s="296">
        <v>20</v>
      </c>
      <c r="R29" s="296">
        <v>19</v>
      </c>
      <c r="S29" s="296">
        <v>28</v>
      </c>
      <c r="T29" s="296">
        <v>23</v>
      </c>
      <c r="U29" s="296">
        <v>21</v>
      </c>
      <c r="V29" s="296">
        <v>25</v>
      </c>
      <c r="W29" s="296">
        <v>16</v>
      </c>
      <c r="X29" s="296">
        <v>12</v>
      </c>
      <c r="Y29" s="296">
        <v>25</v>
      </c>
      <c r="Z29" s="296">
        <v>21</v>
      </c>
      <c r="AA29" s="296">
        <v>20</v>
      </c>
      <c r="AB29" s="296">
        <v>21</v>
      </c>
      <c r="AC29" s="296">
        <v>26</v>
      </c>
      <c r="AD29" s="296">
        <v>20</v>
      </c>
      <c r="AE29" s="296">
        <v>22</v>
      </c>
      <c r="AF29" s="296">
        <v>30</v>
      </c>
      <c r="AG29" s="296">
        <v>30</v>
      </c>
      <c r="AH29" s="296">
        <v>34</v>
      </c>
      <c r="AI29" s="296">
        <v>38</v>
      </c>
      <c r="AJ29" s="296">
        <v>55</v>
      </c>
      <c r="AK29" s="296">
        <v>40</v>
      </c>
      <c r="AL29" s="296">
        <v>43</v>
      </c>
      <c r="AM29" s="296">
        <v>26</v>
      </c>
      <c r="AN29" s="296">
        <v>39</v>
      </c>
      <c r="AO29" s="296">
        <v>49</v>
      </c>
      <c r="AP29" s="296">
        <v>59</v>
      </c>
      <c r="AQ29" s="296">
        <v>63</v>
      </c>
      <c r="AR29" s="296">
        <v>53</v>
      </c>
      <c r="AS29" s="296">
        <v>53</v>
      </c>
      <c r="AT29" s="296">
        <v>55</v>
      </c>
      <c r="AU29" s="296">
        <v>45</v>
      </c>
      <c r="AV29" s="296">
        <v>44</v>
      </c>
      <c r="AW29" s="296">
        <v>54</v>
      </c>
      <c r="AX29" s="296">
        <v>50</v>
      </c>
      <c r="AY29" s="296">
        <v>52</v>
      </c>
      <c r="AZ29" s="296">
        <v>52</v>
      </c>
      <c r="BA29" s="296">
        <v>39</v>
      </c>
      <c r="BB29" s="296">
        <v>39</v>
      </c>
      <c r="BC29" s="296">
        <v>40</v>
      </c>
      <c r="BD29" s="296">
        <v>27</v>
      </c>
      <c r="BE29" s="296">
        <v>32</v>
      </c>
      <c r="BF29" s="296">
        <v>46</v>
      </c>
      <c r="BG29" s="296">
        <v>41</v>
      </c>
      <c r="BH29" s="296">
        <v>44</v>
      </c>
      <c r="BI29" s="296">
        <v>51</v>
      </c>
      <c r="BJ29" s="296">
        <v>48</v>
      </c>
      <c r="BK29" s="296">
        <v>47</v>
      </c>
      <c r="BL29" s="296">
        <v>39</v>
      </c>
      <c r="BM29" s="296">
        <v>53</v>
      </c>
      <c r="BN29" s="296">
        <v>56</v>
      </c>
      <c r="BO29" s="296">
        <v>50</v>
      </c>
      <c r="BP29" s="296">
        <v>51</v>
      </c>
      <c r="BQ29" s="296">
        <v>54</v>
      </c>
      <c r="BR29" s="296">
        <v>49</v>
      </c>
      <c r="BS29" s="296">
        <v>47</v>
      </c>
      <c r="BT29" s="296">
        <v>51</v>
      </c>
      <c r="BU29" s="296">
        <v>68</v>
      </c>
      <c r="BV29" s="296">
        <v>38</v>
      </c>
      <c r="BW29" s="296">
        <v>24</v>
      </c>
    </row>
    <row r="30" spans="1:75" x14ac:dyDescent="0.25">
      <c r="A30" t="s">
        <v>26</v>
      </c>
      <c r="B30" s="296">
        <v>11</v>
      </c>
      <c r="C30" s="296">
        <v>43</v>
      </c>
      <c r="D30" s="296">
        <v>62</v>
      </c>
      <c r="E30" s="296">
        <v>96</v>
      </c>
      <c r="F30" s="296">
        <v>129</v>
      </c>
      <c r="G30" s="296">
        <v>167</v>
      </c>
      <c r="H30" s="296">
        <v>200</v>
      </c>
      <c r="I30" s="296">
        <v>210</v>
      </c>
      <c r="J30" s="296">
        <v>229</v>
      </c>
      <c r="K30" s="296">
        <v>227</v>
      </c>
      <c r="L30" s="296">
        <v>197</v>
      </c>
      <c r="M30" s="296">
        <v>197</v>
      </c>
      <c r="N30" s="296">
        <v>175</v>
      </c>
      <c r="O30" s="296">
        <v>200</v>
      </c>
      <c r="P30" s="296">
        <v>217</v>
      </c>
      <c r="Q30" s="296">
        <v>232</v>
      </c>
      <c r="R30" s="296">
        <v>237</v>
      </c>
      <c r="S30" s="296">
        <v>260</v>
      </c>
      <c r="T30" s="296">
        <v>262</v>
      </c>
      <c r="U30" s="296">
        <v>245</v>
      </c>
      <c r="V30" s="296">
        <v>257</v>
      </c>
      <c r="W30" s="296">
        <v>267</v>
      </c>
      <c r="X30" s="296">
        <v>216</v>
      </c>
      <c r="Y30" s="296">
        <v>212</v>
      </c>
      <c r="Z30" s="296">
        <v>243</v>
      </c>
      <c r="AA30" s="296">
        <v>221</v>
      </c>
      <c r="AB30" s="296">
        <v>181</v>
      </c>
      <c r="AC30" s="296">
        <v>155</v>
      </c>
      <c r="AD30" s="296">
        <v>176</v>
      </c>
      <c r="AE30" s="296">
        <v>160</v>
      </c>
      <c r="AF30" s="296">
        <v>170</v>
      </c>
      <c r="AG30" s="296">
        <v>174</v>
      </c>
      <c r="AH30" s="296">
        <v>160</v>
      </c>
      <c r="AI30" s="296">
        <v>128</v>
      </c>
      <c r="AJ30" s="296">
        <v>122</v>
      </c>
      <c r="AK30" s="296">
        <v>124</v>
      </c>
      <c r="AL30" s="296">
        <v>150</v>
      </c>
      <c r="AM30" s="296">
        <v>167</v>
      </c>
      <c r="AN30" s="296">
        <v>145</v>
      </c>
      <c r="AO30" s="296">
        <v>130</v>
      </c>
      <c r="AP30" s="296">
        <v>116</v>
      </c>
      <c r="AQ30" s="296">
        <v>121</v>
      </c>
      <c r="AR30" s="296">
        <v>159</v>
      </c>
      <c r="AS30" s="296">
        <v>192</v>
      </c>
      <c r="AT30" s="296">
        <v>225</v>
      </c>
      <c r="AU30" s="296">
        <v>210</v>
      </c>
      <c r="AV30" s="296">
        <v>181</v>
      </c>
      <c r="AW30" s="296">
        <v>195</v>
      </c>
      <c r="AX30" s="296">
        <v>172</v>
      </c>
      <c r="AY30" s="296">
        <v>119</v>
      </c>
      <c r="AZ30" s="296">
        <v>124</v>
      </c>
      <c r="BA30" s="296">
        <v>119</v>
      </c>
      <c r="BB30" s="296">
        <v>102</v>
      </c>
      <c r="BC30" s="296">
        <v>156</v>
      </c>
      <c r="BD30" s="296">
        <v>163</v>
      </c>
      <c r="BE30" s="296">
        <v>191</v>
      </c>
      <c r="BF30" s="296">
        <v>182</v>
      </c>
      <c r="BG30" s="296">
        <v>174</v>
      </c>
      <c r="BH30" s="296">
        <v>155</v>
      </c>
      <c r="BI30" s="296">
        <v>146</v>
      </c>
      <c r="BJ30" s="296">
        <v>170</v>
      </c>
      <c r="BK30" s="296">
        <v>187</v>
      </c>
      <c r="BL30" s="296">
        <v>178</v>
      </c>
      <c r="BM30" s="296">
        <v>196</v>
      </c>
      <c r="BN30" s="296">
        <v>166</v>
      </c>
      <c r="BO30" s="296">
        <v>167</v>
      </c>
      <c r="BP30" s="296">
        <v>146</v>
      </c>
      <c r="BQ30" s="296">
        <v>192</v>
      </c>
      <c r="BR30" s="296">
        <v>183</v>
      </c>
      <c r="BS30" s="296">
        <v>197</v>
      </c>
      <c r="BT30" s="296">
        <v>183</v>
      </c>
      <c r="BU30" s="296">
        <v>160</v>
      </c>
      <c r="BV30" s="296">
        <v>136</v>
      </c>
      <c r="BW30" s="296">
        <v>146</v>
      </c>
    </row>
    <row r="31" spans="1:75" x14ac:dyDescent="0.25">
      <c r="A31" t="s">
        <v>27</v>
      </c>
      <c r="B31" s="296">
        <v>15</v>
      </c>
      <c r="C31" s="296">
        <v>18</v>
      </c>
      <c r="D31" s="296">
        <v>21</v>
      </c>
      <c r="E31" s="296">
        <v>28</v>
      </c>
      <c r="F31" s="296">
        <v>24</v>
      </c>
      <c r="G31" s="296">
        <v>22</v>
      </c>
      <c r="H31" s="296">
        <v>20</v>
      </c>
      <c r="I31" s="296">
        <v>19</v>
      </c>
      <c r="J31" s="296">
        <v>18</v>
      </c>
      <c r="K31" s="296">
        <v>18</v>
      </c>
      <c r="L31" s="296">
        <v>11</v>
      </c>
      <c r="M31" s="296">
        <v>14</v>
      </c>
      <c r="N31" s="296">
        <v>21</v>
      </c>
      <c r="O31" s="296">
        <v>22</v>
      </c>
      <c r="P31" s="296">
        <v>17</v>
      </c>
      <c r="Q31" s="296">
        <v>17</v>
      </c>
      <c r="R31" s="296">
        <v>12</v>
      </c>
      <c r="S31" s="296">
        <v>10</v>
      </c>
      <c r="T31" s="296">
        <v>8</v>
      </c>
      <c r="U31" s="296">
        <v>9</v>
      </c>
      <c r="V31" s="296">
        <v>14</v>
      </c>
      <c r="W31" s="296">
        <v>14</v>
      </c>
      <c r="X31" s="296">
        <v>14</v>
      </c>
      <c r="Y31" s="296">
        <v>17</v>
      </c>
      <c r="Z31" s="296">
        <v>16</v>
      </c>
      <c r="AA31" s="296">
        <v>17</v>
      </c>
      <c r="AB31" s="296">
        <v>21</v>
      </c>
      <c r="AC31" s="296">
        <v>11</v>
      </c>
      <c r="AD31" s="296">
        <v>14</v>
      </c>
      <c r="AE31" s="296">
        <v>15</v>
      </c>
      <c r="AF31" s="296">
        <v>25</v>
      </c>
      <c r="AG31" s="296">
        <v>18</v>
      </c>
      <c r="AH31" s="296">
        <v>21</v>
      </c>
      <c r="AI31" s="296">
        <v>14</v>
      </c>
      <c r="AJ31" s="296">
        <v>17</v>
      </c>
      <c r="AK31" s="296">
        <v>13</v>
      </c>
      <c r="AL31" s="296">
        <v>7</v>
      </c>
      <c r="AM31" s="296">
        <v>11</v>
      </c>
      <c r="AN31" s="296">
        <v>14</v>
      </c>
      <c r="AO31" s="296">
        <v>18</v>
      </c>
      <c r="AP31" s="296">
        <v>15</v>
      </c>
      <c r="AQ31" s="296">
        <v>17</v>
      </c>
      <c r="AR31" s="296">
        <v>13</v>
      </c>
      <c r="AS31" s="296">
        <v>12</v>
      </c>
      <c r="AT31" s="296">
        <v>8</v>
      </c>
      <c r="AU31" s="296">
        <v>14</v>
      </c>
      <c r="AV31" s="296">
        <v>20</v>
      </c>
      <c r="AW31" s="296">
        <v>17</v>
      </c>
      <c r="AX31" s="296">
        <v>13</v>
      </c>
      <c r="AY31" s="296">
        <v>22</v>
      </c>
      <c r="AZ31" s="296">
        <v>22</v>
      </c>
      <c r="BA31" s="296">
        <v>24</v>
      </c>
      <c r="BB31" s="296">
        <v>14</v>
      </c>
      <c r="BC31" s="296">
        <v>8</v>
      </c>
      <c r="BD31" s="296">
        <v>12</v>
      </c>
      <c r="BE31" s="296">
        <v>10</v>
      </c>
      <c r="BF31" s="296">
        <v>6</v>
      </c>
      <c r="BG31" s="296">
        <v>6</v>
      </c>
      <c r="BH31" s="296">
        <v>18</v>
      </c>
      <c r="BI31" s="296">
        <v>12</v>
      </c>
      <c r="BJ31" s="296">
        <v>13</v>
      </c>
      <c r="BK31" s="296">
        <v>10</v>
      </c>
      <c r="BL31" s="296">
        <v>17</v>
      </c>
      <c r="BM31" s="296">
        <v>16</v>
      </c>
      <c r="BN31" s="296">
        <v>23</v>
      </c>
      <c r="BO31" s="296">
        <v>18</v>
      </c>
      <c r="BP31" s="296">
        <v>14</v>
      </c>
      <c r="BQ31" s="296">
        <v>21</v>
      </c>
      <c r="BR31" s="296">
        <v>25</v>
      </c>
      <c r="BS31" s="296">
        <v>23</v>
      </c>
      <c r="BT31" s="296">
        <v>27</v>
      </c>
      <c r="BU31" s="296">
        <v>23</v>
      </c>
      <c r="BV31" s="296">
        <v>14</v>
      </c>
      <c r="BW31" s="296">
        <v>11</v>
      </c>
    </row>
    <row r="32" spans="1:75" x14ac:dyDescent="0.25">
      <c r="A32" t="s">
        <v>28</v>
      </c>
      <c r="B32" s="296">
        <v>14</v>
      </c>
      <c r="C32" s="296">
        <v>18</v>
      </c>
      <c r="D32" s="296">
        <v>14</v>
      </c>
      <c r="E32" s="296">
        <v>12</v>
      </c>
      <c r="F32" s="296">
        <v>12</v>
      </c>
      <c r="G32" s="296">
        <v>8</v>
      </c>
      <c r="H32" s="296">
        <v>10</v>
      </c>
      <c r="I32" s="296">
        <v>12</v>
      </c>
      <c r="J32" s="296">
        <v>10</v>
      </c>
      <c r="K32" s="296">
        <v>7</v>
      </c>
      <c r="L32" s="296">
        <v>8</v>
      </c>
      <c r="M32" s="296">
        <v>8</v>
      </c>
      <c r="N32" s="296">
        <v>14</v>
      </c>
      <c r="O32" s="296">
        <v>20</v>
      </c>
      <c r="P32" s="296">
        <v>23</v>
      </c>
      <c r="Q32" s="296">
        <v>21</v>
      </c>
      <c r="R32" s="296">
        <v>18</v>
      </c>
      <c r="S32" s="296">
        <v>17</v>
      </c>
      <c r="T32" s="296">
        <v>23</v>
      </c>
      <c r="U32" s="296">
        <v>37</v>
      </c>
      <c r="V32" s="296">
        <v>35</v>
      </c>
      <c r="W32" s="296">
        <v>29</v>
      </c>
      <c r="X32" s="296">
        <v>35</v>
      </c>
      <c r="Y32" s="296">
        <v>30</v>
      </c>
      <c r="Z32" s="296">
        <v>38</v>
      </c>
      <c r="AA32" s="296">
        <v>38</v>
      </c>
      <c r="AB32" s="296">
        <v>34</v>
      </c>
      <c r="AC32" s="296">
        <v>21</v>
      </c>
      <c r="AD32" s="296">
        <v>17</v>
      </c>
      <c r="AE32" s="296">
        <v>13</v>
      </c>
      <c r="AF32" s="296">
        <v>14</v>
      </c>
      <c r="AG32" s="296">
        <v>28</v>
      </c>
      <c r="AH32" s="296">
        <v>25</v>
      </c>
      <c r="AI32" s="296">
        <v>22</v>
      </c>
      <c r="AJ32" s="296">
        <v>19</v>
      </c>
      <c r="AK32" s="296">
        <v>34</v>
      </c>
      <c r="AL32" s="296">
        <v>35</v>
      </c>
      <c r="AM32" s="296">
        <v>28</v>
      </c>
      <c r="AN32" s="296">
        <v>21</v>
      </c>
      <c r="AO32" s="296">
        <v>24</v>
      </c>
      <c r="AP32" s="296">
        <v>33</v>
      </c>
      <c r="AQ32" s="296">
        <v>23</v>
      </c>
      <c r="AR32" s="296">
        <v>36</v>
      </c>
      <c r="AS32" s="296">
        <v>41</v>
      </c>
      <c r="AT32" s="296">
        <v>50</v>
      </c>
      <c r="AU32" s="296">
        <v>44</v>
      </c>
      <c r="AV32" s="296">
        <v>35</v>
      </c>
      <c r="AW32" s="296">
        <v>27</v>
      </c>
      <c r="AX32" s="296">
        <v>21</v>
      </c>
      <c r="AY32" s="296">
        <v>28</v>
      </c>
      <c r="AZ32" s="296">
        <v>32</v>
      </c>
      <c r="BA32" s="296">
        <v>23</v>
      </c>
      <c r="BB32" s="296">
        <v>27</v>
      </c>
      <c r="BC32" s="296">
        <v>31</v>
      </c>
      <c r="BD32" s="296">
        <v>34</v>
      </c>
      <c r="BE32" s="296">
        <v>44</v>
      </c>
      <c r="BF32" s="296">
        <v>43</v>
      </c>
      <c r="BG32" s="296">
        <v>43</v>
      </c>
      <c r="BH32" s="296">
        <v>50</v>
      </c>
      <c r="BI32" s="296">
        <v>60</v>
      </c>
      <c r="BJ32" s="296">
        <v>48</v>
      </c>
      <c r="BK32" s="296">
        <v>40</v>
      </c>
      <c r="BL32" s="296">
        <v>39</v>
      </c>
      <c r="BM32" s="296">
        <v>58</v>
      </c>
      <c r="BN32" s="296">
        <v>54</v>
      </c>
      <c r="BO32" s="296">
        <v>46</v>
      </c>
      <c r="BP32" s="296">
        <v>27</v>
      </c>
      <c r="BQ32" s="296">
        <v>20</v>
      </c>
      <c r="BR32" s="296">
        <v>26</v>
      </c>
      <c r="BS32" s="296">
        <v>29</v>
      </c>
      <c r="BT32" s="296">
        <v>35</v>
      </c>
      <c r="BU32" s="296">
        <v>40</v>
      </c>
      <c r="BV32" s="296">
        <v>35</v>
      </c>
      <c r="BW32" s="296">
        <v>37</v>
      </c>
    </row>
    <row r="33" spans="1:75" x14ac:dyDescent="0.25">
      <c r="A33" t="s">
        <v>29</v>
      </c>
      <c r="B33" s="296">
        <v>23</v>
      </c>
      <c r="C33" s="296">
        <v>31</v>
      </c>
      <c r="D33" s="296">
        <v>35</v>
      </c>
      <c r="E33" s="296">
        <v>46</v>
      </c>
      <c r="F33" s="296">
        <v>23</v>
      </c>
      <c r="G33" s="296">
        <v>30</v>
      </c>
      <c r="H33" s="296">
        <v>31</v>
      </c>
      <c r="I33" s="296">
        <v>22</v>
      </c>
      <c r="J33" s="296">
        <v>39</v>
      </c>
      <c r="K33" s="296">
        <v>33</v>
      </c>
      <c r="L33" s="296">
        <v>26</v>
      </c>
      <c r="M33" s="296">
        <v>34</v>
      </c>
      <c r="N33" s="296">
        <v>37</v>
      </c>
      <c r="O33" s="296">
        <v>47</v>
      </c>
      <c r="P33" s="296">
        <v>46</v>
      </c>
      <c r="Q33" s="296">
        <v>47</v>
      </c>
      <c r="R33" s="296">
        <v>42</v>
      </c>
      <c r="S33" s="296">
        <v>46</v>
      </c>
      <c r="T33" s="296">
        <v>47</v>
      </c>
      <c r="U33" s="296">
        <v>20</v>
      </c>
      <c r="V33" s="296">
        <v>33</v>
      </c>
      <c r="W33" s="296">
        <v>46</v>
      </c>
      <c r="X33" s="296">
        <v>55</v>
      </c>
      <c r="Y33" s="296">
        <v>62</v>
      </c>
      <c r="Z33" s="296">
        <v>70</v>
      </c>
      <c r="AA33" s="296">
        <v>65</v>
      </c>
      <c r="AB33" s="296">
        <v>68</v>
      </c>
      <c r="AC33" s="296">
        <v>76</v>
      </c>
      <c r="AD33" s="296">
        <v>68</v>
      </c>
      <c r="AE33" s="296">
        <v>65</v>
      </c>
      <c r="AF33" s="296">
        <v>62</v>
      </c>
      <c r="AG33" s="296">
        <v>54</v>
      </c>
      <c r="AH33" s="296">
        <v>52</v>
      </c>
      <c r="AI33" s="296">
        <v>49</v>
      </c>
      <c r="AJ33" s="296">
        <v>57</v>
      </c>
      <c r="AK33" s="296">
        <v>60</v>
      </c>
      <c r="AL33" s="296">
        <v>78</v>
      </c>
      <c r="AM33" s="296">
        <v>83</v>
      </c>
      <c r="AN33" s="296">
        <v>97</v>
      </c>
      <c r="AO33" s="296">
        <v>111</v>
      </c>
      <c r="AP33" s="296">
        <v>126</v>
      </c>
      <c r="AQ33" s="296">
        <v>128</v>
      </c>
      <c r="AR33" s="296">
        <v>159</v>
      </c>
      <c r="AS33" s="296">
        <v>114</v>
      </c>
      <c r="AT33" s="296">
        <v>97</v>
      </c>
      <c r="AU33" s="296">
        <v>80</v>
      </c>
      <c r="AV33" s="296">
        <v>85</v>
      </c>
      <c r="AW33" s="296">
        <v>77</v>
      </c>
      <c r="AX33" s="296">
        <v>72</v>
      </c>
      <c r="AY33" s="296">
        <v>79</v>
      </c>
      <c r="AZ33" s="296">
        <v>57</v>
      </c>
      <c r="BA33" s="296">
        <v>47</v>
      </c>
      <c r="BB33" s="296">
        <v>37</v>
      </c>
      <c r="BC33" s="296">
        <v>33</v>
      </c>
      <c r="BD33" s="296">
        <v>33</v>
      </c>
      <c r="BE33" s="296">
        <v>36</v>
      </c>
      <c r="BF33" s="296">
        <v>33</v>
      </c>
      <c r="BG33" s="296">
        <v>42</v>
      </c>
      <c r="BH33" s="296">
        <v>44</v>
      </c>
      <c r="BI33" s="296">
        <v>47</v>
      </c>
      <c r="BJ33" s="296">
        <v>39</v>
      </c>
      <c r="BK33" s="296">
        <v>38</v>
      </c>
      <c r="BL33" s="296">
        <v>48</v>
      </c>
      <c r="BM33" s="296">
        <v>51</v>
      </c>
      <c r="BN33" s="296">
        <v>38</v>
      </c>
      <c r="BO33" s="296">
        <v>43</v>
      </c>
      <c r="BP33" s="296">
        <v>60</v>
      </c>
      <c r="BQ33" s="296">
        <v>67</v>
      </c>
      <c r="BR33" s="296">
        <v>48</v>
      </c>
      <c r="BS33" s="296">
        <v>56</v>
      </c>
      <c r="BT33" s="296">
        <v>70</v>
      </c>
      <c r="BU33" s="296">
        <v>72</v>
      </c>
      <c r="BV33" s="296">
        <v>102</v>
      </c>
      <c r="BW33" s="296">
        <v>87</v>
      </c>
    </row>
    <row r="34" spans="1:75" x14ac:dyDescent="0.25">
      <c r="A34" t="s">
        <v>30</v>
      </c>
      <c r="B34" s="296">
        <v>3</v>
      </c>
      <c r="C34" s="296">
        <v>5</v>
      </c>
      <c r="D34" s="296">
        <v>3</v>
      </c>
      <c r="E34" s="296">
        <v>2</v>
      </c>
      <c r="F34" s="296">
        <v>3</v>
      </c>
      <c r="G34" s="296">
        <v>3</v>
      </c>
      <c r="H34" s="296">
        <v>5</v>
      </c>
      <c r="I34" s="296">
        <v>5</v>
      </c>
      <c r="J34" s="296">
        <v>4</v>
      </c>
      <c r="K34" s="296">
        <v>2</v>
      </c>
      <c r="L34" s="296">
        <v>2</v>
      </c>
      <c r="M34" s="296">
        <v>3</v>
      </c>
      <c r="N34" s="296">
        <v>2</v>
      </c>
      <c r="O34" s="296">
        <v>1</v>
      </c>
      <c r="P34" s="296">
        <v>1</v>
      </c>
      <c r="Q34" s="296">
        <v>1</v>
      </c>
      <c r="R34" s="296" t="s">
        <v>18</v>
      </c>
      <c r="S34" s="296" t="s">
        <v>18</v>
      </c>
      <c r="T34" s="296" t="s">
        <v>18</v>
      </c>
      <c r="U34" s="296">
        <v>1</v>
      </c>
      <c r="V34" s="296">
        <v>7</v>
      </c>
      <c r="W34" s="296">
        <v>10</v>
      </c>
      <c r="X34" s="296">
        <v>14</v>
      </c>
      <c r="Y34" s="296">
        <v>11</v>
      </c>
      <c r="Z34" s="296">
        <v>2</v>
      </c>
      <c r="AA34" s="296" t="s">
        <v>18</v>
      </c>
      <c r="AB34" s="296">
        <v>3</v>
      </c>
      <c r="AC34" s="296">
        <v>5</v>
      </c>
      <c r="AD34" s="296">
        <v>5</v>
      </c>
      <c r="AE34" s="296">
        <v>6</v>
      </c>
      <c r="AF34" s="296">
        <v>3</v>
      </c>
      <c r="AG34" s="296">
        <v>1</v>
      </c>
      <c r="AH34" s="296">
        <v>4</v>
      </c>
      <c r="AI34" s="296">
        <v>3</v>
      </c>
      <c r="AJ34" s="296">
        <v>3</v>
      </c>
      <c r="AK34" s="296">
        <v>6</v>
      </c>
      <c r="AL34" s="296">
        <v>3</v>
      </c>
      <c r="AM34" s="296">
        <v>6</v>
      </c>
      <c r="AN34" s="296">
        <v>5</v>
      </c>
      <c r="AO34" s="296">
        <v>4</v>
      </c>
      <c r="AP34" s="296">
        <v>2</v>
      </c>
      <c r="AQ34" s="296">
        <v>5</v>
      </c>
      <c r="AR34" s="296">
        <v>5</v>
      </c>
      <c r="AS34" s="296">
        <v>5</v>
      </c>
      <c r="AT34" s="296">
        <v>10</v>
      </c>
      <c r="AU34" s="296">
        <v>9</v>
      </c>
      <c r="AV34" s="296">
        <v>8</v>
      </c>
      <c r="AW34" s="296">
        <v>8</v>
      </c>
      <c r="AX34" s="296">
        <v>7</v>
      </c>
      <c r="AY34" s="296">
        <v>10</v>
      </c>
      <c r="AZ34" s="296">
        <v>11</v>
      </c>
      <c r="BA34" s="296">
        <v>10</v>
      </c>
      <c r="BB34" s="296">
        <v>10</v>
      </c>
      <c r="BC34" s="296">
        <v>7</v>
      </c>
      <c r="BD34" s="296">
        <v>3</v>
      </c>
      <c r="BE34" s="296">
        <v>3</v>
      </c>
      <c r="BF34" s="296">
        <v>3</v>
      </c>
      <c r="BG34" s="296">
        <v>3</v>
      </c>
      <c r="BH34" s="296">
        <v>3</v>
      </c>
      <c r="BI34" s="296">
        <v>5</v>
      </c>
      <c r="BJ34" s="296">
        <v>7</v>
      </c>
      <c r="BK34" s="296">
        <v>7</v>
      </c>
      <c r="BL34" s="296">
        <v>10</v>
      </c>
      <c r="BM34" s="296">
        <v>4</v>
      </c>
      <c r="BN34" s="296">
        <v>1</v>
      </c>
      <c r="BO34" s="296">
        <v>2</v>
      </c>
      <c r="BP34" s="296">
        <v>2</v>
      </c>
      <c r="BQ34" s="296">
        <v>2</v>
      </c>
      <c r="BR34" s="296">
        <v>2</v>
      </c>
      <c r="BS34" s="296">
        <v>2</v>
      </c>
      <c r="BT34" s="296">
        <v>2</v>
      </c>
      <c r="BU34" s="296">
        <v>4</v>
      </c>
      <c r="BV34" s="296">
        <v>5</v>
      </c>
      <c r="BW34" s="296">
        <v>6</v>
      </c>
    </row>
    <row r="35" spans="1:75" x14ac:dyDescent="0.25">
      <c r="A35" t="s">
        <v>31</v>
      </c>
      <c r="B35" s="296">
        <v>154</v>
      </c>
      <c r="C35" s="296">
        <v>197</v>
      </c>
      <c r="D35" s="296">
        <v>263</v>
      </c>
      <c r="E35" s="296">
        <v>310</v>
      </c>
      <c r="F35" s="296">
        <v>308</v>
      </c>
      <c r="G35" s="296">
        <v>332</v>
      </c>
      <c r="H35" s="296">
        <v>429</v>
      </c>
      <c r="I35" s="296">
        <v>453</v>
      </c>
      <c r="J35" s="296">
        <v>467</v>
      </c>
      <c r="K35" s="296">
        <v>438</v>
      </c>
      <c r="L35" s="296">
        <v>381</v>
      </c>
      <c r="M35" s="296">
        <v>385</v>
      </c>
      <c r="N35" s="296">
        <v>366</v>
      </c>
      <c r="O35" s="296">
        <v>384</v>
      </c>
      <c r="P35" s="296">
        <v>360</v>
      </c>
      <c r="Q35" s="296">
        <v>332</v>
      </c>
      <c r="R35" s="296">
        <v>386</v>
      </c>
      <c r="S35" s="296">
        <v>420</v>
      </c>
      <c r="T35" s="296">
        <v>395</v>
      </c>
      <c r="U35" s="296">
        <v>402</v>
      </c>
      <c r="V35" s="296">
        <v>412</v>
      </c>
      <c r="W35" s="296">
        <v>432</v>
      </c>
      <c r="X35" s="296">
        <v>395</v>
      </c>
      <c r="Y35" s="296">
        <v>393</v>
      </c>
      <c r="Z35" s="296">
        <v>460</v>
      </c>
      <c r="AA35" s="296">
        <v>461</v>
      </c>
      <c r="AB35" s="296">
        <v>461</v>
      </c>
      <c r="AC35" s="296">
        <v>470</v>
      </c>
      <c r="AD35" s="296">
        <v>487</v>
      </c>
      <c r="AE35" s="296">
        <v>475</v>
      </c>
      <c r="AF35" s="296">
        <v>411</v>
      </c>
      <c r="AG35" s="296">
        <v>368</v>
      </c>
      <c r="AH35" s="296">
        <v>353</v>
      </c>
      <c r="AI35" s="296">
        <v>341</v>
      </c>
      <c r="AJ35" s="296">
        <v>324</v>
      </c>
      <c r="AK35" s="296">
        <v>325</v>
      </c>
      <c r="AL35" s="296">
        <v>360</v>
      </c>
      <c r="AM35" s="296">
        <v>324</v>
      </c>
      <c r="AN35" s="296">
        <v>368</v>
      </c>
      <c r="AO35" s="296">
        <v>451</v>
      </c>
      <c r="AP35" s="296">
        <v>447</v>
      </c>
      <c r="AQ35" s="296">
        <v>399</v>
      </c>
      <c r="AR35" s="296">
        <v>408</v>
      </c>
      <c r="AS35" s="296">
        <v>444</v>
      </c>
      <c r="AT35" s="296">
        <v>426</v>
      </c>
      <c r="AU35" s="296">
        <v>371</v>
      </c>
      <c r="AV35" s="296">
        <v>350</v>
      </c>
      <c r="AW35" s="296">
        <v>353</v>
      </c>
      <c r="AX35" s="296">
        <v>352</v>
      </c>
      <c r="AY35" s="296">
        <v>317</v>
      </c>
      <c r="AZ35" s="296">
        <v>352</v>
      </c>
      <c r="BA35" s="296">
        <v>381</v>
      </c>
      <c r="BB35" s="296">
        <v>355</v>
      </c>
      <c r="BC35" s="296">
        <v>323</v>
      </c>
      <c r="BD35" s="296">
        <v>265</v>
      </c>
      <c r="BE35" s="296">
        <v>245</v>
      </c>
      <c r="BF35" s="296">
        <v>256</v>
      </c>
      <c r="BG35" s="296">
        <v>282</v>
      </c>
      <c r="BH35" s="296">
        <v>287</v>
      </c>
      <c r="BI35" s="296">
        <v>311</v>
      </c>
      <c r="BJ35" s="296">
        <v>277</v>
      </c>
      <c r="BK35" s="296">
        <v>268</v>
      </c>
      <c r="BL35" s="296">
        <v>241</v>
      </c>
      <c r="BM35" s="296">
        <v>238</v>
      </c>
      <c r="BN35" s="296">
        <v>220</v>
      </c>
      <c r="BO35" s="296">
        <v>192</v>
      </c>
      <c r="BP35" s="296">
        <v>172</v>
      </c>
      <c r="BQ35" s="296">
        <v>166</v>
      </c>
      <c r="BR35" s="296">
        <v>219</v>
      </c>
      <c r="BS35" s="296">
        <v>252</v>
      </c>
      <c r="BT35" s="296">
        <v>229</v>
      </c>
      <c r="BU35" s="296">
        <v>237</v>
      </c>
      <c r="BV35" s="296">
        <v>196</v>
      </c>
      <c r="BW35" s="296">
        <v>196</v>
      </c>
    </row>
    <row r="36" spans="1:75" x14ac:dyDescent="0.25">
      <c r="A36" t="s">
        <v>32</v>
      </c>
      <c r="B36" s="296">
        <v>16</v>
      </c>
      <c r="C36" s="296">
        <v>22</v>
      </c>
      <c r="D36" s="296">
        <v>28</v>
      </c>
      <c r="E36" s="296">
        <v>25</v>
      </c>
      <c r="F36" s="296">
        <v>24</v>
      </c>
      <c r="G36" s="296">
        <v>31</v>
      </c>
      <c r="H36" s="296">
        <v>26</v>
      </c>
      <c r="I36" s="296">
        <v>40</v>
      </c>
      <c r="J36" s="296">
        <v>60</v>
      </c>
      <c r="K36" s="296">
        <v>57</v>
      </c>
      <c r="L36" s="296">
        <v>36</v>
      </c>
      <c r="M36" s="296">
        <v>27</v>
      </c>
      <c r="N36" s="296">
        <v>19</v>
      </c>
      <c r="O36" s="296">
        <v>47</v>
      </c>
      <c r="P36" s="296">
        <v>70</v>
      </c>
      <c r="Q36" s="296">
        <v>74</v>
      </c>
      <c r="R36" s="296">
        <v>82</v>
      </c>
      <c r="S36" s="296">
        <v>67</v>
      </c>
      <c r="T36" s="296">
        <v>53</v>
      </c>
      <c r="U36" s="296">
        <v>66</v>
      </c>
      <c r="V36" s="296">
        <v>60</v>
      </c>
      <c r="W36" s="296">
        <v>48</v>
      </c>
      <c r="X36" s="296">
        <v>59</v>
      </c>
      <c r="Y36" s="296">
        <v>46</v>
      </c>
      <c r="Z36" s="296">
        <v>57</v>
      </c>
      <c r="AA36" s="296">
        <v>70</v>
      </c>
      <c r="AB36" s="296">
        <v>57</v>
      </c>
      <c r="AC36" s="296">
        <v>64</v>
      </c>
      <c r="AD36" s="296">
        <v>80</v>
      </c>
      <c r="AE36" s="296">
        <v>62</v>
      </c>
      <c r="AF36" s="296">
        <v>44</v>
      </c>
      <c r="AG36" s="296">
        <v>46</v>
      </c>
      <c r="AH36" s="296">
        <v>51</v>
      </c>
      <c r="AI36" s="296">
        <v>46</v>
      </c>
      <c r="AJ36" s="296">
        <v>57</v>
      </c>
      <c r="AK36" s="296">
        <v>70</v>
      </c>
      <c r="AL36" s="296">
        <v>68</v>
      </c>
      <c r="AM36" s="296">
        <v>84</v>
      </c>
      <c r="AN36" s="296">
        <v>82</v>
      </c>
      <c r="AO36" s="296">
        <v>85</v>
      </c>
      <c r="AP36" s="296">
        <v>86</v>
      </c>
      <c r="AQ36" s="296">
        <v>78</v>
      </c>
      <c r="AR36" s="296">
        <v>92</v>
      </c>
      <c r="AS36" s="296">
        <v>81</v>
      </c>
      <c r="AT36" s="296">
        <v>65</v>
      </c>
      <c r="AU36" s="296">
        <v>37</v>
      </c>
      <c r="AV36" s="296">
        <v>48</v>
      </c>
      <c r="AW36" s="296">
        <v>62</v>
      </c>
      <c r="AX36" s="296">
        <v>68</v>
      </c>
      <c r="AY36" s="296">
        <v>63</v>
      </c>
      <c r="AZ36" s="296">
        <v>37</v>
      </c>
      <c r="BA36" s="296">
        <v>59</v>
      </c>
      <c r="BB36" s="296">
        <v>58</v>
      </c>
      <c r="BC36" s="296">
        <v>45</v>
      </c>
      <c r="BD36" s="296">
        <v>44</v>
      </c>
      <c r="BE36" s="296">
        <v>45</v>
      </c>
      <c r="BF36" s="296">
        <v>35</v>
      </c>
      <c r="BG36" s="296">
        <v>40</v>
      </c>
      <c r="BH36" s="296">
        <v>36</v>
      </c>
      <c r="BI36" s="296">
        <v>51</v>
      </c>
      <c r="BJ36" s="296">
        <v>54</v>
      </c>
      <c r="BK36" s="296">
        <v>57</v>
      </c>
      <c r="BL36" s="296">
        <v>41</v>
      </c>
      <c r="BM36" s="296">
        <v>46</v>
      </c>
      <c r="BN36" s="296">
        <v>52</v>
      </c>
      <c r="BO36" s="296">
        <v>67</v>
      </c>
      <c r="BP36" s="296">
        <v>83</v>
      </c>
      <c r="BQ36" s="296">
        <v>90</v>
      </c>
      <c r="BR36" s="296">
        <v>81</v>
      </c>
      <c r="BS36" s="296">
        <v>86</v>
      </c>
      <c r="BT36" s="296">
        <v>87</v>
      </c>
      <c r="BU36" s="296">
        <v>112</v>
      </c>
      <c r="BV36" s="296">
        <v>134</v>
      </c>
      <c r="BW36" s="296">
        <v>135</v>
      </c>
    </row>
    <row r="37" spans="1:75" x14ac:dyDescent="0.25">
      <c r="A37" t="s">
        <v>33</v>
      </c>
      <c r="B37" s="296">
        <v>4</v>
      </c>
      <c r="C37" s="296">
        <v>11</v>
      </c>
      <c r="D37" s="296">
        <v>8</v>
      </c>
      <c r="E37" s="296">
        <v>10</v>
      </c>
      <c r="F37" s="296">
        <v>4</v>
      </c>
      <c r="G37" s="296">
        <v>7</v>
      </c>
      <c r="H37" s="296">
        <v>5</v>
      </c>
      <c r="I37" s="296">
        <v>11</v>
      </c>
      <c r="J37" s="296">
        <v>9</v>
      </c>
      <c r="K37" s="296">
        <v>5</v>
      </c>
      <c r="L37" s="296">
        <v>11</v>
      </c>
      <c r="M37" s="296">
        <v>21</v>
      </c>
      <c r="N37" s="296">
        <v>37</v>
      </c>
      <c r="O37" s="296">
        <v>34</v>
      </c>
      <c r="P37" s="296">
        <v>28</v>
      </c>
      <c r="Q37" s="296">
        <v>25</v>
      </c>
      <c r="R37" s="296">
        <v>26</v>
      </c>
      <c r="S37" s="296">
        <v>23</v>
      </c>
      <c r="T37" s="296">
        <v>28</v>
      </c>
      <c r="U37" s="296">
        <v>27</v>
      </c>
      <c r="V37" s="296">
        <v>22</v>
      </c>
      <c r="W37" s="296">
        <v>18</v>
      </c>
      <c r="X37" s="296">
        <v>17</v>
      </c>
      <c r="Y37" s="296">
        <v>26</v>
      </c>
      <c r="Z37" s="296">
        <v>30</v>
      </c>
      <c r="AA37" s="296">
        <v>37</v>
      </c>
      <c r="AB37" s="296">
        <v>29</v>
      </c>
      <c r="AC37" s="296">
        <v>18</v>
      </c>
      <c r="AD37" s="296">
        <v>29</v>
      </c>
      <c r="AE37" s="296">
        <v>40</v>
      </c>
      <c r="AF37" s="296">
        <v>23</v>
      </c>
      <c r="AG37" s="296">
        <v>18</v>
      </c>
      <c r="AH37" s="296">
        <v>28</v>
      </c>
      <c r="AI37" s="296">
        <v>21</v>
      </c>
      <c r="AJ37" s="296">
        <v>23</v>
      </c>
      <c r="AK37" s="296">
        <v>23</v>
      </c>
      <c r="AL37" s="296">
        <v>22</v>
      </c>
      <c r="AM37" s="296">
        <v>29</v>
      </c>
      <c r="AN37" s="296">
        <v>33</v>
      </c>
      <c r="AO37" s="296">
        <v>36</v>
      </c>
      <c r="AP37" s="296">
        <v>41</v>
      </c>
      <c r="AQ37" s="296">
        <v>35</v>
      </c>
      <c r="AR37" s="296">
        <v>24</v>
      </c>
      <c r="AS37" s="296">
        <v>27</v>
      </c>
      <c r="AT37" s="296">
        <v>24</v>
      </c>
      <c r="AU37" s="296">
        <v>23</v>
      </c>
      <c r="AV37" s="296">
        <v>28</v>
      </c>
      <c r="AW37" s="296">
        <v>28</v>
      </c>
      <c r="AX37" s="296">
        <v>25</v>
      </c>
      <c r="AY37" s="296">
        <v>22</v>
      </c>
      <c r="AZ37" s="296">
        <v>15</v>
      </c>
      <c r="BA37" s="296">
        <v>12</v>
      </c>
      <c r="BB37" s="296">
        <v>14</v>
      </c>
      <c r="BC37" s="296">
        <v>14</v>
      </c>
      <c r="BD37" s="296">
        <v>12</v>
      </c>
      <c r="BE37" s="296">
        <v>20</v>
      </c>
      <c r="BF37" s="296">
        <v>20</v>
      </c>
      <c r="BG37" s="296">
        <v>18</v>
      </c>
      <c r="BH37" s="296">
        <v>26</v>
      </c>
      <c r="BI37" s="296">
        <v>18</v>
      </c>
      <c r="BJ37" s="296">
        <v>15</v>
      </c>
      <c r="BK37" s="296">
        <v>11</v>
      </c>
      <c r="BL37" s="296">
        <v>12</v>
      </c>
      <c r="BM37" s="296">
        <v>9</v>
      </c>
      <c r="BN37" s="296">
        <v>13</v>
      </c>
      <c r="BO37" s="296">
        <v>11</v>
      </c>
      <c r="BP37" s="296">
        <v>14</v>
      </c>
      <c r="BQ37" s="296">
        <v>20</v>
      </c>
      <c r="BR37" s="296">
        <v>21</v>
      </c>
      <c r="BS37" s="296">
        <v>20</v>
      </c>
      <c r="BT37" s="296">
        <v>14</v>
      </c>
      <c r="BU37" s="296">
        <v>5</v>
      </c>
      <c r="BV37" s="296">
        <v>7</v>
      </c>
      <c r="BW37" s="296">
        <v>5</v>
      </c>
    </row>
    <row r="38" spans="1:75" x14ac:dyDescent="0.25">
      <c r="A38" t="s">
        <v>34</v>
      </c>
      <c r="B38" s="296">
        <v>15</v>
      </c>
      <c r="C38" s="296">
        <v>13</v>
      </c>
      <c r="D38" s="296">
        <v>12</v>
      </c>
      <c r="E38" s="296">
        <v>16</v>
      </c>
      <c r="F38" s="296">
        <v>19</v>
      </c>
      <c r="G38" s="296">
        <v>15</v>
      </c>
      <c r="H38" s="296">
        <v>21</v>
      </c>
      <c r="I38" s="296">
        <v>19</v>
      </c>
      <c r="J38" s="296">
        <v>16</v>
      </c>
      <c r="K38" s="296">
        <v>9</v>
      </c>
      <c r="L38" s="296">
        <v>3</v>
      </c>
      <c r="M38" s="296">
        <v>1</v>
      </c>
      <c r="N38" s="296">
        <v>1</v>
      </c>
      <c r="O38" s="296">
        <v>6</v>
      </c>
      <c r="P38" s="296">
        <v>8</v>
      </c>
      <c r="Q38" s="296">
        <v>3</v>
      </c>
      <c r="R38" s="296">
        <v>8</v>
      </c>
      <c r="S38" s="296">
        <v>8</v>
      </c>
      <c r="T38" s="296">
        <v>4</v>
      </c>
      <c r="U38" s="296">
        <v>6</v>
      </c>
      <c r="V38" s="296">
        <v>2</v>
      </c>
      <c r="W38" s="296">
        <v>8</v>
      </c>
      <c r="X38" s="296">
        <v>5</v>
      </c>
      <c r="Y38" s="296">
        <v>7</v>
      </c>
      <c r="Z38" s="296">
        <v>11</v>
      </c>
      <c r="AA38" s="296">
        <v>19</v>
      </c>
      <c r="AB38" s="296">
        <v>24</v>
      </c>
      <c r="AC38" s="296">
        <v>21</v>
      </c>
      <c r="AD38" s="296">
        <v>13</v>
      </c>
      <c r="AE38" s="296">
        <v>5</v>
      </c>
      <c r="AF38" s="296">
        <v>12</v>
      </c>
      <c r="AG38" s="296">
        <v>13</v>
      </c>
      <c r="AH38" s="296">
        <v>17</v>
      </c>
      <c r="AI38" s="296">
        <v>8</v>
      </c>
      <c r="AJ38" s="296">
        <v>6</v>
      </c>
      <c r="AK38" s="296">
        <v>7</v>
      </c>
      <c r="AL38" s="296">
        <v>6</v>
      </c>
      <c r="AM38" s="296">
        <v>8</v>
      </c>
      <c r="AN38" s="296">
        <v>6</v>
      </c>
      <c r="AO38" s="296">
        <v>6</v>
      </c>
      <c r="AP38" s="296">
        <v>16</v>
      </c>
      <c r="AQ38" s="296">
        <v>21</v>
      </c>
      <c r="AR38" s="296">
        <v>16</v>
      </c>
      <c r="AS38" s="296">
        <v>18</v>
      </c>
      <c r="AT38" s="296">
        <v>13</v>
      </c>
      <c r="AU38" s="296">
        <v>5</v>
      </c>
      <c r="AV38" s="296">
        <v>5</v>
      </c>
      <c r="AW38" s="296">
        <v>6</v>
      </c>
      <c r="AX38" s="296">
        <v>4</v>
      </c>
      <c r="AY38" s="296">
        <v>5</v>
      </c>
      <c r="AZ38" s="296">
        <v>6</v>
      </c>
      <c r="BA38" s="296">
        <v>5</v>
      </c>
      <c r="BB38" s="296">
        <v>7</v>
      </c>
      <c r="BC38" s="296">
        <v>14</v>
      </c>
      <c r="BD38" s="296">
        <v>10</v>
      </c>
      <c r="BE38" s="296">
        <v>6</v>
      </c>
      <c r="BF38" s="296">
        <v>3</v>
      </c>
      <c r="BG38" s="296">
        <v>4</v>
      </c>
      <c r="BH38" s="296">
        <v>3</v>
      </c>
      <c r="BI38" s="296">
        <v>4</v>
      </c>
      <c r="BJ38" s="296">
        <v>12</v>
      </c>
      <c r="BK38" s="296">
        <v>17</v>
      </c>
      <c r="BL38" s="296">
        <v>13</v>
      </c>
      <c r="BM38" s="296">
        <v>8</v>
      </c>
      <c r="BN38" s="296">
        <v>12</v>
      </c>
      <c r="BO38" s="296">
        <v>4</v>
      </c>
      <c r="BP38" s="296">
        <v>9</v>
      </c>
      <c r="BQ38" s="296">
        <v>14</v>
      </c>
      <c r="BR38" s="296">
        <v>13</v>
      </c>
      <c r="BS38" s="296">
        <v>10</v>
      </c>
      <c r="BT38" s="296">
        <v>8</v>
      </c>
      <c r="BU38" s="296">
        <v>6</v>
      </c>
      <c r="BV38" s="296">
        <v>6</v>
      </c>
      <c r="BW38" s="296">
        <v>4</v>
      </c>
    </row>
    <row r="39" spans="1:75" x14ac:dyDescent="0.25">
      <c r="A39" t="s">
        <v>35</v>
      </c>
      <c r="B39" s="296">
        <v>4719</v>
      </c>
      <c r="C39" s="296">
        <v>5080</v>
      </c>
      <c r="D39" s="296">
        <v>5212</v>
      </c>
      <c r="E39" s="296">
        <v>5243</v>
      </c>
      <c r="F39" s="296">
        <v>5229</v>
      </c>
      <c r="G39" s="296">
        <v>5024</v>
      </c>
      <c r="H39" s="296">
        <v>4894</v>
      </c>
      <c r="I39" s="296">
        <v>4618</v>
      </c>
      <c r="J39" s="296">
        <v>4632</v>
      </c>
      <c r="K39" s="296">
        <v>4408</v>
      </c>
      <c r="L39" s="296">
        <v>4322</v>
      </c>
      <c r="M39" s="296">
        <v>4499</v>
      </c>
      <c r="N39" s="296">
        <v>4344</v>
      </c>
      <c r="O39" s="296">
        <v>4001</v>
      </c>
      <c r="P39" s="296">
        <v>3676</v>
      </c>
      <c r="Q39" s="296">
        <v>3627</v>
      </c>
      <c r="R39" s="296">
        <v>3447</v>
      </c>
      <c r="S39" s="296">
        <v>3427</v>
      </c>
      <c r="T39" s="296">
        <v>3431</v>
      </c>
      <c r="U39" s="296">
        <v>3378</v>
      </c>
      <c r="V39" s="296">
        <v>3314</v>
      </c>
      <c r="W39" s="296">
        <v>3346</v>
      </c>
      <c r="X39" s="296">
        <v>3346</v>
      </c>
      <c r="Y39" s="296">
        <v>3297</v>
      </c>
      <c r="Z39" s="296">
        <v>3286</v>
      </c>
      <c r="AA39" s="296">
        <v>3212</v>
      </c>
      <c r="AB39" s="296">
        <v>3344</v>
      </c>
      <c r="AC39" s="296">
        <v>3460</v>
      </c>
      <c r="AD39" s="296">
        <v>3387</v>
      </c>
      <c r="AE39" s="296">
        <v>3047</v>
      </c>
      <c r="AF39" s="296">
        <v>3179</v>
      </c>
      <c r="AG39" s="296">
        <v>3316</v>
      </c>
      <c r="AH39" s="296">
        <v>3348</v>
      </c>
      <c r="AI39" s="296">
        <v>3336</v>
      </c>
      <c r="AJ39" s="296">
        <v>3151</v>
      </c>
      <c r="AK39" s="296">
        <v>3317</v>
      </c>
      <c r="AL39" s="296">
        <v>3418</v>
      </c>
      <c r="AM39" s="296">
        <v>3513</v>
      </c>
      <c r="AN39" s="296">
        <v>3686</v>
      </c>
      <c r="AO39" s="296">
        <v>3838</v>
      </c>
      <c r="AP39" s="296">
        <v>3975</v>
      </c>
      <c r="AQ39" s="296">
        <v>3929</v>
      </c>
      <c r="AR39" s="296">
        <v>3952</v>
      </c>
      <c r="AS39" s="296">
        <v>4097</v>
      </c>
      <c r="AT39" s="296">
        <v>4059</v>
      </c>
      <c r="AU39" s="296">
        <v>4067</v>
      </c>
      <c r="AV39" s="296">
        <v>3778</v>
      </c>
      <c r="AW39" s="296">
        <v>3856</v>
      </c>
      <c r="AX39" s="296">
        <v>3766</v>
      </c>
      <c r="AY39" s="296">
        <v>3715</v>
      </c>
      <c r="AZ39" s="296">
        <v>3598</v>
      </c>
      <c r="BA39" s="296">
        <v>3652</v>
      </c>
      <c r="BB39" s="296">
        <v>3576</v>
      </c>
      <c r="BC39" s="296">
        <v>3782</v>
      </c>
      <c r="BD39" s="296">
        <v>3959</v>
      </c>
      <c r="BE39" s="296">
        <v>3936</v>
      </c>
      <c r="BF39" s="296">
        <v>3896</v>
      </c>
      <c r="BG39" s="296">
        <v>3800</v>
      </c>
      <c r="BH39" s="296">
        <v>3606</v>
      </c>
      <c r="BI39" s="296">
        <v>3554</v>
      </c>
      <c r="BJ39" s="296">
        <v>3524</v>
      </c>
      <c r="BK39" s="296">
        <v>3499</v>
      </c>
      <c r="BL39" s="296">
        <v>3377</v>
      </c>
      <c r="BM39" s="296">
        <v>3607</v>
      </c>
      <c r="BN39" s="296">
        <v>3651</v>
      </c>
      <c r="BO39" s="296">
        <v>3717</v>
      </c>
      <c r="BP39" s="296">
        <v>3764</v>
      </c>
      <c r="BQ39" s="296">
        <v>3815</v>
      </c>
      <c r="BR39" s="296">
        <v>3702</v>
      </c>
      <c r="BS39" s="296">
        <v>3523</v>
      </c>
      <c r="BT39" s="296">
        <v>3490</v>
      </c>
      <c r="BU39" s="296">
        <v>3301</v>
      </c>
      <c r="BV39" s="296">
        <v>3283</v>
      </c>
      <c r="BW39" s="296">
        <v>3254</v>
      </c>
    </row>
    <row r="40" spans="1:75" x14ac:dyDescent="0.25">
      <c r="A40" t="s">
        <v>36</v>
      </c>
      <c r="B40" s="296">
        <v>7</v>
      </c>
      <c r="C40" s="296">
        <v>10</v>
      </c>
      <c r="D40" s="296">
        <v>12</v>
      </c>
      <c r="E40" s="296">
        <v>17</v>
      </c>
      <c r="F40" s="296">
        <v>18</v>
      </c>
      <c r="G40" s="296">
        <v>28</v>
      </c>
      <c r="H40" s="296">
        <v>24</v>
      </c>
      <c r="I40" s="296">
        <v>16</v>
      </c>
      <c r="J40" s="296">
        <v>18</v>
      </c>
      <c r="K40" s="296">
        <v>21</v>
      </c>
      <c r="L40" s="296">
        <v>26</v>
      </c>
      <c r="M40" s="296">
        <v>43</v>
      </c>
      <c r="N40" s="296">
        <v>33</v>
      </c>
      <c r="O40" s="296">
        <v>23</v>
      </c>
      <c r="P40" s="296">
        <v>40</v>
      </c>
      <c r="Q40" s="296">
        <v>31</v>
      </c>
      <c r="R40" s="296">
        <v>28</v>
      </c>
      <c r="S40" s="296">
        <v>32</v>
      </c>
      <c r="T40" s="296">
        <v>28</v>
      </c>
      <c r="U40" s="296">
        <v>30</v>
      </c>
      <c r="V40" s="296">
        <v>38</v>
      </c>
      <c r="W40" s="296">
        <v>36</v>
      </c>
      <c r="X40" s="296">
        <v>38</v>
      </c>
      <c r="Y40" s="296">
        <v>37</v>
      </c>
      <c r="Z40" s="296">
        <v>32</v>
      </c>
      <c r="AA40" s="296">
        <v>38</v>
      </c>
      <c r="AB40" s="296">
        <v>26</v>
      </c>
      <c r="AC40" s="296">
        <v>16</v>
      </c>
      <c r="AD40" s="296">
        <v>18</v>
      </c>
      <c r="AE40" s="296">
        <v>30</v>
      </c>
      <c r="AF40" s="296">
        <v>46</v>
      </c>
      <c r="AG40" s="296">
        <v>37</v>
      </c>
      <c r="AH40" s="296">
        <v>33</v>
      </c>
      <c r="AI40" s="296">
        <v>43</v>
      </c>
      <c r="AJ40" s="296">
        <v>63</v>
      </c>
      <c r="AK40" s="296">
        <v>66</v>
      </c>
      <c r="AL40" s="296">
        <v>49</v>
      </c>
      <c r="AM40" s="296">
        <v>40</v>
      </c>
      <c r="AN40" s="296">
        <v>63</v>
      </c>
      <c r="AO40" s="296">
        <v>60</v>
      </c>
      <c r="AP40" s="296">
        <v>54</v>
      </c>
      <c r="AQ40" s="296">
        <v>56</v>
      </c>
      <c r="AR40" s="296">
        <v>56</v>
      </c>
      <c r="AS40" s="296">
        <v>43</v>
      </c>
      <c r="AT40" s="296">
        <v>30</v>
      </c>
      <c r="AU40" s="296">
        <v>47</v>
      </c>
      <c r="AV40" s="296">
        <v>32</v>
      </c>
      <c r="AW40" s="296">
        <v>39</v>
      </c>
      <c r="AX40" s="296">
        <v>56</v>
      </c>
      <c r="AY40" s="296">
        <v>55</v>
      </c>
      <c r="AZ40" s="296">
        <v>42</v>
      </c>
      <c r="BA40" s="296">
        <v>64</v>
      </c>
      <c r="BB40" s="296">
        <v>63</v>
      </c>
      <c r="BC40" s="296">
        <v>37</v>
      </c>
      <c r="BD40" s="296">
        <v>37</v>
      </c>
      <c r="BE40" s="296">
        <v>38</v>
      </c>
      <c r="BF40" s="296">
        <v>36</v>
      </c>
      <c r="BG40" s="296">
        <v>57</v>
      </c>
      <c r="BH40" s="296">
        <v>60</v>
      </c>
      <c r="BI40" s="296">
        <v>73</v>
      </c>
      <c r="BJ40" s="296">
        <v>59</v>
      </c>
      <c r="BK40" s="296">
        <v>54</v>
      </c>
      <c r="BL40" s="296">
        <v>61</v>
      </c>
      <c r="BM40" s="296">
        <v>72</v>
      </c>
      <c r="BN40" s="296">
        <v>74</v>
      </c>
      <c r="BO40" s="296">
        <v>80</v>
      </c>
      <c r="BP40" s="296">
        <v>65</v>
      </c>
      <c r="BQ40" s="296">
        <v>55</v>
      </c>
      <c r="BR40" s="296">
        <v>72</v>
      </c>
      <c r="BS40" s="296">
        <v>67</v>
      </c>
      <c r="BT40" s="296">
        <v>73</v>
      </c>
      <c r="BU40" s="296">
        <v>65</v>
      </c>
      <c r="BV40" s="296">
        <v>42</v>
      </c>
      <c r="BW40" s="296">
        <v>40</v>
      </c>
    </row>
    <row r="41" spans="1:75" x14ac:dyDescent="0.25">
      <c r="A41" t="s">
        <v>37</v>
      </c>
      <c r="B41" s="296">
        <v>9</v>
      </c>
      <c r="C41" s="296">
        <v>20</v>
      </c>
      <c r="D41" s="296">
        <v>24</v>
      </c>
      <c r="E41" s="296">
        <v>21</v>
      </c>
      <c r="F41" s="296">
        <v>24</v>
      </c>
      <c r="G41" s="296">
        <v>21</v>
      </c>
      <c r="H41" s="296">
        <v>25</v>
      </c>
      <c r="I41" s="296">
        <v>20</v>
      </c>
      <c r="J41" s="296">
        <v>16</v>
      </c>
      <c r="K41" s="296">
        <v>13</v>
      </c>
      <c r="L41" s="296">
        <v>15</v>
      </c>
      <c r="M41" s="296">
        <v>15</v>
      </c>
      <c r="N41" s="296">
        <v>10</v>
      </c>
      <c r="O41" s="296">
        <v>6</v>
      </c>
      <c r="P41" s="296">
        <v>10</v>
      </c>
      <c r="Q41" s="296">
        <v>10</v>
      </c>
      <c r="R41" s="296">
        <v>7</v>
      </c>
      <c r="S41" s="296">
        <v>19</v>
      </c>
      <c r="T41" s="296">
        <v>24</v>
      </c>
      <c r="U41" s="296">
        <v>17</v>
      </c>
      <c r="V41" s="296">
        <v>15</v>
      </c>
      <c r="W41" s="296">
        <v>12</v>
      </c>
      <c r="X41" s="296">
        <v>14</v>
      </c>
      <c r="Y41" s="296">
        <v>16</v>
      </c>
      <c r="Z41" s="296">
        <v>15</v>
      </c>
      <c r="AA41" s="296">
        <v>19</v>
      </c>
      <c r="AB41" s="296">
        <v>23</v>
      </c>
      <c r="AC41" s="296">
        <v>15</v>
      </c>
      <c r="AD41" s="296">
        <v>14</v>
      </c>
      <c r="AE41" s="296">
        <v>16</v>
      </c>
      <c r="AF41" s="296">
        <v>17</v>
      </c>
      <c r="AG41" s="296">
        <v>15</v>
      </c>
      <c r="AH41" s="296">
        <v>13</v>
      </c>
      <c r="AI41" s="296">
        <v>9</v>
      </c>
      <c r="AJ41" s="296">
        <v>9</v>
      </c>
      <c r="AK41" s="296">
        <v>14</v>
      </c>
      <c r="AL41" s="296">
        <v>16</v>
      </c>
      <c r="AM41" s="296">
        <v>15</v>
      </c>
      <c r="AN41" s="296">
        <v>13</v>
      </c>
      <c r="AO41" s="296">
        <v>10</v>
      </c>
      <c r="AP41" s="296">
        <v>10</v>
      </c>
      <c r="AQ41" s="296">
        <v>8</v>
      </c>
      <c r="AR41" s="296">
        <v>7</v>
      </c>
      <c r="AS41" s="296">
        <v>9</v>
      </c>
      <c r="AT41" s="296">
        <v>10</v>
      </c>
      <c r="AU41" s="296">
        <v>5</v>
      </c>
      <c r="AV41" s="296">
        <v>13</v>
      </c>
      <c r="AW41" s="296">
        <v>14</v>
      </c>
      <c r="AX41" s="296">
        <v>14</v>
      </c>
      <c r="AY41" s="296">
        <v>23</v>
      </c>
      <c r="AZ41" s="296">
        <v>21</v>
      </c>
      <c r="BA41" s="296">
        <v>26</v>
      </c>
      <c r="BB41" s="296">
        <v>22</v>
      </c>
      <c r="BC41" s="296">
        <v>14</v>
      </c>
      <c r="BD41" s="296">
        <v>16</v>
      </c>
      <c r="BE41" s="296">
        <v>19</v>
      </c>
      <c r="BF41" s="296">
        <v>13</v>
      </c>
      <c r="BG41" s="296">
        <v>11</v>
      </c>
      <c r="BH41" s="296">
        <v>9</v>
      </c>
      <c r="BI41" s="296">
        <v>5</v>
      </c>
      <c r="BJ41" s="296">
        <v>10</v>
      </c>
      <c r="BK41" s="296">
        <v>10</v>
      </c>
      <c r="BL41" s="296">
        <v>16</v>
      </c>
      <c r="BM41" s="296">
        <v>24</v>
      </c>
      <c r="BN41" s="296">
        <v>24</v>
      </c>
      <c r="BO41" s="296">
        <v>19</v>
      </c>
      <c r="BP41" s="296">
        <v>10</v>
      </c>
      <c r="BQ41" s="296">
        <v>16</v>
      </c>
      <c r="BR41" s="296">
        <v>21</v>
      </c>
      <c r="BS41" s="296">
        <v>16</v>
      </c>
      <c r="BT41" s="296">
        <v>15</v>
      </c>
      <c r="BU41" s="296">
        <v>10</v>
      </c>
      <c r="BV41" s="296">
        <v>9</v>
      </c>
      <c r="BW41" s="296">
        <v>12</v>
      </c>
    </row>
    <row r="42" spans="1:75" x14ac:dyDescent="0.25">
      <c r="A42" t="s">
        <v>38</v>
      </c>
      <c r="B42" s="296">
        <v>1</v>
      </c>
      <c r="C42" s="296">
        <v>1</v>
      </c>
      <c r="D42" s="296">
        <v>1</v>
      </c>
      <c r="E42" s="296" t="s">
        <v>18</v>
      </c>
      <c r="F42" s="296" t="s">
        <v>18</v>
      </c>
      <c r="G42" s="296">
        <v>1</v>
      </c>
      <c r="H42" s="296">
        <v>5</v>
      </c>
      <c r="I42" s="296">
        <v>8</v>
      </c>
      <c r="J42" s="296">
        <v>9</v>
      </c>
      <c r="K42" s="296">
        <v>12</v>
      </c>
      <c r="L42" s="296">
        <v>12</v>
      </c>
      <c r="M42" s="296">
        <v>10</v>
      </c>
      <c r="N42" s="296">
        <v>7</v>
      </c>
      <c r="O42" s="296">
        <v>2</v>
      </c>
      <c r="P42" s="296">
        <v>1</v>
      </c>
      <c r="Q42" s="296">
        <v>4</v>
      </c>
      <c r="R42" s="296">
        <v>3</v>
      </c>
      <c r="S42" s="296">
        <v>3</v>
      </c>
      <c r="T42" s="296">
        <v>2</v>
      </c>
      <c r="U42" s="296">
        <v>3</v>
      </c>
      <c r="V42" s="296">
        <v>2</v>
      </c>
      <c r="W42" s="296">
        <v>6</v>
      </c>
      <c r="X42" s="296">
        <v>9</v>
      </c>
      <c r="Y42" s="296">
        <v>12</v>
      </c>
      <c r="Z42" s="296">
        <v>8</v>
      </c>
      <c r="AA42" s="296">
        <v>4</v>
      </c>
      <c r="AB42" s="296">
        <v>2</v>
      </c>
      <c r="AC42" s="296">
        <v>2</v>
      </c>
      <c r="AD42" s="296">
        <v>4</v>
      </c>
      <c r="AE42" s="296">
        <v>4</v>
      </c>
      <c r="AF42" s="296">
        <v>10</v>
      </c>
      <c r="AG42" s="296">
        <v>8</v>
      </c>
      <c r="AH42" s="296">
        <v>7</v>
      </c>
      <c r="AI42" s="296">
        <v>5</v>
      </c>
      <c r="AJ42" s="296">
        <v>7</v>
      </c>
      <c r="AK42" s="296">
        <v>5</v>
      </c>
      <c r="AL42" s="296">
        <v>2</v>
      </c>
      <c r="AM42" s="296">
        <v>3</v>
      </c>
      <c r="AN42" s="296">
        <v>2</v>
      </c>
      <c r="AO42" s="296">
        <v>4</v>
      </c>
      <c r="AP42" s="296">
        <v>5</v>
      </c>
      <c r="AQ42" s="296">
        <v>6</v>
      </c>
      <c r="AR42" s="296">
        <v>7</v>
      </c>
      <c r="AS42" s="296">
        <v>5</v>
      </c>
      <c r="AT42" s="296">
        <v>2</v>
      </c>
      <c r="AU42" s="296">
        <v>7</v>
      </c>
      <c r="AV42" s="296">
        <v>3</v>
      </c>
      <c r="AW42" s="296">
        <v>5</v>
      </c>
      <c r="AX42" s="296">
        <v>3</v>
      </c>
      <c r="AY42" s="296">
        <v>3</v>
      </c>
      <c r="AZ42" s="296">
        <v>2</v>
      </c>
      <c r="BA42" s="296">
        <v>3</v>
      </c>
      <c r="BB42" s="296">
        <v>3</v>
      </c>
      <c r="BC42" s="296">
        <v>4</v>
      </c>
      <c r="BD42" s="296">
        <v>4</v>
      </c>
      <c r="BE42" s="296">
        <v>3</v>
      </c>
      <c r="BF42" s="296">
        <v>7</v>
      </c>
      <c r="BG42" s="296">
        <v>15</v>
      </c>
      <c r="BH42" s="296">
        <v>13</v>
      </c>
      <c r="BI42" s="296">
        <v>5</v>
      </c>
      <c r="BJ42" s="296">
        <v>7</v>
      </c>
      <c r="BK42" s="296">
        <v>5</v>
      </c>
      <c r="BL42" s="296">
        <v>2</v>
      </c>
      <c r="BM42" s="296">
        <v>5</v>
      </c>
      <c r="BN42" s="296">
        <v>2</v>
      </c>
      <c r="BO42" s="296">
        <v>2</v>
      </c>
      <c r="BP42" s="296">
        <v>2</v>
      </c>
      <c r="BQ42" s="296">
        <v>2</v>
      </c>
      <c r="BR42" s="296">
        <v>2</v>
      </c>
      <c r="BS42" s="296">
        <v>2</v>
      </c>
      <c r="BT42" s="296">
        <v>2</v>
      </c>
      <c r="BU42" s="296">
        <v>1</v>
      </c>
      <c r="BV42" s="296" t="s">
        <v>18</v>
      </c>
      <c r="BW42" s="296" t="s">
        <v>18</v>
      </c>
    </row>
    <row r="43" spans="1:75" x14ac:dyDescent="0.25">
      <c r="A43" t="s">
        <v>39</v>
      </c>
      <c r="B43" s="296">
        <v>23</v>
      </c>
      <c r="C43" s="296">
        <v>18</v>
      </c>
      <c r="D43" s="296">
        <v>15</v>
      </c>
      <c r="E43" s="296">
        <v>21</v>
      </c>
      <c r="F43" s="296">
        <v>28</v>
      </c>
      <c r="G43" s="296">
        <v>37</v>
      </c>
      <c r="H43" s="296">
        <v>49</v>
      </c>
      <c r="I43" s="296">
        <v>53</v>
      </c>
      <c r="J43" s="296">
        <v>48</v>
      </c>
      <c r="K43" s="296">
        <v>44</v>
      </c>
      <c r="L43" s="296">
        <v>39</v>
      </c>
      <c r="M43" s="296">
        <v>43</v>
      </c>
      <c r="N43" s="296">
        <v>40</v>
      </c>
      <c r="O43" s="296">
        <v>34</v>
      </c>
      <c r="P43" s="296">
        <v>45</v>
      </c>
      <c r="Q43" s="296">
        <v>43</v>
      </c>
      <c r="R43" s="296">
        <v>42</v>
      </c>
      <c r="S43" s="296">
        <v>37</v>
      </c>
      <c r="T43" s="296">
        <v>41</v>
      </c>
      <c r="U43" s="296">
        <v>42</v>
      </c>
      <c r="V43" s="296">
        <v>27</v>
      </c>
      <c r="W43" s="296">
        <v>27</v>
      </c>
      <c r="X43" s="296">
        <v>25</v>
      </c>
      <c r="Y43" s="296">
        <v>31</v>
      </c>
      <c r="Z43" s="296">
        <v>38</v>
      </c>
      <c r="AA43" s="296">
        <v>42</v>
      </c>
      <c r="AB43" s="296">
        <v>48</v>
      </c>
      <c r="AC43" s="296">
        <v>70</v>
      </c>
      <c r="AD43" s="296">
        <v>71</v>
      </c>
      <c r="AE43" s="296">
        <v>62</v>
      </c>
      <c r="AF43" s="296">
        <v>52</v>
      </c>
      <c r="AG43" s="296">
        <v>42</v>
      </c>
      <c r="AH43" s="296">
        <v>38</v>
      </c>
      <c r="AI43" s="296">
        <v>37</v>
      </c>
      <c r="AJ43" s="296">
        <v>41</v>
      </c>
      <c r="AK43" s="296">
        <v>45</v>
      </c>
      <c r="AL43" s="296">
        <v>42</v>
      </c>
      <c r="AM43" s="296">
        <v>30</v>
      </c>
      <c r="AN43" s="296">
        <v>47</v>
      </c>
      <c r="AO43" s="296">
        <v>52</v>
      </c>
      <c r="AP43" s="296">
        <v>54</v>
      </c>
      <c r="AQ43" s="296">
        <v>51</v>
      </c>
      <c r="AR43" s="296">
        <v>63</v>
      </c>
      <c r="AS43" s="296">
        <v>49</v>
      </c>
      <c r="AT43" s="296">
        <v>41</v>
      </c>
      <c r="AU43" s="296">
        <v>46</v>
      </c>
      <c r="AV43" s="296">
        <v>46</v>
      </c>
      <c r="AW43" s="296">
        <v>45</v>
      </c>
      <c r="AX43" s="296">
        <v>58</v>
      </c>
      <c r="AY43" s="296">
        <v>60</v>
      </c>
      <c r="AZ43" s="296">
        <v>50</v>
      </c>
      <c r="BA43" s="296">
        <v>40</v>
      </c>
      <c r="BB43" s="296">
        <v>33</v>
      </c>
      <c r="BC43" s="296">
        <v>42</v>
      </c>
      <c r="BD43" s="296">
        <v>43</v>
      </c>
      <c r="BE43" s="296">
        <v>41</v>
      </c>
      <c r="BF43" s="296">
        <v>40</v>
      </c>
      <c r="BG43" s="296">
        <v>47</v>
      </c>
      <c r="BH43" s="296">
        <v>59</v>
      </c>
      <c r="BI43" s="296">
        <v>55</v>
      </c>
      <c r="BJ43" s="296">
        <v>44</v>
      </c>
      <c r="BK43" s="296">
        <v>44</v>
      </c>
      <c r="BL43" s="296">
        <v>50</v>
      </c>
      <c r="BM43" s="296">
        <v>50</v>
      </c>
      <c r="BN43" s="296">
        <v>52</v>
      </c>
      <c r="BO43" s="296">
        <v>58</v>
      </c>
      <c r="BP43" s="296">
        <v>55</v>
      </c>
      <c r="BQ43" s="296">
        <v>53</v>
      </c>
      <c r="BR43" s="296">
        <v>44</v>
      </c>
      <c r="BS43" s="296">
        <v>54</v>
      </c>
      <c r="BT43" s="296">
        <v>47</v>
      </c>
      <c r="BU43" s="296">
        <v>45</v>
      </c>
      <c r="BV43" s="296">
        <v>38</v>
      </c>
      <c r="BW43" s="296">
        <v>51</v>
      </c>
    </row>
    <row r="44" spans="1:75" x14ac:dyDescent="0.25">
      <c r="A44" t="s">
        <v>40</v>
      </c>
      <c r="B44" s="296">
        <v>21</v>
      </c>
      <c r="C44" s="296">
        <v>30</v>
      </c>
      <c r="D44" s="296">
        <v>26</v>
      </c>
      <c r="E44" s="296">
        <v>23</v>
      </c>
      <c r="F44" s="296">
        <v>32</v>
      </c>
      <c r="G44" s="296">
        <v>42</v>
      </c>
      <c r="H44" s="296">
        <v>45</v>
      </c>
      <c r="I44" s="296">
        <v>39</v>
      </c>
      <c r="J44" s="296">
        <v>27</v>
      </c>
      <c r="K44" s="296">
        <v>27</v>
      </c>
      <c r="L44" s="296">
        <v>36</v>
      </c>
      <c r="M44" s="296">
        <v>34</v>
      </c>
      <c r="N44" s="296">
        <v>21</v>
      </c>
      <c r="O44" s="296">
        <v>14</v>
      </c>
      <c r="P44" s="296">
        <v>18</v>
      </c>
      <c r="Q44" s="296">
        <v>8</v>
      </c>
      <c r="R44" s="296">
        <v>12</v>
      </c>
      <c r="S44" s="296">
        <v>29</v>
      </c>
      <c r="T44" s="296">
        <v>34</v>
      </c>
      <c r="U44" s="296">
        <v>36</v>
      </c>
      <c r="V44" s="296">
        <v>46</v>
      </c>
      <c r="W44" s="296">
        <v>50</v>
      </c>
      <c r="X44" s="296">
        <v>56</v>
      </c>
      <c r="Y44" s="296">
        <v>59</v>
      </c>
      <c r="Z44" s="296">
        <v>55</v>
      </c>
      <c r="AA44" s="296">
        <v>71</v>
      </c>
      <c r="AB44" s="296">
        <v>55</v>
      </c>
      <c r="AC44" s="296">
        <v>42</v>
      </c>
      <c r="AD44" s="296">
        <v>43</v>
      </c>
      <c r="AE44" s="296">
        <v>72</v>
      </c>
      <c r="AF44" s="296">
        <v>64</v>
      </c>
      <c r="AG44" s="296">
        <v>73</v>
      </c>
      <c r="AH44" s="296">
        <v>83</v>
      </c>
      <c r="AI44" s="296">
        <v>107</v>
      </c>
      <c r="AJ44" s="296">
        <v>124</v>
      </c>
      <c r="AK44" s="296">
        <v>159</v>
      </c>
      <c r="AL44" s="296">
        <v>150</v>
      </c>
      <c r="AM44" s="296">
        <v>123</v>
      </c>
      <c r="AN44" s="296">
        <v>135</v>
      </c>
      <c r="AO44" s="296">
        <v>123</v>
      </c>
      <c r="AP44" s="296">
        <v>130</v>
      </c>
      <c r="AQ44" s="296">
        <v>116</v>
      </c>
      <c r="AR44" s="296">
        <v>116</v>
      </c>
      <c r="AS44" s="296">
        <v>106</v>
      </c>
      <c r="AT44" s="296">
        <v>93</v>
      </c>
      <c r="AU44" s="296">
        <v>100</v>
      </c>
      <c r="AV44" s="296">
        <v>113</v>
      </c>
      <c r="AW44" s="296">
        <v>131</v>
      </c>
      <c r="AX44" s="296">
        <v>121</v>
      </c>
      <c r="AY44" s="296">
        <v>110</v>
      </c>
      <c r="AZ44" s="296">
        <v>100</v>
      </c>
      <c r="BA44" s="296">
        <v>71</v>
      </c>
      <c r="BB44" s="296">
        <v>78</v>
      </c>
      <c r="BC44" s="296">
        <v>89</v>
      </c>
      <c r="BD44" s="296">
        <v>89</v>
      </c>
      <c r="BE44" s="296">
        <v>96</v>
      </c>
      <c r="BF44" s="296">
        <v>107</v>
      </c>
      <c r="BG44" s="296">
        <v>94</v>
      </c>
      <c r="BH44" s="296">
        <v>95</v>
      </c>
      <c r="BI44" s="296">
        <v>102</v>
      </c>
      <c r="BJ44" s="296">
        <v>99</v>
      </c>
      <c r="BK44" s="296">
        <v>133</v>
      </c>
      <c r="BL44" s="296">
        <v>123</v>
      </c>
      <c r="BM44" s="296">
        <v>94</v>
      </c>
      <c r="BN44" s="296">
        <v>95</v>
      </c>
      <c r="BO44" s="296">
        <v>110</v>
      </c>
      <c r="BP44" s="296">
        <v>114</v>
      </c>
      <c r="BQ44" s="296">
        <v>114</v>
      </c>
      <c r="BR44" s="296">
        <v>106</v>
      </c>
      <c r="BS44" s="296">
        <v>107</v>
      </c>
      <c r="BT44" s="296">
        <v>92</v>
      </c>
      <c r="BU44" s="296">
        <v>86</v>
      </c>
      <c r="BV44" s="296">
        <v>79</v>
      </c>
      <c r="BW44" s="296">
        <v>76</v>
      </c>
    </row>
    <row r="45" spans="1:75" x14ac:dyDescent="0.25">
      <c r="A45" t="s">
        <v>41</v>
      </c>
      <c r="B45" s="296" t="s">
        <v>18</v>
      </c>
      <c r="C45" s="296" t="s">
        <v>18</v>
      </c>
      <c r="D45" s="296">
        <v>2</v>
      </c>
      <c r="E45" s="296" t="s">
        <v>18</v>
      </c>
      <c r="F45" s="296" t="s">
        <v>18</v>
      </c>
      <c r="G45" s="296">
        <v>1</v>
      </c>
      <c r="H45" s="296">
        <v>3</v>
      </c>
      <c r="I45" s="296">
        <v>8</v>
      </c>
      <c r="J45" s="296">
        <v>3</v>
      </c>
      <c r="K45" s="296">
        <v>1</v>
      </c>
      <c r="L45" s="296">
        <v>1</v>
      </c>
      <c r="M45" s="296" t="s">
        <v>18</v>
      </c>
      <c r="N45" s="296">
        <v>1</v>
      </c>
      <c r="O45" s="296">
        <v>1</v>
      </c>
      <c r="P45" s="296">
        <v>6</v>
      </c>
      <c r="Q45" s="296">
        <v>9</v>
      </c>
      <c r="R45" s="296">
        <v>10</v>
      </c>
      <c r="S45" s="296">
        <v>11</v>
      </c>
      <c r="T45" s="296">
        <v>7</v>
      </c>
      <c r="U45" s="296">
        <v>1</v>
      </c>
      <c r="V45" s="296">
        <v>1</v>
      </c>
      <c r="W45" s="296" t="s">
        <v>18</v>
      </c>
      <c r="X45" s="296" t="s">
        <v>18</v>
      </c>
      <c r="Y45" s="296">
        <v>2</v>
      </c>
      <c r="Z45" s="296">
        <v>1</v>
      </c>
      <c r="AA45" s="296">
        <v>1</v>
      </c>
      <c r="AB45" s="296">
        <v>4</v>
      </c>
      <c r="AC45" s="296">
        <v>4</v>
      </c>
      <c r="AD45" s="296">
        <v>4</v>
      </c>
      <c r="AE45" s="296">
        <v>1</v>
      </c>
      <c r="AF45" s="296">
        <v>3</v>
      </c>
      <c r="AG45" s="296">
        <v>2</v>
      </c>
      <c r="AH45" s="296">
        <v>5</v>
      </c>
      <c r="AI45" s="296">
        <v>5</v>
      </c>
      <c r="AJ45" s="296">
        <v>2</v>
      </c>
      <c r="AK45" s="296">
        <v>2</v>
      </c>
      <c r="AL45" s="296">
        <v>1</v>
      </c>
      <c r="AM45" s="296">
        <v>1</v>
      </c>
      <c r="AN45" s="296" t="s">
        <v>18</v>
      </c>
      <c r="AO45" s="296">
        <v>5</v>
      </c>
      <c r="AP45" s="296">
        <v>6</v>
      </c>
      <c r="AQ45" s="296">
        <v>2</v>
      </c>
      <c r="AR45" s="296">
        <v>2</v>
      </c>
      <c r="AS45" s="296">
        <v>4</v>
      </c>
      <c r="AT45" s="296">
        <v>2</v>
      </c>
      <c r="AU45" s="296">
        <v>3</v>
      </c>
      <c r="AV45" s="296">
        <v>5</v>
      </c>
      <c r="AW45" s="296">
        <v>1</v>
      </c>
      <c r="AX45" s="296">
        <v>1</v>
      </c>
      <c r="AY45" s="296">
        <v>3</v>
      </c>
      <c r="AZ45" s="296">
        <v>3</v>
      </c>
      <c r="BA45" s="296" t="s">
        <v>18</v>
      </c>
      <c r="BB45" s="296" t="s">
        <v>18</v>
      </c>
      <c r="BC45" s="296" t="s">
        <v>18</v>
      </c>
      <c r="BD45" s="296" t="s">
        <v>18</v>
      </c>
      <c r="BE45" s="296" t="s">
        <v>18</v>
      </c>
      <c r="BF45" s="296" t="s">
        <v>18</v>
      </c>
      <c r="BG45" s="296" t="s">
        <v>18</v>
      </c>
      <c r="BH45" s="296" t="s">
        <v>18</v>
      </c>
      <c r="BI45" s="296" t="s">
        <v>18</v>
      </c>
      <c r="BJ45" s="296" t="s">
        <v>18</v>
      </c>
      <c r="BK45" s="296" t="s">
        <v>18</v>
      </c>
      <c r="BL45" s="296">
        <v>3</v>
      </c>
      <c r="BM45" s="296">
        <v>3</v>
      </c>
      <c r="BN45" s="296">
        <v>3</v>
      </c>
      <c r="BO45" s="296" t="s">
        <v>18</v>
      </c>
      <c r="BP45" s="296">
        <v>1</v>
      </c>
      <c r="BQ45" s="296">
        <v>1</v>
      </c>
      <c r="BR45" s="296" t="s">
        <v>18</v>
      </c>
      <c r="BS45" s="296">
        <v>1</v>
      </c>
      <c r="BT45" s="296">
        <v>1</v>
      </c>
      <c r="BU45" s="296">
        <v>3</v>
      </c>
      <c r="BV45" s="296">
        <v>2</v>
      </c>
      <c r="BW45" s="296">
        <v>2</v>
      </c>
    </row>
    <row r="46" spans="1:75" x14ac:dyDescent="0.25">
      <c r="A46" t="s">
        <v>42</v>
      </c>
      <c r="B46" s="296">
        <v>2</v>
      </c>
      <c r="C46" s="296">
        <v>3</v>
      </c>
      <c r="D46" s="296">
        <v>1</v>
      </c>
      <c r="E46" s="296" t="s">
        <v>18</v>
      </c>
      <c r="F46" s="296">
        <v>3</v>
      </c>
      <c r="G46" s="296">
        <v>3</v>
      </c>
      <c r="H46" s="296">
        <v>2</v>
      </c>
      <c r="I46" s="296" t="s">
        <v>18</v>
      </c>
      <c r="J46" s="296" t="s">
        <v>18</v>
      </c>
      <c r="K46" s="296" t="s">
        <v>18</v>
      </c>
      <c r="L46" s="296" t="s">
        <v>18</v>
      </c>
      <c r="M46" s="296" t="s">
        <v>18</v>
      </c>
      <c r="N46" s="296" t="s">
        <v>18</v>
      </c>
      <c r="O46" s="296" t="s">
        <v>18</v>
      </c>
      <c r="P46" s="296" t="s">
        <v>18</v>
      </c>
      <c r="Q46" s="296" t="s">
        <v>18</v>
      </c>
      <c r="R46" s="296" t="s">
        <v>18</v>
      </c>
      <c r="S46" s="296" t="s">
        <v>18</v>
      </c>
      <c r="T46" s="296" t="s">
        <v>18</v>
      </c>
      <c r="U46" s="296" t="s">
        <v>18</v>
      </c>
      <c r="V46" s="296">
        <v>1</v>
      </c>
      <c r="W46" s="296" t="s">
        <v>18</v>
      </c>
      <c r="X46" s="296" t="s">
        <v>18</v>
      </c>
      <c r="Y46" s="296" t="s">
        <v>18</v>
      </c>
      <c r="Z46" s="296" t="s">
        <v>18</v>
      </c>
      <c r="AA46" s="296" t="s">
        <v>18</v>
      </c>
      <c r="AB46" s="296" t="s">
        <v>18</v>
      </c>
      <c r="AC46" s="296" t="s">
        <v>18</v>
      </c>
      <c r="AD46" s="296" t="s">
        <v>18</v>
      </c>
      <c r="AE46" s="296" t="s">
        <v>18</v>
      </c>
      <c r="AF46" s="296">
        <v>1</v>
      </c>
      <c r="AG46" s="296">
        <v>1</v>
      </c>
      <c r="AH46" s="296" t="s">
        <v>18</v>
      </c>
      <c r="AI46" s="296" t="s">
        <v>18</v>
      </c>
      <c r="AJ46" s="296" t="s">
        <v>18</v>
      </c>
      <c r="AK46" s="296" t="s">
        <v>18</v>
      </c>
      <c r="AL46" s="296" t="s">
        <v>18</v>
      </c>
      <c r="AM46" s="296">
        <v>2</v>
      </c>
      <c r="AN46" s="296">
        <v>2</v>
      </c>
      <c r="AO46" s="296">
        <v>2</v>
      </c>
      <c r="AP46" s="296">
        <v>2</v>
      </c>
      <c r="AQ46" s="296">
        <v>2</v>
      </c>
      <c r="AR46" s="296">
        <v>3</v>
      </c>
      <c r="AS46" s="296">
        <v>1</v>
      </c>
      <c r="AT46" s="296">
        <v>1</v>
      </c>
      <c r="AU46" s="296">
        <v>1</v>
      </c>
      <c r="AV46" s="296" t="s">
        <v>18</v>
      </c>
      <c r="AW46" s="296" t="s">
        <v>18</v>
      </c>
      <c r="AX46" s="296" t="s">
        <v>18</v>
      </c>
      <c r="AY46" s="296" t="s">
        <v>18</v>
      </c>
      <c r="AZ46" s="296" t="s">
        <v>18</v>
      </c>
      <c r="BA46" s="296" t="s">
        <v>18</v>
      </c>
      <c r="BB46" s="296" t="s">
        <v>18</v>
      </c>
      <c r="BC46" s="296" t="s">
        <v>18</v>
      </c>
      <c r="BD46" s="296" t="s">
        <v>18</v>
      </c>
      <c r="BE46" s="296">
        <v>1</v>
      </c>
      <c r="BF46" s="296">
        <v>1</v>
      </c>
      <c r="BG46" s="296">
        <v>1</v>
      </c>
      <c r="BH46" s="296">
        <v>1</v>
      </c>
      <c r="BI46" s="296">
        <v>1</v>
      </c>
      <c r="BJ46" s="296">
        <v>1</v>
      </c>
      <c r="BK46" s="296" t="s">
        <v>18</v>
      </c>
      <c r="BL46" s="296" t="s">
        <v>18</v>
      </c>
      <c r="BM46" s="296" t="s">
        <v>18</v>
      </c>
      <c r="BN46" s="296" t="s">
        <v>18</v>
      </c>
      <c r="BO46" s="296" t="s">
        <v>18</v>
      </c>
      <c r="BP46" s="296" t="s">
        <v>18</v>
      </c>
      <c r="BQ46" s="296" t="s">
        <v>18</v>
      </c>
      <c r="BR46" s="296" t="s">
        <v>18</v>
      </c>
      <c r="BS46" s="296" t="s">
        <v>18</v>
      </c>
      <c r="BT46" s="296" t="s">
        <v>18</v>
      </c>
      <c r="BU46" s="296" t="s">
        <v>18</v>
      </c>
      <c r="BV46" s="296" t="s">
        <v>18</v>
      </c>
      <c r="BW46" s="296" t="s">
        <v>18</v>
      </c>
    </row>
    <row r="47" spans="1:75" x14ac:dyDescent="0.25">
      <c r="A47" t="s">
        <v>43</v>
      </c>
      <c r="B47" s="296">
        <v>37</v>
      </c>
      <c r="C47" s="296">
        <v>40</v>
      </c>
      <c r="D47" s="296">
        <v>37</v>
      </c>
      <c r="E47" s="296">
        <v>49</v>
      </c>
      <c r="F47" s="296">
        <v>53</v>
      </c>
      <c r="G47" s="296">
        <v>50</v>
      </c>
      <c r="H47" s="296">
        <v>61</v>
      </c>
      <c r="I47" s="296">
        <v>69</v>
      </c>
      <c r="J47" s="296">
        <v>58</v>
      </c>
      <c r="K47" s="296">
        <v>49</v>
      </c>
      <c r="L47" s="296">
        <v>47</v>
      </c>
      <c r="M47" s="296">
        <v>50</v>
      </c>
      <c r="N47" s="296">
        <v>59</v>
      </c>
      <c r="O47" s="296">
        <v>53</v>
      </c>
      <c r="P47" s="296">
        <v>39</v>
      </c>
      <c r="Q47" s="296">
        <v>32</v>
      </c>
      <c r="R47" s="296">
        <v>34</v>
      </c>
      <c r="S47" s="296">
        <v>32</v>
      </c>
      <c r="T47" s="296">
        <v>40</v>
      </c>
      <c r="U47" s="296">
        <v>40</v>
      </c>
      <c r="V47" s="296">
        <v>36</v>
      </c>
      <c r="W47" s="296">
        <v>45</v>
      </c>
      <c r="X47" s="296">
        <v>37</v>
      </c>
      <c r="Y47" s="296">
        <v>41</v>
      </c>
      <c r="Z47" s="296">
        <v>48</v>
      </c>
      <c r="AA47" s="296">
        <v>41</v>
      </c>
      <c r="AB47" s="296">
        <v>46</v>
      </c>
      <c r="AC47" s="296">
        <v>49</v>
      </c>
      <c r="AD47" s="296">
        <v>45</v>
      </c>
      <c r="AE47" s="296">
        <v>52</v>
      </c>
      <c r="AF47" s="296">
        <v>62</v>
      </c>
      <c r="AG47" s="296">
        <v>72</v>
      </c>
      <c r="AH47" s="296">
        <v>70</v>
      </c>
      <c r="AI47" s="296">
        <v>71</v>
      </c>
      <c r="AJ47" s="296">
        <v>65</v>
      </c>
      <c r="AK47" s="296">
        <v>55</v>
      </c>
      <c r="AL47" s="296">
        <v>59</v>
      </c>
      <c r="AM47" s="296">
        <v>62</v>
      </c>
      <c r="AN47" s="296">
        <v>62</v>
      </c>
      <c r="AO47" s="296">
        <v>60</v>
      </c>
      <c r="AP47" s="296">
        <v>63</v>
      </c>
      <c r="AQ47" s="296">
        <v>58</v>
      </c>
      <c r="AR47" s="296">
        <v>68</v>
      </c>
      <c r="AS47" s="296">
        <v>76</v>
      </c>
      <c r="AT47" s="296">
        <v>73</v>
      </c>
      <c r="AU47" s="296">
        <v>78</v>
      </c>
      <c r="AV47" s="296">
        <v>75</v>
      </c>
      <c r="AW47" s="296">
        <v>67</v>
      </c>
      <c r="AX47" s="296">
        <v>65</v>
      </c>
      <c r="AY47" s="296">
        <v>43</v>
      </c>
      <c r="AZ47" s="296">
        <v>41</v>
      </c>
      <c r="BA47" s="296">
        <v>42</v>
      </c>
      <c r="BB47" s="296">
        <v>36</v>
      </c>
      <c r="BC47" s="296">
        <v>23</v>
      </c>
      <c r="BD47" s="296">
        <v>29</v>
      </c>
      <c r="BE47" s="296">
        <v>41</v>
      </c>
      <c r="BF47" s="296">
        <v>34</v>
      </c>
      <c r="BG47" s="296">
        <v>26</v>
      </c>
      <c r="BH47" s="296">
        <v>22</v>
      </c>
      <c r="BI47" s="296">
        <v>22</v>
      </c>
      <c r="BJ47" s="296">
        <v>31</v>
      </c>
      <c r="BK47" s="296">
        <v>27</v>
      </c>
      <c r="BL47" s="296">
        <v>24</v>
      </c>
      <c r="BM47" s="296">
        <v>37</v>
      </c>
      <c r="BN47" s="296">
        <v>42</v>
      </c>
      <c r="BO47" s="296">
        <v>35</v>
      </c>
      <c r="BP47" s="296">
        <v>47</v>
      </c>
      <c r="BQ47" s="296">
        <v>45</v>
      </c>
      <c r="BR47" s="296">
        <v>40</v>
      </c>
      <c r="BS47" s="296">
        <v>23</v>
      </c>
      <c r="BT47" s="296">
        <v>12</v>
      </c>
      <c r="BU47" s="296">
        <v>18</v>
      </c>
      <c r="BV47" s="296">
        <v>20</v>
      </c>
      <c r="BW47" s="296">
        <v>29</v>
      </c>
    </row>
    <row r="48" spans="1:75" x14ac:dyDescent="0.25">
      <c r="A48" t="s">
        <v>44</v>
      </c>
      <c r="B48" s="296">
        <v>8</v>
      </c>
      <c r="C48" s="296">
        <v>10</v>
      </c>
      <c r="D48" s="296">
        <v>11</v>
      </c>
      <c r="E48" s="296">
        <v>8</v>
      </c>
      <c r="F48" s="296">
        <v>11</v>
      </c>
      <c r="G48" s="296">
        <v>15</v>
      </c>
      <c r="H48" s="296">
        <v>18</v>
      </c>
      <c r="I48" s="296">
        <v>17</v>
      </c>
      <c r="J48" s="296">
        <v>17</v>
      </c>
      <c r="K48" s="296">
        <v>20</v>
      </c>
      <c r="L48" s="296">
        <v>23</v>
      </c>
      <c r="M48" s="296">
        <v>19</v>
      </c>
      <c r="N48" s="296">
        <v>10</v>
      </c>
      <c r="O48" s="296">
        <v>13</v>
      </c>
      <c r="P48" s="296">
        <v>11</v>
      </c>
      <c r="Q48" s="296">
        <v>15</v>
      </c>
      <c r="R48" s="296">
        <v>16</v>
      </c>
      <c r="S48" s="296">
        <v>14</v>
      </c>
      <c r="T48" s="296">
        <v>17</v>
      </c>
      <c r="U48" s="296">
        <v>17</v>
      </c>
      <c r="V48" s="296">
        <v>13</v>
      </c>
      <c r="W48" s="296">
        <v>9</v>
      </c>
      <c r="X48" s="296">
        <v>8</v>
      </c>
      <c r="Y48" s="296">
        <v>7</v>
      </c>
      <c r="Z48" s="296">
        <v>6</v>
      </c>
      <c r="AA48" s="296">
        <v>6</v>
      </c>
      <c r="AB48" s="296">
        <v>6</v>
      </c>
      <c r="AC48" s="296">
        <v>9</v>
      </c>
      <c r="AD48" s="296">
        <v>10</v>
      </c>
      <c r="AE48" s="296">
        <v>10</v>
      </c>
      <c r="AF48" s="296">
        <v>13</v>
      </c>
      <c r="AG48" s="296">
        <v>18</v>
      </c>
      <c r="AH48" s="296">
        <v>14</v>
      </c>
      <c r="AI48" s="296">
        <v>8</v>
      </c>
      <c r="AJ48" s="296">
        <v>13</v>
      </c>
      <c r="AK48" s="296">
        <v>16</v>
      </c>
      <c r="AL48" s="296">
        <v>22</v>
      </c>
      <c r="AM48" s="296">
        <v>22</v>
      </c>
      <c r="AN48" s="296">
        <v>24</v>
      </c>
      <c r="AO48" s="296">
        <v>19</v>
      </c>
      <c r="AP48" s="296">
        <v>16</v>
      </c>
      <c r="AQ48" s="296">
        <v>20</v>
      </c>
      <c r="AR48" s="296">
        <v>19</v>
      </c>
      <c r="AS48" s="296">
        <v>13</v>
      </c>
      <c r="AT48" s="296">
        <v>7</v>
      </c>
      <c r="AU48" s="296">
        <v>8</v>
      </c>
      <c r="AV48" s="296">
        <v>11</v>
      </c>
      <c r="AW48" s="296">
        <v>27</v>
      </c>
      <c r="AX48" s="296">
        <v>27</v>
      </c>
      <c r="AY48" s="296">
        <v>25</v>
      </c>
      <c r="AZ48" s="296">
        <v>27</v>
      </c>
      <c r="BA48" s="296">
        <v>27</v>
      </c>
      <c r="BB48" s="296">
        <v>28</v>
      </c>
      <c r="BC48" s="296">
        <v>18</v>
      </c>
      <c r="BD48" s="296">
        <v>25</v>
      </c>
      <c r="BE48" s="296">
        <v>22</v>
      </c>
      <c r="BF48" s="296">
        <v>22</v>
      </c>
      <c r="BG48" s="296">
        <v>28</v>
      </c>
      <c r="BH48" s="296">
        <v>26</v>
      </c>
      <c r="BI48" s="296">
        <v>20</v>
      </c>
      <c r="BJ48" s="296">
        <v>18</v>
      </c>
      <c r="BK48" s="296">
        <v>21</v>
      </c>
      <c r="BL48" s="296">
        <v>19</v>
      </c>
      <c r="BM48" s="296">
        <v>11</v>
      </c>
      <c r="BN48" s="296">
        <v>7</v>
      </c>
      <c r="BO48" s="296">
        <v>14</v>
      </c>
      <c r="BP48" s="296">
        <v>19</v>
      </c>
      <c r="BQ48" s="296">
        <v>22</v>
      </c>
      <c r="BR48" s="296">
        <v>23</v>
      </c>
      <c r="BS48" s="296">
        <v>30</v>
      </c>
      <c r="BT48" s="296">
        <v>33</v>
      </c>
      <c r="BU48" s="296">
        <v>27</v>
      </c>
      <c r="BV48" s="296">
        <v>18</v>
      </c>
      <c r="BW48" s="296">
        <v>18</v>
      </c>
    </row>
    <row r="49" spans="1:75" x14ac:dyDescent="0.25">
      <c r="A49" t="s">
        <v>45</v>
      </c>
      <c r="B49" s="296">
        <v>10</v>
      </c>
      <c r="C49" s="296">
        <v>8</v>
      </c>
      <c r="D49" s="296">
        <v>8</v>
      </c>
      <c r="E49" s="296">
        <v>5</v>
      </c>
      <c r="F49" s="296">
        <v>7</v>
      </c>
      <c r="G49" s="296">
        <v>12</v>
      </c>
      <c r="H49" s="296">
        <v>4</v>
      </c>
      <c r="I49" s="296">
        <v>5</v>
      </c>
      <c r="J49" s="296">
        <v>5</v>
      </c>
      <c r="K49" s="296">
        <v>7</v>
      </c>
      <c r="L49" s="296">
        <v>4</v>
      </c>
      <c r="M49" s="296">
        <v>2</v>
      </c>
      <c r="N49" s="296">
        <v>4</v>
      </c>
      <c r="O49" s="296">
        <v>3</v>
      </c>
      <c r="P49" s="296">
        <v>3</v>
      </c>
      <c r="Q49" s="296">
        <v>5</v>
      </c>
      <c r="R49" s="296">
        <v>3</v>
      </c>
      <c r="S49" s="296">
        <v>4</v>
      </c>
      <c r="T49" s="296">
        <v>5</v>
      </c>
      <c r="U49" s="296">
        <v>3</v>
      </c>
      <c r="V49" s="296">
        <v>9</v>
      </c>
      <c r="W49" s="296">
        <v>7</v>
      </c>
      <c r="X49" s="296">
        <v>4</v>
      </c>
      <c r="Y49" s="296">
        <v>4</v>
      </c>
      <c r="Z49" s="296">
        <v>5</v>
      </c>
      <c r="AA49" s="296">
        <v>6</v>
      </c>
      <c r="AB49" s="296">
        <v>4</v>
      </c>
      <c r="AC49" s="296">
        <v>5</v>
      </c>
      <c r="AD49" s="296">
        <v>5</v>
      </c>
      <c r="AE49" s="296">
        <v>11</v>
      </c>
      <c r="AF49" s="296">
        <v>9</v>
      </c>
      <c r="AG49" s="296">
        <v>6</v>
      </c>
      <c r="AH49" s="296">
        <v>9</v>
      </c>
      <c r="AI49" s="296">
        <v>9</v>
      </c>
      <c r="AJ49" s="296">
        <v>17</v>
      </c>
      <c r="AK49" s="296">
        <v>13</v>
      </c>
      <c r="AL49" s="296">
        <v>10</v>
      </c>
      <c r="AM49" s="296">
        <v>10</v>
      </c>
      <c r="AN49" s="296">
        <v>13</v>
      </c>
      <c r="AO49" s="296">
        <v>12</v>
      </c>
      <c r="AP49" s="296">
        <v>9</v>
      </c>
      <c r="AQ49" s="296">
        <v>11</v>
      </c>
      <c r="AR49" s="296">
        <v>9</v>
      </c>
      <c r="AS49" s="296">
        <v>8</v>
      </c>
      <c r="AT49" s="296">
        <v>8</v>
      </c>
      <c r="AU49" s="296">
        <v>6</v>
      </c>
      <c r="AV49" s="296">
        <v>9</v>
      </c>
      <c r="AW49" s="296">
        <v>6</v>
      </c>
      <c r="AX49" s="296">
        <v>6</v>
      </c>
      <c r="AY49" s="296">
        <v>9</v>
      </c>
      <c r="AZ49" s="296">
        <v>10</v>
      </c>
      <c r="BA49" s="296">
        <v>18</v>
      </c>
      <c r="BB49" s="296">
        <v>15</v>
      </c>
      <c r="BC49" s="296">
        <v>13</v>
      </c>
      <c r="BD49" s="296">
        <v>17</v>
      </c>
      <c r="BE49" s="296">
        <v>23</v>
      </c>
      <c r="BF49" s="296">
        <v>15</v>
      </c>
      <c r="BG49" s="296">
        <v>16</v>
      </c>
      <c r="BH49" s="296">
        <v>12</v>
      </c>
      <c r="BI49" s="296">
        <v>18</v>
      </c>
      <c r="BJ49" s="296">
        <v>11</v>
      </c>
      <c r="BK49" s="296">
        <v>11</v>
      </c>
      <c r="BL49" s="296">
        <v>11</v>
      </c>
      <c r="BM49" s="296">
        <v>12</v>
      </c>
      <c r="BN49" s="296">
        <v>13</v>
      </c>
      <c r="BO49" s="296">
        <v>14</v>
      </c>
      <c r="BP49" s="296">
        <v>15</v>
      </c>
      <c r="BQ49" s="296">
        <v>11</v>
      </c>
      <c r="BR49" s="296">
        <v>11</v>
      </c>
      <c r="BS49" s="296">
        <v>19</v>
      </c>
      <c r="BT49" s="296">
        <v>14</v>
      </c>
      <c r="BU49" s="296">
        <v>8</v>
      </c>
      <c r="BV49" s="296">
        <v>4</v>
      </c>
      <c r="BW49" s="296" t="s">
        <v>18</v>
      </c>
    </row>
    <row r="50" spans="1:75" x14ac:dyDescent="0.25">
      <c r="A50" t="s">
        <v>46</v>
      </c>
      <c r="B50" s="296">
        <v>298</v>
      </c>
      <c r="C50" s="296">
        <v>362</v>
      </c>
      <c r="D50" s="296">
        <v>415</v>
      </c>
      <c r="E50" s="296">
        <v>461</v>
      </c>
      <c r="F50" s="296">
        <v>491</v>
      </c>
      <c r="G50" s="296">
        <v>543</v>
      </c>
      <c r="H50" s="296">
        <v>587</v>
      </c>
      <c r="I50" s="296">
        <v>582</v>
      </c>
      <c r="J50" s="296">
        <v>584</v>
      </c>
      <c r="K50" s="296">
        <v>581</v>
      </c>
      <c r="L50" s="296">
        <v>570</v>
      </c>
      <c r="M50" s="296">
        <v>567</v>
      </c>
      <c r="N50" s="296">
        <v>632</v>
      </c>
      <c r="O50" s="296">
        <v>640</v>
      </c>
      <c r="P50" s="296">
        <v>581</v>
      </c>
      <c r="Q50" s="296">
        <v>643</v>
      </c>
      <c r="R50" s="296">
        <v>690</v>
      </c>
      <c r="S50" s="296">
        <v>786</v>
      </c>
      <c r="T50" s="296">
        <v>903</v>
      </c>
      <c r="U50" s="296">
        <v>912</v>
      </c>
      <c r="V50" s="296">
        <v>916</v>
      </c>
      <c r="W50" s="296">
        <v>918</v>
      </c>
      <c r="X50" s="296">
        <v>863</v>
      </c>
      <c r="Y50" s="296">
        <v>836</v>
      </c>
      <c r="Z50" s="296">
        <v>793</v>
      </c>
      <c r="AA50" s="296">
        <v>751</v>
      </c>
      <c r="AB50" s="296">
        <v>713</v>
      </c>
      <c r="AC50" s="296">
        <v>729</v>
      </c>
      <c r="AD50" s="296">
        <v>767</v>
      </c>
      <c r="AE50" s="296">
        <v>785</v>
      </c>
      <c r="AF50" s="296">
        <v>762</v>
      </c>
      <c r="AG50" s="296">
        <v>754</v>
      </c>
      <c r="AH50" s="296">
        <v>729</v>
      </c>
      <c r="AI50" s="296">
        <v>713</v>
      </c>
      <c r="AJ50" s="296">
        <v>768</v>
      </c>
      <c r="AK50" s="296">
        <v>782</v>
      </c>
      <c r="AL50" s="296">
        <v>774</v>
      </c>
      <c r="AM50" s="296">
        <v>761</v>
      </c>
      <c r="AN50" s="296">
        <v>752</v>
      </c>
      <c r="AO50" s="296">
        <v>796</v>
      </c>
      <c r="AP50" s="296">
        <v>845</v>
      </c>
      <c r="AQ50" s="296">
        <v>855</v>
      </c>
      <c r="AR50" s="296">
        <v>810</v>
      </c>
      <c r="AS50" s="296">
        <v>805</v>
      </c>
      <c r="AT50" s="296">
        <v>851</v>
      </c>
      <c r="AU50" s="296">
        <v>779</v>
      </c>
      <c r="AV50" s="296">
        <v>742</v>
      </c>
      <c r="AW50" s="296">
        <v>745</v>
      </c>
      <c r="AX50" s="296">
        <v>707</v>
      </c>
      <c r="AY50" s="296">
        <v>676</v>
      </c>
      <c r="AZ50" s="296">
        <v>617</v>
      </c>
      <c r="BA50" s="296">
        <v>599</v>
      </c>
      <c r="BB50" s="296">
        <v>633</v>
      </c>
      <c r="BC50" s="296">
        <v>568</v>
      </c>
      <c r="BD50" s="296">
        <v>551</v>
      </c>
      <c r="BE50" s="296">
        <v>576</v>
      </c>
      <c r="BF50" s="296">
        <v>561</v>
      </c>
      <c r="BG50" s="296">
        <v>561</v>
      </c>
      <c r="BH50" s="296">
        <v>526</v>
      </c>
      <c r="BI50" s="296">
        <v>540</v>
      </c>
      <c r="BJ50" s="296">
        <v>548</v>
      </c>
      <c r="BK50" s="296">
        <v>564</v>
      </c>
      <c r="BL50" s="296">
        <v>521</v>
      </c>
      <c r="BM50" s="296">
        <v>505</v>
      </c>
      <c r="BN50" s="296">
        <v>497</v>
      </c>
      <c r="BO50" s="296">
        <v>489</v>
      </c>
      <c r="BP50" s="296">
        <v>461</v>
      </c>
      <c r="BQ50" s="296">
        <v>481</v>
      </c>
      <c r="BR50" s="296">
        <v>464</v>
      </c>
      <c r="BS50" s="296">
        <v>461</v>
      </c>
      <c r="BT50" s="296">
        <v>458</v>
      </c>
      <c r="BU50" s="296">
        <v>429</v>
      </c>
      <c r="BV50" s="296">
        <v>413</v>
      </c>
      <c r="BW50" s="296">
        <v>436</v>
      </c>
    </row>
    <row r="51" spans="1:75" x14ac:dyDescent="0.25">
      <c r="A51" t="s">
        <v>47</v>
      </c>
      <c r="B51" s="296">
        <v>19</v>
      </c>
      <c r="C51" s="296">
        <v>35</v>
      </c>
      <c r="D51" s="296">
        <v>47</v>
      </c>
      <c r="E51" s="296">
        <v>81</v>
      </c>
      <c r="F51" s="296">
        <v>96</v>
      </c>
      <c r="G51" s="296">
        <v>101</v>
      </c>
      <c r="H51" s="296">
        <v>104</v>
      </c>
      <c r="I51" s="296">
        <v>126</v>
      </c>
      <c r="J51" s="296">
        <v>127</v>
      </c>
      <c r="K51" s="296">
        <v>113</v>
      </c>
      <c r="L51" s="296">
        <v>100</v>
      </c>
      <c r="M51" s="296">
        <v>79</v>
      </c>
      <c r="N51" s="296">
        <v>87</v>
      </c>
      <c r="O51" s="296">
        <v>87</v>
      </c>
      <c r="P51" s="296">
        <v>83</v>
      </c>
      <c r="Q51" s="296">
        <v>82</v>
      </c>
      <c r="R51" s="296">
        <v>70</v>
      </c>
      <c r="S51" s="296">
        <v>60</v>
      </c>
      <c r="T51" s="296">
        <v>52</v>
      </c>
      <c r="U51" s="296">
        <v>51</v>
      </c>
      <c r="V51" s="296">
        <v>51</v>
      </c>
      <c r="W51" s="296">
        <v>53</v>
      </c>
      <c r="X51" s="296">
        <v>59</v>
      </c>
      <c r="Y51" s="296">
        <v>49</v>
      </c>
      <c r="Z51" s="296">
        <v>46</v>
      </c>
      <c r="AA51" s="296">
        <v>52</v>
      </c>
      <c r="AB51" s="296">
        <v>45</v>
      </c>
      <c r="AC51" s="296">
        <v>47</v>
      </c>
      <c r="AD51" s="296">
        <v>49</v>
      </c>
      <c r="AE51" s="296">
        <v>41</v>
      </c>
      <c r="AF51" s="296">
        <v>57</v>
      </c>
      <c r="AG51" s="296">
        <v>57</v>
      </c>
      <c r="AH51" s="296">
        <v>54</v>
      </c>
      <c r="AI51" s="296">
        <v>44</v>
      </c>
      <c r="AJ51" s="296">
        <v>47</v>
      </c>
      <c r="AK51" s="296">
        <v>58</v>
      </c>
      <c r="AL51" s="296">
        <v>54</v>
      </c>
      <c r="AM51" s="296">
        <v>52</v>
      </c>
      <c r="AN51" s="296">
        <v>42</v>
      </c>
      <c r="AO51" s="296">
        <v>46</v>
      </c>
      <c r="AP51" s="296">
        <v>43</v>
      </c>
      <c r="AQ51" s="296">
        <v>41</v>
      </c>
      <c r="AR51" s="296">
        <v>35</v>
      </c>
      <c r="AS51" s="296">
        <v>33</v>
      </c>
      <c r="AT51" s="296">
        <v>24</v>
      </c>
      <c r="AU51" s="296">
        <v>27</v>
      </c>
      <c r="AV51" s="296">
        <v>31</v>
      </c>
      <c r="AW51" s="296">
        <v>20</v>
      </c>
      <c r="AX51" s="296">
        <v>14</v>
      </c>
      <c r="AY51" s="296">
        <v>23</v>
      </c>
      <c r="AZ51" s="296">
        <v>25</v>
      </c>
      <c r="BA51" s="296">
        <v>32</v>
      </c>
      <c r="BB51" s="296">
        <v>22</v>
      </c>
      <c r="BC51" s="296">
        <v>23</v>
      </c>
      <c r="BD51" s="296">
        <v>21</v>
      </c>
      <c r="BE51" s="296">
        <v>25</v>
      </c>
      <c r="BF51" s="296">
        <v>23</v>
      </c>
      <c r="BG51" s="296">
        <v>24</v>
      </c>
      <c r="BH51" s="296">
        <v>25</v>
      </c>
      <c r="BI51" s="296">
        <v>17</v>
      </c>
      <c r="BJ51" s="296">
        <v>23</v>
      </c>
      <c r="BK51" s="296">
        <v>31</v>
      </c>
      <c r="BL51" s="296">
        <v>24</v>
      </c>
      <c r="BM51" s="296">
        <v>19</v>
      </c>
      <c r="BN51" s="296">
        <v>26</v>
      </c>
      <c r="BO51" s="296">
        <v>33</v>
      </c>
      <c r="BP51" s="296">
        <v>44</v>
      </c>
      <c r="BQ51" s="296">
        <v>36</v>
      </c>
      <c r="BR51" s="296">
        <v>26</v>
      </c>
      <c r="BS51" s="296">
        <v>26</v>
      </c>
      <c r="BT51" s="296">
        <v>16</v>
      </c>
      <c r="BU51" s="296">
        <v>25</v>
      </c>
      <c r="BV51" s="296">
        <v>16</v>
      </c>
      <c r="BW51" s="296">
        <v>13</v>
      </c>
    </row>
    <row r="52" spans="1:75" x14ac:dyDescent="0.25">
      <c r="A52" t="s">
        <v>48</v>
      </c>
      <c r="B52" s="296" t="s">
        <v>18</v>
      </c>
      <c r="C52" s="296">
        <v>1</v>
      </c>
      <c r="D52" s="296">
        <v>3</v>
      </c>
      <c r="E52" s="296">
        <v>6</v>
      </c>
      <c r="F52" s="296">
        <v>8</v>
      </c>
      <c r="G52" s="296">
        <v>6</v>
      </c>
      <c r="H52" s="296">
        <v>5</v>
      </c>
      <c r="I52" s="296">
        <v>6</v>
      </c>
      <c r="J52" s="296">
        <v>8</v>
      </c>
      <c r="K52" s="296">
        <v>6</v>
      </c>
      <c r="L52" s="296">
        <v>12</v>
      </c>
      <c r="M52" s="296">
        <v>12</v>
      </c>
      <c r="N52" s="296">
        <v>11</v>
      </c>
      <c r="O52" s="296">
        <v>7</v>
      </c>
      <c r="P52" s="296">
        <v>7</v>
      </c>
      <c r="Q52" s="296">
        <v>10</v>
      </c>
      <c r="R52" s="296">
        <v>14</v>
      </c>
      <c r="S52" s="296">
        <v>18</v>
      </c>
      <c r="T52" s="296">
        <v>19</v>
      </c>
      <c r="U52" s="296">
        <v>18</v>
      </c>
      <c r="V52" s="296">
        <v>19</v>
      </c>
      <c r="W52" s="296">
        <v>20</v>
      </c>
      <c r="X52" s="296">
        <v>18</v>
      </c>
      <c r="Y52" s="296">
        <v>13</v>
      </c>
      <c r="Z52" s="296">
        <v>10</v>
      </c>
      <c r="AA52" s="296">
        <v>6</v>
      </c>
      <c r="AB52" s="296">
        <v>4</v>
      </c>
      <c r="AC52" s="296">
        <v>8</v>
      </c>
      <c r="AD52" s="296">
        <v>10</v>
      </c>
      <c r="AE52" s="296">
        <v>7</v>
      </c>
      <c r="AF52" s="296">
        <v>3</v>
      </c>
      <c r="AG52" s="296">
        <v>6</v>
      </c>
      <c r="AH52" s="296">
        <v>6</v>
      </c>
      <c r="AI52" s="296">
        <v>14</v>
      </c>
      <c r="AJ52" s="296">
        <v>16</v>
      </c>
      <c r="AK52" s="296">
        <v>15</v>
      </c>
      <c r="AL52" s="296">
        <v>10</v>
      </c>
      <c r="AM52" s="296">
        <v>8</v>
      </c>
      <c r="AN52" s="296">
        <v>13</v>
      </c>
      <c r="AO52" s="296">
        <v>18</v>
      </c>
      <c r="AP52" s="296">
        <v>11</v>
      </c>
      <c r="AQ52" s="296">
        <v>15</v>
      </c>
      <c r="AR52" s="296">
        <v>16</v>
      </c>
      <c r="AS52" s="296">
        <v>14</v>
      </c>
      <c r="AT52" s="296">
        <v>14</v>
      </c>
      <c r="AU52" s="296">
        <v>13</v>
      </c>
      <c r="AV52" s="296">
        <v>8</v>
      </c>
      <c r="AW52" s="296">
        <v>8</v>
      </c>
      <c r="AX52" s="296">
        <v>7</v>
      </c>
      <c r="AY52" s="296">
        <v>6</v>
      </c>
      <c r="AZ52" s="296">
        <v>6</v>
      </c>
      <c r="BA52" s="296">
        <v>7</v>
      </c>
      <c r="BB52" s="296">
        <v>2</v>
      </c>
      <c r="BC52" s="296">
        <v>4</v>
      </c>
      <c r="BD52" s="296">
        <v>10</v>
      </c>
      <c r="BE52" s="296">
        <v>17</v>
      </c>
      <c r="BF52" s="296">
        <v>23</v>
      </c>
      <c r="BG52" s="296">
        <v>29</v>
      </c>
      <c r="BH52" s="296">
        <v>21</v>
      </c>
      <c r="BI52" s="296">
        <v>16</v>
      </c>
      <c r="BJ52" s="296">
        <v>10</v>
      </c>
      <c r="BK52" s="296">
        <v>4</v>
      </c>
      <c r="BL52" s="296">
        <v>10</v>
      </c>
      <c r="BM52" s="296">
        <v>7</v>
      </c>
      <c r="BN52" s="296">
        <v>4</v>
      </c>
      <c r="BO52" s="296">
        <v>6</v>
      </c>
      <c r="BP52" s="296">
        <v>7</v>
      </c>
      <c r="BQ52" s="296">
        <v>6</v>
      </c>
      <c r="BR52" s="296">
        <v>5</v>
      </c>
      <c r="BS52" s="296">
        <v>5</v>
      </c>
      <c r="BT52" s="296">
        <v>4</v>
      </c>
      <c r="BU52" s="296">
        <v>9</v>
      </c>
      <c r="BV52" s="296">
        <v>11</v>
      </c>
      <c r="BW52" s="296">
        <v>9</v>
      </c>
    </row>
    <row r="53" spans="1:75" x14ac:dyDescent="0.25">
      <c r="A53" t="s">
        <v>49</v>
      </c>
      <c r="B53" s="296">
        <v>495</v>
      </c>
      <c r="C53" s="296">
        <v>536</v>
      </c>
      <c r="D53" s="296">
        <v>593</v>
      </c>
      <c r="E53" s="296">
        <v>631</v>
      </c>
      <c r="F53" s="296">
        <v>637</v>
      </c>
      <c r="G53" s="296">
        <v>677</v>
      </c>
      <c r="H53" s="296">
        <v>670</v>
      </c>
      <c r="I53" s="296">
        <v>701</v>
      </c>
      <c r="J53" s="296">
        <v>653</v>
      </c>
      <c r="K53" s="296">
        <v>581</v>
      </c>
      <c r="L53" s="296">
        <v>590</v>
      </c>
      <c r="M53" s="296">
        <v>621</v>
      </c>
      <c r="N53" s="296">
        <v>601</v>
      </c>
      <c r="O53" s="296">
        <v>579</v>
      </c>
      <c r="P53" s="296">
        <v>620</v>
      </c>
      <c r="Q53" s="296">
        <v>631</v>
      </c>
      <c r="R53" s="296">
        <v>686</v>
      </c>
      <c r="S53" s="296">
        <v>684</v>
      </c>
      <c r="T53" s="296">
        <v>666</v>
      </c>
      <c r="U53" s="296">
        <v>650</v>
      </c>
      <c r="V53" s="296">
        <v>705</v>
      </c>
      <c r="W53" s="296">
        <v>767</v>
      </c>
      <c r="X53" s="296">
        <v>855</v>
      </c>
      <c r="Y53" s="296">
        <v>906</v>
      </c>
      <c r="Z53" s="296">
        <v>970</v>
      </c>
      <c r="AA53" s="296">
        <v>971</v>
      </c>
      <c r="AB53" s="296">
        <v>984</v>
      </c>
      <c r="AC53" s="296">
        <v>1047</v>
      </c>
      <c r="AD53" s="296">
        <v>1083</v>
      </c>
      <c r="AE53" s="296">
        <v>1052</v>
      </c>
      <c r="AF53" s="296">
        <v>1066</v>
      </c>
      <c r="AG53" s="296">
        <v>1063</v>
      </c>
      <c r="AH53" s="296">
        <v>1083</v>
      </c>
      <c r="AI53" s="296">
        <v>1141</v>
      </c>
      <c r="AJ53" s="296">
        <v>1075</v>
      </c>
      <c r="AK53" s="296">
        <v>1071</v>
      </c>
      <c r="AL53" s="296">
        <v>1180</v>
      </c>
      <c r="AM53" s="296">
        <v>1173</v>
      </c>
      <c r="AN53" s="296">
        <v>1226</v>
      </c>
      <c r="AO53" s="296">
        <v>1362</v>
      </c>
      <c r="AP53" s="296">
        <v>1319</v>
      </c>
      <c r="AQ53" s="296">
        <v>1329</v>
      </c>
      <c r="AR53" s="296">
        <v>1279</v>
      </c>
      <c r="AS53" s="296">
        <v>1243</v>
      </c>
      <c r="AT53" s="296">
        <v>1027</v>
      </c>
      <c r="AU53" s="296">
        <v>985</v>
      </c>
      <c r="AV53" s="296">
        <v>962</v>
      </c>
      <c r="AW53" s="296">
        <v>918</v>
      </c>
      <c r="AX53" s="296">
        <v>853</v>
      </c>
      <c r="AY53" s="296">
        <v>795</v>
      </c>
      <c r="AZ53" s="296">
        <v>807</v>
      </c>
      <c r="BA53" s="296">
        <v>853</v>
      </c>
      <c r="BB53" s="296">
        <v>849</v>
      </c>
      <c r="BC53" s="296">
        <v>854</v>
      </c>
      <c r="BD53" s="296">
        <v>924</v>
      </c>
      <c r="BE53" s="296">
        <v>938</v>
      </c>
      <c r="BF53" s="296">
        <v>931</v>
      </c>
      <c r="BG53" s="296">
        <v>836</v>
      </c>
      <c r="BH53" s="296">
        <v>782</v>
      </c>
      <c r="BI53" s="296">
        <v>753</v>
      </c>
      <c r="BJ53" s="296">
        <v>712</v>
      </c>
      <c r="BK53" s="296">
        <v>740</v>
      </c>
      <c r="BL53" s="296">
        <v>803</v>
      </c>
      <c r="BM53" s="296">
        <v>796</v>
      </c>
      <c r="BN53" s="296">
        <v>778</v>
      </c>
      <c r="BO53" s="296">
        <v>830</v>
      </c>
      <c r="BP53" s="296">
        <v>821</v>
      </c>
      <c r="BQ53" s="296">
        <v>809</v>
      </c>
      <c r="BR53" s="296">
        <v>826</v>
      </c>
      <c r="BS53" s="296">
        <v>857</v>
      </c>
      <c r="BT53" s="296">
        <v>922</v>
      </c>
      <c r="BU53" s="296">
        <v>825</v>
      </c>
      <c r="BV53" s="296">
        <v>772</v>
      </c>
      <c r="BW53" s="296">
        <v>686</v>
      </c>
    </row>
    <row r="54" spans="1:75" x14ac:dyDescent="0.25">
      <c r="A54" t="s">
        <v>50</v>
      </c>
      <c r="B54" s="296">
        <v>87</v>
      </c>
      <c r="C54" s="296">
        <v>111</v>
      </c>
      <c r="D54" s="296">
        <v>144</v>
      </c>
      <c r="E54" s="296">
        <v>191</v>
      </c>
      <c r="F54" s="296">
        <v>205</v>
      </c>
      <c r="G54" s="296">
        <v>247</v>
      </c>
      <c r="H54" s="296">
        <v>293</v>
      </c>
      <c r="I54" s="296">
        <v>326</v>
      </c>
      <c r="J54" s="296">
        <v>359</v>
      </c>
      <c r="K54" s="296">
        <v>477</v>
      </c>
      <c r="L54" s="296">
        <v>520</v>
      </c>
      <c r="M54" s="296">
        <v>551</v>
      </c>
      <c r="N54" s="296">
        <v>542</v>
      </c>
      <c r="O54" s="296">
        <v>507</v>
      </c>
      <c r="P54" s="296">
        <v>462</v>
      </c>
      <c r="Q54" s="296">
        <v>462</v>
      </c>
      <c r="R54" s="296">
        <v>434</v>
      </c>
      <c r="S54" s="296">
        <v>366</v>
      </c>
      <c r="T54" s="296">
        <v>359</v>
      </c>
      <c r="U54" s="296">
        <v>337</v>
      </c>
      <c r="V54" s="296">
        <v>334</v>
      </c>
      <c r="W54" s="296">
        <v>356</v>
      </c>
      <c r="X54" s="296">
        <v>380</v>
      </c>
      <c r="Y54" s="296">
        <v>338</v>
      </c>
      <c r="Z54" s="296">
        <v>330</v>
      </c>
      <c r="AA54" s="296">
        <v>319</v>
      </c>
      <c r="AB54" s="296">
        <v>358</v>
      </c>
      <c r="AC54" s="296">
        <v>393</v>
      </c>
      <c r="AD54" s="296">
        <v>468</v>
      </c>
      <c r="AE54" s="296">
        <v>524</v>
      </c>
      <c r="AF54" s="296">
        <v>503</v>
      </c>
      <c r="AG54" s="296">
        <v>486</v>
      </c>
      <c r="AH54" s="296">
        <v>510</v>
      </c>
      <c r="AI54" s="296">
        <v>538</v>
      </c>
      <c r="AJ54" s="296">
        <v>590</v>
      </c>
      <c r="AK54" s="296">
        <v>618</v>
      </c>
      <c r="AL54" s="296">
        <v>570</v>
      </c>
      <c r="AM54" s="296">
        <v>579</v>
      </c>
      <c r="AN54" s="296">
        <v>606</v>
      </c>
      <c r="AO54" s="296">
        <v>594</v>
      </c>
      <c r="AP54" s="296">
        <v>613</v>
      </c>
      <c r="AQ54" s="296">
        <v>601</v>
      </c>
      <c r="AR54" s="296">
        <v>638</v>
      </c>
      <c r="AS54" s="296">
        <v>642</v>
      </c>
      <c r="AT54" s="296">
        <v>681</v>
      </c>
      <c r="AU54" s="296">
        <v>708</v>
      </c>
      <c r="AV54" s="296">
        <v>703</v>
      </c>
      <c r="AW54" s="296">
        <v>640</v>
      </c>
      <c r="AX54" s="296">
        <v>652</v>
      </c>
      <c r="AY54" s="296">
        <v>564</v>
      </c>
      <c r="AZ54" s="296">
        <v>515</v>
      </c>
      <c r="BA54" s="296">
        <v>467</v>
      </c>
      <c r="BB54" s="296">
        <v>386</v>
      </c>
      <c r="BC54" s="296">
        <v>384</v>
      </c>
      <c r="BD54" s="296">
        <v>363</v>
      </c>
      <c r="BE54" s="296">
        <v>343</v>
      </c>
      <c r="BF54" s="296">
        <v>344</v>
      </c>
      <c r="BG54" s="296">
        <v>305</v>
      </c>
      <c r="BH54" s="296">
        <v>333</v>
      </c>
      <c r="BI54" s="296">
        <v>334</v>
      </c>
      <c r="BJ54" s="296">
        <v>316</v>
      </c>
      <c r="BK54" s="296">
        <v>311</v>
      </c>
      <c r="BL54" s="296">
        <v>370</v>
      </c>
      <c r="BM54" s="296">
        <v>374</v>
      </c>
      <c r="BN54" s="296">
        <v>406</v>
      </c>
      <c r="BO54" s="296">
        <v>399</v>
      </c>
      <c r="BP54" s="296">
        <v>395</v>
      </c>
      <c r="BQ54" s="296">
        <v>390</v>
      </c>
      <c r="BR54" s="296">
        <v>381</v>
      </c>
      <c r="BS54" s="296">
        <v>382</v>
      </c>
      <c r="BT54" s="296">
        <v>391</v>
      </c>
      <c r="BU54" s="296">
        <v>353</v>
      </c>
      <c r="BV54" s="296">
        <v>333</v>
      </c>
      <c r="BW54" s="296">
        <v>289</v>
      </c>
    </row>
    <row r="55" spans="1:75" x14ac:dyDescent="0.25">
      <c r="A55" t="s">
        <v>51</v>
      </c>
      <c r="B55" s="296">
        <v>8</v>
      </c>
      <c r="C55" s="296">
        <v>9</v>
      </c>
      <c r="D55" s="296">
        <v>7</v>
      </c>
      <c r="E55" s="296">
        <v>13</v>
      </c>
      <c r="F55" s="296">
        <v>8</v>
      </c>
      <c r="G55" s="296">
        <v>9</v>
      </c>
      <c r="H55" s="296">
        <v>7</v>
      </c>
      <c r="I55" s="296">
        <v>4</v>
      </c>
      <c r="J55" s="296">
        <v>4</v>
      </c>
      <c r="K55" s="296">
        <v>1</v>
      </c>
      <c r="L55" s="296">
        <v>2</v>
      </c>
      <c r="M55" s="296">
        <v>7</v>
      </c>
      <c r="N55" s="296">
        <v>6</v>
      </c>
      <c r="O55" s="296">
        <v>7</v>
      </c>
      <c r="P55" s="296">
        <v>7</v>
      </c>
      <c r="Q55" s="296">
        <v>1</v>
      </c>
      <c r="R55" s="296">
        <v>3</v>
      </c>
      <c r="S55" s="296">
        <v>3</v>
      </c>
      <c r="T55" s="296">
        <v>4</v>
      </c>
      <c r="U55" s="296">
        <v>10</v>
      </c>
      <c r="V55" s="296">
        <v>7</v>
      </c>
      <c r="W55" s="296">
        <v>13</v>
      </c>
      <c r="X55" s="296">
        <v>16</v>
      </c>
      <c r="Y55" s="296">
        <v>13</v>
      </c>
      <c r="Z55" s="296">
        <v>14</v>
      </c>
      <c r="AA55" s="296">
        <v>19</v>
      </c>
      <c r="AB55" s="296">
        <v>17</v>
      </c>
      <c r="AC55" s="296">
        <v>15</v>
      </c>
      <c r="AD55" s="296">
        <v>19</v>
      </c>
      <c r="AE55" s="296">
        <v>18</v>
      </c>
      <c r="AF55" s="296">
        <v>8</v>
      </c>
      <c r="AG55" s="296">
        <v>3</v>
      </c>
      <c r="AH55" s="296">
        <v>10</v>
      </c>
      <c r="AI55" s="296">
        <v>16</v>
      </c>
      <c r="AJ55" s="296">
        <v>13</v>
      </c>
      <c r="AK55" s="296">
        <v>22</v>
      </c>
      <c r="AL55" s="296">
        <v>18</v>
      </c>
      <c r="AM55" s="296">
        <v>18</v>
      </c>
      <c r="AN55" s="296">
        <v>8</v>
      </c>
      <c r="AO55" s="296">
        <v>12</v>
      </c>
      <c r="AP55" s="296">
        <v>14</v>
      </c>
      <c r="AQ55" s="296">
        <v>12</v>
      </c>
      <c r="AR55" s="296">
        <v>13</v>
      </c>
      <c r="AS55" s="296">
        <v>13</v>
      </c>
      <c r="AT55" s="296">
        <v>25</v>
      </c>
      <c r="AU55" s="296">
        <v>24</v>
      </c>
      <c r="AV55" s="296">
        <v>22</v>
      </c>
      <c r="AW55" s="296">
        <v>22</v>
      </c>
      <c r="AX55" s="296">
        <v>18</v>
      </c>
      <c r="AY55" s="296">
        <v>17</v>
      </c>
      <c r="AZ55" s="296">
        <v>20</v>
      </c>
      <c r="BA55" s="296">
        <v>13</v>
      </c>
      <c r="BB55" s="296">
        <v>9</v>
      </c>
      <c r="BC55" s="296">
        <v>18</v>
      </c>
      <c r="BD55" s="296">
        <v>11</v>
      </c>
      <c r="BE55" s="296">
        <v>19</v>
      </c>
      <c r="BF55" s="296">
        <v>24</v>
      </c>
      <c r="BG55" s="296">
        <v>18</v>
      </c>
      <c r="BH55" s="296">
        <v>20</v>
      </c>
      <c r="BI55" s="296">
        <v>24</v>
      </c>
      <c r="BJ55" s="296">
        <v>36</v>
      </c>
      <c r="BK55" s="296">
        <v>36</v>
      </c>
      <c r="BL55" s="296">
        <v>31</v>
      </c>
      <c r="BM55" s="296">
        <v>31</v>
      </c>
      <c r="BN55" s="296">
        <v>26</v>
      </c>
      <c r="BO55" s="296">
        <v>21</v>
      </c>
      <c r="BP55" s="296">
        <v>23</v>
      </c>
      <c r="BQ55" s="296">
        <v>19</v>
      </c>
      <c r="BR55" s="296">
        <v>16</v>
      </c>
      <c r="BS55" s="296">
        <v>21</v>
      </c>
      <c r="BT55" s="296">
        <v>22</v>
      </c>
      <c r="BU55" s="296">
        <v>19</v>
      </c>
      <c r="BV55" s="296">
        <v>19</v>
      </c>
      <c r="BW55" s="296">
        <v>17</v>
      </c>
    </row>
    <row r="56" spans="1:75" x14ac:dyDescent="0.25">
      <c r="A56" t="s">
        <v>52</v>
      </c>
      <c r="B56" s="296">
        <v>461</v>
      </c>
      <c r="C56" s="296">
        <v>417</v>
      </c>
      <c r="D56" s="296">
        <v>497</v>
      </c>
      <c r="E56" s="296">
        <v>526</v>
      </c>
      <c r="F56" s="296">
        <v>544</v>
      </c>
      <c r="G56" s="296">
        <v>560</v>
      </c>
      <c r="H56" s="296">
        <v>575</v>
      </c>
      <c r="I56" s="296">
        <v>602</v>
      </c>
      <c r="J56" s="296">
        <v>640</v>
      </c>
      <c r="K56" s="296">
        <v>607</v>
      </c>
      <c r="L56" s="296">
        <v>546</v>
      </c>
      <c r="M56" s="296">
        <v>578</v>
      </c>
      <c r="N56" s="296">
        <v>645</v>
      </c>
      <c r="O56" s="296">
        <v>676</v>
      </c>
      <c r="P56" s="296">
        <v>717</v>
      </c>
      <c r="Q56" s="296">
        <v>775</v>
      </c>
      <c r="R56" s="296">
        <v>784</v>
      </c>
      <c r="S56" s="296">
        <v>710</v>
      </c>
      <c r="T56" s="296">
        <v>724</v>
      </c>
      <c r="U56" s="296">
        <v>729</v>
      </c>
      <c r="V56" s="296">
        <v>734</v>
      </c>
      <c r="W56" s="296">
        <v>710</v>
      </c>
      <c r="X56" s="296">
        <v>678</v>
      </c>
      <c r="Y56" s="296">
        <v>644</v>
      </c>
      <c r="Z56" s="296">
        <v>591</v>
      </c>
      <c r="AA56" s="296">
        <v>614</v>
      </c>
      <c r="AB56" s="296">
        <v>644</v>
      </c>
      <c r="AC56" s="296">
        <v>677</v>
      </c>
      <c r="AD56" s="296">
        <v>710</v>
      </c>
      <c r="AE56" s="296">
        <v>673</v>
      </c>
      <c r="AF56" s="296">
        <v>641</v>
      </c>
      <c r="AG56" s="296">
        <v>608</v>
      </c>
      <c r="AH56" s="296">
        <v>641</v>
      </c>
      <c r="AI56" s="296">
        <v>557</v>
      </c>
      <c r="AJ56" s="296">
        <v>546</v>
      </c>
      <c r="AK56" s="296">
        <v>546</v>
      </c>
      <c r="AL56" s="296">
        <v>611</v>
      </c>
      <c r="AM56" s="296">
        <v>558</v>
      </c>
      <c r="AN56" s="296">
        <v>577</v>
      </c>
      <c r="AO56" s="296">
        <v>563</v>
      </c>
      <c r="AP56" s="296">
        <v>568</v>
      </c>
      <c r="AQ56" s="296">
        <v>586</v>
      </c>
      <c r="AR56" s="296">
        <v>571</v>
      </c>
      <c r="AS56" s="296">
        <v>526</v>
      </c>
      <c r="AT56" s="296">
        <v>537</v>
      </c>
      <c r="AU56" s="296">
        <v>481</v>
      </c>
      <c r="AV56" s="296">
        <v>451</v>
      </c>
      <c r="AW56" s="296">
        <v>430</v>
      </c>
      <c r="AX56" s="296">
        <v>489</v>
      </c>
      <c r="AY56" s="296">
        <v>494</v>
      </c>
      <c r="AZ56" s="296">
        <v>494</v>
      </c>
      <c r="BA56" s="296">
        <v>457</v>
      </c>
      <c r="BB56" s="296">
        <v>487</v>
      </c>
      <c r="BC56" s="296">
        <v>518</v>
      </c>
      <c r="BD56" s="296">
        <v>557</v>
      </c>
      <c r="BE56" s="296">
        <v>611</v>
      </c>
      <c r="BF56" s="296">
        <v>636</v>
      </c>
      <c r="BG56" s="296">
        <v>632</v>
      </c>
      <c r="BH56" s="296">
        <v>661</v>
      </c>
      <c r="BI56" s="296">
        <v>648</v>
      </c>
      <c r="BJ56" s="296">
        <v>567</v>
      </c>
      <c r="BK56" s="296">
        <v>547</v>
      </c>
      <c r="BL56" s="296">
        <v>517</v>
      </c>
      <c r="BM56" s="296">
        <v>530</v>
      </c>
      <c r="BN56" s="296">
        <v>602</v>
      </c>
      <c r="BO56" s="296">
        <v>643</v>
      </c>
      <c r="BP56" s="296">
        <v>611</v>
      </c>
      <c r="BQ56" s="296">
        <v>543</v>
      </c>
      <c r="BR56" s="296">
        <v>561</v>
      </c>
      <c r="BS56" s="296">
        <v>584</v>
      </c>
      <c r="BT56" s="296">
        <v>654</v>
      </c>
      <c r="BU56" s="296">
        <v>650</v>
      </c>
      <c r="BV56" s="296">
        <v>573</v>
      </c>
      <c r="BW56" s="296">
        <v>536</v>
      </c>
    </row>
    <row r="57" spans="1:75" x14ac:dyDescent="0.25">
      <c r="A57" t="s">
        <v>53</v>
      </c>
      <c r="B57" s="296">
        <v>330</v>
      </c>
      <c r="C57" s="296">
        <v>521</v>
      </c>
      <c r="D57" s="296">
        <v>654</v>
      </c>
      <c r="E57" s="296">
        <v>759</v>
      </c>
      <c r="F57" s="296">
        <v>796</v>
      </c>
      <c r="G57" s="296">
        <v>842</v>
      </c>
      <c r="H57" s="296">
        <v>827</v>
      </c>
      <c r="I57" s="296">
        <v>929</v>
      </c>
      <c r="J57" s="296">
        <v>941</v>
      </c>
      <c r="K57" s="296">
        <v>985</v>
      </c>
      <c r="L57" s="296">
        <v>1015</v>
      </c>
      <c r="M57" s="296">
        <v>1019</v>
      </c>
      <c r="N57" s="296">
        <v>983</v>
      </c>
      <c r="O57" s="296">
        <v>984</v>
      </c>
      <c r="P57" s="296">
        <v>928</v>
      </c>
      <c r="Q57" s="296">
        <v>920</v>
      </c>
      <c r="R57" s="296">
        <v>932</v>
      </c>
      <c r="S57" s="296">
        <v>955</v>
      </c>
      <c r="T57" s="296">
        <v>966</v>
      </c>
      <c r="U57" s="296">
        <v>992</v>
      </c>
      <c r="V57" s="296">
        <v>956</v>
      </c>
      <c r="W57" s="296">
        <v>931</v>
      </c>
      <c r="X57" s="296">
        <v>930</v>
      </c>
      <c r="Y57" s="296">
        <v>909</v>
      </c>
      <c r="Z57" s="296">
        <v>861</v>
      </c>
      <c r="AA57" s="296">
        <v>846</v>
      </c>
      <c r="AB57" s="296">
        <v>888</v>
      </c>
      <c r="AC57" s="296">
        <v>907</v>
      </c>
      <c r="AD57" s="296">
        <v>810</v>
      </c>
      <c r="AE57" s="296">
        <v>787</v>
      </c>
      <c r="AF57" s="296">
        <v>785</v>
      </c>
      <c r="AG57" s="296">
        <v>780</v>
      </c>
      <c r="AH57" s="296">
        <v>807</v>
      </c>
      <c r="AI57" s="296">
        <v>778</v>
      </c>
      <c r="AJ57" s="296">
        <v>807</v>
      </c>
      <c r="AK57" s="296">
        <v>897</v>
      </c>
      <c r="AL57" s="296">
        <v>891</v>
      </c>
      <c r="AM57" s="296">
        <v>860</v>
      </c>
      <c r="AN57" s="296">
        <v>823</v>
      </c>
      <c r="AO57" s="296">
        <v>815</v>
      </c>
      <c r="AP57" s="296">
        <v>779</v>
      </c>
      <c r="AQ57" s="296">
        <v>713</v>
      </c>
      <c r="AR57" s="296">
        <v>737</v>
      </c>
      <c r="AS57" s="296">
        <v>783</v>
      </c>
      <c r="AT57" s="296">
        <v>807</v>
      </c>
      <c r="AU57" s="296">
        <v>834</v>
      </c>
      <c r="AV57" s="296">
        <v>814</v>
      </c>
      <c r="AW57" s="296">
        <v>795</v>
      </c>
      <c r="AX57" s="296">
        <v>784</v>
      </c>
      <c r="AY57" s="296">
        <v>756</v>
      </c>
      <c r="AZ57" s="296">
        <v>717</v>
      </c>
      <c r="BA57" s="296">
        <v>645</v>
      </c>
      <c r="BB57" s="296">
        <v>638</v>
      </c>
      <c r="BC57" s="296">
        <v>587</v>
      </c>
      <c r="BD57" s="296">
        <v>583</v>
      </c>
      <c r="BE57" s="296">
        <v>570</v>
      </c>
      <c r="BF57" s="296">
        <v>518</v>
      </c>
      <c r="BG57" s="296">
        <v>527</v>
      </c>
      <c r="BH57" s="296">
        <v>554</v>
      </c>
      <c r="BI57" s="296">
        <v>601</v>
      </c>
      <c r="BJ57" s="296">
        <v>581</v>
      </c>
      <c r="BK57" s="296">
        <v>539</v>
      </c>
      <c r="BL57" s="296">
        <v>530</v>
      </c>
      <c r="BM57" s="296">
        <v>552</v>
      </c>
      <c r="BN57" s="296">
        <v>496</v>
      </c>
      <c r="BO57" s="296">
        <v>411</v>
      </c>
      <c r="BP57" s="296">
        <v>424</v>
      </c>
      <c r="BQ57" s="296">
        <v>454</v>
      </c>
      <c r="BR57" s="296">
        <v>371</v>
      </c>
      <c r="BS57" s="296">
        <v>369</v>
      </c>
      <c r="BT57" s="296">
        <v>384</v>
      </c>
      <c r="BU57" s="296">
        <v>353</v>
      </c>
      <c r="BV57" s="296">
        <v>338</v>
      </c>
      <c r="BW57" s="296">
        <v>324</v>
      </c>
    </row>
    <row r="58" spans="1:75" x14ac:dyDescent="0.25">
      <c r="A58" t="s">
        <v>54</v>
      </c>
      <c r="B58" s="296">
        <v>34</v>
      </c>
      <c r="C58" s="296">
        <v>75</v>
      </c>
      <c r="D58" s="296">
        <v>105</v>
      </c>
      <c r="E58" s="296">
        <v>123</v>
      </c>
      <c r="F58" s="296">
        <v>125</v>
      </c>
      <c r="G58" s="296">
        <v>132</v>
      </c>
      <c r="H58" s="296">
        <v>122</v>
      </c>
      <c r="I58" s="296">
        <v>135</v>
      </c>
      <c r="J58" s="296">
        <v>165</v>
      </c>
      <c r="K58" s="296">
        <v>168</v>
      </c>
      <c r="L58" s="296">
        <v>139</v>
      </c>
      <c r="M58" s="296">
        <v>141</v>
      </c>
      <c r="N58" s="296">
        <v>159</v>
      </c>
      <c r="O58" s="296">
        <v>158</v>
      </c>
      <c r="P58" s="296">
        <v>168</v>
      </c>
      <c r="Q58" s="296">
        <v>168</v>
      </c>
      <c r="R58" s="296">
        <v>142</v>
      </c>
      <c r="S58" s="296">
        <v>130</v>
      </c>
      <c r="T58" s="296">
        <v>163</v>
      </c>
      <c r="U58" s="296">
        <v>169</v>
      </c>
      <c r="V58" s="296">
        <v>172</v>
      </c>
      <c r="W58" s="296">
        <v>176</v>
      </c>
      <c r="X58" s="296">
        <v>175</v>
      </c>
      <c r="Y58" s="296">
        <v>179</v>
      </c>
      <c r="Z58" s="296">
        <v>198</v>
      </c>
      <c r="AA58" s="296">
        <v>195</v>
      </c>
      <c r="AB58" s="296">
        <v>186</v>
      </c>
      <c r="AC58" s="296">
        <v>174</v>
      </c>
      <c r="AD58" s="296">
        <v>183</v>
      </c>
      <c r="AE58" s="296">
        <v>179</v>
      </c>
      <c r="AF58" s="296">
        <v>181</v>
      </c>
      <c r="AG58" s="296">
        <v>168</v>
      </c>
      <c r="AH58" s="296">
        <v>154</v>
      </c>
      <c r="AI58" s="296">
        <v>145</v>
      </c>
      <c r="AJ58" s="296">
        <v>141</v>
      </c>
      <c r="AK58" s="296">
        <v>161</v>
      </c>
      <c r="AL58" s="296">
        <v>137</v>
      </c>
      <c r="AM58" s="296">
        <v>132</v>
      </c>
      <c r="AN58" s="296">
        <v>136</v>
      </c>
      <c r="AO58" s="296">
        <v>149</v>
      </c>
      <c r="AP58" s="296">
        <v>162</v>
      </c>
      <c r="AQ58" s="296">
        <v>149</v>
      </c>
      <c r="AR58" s="296">
        <v>142</v>
      </c>
      <c r="AS58" s="296">
        <v>136</v>
      </c>
      <c r="AT58" s="296">
        <v>112</v>
      </c>
      <c r="AU58" s="296">
        <v>121</v>
      </c>
      <c r="AV58" s="296">
        <v>123</v>
      </c>
      <c r="AW58" s="296">
        <v>116</v>
      </c>
      <c r="AX58" s="296">
        <v>110</v>
      </c>
      <c r="AY58" s="296">
        <v>112</v>
      </c>
      <c r="AZ58" s="296">
        <v>128</v>
      </c>
      <c r="BA58" s="296">
        <v>136</v>
      </c>
      <c r="BB58" s="296">
        <v>131</v>
      </c>
      <c r="BC58" s="296">
        <v>155</v>
      </c>
      <c r="BD58" s="296">
        <v>144</v>
      </c>
      <c r="BE58" s="296">
        <v>126</v>
      </c>
      <c r="BF58" s="296">
        <v>138</v>
      </c>
      <c r="BG58" s="296">
        <v>135</v>
      </c>
      <c r="BH58" s="296">
        <v>121</v>
      </c>
      <c r="BI58" s="296">
        <v>111</v>
      </c>
      <c r="BJ58" s="296">
        <v>96</v>
      </c>
      <c r="BK58" s="296">
        <v>112</v>
      </c>
      <c r="BL58" s="296">
        <v>120</v>
      </c>
      <c r="BM58" s="296">
        <v>137</v>
      </c>
      <c r="BN58" s="296">
        <v>136</v>
      </c>
      <c r="BO58" s="296">
        <v>141</v>
      </c>
      <c r="BP58" s="296">
        <v>146</v>
      </c>
      <c r="BQ58" s="296">
        <v>162</v>
      </c>
      <c r="BR58" s="296">
        <v>142</v>
      </c>
      <c r="BS58" s="296">
        <v>125</v>
      </c>
      <c r="BT58" s="296">
        <v>120</v>
      </c>
      <c r="BU58" s="296">
        <v>129</v>
      </c>
      <c r="BV58" s="296">
        <v>114</v>
      </c>
      <c r="BW58" s="296">
        <v>96</v>
      </c>
    </row>
    <row r="59" spans="1:75" x14ac:dyDescent="0.25">
      <c r="A59" t="s">
        <v>55</v>
      </c>
      <c r="B59" s="296">
        <v>113</v>
      </c>
      <c r="C59" s="296">
        <v>149</v>
      </c>
      <c r="D59" s="296">
        <v>149</v>
      </c>
      <c r="E59" s="296">
        <v>115</v>
      </c>
      <c r="F59" s="296">
        <v>111</v>
      </c>
      <c r="G59" s="296">
        <v>134</v>
      </c>
      <c r="H59" s="296">
        <v>137</v>
      </c>
      <c r="I59" s="296">
        <v>145</v>
      </c>
      <c r="J59" s="296">
        <v>138</v>
      </c>
      <c r="K59" s="296">
        <v>115</v>
      </c>
      <c r="L59" s="296">
        <v>153</v>
      </c>
      <c r="M59" s="296">
        <v>176</v>
      </c>
      <c r="N59" s="296">
        <v>192</v>
      </c>
      <c r="O59" s="296">
        <v>154</v>
      </c>
      <c r="P59" s="296">
        <v>159</v>
      </c>
      <c r="Q59" s="296">
        <v>152</v>
      </c>
      <c r="R59" s="296">
        <v>170</v>
      </c>
      <c r="S59" s="296">
        <v>158</v>
      </c>
      <c r="T59" s="296">
        <v>161</v>
      </c>
      <c r="U59" s="296">
        <v>179</v>
      </c>
      <c r="V59" s="296">
        <v>206</v>
      </c>
      <c r="W59" s="296">
        <v>197</v>
      </c>
      <c r="X59" s="296">
        <v>159</v>
      </c>
      <c r="Y59" s="296">
        <v>156</v>
      </c>
      <c r="Z59" s="296">
        <v>166</v>
      </c>
      <c r="AA59" s="296">
        <v>192</v>
      </c>
      <c r="AB59" s="296">
        <v>202</v>
      </c>
      <c r="AC59" s="296">
        <v>181</v>
      </c>
      <c r="AD59" s="296">
        <v>199</v>
      </c>
      <c r="AE59" s="296">
        <v>191</v>
      </c>
      <c r="AF59" s="296">
        <v>193</v>
      </c>
      <c r="AG59" s="296">
        <v>183</v>
      </c>
      <c r="AH59" s="296">
        <v>180</v>
      </c>
      <c r="AI59" s="296">
        <v>194</v>
      </c>
      <c r="AJ59" s="296">
        <v>225</v>
      </c>
      <c r="AK59" s="296">
        <v>233</v>
      </c>
      <c r="AL59" s="296">
        <v>272</v>
      </c>
      <c r="AM59" s="296">
        <v>260</v>
      </c>
      <c r="AN59" s="296">
        <v>234</v>
      </c>
      <c r="AO59" s="296">
        <v>229</v>
      </c>
      <c r="AP59" s="296">
        <v>225</v>
      </c>
      <c r="AQ59" s="296">
        <v>214</v>
      </c>
      <c r="AR59" s="296">
        <v>235</v>
      </c>
      <c r="AS59" s="296">
        <v>231</v>
      </c>
      <c r="AT59" s="296">
        <v>188</v>
      </c>
      <c r="AU59" s="296">
        <v>184</v>
      </c>
      <c r="AV59" s="296">
        <v>179</v>
      </c>
      <c r="AW59" s="296">
        <v>186</v>
      </c>
      <c r="AX59" s="296">
        <v>169</v>
      </c>
      <c r="AY59" s="296">
        <v>160</v>
      </c>
      <c r="AZ59" s="296">
        <v>139</v>
      </c>
      <c r="BA59" s="296">
        <v>138</v>
      </c>
      <c r="BB59" s="296">
        <v>143</v>
      </c>
      <c r="BC59" s="296">
        <v>159</v>
      </c>
      <c r="BD59" s="296">
        <v>182</v>
      </c>
      <c r="BE59" s="296">
        <v>167</v>
      </c>
      <c r="BF59" s="296">
        <v>151</v>
      </c>
      <c r="BG59" s="296">
        <v>141</v>
      </c>
      <c r="BH59" s="296">
        <v>147</v>
      </c>
      <c r="BI59" s="296">
        <v>132</v>
      </c>
      <c r="BJ59" s="296">
        <v>119</v>
      </c>
      <c r="BK59" s="296">
        <v>130</v>
      </c>
      <c r="BL59" s="296">
        <v>103</v>
      </c>
      <c r="BM59" s="296">
        <v>109</v>
      </c>
      <c r="BN59" s="296">
        <v>115</v>
      </c>
      <c r="BO59" s="296">
        <v>122</v>
      </c>
      <c r="BP59" s="296">
        <v>117</v>
      </c>
      <c r="BQ59" s="296">
        <v>147</v>
      </c>
      <c r="BR59" s="296">
        <v>150</v>
      </c>
      <c r="BS59" s="296">
        <v>171</v>
      </c>
      <c r="BT59" s="296">
        <v>159</v>
      </c>
      <c r="BU59" s="296">
        <v>145</v>
      </c>
      <c r="BV59" s="296">
        <v>129</v>
      </c>
      <c r="BW59" s="296">
        <v>128</v>
      </c>
    </row>
    <row r="60" spans="1:75" x14ac:dyDescent="0.25">
      <c r="A60" t="s">
        <v>56</v>
      </c>
      <c r="B60" s="296">
        <v>32</v>
      </c>
      <c r="C60" s="296">
        <v>44</v>
      </c>
      <c r="D60" s="296">
        <v>74</v>
      </c>
      <c r="E60" s="296">
        <v>93</v>
      </c>
      <c r="F60" s="296">
        <v>94</v>
      </c>
      <c r="G60" s="296">
        <v>106</v>
      </c>
      <c r="H60" s="296">
        <v>103</v>
      </c>
      <c r="I60" s="296">
        <v>74</v>
      </c>
      <c r="J60" s="296">
        <v>70</v>
      </c>
      <c r="K60" s="296">
        <v>59</v>
      </c>
      <c r="L60" s="296">
        <v>51</v>
      </c>
      <c r="M60" s="296">
        <v>55</v>
      </c>
      <c r="N60" s="296">
        <v>40</v>
      </c>
      <c r="O60" s="296">
        <v>39</v>
      </c>
      <c r="P60" s="296">
        <v>50</v>
      </c>
      <c r="Q60" s="296">
        <v>46</v>
      </c>
      <c r="R60" s="296">
        <v>61</v>
      </c>
      <c r="S60" s="296">
        <v>56</v>
      </c>
      <c r="T60" s="296">
        <v>62</v>
      </c>
      <c r="U60" s="296">
        <v>60</v>
      </c>
      <c r="V60" s="296">
        <v>53</v>
      </c>
      <c r="W60" s="296">
        <v>62</v>
      </c>
      <c r="X60" s="296">
        <v>68</v>
      </c>
      <c r="Y60" s="296">
        <v>74</v>
      </c>
      <c r="Z60" s="296">
        <v>54</v>
      </c>
      <c r="AA60" s="296">
        <v>55</v>
      </c>
      <c r="AB60" s="296">
        <v>68</v>
      </c>
      <c r="AC60" s="296">
        <v>68</v>
      </c>
      <c r="AD60" s="296">
        <v>68</v>
      </c>
      <c r="AE60" s="296">
        <v>67</v>
      </c>
      <c r="AF60" s="296">
        <v>70</v>
      </c>
      <c r="AG60" s="296">
        <v>72</v>
      </c>
      <c r="AH60" s="296">
        <v>79</v>
      </c>
      <c r="AI60" s="296">
        <v>71</v>
      </c>
      <c r="AJ60" s="296">
        <v>59</v>
      </c>
      <c r="AK60" s="296">
        <v>58</v>
      </c>
      <c r="AL60" s="296">
        <v>53</v>
      </c>
      <c r="AM60" s="296">
        <v>55</v>
      </c>
      <c r="AN60" s="296">
        <v>51</v>
      </c>
      <c r="AO60" s="296">
        <v>59</v>
      </c>
      <c r="AP60" s="296">
        <v>41</v>
      </c>
      <c r="AQ60" s="296">
        <v>59</v>
      </c>
      <c r="AR60" s="296">
        <v>75</v>
      </c>
      <c r="AS60" s="296">
        <v>90</v>
      </c>
      <c r="AT60" s="296">
        <v>106</v>
      </c>
      <c r="AU60" s="296">
        <v>102</v>
      </c>
      <c r="AV60" s="296">
        <v>109</v>
      </c>
      <c r="AW60" s="296">
        <v>80</v>
      </c>
      <c r="AX60" s="296">
        <v>67</v>
      </c>
      <c r="AY60" s="296">
        <v>60</v>
      </c>
      <c r="AZ60" s="296">
        <v>72</v>
      </c>
      <c r="BA60" s="296">
        <v>61</v>
      </c>
      <c r="BB60" s="296">
        <v>67</v>
      </c>
      <c r="BC60" s="296">
        <v>78</v>
      </c>
      <c r="BD60" s="296">
        <v>76</v>
      </c>
      <c r="BE60" s="296">
        <v>69</v>
      </c>
      <c r="BF60" s="296">
        <v>68</v>
      </c>
      <c r="BG60" s="296">
        <v>68</v>
      </c>
      <c r="BH60" s="296">
        <v>65</v>
      </c>
      <c r="BI60" s="296">
        <v>66</v>
      </c>
      <c r="BJ60" s="296">
        <v>76</v>
      </c>
      <c r="BK60" s="296">
        <v>86</v>
      </c>
      <c r="BL60" s="296">
        <v>72</v>
      </c>
      <c r="BM60" s="296">
        <v>74</v>
      </c>
      <c r="BN60" s="296">
        <v>76</v>
      </c>
      <c r="BO60" s="296">
        <v>82</v>
      </c>
      <c r="BP60" s="296">
        <v>75</v>
      </c>
      <c r="BQ60" s="296">
        <v>64</v>
      </c>
      <c r="BR60" s="296">
        <v>59</v>
      </c>
      <c r="BS60" s="296">
        <v>57</v>
      </c>
      <c r="BT60" s="296">
        <v>65</v>
      </c>
      <c r="BU60" s="296">
        <v>71</v>
      </c>
      <c r="BV60" s="296">
        <v>81</v>
      </c>
      <c r="BW60" s="296">
        <v>64</v>
      </c>
    </row>
    <row r="61" spans="1:75" x14ac:dyDescent="0.25">
      <c r="A61" t="s">
        <v>57</v>
      </c>
      <c r="B61" s="296">
        <v>10</v>
      </c>
      <c r="C61" s="296">
        <v>18</v>
      </c>
      <c r="D61" s="296">
        <v>25</v>
      </c>
      <c r="E61" s="296">
        <v>36</v>
      </c>
      <c r="F61" s="296">
        <v>46</v>
      </c>
      <c r="G61" s="296">
        <v>41</v>
      </c>
      <c r="H61" s="296">
        <v>47</v>
      </c>
      <c r="I61" s="296">
        <v>56</v>
      </c>
      <c r="J61" s="296">
        <v>56</v>
      </c>
      <c r="K61" s="296">
        <v>52</v>
      </c>
      <c r="L61" s="296">
        <v>42</v>
      </c>
      <c r="M61" s="296">
        <v>39</v>
      </c>
      <c r="N61" s="296">
        <v>41</v>
      </c>
      <c r="O61" s="296">
        <v>48</v>
      </c>
      <c r="P61" s="296">
        <v>38</v>
      </c>
      <c r="Q61" s="296">
        <v>43</v>
      </c>
      <c r="R61" s="296">
        <v>49</v>
      </c>
      <c r="S61" s="296">
        <v>52</v>
      </c>
      <c r="T61" s="296">
        <v>54</v>
      </c>
      <c r="U61" s="296">
        <v>55</v>
      </c>
      <c r="V61" s="296">
        <v>54</v>
      </c>
      <c r="W61" s="296">
        <v>43</v>
      </c>
      <c r="X61" s="296">
        <v>56</v>
      </c>
      <c r="Y61" s="296">
        <v>67</v>
      </c>
      <c r="Z61" s="296">
        <v>52</v>
      </c>
      <c r="AA61" s="296">
        <v>62</v>
      </c>
      <c r="AB61" s="296">
        <v>79</v>
      </c>
      <c r="AC61" s="296">
        <v>80</v>
      </c>
      <c r="AD61" s="296">
        <v>66</v>
      </c>
      <c r="AE61" s="296">
        <v>64</v>
      </c>
      <c r="AF61" s="296">
        <v>46</v>
      </c>
      <c r="AG61" s="296">
        <v>42</v>
      </c>
      <c r="AH61" s="296">
        <v>33</v>
      </c>
      <c r="AI61" s="296">
        <v>23</v>
      </c>
      <c r="AJ61" s="296">
        <v>34</v>
      </c>
      <c r="AK61" s="296">
        <v>49</v>
      </c>
      <c r="AL61" s="296">
        <v>63</v>
      </c>
      <c r="AM61" s="296">
        <v>62</v>
      </c>
      <c r="AN61" s="296">
        <v>48</v>
      </c>
      <c r="AO61" s="296">
        <v>50</v>
      </c>
      <c r="AP61" s="296">
        <v>50</v>
      </c>
      <c r="AQ61" s="296">
        <v>51</v>
      </c>
      <c r="AR61" s="296">
        <v>66</v>
      </c>
      <c r="AS61" s="296">
        <v>74</v>
      </c>
      <c r="AT61" s="296">
        <v>57</v>
      </c>
      <c r="AU61" s="296">
        <v>50</v>
      </c>
      <c r="AV61" s="296">
        <v>37</v>
      </c>
      <c r="AW61" s="296">
        <v>32</v>
      </c>
      <c r="AX61" s="296">
        <v>22</v>
      </c>
      <c r="AY61" s="296">
        <v>18</v>
      </c>
      <c r="AZ61" s="296">
        <v>20</v>
      </c>
      <c r="BA61" s="296">
        <v>24</v>
      </c>
      <c r="BB61" s="296">
        <v>26</v>
      </c>
      <c r="BC61" s="296">
        <v>26</v>
      </c>
      <c r="BD61" s="296">
        <v>31</v>
      </c>
      <c r="BE61" s="296">
        <v>31</v>
      </c>
      <c r="BF61" s="296">
        <v>31</v>
      </c>
      <c r="BG61" s="296">
        <v>36</v>
      </c>
      <c r="BH61" s="296">
        <v>36</v>
      </c>
      <c r="BI61" s="296">
        <v>29</v>
      </c>
      <c r="BJ61" s="296">
        <v>26</v>
      </c>
      <c r="BK61" s="296">
        <v>30</v>
      </c>
      <c r="BL61" s="296">
        <v>47</v>
      </c>
      <c r="BM61" s="296">
        <v>38</v>
      </c>
      <c r="BN61" s="296">
        <v>43</v>
      </c>
      <c r="BO61" s="296">
        <v>44</v>
      </c>
      <c r="BP61" s="296">
        <v>60</v>
      </c>
      <c r="BQ61" s="296">
        <v>57</v>
      </c>
      <c r="BR61" s="296">
        <v>56</v>
      </c>
      <c r="BS61" s="296">
        <v>50</v>
      </c>
      <c r="BT61" s="296">
        <v>38</v>
      </c>
      <c r="BU61" s="296">
        <v>34</v>
      </c>
      <c r="BV61" s="296">
        <v>27</v>
      </c>
      <c r="BW61" s="296">
        <v>24</v>
      </c>
    </row>
    <row r="62" spans="1:75" x14ac:dyDescent="0.25">
      <c r="A62" t="s">
        <v>58</v>
      </c>
      <c r="B62" s="296">
        <v>38</v>
      </c>
      <c r="C62" s="296">
        <v>34</v>
      </c>
      <c r="D62" s="296">
        <v>37</v>
      </c>
      <c r="E62" s="296">
        <v>38</v>
      </c>
      <c r="F62" s="296">
        <v>33</v>
      </c>
      <c r="G62" s="296">
        <v>18</v>
      </c>
      <c r="H62" s="296">
        <v>20</v>
      </c>
      <c r="I62" s="296">
        <v>30</v>
      </c>
      <c r="J62" s="296">
        <v>29</v>
      </c>
      <c r="K62" s="296">
        <v>48</v>
      </c>
      <c r="L62" s="296">
        <v>59</v>
      </c>
      <c r="M62" s="296">
        <v>53</v>
      </c>
      <c r="N62" s="296">
        <v>44</v>
      </c>
      <c r="O62" s="296">
        <v>46</v>
      </c>
      <c r="P62" s="296">
        <v>50</v>
      </c>
      <c r="Q62" s="296">
        <v>44</v>
      </c>
      <c r="R62" s="296">
        <v>38</v>
      </c>
      <c r="S62" s="296">
        <v>34</v>
      </c>
      <c r="T62" s="296">
        <v>37</v>
      </c>
      <c r="U62" s="296">
        <v>39</v>
      </c>
      <c r="V62" s="296">
        <v>49</v>
      </c>
      <c r="W62" s="296">
        <v>45</v>
      </c>
      <c r="X62" s="296">
        <v>54</v>
      </c>
      <c r="Y62" s="296">
        <v>55</v>
      </c>
      <c r="Z62" s="296">
        <v>47</v>
      </c>
      <c r="AA62" s="296">
        <v>47</v>
      </c>
      <c r="AB62" s="296">
        <v>38</v>
      </c>
      <c r="AC62" s="296">
        <v>32</v>
      </c>
      <c r="AD62" s="296">
        <v>37</v>
      </c>
      <c r="AE62" s="296">
        <v>45</v>
      </c>
      <c r="AF62" s="296">
        <v>48</v>
      </c>
      <c r="AG62" s="296">
        <v>50</v>
      </c>
      <c r="AH62" s="296">
        <v>49</v>
      </c>
      <c r="AI62" s="296">
        <v>37</v>
      </c>
      <c r="AJ62" s="296">
        <v>48</v>
      </c>
      <c r="AK62" s="296">
        <v>68</v>
      </c>
      <c r="AL62" s="296">
        <v>108</v>
      </c>
      <c r="AM62" s="296">
        <v>97</v>
      </c>
      <c r="AN62" s="296">
        <v>113</v>
      </c>
      <c r="AO62" s="296">
        <v>100</v>
      </c>
      <c r="AP62" s="296">
        <v>74</v>
      </c>
      <c r="AQ62" s="296">
        <v>81</v>
      </c>
      <c r="AR62" s="296">
        <v>73</v>
      </c>
      <c r="AS62" s="296">
        <v>56</v>
      </c>
      <c r="AT62" s="296">
        <v>76</v>
      </c>
      <c r="AU62" s="296">
        <v>59</v>
      </c>
      <c r="AV62" s="296">
        <v>51</v>
      </c>
      <c r="AW62" s="296">
        <v>47</v>
      </c>
      <c r="AX62" s="296">
        <v>51</v>
      </c>
      <c r="AY62" s="296">
        <v>65</v>
      </c>
      <c r="AZ62" s="296">
        <v>88</v>
      </c>
      <c r="BA62" s="296">
        <v>86</v>
      </c>
      <c r="BB62" s="296">
        <v>70</v>
      </c>
      <c r="BC62" s="296">
        <v>75</v>
      </c>
      <c r="BD62" s="296">
        <v>89</v>
      </c>
      <c r="BE62" s="296">
        <v>91</v>
      </c>
      <c r="BF62" s="296">
        <v>69</v>
      </c>
      <c r="BG62" s="296">
        <v>71</v>
      </c>
      <c r="BH62" s="296">
        <v>81</v>
      </c>
      <c r="BI62" s="296">
        <v>87</v>
      </c>
      <c r="BJ62" s="296">
        <v>74</v>
      </c>
      <c r="BK62" s="296">
        <v>67</v>
      </c>
      <c r="BL62" s="296">
        <v>80</v>
      </c>
      <c r="BM62" s="296">
        <v>74</v>
      </c>
      <c r="BN62" s="296">
        <v>62</v>
      </c>
      <c r="BO62" s="296">
        <v>57</v>
      </c>
      <c r="BP62" s="296">
        <v>84</v>
      </c>
      <c r="BQ62" s="296">
        <v>77</v>
      </c>
      <c r="BR62" s="296">
        <v>66</v>
      </c>
      <c r="BS62" s="296">
        <v>64</v>
      </c>
      <c r="BT62" s="296">
        <v>55</v>
      </c>
      <c r="BU62" s="296">
        <v>55</v>
      </c>
      <c r="BV62" s="296">
        <v>51</v>
      </c>
      <c r="BW62" s="296">
        <v>53</v>
      </c>
    </row>
    <row r="63" spans="1:75" x14ac:dyDescent="0.25">
      <c r="A63" t="s">
        <v>59</v>
      </c>
      <c r="B63" s="296">
        <v>243</v>
      </c>
      <c r="C63" s="296">
        <v>257</v>
      </c>
      <c r="D63" s="296">
        <v>290</v>
      </c>
      <c r="E63" s="296">
        <v>341</v>
      </c>
      <c r="F63" s="296">
        <v>347</v>
      </c>
      <c r="G63" s="296">
        <v>354</v>
      </c>
      <c r="H63" s="296">
        <v>424</v>
      </c>
      <c r="I63" s="296">
        <v>417</v>
      </c>
      <c r="J63" s="296">
        <v>406</v>
      </c>
      <c r="K63" s="296">
        <v>401</v>
      </c>
      <c r="L63" s="296">
        <v>424</v>
      </c>
      <c r="M63" s="296">
        <v>479</v>
      </c>
      <c r="N63" s="296">
        <v>436</v>
      </c>
      <c r="O63" s="296">
        <v>412</v>
      </c>
      <c r="P63" s="296">
        <v>423</v>
      </c>
      <c r="Q63" s="296">
        <v>433</v>
      </c>
      <c r="R63" s="296">
        <v>444</v>
      </c>
      <c r="S63" s="296">
        <v>422</v>
      </c>
      <c r="T63" s="296">
        <v>391</v>
      </c>
      <c r="U63" s="296">
        <v>371</v>
      </c>
      <c r="V63" s="296">
        <v>400</v>
      </c>
      <c r="W63" s="296">
        <v>402</v>
      </c>
      <c r="X63" s="296">
        <v>374</v>
      </c>
      <c r="Y63" s="296">
        <v>396</v>
      </c>
      <c r="Z63" s="296">
        <v>338</v>
      </c>
      <c r="AA63" s="296">
        <v>323</v>
      </c>
      <c r="AB63" s="296">
        <v>317</v>
      </c>
      <c r="AC63" s="296">
        <v>292</v>
      </c>
      <c r="AD63" s="296">
        <v>244</v>
      </c>
      <c r="AE63" s="296">
        <v>242</v>
      </c>
      <c r="AF63" s="296">
        <v>264</v>
      </c>
      <c r="AG63" s="296">
        <v>252</v>
      </c>
      <c r="AH63" s="296">
        <v>251</v>
      </c>
      <c r="AI63" s="296">
        <v>262</v>
      </c>
      <c r="AJ63" s="296">
        <v>264</v>
      </c>
      <c r="AK63" s="296">
        <v>314</v>
      </c>
      <c r="AL63" s="296">
        <v>315</v>
      </c>
      <c r="AM63" s="296">
        <v>315</v>
      </c>
      <c r="AN63" s="296">
        <v>378</v>
      </c>
      <c r="AO63" s="296">
        <v>362</v>
      </c>
      <c r="AP63" s="296">
        <v>351</v>
      </c>
      <c r="AQ63" s="296">
        <v>362</v>
      </c>
      <c r="AR63" s="296">
        <v>350</v>
      </c>
      <c r="AS63" s="296">
        <v>343</v>
      </c>
      <c r="AT63" s="296">
        <v>302</v>
      </c>
      <c r="AU63" s="296">
        <v>273</v>
      </c>
      <c r="AV63" s="296">
        <v>241</v>
      </c>
      <c r="AW63" s="296">
        <v>242</v>
      </c>
      <c r="AX63" s="296">
        <v>259</v>
      </c>
      <c r="AY63" s="296">
        <v>234</v>
      </c>
      <c r="AZ63" s="296">
        <v>218</v>
      </c>
      <c r="BA63" s="296">
        <v>232</v>
      </c>
      <c r="BB63" s="296">
        <v>225</v>
      </c>
      <c r="BC63" s="296">
        <v>220</v>
      </c>
      <c r="BD63" s="296">
        <v>191</v>
      </c>
      <c r="BE63" s="296">
        <v>195</v>
      </c>
      <c r="BF63" s="296">
        <v>179</v>
      </c>
      <c r="BG63" s="296">
        <v>163</v>
      </c>
      <c r="BH63" s="296">
        <v>185</v>
      </c>
      <c r="BI63" s="296">
        <v>167</v>
      </c>
      <c r="BJ63" s="296">
        <v>162</v>
      </c>
      <c r="BK63" s="296">
        <v>163</v>
      </c>
      <c r="BL63" s="296">
        <v>149</v>
      </c>
      <c r="BM63" s="296">
        <v>175</v>
      </c>
      <c r="BN63" s="296">
        <v>182</v>
      </c>
      <c r="BO63" s="296">
        <v>159</v>
      </c>
      <c r="BP63" s="296">
        <v>185</v>
      </c>
      <c r="BQ63" s="296">
        <v>192</v>
      </c>
      <c r="BR63" s="296">
        <v>172</v>
      </c>
      <c r="BS63" s="296">
        <v>169</v>
      </c>
      <c r="BT63" s="296">
        <v>163</v>
      </c>
      <c r="BU63" s="296">
        <v>156</v>
      </c>
      <c r="BV63" s="296">
        <v>149</v>
      </c>
      <c r="BW63" s="296">
        <v>161</v>
      </c>
    </row>
    <row r="64" spans="1:75" x14ac:dyDescent="0.25">
      <c r="A64" t="s">
        <v>60</v>
      </c>
      <c r="B64" s="296">
        <v>36</v>
      </c>
      <c r="C64" s="296">
        <v>27</v>
      </c>
      <c r="D64" s="296">
        <v>25</v>
      </c>
      <c r="E64" s="296">
        <v>37</v>
      </c>
      <c r="F64" s="296">
        <v>35</v>
      </c>
      <c r="G64" s="296">
        <v>26</v>
      </c>
      <c r="H64" s="296">
        <v>48</v>
      </c>
      <c r="I64" s="296">
        <v>41</v>
      </c>
      <c r="J64" s="296">
        <v>45</v>
      </c>
      <c r="K64" s="296">
        <v>40</v>
      </c>
      <c r="L64" s="296">
        <v>34</v>
      </c>
      <c r="M64" s="296">
        <v>49</v>
      </c>
      <c r="N64" s="296">
        <v>44</v>
      </c>
      <c r="O64" s="296">
        <v>50</v>
      </c>
      <c r="P64" s="296">
        <v>51</v>
      </c>
      <c r="Q64" s="296">
        <v>45</v>
      </c>
      <c r="R64" s="296">
        <v>35</v>
      </c>
      <c r="S64" s="296">
        <v>39</v>
      </c>
      <c r="T64" s="296">
        <v>41</v>
      </c>
      <c r="U64" s="296">
        <v>42</v>
      </c>
      <c r="V64" s="296">
        <v>35</v>
      </c>
      <c r="W64" s="296">
        <v>36</v>
      </c>
      <c r="X64" s="296">
        <v>37</v>
      </c>
      <c r="Y64" s="296">
        <v>42</v>
      </c>
      <c r="Z64" s="296">
        <v>35</v>
      </c>
      <c r="AA64" s="296">
        <v>27</v>
      </c>
      <c r="AB64" s="296">
        <v>30</v>
      </c>
      <c r="AC64" s="296">
        <v>44</v>
      </c>
      <c r="AD64" s="296">
        <v>40</v>
      </c>
      <c r="AE64" s="296">
        <v>44</v>
      </c>
      <c r="AF64" s="296">
        <v>44</v>
      </c>
      <c r="AG64" s="296">
        <v>46</v>
      </c>
      <c r="AH64" s="296">
        <v>51</v>
      </c>
      <c r="AI64" s="296">
        <v>54</v>
      </c>
      <c r="AJ64" s="296">
        <v>57</v>
      </c>
      <c r="AK64" s="296">
        <v>48</v>
      </c>
      <c r="AL64" s="296">
        <v>48</v>
      </c>
      <c r="AM64" s="296">
        <v>49</v>
      </c>
      <c r="AN64" s="296">
        <v>46</v>
      </c>
      <c r="AO64" s="296">
        <v>48</v>
      </c>
      <c r="AP64" s="296">
        <v>58</v>
      </c>
      <c r="AQ64" s="296">
        <v>59</v>
      </c>
      <c r="AR64" s="296">
        <v>45</v>
      </c>
      <c r="AS64" s="296">
        <v>43</v>
      </c>
      <c r="AT64" s="296">
        <v>43</v>
      </c>
      <c r="AU64" s="296">
        <v>40</v>
      </c>
      <c r="AV64" s="296">
        <v>38</v>
      </c>
      <c r="AW64" s="296">
        <v>37</v>
      </c>
      <c r="AX64" s="296">
        <v>46</v>
      </c>
      <c r="AY64" s="296">
        <v>42</v>
      </c>
      <c r="AZ64" s="296">
        <v>43</v>
      </c>
      <c r="BA64" s="296">
        <v>37</v>
      </c>
      <c r="BB64" s="296">
        <v>29</v>
      </c>
      <c r="BC64" s="296">
        <v>36</v>
      </c>
      <c r="BD64" s="296">
        <v>36</v>
      </c>
      <c r="BE64" s="296">
        <v>33</v>
      </c>
      <c r="BF64" s="296">
        <v>35</v>
      </c>
      <c r="BG64" s="296">
        <v>32</v>
      </c>
      <c r="BH64" s="296">
        <v>34</v>
      </c>
      <c r="BI64" s="296">
        <v>33</v>
      </c>
      <c r="BJ64" s="296">
        <v>32</v>
      </c>
      <c r="BK64" s="296">
        <v>26</v>
      </c>
      <c r="BL64" s="296">
        <v>20</v>
      </c>
      <c r="BM64" s="296">
        <v>26</v>
      </c>
      <c r="BN64" s="296">
        <v>29</v>
      </c>
      <c r="BO64" s="296">
        <v>21</v>
      </c>
      <c r="BP64" s="296">
        <v>25</v>
      </c>
      <c r="BQ64" s="296">
        <v>22</v>
      </c>
      <c r="BR64" s="296">
        <v>18</v>
      </c>
      <c r="BS64" s="296">
        <v>22</v>
      </c>
      <c r="BT64" s="296">
        <v>26</v>
      </c>
      <c r="BU64" s="296">
        <v>44</v>
      </c>
      <c r="BV64" s="296">
        <v>47</v>
      </c>
      <c r="BW64" s="296">
        <v>32</v>
      </c>
    </row>
    <row r="65" spans="1:75" x14ac:dyDescent="0.25">
      <c r="A65" t="s">
        <v>61</v>
      </c>
      <c r="B65" s="296">
        <v>23</v>
      </c>
      <c r="C65" s="296">
        <v>25</v>
      </c>
      <c r="D65" s="296">
        <v>34</v>
      </c>
      <c r="E65" s="296">
        <v>49</v>
      </c>
      <c r="F65" s="296">
        <v>49</v>
      </c>
      <c r="G65" s="296">
        <v>52</v>
      </c>
      <c r="H65" s="296">
        <v>49</v>
      </c>
      <c r="I65" s="296">
        <v>50</v>
      </c>
      <c r="J65" s="296">
        <v>54</v>
      </c>
      <c r="K65" s="296">
        <v>59</v>
      </c>
      <c r="L65" s="296">
        <v>42</v>
      </c>
      <c r="M65" s="296">
        <v>46</v>
      </c>
      <c r="N65" s="296">
        <v>53</v>
      </c>
      <c r="O65" s="296">
        <v>35</v>
      </c>
      <c r="P65" s="296">
        <v>42</v>
      </c>
      <c r="Q65" s="296">
        <v>49</v>
      </c>
      <c r="R65" s="296">
        <v>46</v>
      </c>
      <c r="S65" s="296">
        <v>55</v>
      </c>
      <c r="T65" s="296">
        <v>50</v>
      </c>
      <c r="U65" s="296">
        <v>56</v>
      </c>
      <c r="V65" s="296">
        <v>65</v>
      </c>
      <c r="W65" s="296">
        <v>56</v>
      </c>
      <c r="X65" s="296">
        <v>37</v>
      </c>
      <c r="Y65" s="296">
        <v>41</v>
      </c>
      <c r="Z65" s="296">
        <v>49</v>
      </c>
      <c r="AA65" s="296">
        <v>48</v>
      </c>
      <c r="AB65" s="296">
        <v>40</v>
      </c>
      <c r="AC65" s="296">
        <v>47</v>
      </c>
      <c r="AD65" s="296">
        <v>52</v>
      </c>
      <c r="AE65" s="296">
        <v>43</v>
      </c>
      <c r="AF65" s="296">
        <v>42</v>
      </c>
      <c r="AG65" s="296">
        <v>40</v>
      </c>
      <c r="AH65" s="296">
        <v>34</v>
      </c>
      <c r="AI65" s="296">
        <v>29</v>
      </c>
      <c r="AJ65" s="296">
        <v>33</v>
      </c>
      <c r="AK65" s="296">
        <v>32</v>
      </c>
      <c r="AL65" s="296">
        <v>47</v>
      </c>
      <c r="AM65" s="296">
        <v>45</v>
      </c>
      <c r="AN65" s="296">
        <v>50</v>
      </c>
      <c r="AO65" s="296">
        <v>54</v>
      </c>
      <c r="AP65" s="296">
        <v>57</v>
      </c>
      <c r="AQ65" s="296">
        <v>48</v>
      </c>
      <c r="AR65" s="296">
        <v>56</v>
      </c>
      <c r="AS65" s="296">
        <v>55</v>
      </c>
      <c r="AT65" s="296">
        <v>39</v>
      </c>
      <c r="AU65" s="296">
        <v>53</v>
      </c>
      <c r="AV65" s="296">
        <v>45</v>
      </c>
      <c r="AW65" s="296">
        <v>78</v>
      </c>
      <c r="AX65" s="296">
        <v>75</v>
      </c>
      <c r="AY65" s="296">
        <v>52</v>
      </c>
      <c r="AZ65" s="296">
        <v>41</v>
      </c>
      <c r="BA65" s="296">
        <v>59</v>
      </c>
      <c r="BB65" s="296">
        <v>67</v>
      </c>
      <c r="BC65" s="296">
        <v>69</v>
      </c>
      <c r="BD65" s="296">
        <v>40</v>
      </c>
      <c r="BE65" s="296">
        <v>43</v>
      </c>
      <c r="BF65" s="296">
        <v>49</v>
      </c>
      <c r="BG65" s="296">
        <v>59</v>
      </c>
      <c r="BH65" s="296">
        <v>49</v>
      </c>
      <c r="BI65" s="296">
        <v>44</v>
      </c>
      <c r="BJ65" s="296">
        <v>39</v>
      </c>
      <c r="BK65" s="296">
        <v>52</v>
      </c>
      <c r="BL65" s="296">
        <v>51</v>
      </c>
      <c r="BM65" s="296">
        <v>57</v>
      </c>
      <c r="BN65" s="296">
        <v>50</v>
      </c>
      <c r="BO65" s="296">
        <v>47</v>
      </c>
      <c r="BP65" s="296">
        <v>53</v>
      </c>
      <c r="BQ65" s="296">
        <v>45</v>
      </c>
      <c r="BR65" s="296">
        <v>44</v>
      </c>
      <c r="BS65" s="296">
        <v>34</v>
      </c>
      <c r="BT65" s="296">
        <v>25</v>
      </c>
      <c r="BU65" s="296">
        <v>28</v>
      </c>
      <c r="BV65" s="296">
        <v>34</v>
      </c>
      <c r="BW65" s="296">
        <v>41</v>
      </c>
    </row>
    <row r="66" spans="1:75" x14ac:dyDescent="0.25">
      <c r="A66" t="s">
        <v>62</v>
      </c>
      <c r="B66" s="296" t="s">
        <v>18</v>
      </c>
      <c r="C66" s="296">
        <v>1</v>
      </c>
      <c r="D66" s="296">
        <v>1</v>
      </c>
      <c r="E66" s="296">
        <v>1</v>
      </c>
      <c r="F66" s="296">
        <v>1</v>
      </c>
      <c r="G66" s="296">
        <v>1</v>
      </c>
      <c r="H66" s="296">
        <v>1</v>
      </c>
      <c r="I66" s="296">
        <v>1</v>
      </c>
      <c r="J66" s="296">
        <v>1</v>
      </c>
      <c r="K66" s="296">
        <v>1</v>
      </c>
      <c r="L66" s="296">
        <v>3</v>
      </c>
      <c r="M66" s="296">
        <v>3</v>
      </c>
      <c r="N66" s="296">
        <v>3</v>
      </c>
      <c r="O66" s="296">
        <v>1</v>
      </c>
      <c r="P66" s="296">
        <v>1</v>
      </c>
      <c r="Q66" s="296" t="s">
        <v>18</v>
      </c>
      <c r="R66" s="296" t="s">
        <v>18</v>
      </c>
      <c r="S66" s="296" t="s">
        <v>18</v>
      </c>
      <c r="T66" s="296" t="s">
        <v>18</v>
      </c>
      <c r="U66" s="296" t="s">
        <v>18</v>
      </c>
      <c r="V66" s="296" t="s">
        <v>18</v>
      </c>
      <c r="W66" s="296" t="s">
        <v>18</v>
      </c>
      <c r="X66" s="296" t="s">
        <v>18</v>
      </c>
      <c r="Y66" s="296" t="s">
        <v>18</v>
      </c>
      <c r="Z66" s="296" t="s">
        <v>18</v>
      </c>
      <c r="AA66" s="296" t="s">
        <v>18</v>
      </c>
      <c r="AB66" s="296" t="s">
        <v>18</v>
      </c>
      <c r="AC66" s="296" t="s">
        <v>18</v>
      </c>
      <c r="AD66" s="296">
        <v>1</v>
      </c>
      <c r="AE66" s="296">
        <v>1</v>
      </c>
      <c r="AF66" s="296">
        <v>1</v>
      </c>
      <c r="AG66" s="296">
        <v>1</v>
      </c>
      <c r="AH66" s="296">
        <v>1</v>
      </c>
      <c r="AI66" s="296">
        <v>1</v>
      </c>
      <c r="AJ66" s="296" t="s">
        <v>18</v>
      </c>
      <c r="AK66" s="296" t="s">
        <v>18</v>
      </c>
      <c r="AL66" s="296" t="s">
        <v>18</v>
      </c>
      <c r="AM66" s="296" t="s">
        <v>18</v>
      </c>
      <c r="AN66" s="296" t="s">
        <v>18</v>
      </c>
      <c r="AO66" s="296" t="s">
        <v>18</v>
      </c>
      <c r="AP66" s="296" t="s">
        <v>18</v>
      </c>
      <c r="AQ66" s="296" t="s">
        <v>18</v>
      </c>
      <c r="AR66" s="296" t="s">
        <v>18</v>
      </c>
      <c r="AS66" s="296">
        <v>3</v>
      </c>
      <c r="AT66" s="296">
        <v>8</v>
      </c>
      <c r="AU66" s="296">
        <v>8</v>
      </c>
      <c r="AV66" s="296">
        <v>1</v>
      </c>
      <c r="AW66" s="296">
        <v>1</v>
      </c>
      <c r="AX66" s="296" t="s">
        <v>18</v>
      </c>
      <c r="AY66" s="296" t="s">
        <v>18</v>
      </c>
      <c r="AZ66" s="296" t="s">
        <v>18</v>
      </c>
      <c r="BA66" s="296">
        <v>1</v>
      </c>
      <c r="BB66" s="296">
        <v>1</v>
      </c>
      <c r="BC66" s="296" t="s">
        <v>18</v>
      </c>
      <c r="BD66" s="296" t="s">
        <v>18</v>
      </c>
      <c r="BE66" s="296">
        <v>1</v>
      </c>
      <c r="BF66" s="296" t="s">
        <v>18</v>
      </c>
      <c r="BG66" s="296" t="s">
        <v>18</v>
      </c>
      <c r="BH66" s="296" t="s">
        <v>18</v>
      </c>
      <c r="BI66" s="296" t="s">
        <v>18</v>
      </c>
      <c r="BJ66" s="296" t="s">
        <v>18</v>
      </c>
      <c r="BK66" s="296" t="s">
        <v>18</v>
      </c>
      <c r="BL66" s="296" t="s">
        <v>18</v>
      </c>
      <c r="BM66" s="296" t="s">
        <v>18</v>
      </c>
      <c r="BN66" s="296" t="s">
        <v>18</v>
      </c>
      <c r="BO66" s="296" t="s">
        <v>18</v>
      </c>
      <c r="BP66" s="296" t="s">
        <v>18</v>
      </c>
      <c r="BQ66" s="296" t="s">
        <v>18</v>
      </c>
      <c r="BR66" s="296" t="s">
        <v>18</v>
      </c>
      <c r="BS66" s="296" t="s">
        <v>18</v>
      </c>
      <c r="BT66" s="296" t="s">
        <v>18</v>
      </c>
      <c r="BU66" s="296">
        <v>1</v>
      </c>
      <c r="BV66" s="296">
        <v>1</v>
      </c>
      <c r="BW66" s="296">
        <v>1</v>
      </c>
    </row>
    <row r="67" spans="1:75" x14ac:dyDescent="0.25">
      <c r="A67" t="s">
        <v>63</v>
      </c>
      <c r="B67" s="296">
        <v>7</v>
      </c>
      <c r="C67" s="296">
        <v>6</v>
      </c>
      <c r="D67" s="296">
        <v>5</v>
      </c>
      <c r="E67" s="296">
        <v>2</v>
      </c>
      <c r="F67" s="296">
        <v>3</v>
      </c>
      <c r="G67" s="296">
        <v>3</v>
      </c>
      <c r="H67" s="296">
        <v>5</v>
      </c>
      <c r="I67" s="296">
        <v>3</v>
      </c>
      <c r="J67" s="296">
        <v>1</v>
      </c>
      <c r="K67" s="296">
        <v>2</v>
      </c>
      <c r="L67" s="296">
        <v>2</v>
      </c>
      <c r="M67" s="296">
        <v>6</v>
      </c>
      <c r="N67" s="296">
        <v>9</v>
      </c>
      <c r="O67" s="296">
        <v>9</v>
      </c>
      <c r="P67" s="296">
        <v>7</v>
      </c>
      <c r="Q67" s="296">
        <v>8</v>
      </c>
      <c r="R67" s="296">
        <v>8</v>
      </c>
      <c r="S67" s="296">
        <v>6</v>
      </c>
      <c r="T67" s="296">
        <v>9</v>
      </c>
      <c r="U67" s="296">
        <v>11</v>
      </c>
      <c r="V67" s="296">
        <v>16</v>
      </c>
      <c r="W67" s="296">
        <v>17</v>
      </c>
      <c r="X67" s="296">
        <v>12</v>
      </c>
      <c r="Y67" s="296">
        <v>5</v>
      </c>
      <c r="Z67" s="296">
        <v>11</v>
      </c>
      <c r="AA67" s="296">
        <v>11</v>
      </c>
      <c r="AB67" s="296">
        <v>11</v>
      </c>
      <c r="AC67" s="296">
        <v>15</v>
      </c>
      <c r="AD67" s="296">
        <v>10</v>
      </c>
      <c r="AE67" s="296">
        <v>6</v>
      </c>
      <c r="AF67" s="296">
        <v>13</v>
      </c>
      <c r="AG67" s="296">
        <v>15</v>
      </c>
      <c r="AH67" s="296">
        <v>13</v>
      </c>
      <c r="AI67" s="296">
        <v>14</v>
      </c>
      <c r="AJ67" s="296">
        <v>17</v>
      </c>
      <c r="AK67" s="296">
        <v>21</v>
      </c>
      <c r="AL67" s="296">
        <v>19</v>
      </c>
      <c r="AM67" s="296">
        <v>18</v>
      </c>
      <c r="AN67" s="296">
        <v>6</v>
      </c>
      <c r="AO67" s="296">
        <v>19</v>
      </c>
      <c r="AP67" s="296">
        <v>24</v>
      </c>
      <c r="AQ67" s="296">
        <v>30</v>
      </c>
      <c r="AR67" s="296">
        <v>22</v>
      </c>
      <c r="AS67" s="296">
        <v>24</v>
      </c>
      <c r="AT67" s="296">
        <v>17</v>
      </c>
      <c r="AU67" s="296">
        <v>14</v>
      </c>
      <c r="AV67" s="296">
        <v>18</v>
      </c>
      <c r="AW67" s="296">
        <v>17</v>
      </c>
      <c r="AX67" s="296">
        <v>17</v>
      </c>
      <c r="AY67" s="296">
        <v>14</v>
      </c>
      <c r="AZ67" s="296">
        <v>10</v>
      </c>
      <c r="BA67" s="296">
        <v>20</v>
      </c>
      <c r="BB67" s="296">
        <v>22</v>
      </c>
      <c r="BC67" s="296">
        <v>17</v>
      </c>
      <c r="BD67" s="296">
        <v>20</v>
      </c>
      <c r="BE67" s="296">
        <v>23</v>
      </c>
      <c r="BF67" s="296">
        <v>13</v>
      </c>
      <c r="BG67" s="296">
        <v>9</v>
      </c>
      <c r="BH67" s="296">
        <v>7</v>
      </c>
      <c r="BI67" s="296">
        <v>13</v>
      </c>
      <c r="BJ67" s="296">
        <v>12</v>
      </c>
      <c r="BK67" s="296">
        <v>5</v>
      </c>
      <c r="BL67" s="296">
        <v>6</v>
      </c>
      <c r="BM67" s="296">
        <v>7</v>
      </c>
      <c r="BN67" s="296">
        <v>12</v>
      </c>
      <c r="BO67" s="296">
        <v>15</v>
      </c>
      <c r="BP67" s="296">
        <v>13</v>
      </c>
      <c r="BQ67" s="296">
        <v>11</v>
      </c>
      <c r="BR67" s="296">
        <v>16</v>
      </c>
      <c r="BS67" s="296">
        <v>13</v>
      </c>
      <c r="BT67" s="296">
        <v>13</v>
      </c>
      <c r="BU67" s="296">
        <v>8</v>
      </c>
      <c r="BV67" s="296">
        <v>11</v>
      </c>
      <c r="BW67" s="296">
        <v>20</v>
      </c>
    </row>
    <row r="68" spans="1:75" x14ac:dyDescent="0.25">
      <c r="A68" t="s">
        <v>64</v>
      </c>
      <c r="B68" s="296">
        <v>27</v>
      </c>
      <c r="C68" s="296">
        <v>36</v>
      </c>
      <c r="D68" s="296">
        <v>32</v>
      </c>
      <c r="E68" s="296">
        <v>45</v>
      </c>
      <c r="F68" s="296">
        <v>54</v>
      </c>
      <c r="G68" s="296">
        <v>55</v>
      </c>
      <c r="H68" s="296">
        <v>66</v>
      </c>
      <c r="I68" s="296">
        <v>64</v>
      </c>
      <c r="J68" s="296">
        <v>64</v>
      </c>
      <c r="K68" s="296">
        <v>59</v>
      </c>
      <c r="L68" s="296">
        <v>47</v>
      </c>
      <c r="M68" s="296">
        <v>50</v>
      </c>
      <c r="N68" s="296">
        <v>44</v>
      </c>
      <c r="O68" s="296">
        <v>44</v>
      </c>
      <c r="P68" s="296">
        <v>45</v>
      </c>
      <c r="Q68" s="296">
        <v>42</v>
      </c>
      <c r="R68" s="296">
        <v>53</v>
      </c>
      <c r="S68" s="296">
        <v>57</v>
      </c>
      <c r="T68" s="296">
        <v>56</v>
      </c>
      <c r="U68" s="296">
        <v>56</v>
      </c>
      <c r="V68" s="296">
        <v>66</v>
      </c>
      <c r="W68" s="296">
        <v>55</v>
      </c>
      <c r="X68" s="296">
        <v>56</v>
      </c>
      <c r="Y68" s="296">
        <v>41</v>
      </c>
      <c r="Z68" s="296">
        <v>36</v>
      </c>
      <c r="AA68" s="296">
        <v>67</v>
      </c>
      <c r="AB68" s="296">
        <v>64</v>
      </c>
      <c r="AC68" s="296">
        <v>74</v>
      </c>
      <c r="AD68" s="296">
        <v>86</v>
      </c>
      <c r="AE68" s="296">
        <v>98</v>
      </c>
      <c r="AF68" s="296">
        <v>73</v>
      </c>
      <c r="AG68" s="296">
        <v>64</v>
      </c>
      <c r="AH68" s="296">
        <v>49</v>
      </c>
      <c r="AI68" s="296">
        <v>64</v>
      </c>
      <c r="AJ68" s="296">
        <v>51</v>
      </c>
      <c r="AK68" s="296">
        <v>49</v>
      </c>
      <c r="AL68" s="296">
        <v>46</v>
      </c>
      <c r="AM68" s="296">
        <v>41</v>
      </c>
      <c r="AN68" s="296">
        <v>29</v>
      </c>
      <c r="AO68" s="296">
        <v>42</v>
      </c>
      <c r="AP68" s="296">
        <v>40</v>
      </c>
      <c r="AQ68" s="296">
        <v>48</v>
      </c>
      <c r="AR68" s="296">
        <v>51</v>
      </c>
      <c r="AS68" s="296">
        <v>57</v>
      </c>
      <c r="AT68" s="296">
        <v>51</v>
      </c>
      <c r="AU68" s="296">
        <v>63</v>
      </c>
      <c r="AV68" s="296">
        <v>55</v>
      </c>
      <c r="AW68" s="296">
        <v>66</v>
      </c>
      <c r="AX68" s="296">
        <v>67</v>
      </c>
      <c r="AY68" s="296">
        <v>55</v>
      </c>
      <c r="AZ68" s="296">
        <v>59</v>
      </c>
      <c r="BA68" s="296">
        <v>70</v>
      </c>
      <c r="BB68" s="296">
        <v>73</v>
      </c>
      <c r="BC68" s="296">
        <v>81</v>
      </c>
      <c r="BD68" s="296">
        <v>79</v>
      </c>
      <c r="BE68" s="296">
        <v>67</v>
      </c>
      <c r="BF68" s="296">
        <v>84</v>
      </c>
      <c r="BG68" s="296">
        <v>80</v>
      </c>
      <c r="BH68" s="296">
        <v>76</v>
      </c>
      <c r="BI68" s="296">
        <v>88</v>
      </c>
      <c r="BJ68" s="296">
        <v>67</v>
      </c>
      <c r="BK68" s="296">
        <v>37</v>
      </c>
      <c r="BL68" s="296">
        <v>47</v>
      </c>
      <c r="BM68" s="296">
        <v>43</v>
      </c>
      <c r="BN68" s="296">
        <v>61</v>
      </c>
      <c r="BO68" s="296">
        <v>56</v>
      </c>
      <c r="BP68" s="296">
        <v>54</v>
      </c>
      <c r="BQ68" s="296">
        <v>49</v>
      </c>
      <c r="BR68" s="296">
        <v>71</v>
      </c>
      <c r="BS68" s="296">
        <v>62</v>
      </c>
      <c r="BT68" s="296">
        <v>45</v>
      </c>
      <c r="BU68" s="296">
        <v>50</v>
      </c>
      <c r="BV68" s="296">
        <v>52</v>
      </c>
      <c r="BW68" s="296">
        <v>50</v>
      </c>
    </row>
    <row r="69" spans="1:75" x14ac:dyDescent="0.25">
      <c r="A69" t="s">
        <v>65</v>
      </c>
      <c r="B69" s="296" t="s">
        <v>18</v>
      </c>
      <c r="C69" s="296">
        <v>1</v>
      </c>
      <c r="D69" s="296">
        <v>2</v>
      </c>
      <c r="E69" s="296">
        <v>8</v>
      </c>
      <c r="F69" s="296">
        <v>9</v>
      </c>
      <c r="G69" s="296">
        <v>8</v>
      </c>
      <c r="H69" s="296">
        <v>10</v>
      </c>
      <c r="I69" s="296">
        <v>10</v>
      </c>
      <c r="J69" s="296">
        <v>12</v>
      </c>
      <c r="K69" s="296">
        <v>16</v>
      </c>
      <c r="L69" s="296">
        <v>14</v>
      </c>
      <c r="M69" s="296">
        <v>16</v>
      </c>
      <c r="N69" s="296">
        <v>17</v>
      </c>
      <c r="O69" s="296">
        <v>16</v>
      </c>
      <c r="P69" s="296">
        <v>21</v>
      </c>
      <c r="Q69" s="296">
        <v>22</v>
      </c>
      <c r="R69" s="296">
        <v>21</v>
      </c>
      <c r="S69" s="296">
        <v>17</v>
      </c>
      <c r="T69" s="296">
        <v>19</v>
      </c>
      <c r="U69" s="296">
        <v>20</v>
      </c>
      <c r="V69" s="296">
        <v>18</v>
      </c>
      <c r="W69" s="296">
        <v>13</v>
      </c>
      <c r="X69" s="296">
        <v>21</v>
      </c>
      <c r="Y69" s="296">
        <v>23</v>
      </c>
      <c r="Z69" s="296">
        <v>16</v>
      </c>
      <c r="AA69" s="296">
        <v>22</v>
      </c>
      <c r="AB69" s="296">
        <v>23</v>
      </c>
      <c r="AC69" s="296">
        <v>12</v>
      </c>
      <c r="AD69" s="296">
        <v>17</v>
      </c>
      <c r="AE69" s="296">
        <v>17</v>
      </c>
      <c r="AF69" s="296">
        <v>13</v>
      </c>
      <c r="AG69" s="296">
        <v>25</v>
      </c>
      <c r="AH69" s="296">
        <v>35</v>
      </c>
      <c r="AI69" s="296">
        <v>27</v>
      </c>
      <c r="AJ69" s="296">
        <v>23</v>
      </c>
      <c r="AK69" s="296">
        <v>26</v>
      </c>
      <c r="AL69" s="296">
        <v>20</v>
      </c>
      <c r="AM69" s="296">
        <v>22</v>
      </c>
      <c r="AN69" s="296">
        <v>22</v>
      </c>
      <c r="AO69" s="296">
        <v>29</v>
      </c>
      <c r="AP69" s="296">
        <v>34</v>
      </c>
      <c r="AQ69" s="296">
        <v>35</v>
      </c>
      <c r="AR69" s="296">
        <v>32</v>
      </c>
      <c r="AS69" s="296">
        <v>34</v>
      </c>
      <c r="AT69" s="296">
        <v>44</v>
      </c>
      <c r="AU69" s="296">
        <v>47</v>
      </c>
      <c r="AV69" s="296">
        <v>45</v>
      </c>
      <c r="AW69" s="296">
        <v>37</v>
      </c>
      <c r="AX69" s="296">
        <v>32</v>
      </c>
      <c r="AY69" s="296">
        <v>31</v>
      </c>
      <c r="AZ69" s="296">
        <v>27</v>
      </c>
      <c r="BA69" s="296">
        <v>33</v>
      </c>
      <c r="BB69" s="296">
        <v>31</v>
      </c>
      <c r="BC69" s="296">
        <v>36</v>
      </c>
      <c r="BD69" s="296">
        <v>42</v>
      </c>
      <c r="BE69" s="296">
        <v>45</v>
      </c>
      <c r="BF69" s="296">
        <v>40</v>
      </c>
      <c r="BG69" s="296">
        <v>41</v>
      </c>
      <c r="BH69" s="296">
        <v>53</v>
      </c>
      <c r="BI69" s="296">
        <v>63</v>
      </c>
      <c r="BJ69" s="296">
        <v>57</v>
      </c>
      <c r="BK69" s="296">
        <v>50</v>
      </c>
      <c r="BL69" s="296">
        <v>49</v>
      </c>
      <c r="BM69" s="296">
        <v>57</v>
      </c>
      <c r="BN69" s="296">
        <v>67</v>
      </c>
      <c r="BO69" s="296">
        <v>63</v>
      </c>
      <c r="BP69" s="296">
        <v>35</v>
      </c>
      <c r="BQ69" s="296">
        <v>44</v>
      </c>
      <c r="BR69" s="296">
        <v>45</v>
      </c>
      <c r="BS69" s="296">
        <v>36</v>
      </c>
      <c r="BT69" s="296">
        <v>34</v>
      </c>
      <c r="BU69" s="296">
        <v>45</v>
      </c>
      <c r="BV69" s="296">
        <v>47</v>
      </c>
      <c r="BW69" s="296">
        <v>50</v>
      </c>
    </row>
    <row r="70" spans="1:75" x14ac:dyDescent="0.25">
      <c r="A70" t="s">
        <v>66</v>
      </c>
      <c r="B70" s="296">
        <v>21</v>
      </c>
      <c r="C70" s="296">
        <v>11</v>
      </c>
      <c r="D70" s="296">
        <v>16</v>
      </c>
      <c r="E70" s="296">
        <v>35</v>
      </c>
      <c r="F70" s="296">
        <v>40</v>
      </c>
      <c r="G70" s="296">
        <v>35</v>
      </c>
      <c r="H70" s="296">
        <v>27</v>
      </c>
      <c r="I70" s="296">
        <v>27</v>
      </c>
      <c r="J70" s="296">
        <v>31</v>
      </c>
      <c r="K70" s="296">
        <v>37</v>
      </c>
      <c r="L70" s="296">
        <v>51</v>
      </c>
      <c r="M70" s="296">
        <v>50</v>
      </c>
      <c r="N70" s="296">
        <v>63</v>
      </c>
      <c r="O70" s="296">
        <v>67</v>
      </c>
      <c r="P70" s="296">
        <v>70</v>
      </c>
      <c r="Q70" s="296">
        <v>68</v>
      </c>
      <c r="R70" s="296">
        <v>57</v>
      </c>
      <c r="S70" s="296">
        <v>54</v>
      </c>
      <c r="T70" s="296">
        <v>59</v>
      </c>
      <c r="U70" s="296">
        <v>48</v>
      </c>
      <c r="V70" s="296">
        <v>51</v>
      </c>
      <c r="W70" s="296">
        <v>54</v>
      </c>
      <c r="X70" s="296">
        <v>49</v>
      </c>
      <c r="Y70" s="296">
        <v>40</v>
      </c>
      <c r="Z70" s="296">
        <v>47</v>
      </c>
      <c r="AA70" s="296">
        <v>38</v>
      </c>
      <c r="AB70" s="296">
        <v>45</v>
      </c>
      <c r="AC70" s="296">
        <v>63</v>
      </c>
      <c r="AD70" s="296">
        <v>69</v>
      </c>
      <c r="AE70" s="296">
        <v>64</v>
      </c>
      <c r="AF70" s="296">
        <v>55</v>
      </c>
      <c r="AG70" s="296">
        <v>73</v>
      </c>
      <c r="AH70" s="296">
        <v>71</v>
      </c>
      <c r="AI70" s="296">
        <v>78</v>
      </c>
      <c r="AJ70" s="296">
        <v>74</v>
      </c>
      <c r="AK70" s="296">
        <v>58</v>
      </c>
      <c r="AL70" s="296">
        <v>46</v>
      </c>
      <c r="AM70" s="296">
        <v>51</v>
      </c>
      <c r="AN70" s="296">
        <v>60</v>
      </c>
      <c r="AO70" s="296">
        <v>72</v>
      </c>
      <c r="AP70" s="296">
        <v>55</v>
      </c>
      <c r="AQ70" s="296">
        <v>57</v>
      </c>
      <c r="AR70" s="296">
        <v>67</v>
      </c>
      <c r="AS70" s="296">
        <v>48</v>
      </c>
      <c r="AT70" s="296">
        <v>43</v>
      </c>
      <c r="AU70" s="296">
        <v>48</v>
      </c>
      <c r="AV70" s="296">
        <v>44</v>
      </c>
      <c r="AW70" s="296">
        <v>40</v>
      </c>
      <c r="AX70" s="296">
        <v>60</v>
      </c>
      <c r="AY70" s="296">
        <v>50</v>
      </c>
      <c r="AZ70" s="296">
        <v>59</v>
      </c>
      <c r="BA70" s="296">
        <v>46</v>
      </c>
      <c r="BB70" s="296">
        <v>41</v>
      </c>
      <c r="BC70" s="296">
        <v>53</v>
      </c>
      <c r="BD70" s="296">
        <v>50</v>
      </c>
      <c r="BE70" s="296">
        <v>55</v>
      </c>
      <c r="BF70" s="296">
        <v>80</v>
      </c>
      <c r="BG70" s="296">
        <v>75</v>
      </c>
      <c r="BH70" s="296">
        <v>95</v>
      </c>
      <c r="BI70" s="296">
        <v>96</v>
      </c>
      <c r="BJ70" s="296">
        <v>99</v>
      </c>
      <c r="BK70" s="296">
        <v>85</v>
      </c>
      <c r="BL70" s="296">
        <v>66</v>
      </c>
      <c r="BM70" s="296">
        <v>56</v>
      </c>
      <c r="BN70" s="296">
        <v>64</v>
      </c>
      <c r="BO70" s="296">
        <v>72</v>
      </c>
      <c r="BP70" s="296">
        <v>78</v>
      </c>
      <c r="BQ70" s="296">
        <v>77</v>
      </c>
      <c r="BR70" s="296">
        <v>67</v>
      </c>
      <c r="BS70" s="296">
        <v>48</v>
      </c>
      <c r="BT70" s="296">
        <v>45</v>
      </c>
      <c r="BU70" s="296">
        <v>36</v>
      </c>
      <c r="BV70" s="296">
        <v>32</v>
      </c>
      <c r="BW70" s="296">
        <v>27</v>
      </c>
    </row>
    <row r="71" spans="1:75" x14ac:dyDescent="0.25">
      <c r="A71" t="s">
        <v>67</v>
      </c>
      <c r="B71" s="296">
        <v>17</v>
      </c>
      <c r="C71" s="296">
        <v>17</v>
      </c>
      <c r="D71" s="296">
        <v>25</v>
      </c>
      <c r="E71" s="296">
        <v>33</v>
      </c>
      <c r="F71" s="296">
        <v>38</v>
      </c>
      <c r="G71" s="296">
        <v>32</v>
      </c>
      <c r="H71" s="296">
        <v>44</v>
      </c>
      <c r="I71" s="296">
        <v>47</v>
      </c>
      <c r="J71" s="296">
        <v>50</v>
      </c>
      <c r="K71" s="296">
        <v>54</v>
      </c>
      <c r="L71" s="296">
        <v>54</v>
      </c>
      <c r="M71" s="296">
        <v>65</v>
      </c>
      <c r="N71" s="296">
        <v>73</v>
      </c>
      <c r="O71" s="296">
        <v>68</v>
      </c>
      <c r="P71" s="296">
        <v>63</v>
      </c>
      <c r="Q71" s="296">
        <v>63</v>
      </c>
      <c r="R71" s="296">
        <v>66</v>
      </c>
      <c r="S71" s="296">
        <v>46</v>
      </c>
      <c r="T71" s="296">
        <v>49</v>
      </c>
      <c r="U71" s="296">
        <v>58</v>
      </c>
      <c r="V71" s="296">
        <v>48</v>
      </c>
      <c r="W71" s="296">
        <v>42</v>
      </c>
      <c r="X71" s="296">
        <v>40</v>
      </c>
      <c r="Y71" s="296">
        <v>35</v>
      </c>
      <c r="Z71" s="296">
        <v>31</v>
      </c>
      <c r="AA71" s="296">
        <v>21</v>
      </c>
      <c r="AB71" s="296">
        <v>18</v>
      </c>
      <c r="AC71" s="296">
        <v>17</v>
      </c>
      <c r="AD71" s="296">
        <v>16</v>
      </c>
      <c r="AE71" s="296">
        <v>22</v>
      </c>
      <c r="AF71" s="296">
        <v>24</v>
      </c>
      <c r="AG71" s="296">
        <v>23</v>
      </c>
      <c r="AH71" s="296">
        <v>20</v>
      </c>
      <c r="AI71" s="296">
        <v>25</v>
      </c>
      <c r="AJ71" s="296">
        <v>12</v>
      </c>
      <c r="AK71" s="296">
        <v>16</v>
      </c>
      <c r="AL71" s="296">
        <v>18</v>
      </c>
      <c r="AM71" s="296">
        <v>11</v>
      </c>
      <c r="AN71" s="296">
        <v>23</v>
      </c>
      <c r="AO71" s="296">
        <v>33</v>
      </c>
      <c r="AP71" s="296">
        <v>29</v>
      </c>
      <c r="AQ71" s="296">
        <v>36</v>
      </c>
      <c r="AR71" s="296">
        <v>38</v>
      </c>
      <c r="AS71" s="296">
        <v>38</v>
      </c>
      <c r="AT71" s="296">
        <v>56</v>
      </c>
      <c r="AU71" s="296">
        <v>52</v>
      </c>
      <c r="AV71" s="296">
        <v>45</v>
      </c>
      <c r="AW71" s="296">
        <v>39</v>
      </c>
      <c r="AX71" s="296">
        <v>27</v>
      </c>
      <c r="AY71" s="296">
        <v>30</v>
      </c>
      <c r="AZ71" s="296">
        <v>21</v>
      </c>
      <c r="BA71" s="296">
        <v>29</v>
      </c>
      <c r="BB71" s="296">
        <v>25</v>
      </c>
      <c r="BC71" s="296">
        <v>20</v>
      </c>
      <c r="BD71" s="296">
        <v>19</v>
      </c>
      <c r="BE71" s="296">
        <v>21</v>
      </c>
      <c r="BF71" s="296">
        <v>20</v>
      </c>
      <c r="BG71" s="296">
        <v>19</v>
      </c>
      <c r="BH71" s="296">
        <v>14</v>
      </c>
      <c r="BI71" s="296">
        <v>9</v>
      </c>
      <c r="BJ71" s="296">
        <v>17</v>
      </c>
      <c r="BK71" s="296">
        <v>18</v>
      </c>
      <c r="BL71" s="296">
        <v>19</v>
      </c>
      <c r="BM71" s="296">
        <v>21</v>
      </c>
      <c r="BN71" s="296">
        <v>22</v>
      </c>
      <c r="BO71" s="296">
        <v>20</v>
      </c>
      <c r="BP71" s="296">
        <v>14</v>
      </c>
      <c r="BQ71" s="296">
        <v>28</v>
      </c>
      <c r="BR71" s="296">
        <v>23</v>
      </c>
      <c r="BS71" s="296">
        <v>21</v>
      </c>
      <c r="BT71" s="296">
        <v>19</v>
      </c>
      <c r="BU71" s="296">
        <v>26</v>
      </c>
      <c r="BV71" s="296">
        <v>35</v>
      </c>
      <c r="BW71" s="296">
        <v>34</v>
      </c>
    </row>
    <row r="72" spans="1:75" x14ac:dyDescent="0.25">
      <c r="A72" t="s">
        <v>68</v>
      </c>
      <c r="B72" s="296">
        <v>14</v>
      </c>
      <c r="C72" s="296">
        <v>15</v>
      </c>
      <c r="D72" s="296">
        <v>15</v>
      </c>
      <c r="E72" s="296">
        <v>12</v>
      </c>
      <c r="F72" s="296">
        <v>12</v>
      </c>
      <c r="G72" s="296">
        <v>3</v>
      </c>
      <c r="H72" s="296">
        <v>4</v>
      </c>
      <c r="I72" s="296">
        <v>5</v>
      </c>
      <c r="J72" s="296">
        <v>19</v>
      </c>
      <c r="K72" s="296">
        <v>18</v>
      </c>
      <c r="L72" s="296">
        <v>23</v>
      </c>
      <c r="M72" s="296">
        <v>26</v>
      </c>
      <c r="N72" s="296">
        <v>20</v>
      </c>
      <c r="O72" s="296">
        <v>21</v>
      </c>
      <c r="P72" s="296">
        <v>21</v>
      </c>
      <c r="Q72" s="296">
        <v>21</v>
      </c>
      <c r="R72" s="296">
        <v>25</v>
      </c>
      <c r="S72" s="296">
        <v>20</v>
      </c>
      <c r="T72" s="296">
        <v>22</v>
      </c>
      <c r="U72" s="296">
        <v>19</v>
      </c>
      <c r="V72" s="296">
        <v>14</v>
      </c>
      <c r="W72" s="296">
        <v>14</v>
      </c>
      <c r="X72" s="296">
        <v>15</v>
      </c>
      <c r="Y72" s="296">
        <v>13</v>
      </c>
      <c r="Z72" s="296">
        <v>11</v>
      </c>
      <c r="AA72" s="296">
        <v>20</v>
      </c>
      <c r="AB72" s="296">
        <v>19</v>
      </c>
      <c r="AC72" s="296">
        <v>13</v>
      </c>
      <c r="AD72" s="296">
        <v>10</v>
      </c>
      <c r="AE72" s="296">
        <v>13</v>
      </c>
      <c r="AF72" s="296">
        <v>13</v>
      </c>
      <c r="AG72" s="296">
        <v>19</v>
      </c>
      <c r="AH72" s="296">
        <v>31</v>
      </c>
      <c r="AI72" s="296">
        <v>29</v>
      </c>
      <c r="AJ72" s="296">
        <v>19</v>
      </c>
      <c r="AK72" s="296">
        <v>18</v>
      </c>
      <c r="AL72" s="296">
        <v>12</v>
      </c>
      <c r="AM72" s="296">
        <v>10</v>
      </c>
      <c r="AN72" s="296">
        <v>15</v>
      </c>
      <c r="AO72" s="296">
        <v>20</v>
      </c>
      <c r="AP72" s="296">
        <v>23</v>
      </c>
      <c r="AQ72" s="296">
        <v>36</v>
      </c>
      <c r="AR72" s="296">
        <v>20</v>
      </c>
      <c r="AS72" s="296">
        <v>13</v>
      </c>
      <c r="AT72" s="296">
        <v>16</v>
      </c>
      <c r="AU72" s="296">
        <v>17</v>
      </c>
      <c r="AV72" s="296">
        <v>20</v>
      </c>
      <c r="AW72" s="296">
        <v>12</v>
      </c>
      <c r="AX72" s="296">
        <v>14</v>
      </c>
      <c r="AY72" s="296">
        <v>26</v>
      </c>
      <c r="AZ72" s="296">
        <v>27</v>
      </c>
      <c r="BA72" s="296">
        <v>38</v>
      </c>
      <c r="BB72" s="296">
        <v>19</v>
      </c>
      <c r="BC72" s="296">
        <v>34</v>
      </c>
      <c r="BD72" s="296">
        <v>30</v>
      </c>
      <c r="BE72" s="296">
        <v>30</v>
      </c>
      <c r="BF72" s="296">
        <v>32</v>
      </c>
      <c r="BG72" s="296">
        <v>36</v>
      </c>
      <c r="BH72" s="296">
        <v>38</v>
      </c>
      <c r="BI72" s="296">
        <v>23</v>
      </c>
      <c r="BJ72" s="296">
        <v>24</v>
      </c>
      <c r="BK72" s="296">
        <v>37</v>
      </c>
      <c r="BL72" s="296">
        <v>21</v>
      </c>
      <c r="BM72" s="296">
        <v>14</v>
      </c>
      <c r="BN72" s="296">
        <v>20</v>
      </c>
      <c r="BO72" s="296">
        <v>19</v>
      </c>
      <c r="BP72" s="296">
        <v>21</v>
      </c>
      <c r="BQ72" s="296">
        <v>19</v>
      </c>
      <c r="BR72" s="296">
        <v>20</v>
      </c>
      <c r="BS72" s="296">
        <v>20</v>
      </c>
      <c r="BT72" s="296">
        <v>21</v>
      </c>
      <c r="BU72" s="296">
        <v>32</v>
      </c>
      <c r="BV72" s="296">
        <v>27</v>
      </c>
      <c r="BW72" s="296">
        <v>18</v>
      </c>
    </row>
    <row r="73" spans="1:75" x14ac:dyDescent="0.25">
      <c r="A73" t="s">
        <v>69</v>
      </c>
      <c r="B73" s="296" t="s">
        <v>18</v>
      </c>
      <c r="C73" s="296" t="s">
        <v>18</v>
      </c>
      <c r="D73" s="296" t="s">
        <v>18</v>
      </c>
      <c r="E73" s="296">
        <v>1</v>
      </c>
      <c r="F73" s="296">
        <v>1</v>
      </c>
      <c r="G73" s="296">
        <v>1</v>
      </c>
      <c r="H73" s="296">
        <v>1</v>
      </c>
      <c r="I73" s="296">
        <v>3</v>
      </c>
      <c r="J73" s="296">
        <v>3</v>
      </c>
      <c r="K73" s="296">
        <v>1</v>
      </c>
      <c r="L73" s="296">
        <v>6</v>
      </c>
      <c r="M73" s="296">
        <v>11</v>
      </c>
      <c r="N73" s="296">
        <v>12</v>
      </c>
      <c r="O73" s="296">
        <v>11</v>
      </c>
      <c r="P73" s="296">
        <v>7</v>
      </c>
      <c r="Q73" s="296">
        <v>9</v>
      </c>
      <c r="R73" s="296">
        <v>6</v>
      </c>
      <c r="S73" s="296">
        <v>2</v>
      </c>
      <c r="T73" s="296">
        <v>3</v>
      </c>
      <c r="U73" s="296">
        <v>8</v>
      </c>
      <c r="V73" s="296">
        <v>7</v>
      </c>
      <c r="W73" s="296">
        <v>4</v>
      </c>
      <c r="X73" s="296">
        <v>10</v>
      </c>
      <c r="Y73" s="296">
        <v>9</v>
      </c>
      <c r="Z73" s="296">
        <v>8</v>
      </c>
      <c r="AA73" s="296">
        <v>10</v>
      </c>
      <c r="AB73" s="296">
        <v>11</v>
      </c>
      <c r="AC73" s="296">
        <v>6</v>
      </c>
      <c r="AD73" s="296">
        <v>1</v>
      </c>
      <c r="AE73" s="296" t="s">
        <v>18</v>
      </c>
      <c r="AF73" s="296">
        <v>2</v>
      </c>
      <c r="AG73" s="296">
        <v>2</v>
      </c>
      <c r="AH73" s="296">
        <v>1</v>
      </c>
      <c r="AI73" s="296">
        <v>4</v>
      </c>
      <c r="AJ73" s="296">
        <v>7</v>
      </c>
      <c r="AK73" s="296">
        <v>7</v>
      </c>
      <c r="AL73" s="296">
        <v>3</v>
      </c>
      <c r="AM73" s="296">
        <v>5</v>
      </c>
      <c r="AN73" s="296">
        <v>6</v>
      </c>
      <c r="AO73" s="296">
        <v>6</v>
      </c>
      <c r="AP73" s="296">
        <v>5</v>
      </c>
      <c r="AQ73" s="296">
        <v>7</v>
      </c>
      <c r="AR73" s="296">
        <v>11</v>
      </c>
      <c r="AS73" s="296">
        <v>7</v>
      </c>
      <c r="AT73" s="296">
        <v>5</v>
      </c>
      <c r="AU73" s="296">
        <v>9</v>
      </c>
      <c r="AV73" s="296">
        <v>5</v>
      </c>
      <c r="AW73" s="296">
        <v>6</v>
      </c>
      <c r="AX73" s="296">
        <v>6</v>
      </c>
      <c r="AY73" s="296">
        <v>6</v>
      </c>
      <c r="AZ73" s="296">
        <v>11</v>
      </c>
      <c r="BA73" s="296">
        <v>9</v>
      </c>
      <c r="BB73" s="296">
        <v>8</v>
      </c>
      <c r="BC73" s="296">
        <v>10</v>
      </c>
      <c r="BD73" s="296">
        <v>8</v>
      </c>
      <c r="BE73" s="296">
        <v>12</v>
      </c>
      <c r="BF73" s="296">
        <v>10</v>
      </c>
      <c r="BG73" s="296">
        <v>13</v>
      </c>
      <c r="BH73" s="296">
        <v>14</v>
      </c>
      <c r="BI73" s="296">
        <v>10</v>
      </c>
      <c r="BJ73" s="296">
        <v>14</v>
      </c>
      <c r="BK73" s="296">
        <v>12</v>
      </c>
      <c r="BL73" s="296">
        <v>10</v>
      </c>
      <c r="BM73" s="296">
        <v>14</v>
      </c>
      <c r="BN73" s="296">
        <v>19</v>
      </c>
      <c r="BO73" s="296">
        <v>19</v>
      </c>
      <c r="BP73" s="296">
        <v>13</v>
      </c>
      <c r="BQ73" s="296">
        <v>11</v>
      </c>
      <c r="BR73" s="296">
        <v>17</v>
      </c>
      <c r="BS73" s="296">
        <v>16</v>
      </c>
      <c r="BT73" s="296">
        <v>9</v>
      </c>
      <c r="BU73" s="296">
        <v>12</v>
      </c>
      <c r="BV73" s="296">
        <v>7</v>
      </c>
      <c r="BW73" s="296">
        <v>9</v>
      </c>
    </row>
    <row r="74" spans="1:75" x14ac:dyDescent="0.25">
      <c r="A74" t="s">
        <v>70</v>
      </c>
      <c r="B74" s="296">
        <v>62</v>
      </c>
      <c r="C74" s="296">
        <v>84</v>
      </c>
      <c r="D74" s="296">
        <v>106</v>
      </c>
      <c r="E74" s="296">
        <v>151</v>
      </c>
      <c r="F74" s="296">
        <v>225</v>
      </c>
      <c r="G74" s="296">
        <v>214</v>
      </c>
      <c r="H74" s="296">
        <v>183</v>
      </c>
      <c r="I74" s="296">
        <v>201</v>
      </c>
      <c r="J74" s="296">
        <v>178</v>
      </c>
      <c r="K74" s="296">
        <v>171</v>
      </c>
      <c r="L74" s="296">
        <v>174</v>
      </c>
      <c r="M74" s="296">
        <v>185</v>
      </c>
      <c r="N74" s="296">
        <v>213</v>
      </c>
      <c r="O74" s="296">
        <v>213</v>
      </c>
      <c r="P74" s="296">
        <v>209</v>
      </c>
      <c r="Q74" s="296">
        <v>195</v>
      </c>
      <c r="R74" s="296">
        <v>187</v>
      </c>
      <c r="S74" s="296">
        <v>162</v>
      </c>
      <c r="T74" s="296">
        <v>193</v>
      </c>
      <c r="U74" s="296">
        <v>239</v>
      </c>
      <c r="V74" s="296">
        <v>205</v>
      </c>
      <c r="W74" s="296">
        <v>175</v>
      </c>
      <c r="X74" s="296">
        <v>166</v>
      </c>
      <c r="Y74" s="296">
        <v>158</v>
      </c>
      <c r="Z74" s="296">
        <v>160</v>
      </c>
      <c r="AA74" s="296">
        <v>144</v>
      </c>
      <c r="AB74" s="296">
        <v>150</v>
      </c>
      <c r="AC74" s="296">
        <v>127</v>
      </c>
      <c r="AD74" s="296">
        <v>128</v>
      </c>
      <c r="AE74" s="296">
        <v>123</v>
      </c>
      <c r="AF74" s="296">
        <v>150</v>
      </c>
      <c r="AG74" s="296">
        <v>172</v>
      </c>
      <c r="AH74" s="296">
        <v>172</v>
      </c>
      <c r="AI74" s="296">
        <v>142</v>
      </c>
      <c r="AJ74" s="296">
        <v>129</v>
      </c>
      <c r="AK74" s="296">
        <v>143</v>
      </c>
      <c r="AL74" s="296">
        <v>161</v>
      </c>
      <c r="AM74" s="296">
        <v>155</v>
      </c>
      <c r="AN74" s="296">
        <v>173</v>
      </c>
      <c r="AO74" s="296">
        <v>183</v>
      </c>
      <c r="AP74" s="296">
        <v>179</v>
      </c>
      <c r="AQ74" s="296">
        <v>150</v>
      </c>
      <c r="AR74" s="296">
        <v>154</v>
      </c>
      <c r="AS74" s="296">
        <v>137</v>
      </c>
      <c r="AT74" s="296">
        <v>129</v>
      </c>
      <c r="AU74" s="296">
        <v>130</v>
      </c>
      <c r="AV74" s="296">
        <v>118</v>
      </c>
      <c r="AW74" s="296">
        <v>147</v>
      </c>
      <c r="AX74" s="296">
        <v>153</v>
      </c>
      <c r="AY74" s="296">
        <v>150</v>
      </c>
      <c r="AZ74" s="296">
        <v>172</v>
      </c>
      <c r="BA74" s="296">
        <v>156</v>
      </c>
      <c r="BB74" s="296">
        <v>140</v>
      </c>
      <c r="BC74" s="296">
        <v>121</v>
      </c>
      <c r="BD74" s="296">
        <v>124</v>
      </c>
      <c r="BE74" s="296">
        <v>132</v>
      </c>
      <c r="BF74" s="296">
        <v>136</v>
      </c>
      <c r="BG74" s="296">
        <v>124</v>
      </c>
      <c r="BH74" s="296">
        <v>137</v>
      </c>
      <c r="BI74" s="296">
        <v>157</v>
      </c>
      <c r="BJ74" s="296">
        <v>129</v>
      </c>
      <c r="BK74" s="296">
        <v>114</v>
      </c>
      <c r="BL74" s="296">
        <v>131</v>
      </c>
      <c r="BM74" s="296">
        <v>127</v>
      </c>
      <c r="BN74" s="296">
        <v>136</v>
      </c>
      <c r="BO74" s="296">
        <v>112</v>
      </c>
      <c r="BP74" s="296">
        <v>145</v>
      </c>
      <c r="BQ74" s="296">
        <v>183</v>
      </c>
      <c r="BR74" s="296">
        <v>194</v>
      </c>
      <c r="BS74" s="296">
        <v>159</v>
      </c>
      <c r="BT74" s="296">
        <v>189</v>
      </c>
      <c r="BU74" s="296">
        <v>210</v>
      </c>
      <c r="BV74" s="296">
        <v>205</v>
      </c>
      <c r="BW74" s="296">
        <v>202</v>
      </c>
    </row>
    <row r="75" spans="1:75" x14ac:dyDescent="0.25">
      <c r="A75" t="s">
        <v>71</v>
      </c>
      <c r="B75" s="296">
        <v>4</v>
      </c>
      <c r="C75" s="296" t="s">
        <v>18</v>
      </c>
      <c r="D75" s="296">
        <v>4</v>
      </c>
      <c r="E75" s="296">
        <v>4</v>
      </c>
      <c r="F75" s="296">
        <v>3</v>
      </c>
      <c r="G75" s="296">
        <v>6</v>
      </c>
      <c r="H75" s="296">
        <v>6</v>
      </c>
      <c r="I75" s="296">
        <v>6</v>
      </c>
      <c r="J75" s="296">
        <v>9</v>
      </c>
      <c r="K75" s="296">
        <v>5</v>
      </c>
      <c r="L75" s="296">
        <v>7</v>
      </c>
      <c r="M75" s="296">
        <v>17</v>
      </c>
      <c r="N75" s="296">
        <v>17</v>
      </c>
      <c r="O75" s="296">
        <v>6</v>
      </c>
      <c r="P75" s="296">
        <v>8</v>
      </c>
      <c r="Q75" s="296">
        <v>15</v>
      </c>
      <c r="R75" s="296">
        <v>14</v>
      </c>
      <c r="S75" s="296">
        <v>13</v>
      </c>
      <c r="T75" s="296">
        <v>13</v>
      </c>
      <c r="U75" s="296">
        <v>21</v>
      </c>
      <c r="V75" s="296">
        <v>25</v>
      </c>
      <c r="W75" s="296">
        <v>10</v>
      </c>
      <c r="X75" s="296">
        <v>19</v>
      </c>
      <c r="Y75" s="296">
        <v>23</v>
      </c>
      <c r="Z75" s="296">
        <v>20</v>
      </c>
      <c r="AA75" s="296">
        <v>16</v>
      </c>
      <c r="AB75" s="296">
        <v>27</v>
      </c>
      <c r="AC75" s="296">
        <v>29</v>
      </c>
      <c r="AD75" s="296">
        <v>14</v>
      </c>
      <c r="AE75" s="296">
        <v>10</v>
      </c>
      <c r="AF75" s="296">
        <v>17</v>
      </c>
      <c r="AG75" s="296">
        <v>19</v>
      </c>
      <c r="AH75" s="296">
        <v>15</v>
      </c>
      <c r="AI75" s="296">
        <v>10</v>
      </c>
      <c r="AJ75" s="296">
        <v>15</v>
      </c>
      <c r="AK75" s="296">
        <v>19</v>
      </c>
      <c r="AL75" s="296">
        <v>12</v>
      </c>
      <c r="AM75" s="296">
        <v>7</v>
      </c>
      <c r="AN75" s="296">
        <v>1</v>
      </c>
      <c r="AO75" s="296">
        <v>10</v>
      </c>
      <c r="AP75" s="296">
        <v>4</v>
      </c>
      <c r="AQ75" s="296">
        <v>4</v>
      </c>
      <c r="AR75" s="296">
        <v>5</v>
      </c>
      <c r="AS75" s="296">
        <v>5</v>
      </c>
      <c r="AT75" s="296">
        <v>2</v>
      </c>
      <c r="AU75" s="296">
        <v>5</v>
      </c>
      <c r="AV75" s="296">
        <v>19</v>
      </c>
      <c r="AW75" s="296">
        <v>26</v>
      </c>
      <c r="AX75" s="296">
        <v>27</v>
      </c>
      <c r="AY75" s="296">
        <v>20</v>
      </c>
      <c r="AZ75" s="296">
        <v>22</v>
      </c>
      <c r="BA75" s="296">
        <v>19</v>
      </c>
      <c r="BB75" s="296">
        <v>20</v>
      </c>
      <c r="BC75" s="296">
        <v>8</v>
      </c>
      <c r="BD75" s="296">
        <v>10</v>
      </c>
      <c r="BE75" s="296">
        <v>11</v>
      </c>
      <c r="BF75" s="296">
        <v>10</v>
      </c>
      <c r="BG75" s="296">
        <v>12</v>
      </c>
      <c r="BH75" s="296">
        <v>29</v>
      </c>
      <c r="BI75" s="296">
        <v>22</v>
      </c>
      <c r="BJ75" s="296">
        <v>25</v>
      </c>
      <c r="BK75" s="296">
        <v>18</v>
      </c>
      <c r="BL75" s="296">
        <v>12</v>
      </c>
      <c r="BM75" s="296">
        <v>5</v>
      </c>
      <c r="BN75" s="296">
        <v>5</v>
      </c>
      <c r="BO75" s="296">
        <v>10</v>
      </c>
      <c r="BP75" s="296">
        <v>12</v>
      </c>
      <c r="BQ75" s="296">
        <v>24</v>
      </c>
      <c r="BR75" s="296">
        <v>31</v>
      </c>
      <c r="BS75" s="296">
        <v>27</v>
      </c>
      <c r="BT75" s="296">
        <v>12</v>
      </c>
      <c r="BU75" s="296">
        <v>16</v>
      </c>
      <c r="BV75" s="296">
        <v>17</v>
      </c>
      <c r="BW75" s="296">
        <v>15</v>
      </c>
    </row>
    <row r="76" spans="1:75" x14ac:dyDescent="0.25">
      <c r="A76" t="s">
        <v>72</v>
      </c>
      <c r="B76" s="296">
        <v>49</v>
      </c>
      <c r="C76" s="296">
        <v>47</v>
      </c>
      <c r="D76" s="296">
        <v>51</v>
      </c>
      <c r="E76" s="296">
        <v>59</v>
      </c>
      <c r="F76" s="296">
        <v>54</v>
      </c>
      <c r="G76" s="296">
        <v>55</v>
      </c>
      <c r="H76" s="296">
        <v>72</v>
      </c>
      <c r="I76" s="296">
        <v>63</v>
      </c>
      <c r="J76" s="296">
        <v>57</v>
      </c>
      <c r="K76" s="296">
        <v>83</v>
      </c>
      <c r="L76" s="296">
        <v>87</v>
      </c>
      <c r="M76" s="296">
        <v>88</v>
      </c>
      <c r="N76" s="296">
        <v>101</v>
      </c>
      <c r="O76" s="296">
        <v>87</v>
      </c>
      <c r="P76" s="296">
        <v>92</v>
      </c>
      <c r="Q76" s="296">
        <v>124</v>
      </c>
      <c r="R76" s="296">
        <v>134</v>
      </c>
      <c r="S76" s="296">
        <v>93</v>
      </c>
      <c r="T76" s="296">
        <v>80</v>
      </c>
      <c r="U76" s="296">
        <v>93</v>
      </c>
      <c r="V76" s="296">
        <v>85</v>
      </c>
      <c r="W76" s="296">
        <v>84</v>
      </c>
      <c r="X76" s="296">
        <v>75</v>
      </c>
      <c r="Y76" s="296">
        <v>79</v>
      </c>
      <c r="Z76" s="296">
        <v>77</v>
      </c>
      <c r="AA76" s="296">
        <v>72</v>
      </c>
      <c r="AB76" s="296">
        <v>74</v>
      </c>
      <c r="AC76" s="296">
        <v>77</v>
      </c>
      <c r="AD76" s="296">
        <v>89</v>
      </c>
      <c r="AE76" s="296">
        <v>90</v>
      </c>
      <c r="AF76" s="296">
        <v>82</v>
      </c>
      <c r="AG76" s="296">
        <v>78</v>
      </c>
      <c r="AH76" s="296">
        <v>80</v>
      </c>
      <c r="AI76" s="296">
        <v>84</v>
      </c>
      <c r="AJ76" s="296">
        <v>86</v>
      </c>
      <c r="AK76" s="296">
        <v>88</v>
      </c>
      <c r="AL76" s="296">
        <v>82</v>
      </c>
      <c r="AM76" s="296">
        <v>101</v>
      </c>
      <c r="AN76" s="296">
        <v>93</v>
      </c>
      <c r="AO76" s="296">
        <v>94</v>
      </c>
      <c r="AP76" s="296">
        <v>95</v>
      </c>
      <c r="AQ76" s="296">
        <v>77</v>
      </c>
      <c r="AR76" s="296">
        <v>90</v>
      </c>
      <c r="AS76" s="296">
        <v>79</v>
      </c>
      <c r="AT76" s="296">
        <v>76</v>
      </c>
      <c r="AU76" s="296">
        <v>85</v>
      </c>
      <c r="AV76" s="296">
        <v>79</v>
      </c>
      <c r="AW76" s="296">
        <v>85</v>
      </c>
      <c r="AX76" s="296">
        <v>81</v>
      </c>
      <c r="AY76" s="296">
        <v>80</v>
      </c>
      <c r="AZ76" s="296">
        <v>76</v>
      </c>
      <c r="BA76" s="296">
        <v>63</v>
      </c>
      <c r="BB76" s="296">
        <v>73</v>
      </c>
      <c r="BC76" s="296">
        <v>86</v>
      </c>
      <c r="BD76" s="296">
        <v>83</v>
      </c>
      <c r="BE76" s="296">
        <v>98</v>
      </c>
      <c r="BF76" s="296">
        <v>127</v>
      </c>
      <c r="BG76" s="296">
        <v>113</v>
      </c>
      <c r="BH76" s="296">
        <v>115</v>
      </c>
      <c r="BI76" s="296">
        <v>140</v>
      </c>
      <c r="BJ76" s="296">
        <v>126</v>
      </c>
      <c r="BK76" s="296">
        <v>109</v>
      </c>
      <c r="BL76" s="296">
        <v>99</v>
      </c>
      <c r="BM76" s="296">
        <v>104</v>
      </c>
      <c r="BN76" s="296">
        <v>88</v>
      </c>
      <c r="BO76" s="296">
        <v>105</v>
      </c>
      <c r="BP76" s="296">
        <v>136</v>
      </c>
      <c r="BQ76" s="296">
        <v>127</v>
      </c>
      <c r="BR76" s="296">
        <v>109</v>
      </c>
      <c r="BS76" s="296">
        <v>137</v>
      </c>
      <c r="BT76" s="296">
        <v>150</v>
      </c>
      <c r="BU76" s="296">
        <v>165</v>
      </c>
      <c r="BV76" s="296">
        <v>127</v>
      </c>
      <c r="BW76" s="296">
        <v>93</v>
      </c>
    </row>
    <row r="77" spans="1:75" x14ac:dyDescent="0.25">
      <c r="A77" t="s">
        <v>73</v>
      </c>
      <c r="B77" s="296">
        <v>31</v>
      </c>
      <c r="C77" s="296">
        <v>32</v>
      </c>
      <c r="D77" s="296">
        <v>44</v>
      </c>
      <c r="E77" s="296">
        <v>48</v>
      </c>
      <c r="F77" s="296">
        <v>56</v>
      </c>
      <c r="G77" s="296">
        <v>53</v>
      </c>
      <c r="H77" s="296">
        <v>42</v>
      </c>
      <c r="I77" s="296">
        <v>59</v>
      </c>
      <c r="J77" s="296">
        <v>78</v>
      </c>
      <c r="K77" s="296">
        <v>74</v>
      </c>
      <c r="L77" s="296">
        <v>65</v>
      </c>
      <c r="M77" s="296">
        <v>61</v>
      </c>
      <c r="N77" s="296">
        <v>62</v>
      </c>
      <c r="O77" s="296">
        <v>66</v>
      </c>
      <c r="P77" s="296">
        <v>53</v>
      </c>
      <c r="Q77" s="296">
        <v>51</v>
      </c>
      <c r="R77" s="296">
        <v>37</v>
      </c>
      <c r="S77" s="296">
        <v>37</v>
      </c>
      <c r="T77" s="296">
        <v>34</v>
      </c>
      <c r="U77" s="296">
        <v>36</v>
      </c>
      <c r="V77" s="296">
        <v>33</v>
      </c>
      <c r="W77" s="296">
        <v>40</v>
      </c>
      <c r="X77" s="296">
        <v>42</v>
      </c>
      <c r="Y77" s="296">
        <v>47</v>
      </c>
      <c r="Z77" s="296">
        <v>49</v>
      </c>
      <c r="AA77" s="296">
        <v>48</v>
      </c>
      <c r="AB77" s="296">
        <v>58</v>
      </c>
      <c r="AC77" s="296">
        <v>69</v>
      </c>
      <c r="AD77" s="296">
        <v>59</v>
      </c>
      <c r="AE77" s="296">
        <v>58</v>
      </c>
      <c r="AF77" s="296">
        <v>61</v>
      </c>
      <c r="AG77" s="296">
        <v>58</v>
      </c>
      <c r="AH77" s="296">
        <v>43</v>
      </c>
      <c r="AI77" s="296">
        <v>36</v>
      </c>
      <c r="AJ77" s="296">
        <v>41</v>
      </c>
      <c r="AK77" s="296">
        <v>55</v>
      </c>
      <c r="AL77" s="296">
        <v>59</v>
      </c>
      <c r="AM77" s="296">
        <v>78</v>
      </c>
      <c r="AN77" s="296">
        <v>81</v>
      </c>
      <c r="AO77" s="296">
        <v>64</v>
      </c>
      <c r="AP77" s="296">
        <v>49</v>
      </c>
      <c r="AQ77" s="296">
        <v>50</v>
      </c>
      <c r="AR77" s="296">
        <v>58</v>
      </c>
      <c r="AS77" s="296">
        <v>71</v>
      </c>
      <c r="AT77" s="296">
        <v>62</v>
      </c>
      <c r="AU77" s="296">
        <v>52</v>
      </c>
      <c r="AV77" s="296">
        <v>61</v>
      </c>
      <c r="AW77" s="296">
        <v>54</v>
      </c>
      <c r="AX77" s="296">
        <v>68</v>
      </c>
      <c r="AY77" s="296">
        <v>61</v>
      </c>
      <c r="AZ77" s="296">
        <v>49</v>
      </c>
      <c r="BA77" s="296">
        <v>39</v>
      </c>
      <c r="BB77" s="296">
        <v>29</v>
      </c>
      <c r="BC77" s="296">
        <v>25</v>
      </c>
      <c r="BD77" s="296">
        <v>37</v>
      </c>
      <c r="BE77" s="296">
        <v>39</v>
      </c>
      <c r="BF77" s="296">
        <v>38</v>
      </c>
      <c r="BG77" s="296">
        <v>43</v>
      </c>
      <c r="BH77" s="296">
        <v>46</v>
      </c>
      <c r="BI77" s="296">
        <v>52</v>
      </c>
      <c r="BJ77" s="296">
        <v>44</v>
      </c>
      <c r="BK77" s="296">
        <v>35</v>
      </c>
      <c r="BL77" s="296">
        <v>42</v>
      </c>
      <c r="BM77" s="296">
        <v>50</v>
      </c>
      <c r="BN77" s="296">
        <v>48</v>
      </c>
      <c r="BO77" s="296">
        <v>38</v>
      </c>
      <c r="BP77" s="296">
        <v>32</v>
      </c>
      <c r="BQ77" s="296">
        <v>35</v>
      </c>
      <c r="BR77" s="296">
        <v>36</v>
      </c>
      <c r="BS77" s="296">
        <v>42</v>
      </c>
      <c r="BT77" s="296">
        <v>42</v>
      </c>
      <c r="BU77" s="296">
        <v>39</v>
      </c>
      <c r="BV77" s="296">
        <v>33</v>
      </c>
      <c r="BW77" s="296">
        <v>44</v>
      </c>
    </row>
    <row r="78" spans="1:75" x14ac:dyDescent="0.25">
      <c r="A78" t="s">
        <v>74</v>
      </c>
      <c r="B78" s="296">
        <v>19</v>
      </c>
      <c r="C78" s="296">
        <v>12</v>
      </c>
      <c r="D78" s="296">
        <v>25</v>
      </c>
      <c r="E78" s="296">
        <v>35</v>
      </c>
      <c r="F78" s="296">
        <v>38</v>
      </c>
      <c r="G78" s="296">
        <v>38</v>
      </c>
      <c r="H78" s="296">
        <v>50</v>
      </c>
      <c r="I78" s="296">
        <v>57</v>
      </c>
      <c r="J78" s="296">
        <v>58</v>
      </c>
      <c r="K78" s="296">
        <v>60</v>
      </c>
      <c r="L78" s="296">
        <v>85</v>
      </c>
      <c r="M78" s="296">
        <v>87</v>
      </c>
      <c r="N78" s="296">
        <v>82</v>
      </c>
      <c r="O78" s="296">
        <v>62</v>
      </c>
      <c r="P78" s="296">
        <v>48</v>
      </c>
      <c r="Q78" s="296">
        <v>35</v>
      </c>
      <c r="R78" s="296">
        <v>32</v>
      </c>
      <c r="S78" s="296">
        <v>41</v>
      </c>
      <c r="T78" s="296">
        <v>36</v>
      </c>
      <c r="U78" s="296">
        <v>49</v>
      </c>
      <c r="V78" s="296">
        <v>54</v>
      </c>
      <c r="W78" s="296">
        <v>51</v>
      </c>
      <c r="X78" s="296">
        <v>44</v>
      </c>
      <c r="Y78" s="296">
        <v>47</v>
      </c>
      <c r="Z78" s="296">
        <v>38</v>
      </c>
      <c r="AA78" s="296">
        <v>38</v>
      </c>
      <c r="AB78" s="296">
        <v>34</v>
      </c>
      <c r="AC78" s="296">
        <v>42</v>
      </c>
      <c r="AD78" s="296">
        <v>39</v>
      </c>
      <c r="AE78" s="296">
        <v>35</v>
      </c>
      <c r="AF78" s="296">
        <v>23</v>
      </c>
      <c r="AG78" s="296">
        <v>23</v>
      </c>
      <c r="AH78" s="296">
        <v>21</v>
      </c>
      <c r="AI78" s="296">
        <v>19</v>
      </c>
      <c r="AJ78" s="296">
        <v>33</v>
      </c>
      <c r="AK78" s="296">
        <v>27</v>
      </c>
      <c r="AL78" s="296">
        <v>25</v>
      </c>
      <c r="AM78" s="296">
        <v>34</v>
      </c>
      <c r="AN78" s="296">
        <v>35</v>
      </c>
      <c r="AO78" s="296">
        <v>32</v>
      </c>
      <c r="AP78" s="296">
        <v>20</v>
      </c>
      <c r="AQ78" s="296">
        <v>13</v>
      </c>
      <c r="AR78" s="296">
        <v>18</v>
      </c>
      <c r="AS78" s="296">
        <v>17</v>
      </c>
      <c r="AT78" s="296">
        <v>8</v>
      </c>
      <c r="AU78" s="296">
        <v>16</v>
      </c>
      <c r="AV78" s="296">
        <v>23</v>
      </c>
      <c r="AW78" s="296">
        <v>10</v>
      </c>
      <c r="AX78" s="296">
        <v>9</v>
      </c>
      <c r="AY78" s="296">
        <v>11</v>
      </c>
      <c r="AZ78" s="296">
        <v>15</v>
      </c>
      <c r="BA78" s="296">
        <v>12</v>
      </c>
      <c r="BB78" s="296">
        <v>14</v>
      </c>
      <c r="BC78" s="296">
        <v>13</v>
      </c>
      <c r="BD78" s="296">
        <v>4</v>
      </c>
      <c r="BE78" s="296">
        <v>5</v>
      </c>
      <c r="BF78" s="296">
        <v>8</v>
      </c>
      <c r="BG78" s="296">
        <v>9</v>
      </c>
      <c r="BH78" s="296">
        <v>6</v>
      </c>
      <c r="BI78" s="296">
        <v>5</v>
      </c>
      <c r="BJ78" s="296">
        <v>3</v>
      </c>
      <c r="BK78" s="296">
        <v>1</v>
      </c>
      <c r="BL78" s="296">
        <v>10</v>
      </c>
      <c r="BM78" s="296">
        <v>11</v>
      </c>
      <c r="BN78" s="296">
        <v>14</v>
      </c>
      <c r="BO78" s="296">
        <v>12</v>
      </c>
      <c r="BP78" s="296">
        <v>11</v>
      </c>
      <c r="BQ78" s="296">
        <v>13</v>
      </c>
      <c r="BR78" s="296">
        <v>20</v>
      </c>
      <c r="BS78" s="296">
        <v>30</v>
      </c>
      <c r="BT78" s="296">
        <v>21</v>
      </c>
      <c r="BU78" s="296">
        <v>17</v>
      </c>
      <c r="BV78" s="296">
        <v>26</v>
      </c>
      <c r="BW78" s="296">
        <v>27</v>
      </c>
    </row>
    <row r="79" spans="1:75" x14ac:dyDescent="0.25">
      <c r="A79" t="s">
        <v>182</v>
      </c>
      <c r="B79" s="296" t="s">
        <v>18</v>
      </c>
      <c r="C79" s="296" t="s">
        <v>18</v>
      </c>
      <c r="D79" s="296" t="s">
        <v>18</v>
      </c>
      <c r="E79" s="296" t="s">
        <v>18</v>
      </c>
      <c r="F79" s="296" t="s">
        <v>18</v>
      </c>
      <c r="G79" s="296" t="s">
        <v>18</v>
      </c>
      <c r="H79" s="296" t="s">
        <v>18</v>
      </c>
      <c r="I79" s="296" t="s">
        <v>18</v>
      </c>
      <c r="J79" s="296" t="s">
        <v>18</v>
      </c>
      <c r="K79" s="296" t="s">
        <v>18</v>
      </c>
      <c r="L79" s="296" t="s">
        <v>18</v>
      </c>
      <c r="M79" s="296">
        <v>1</v>
      </c>
      <c r="N79" s="296">
        <v>1</v>
      </c>
      <c r="O79" s="296">
        <v>1</v>
      </c>
      <c r="P79" s="296">
        <v>1</v>
      </c>
      <c r="Q79" s="296">
        <v>1</v>
      </c>
      <c r="R79" s="296">
        <v>1</v>
      </c>
      <c r="S79" s="296">
        <v>1</v>
      </c>
      <c r="T79" s="296">
        <v>1</v>
      </c>
      <c r="U79" s="296">
        <v>1</v>
      </c>
      <c r="V79" s="296">
        <v>1</v>
      </c>
      <c r="W79" s="296">
        <v>1</v>
      </c>
      <c r="X79" s="296">
        <v>1</v>
      </c>
      <c r="Y79" s="296">
        <v>1</v>
      </c>
      <c r="Z79" s="296">
        <v>1</v>
      </c>
      <c r="AA79" s="296">
        <v>1</v>
      </c>
      <c r="AB79" s="296">
        <v>2</v>
      </c>
      <c r="AC79" s="296">
        <v>2</v>
      </c>
      <c r="AD79" s="296">
        <v>1</v>
      </c>
      <c r="AE79" s="296">
        <v>1</v>
      </c>
      <c r="AF79" s="296" t="s">
        <v>18</v>
      </c>
      <c r="AG79" s="296" t="s">
        <v>18</v>
      </c>
      <c r="AH79" s="296" t="s">
        <v>18</v>
      </c>
      <c r="AI79" s="296" t="s">
        <v>18</v>
      </c>
      <c r="AJ79" s="296" t="s">
        <v>18</v>
      </c>
      <c r="AK79" s="296" t="s">
        <v>18</v>
      </c>
      <c r="AL79" s="296" t="s">
        <v>18</v>
      </c>
      <c r="AM79" s="296" t="s">
        <v>18</v>
      </c>
      <c r="AN79" s="296" t="s">
        <v>18</v>
      </c>
      <c r="AO79" s="296" t="s">
        <v>18</v>
      </c>
      <c r="AP79" s="296" t="s">
        <v>18</v>
      </c>
      <c r="AQ79" s="296">
        <v>2</v>
      </c>
      <c r="AR79" s="296" t="s">
        <v>18</v>
      </c>
      <c r="AS79" s="296">
        <v>1</v>
      </c>
      <c r="AT79" s="296" t="s">
        <v>18</v>
      </c>
      <c r="AU79" s="296" t="s">
        <v>18</v>
      </c>
      <c r="AV79" s="296" t="s">
        <v>18</v>
      </c>
      <c r="AW79" s="296" t="s">
        <v>18</v>
      </c>
      <c r="AX79" s="296" t="s">
        <v>18</v>
      </c>
      <c r="AY79" s="296" t="s">
        <v>18</v>
      </c>
      <c r="AZ79" s="296" t="s">
        <v>18</v>
      </c>
      <c r="BA79" s="296">
        <v>1</v>
      </c>
      <c r="BB79" s="296">
        <v>1</v>
      </c>
      <c r="BC79" s="296">
        <v>1</v>
      </c>
      <c r="BD79" s="296" t="s">
        <v>18</v>
      </c>
      <c r="BE79" s="296" t="s">
        <v>18</v>
      </c>
      <c r="BF79" s="296" t="s">
        <v>18</v>
      </c>
      <c r="BG79" s="296" t="s">
        <v>18</v>
      </c>
      <c r="BH79" s="296" t="s">
        <v>18</v>
      </c>
      <c r="BI79" s="296" t="s">
        <v>18</v>
      </c>
      <c r="BJ79" s="296" t="s">
        <v>18</v>
      </c>
      <c r="BK79" s="296" t="s">
        <v>18</v>
      </c>
      <c r="BL79" s="296" t="s">
        <v>18</v>
      </c>
      <c r="BM79" s="296" t="s">
        <v>18</v>
      </c>
      <c r="BN79" s="296" t="s">
        <v>18</v>
      </c>
      <c r="BO79" s="296" t="s">
        <v>18</v>
      </c>
      <c r="BP79" s="296" t="s">
        <v>18</v>
      </c>
      <c r="BQ79" s="296" t="s">
        <v>18</v>
      </c>
      <c r="BR79" s="296" t="s">
        <v>18</v>
      </c>
      <c r="BS79" s="296" t="s">
        <v>18</v>
      </c>
      <c r="BT79" s="296" t="s">
        <v>18</v>
      </c>
      <c r="BU79" s="296" t="s">
        <v>18</v>
      </c>
      <c r="BV79" s="296" t="s">
        <v>18</v>
      </c>
      <c r="BW79" s="296" t="s">
        <v>18</v>
      </c>
    </row>
    <row r="81" spans="1:1" x14ac:dyDescent="0.25">
      <c r="A81" t="s">
        <v>2004</v>
      </c>
    </row>
    <row r="83" spans="1:1" x14ac:dyDescent="0.25">
      <c r="A83" t="s">
        <v>2012</v>
      </c>
    </row>
    <row r="103" spans="1:1" x14ac:dyDescent="0.25">
      <c r="A103" t="s">
        <v>1431</v>
      </c>
    </row>
    <row r="105" spans="1:1" x14ac:dyDescent="0.25">
      <c r="A105" s="636">
        <v>42610.589236111111</v>
      </c>
    </row>
  </sheetData>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638" bestFit="1" customWidth="1"/>
    <col min="3" max="3" width="17.26953125" style="638" bestFit="1" customWidth="1"/>
    <col min="4" max="4" width="15.90625" style="638" bestFit="1" customWidth="1"/>
    <col min="5" max="5" width="17" style="638" bestFit="1" customWidth="1"/>
    <col min="6" max="6" width="16.54296875" style="638" bestFit="1" customWidth="1"/>
    <col min="7" max="7" width="17.26953125" style="638" bestFit="1" customWidth="1"/>
    <col min="8" max="8" width="15.90625" style="638" bestFit="1" customWidth="1"/>
    <col min="9" max="9" width="17" style="638" bestFit="1" customWidth="1"/>
    <col min="10" max="10" width="16.54296875" style="638" bestFit="1" customWidth="1"/>
    <col min="11" max="11" width="17.26953125" style="638" bestFit="1" customWidth="1"/>
    <col min="12" max="12" width="15.90625" style="638" bestFit="1" customWidth="1"/>
    <col min="13" max="13" width="17" style="638" bestFit="1" customWidth="1"/>
    <col min="14" max="14" width="16.54296875" style="638" bestFit="1" customWidth="1"/>
    <col min="15" max="15" width="17.26953125" style="638" bestFit="1" customWidth="1"/>
    <col min="16" max="16" width="15.90625" style="638" bestFit="1" customWidth="1"/>
    <col min="17" max="17" width="17" style="638" bestFit="1" customWidth="1"/>
    <col min="18" max="18" width="16.54296875" style="638" bestFit="1" customWidth="1"/>
    <col min="19" max="19" width="17.26953125" style="638" bestFit="1" customWidth="1"/>
    <col min="20" max="20" width="15.90625" style="638" bestFit="1" customWidth="1"/>
    <col min="21" max="21" width="17" style="638" bestFit="1" customWidth="1"/>
    <col min="22" max="22" width="16.54296875" style="638" bestFit="1" customWidth="1"/>
    <col min="23" max="23" width="17.26953125" style="638" bestFit="1" customWidth="1"/>
    <col min="24" max="24" width="15.90625" style="638" bestFit="1" customWidth="1"/>
    <col min="25" max="25" width="17" style="638" bestFit="1" customWidth="1"/>
    <col min="26" max="26" width="16.54296875" style="638" bestFit="1" customWidth="1"/>
    <col min="27" max="27" width="17.26953125" style="638" bestFit="1" customWidth="1"/>
    <col min="28" max="28" width="15.90625" style="638" bestFit="1" customWidth="1"/>
    <col min="29" max="29" width="17" style="638" bestFit="1" customWidth="1"/>
    <col min="30" max="30" width="16.54296875" style="638" bestFit="1" customWidth="1"/>
    <col min="31" max="31" width="17.26953125" style="638" bestFit="1" customWidth="1"/>
    <col min="32" max="32" width="15.90625" style="638" bestFit="1" customWidth="1"/>
    <col min="33" max="33" width="17" style="638" bestFit="1" customWidth="1"/>
    <col min="34" max="34" width="16.54296875" style="638" bestFit="1" customWidth="1"/>
    <col min="35" max="35" width="17.26953125" style="638" bestFit="1" customWidth="1"/>
    <col min="36" max="36" width="15.90625" style="638" bestFit="1" customWidth="1"/>
    <col min="37" max="37" width="17" style="638" bestFit="1" customWidth="1"/>
    <col min="38" max="38" width="16.54296875" style="638" bestFit="1" customWidth="1"/>
    <col min="39" max="39" width="17.26953125" style="638" bestFit="1" customWidth="1"/>
    <col min="40" max="40" width="15.90625" style="638" bestFit="1" customWidth="1"/>
    <col min="41" max="41" width="17" style="638" bestFit="1" customWidth="1"/>
    <col min="42" max="42" width="16.54296875" style="638" bestFit="1" customWidth="1"/>
    <col min="43" max="43" width="17.26953125" style="638" bestFit="1" customWidth="1"/>
    <col min="44" max="44" width="15.90625" style="638" bestFit="1" customWidth="1"/>
    <col min="45" max="45" width="17" style="638" bestFit="1" customWidth="1"/>
    <col min="46" max="46" width="16.54296875" style="638" bestFit="1" customWidth="1"/>
    <col min="47" max="47" width="17.26953125" style="638" bestFit="1" customWidth="1"/>
    <col min="48" max="48" width="15.90625" style="638" bestFit="1" customWidth="1"/>
    <col min="49" max="49" width="17" style="638" bestFit="1" customWidth="1"/>
    <col min="50" max="50" width="16.54296875" style="638" bestFit="1" customWidth="1"/>
    <col min="51" max="51" width="17.26953125" style="638" bestFit="1" customWidth="1"/>
    <col min="52" max="52" width="15.90625" style="638" bestFit="1" customWidth="1"/>
    <col min="53" max="53" width="17" style="638" bestFit="1" customWidth="1"/>
    <col min="54" max="54" width="16.54296875" style="638" bestFit="1" customWidth="1"/>
    <col min="55" max="55" width="17.26953125" style="638" bestFit="1" customWidth="1"/>
    <col min="56" max="56" width="15.90625" style="638" bestFit="1" customWidth="1"/>
    <col min="57" max="57" width="17" style="638" bestFit="1" customWidth="1"/>
    <col min="58" max="58" width="16.54296875" style="638" bestFit="1" customWidth="1"/>
    <col min="59" max="59" width="17.26953125" style="638" bestFit="1" customWidth="1"/>
    <col min="60" max="60" width="15.90625" style="638" bestFit="1" customWidth="1"/>
    <col min="61" max="61" width="17" style="638" bestFit="1" customWidth="1"/>
    <col min="62" max="62" width="16.54296875" style="638" bestFit="1" customWidth="1"/>
    <col min="63" max="63" width="17.26953125" style="638" bestFit="1" customWidth="1"/>
    <col min="64" max="78" width="8.7265625" style="638"/>
  </cols>
  <sheetData>
    <row r="1" spans="1:62" x14ac:dyDescent="0.25">
      <c r="A1" t="str">
        <f>IF(ISBLANK(A24),"N.A",IF(ISNUMBER(A24),A24,IF(RIGHT(UPPER(TRIM(A24)),6)="MONTHS",UPPER(TRIM(A24)),DATEVALUE(LEFT(A24,FIND("-",A24)-1)))))</f>
        <v>N.A</v>
      </c>
      <c r="B1">
        <f t="shared" ref="B1:BJ1" si="0">IF(ISBLANK(B24),"N.A",IF(ISNUMBER(B24),B24,IF(RIGHT(UPPER(TRIM(B24)),6)="MONTHS",UPPER(TRIM(B24)),DATEVALUE(LEFT(B24,FIND("-",B24)-1)))))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row>
    <row r="2" spans="1:62" x14ac:dyDescent="0.25">
      <c r="A2" t="str">
        <f>IF(ISBLANK(A24),"N.A.",IF(ISNUMBER(A24),A24,IF(RIGHT(UPPER(TRIM(A24)),6)="MONTHS",UPPER(TRIM(A24)),DATEVALUE(A3&amp;"/"&amp;IF(OR(A3=4,A3=6,A3=9,A3=11),30,IF(A3=2,28,31))&amp;"/"&amp;YEAR(RIGHT(A24,LEN(A24)-FIND("-",A24)))))))</f>
        <v>N.A.</v>
      </c>
      <c r="B2">
        <f t="shared" ref="B2:BJ2" si="1">IF(ISBLANK(B24),"N.A.",IF(ISNUMBER(B24),B24,IF(RIGHT(UPPER(TRIM(B24)),6)="MONTHS",UPPER(TRIM(B24)),DATEVALUE(B3&amp;"/"&amp;IF(OR(B3=4,B3=6,B3=9,B3=11),30,IF(B3=2,28,31))&amp;"/"&amp;YEAR(RIGHT(B24,LEN(B24)-FIND("-",B24)))))))</f>
        <v>36160</v>
      </c>
      <c r="C2">
        <f t="shared" si="1"/>
        <v>36250</v>
      </c>
      <c r="D2">
        <f t="shared" si="1"/>
        <v>36341</v>
      </c>
      <c r="E2">
        <f t="shared" si="1"/>
        <v>36433</v>
      </c>
      <c r="F2">
        <f t="shared" si="1"/>
        <v>36525</v>
      </c>
      <c r="G2">
        <f t="shared" si="1"/>
        <v>36616</v>
      </c>
      <c r="H2">
        <f t="shared" si="1"/>
        <v>36707</v>
      </c>
      <c r="I2">
        <f t="shared" si="1"/>
        <v>36799</v>
      </c>
      <c r="J2">
        <f t="shared" si="1"/>
        <v>36891</v>
      </c>
      <c r="K2">
        <f t="shared" si="1"/>
        <v>36981</v>
      </c>
      <c r="L2">
        <f t="shared" si="1"/>
        <v>37072</v>
      </c>
      <c r="M2">
        <f t="shared" si="1"/>
        <v>37164</v>
      </c>
      <c r="N2">
        <f t="shared" si="1"/>
        <v>37256</v>
      </c>
      <c r="O2">
        <f t="shared" si="1"/>
        <v>37346</v>
      </c>
      <c r="P2">
        <f t="shared" si="1"/>
        <v>37437</v>
      </c>
      <c r="Q2">
        <f t="shared" si="1"/>
        <v>37529</v>
      </c>
      <c r="R2">
        <f t="shared" si="1"/>
        <v>37621</v>
      </c>
      <c r="S2">
        <f t="shared" si="1"/>
        <v>37711</v>
      </c>
      <c r="T2">
        <f t="shared" si="1"/>
        <v>37802</v>
      </c>
      <c r="U2">
        <f t="shared" si="1"/>
        <v>37894</v>
      </c>
      <c r="V2">
        <f t="shared" si="1"/>
        <v>37986</v>
      </c>
      <c r="W2">
        <f t="shared" si="1"/>
        <v>38077</v>
      </c>
      <c r="X2">
        <f t="shared" si="1"/>
        <v>38168</v>
      </c>
      <c r="Y2">
        <f t="shared" si="1"/>
        <v>38260</v>
      </c>
      <c r="Z2">
        <f t="shared" si="1"/>
        <v>38352</v>
      </c>
      <c r="AA2">
        <f t="shared" si="1"/>
        <v>38442</v>
      </c>
      <c r="AB2">
        <f t="shared" si="1"/>
        <v>38533</v>
      </c>
      <c r="AC2">
        <f t="shared" si="1"/>
        <v>38625</v>
      </c>
      <c r="AD2">
        <f t="shared" si="1"/>
        <v>38717</v>
      </c>
      <c r="AE2">
        <f t="shared" si="1"/>
        <v>38807</v>
      </c>
      <c r="AF2">
        <f t="shared" si="1"/>
        <v>38898</v>
      </c>
      <c r="AG2">
        <f t="shared" si="1"/>
        <v>38990</v>
      </c>
      <c r="AH2">
        <f t="shared" si="1"/>
        <v>39082</v>
      </c>
      <c r="AI2">
        <f t="shared" si="1"/>
        <v>39172</v>
      </c>
      <c r="AJ2">
        <f t="shared" si="1"/>
        <v>39263</v>
      </c>
      <c r="AK2">
        <f t="shared" si="1"/>
        <v>39355</v>
      </c>
      <c r="AL2">
        <f t="shared" si="1"/>
        <v>39447</v>
      </c>
      <c r="AM2">
        <f t="shared" si="1"/>
        <v>39538</v>
      </c>
      <c r="AN2">
        <f t="shared" si="1"/>
        <v>39629</v>
      </c>
      <c r="AO2">
        <f t="shared" si="1"/>
        <v>39721</v>
      </c>
      <c r="AP2">
        <f t="shared" si="1"/>
        <v>39813</v>
      </c>
      <c r="AQ2">
        <f t="shared" si="1"/>
        <v>39903</v>
      </c>
      <c r="AR2">
        <f t="shared" si="1"/>
        <v>39994</v>
      </c>
      <c r="AS2">
        <f t="shared" si="1"/>
        <v>40086</v>
      </c>
      <c r="AT2">
        <f t="shared" si="1"/>
        <v>40178</v>
      </c>
      <c r="AU2">
        <f t="shared" si="1"/>
        <v>40268</v>
      </c>
      <c r="AV2">
        <f t="shared" si="1"/>
        <v>40359</v>
      </c>
      <c r="AW2">
        <f t="shared" si="1"/>
        <v>40451</v>
      </c>
      <c r="AX2">
        <f t="shared" si="1"/>
        <v>40543</v>
      </c>
      <c r="AY2">
        <f t="shared" si="1"/>
        <v>40633</v>
      </c>
      <c r="AZ2">
        <f t="shared" si="1"/>
        <v>40724</v>
      </c>
      <c r="BA2">
        <f t="shared" si="1"/>
        <v>40816</v>
      </c>
      <c r="BB2">
        <f t="shared" si="1"/>
        <v>40908</v>
      </c>
      <c r="BC2">
        <f t="shared" si="1"/>
        <v>40999</v>
      </c>
      <c r="BD2">
        <f t="shared" si="1"/>
        <v>41090</v>
      </c>
      <c r="BE2">
        <f t="shared" si="1"/>
        <v>41182</v>
      </c>
      <c r="BF2">
        <f t="shared" si="1"/>
        <v>41274</v>
      </c>
      <c r="BG2">
        <f t="shared" si="1"/>
        <v>41364</v>
      </c>
      <c r="BH2">
        <f t="shared" si="1"/>
        <v>41455</v>
      </c>
      <c r="BI2">
        <f t="shared" si="1"/>
        <v>41547</v>
      </c>
      <c r="BJ2">
        <f t="shared" si="1"/>
        <v>41639</v>
      </c>
    </row>
    <row r="3" spans="1:62" x14ac:dyDescent="0.25">
      <c r="A3" t="str">
        <f>IF(OR(ISBLANK(A24),ISNUMBER(A24),RIGHT(UPPER(TRIM(A24)),6)="MONTHS"),"N.A.",MONTH(RIGHT(A24,LEN(A24)-FIND("-",A24))))</f>
        <v>N.A.</v>
      </c>
      <c r="B3">
        <f t="shared" ref="B3:BJ3" si="2">IF(OR(ISBLANK(B24),ISNUMBER(B24),RIGHT(UPPER(TRIM(B24)),6)="MONTHS"),"N.A.",MONTH(RIGHT(B24,LEN(B24)-FIND("-",B24))))</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row>
    <row r="4" spans="1:62" x14ac:dyDescent="0.25">
      <c r="A4" t="s">
        <v>1792</v>
      </c>
    </row>
    <row r="6" spans="1:62" x14ac:dyDescent="0.25">
      <c r="A6" t="s">
        <v>1793</v>
      </c>
    </row>
    <row r="8" spans="1:62" x14ac:dyDescent="0.25">
      <c r="A8" t="s">
        <v>1851</v>
      </c>
    </row>
    <row r="10" spans="1:62" x14ac:dyDescent="0.25">
      <c r="A10" t="s">
        <v>2022</v>
      </c>
    </row>
    <row r="12" spans="1:62" x14ac:dyDescent="0.25">
      <c r="A12" t="s">
        <v>1872</v>
      </c>
    </row>
    <row r="14" spans="1:62" x14ac:dyDescent="0.25">
      <c r="A14" t="s">
        <v>1854</v>
      </c>
    </row>
    <row r="16" spans="1:62" x14ac:dyDescent="0.25">
      <c r="A16" t="s">
        <v>1855</v>
      </c>
    </row>
    <row r="17" spans="1:63" x14ac:dyDescent="0.25">
      <c r="A17" t="s">
        <v>1801</v>
      </c>
    </row>
    <row r="21" spans="1:63" x14ac:dyDescent="0.25">
      <c r="A21" t="s">
        <v>2023</v>
      </c>
    </row>
    <row r="23" spans="1:63" x14ac:dyDescent="0.25">
      <c r="B23" s="638" t="s">
        <v>75</v>
      </c>
    </row>
    <row r="24" spans="1:63" x14ac:dyDescent="0.25">
      <c r="B24" s="638" t="s">
        <v>1802</v>
      </c>
      <c r="C24" s="638" t="s">
        <v>1803</v>
      </c>
      <c r="D24" s="638" t="s">
        <v>1804</v>
      </c>
      <c r="E24" s="638" t="s">
        <v>1805</v>
      </c>
      <c r="F24" s="638" t="s">
        <v>1806</v>
      </c>
      <c r="G24" s="638" t="s">
        <v>1807</v>
      </c>
      <c r="H24" s="638" t="s">
        <v>1808</v>
      </c>
      <c r="I24" s="638" t="s">
        <v>1809</v>
      </c>
      <c r="J24" s="638" t="s">
        <v>1810</v>
      </c>
      <c r="K24" s="638" t="s">
        <v>1811</v>
      </c>
      <c r="L24" s="638" t="s">
        <v>1812</v>
      </c>
      <c r="M24" s="638" t="s">
        <v>1813</v>
      </c>
      <c r="N24" s="638" t="s">
        <v>1814</v>
      </c>
      <c r="O24" s="638" t="s">
        <v>1815</v>
      </c>
      <c r="P24" s="638" t="s">
        <v>294</v>
      </c>
      <c r="Q24" s="638" t="s">
        <v>295</v>
      </c>
      <c r="R24" s="638" t="s">
        <v>296</v>
      </c>
      <c r="S24" s="638" t="s">
        <v>297</v>
      </c>
      <c r="T24" s="638" t="s">
        <v>532</v>
      </c>
      <c r="U24" s="638" t="s">
        <v>533</v>
      </c>
      <c r="V24" s="638" t="s">
        <v>534</v>
      </c>
      <c r="W24" s="638" t="s">
        <v>535</v>
      </c>
      <c r="X24" s="638" t="s">
        <v>536</v>
      </c>
      <c r="Y24" s="638" t="s">
        <v>537</v>
      </c>
      <c r="Z24" s="638" t="s">
        <v>538</v>
      </c>
      <c r="AA24" s="638" t="s">
        <v>539</v>
      </c>
      <c r="AB24" s="638" t="s">
        <v>540</v>
      </c>
      <c r="AC24" s="638" t="s">
        <v>541</v>
      </c>
      <c r="AD24" s="638" t="s">
        <v>542</v>
      </c>
      <c r="AE24" s="638" t="s">
        <v>543</v>
      </c>
      <c r="AF24" s="638" t="s">
        <v>544</v>
      </c>
      <c r="AG24" s="638" t="s">
        <v>545</v>
      </c>
      <c r="AH24" s="638" t="s">
        <v>546</v>
      </c>
      <c r="AI24" s="638" t="s">
        <v>397</v>
      </c>
      <c r="AJ24" s="638" t="s">
        <v>1816</v>
      </c>
      <c r="AK24" s="638" t="s">
        <v>1817</v>
      </c>
      <c r="AL24" s="638" t="s">
        <v>1818</v>
      </c>
      <c r="AM24" s="638" t="s">
        <v>1819</v>
      </c>
      <c r="AN24" s="638" t="s">
        <v>1820</v>
      </c>
      <c r="AO24" s="638" t="s">
        <v>1821</v>
      </c>
      <c r="AP24" s="638" t="s">
        <v>1822</v>
      </c>
      <c r="AQ24" s="638" t="s">
        <v>1823</v>
      </c>
      <c r="AR24" s="638" t="s">
        <v>1824</v>
      </c>
      <c r="AS24" s="638" t="s">
        <v>1825</v>
      </c>
      <c r="AT24" s="638" t="s">
        <v>1826</v>
      </c>
      <c r="AU24" s="638" t="s">
        <v>1827</v>
      </c>
      <c r="AV24" s="638" t="s">
        <v>1828</v>
      </c>
      <c r="AW24" s="638" t="s">
        <v>1829</v>
      </c>
      <c r="AX24" s="638" t="s">
        <v>1830</v>
      </c>
      <c r="AY24" s="638" t="s">
        <v>1831</v>
      </c>
      <c r="AZ24" s="638" t="s">
        <v>1832</v>
      </c>
      <c r="BA24" s="638" t="s">
        <v>1833</v>
      </c>
      <c r="BB24" s="638" t="s">
        <v>1834</v>
      </c>
      <c r="BC24" s="638" t="s">
        <v>1835</v>
      </c>
      <c r="BD24" s="638" t="s">
        <v>1836</v>
      </c>
      <c r="BE24" s="638" t="s">
        <v>1837</v>
      </c>
      <c r="BF24" s="638" t="s">
        <v>1838</v>
      </c>
      <c r="BG24" s="638" t="s">
        <v>1839</v>
      </c>
      <c r="BH24" s="638" t="s">
        <v>1840</v>
      </c>
      <c r="BI24" s="638" t="s">
        <v>1841</v>
      </c>
      <c r="BJ24" s="638" t="s">
        <v>1842</v>
      </c>
      <c r="BK24" s="638" t="s">
        <v>1843</v>
      </c>
    </row>
    <row r="25" spans="1:63" x14ac:dyDescent="0.25">
      <c r="B25" s="638" t="s">
        <v>1857</v>
      </c>
      <c r="C25" s="638" t="s">
        <v>1857</v>
      </c>
      <c r="D25" s="638" t="s">
        <v>1857</v>
      </c>
      <c r="E25" s="638" t="s">
        <v>1857</v>
      </c>
      <c r="F25" s="638" t="s">
        <v>1857</v>
      </c>
      <c r="G25" s="638" t="s">
        <v>1857</v>
      </c>
      <c r="H25" s="638" t="s">
        <v>1857</v>
      </c>
      <c r="I25" s="638" t="s">
        <v>1857</v>
      </c>
      <c r="J25" s="638" t="s">
        <v>1857</v>
      </c>
      <c r="K25" s="638" t="s">
        <v>1857</v>
      </c>
      <c r="L25" s="638" t="s">
        <v>1857</v>
      </c>
      <c r="M25" s="638" t="s">
        <v>1857</v>
      </c>
      <c r="N25" s="638" t="s">
        <v>1857</v>
      </c>
      <c r="O25" s="638" t="s">
        <v>1857</v>
      </c>
      <c r="P25" s="638" t="s">
        <v>1857</v>
      </c>
      <c r="Q25" s="638" t="s">
        <v>1857</v>
      </c>
      <c r="R25" s="638" t="s">
        <v>1857</v>
      </c>
      <c r="S25" s="638" t="s">
        <v>1857</v>
      </c>
      <c r="T25" s="638" t="s">
        <v>1857</v>
      </c>
      <c r="U25" s="638" t="s">
        <v>1857</v>
      </c>
      <c r="V25" s="638" t="s">
        <v>1857</v>
      </c>
      <c r="W25" s="638" t="s">
        <v>1857</v>
      </c>
      <c r="X25" s="638" t="s">
        <v>1857</v>
      </c>
      <c r="Y25" s="638" t="s">
        <v>1857</v>
      </c>
      <c r="Z25" s="638" t="s">
        <v>1857</v>
      </c>
      <c r="AA25" s="638" t="s">
        <v>1857</v>
      </c>
      <c r="AB25" s="638" t="s">
        <v>1857</v>
      </c>
      <c r="AC25" s="638" t="s">
        <v>1857</v>
      </c>
      <c r="AD25" s="638" t="s">
        <v>1857</v>
      </c>
      <c r="AE25" s="638" t="s">
        <v>1857</v>
      </c>
      <c r="AF25" s="638" t="s">
        <v>1857</v>
      </c>
      <c r="AG25" s="638" t="s">
        <v>1857</v>
      </c>
      <c r="AH25" s="638" t="s">
        <v>1857</v>
      </c>
      <c r="AI25" s="638" t="s">
        <v>1857</v>
      </c>
      <c r="AJ25" s="638" t="s">
        <v>1857</v>
      </c>
      <c r="AK25" s="638" t="s">
        <v>1857</v>
      </c>
      <c r="AL25" s="638" t="s">
        <v>1857</v>
      </c>
      <c r="AM25" s="638" t="s">
        <v>1857</v>
      </c>
      <c r="AN25" s="638" t="s">
        <v>1857</v>
      </c>
      <c r="AO25" s="638" t="s">
        <v>1857</v>
      </c>
      <c r="AP25" s="638" t="s">
        <v>1857</v>
      </c>
      <c r="AQ25" s="638" t="s">
        <v>1857</v>
      </c>
      <c r="AR25" s="638" t="s">
        <v>1857</v>
      </c>
      <c r="AS25" s="638" t="s">
        <v>1857</v>
      </c>
      <c r="AT25" s="638" t="s">
        <v>1857</v>
      </c>
      <c r="AU25" s="638" t="s">
        <v>1857</v>
      </c>
      <c r="AV25" s="638" t="s">
        <v>1857</v>
      </c>
      <c r="AW25" s="638" t="s">
        <v>1857</v>
      </c>
      <c r="AX25" s="638" t="s">
        <v>1857</v>
      </c>
      <c r="AY25" s="638" t="s">
        <v>1857</v>
      </c>
      <c r="AZ25" s="638" t="s">
        <v>1857</v>
      </c>
      <c r="BA25" s="638" t="s">
        <v>1857</v>
      </c>
      <c r="BB25" s="638" t="s">
        <v>1857</v>
      </c>
      <c r="BC25" s="638" t="s">
        <v>1857</v>
      </c>
      <c r="BD25" s="638" t="s">
        <v>1857</v>
      </c>
      <c r="BE25" s="638" t="s">
        <v>1857</v>
      </c>
      <c r="BF25" s="638" t="s">
        <v>1857</v>
      </c>
      <c r="BG25" s="638" t="s">
        <v>1857</v>
      </c>
      <c r="BH25" s="638" t="s">
        <v>1857</v>
      </c>
      <c r="BI25" s="638" t="s">
        <v>1857</v>
      </c>
      <c r="BJ25" s="638" t="s">
        <v>1857</v>
      </c>
      <c r="BK25" s="638" t="s">
        <v>1857</v>
      </c>
    </row>
    <row r="26" spans="1:63" x14ac:dyDescent="0.25">
      <c r="A26" t="s">
        <v>484</v>
      </c>
    </row>
    <row r="27" spans="1:63" x14ac:dyDescent="0.25">
      <c r="A27" t="s">
        <v>485</v>
      </c>
      <c r="B27" s="638">
        <v>12.9</v>
      </c>
      <c r="C27" s="638">
        <v>12.3</v>
      </c>
      <c r="D27" s="638">
        <v>12.2</v>
      </c>
      <c r="E27" s="638">
        <v>11.9</v>
      </c>
      <c r="F27" s="638">
        <v>11.9</v>
      </c>
      <c r="G27" s="638">
        <v>12.7</v>
      </c>
      <c r="H27" s="638">
        <v>12.9</v>
      </c>
      <c r="I27" s="638">
        <v>13.4</v>
      </c>
      <c r="J27" s="638">
        <v>13.9</v>
      </c>
      <c r="K27" s="638">
        <v>13.4</v>
      </c>
      <c r="L27" s="638">
        <v>13.6</v>
      </c>
      <c r="M27" s="638">
        <v>13.2</v>
      </c>
      <c r="N27" s="638">
        <v>13.5</v>
      </c>
      <c r="O27" s="638">
        <v>13.6</v>
      </c>
      <c r="P27" s="638">
        <v>13.5</v>
      </c>
      <c r="Q27" s="638">
        <v>13.9</v>
      </c>
      <c r="R27" s="638">
        <v>13.3</v>
      </c>
      <c r="S27" s="638">
        <v>13.2</v>
      </c>
      <c r="T27" s="638">
        <v>13.3</v>
      </c>
      <c r="U27" s="638">
        <v>12.7</v>
      </c>
      <c r="V27" s="638">
        <v>12.4</v>
      </c>
      <c r="W27" s="638">
        <v>12.9</v>
      </c>
      <c r="X27" s="638">
        <v>13.3</v>
      </c>
      <c r="Y27" s="638">
        <v>13.5</v>
      </c>
      <c r="Z27" s="638">
        <v>14</v>
      </c>
      <c r="AA27" s="638">
        <v>13.9</v>
      </c>
      <c r="AB27" s="638">
        <v>13.6</v>
      </c>
      <c r="AC27" s="638">
        <v>13.9</v>
      </c>
      <c r="AD27" s="638">
        <v>13.9</v>
      </c>
      <c r="AE27" s="638">
        <v>13.9</v>
      </c>
      <c r="AF27" s="638">
        <v>13.8</v>
      </c>
      <c r="AG27" s="638">
        <v>13</v>
      </c>
      <c r="AH27" s="638">
        <v>12.4</v>
      </c>
      <c r="AI27" s="638">
        <v>11.9</v>
      </c>
      <c r="AJ27" s="638">
        <v>11.6</v>
      </c>
      <c r="AK27" s="638">
        <v>11.4</v>
      </c>
      <c r="AL27" s="638">
        <v>11.5</v>
      </c>
      <c r="AM27" s="638">
        <v>11.6</v>
      </c>
      <c r="AN27" s="638">
        <v>12</v>
      </c>
      <c r="AO27" s="638">
        <v>12.4</v>
      </c>
      <c r="AP27" s="638">
        <v>12.4</v>
      </c>
      <c r="AQ27" s="638">
        <v>12.5</v>
      </c>
      <c r="AR27" s="638">
        <v>12.3</v>
      </c>
      <c r="AS27" s="638">
        <v>11.7</v>
      </c>
      <c r="AT27" s="638">
        <v>11.5</v>
      </c>
      <c r="AU27" s="638">
        <v>11.4</v>
      </c>
      <c r="AV27" s="638">
        <v>11.8</v>
      </c>
      <c r="AW27" s="638">
        <v>12</v>
      </c>
      <c r="AX27" s="638">
        <v>12.1</v>
      </c>
      <c r="AY27" s="638">
        <v>12</v>
      </c>
      <c r="AZ27" s="638">
        <v>11.7</v>
      </c>
      <c r="BA27" s="638">
        <v>12.4</v>
      </c>
      <c r="BB27" s="638">
        <v>12</v>
      </c>
      <c r="BC27" s="638">
        <v>12.4</v>
      </c>
      <c r="BD27" s="638">
        <v>11.9</v>
      </c>
      <c r="BE27" s="638">
        <v>11.2</v>
      </c>
      <c r="BF27" s="638">
        <v>11.2</v>
      </c>
      <c r="BG27" s="638">
        <v>11.1</v>
      </c>
      <c r="BH27" s="638">
        <v>11.4</v>
      </c>
      <c r="BI27" s="638">
        <v>11.5</v>
      </c>
      <c r="BJ27" s="638">
        <v>11.3</v>
      </c>
      <c r="BK27" s="638">
        <v>11.5</v>
      </c>
    </row>
    <row r="28" spans="1:63" x14ac:dyDescent="0.25">
      <c r="A28" t="s">
        <v>486</v>
      </c>
      <c r="B28" s="638">
        <v>24</v>
      </c>
      <c r="C28" s="638">
        <v>22.9</v>
      </c>
      <c r="D28" s="638">
        <v>21.8</v>
      </c>
      <c r="E28" s="638">
        <v>22.1</v>
      </c>
      <c r="F28" s="638">
        <v>24.6</v>
      </c>
      <c r="G28" s="638">
        <v>22</v>
      </c>
      <c r="H28" s="638">
        <v>23.4</v>
      </c>
      <c r="I28" s="638">
        <v>23.6</v>
      </c>
      <c r="J28" s="638">
        <v>23.8</v>
      </c>
      <c r="K28" s="638">
        <v>22.7</v>
      </c>
      <c r="L28" s="638">
        <v>21.3</v>
      </c>
      <c r="M28" s="638">
        <v>21</v>
      </c>
      <c r="N28" s="638">
        <v>20.8</v>
      </c>
      <c r="O28" s="638">
        <v>20.7</v>
      </c>
      <c r="P28" s="638">
        <v>24.2</v>
      </c>
      <c r="Q28" s="638">
        <v>23</v>
      </c>
      <c r="R28" s="638">
        <v>22.3</v>
      </c>
      <c r="S28" s="638">
        <v>21.7</v>
      </c>
      <c r="T28" s="638">
        <v>19.7</v>
      </c>
      <c r="U28" s="638">
        <v>20.100000000000001</v>
      </c>
      <c r="V28" s="638">
        <v>18.7</v>
      </c>
      <c r="W28" s="638">
        <v>19.399999999999999</v>
      </c>
      <c r="X28" s="638">
        <v>20.100000000000001</v>
      </c>
      <c r="Y28" s="638">
        <v>21.5</v>
      </c>
      <c r="Z28" s="638">
        <v>21.6</v>
      </c>
      <c r="AA28" s="638">
        <v>23.2</v>
      </c>
      <c r="AB28" s="638">
        <v>23.1</v>
      </c>
      <c r="AC28" s="638">
        <v>23.7</v>
      </c>
      <c r="AD28" s="638">
        <v>24.4</v>
      </c>
      <c r="AE28" s="638">
        <v>24</v>
      </c>
      <c r="AF28" s="638">
        <v>24.5</v>
      </c>
      <c r="AG28" s="638">
        <v>23.1</v>
      </c>
      <c r="AH28" s="638">
        <v>21.8</v>
      </c>
      <c r="AI28" s="638">
        <v>21.6</v>
      </c>
      <c r="AJ28" s="638">
        <v>22.2</v>
      </c>
      <c r="AK28" s="638">
        <v>22.3</v>
      </c>
      <c r="AL28" s="638">
        <v>22.5</v>
      </c>
      <c r="AM28" s="638">
        <v>22.2</v>
      </c>
      <c r="AN28" s="638">
        <v>22.7</v>
      </c>
      <c r="AO28" s="638">
        <v>19.5</v>
      </c>
      <c r="AP28" s="638">
        <v>16.5</v>
      </c>
      <c r="AQ28" s="638">
        <v>16.399999999999999</v>
      </c>
      <c r="AR28" s="638">
        <v>13.8</v>
      </c>
      <c r="AS28" s="638">
        <v>12.8</v>
      </c>
      <c r="AT28" s="638">
        <v>14.7</v>
      </c>
      <c r="AU28" s="638">
        <v>15.1</v>
      </c>
      <c r="AV28" s="638">
        <v>13.3</v>
      </c>
      <c r="AW28" s="638">
        <v>17.5</v>
      </c>
      <c r="AX28" s="638">
        <v>14.9</v>
      </c>
      <c r="AY28" s="638">
        <v>11.8</v>
      </c>
      <c r="AZ28" s="638">
        <v>15.8</v>
      </c>
      <c r="BA28" s="638">
        <v>15.2</v>
      </c>
      <c r="BB28" s="638">
        <v>13.9</v>
      </c>
      <c r="BC28" s="638">
        <v>14.8</v>
      </c>
      <c r="BD28" s="638">
        <v>15</v>
      </c>
      <c r="BE28" s="638">
        <v>15</v>
      </c>
      <c r="BF28" s="638">
        <v>17.8</v>
      </c>
      <c r="BG28" s="638">
        <v>16.5</v>
      </c>
      <c r="BH28" s="638">
        <v>12.8</v>
      </c>
      <c r="BI28" s="638">
        <v>14.7</v>
      </c>
      <c r="BJ28" s="638">
        <v>15.1</v>
      </c>
      <c r="BK28" s="638">
        <v>16.2</v>
      </c>
    </row>
    <row r="29" spans="1:63" x14ac:dyDescent="0.25">
      <c r="A29" t="s">
        <v>487</v>
      </c>
      <c r="B29" s="638" t="s">
        <v>18</v>
      </c>
      <c r="C29" s="638" t="s">
        <v>18</v>
      </c>
      <c r="D29" s="638" t="s">
        <v>18</v>
      </c>
      <c r="E29" s="638" t="s">
        <v>18</v>
      </c>
      <c r="F29" s="638" t="s">
        <v>18</v>
      </c>
      <c r="G29" s="638" t="s">
        <v>18</v>
      </c>
      <c r="H29" s="638" t="s">
        <v>18</v>
      </c>
      <c r="I29" s="638" t="s">
        <v>18</v>
      </c>
      <c r="J29" s="638" t="s">
        <v>18</v>
      </c>
      <c r="K29" s="638" t="s">
        <v>18</v>
      </c>
      <c r="L29" s="638" t="s">
        <v>18</v>
      </c>
      <c r="M29" s="638" t="s">
        <v>18</v>
      </c>
      <c r="N29" s="638" t="s">
        <v>18</v>
      </c>
      <c r="O29" s="638" t="s">
        <v>18</v>
      </c>
      <c r="P29" s="638" t="s">
        <v>18</v>
      </c>
      <c r="Q29" s="638" t="s">
        <v>18</v>
      </c>
      <c r="R29" s="638" t="s">
        <v>18</v>
      </c>
      <c r="S29" s="638" t="s">
        <v>18</v>
      </c>
      <c r="T29" s="638" t="s">
        <v>18</v>
      </c>
      <c r="U29" s="638" t="s">
        <v>18</v>
      </c>
      <c r="V29" s="638" t="s">
        <v>18</v>
      </c>
      <c r="W29" s="638" t="s">
        <v>18</v>
      </c>
      <c r="X29" s="638" t="s">
        <v>18</v>
      </c>
      <c r="Y29" s="638" t="s">
        <v>18</v>
      </c>
      <c r="Z29" s="638" t="s">
        <v>18</v>
      </c>
      <c r="AA29" s="638" t="s">
        <v>18</v>
      </c>
      <c r="AB29" s="638" t="s">
        <v>18</v>
      </c>
      <c r="AC29" s="638" t="s">
        <v>18</v>
      </c>
      <c r="AD29" s="638" t="s">
        <v>18</v>
      </c>
      <c r="AE29" s="638" t="s">
        <v>18</v>
      </c>
      <c r="AF29" s="638" t="s">
        <v>18</v>
      </c>
      <c r="AG29" s="638" t="s">
        <v>18</v>
      </c>
      <c r="AH29" s="638" t="s">
        <v>18</v>
      </c>
      <c r="AI29" s="638" t="s">
        <v>18</v>
      </c>
      <c r="AJ29" s="638" t="s">
        <v>18</v>
      </c>
      <c r="AK29" s="638" t="s">
        <v>18</v>
      </c>
      <c r="AL29" s="638" t="s">
        <v>18</v>
      </c>
      <c r="AM29" s="638" t="s">
        <v>18</v>
      </c>
      <c r="AN29" s="638" t="s">
        <v>18</v>
      </c>
      <c r="AO29" s="638" t="s">
        <v>18</v>
      </c>
      <c r="AP29" s="638" t="s">
        <v>18</v>
      </c>
      <c r="AQ29" s="638" t="s">
        <v>18</v>
      </c>
      <c r="AR29" s="638" t="s">
        <v>18</v>
      </c>
      <c r="AS29" s="638" t="s">
        <v>18</v>
      </c>
      <c r="AT29" s="638" t="s">
        <v>18</v>
      </c>
      <c r="AU29" s="638" t="s">
        <v>18</v>
      </c>
      <c r="AV29" s="638" t="s">
        <v>18</v>
      </c>
      <c r="AW29" s="638" t="s">
        <v>18</v>
      </c>
      <c r="AX29" s="638" t="s">
        <v>18</v>
      </c>
      <c r="AY29" s="638" t="s">
        <v>18</v>
      </c>
      <c r="AZ29" s="638" t="s">
        <v>18</v>
      </c>
      <c r="BA29" s="638" t="s">
        <v>18</v>
      </c>
      <c r="BB29" s="638" t="s">
        <v>18</v>
      </c>
      <c r="BC29" s="638" t="s">
        <v>18</v>
      </c>
      <c r="BD29" s="638" t="s">
        <v>18</v>
      </c>
      <c r="BE29" s="638" t="s">
        <v>18</v>
      </c>
      <c r="BF29" s="638" t="s">
        <v>18</v>
      </c>
      <c r="BG29" s="638" t="s">
        <v>18</v>
      </c>
      <c r="BH29" s="638" t="s">
        <v>18</v>
      </c>
      <c r="BI29" s="638" t="s">
        <v>18</v>
      </c>
      <c r="BJ29" s="638" t="s">
        <v>18</v>
      </c>
      <c r="BK29" s="638" t="s">
        <v>18</v>
      </c>
    </row>
    <row r="30" spans="1:63" x14ac:dyDescent="0.25">
      <c r="A30" t="s">
        <v>19</v>
      </c>
      <c r="B30" s="638">
        <v>33.299999999999997</v>
      </c>
      <c r="C30" s="638">
        <v>12.5</v>
      </c>
      <c r="D30" s="638">
        <v>8.3000000000000007</v>
      </c>
      <c r="E30" s="638" t="s">
        <v>18</v>
      </c>
      <c r="F30" s="638">
        <v>12.5</v>
      </c>
      <c r="G30" s="638">
        <v>33.299999999999997</v>
      </c>
      <c r="H30" s="638">
        <v>45.5</v>
      </c>
      <c r="I30" s="638">
        <v>35.700000000000003</v>
      </c>
      <c r="J30" s="638">
        <v>30.8</v>
      </c>
      <c r="K30" s="638">
        <v>18.2</v>
      </c>
      <c r="L30" s="638">
        <v>20</v>
      </c>
      <c r="M30" s="638">
        <v>18.2</v>
      </c>
      <c r="N30" s="638">
        <v>10</v>
      </c>
      <c r="O30" s="638" t="s">
        <v>18</v>
      </c>
      <c r="P30" s="638" t="s">
        <v>18</v>
      </c>
      <c r="Q30" s="638" t="s">
        <v>18</v>
      </c>
      <c r="R30" s="638" t="s">
        <v>18</v>
      </c>
      <c r="S30" s="638" t="s">
        <v>18</v>
      </c>
      <c r="T30" s="638" t="s">
        <v>18</v>
      </c>
      <c r="U30" s="638" t="s">
        <v>18</v>
      </c>
      <c r="V30" s="638" t="s">
        <v>18</v>
      </c>
      <c r="W30" s="638">
        <v>6.7</v>
      </c>
      <c r="X30" s="638">
        <v>9.1</v>
      </c>
      <c r="Y30" s="638">
        <v>7.1</v>
      </c>
      <c r="Z30" s="638">
        <v>7.7</v>
      </c>
      <c r="AA30" s="638" t="s">
        <v>18</v>
      </c>
      <c r="AB30" s="638" t="s">
        <v>18</v>
      </c>
      <c r="AC30" s="638" t="s">
        <v>18</v>
      </c>
      <c r="AD30" s="638" t="s">
        <v>18</v>
      </c>
      <c r="AE30" s="638" t="s">
        <v>18</v>
      </c>
      <c r="AF30" s="638" t="s">
        <v>18</v>
      </c>
      <c r="AG30" s="638" t="s">
        <v>18</v>
      </c>
      <c r="AH30" s="638">
        <v>37.5</v>
      </c>
      <c r="AI30" s="638">
        <v>40</v>
      </c>
      <c r="AJ30" s="638">
        <v>30.8</v>
      </c>
      <c r="AK30" s="638">
        <v>28.6</v>
      </c>
      <c r="AL30" s="638">
        <v>7.1</v>
      </c>
      <c r="AM30" s="638" t="s">
        <v>18</v>
      </c>
      <c r="AN30" s="638" t="s">
        <v>18</v>
      </c>
      <c r="AO30" s="638" t="s">
        <v>18</v>
      </c>
      <c r="AP30" s="638">
        <v>29.4</v>
      </c>
      <c r="AQ30" s="638">
        <v>31.3</v>
      </c>
      <c r="AR30" s="638">
        <v>31.3</v>
      </c>
      <c r="AS30" s="638">
        <v>41.7</v>
      </c>
      <c r="AT30" s="638">
        <v>16.7</v>
      </c>
      <c r="AU30" s="638">
        <v>14.3</v>
      </c>
      <c r="AV30" s="638">
        <v>20</v>
      </c>
      <c r="AW30" s="638">
        <v>22.2</v>
      </c>
      <c r="AX30" s="638">
        <v>12.5</v>
      </c>
      <c r="AY30" s="638">
        <v>15.4</v>
      </c>
      <c r="AZ30" s="638">
        <v>15.4</v>
      </c>
      <c r="BA30" s="638">
        <v>15.4</v>
      </c>
      <c r="BB30" s="638">
        <v>15.4</v>
      </c>
      <c r="BC30" s="638">
        <v>20</v>
      </c>
      <c r="BD30" s="638" t="s">
        <v>18</v>
      </c>
      <c r="BE30" s="638" t="s">
        <v>18</v>
      </c>
      <c r="BF30" s="638" t="s">
        <v>18</v>
      </c>
      <c r="BG30" s="638" t="s">
        <v>18</v>
      </c>
      <c r="BH30" s="638" t="s">
        <v>18</v>
      </c>
      <c r="BI30" s="638" t="s">
        <v>18</v>
      </c>
      <c r="BJ30" s="638" t="s">
        <v>18</v>
      </c>
      <c r="BK30" s="638" t="s">
        <v>18</v>
      </c>
    </row>
    <row r="31" spans="1:63" x14ac:dyDescent="0.25">
      <c r="A31" t="s">
        <v>20</v>
      </c>
      <c r="B31" s="638">
        <v>11.8</v>
      </c>
      <c r="C31" s="638">
        <v>9.5</v>
      </c>
      <c r="D31" s="638">
        <v>10.5</v>
      </c>
      <c r="E31" s="638">
        <v>12.3</v>
      </c>
      <c r="F31" s="638">
        <v>16.2</v>
      </c>
      <c r="G31" s="638">
        <v>20.9</v>
      </c>
      <c r="H31" s="638">
        <v>18.3</v>
      </c>
      <c r="I31" s="638">
        <v>24.4</v>
      </c>
      <c r="J31" s="638">
        <v>23.4</v>
      </c>
      <c r="K31" s="638">
        <v>19.399999999999999</v>
      </c>
      <c r="L31" s="638">
        <v>17.7</v>
      </c>
      <c r="M31" s="638">
        <v>10.9</v>
      </c>
      <c r="N31" s="638">
        <v>10.6</v>
      </c>
      <c r="O31" s="638">
        <v>12.6</v>
      </c>
      <c r="P31" s="638">
        <v>14.2</v>
      </c>
      <c r="Q31" s="638">
        <v>18</v>
      </c>
      <c r="R31" s="638">
        <v>18.399999999999999</v>
      </c>
      <c r="S31" s="638">
        <v>17.2</v>
      </c>
      <c r="T31" s="638">
        <v>19.8</v>
      </c>
      <c r="U31" s="638">
        <v>14.4</v>
      </c>
      <c r="V31" s="638">
        <v>7.9</v>
      </c>
      <c r="W31" s="638">
        <v>6.7</v>
      </c>
      <c r="X31" s="638">
        <v>5.6</v>
      </c>
      <c r="Y31" s="638">
        <v>5.2</v>
      </c>
      <c r="Z31" s="638">
        <v>7.1</v>
      </c>
      <c r="AA31" s="638">
        <v>11.1</v>
      </c>
      <c r="AB31" s="638">
        <v>11.7</v>
      </c>
      <c r="AC31" s="638">
        <v>14.8</v>
      </c>
      <c r="AD31" s="638">
        <v>14.6</v>
      </c>
      <c r="AE31" s="638">
        <v>14.7</v>
      </c>
      <c r="AF31" s="638">
        <v>16.100000000000001</v>
      </c>
      <c r="AG31" s="638">
        <v>12.3</v>
      </c>
      <c r="AH31" s="638">
        <v>12.9</v>
      </c>
      <c r="AI31" s="638">
        <v>11.5</v>
      </c>
      <c r="AJ31" s="638">
        <v>12.2</v>
      </c>
      <c r="AK31" s="638">
        <v>12.4</v>
      </c>
      <c r="AL31" s="638">
        <v>13</v>
      </c>
      <c r="AM31" s="638">
        <v>14.7</v>
      </c>
      <c r="AN31" s="638">
        <v>15.7</v>
      </c>
      <c r="AO31" s="638">
        <v>20.399999999999999</v>
      </c>
      <c r="AP31" s="638">
        <v>19.7</v>
      </c>
      <c r="AQ31" s="638">
        <v>20.3</v>
      </c>
      <c r="AR31" s="638">
        <v>17.5</v>
      </c>
      <c r="AS31" s="638">
        <v>15.8</v>
      </c>
      <c r="AT31" s="638">
        <v>13.3</v>
      </c>
      <c r="AU31" s="638">
        <v>10.8</v>
      </c>
      <c r="AV31" s="638">
        <v>11</v>
      </c>
      <c r="AW31" s="638">
        <v>9.9</v>
      </c>
      <c r="AX31" s="638">
        <v>9.9</v>
      </c>
      <c r="AY31" s="638">
        <v>6.9</v>
      </c>
      <c r="AZ31" s="638">
        <v>6.7</v>
      </c>
      <c r="BA31" s="638">
        <v>9.9</v>
      </c>
      <c r="BB31" s="638">
        <v>10.7</v>
      </c>
      <c r="BC31" s="638">
        <v>17.3</v>
      </c>
      <c r="BD31" s="638">
        <v>17.899999999999999</v>
      </c>
      <c r="BE31" s="638">
        <v>16.8</v>
      </c>
      <c r="BF31" s="638">
        <v>12.6</v>
      </c>
      <c r="BG31" s="638">
        <v>8.1</v>
      </c>
      <c r="BH31" s="638">
        <v>9</v>
      </c>
      <c r="BI31" s="638">
        <v>9</v>
      </c>
      <c r="BJ31" s="638">
        <v>14.9</v>
      </c>
      <c r="BK31" s="638">
        <v>20</v>
      </c>
    </row>
    <row r="32" spans="1:63" x14ac:dyDescent="0.25">
      <c r="A32" t="s">
        <v>21</v>
      </c>
      <c r="B32" s="638">
        <v>23.1</v>
      </c>
      <c r="C32" s="638">
        <v>21.7</v>
      </c>
      <c r="D32" s="638">
        <v>17.2</v>
      </c>
      <c r="E32" s="638">
        <v>14.8</v>
      </c>
      <c r="F32" s="638">
        <v>11.5</v>
      </c>
      <c r="G32" s="638">
        <v>21.1</v>
      </c>
      <c r="H32" s="638">
        <v>33.299999999999997</v>
      </c>
      <c r="I32" s="638">
        <v>50</v>
      </c>
      <c r="J32" s="638">
        <v>41.2</v>
      </c>
      <c r="K32" s="638">
        <v>21.1</v>
      </c>
      <c r="L32" s="638">
        <v>17.600000000000001</v>
      </c>
      <c r="M32" s="638">
        <v>9.5</v>
      </c>
      <c r="N32" s="638">
        <v>10.5</v>
      </c>
      <c r="O32" s="638">
        <v>11.8</v>
      </c>
      <c r="P32" s="638">
        <v>22.7</v>
      </c>
      <c r="Q32" s="638">
        <v>31.6</v>
      </c>
      <c r="R32" s="638">
        <v>37.5</v>
      </c>
      <c r="S32" s="638">
        <v>39.1</v>
      </c>
      <c r="T32" s="638">
        <v>25</v>
      </c>
      <c r="U32" s="638">
        <v>13.3</v>
      </c>
      <c r="V32" s="638">
        <v>5.3</v>
      </c>
      <c r="W32" s="638">
        <v>26.5</v>
      </c>
      <c r="X32" s="638">
        <v>28.9</v>
      </c>
      <c r="Y32" s="638">
        <v>28.2</v>
      </c>
      <c r="Z32" s="638">
        <v>34.4</v>
      </c>
      <c r="AA32" s="638">
        <v>19</v>
      </c>
      <c r="AB32" s="638">
        <v>9.5</v>
      </c>
      <c r="AC32" s="638">
        <v>12.5</v>
      </c>
      <c r="AD32" s="638">
        <v>22.2</v>
      </c>
      <c r="AE32" s="638">
        <v>20</v>
      </c>
      <c r="AF32" s="638">
        <v>13.3</v>
      </c>
      <c r="AG32" s="638">
        <v>15.6</v>
      </c>
      <c r="AH32" s="638">
        <v>8.6999999999999993</v>
      </c>
      <c r="AI32" s="638">
        <v>3.8</v>
      </c>
      <c r="AJ32" s="638">
        <v>7.1</v>
      </c>
      <c r="AK32" s="638" t="s">
        <v>18</v>
      </c>
      <c r="AL32" s="638" t="s">
        <v>18</v>
      </c>
      <c r="AM32" s="638">
        <v>6.3</v>
      </c>
      <c r="AN32" s="638">
        <v>10</v>
      </c>
      <c r="AO32" s="638">
        <v>27.8</v>
      </c>
      <c r="AP32" s="638">
        <v>41.2</v>
      </c>
      <c r="AQ32" s="638">
        <v>30</v>
      </c>
      <c r="AR32" s="638">
        <v>25</v>
      </c>
      <c r="AS32" s="638">
        <v>12</v>
      </c>
      <c r="AT32" s="638">
        <v>4.2</v>
      </c>
      <c r="AU32" s="638">
        <v>3.8</v>
      </c>
      <c r="AV32" s="638">
        <v>6.9</v>
      </c>
      <c r="AW32" s="638">
        <v>3.8</v>
      </c>
      <c r="AX32" s="638">
        <v>4.2</v>
      </c>
      <c r="AY32" s="638">
        <v>8.3000000000000007</v>
      </c>
      <c r="AZ32" s="638">
        <v>4.5</v>
      </c>
      <c r="BA32" s="638">
        <v>16.7</v>
      </c>
      <c r="BB32" s="638">
        <v>13.6</v>
      </c>
      <c r="BC32" s="638">
        <v>12</v>
      </c>
      <c r="BD32" s="638">
        <v>17.2</v>
      </c>
      <c r="BE32" s="638">
        <v>10</v>
      </c>
      <c r="BF32" s="638">
        <v>14.3</v>
      </c>
      <c r="BG32" s="638">
        <v>11.8</v>
      </c>
      <c r="BH32" s="638">
        <v>6.7</v>
      </c>
      <c r="BI32" s="638">
        <v>13.6</v>
      </c>
      <c r="BJ32" s="638">
        <v>14.3</v>
      </c>
      <c r="BK32" s="638">
        <v>11.8</v>
      </c>
    </row>
    <row r="33" spans="1:63" x14ac:dyDescent="0.25">
      <c r="A33" t="s">
        <v>22</v>
      </c>
      <c r="B33" s="638" t="s">
        <v>18</v>
      </c>
      <c r="C33" s="638" t="s">
        <v>18</v>
      </c>
      <c r="D33" s="638" t="s">
        <v>18</v>
      </c>
      <c r="E33" s="638" t="s">
        <v>18</v>
      </c>
      <c r="F33" s="638" t="s">
        <v>18</v>
      </c>
      <c r="G33" s="638" t="s">
        <v>18</v>
      </c>
      <c r="H33" s="638" t="s">
        <v>18</v>
      </c>
      <c r="I33" s="638">
        <v>14.3</v>
      </c>
      <c r="J33" s="638">
        <v>16.7</v>
      </c>
      <c r="K33" s="638">
        <v>16.7</v>
      </c>
      <c r="L33" s="638">
        <v>21.4</v>
      </c>
      <c r="M33" s="638">
        <v>22.2</v>
      </c>
      <c r="N33" s="638">
        <v>14.3</v>
      </c>
      <c r="O33" s="638">
        <v>29.4</v>
      </c>
      <c r="P33" s="638">
        <v>45.5</v>
      </c>
      <c r="Q33" s="638">
        <v>23.1</v>
      </c>
      <c r="R33" s="638">
        <v>37.5</v>
      </c>
      <c r="S33" s="638" t="s">
        <v>18</v>
      </c>
      <c r="T33" s="638" t="s">
        <v>18</v>
      </c>
      <c r="U33" s="638" t="s">
        <v>18</v>
      </c>
      <c r="V33" s="638" t="s">
        <v>18</v>
      </c>
      <c r="W33" s="638">
        <v>7.1</v>
      </c>
      <c r="X33" s="638">
        <v>8.3000000000000007</v>
      </c>
      <c r="Y33" s="638">
        <v>50</v>
      </c>
      <c r="Z33" s="638">
        <v>66.7</v>
      </c>
      <c r="AA33" s="638">
        <v>30</v>
      </c>
      <c r="AB33" s="638">
        <v>26.7</v>
      </c>
      <c r="AC33" s="638">
        <v>26.3</v>
      </c>
      <c r="AD33" s="638">
        <v>25</v>
      </c>
      <c r="AE33" s="638">
        <v>33.299999999999997</v>
      </c>
      <c r="AF33" s="638">
        <v>33.299999999999997</v>
      </c>
      <c r="AG33" s="638">
        <v>50</v>
      </c>
      <c r="AH33" s="638">
        <v>23.1</v>
      </c>
      <c r="AI33" s="638">
        <v>22.2</v>
      </c>
      <c r="AJ33" s="638">
        <v>22.2</v>
      </c>
      <c r="AK33" s="638" t="s">
        <v>18</v>
      </c>
      <c r="AL33" s="638" t="s">
        <v>18</v>
      </c>
      <c r="AM33" s="638" t="s">
        <v>18</v>
      </c>
      <c r="AN33" s="638">
        <v>14.3</v>
      </c>
      <c r="AO33" s="638">
        <v>14.3</v>
      </c>
      <c r="AP33" s="638">
        <v>50</v>
      </c>
      <c r="AQ33" s="638">
        <v>66.7</v>
      </c>
      <c r="AR33" s="638">
        <v>25</v>
      </c>
      <c r="AS33" s="638">
        <v>20</v>
      </c>
      <c r="AT33" s="638">
        <v>25</v>
      </c>
      <c r="AU33" s="638">
        <v>11.1</v>
      </c>
      <c r="AV33" s="638">
        <v>22.2</v>
      </c>
      <c r="AW33" s="638">
        <v>20</v>
      </c>
      <c r="AX33" s="638">
        <v>22.2</v>
      </c>
      <c r="AY33" s="638">
        <v>18.2</v>
      </c>
      <c r="AZ33" s="638">
        <v>10</v>
      </c>
      <c r="BA33" s="638">
        <v>9.1</v>
      </c>
      <c r="BB33" s="638" t="s">
        <v>18</v>
      </c>
      <c r="BC33" s="638" t="s">
        <v>18</v>
      </c>
      <c r="BD33" s="638" t="s">
        <v>18</v>
      </c>
      <c r="BE33" s="638" t="s">
        <v>18</v>
      </c>
      <c r="BF33" s="638" t="s">
        <v>18</v>
      </c>
      <c r="BG33" s="638" t="s">
        <v>18</v>
      </c>
      <c r="BH33" s="638" t="s">
        <v>18</v>
      </c>
      <c r="BI33" s="638" t="s">
        <v>18</v>
      </c>
      <c r="BJ33" s="638">
        <v>9.5</v>
      </c>
      <c r="BK33" s="638">
        <v>16.7</v>
      </c>
    </row>
    <row r="34" spans="1:63" x14ac:dyDescent="0.25">
      <c r="A34" t="s">
        <v>23</v>
      </c>
      <c r="B34" s="638">
        <v>15.7</v>
      </c>
      <c r="C34" s="638">
        <v>14.5</v>
      </c>
      <c r="D34" s="638">
        <v>13.8</v>
      </c>
      <c r="E34" s="638">
        <v>12.8</v>
      </c>
      <c r="F34" s="638">
        <v>15.3</v>
      </c>
      <c r="G34" s="638">
        <v>15.7</v>
      </c>
      <c r="H34" s="638">
        <v>16</v>
      </c>
      <c r="I34" s="638">
        <v>15.1</v>
      </c>
      <c r="J34" s="638">
        <v>16.600000000000001</v>
      </c>
      <c r="K34" s="638">
        <v>13.9</v>
      </c>
      <c r="L34" s="638">
        <v>14.8</v>
      </c>
      <c r="M34" s="638">
        <v>15.1</v>
      </c>
      <c r="N34" s="638">
        <v>13.7</v>
      </c>
      <c r="O34" s="638">
        <v>15.5</v>
      </c>
      <c r="P34" s="638">
        <v>14.2</v>
      </c>
      <c r="Q34" s="638">
        <v>16.5</v>
      </c>
      <c r="R34" s="638">
        <v>17</v>
      </c>
      <c r="S34" s="638">
        <v>15.7</v>
      </c>
      <c r="T34" s="638">
        <v>15.4</v>
      </c>
      <c r="U34" s="638">
        <v>11.7</v>
      </c>
      <c r="V34" s="638">
        <v>8.3000000000000007</v>
      </c>
      <c r="W34" s="638">
        <v>11.4</v>
      </c>
      <c r="X34" s="638">
        <v>13.1</v>
      </c>
      <c r="Y34" s="638">
        <v>14.5</v>
      </c>
      <c r="Z34" s="638">
        <v>16.2</v>
      </c>
      <c r="AA34" s="638">
        <v>15.6</v>
      </c>
      <c r="AB34" s="638">
        <v>14.1</v>
      </c>
      <c r="AC34" s="638">
        <v>11.2</v>
      </c>
      <c r="AD34" s="638">
        <v>13.8</v>
      </c>
      <c r="AE34" s="638">
        <v>14.1</v>
      </c>
      <c r="AF34" s="638">
        <v>15</v>
      </c>
      <c r="AG34" s="638">
        <v>15.8</v>
      </c>
      <c r="AH34" s="638">
        <v>13.4</v>
      </c>
      <c r="AI34" s="638">
        <v>13.7</v>
      </c>
      <c r="AJ34" s="638">
        <v>12</v>
      </c>
      <c r="AK34" s="638">
        <v>12.1</v>
      </c>
      <c r="AL34" s="638">
        <v>14.9</v>
      </c>
      <c r="AM34" s="638">
        <v>15</v>
      </c>
      <c r="AN34" s="638">
        <v>16.3</v>
      </c>
      <c r="AO34" s="638">
        <v>17.600000000000001</v>
      </c>
      <c r="AP34" s="638">
        <v>14</v>
      </c>
      <c r="AQ34" s="638">
        <v>11.1</v>
      </c>
      <c r="AR34" s="638">
        <v>8.8000000000000007</v>
      </c>
      <c r="AS34" s="638">
        <v>9.8000000000000007</v>
      </c>
      <c r="AT34" s="638">
        <v>11.4</v>
      </c>
      <c r="AU34" s="638">
        <v>12.2</v>
      </c>
      <c r="AV34" s="638">
        <v>14.9</v>
      </c>
      <c r="AW34" s="638">
        <v>8.9</v>
      </c>
      <c r="AX34" s="638">
        <v>4.5999999999999996</v>
      </c>
      <c r="AY34" s="638">
        <v>6.2</v>
      </c>
      <c r="AZ34" s="638">
        <v>7.3</v>
      </c>
      <c r="BA34" s="638">
        <v>8.8000000000000007</v>
      </c>
      <c r="BB34" s="638">
        <v>13.1</v>
      </c>
      <c r="BC34" s="638">
        <v>11.6</v>
      </c>
      <c r="BD34" s="638">
        <v>9.5</v>
      </c>
      <c r="BE34" s="638">
        <v>8.6</v>
      </c>
      <c r="BF34" s="638">
        <v>4.7</v>
      </c>
      <c r="BG34" s="638">
        <v>5.3</v>
      </c>
      <c r="BH34" s="638">
        <v>7.7</v>
      </c>
      <c r="BI34" s="638">
        <v>9</v>
      </c>
      <c r="BJ34" s="638">
        <v>8.8000000000000007</v>
      </c>
      <c r="BK34" s="638">
        <v>10.7</v>
      </c>
    </row>
    <row r="35" spans="1:63" x14ac:dyDescent="0.25">
      <c r="A35" t="s">
        <v>24</v>
      </c>
      <c r="B35" s="638">
        <v>37.5</v>
      </c>
      <c r="C35" s="638">
        <v>47.1</v>
      </c>
      <c r="D35" s="638">
        <v>72.7</v>
      </c>
      <c r="E35" s="638">
        <v>80</v>
      </c>
      <c r="F35" s="638">
        <v>75</v>
      </c>
      <c r="G35" s="638">
        <v>8.3000000000000007</v>
      </c>
      <c r="H35" s="638">
        <v>11.1</v>
      </c>
      <c r="I35" s="638">
        <v>16.7</v>
      </c>
      <c r="J35" s="638">
        <v>12.5</v>
      </c>
      <c r="K35" s="638">
        <v>33.299999999999997</v>
      </c>
      <c r="L35" s="638">
        <v>32.1</v>
      </c>
      <c r="M35" s="638">
        <v>39.299999999999997</v>
      </c>
      <c r="N35" s="638">
        <v>45</v>
      </c>
      <c r="O35" s="638">
        <v>30</v>
      </c>
      <c r="P35" s="638">
        <v>20</v>
      </c>
      <c r="Q35" s="638">
        <v>9.1</v>
      </c>
      <c r="R35" s="638">
        <v>6.3</v>
      </c>
      <c r="S35" s="638">
        <v>5.6</v>
      </c>
      <c r="T35" s="638">
        <v>3.7</v>
      </c>
      <c r="U35" s="638">
        <v>17.5</v>
      </c>
      <c r="V35" s="638">
        <v>21.9</v>
      </c>
      <c r="W35" s="638">
        <v>33.299999999999997</v>
      </c>
      <c r="X35" s="638">
        <v>46.2</v>
      </c>
      <c r="Y35" s="638">
        <v>37.5</v>
      </c>
      <c r="Z35" s="638">
        <v>32.4</v>
      </c>
      <c r="AA35" s="638">
        <v>21.9</v>
      </c>
      <c r="AB35" s="638">
        <v>29</v>
      </c>
      <c r="AC35" s="638">
        <v>24.3</v>
      </c>
      <c r="AD35" s="638">
        <v>33.299999999999997</v>
      </c>
      <c r="AE35" s="638">
        <v>38.700000000000003</v>
      </c>
      <c r="AF35" s="638">
        <v>34.299999999999997</v>
      </c>
      <c r="AG35" s="638">
        <v>31</v>
      </c>
      <c r="AH35" s="638">
        <v>22.6</v>
      </c>
      <c r="AI35" s="638">
        <v>18.5</v>
      </c>
      <c r="AJ35" s="638">
        <v>10</v>
      </c>
      <c r="AK35" s="638">
        <v>22.2</v>
      </c>
      <c r="AL35" s="638">
        <v>33.299999999999997</v>
      </c>
      <c r="AM35" s="638">
        <v>15.4</v>
      </c>
      <c r="AN35" s="638">
        <v>22.2</v>
      </c>
      <c r="AO35" s="638">
        <v>31</v>
      </c>
      <c r="AP35" s="638">
        <v>29</v>
      </c>
      <c r="AQ35" s="638">
        <v>42.3</v>
      </c>
      <c r="AR35" s="638">
        <v>34.6</v>
      </c>
      <c r="AS35" s="638">
        <v>15</v>
      </c>
      <c r="AT35" s="638">
        <v>21.1</v>
      </c>
      <c r="AU35" s="638">
        <v>4.8</v>
      </c>
      <c r="AV35" s="638">
        <v>15</v>
      </c>
      <c r="AW35" s="638">
        <v>21.1</v>
      </c>
      <c r="AX35" s="638">
        <v>18.8</v>
      </c>
      <c r="AY35" s="638">
        <v>31.3</v>
      </c>
      <c r="AZ35" s="638">
        <v>23.5</v>
      </c>
      <c r="BA35" s="638">
        <v>15.8</v>
      </c>
      <c r="BB35" s="638">
        <v>15</v>
      </c>
      <c r="BC35" s="638">
        <v>20</v>
      </c>
      <c r="BD35" s="638">
        <v>20</v>
      </c>
      <c r="BE35" s="638">
        <v>50</v>
      </c>
      <c r="BF35" s="638">
        <v>31.8</v>
      </c>
      <c r="BG35" s="638">
        <v>29.2</v>
      </c>
      <c r="BH35" s="638">
        <v>28</v>
      </c>
      <c r="BI35" s="638">
        <v>4.3</v>
      </c>
      <c r="BJ35" s="638">
        <v>5.9</v>
      </c>
      <c r="BK35" s="638">
        <v>11.8</v>
      </c>
    </row>
    <row r="36" spans="1:63" x14ac:dyDescent="0.25">
      <c r="A36" t="s">
        <v>25</v>
      </c>
      <c r="B36" s="638">
        <v>5.7</v>
      </c>
      <c r="C36" s="638">
        <v>12.1</v>
      </c>
      <c r="D36" s="638">
        <v>20.7</v>
      </c>
      <c r="E36" s="638">
        <v>22.6</v>
      </c>
      <c r="F36" s="638">
        <v>22.5</v>
      </c>
      <c r="G36" s="638">
        <v>20.399999999999999</v>
      </c>
      <c r="H36" s="638">
        <v>20.9</v>
      </c>
      <c r="I36" s="638">
        <v>21.2</v>
      </c>
      <c r="J36" s="638">
        <v>33.299999999999997</v>
      </c>
      <c r="K36" s="638">
        <v>44</v>
      </c>
      <c r="L36" s="638">
        <v>22.2</v>
      </c>
      <c r="M36" s="638">
        <v>26.7</v>
      </c>
      <c r="N36" s="638">
        <v>15.6</v>
      </c>
      <c r="O36" s="638">
        <v>14.7</v>
      </c>
      <c r="P36" s="638">
        <v>21.4</v>
      </c>
      <c r="Q36" s="638">
        <v>10.3</v>
      </c>
      <c r="R36" s="638">
        <v>10.7</v>
      </c>
      <c r="S36" s="638">
        <v>9.6999999999999993</v>
      </c>
      <c r="T36" s="638">
        <v>6.7</v>
      </c>
      <c r="U36" s="638">
        <v>9.4</v>
      </c>
      <c r="V36" s="638">
        <v>17.600000000000001</v>
      </c>
      <c r="W36" s="638">
        <v>14.9</v>
      </c>
      <c r="X36" s="638">
        <v>22.2</v>
      </c>
      <c r="Y36" s="638">
        <v>27.4</v>
      </c>
      <c r="Z36" s="638">
        <v>25.4</v>
      </c>
      <c r="AA36" s="638">
        <v>28.1</v>
      </c>
      <c r="AB36" s="638">
        <v>30</v>
      </c>
      <c r="AC36" s="638">
        <v>25.3</v>
      </c>
      <c r="AD36" s="638">
        <v>28.2</v>
      </c>
      <c r="AE36" s="638">
        <v>28.4</v>
      </c>
      <c r="AF36" s="638">
        <v>27.7</v>
      </c>
      <c r="AG36" s="638">
        <v>31.5</v>
      </c>
      <c r="AH36" s="638">
        <v>33.799999999999997</v>
      </c>
      <c r="AI36" s="638">
        <v>27.3</v>
      </c>
      <c r="AJ36" s="638">
        <v>16.2</v>
      </c>
      <c r="AK36" s="638">
        <v>12.9</v>
      </c>
      <c r="AL36" s="638">
        <v>11.5</v>
      </c>
      <c r="AM36" s="638">
        <v>12.3</v>
      </c>
      <c r="AN36" s="638">
        <v>19.7</v>
      </c>
      <c r="AO36" s="638">
        <v>24.4</v>
      </c>
      <c r="AP36" s="638">
        <v>16.7</v>
      </c>
      <c r="AQ36" s="638">
        <v>20.8</v>
      </c>
      <c r="AR36" s="638">
        <v>16.8</v>
      </c>
      <c r="AS36" s="638">
        <v>13.8</v>
      </c>
      <c r="AT36" s="638">
        <v>20.3</v>
      </c>
      <c r="AU36" s="638">
        <v>15.5</v>
      </c>
      <c r="AV36" s="638">
        <v>18.399999999999999</v>
      </c>
      <c r="AW36" s="638">
        <v>22.2</v>
      </c>
      <c r="AX36" s="638">
        <v>26.5</v>
      </c>
      <c r="AY36" s="638">
        <v>32.1</v>
      </c>
      <c r="AZ36" s="638">
        <v>36.4</v>
      </c>
      <c r="BA36" s="638">
        <v>23.1</v>
      </c>
      <c r="BB36" s="638">
        <v>14</v>
      </c>
      <c r="BC36" s="638">
        <v>5.4</v>
      </c>
      <c r="BD36" s="638">
        <v>7.8</v>
      </c>
      <c r="BE36" s="638">
        <v>12.7</v>
      </c>
      <c r="BF36" s="638">
        <v>15.7</v>
      </c>
      <c r="BG36" s="638">
        <v>14.5</v>
      </c>
      <c r="BH36" s="638">
        <v>13.2</v>
      </c>
      <c r="BI36" s="638">
        <v>12.1</v>
      </c>
      <c r="BJ36" s="638">
        <v>10</v>
      </c>
      <c r="BK36" s="638">
        <v>10.9</v>
      </c>
    </row>
    <row r="37" spans="1:63" x14ac:dyDescent="0.25">
      <c r="A37" t="s">
        <v>26</v>
      </c>
      <c r="B37" s="638">
        <v>9.1</v>
      </c>
      <c r="C37" s="638">
        <v>8.4</v>
      </c>
      <c r="D37" s="638">
        <v>10.3</v>
      </c>
      <c r="E37" s="638">
        <v>11.5</v>
      </c>
      <c r="F37" s="638">
        <v>12</v>
      </c>
      <c r="G37" s="638">
        <v>14.9</v>
      </c>
      <c r="H37" s="638">
        <v>13.6</v>
      </c>
      <c r="I37" s="638">
        <v>12.7</v>
      </c>
      <c r="J37" s="638">
        <v>14.7</v>
      </c>
      <c r="K37" s="638">
        <v>15.6</v>
      </c>
      <c r="L37" s="638">
        <v>17.399999999999999</v>
      </c>
      <c r="M37" s="638">
        <v>18.600000000000001</v>
      </c>
      <c r="N37" s="638">
        <v>17</v>
      </c>
      <c r="O37" s="638">
        <v>14.9</v>
      </c>
      <c r="P37" s="638">
        <v>12.5</v>
      </c>
      <c r="Q37" s="638">
        <v>11.7</v>
      </c>
      <c r="R37" s="638">
        <v>8.6</v>
      </c>
      <c r="S37" s="638">
        <v>5.4</v>
      </c>
      <c r="T37" s="638">
        <v>5.2</v>
      </c>
      <c r="U37" s="638">
        <v>4.4000000000000004</v>
      </c>
      <c r="V37" s="638">
        <v>4.5999999999999996</v>
      </c>
      <c r="W37" s="638">
        <v>4.9000000000000004</v>
      </c>
      <c r="X37" s="638">
        <v>6.1</v>
      </c>
      <c r="Y37" s="638">
        <v>6.1</v>
      </c>
      <c r="Z37" s="638">
        <v>7.6</v>
      </c>
      <c r="AA37" s="638">
        <v>5.2</v>
      </c>
      <c r="AB37" s="638">
        <v>2.9</v>
      </c>
      <c r="AC37" s="638">
        <v>7.2</v>
      </c>
      <c r="AD37" s="638">
        <v>7.4</v>
      </c>
      <c r="AE37" s="638">
        <v>10</v>
      </c>
      <c r="AF37" s="638">
        <v>10.9</v>
      </c>
      <c r="AG37" s="638">
        <v>9.3000000000000007</v>
      </c>
      <c r="AH37" s="638">
        <v>13.2</v>
      </c>
      <c r="AI37" s="638">
        <v>11.1</v>
      </c>
      <c r="AJ37" s="638">
        <v>14.1</v>
      </c>
      <c r="AK37" s="638">
        <v>12.7</v>
      </c>
      <c r="AL37" s="638">
        <v>9.9</v>
      </c>
      <c r="AM37" s="638">
        <v>9.6</v>
      </c>
      <c r="AN37" s="638">
        <v>5</v>
      </c>
      <c r="AO37" s="638">
        <v>5.3</v>
      </c>
      <c r="AP37" s="638">
        <v>3.6</v>
      </c>
      <c r="AQ37" s="638">
        <v>6</v>
      </c>
      <c r="AR37" s="638">
        <v>7</v>
      </c>
      <c r="AS37" s="638">
        <v>8.6999999999999993</v>
      </c>
      <c r="AT37" s="638">
        <v>6.3</v>
      </c>
      <c r="AU37" s="638">
        <v>7.7</v>
      </c>
      <c r="AV37" s="638">
        <v>6.3</v>
      </c>
      <c r="AW37" s="638">
        <v>8.6999999999999993</v>
      </c>
      <c r="AX37" s="638">
        <v>9.4</v>
      </c>
      <c r="AY37" s="638">
        <v>4.2</v>
      </c>
      <c r="AZ37" s="638">
        <v>8.5</v>
      </c>
      <c r="BA37" s="638">
        <v>11</v>
      </c>
      <c r="BB37" s="638">
        <v>11.7</v>
      </c>
      <c r="BC37" s="638">
        <v>14.8</v>
      </c>
      <c r="BD37" s="638">
        <v>10.3</v>
      </c>
      <c r="BE37" s="638">
        <v>4.5999999999999996</v>
      </c>
      <c r="BF37" s="638">
        <v>4.4000000000000004</v>
      </c>
      <c r="BG37" s="638">
        <v>8.3000000000000007</v>
      </c>
      <c r="BH37" s="638">
        <v>12</v>
      </c>
      <c r="BI37" s="638">
        <v>13.1</v>
      </c>
      <c r="BJ37" s="638">
        <v>12.1</v>
      </c>
      <c r="BK37" s="638">
        <v>6.8</v>
      </c>
    </row>
    <row r="38" spans="1:63" x14ac:dyDescent="0.25">
      <c r="A38" t="s">
        <v>27</v>
      </c>
      <c r="B38" s="638">
        <v>5.9</v>
      </c>
      <c r="C38" s="638">
        <v>16.7</v>
      </c>
      <c r="D38" s="638">
        <v>22.2</v>
      </c>
      <c r="E38" s="638">
        <v>25</v>
      </c>
      <c r="F38" s="638">
        <v>20</v>
      </c>
      <c r="G38" s="638">
        <v>18.2</v>
      </c>
      <c r="H38" s="638">
        <v>8.3000000000000007</v>
      </c>
      <c r="I38" s="638">
        <v>5.9</v>
      </c>
      <c r="J38" s="638">
        <v>5.6</v>
      </c>
      <c r="K38" s="638">
        <v>6.3</v>
      </c>
      <c r="L38" s="638" t="s">
        <v>18</v>
      </c>
      <c r="M38" s="638" t="s">
        <v>18</v>
      </c>
      <c r="N38" s="638">
        <v>22.2</v>
      </c>
      <c r="O38" s="638">
        <v>16.7</v>
      </c>
      <c r="P38" s="638">
        <v>14.3</v>
      </c>
      <c r="Q38" s="638">
        <v>25</v>
      </c>
      <c r="R38" s="638">
        <v>23.1</v>
      </c>
      <c r="S38" s="638">
        <v>20</v>
      </c>
      <c r="T38" s="638">
        <v>14.3</v>
      </c>
      <c r="U38" s="638">
        <v>4.8</v>
      </c>
      <c r="V38" s="638" t="s">
        <v>18</v>
      </c>
      <c r="W38" s="638">
        <v>3.4</v>
      </c>
      <c r="X38" s="638">
        <v>6.7</v>
      </c>
      <c r="Y38" s="638">
        <v>11.4</v>
      </c>
      <c r="Z38" s="638">
        <v>10</v>
      </c>
      <c r="AA38" s="638">
        <v>11.1</v>
      </c>
      <c r="AB38" s="638">
        <v>9.1</v>
      </c>
      <c r="AC38" s="638" t="s">
        <v>18</v>
      </c>
      <c r="AD38" s="638" t="s">
        <v>18</v>
      </c>
      <c r="AE38" s="638">
        <v>9.1</v>
      </c>
      <c r="AF38" s="638">
        <v>30</v>
      </c>
      <c r="AG38" s="638">
        <v>21.4</v>
      </c>
      <c r="AH38" s="638">
        <v>15.8</v>
      </c>
      <c r="AI38" s="638">
        <v>10</v>
      </c>
      <c r="AJ38" s="638" t="s">
        <v>18</v>
      </c>
      <c r="AK38" s="638">
        <v>4.8</v>
      </c>
      <c r="AL38" s="638" t="s">
        <v>18</v>
      </c>
      <c r="AM38" s="638">
        <v>6.3</v>
      </c>
      <c r="AN38" s="638">
        <v>18.2</v>
      </c>
      <c r="AO38" s="638">
        <v>11.1</v>
      </c>
      <c r="AP38" s="638">
        <v>13</v>
      </c>
      <c r="AQ38" s="638">
        <v>15</v>
      </c>
      <c r="AR38" s="638">
        <v>18.5</v>
      </c>
      <c r="AS38" s="638">
        <v>30</v>
      </c>
      <c r="AT38" s="638">
        <v>23.3</v>
      </c>
      <c r="AU38" s="638">
        <v>13.3</v>
      </c>
      <c r="AV38" s="638">
        <v>6.8</v>
      </c>
      <c r="AW38" s="638">
        <v>4.7</v>
      </c>
      <c r="AX38" s="638" t="s">
        <v>18</v>
      </c>
      <c r="AY38" s="638" t="s">
        <v>18</v>
      </c>
      <c r="AZ38" s="638">
        <v>12.5</v>
      </c>
      <c r="BA38" s="638">
        <v>11.8</v>
      </c>
      <c r="BB38" s="638">
        <v>28.6</v>
      </c>
      <c r="BC38" s="638">
        <v>35.299999999999997</v>
      </c>
      <c r="BD38" s="638">
        <v>25</v>
      </c>
      <c r="BE38" s="638">
        <v>33.299999999999997</v>
      </c>
      <c r="BF38" s="638">
        <v>8.3000000000000007</v>
      </c>
      <c r="BG38" s="638">
        <v>12.5</v>
      </c>
      <c r="BH38" s="638">
        <v>36.4</v>
      </c>
      <c r="BI38" s="638">
        <v>20.7</v>
      </c>
      <c r="BJ38" s="638">
        <v>18.2</v>
      </c>
      <c r="BK38" s="638">
        <v>14.3</v>
      </c>
    </row>
    <row r="39" spans="1:63" x14ac:dyDescent="0.25">
      <c r="A39" t="s">
        <v>28</v>
      </c>
      <c r="B39" s="638">
        <v>10.3</v>
      </c>
      <c r="C39" s="638">
        <v>10.3</v>
      </c>
      <c r="D39" s="638">
        <v>11.1</v>
      </c>
      <c r="E39" s="638">
        <v>13.7</v>
      </c>
      <c r="F39" s="638">
        <v>19</v>
      </c>
      <c r="G39" s="638">
        <v>21.3</v>
      </c>
      <c r="H39" s="638">
        <v>26.2</v>
      </c>
      <c r="I39" s="638">
        <v>25.5</v>
      </c>
      <c r="J39" s="638">
        <v>28.3</v>
      </c>
      <c r="K39" s="638">
        <v>22.9</v>
      </c>
      <c r="L39" s="638">
        <v>16.3</v>
      </c>
      <c r="M39" s="638">
        <v>14.6</v>
      </c>
      <c r="N39" s="638">
        <v>9.3000000000000007</v>
      </c>
      <c r="O39" s="638">
        <v>9.8000000000000007</v>
      </c>
      <c r="P39" s="638">
        <v>9.6</v>
      </c>
      <c r="Q39" s="638">
        <v>12</v>
      </c>
      <c r="R39" s="638">
        <v>25.5</v>
      </c>
      <c r="S39" s="638">
        <v>21.6</v>
      </c>
      <c r="T39" s="638">
        <v>25</v>
      </c>
      <c r="U39" s="638">
        <v>25</v>
      </c>
      <c r="V39" s="638">
        <v>13.3</v>
      </c>
      <c r="W39" s="638">
        <v>16.2</v>
      </c>
      <c r="X39" s="638">
        <v>13.3</v>
      </c>
      <c r="Y39" s="638">
        <v>11.5</v>
      </c>
      <c r="Z39" s="638">
        <v>26.7</v>
      </c>
      <c r="AA39" s="638">
        <v>22.2</v>
      </c>
      <c r="AB39" s="638">
        <v>18.2</v>
      </c>
      <c r="AC39" s="638">
        <v>22.2</v>
      </c>
      <c r="AD39" s="638">
        <v>9.6999999999999993</v>
      </c>
      <c r="AE39" s="638">
        <v>8.1</v>
      </c>
      <c r="AF39" s="638">
        <v>16.7</v>
      </c>
      <c r="AG39" s="638">
        <v>16.7</v>
      </c>
      <c r="AH39" s="638">
        <v>17.899999999999999</v>
      </c>
      <c r="AI39" s="638">
        <v>27.6</v>
      </c>
      <c r="AJ39" s="638">
        <v>32.4</v>
      </c>
      <c r="AK39" s="638">
        <v>34.6</v>
      </c>
      <c r="AL39" s="638">
        <v>39.1</v>
      </c>
      <c r="AM39" s="638">
        <v>29.4</v>
      </c>
      <c r="AN39" s="638">
        <v>20.6</v>
      </c>
      <c r="AO39" s="638">
        <v>34.299999999999997</v>
      </c>
      <c r="AP39" s="638">
        <v>33.299999999999997</v>
      </c>
      <c r="AQ39" s="638">
        <v>43.5</v>
      </c>
      <c r="AR39" s="638">
        <v>47.8</v>
      </c>
      <c r="AS39" s="638">
        <v>20</v>
      </c>
      <c r="AT39" s="638">
        <v>13.6</v>
      </c>
      <c r="AU39" s="638">
        <v>14.3</v>
      </c>
      <c r="AV39" s="638">
        <v>23.8</v>
      </c>
      <c r="AW39" s="638">
        <v>42.3</v>
      </c>
      <c r="AX39" s="638">
        <v>57.1</v>
      </c>
      <c r="AY39" s="638">
        <v>51.5</v>
      </c>
      <c r="AZ39" s="638">
        <v>32.4</v>
      </c>
      <c r="BA39" s="638">
        <v>21.7</v>
      </c>
      <c r="BB39" s="638">
        <v>16</v>
      </c>
      <c r="BC39" s="638">
        <v>12.1</v>
      </c>
      <c r="BD39" s="638">
        <v>16.899999999999999</v>
      </c>
      <c r="BE39" s="638">
        <v>16.7</v>
      </c>
      <c r="BF39" s="638">
        <v>18.8</v>
      </c>
      <c r="BG39" s="638">
        <v>19.100000000000001</v>
      </c>
      <c r="BH39" s="638">
        <v>17.899999999999999</v>
      </c>
      <c r="BI39" s="638">
        <v>19</v>
      </c>
      <c r="BJ39" s="638">
        <v>13.3</v>
      </c>
      <c r="BK39" s="638">
        <v>13.9</v>
      </c>
    </row>
    <row r="40" spans="1:63" x14ac:dyDescent="0.25">
      <c r="A40" t="s">
        <v>29</v>
      </c>
      <c r="B40" s="638">
        <v>19.5</v>
      </c>
      <c r="C40" s="638">
        <v>17.5</v>
      </c>
      <c r="D40" s="638">
        <v>13</v>
      </c>
      <c r="E40" s="638">
        <v>8.5</v>
      </c>
      <c r="F40" s="638">
        <v>2.9</v>
      </c>
      <c r="G40" s="638">
        <v>12.3</v>
      </c>
      <c r="H40" s="638">
        <v>19.399999999999999</v>
      </c>
      <c r="I40" s="638">
        <v>22.9</v>
      </c>
      <c r="J40" s="638">
        <v>31</v>
      </c>
      <c r="K40" s="638">
        <v>20.5</v>
      </c>
      <c r="L40" s="638">
        <v>16.3</v>
      </c>
      <c r="M40" s="638">
        <v>9.3000000000000007</v>
      </c>
      <c r="N40" s="638">
        <v>5.0999999999999996</v>
      </c>
      <c r="O40" s="638">
        <v>4.7</v>
      </c>
      <c r="P40" s="638">
        <v>9.1999999999999993</v>
      </c>
      <c r="Q40" s="638">
        <v>12.7</v>
      </c>
      <c r="R40" s="638">
        <v>17.5</v>
      </c>
      <c r="S40" s="638">
        <v>20.2</v>
      </c>
      <c r="T40" s="638">
        <v>18.8</v>
      </c>
      <c r="U40" s="638">
        <v>24.7</v>
      </c>
      <c r="V40" s="638">
        <v>26.8</v>
      </c>
      <c r="W40" s="638">
        <v>25.7</v>
      </c>
      <c r="X40" s="638">
        <v>19.7</v>
      </c>
      <c r="Y40" s="638">
        <v>10.8</v>
      </c>
      <c r="Z40" s="638">
        <v>10.3</v>
      </c>
      <c r="AA40" s="638">
        <v>19.399999999999999</v>
      </c>
      <c r="AB40" s="638">
        <v>39.299999999999997</v>
      </c>
      <c r="AC40" s="638">
        <v>52.9</v>
      </c>
      <c r="AD40" s="638">
        <v>45.9</v>
      </c>
      <c r="AE40" s="638">
        <v>44</v>
      </c>
      <c r="AF40" s="638">
        <v>28</v>
      </c>
      <c r="AG40" s="638">
        <v>22.8</v>
      </c>
      <c r="AH40" s="638">
        <v>15.4</v>
      </c>
      <c r="AI40" s="638">
        <v>21.5</v>
      </c>
      <c r="AJ40" s="638">
        <v>27.1</v>
      </c>
      <c r="AK40" s="638">
        <v>27.1</v>
      </c>
      <c r="AL40" s="638">
        <v>29.9</v>
      </c>
      <c r="AM40" s="638">
        <v>22.7</v>
      </c>
      <c r="AN40" s="638">
        <v>17.3</v>
      </c>
      <c r="AO40" s="638">
        <v>14.4</v>
      </c>
      <c r="AP40" s="638">
        <v>10.9</v>
      </c>
      <c r="AQ40" s="638">
        <v>10.8</v>
      </c>
      <c r="AR40" s="638">
        <v>14.3</v>
      </c>
      <c r="AS40" s="638">
        <v>20.7</v>
      </c>
      <c r="AT40" s="638">
        <v>18.3</v>
      </c>
      <c r="AU40" s="638">
        <v>23.1</v>
      </c>
      <c r="AV40" s="638">
        <v>31.7</v>
      </c>
      <c r="AW40" s="638">
        <v>26.1</v>
      </c>
      <c r="AX40" s="638">
        <v>37.5</v>
      </c>
      <c r="AY40" s="638">
        <v>34.4</v>
      </c>
      <c r="AZ40" s="638">
        <v>21.2</v>
      </c>
      <c r="BA40" s="638">
        <v>19.100000000000001</v>
      </c>
      <c r="BB40" s="638">
        <v>15.4</v>
      </c>
      <c r="BC40" s="638">
        <v>12.5</v>
      </c>
      <c r="BD40" s="638">
        <v>6.6</v>
      </c>
      <c r="BE40" s="638">
        <v>9.3000000000000007</v>
      </c>
      <c r="BF40" s="638">
        <v>3.9</v>
      </c>
      <c r="BG40" s="638">
        <v>10.8</v>
      </c>
      <c r="BH40" s="638">
        <v>15.9</v>
      </c>
      <c r="BI40" s="638">
        <v>15.2</v>
      </c>
      <c r="BJ40" s="638">
        <v>10.6</v>
      </c>
      <c r="BK40" s="638">
        <v>7.5</v>
      </c>
    </row>
    <row r="41" spans="1:63" x14ac:dyDescent="0.25">
      <c r="A41" t="s">
        <v>30</v>
      </c>
      <c r="B41" s="638">
        <v>11.1</v>
      </c>
      <c r="C41" s="638">
        <v>20</v>
      </c>
      <c r="D41" s="638">
        <v>16.7</v>
      </c>
      <c r="E41" s="638" t="s">
        <v>18</v>
      </c>
      <c r="F41" s="638" t="s">
        <v>18</v>
      </c>
      <c r="G41" s="638" t="s">
        <v>18</v>
      </c>
      <c r="H41" s="638" t="s">
        <v>18</v>
      </c>
      <c r="I41" s="638" t="s">
        <v>18</v>
      </c>
      <c r="J41" s="638" t="s">
        <v>18</v>
      </c>
      <c r="K41" s="638" t="s">
        <v>18</v>
      </c>
      <c r="L41" s="638" t="s">
        <v>18</v>
      </c>
      <c r="M41" s="638" t="s">
        <v>18</v>
      </c>
      <c r="N41" s="638">
        <v>66.7</v>
      </c>
      <c r="O41" s="638">
        <v>50</v>
      </c>
      <c r="P41" s="638">
        <v>33.299999999999997</v>
      </c>
      <c r="Q41" s="638">
        <v>30.8</v>
      </c>
      <c r="R41" s="638" t="s">
        <v>18</v>
      </c>
      <c r="S41" s="638" t="s">
        <v>18</v>
      </c>
      <c r="T41" s="638" t="s">
        <v>18</v>
      </c>
      <c r="U41" s="638" t="s">
        <v>18</v>
      </c>
      <c r="V41" s="638" t="s">
        <v>18</v>
      </c>
      <c r="W41" s="638" t="s">
        <v>18</v>
      </c>
      <c r="X41" s="638" t="s">
        <v>18</v>
      </c>
      <c r="Y41" s="638">
        <v>50</v>
      </c>
      <c r="Z41" s="638">
        <v>20</v>
      </c>
      <c r="AA41" s="638">
        <v>25</v>
      </c>
      <c r="AB41" s="638">
        <v>20</v>
      </c>
      <c r="AC41" s="638">
        <v>14.3</v>
      </c>
      <c r="AD41" s="638">
        <v>25</v>
      </c>
      <c r="AE41" s="638">
        <v>16.7</v>
      </c>
      <c r="AF41" s="638">
        <v>20</v>
      </c>
      <c r="AG41" s="638" t="s">
        <v>18</v>
      </c>
      <c r="AH41" s="638" t="s">
        <v>18</v>
      </c>
      <c r="AI41" s="638" t="s">
        <v>18</v>
      </c>
      <c r="AJ41" s="638" t="s">
        <v>18</v>
      </c>
      <c r="AK41" s="638" t="s">
        <v>18</v>
      </c>
      <c r="AL41" s="638" t="s">
        <v>18</v>
      </c>
      <c r="AM41" s="638" t="s">
        <v>18</v>
      </c>
      <c r="AN41" s="638" t="s">
        <v>18</v>
      </c>
      <c r="AO41" s="638" t="s">
        <v>18</v>
      </c>
      <c r="AP41" s="638" t="s">
        <v>18</v>
      </c>
      <c r="AQ41" s="638" t="s">
        <v>18</v>
      </c>
      <c r="AR41" s="638" t="s">
        <v>18</v>
      </c>
      <c r="AS41" s="638" t="s">
        <v>18</v>
      </c>
      <c r="AT41" s="638" t="s">
        <v>18</v>
      </c>
      <c r="AU41" s="638" t="s">
        <v>18</v>
      </c>
      <c r="AV41" s="638" t="s">
        <v>18</v>
      </c>
      <c r="AW41" s="638" t="s">
        <v>18</v>
      </c>
      <c r="AX41" s="638" t="s">
        <v>18</v>
      </c>
      <c r="AY41" s="638" t="s">
        <v>18</v>
      </c>
      <c r="AZ41" s="638" t="s">
        <v>18</v>
      </c>
      <c r="BA41" s="638" t="s">
        <v>18</v>
      </c>
      <c r="BB41" s="638">
        <v>50</v>
      </c>
      <c r="BC41" s="638">
        <v>60</v>
      </c>
      <c r="BD41" s="638">
        <v>60</v>
      </c>
      <c r="BE41" s="638">
        <v>100</v>
      </c>
      <c r="BF41" s="638" t="s">
        <v>18</v>
      </c>
      <c r="BG41" s="638" t="s">
        <v>18</v>
      </c>
      <c r="BH41" s="638" t="s">
        <v>18</v>
      </c>
      <c r="BI41" s="638" t="s">
        <v>18</v>
      </c>
      <c r="BJ41" s="638" t="s">
        <v>18</v>
      </c>
      <c r="BK41" s="638" t="s">
        <v>18</v>
      </c>
    </row>
    <row r="42" spans="1:63" x14ac:dyDescent="0.25">
      <c r="A42" t="s">
        <v>31</v>
      </c>
      <c r="B42" s="638">
        <v>14.5</v>
      </c>
      <c r="C42" s="638">
        <v>13.8</v>
      </c>
      <c r="D42" s="638">
        <v>15.3</v>
      </c>
      <c r="E42" s="638">
        <v>18.3</v>
      </c>
      <c r="F42" s="638">
        <v>19.399999999999999</v>
      </c>
      <c r="G42" s="638">
        <v>21.2</v>
      </c>
      <c r="H42" s="638">
        <v>26</v>
      </c>
      <c r="I42" s="638">
        <v>27.1</v>
      </c>
      <c r="J42" s="638">
        <v>29.2</v>
      </c>
      <c r="K42" s="638">
        <v>26.9</v>
      </c>
      <c r="L42" s="638">
        <v>20.7</v>
      </c>
      <c r="M42" s="638">
        <v>18.5</v>
      </c>
      <c r="N42" s="638">
        <v>17.3</v>
      </c>
      <c r="O42" s="638">
        <v>17.2</v>
      </c>
      <c r="P42" s="638">
        <v>16.600000000000001</v>
      </c>
      <c r="Q42" s="638">
        <v>13.1</v>
      </c>
      <c r="R42" s="638">
        <v>10.1</v>
      </c>
      <c r="S42" s="638">
        <v>7.8</v>
      </c>
      <c r="T42" s="638">
        <v>7.9</v>
      </c>
      <c r="U42" s="638">
        <v>7.6</v>
      </c>
      <c r="V42" s="638">
        <v>8.8000000000000007</v>
      </c>
      <c r="W42" s="638">
        <v>10.3</v>
      </c>
      <c r="X42" s="638">
        <v>10.199999999999999</v>
      </c>
      <c r="Y42" s="638">
        <v>11.9</v>
      </c>
      <c r="Z42" s="638">
        <v>14.9</v>
      </c>
      <c r="AA42" s="638">
        <v>15.4</v>
      </c>
      <c r="AB42" s="638">
        <v>16.3</v>
      </c>
      <c r="AC42" s="638">
        <v>16</v>
      </c>
      <c r="AD42" s="638">
        <v>11.7</v>
      </c>
      <c r="AE42" s="638">
        <v>12.9</v>
      </c>
      <c r="AF42" s="638">
        <v>13</v>
      </c>
      <c r="AG42" s="638">
        <v>13.7</v>
      </c>
      <c r="AH42" s="638">
        <v>16.3</v>
      </c>
      <c r="AI42" s="638">
        <v>12.1</v>
      </c>
      <c r="AJ42" s="638">
        <v>14.2</v>
      </c>
      <c r="AK42" s="638">
        <v>14.8</v>
      </c>
      <c r="AL42" s="638">
        <v>15.1</v>
      </c>
      <c r="AM42" s="638">
        <v>18.399999999999999</v>
      </c>
      <c r="AN42" s="638">
        <v>15.5</v>
      </c>
      <c r="AO42" s="638">
        <v>14.9</v>
      </c>
      <c r="AP42" s="638">
        <v>14.6</v>
      </c>
      <c r="AQ42" s="638">
        <v>12.5</v>
      </c>
      <c r="AR42" s="638">
        <v>11.5</v>
      </c>
      <c r="AS42" s="638">
        <v>10.3</v>
      </c>
      <c r="AT42" s="638">
        <v>12</v>
      </c>
      <c r="AU42" s="638">
        <v>11.7</v>
      </c>
      <c r="AV42" s="638">
        <v>13.2</v>
      </c>
      <c r="AW42" s="638">
        <v>13.6</v>
      </c>
      <c r="AX42" s="638">
        <v>12.4</v>
      </c>
      <c r="AY42" s="638">
        <v>13.5</v>
      </c>
      <c r="AZ42" s="638">
        <v>13</v>
      </c>
      <c r="BA42" s="638">
        <v>12.8</v>
      </c>
      <c r="BB42" s="638">
        <v>8</v>
      </c>
      <c r="BC42" s="638">
        <v>6.2</v>
      </c>
      <c r="BD42" s="638">
        <v>4.9000000000000004</v>
      </c>
      <c r="BE42" s="638">
        <v>3.4</v>
      </c>
      <c r="BF42" s="638">
        <v>4.8</v>
      </c>
      <c r="BG42" s="638">
        <v>7.2</v>
      </c>
      <c r="BH42" s="638">
        <v>10.7</v>
      </c>
      <c r="BI42" s="638">
        <v>11.7</v>
      </c>
      <c r="BJ42" s="638">
        <v>15.4</v>
      </c>
      <c r="BK42" s="638">
        <v>18.399999999999999</v>
      </c>
    </row>
    <row r="43" spans="1:63" x14ac:dyDescent="0.25">
      <c r="A43" t="s">
        <v>32</v>
      </c>
      <c r="B43" s="638">
        <v>12.5</v>
      </c>
      <c r="C43" s="638">
        <v>9.1</v>
      </c>
      <c r="D43" s="638">
        <v>6.9</v>
      </c>
      <c r="E43" s="638">
        <v>4.7</v>
      </c>
      <c r="F43" s="638">
        <v>12.5</v>
      </c>
      <c r="G43" s="638">
        <v>17.7</v>
      </c>
      <c r="H43" s="638">
        <v>18.8</v>
      </c>
      <c r="I43" s="638">
        <v>25.6</v>
      </c>
      <c r="J43" s="638">
        <v>17.899999999999999</v>
      </c>
      <c r="K43" s="638">
        <v>13.7</v>
      </c>
      <c r="L43" s="638">
        <v>11.1</v>
      </c>
      <c r="M43" s="638">
        <v>6.5</v>
      </c>
      <c r="N43" s="638">
        <v>15.6</v>
      </c>
      <c r="O43" s="638">
        <v>19.600000000000001</v>
      </c>
      <c r="P43" s="638">
        <v>17.600000000000001</v>
      </c>
      <c r="Q43" s="638">
        <v>17.5</v>
      </c>
      <c r="R43" s="638">
        <v>17.5</v>
      </c>
      <c r="S43" s="638">
        <v>21.1</v>
      </c>
      <c r="T43" s="638">
        <v>28.4</v>
      </c>
      <c r="U43" s="638">
        <v>33.700000000000003</v>
      </c>
      <c r="V43" s="638">
        <v>23.4</v>
      </c>
      <c r="W43" s="638">
        <v>14.4</v>
      </c>
      <c r="X43" s="638">
        <v>8.8000000000000007</v>
      </c>
      <c r="Y43" s="638">
        <v>4.8</v>
      </c>
      <c r="Z43" s="638">
        <v>10.1</v>
      </c>
      <c r="AA43" s="638">
        <v>11.9</v>
      </c>
      <c r="AB43" s="638">
        <v>17.3</v>
      </c>
      <c r="AC43" s="638">
        <v>14.8</v>
      </c>
      <c r="AD43" s="638">
        <v>9.5</v>
      </c>
      <c r="AE43" s="638">
        <v>17.8</v>
      </c>
      <c r="AF43" s="638">
        <v>25.3</v>
      </c>
      <c r="AG43" s="638">
        <v>22.9</v>
      </c>
      <c r="AH43" s="638">
        <v>21.9</v>
      </c>
      <c r="AI43" s="638">
        <v>15.3</v>
      </c>
      <c r="AJ43" s="638">
        <v>7</v>
      </c>
      <c r="AK43" s="638">
        <v>7</v>
      </c>
      <c r="AL43" s="638">
        <v>6</v>
      </c>
      <c r="AM43" s="638">
        <v>4.3</v>
      </c>
      <c r="AN43" s="638">
        <v>4</v>
      </c>
      <c r="AO43" s="638">
        <v>1.1000000000000001</v>
      </c>
      <c r="AP43" s="638">
        <v>7.5</v>
      </c>
      <c r="AQ43" s="638">
        <v>9.9</v>
      </c>
      <c r="AR43" s="638">
        <v>10.8</v>
      </c>
      <c r="AS43" s="638">
        <v>11.7</v>
      </c>
      <c r="AT43" s="638">
        <v>6.3</v>
      </c>
      <c r="AU43" s="638">
        <v>9.4</v>
      </c>
      <c r="AV43" s="638">
        <v>15.6</v>
      </c>
      <c r="AW43" s="638">
        <v>19.3</v>
      </c>
      <c r="AX43" s="638">
        <v>20.6</v>
      </c>
      <c r="AY43" s="638">
        <v>19.2</v>
      </c>
      <c r="AZ43" s="638">
        <v>16.899999999999999</v>
      </c>
      <c r="BA43" s="638">
        <v>16.899999999999999</v>
      </c>
      <c r="BB43" s="638">
        <v>12.1</v>
      </c>
      <c r="BC43" s="638">
        <v>11.9</v>
      </c>
      <c r="BD43" s="638">
        <v>17.100000000000001</v>
      </c>
      <c r="BE43" s="638">
        <v>12.3</v>
      </c>
      <c r="BF43" s="638">
        <v>14.9</v>
      </c>
      <c r="BG43" s="638">
        <v>13.4</v>
      </c>
      <c r="BH43" s="638">
        <v>11.5</v>
      </c>
      <c r="BI43" s="638">
        <v>12.8</v>
      </c>
      <c r="BJ43" s="638">
        <v>8.8000000000000007</v>
      </c>
      <c r="BK43" s="638">
        <v>10.3</v>
      </c>
    </row>
    <row r="44" spans="1:63" x14ac:dyDescent="0.25">
      <c r="A44" t="s">
        <v>33</v>
      </c>
      <c r="B44" s="638">
        <v>14.8</v>
      </c>
      <c r="C44" s="638">
        <v>30</v>
      </c>
      <c r="D44" s="638">
        <v>30</v>
      </c>
      <c r="E44" s="638">
        <v>19.399999999999999</v>
      </c>
      <c r="F44" s="638">
        <v>14</v>
      </c>
      <c r="G44" s="638">
        <v>20.6</v>
      </c>
      <c r="H44" s="638">
        <v>15.8</v>
      </c>
      <c r="I44" s="638">
        <v>16.100000000000001</v>
      </c>
      <c r="J44" s="638">
        <v>11.8</v>
      </c>
      <c r="K44" s="638">
        <v>20</v>
      </c>
      <c r="L44" s="638">
        <v>23</v>
      </c>
      <c r="M44" s="638">
        <v>27.2</v>
      </c>
      <c r="N44" s="638">
        <v>36.700000000000003</v>
      </c>
      <c r="O44" s="638">
        <v>27.6</v>
      </c>
      <c r="P44" s="638">
        <v>26.2</v>
      </c>
      <c r="Q44" s="638">
        <v>21.3</v>
      </c>
      <c r="R44" s="638">
        <v>12.7</v>
      </c>
      <c r="S44" s="638">
        <v>12.5</v>
      </c>
      <c r="T44" s="638">
        <v>6.3</v>
      </c>
      <c r="U44" s="638">
        <v>20</v>
      </c>
      <c r="V44" s="638">
        <v>14.3</v>
      </c>
      <c r="W44" s="638">
        <v>11.1</v>
      </c>
      <c r="X44" s="638">
        <v>17.5</v>
      </c>
      <c r="Y44" s="638">
        <v>7.1</v>
      </c>
      <c r="Z44" s="638">
        <v>10</v>
      </c>
      <c r="AA44" s="638">
        <v>11.5</v>
      </c>
      <c r="AB44" s="638">
        <v>9.1</v>
      </c>
      <c r="AC44" s="638">
        <v>12.5</v>
      </c>
      <c r="AD44" s="638">
        <v>8.3000000000000007</v>
      </c>
      <c r="AE44" s="638">
        <v>9.5</v>
      </c>
      <c r="AF44" s="638">
        <v>7.4</v>
      </c>
      <c r="AG44" s="638">
        <v>3.4</v>
      </c>
      <c r="AH44" s="638">
        <v>6.9</v>
      </c>
      <c r="AI44" s="638">
        <v>4</v>
      </c>
      <c r="AJ44" s="638">
        <v>10</v>
      </c>
      <c r="AK44" s="638">
        <v>12.5</v>
      </c>
      <c r="AL44" s="638">
        <v>6.7</v>
      </c>
      <c r="AM44" s="638">
        <v>33.299999999999997</v>
      </c>
      <c r="AN44" s="638">
        <v>27.8</v>
      </c>
      <c r="AO44" s="638">
        <v>27.8</v>
      </c>
      <c r="AP44" s="638">
        <v>29.4</v>
      </c>
      <c r="AQ44" s="638" t="s">
        <v>18</v>
      </c>
      <c r="AR44" s="638" t="s">
        <v>18</v>
      </c>
      <c r="AS44" s="638" t="s">
        <v>18</v>
      </c>
      <c r="AT44" s="638" t="s">
        <v>18</v>
      </c>
      <c r="AU44" s="638" t="s">
        <v>18</v>
      </c>
      <c r="AV44" s="638" t="s">
        <v>18</v>
      </c>
      <c r="AW44" s="638" t="s">
        <v>18</v>
      </c>
      <c r="AX44" s="638" t="s">
        <v>18</v>
      </c>
      <c r="AY44" s="638">
        <v>6.7</v>
      </c>
      <c r="AZ44" s="638">
        <v>7.1</v>
      </c>
      <c r="BA44" s="638">
        <v>7.1</v>
      </c>
      <c r="BB44" s="638">
        <v>10</v>
      </c>
      <c r="BC44" s="638" t="s">
        <v>18</v>
      </c>
      <c r="BD44" s="638" t="s">
        <v>18</v>
      </c>
      <c r="BE44" s="638" t="s">
        <v>18</v>
      </c>
      <c r="BF44" s="638" t="s">
        <v>18</v>
      </c>
      <c r="BG44" s="638" t="s">
        <v>18</v>
      </c>
      <c r="BH44" s="638" t="s">
        <v>18</v>
      </c>
      <c r="BI44" s="638" t="s">
        <v>18</v>
      </c>
      <c r="BJ44" s="638" t="s">
        <v>18</v>
      </c>
      <c r="BK44" s="638" t="s">
        <v>18</v>
      </c>
    </row>
    <row r="45" spans="1:63" x14ac:dyDescent="0.25">
      <c r="A45" t="s">
        <v>34</v>
      </c>
      <c r="B45" s="638">
        <v>21.4</v>
      </c>
      <c r="C45" s="638">
        <v>29.4</v>
      </c>
      <c r="D45" s="638">
        <v>33.299999999999997</v>
      </c>
      <c r="E45" s="638">
        <v>40.9</v>
      </c>
      <c r="F45" s="638">
        <v>26.1</v>
      </c>
      <c r="G45" s="638">
        <v>19</v>
      </c>
      <c r="H45" s="638">
        <v>27.8</v>
      </c>
      <c r="I45" s="638">
        <v>10</v>
      </c>
      <c r="J45" s="638">
        <v>34.799999999999997</v>
      </c>
      <c r="K45" s="638">
        <v>34.299999999999997</v>
      </c>
      <c r="L45" s="638">
        <v>26.8</v>
      </c>
      <c r="M45" s="638">
        <v>23.3</v>
      </c>
      <c r="N45" s="638">
        <v>23.9</v>
      </c>
      <c r="O45" s="638">
        <v>11.4</v>
      </c>
      <c r="P45" s="638">
        <v>19.5</v>
      </c>
      <c r="Q45" s="638">
        <v>24.4</v>
      </c>
      <c r="R45" s="638">
        <v>28.3</v>
      </c>
      <c r="S45" s="638">
        <v>37.299999999999997</v>
      </c>
      <c r="T45" s="638">
        <v>43.4</v>
      </c>
      <c r="U45" s="638">
        <v>46</v>
      </c>
      <c r="V45" s="638">
        <v>36.700000000000003</v>
      </c>
      <c r="W45" s="638">
        <v>30.2</v>
      </c>
      <c r="X45" s="638">
        <v>18.2</v>
      </c>
      <c r="Y45" s="638">
        <v>15.2</v>
      </c>
      <c r="Z45" s="638">
        <v>18.2</v>
      </c>
      <c r="AA45" s="638">
        <v>13.6</v>
      </c>
      <c r="AB45" s="638">
        <v>13.3</v>
      </c>
      <c r="AC45" s="638">
        <v>8</v>
      </c>
      <c r="AD45" s="638">
        <v>7.7</v>
      </c>
      <c r="AE45" s="638">
        <v>9.5</v>
      </c>
      <c r="AF45" s="638">
        <v>7.7</v>
      </c>
      <c r="AG45" s="638">
        <v>7.7</v>
      </c>
      <c r="AH45" s="638">
        <v>5.3</v>
      </c>
      <c r="AI45" s="638">
        <v>4.2</v>
      </c>
      <c r="AJ45" s="638" t="s">
        <v>18</v>
      </c>
      <c r="AK45" s="638">
        <v>11.5</v>
      </c>
      <c r="AL45" s="638">
        <v>21.7</v>
      </c>
      <c r="AM45" s="638">
        <v>29.4</v>
      </c>
      <c r="AN45" s="638">
        <v>31.6</v>
      </c>
      <c r="AO45" s="638">
        <v>18.5</v>
      </c>
      <c r="AP45" s="638">
        <v>21.4</v>
      </c>
      <c r="AQ45" s="638">
        <v>27.6</v>
      </c>
      <c r="AR45" s="638">
        <v>15.6</v>
      </c>
      <c r="AS45" s="638">
        <v>16</v>
      </c>
      <c r="AT45" s="638">
        <v>12.5</v>
      </c>
      <c r="AU45" s="638">
        <v>12</v>
      </c>
      <c r="AV45" s="638">
        <v>31.6</v>
      </c>
      <c r="AW45" s="638">
        <v>27.8</v>
      </c>
      <c r="AX45" s="638">
        <v>26.3</v>
      </c>
      <c r="AY45" s="638">
        <v>23.1</v>
      </c>
      <c r="AZ45" s="638" t="s">
        <v>18</v>
      </c>
      <c r="BA45" s="638" t="s">
        <v>18</v>
      </c>
      <c r="BB45" s="638" t="s">
        <v>18</v>
      </c>
      <c r="BC45" s="638" t="s">
        <v>18</v>
      </c>
      <c r="BD45" s="638" t="s">
        <v>18</v>
      </c>
      <c r="BE45" s="638">
        <v>23.3</v>
      </c>
      <c r="BF45" s="638">
        <v>21.9</v>
      </c>
      <c r="BG45" s="638">
        <v>23.3</v>
      </c>
      <c r="BH45" s="638">
        <v>33.299999999999997</v>
      </c>
      <c r="BI45" s="638">
        <v>3.8</v>
      </c>
      <c r="BJ45" s="638">
        <v>8</v>
      </c>
      <c r="BK45" s="638">
        <v>6.9</v>
      </c>
    </row>
    <row r="46" spans="1:63" x14ac:dyDescent="0.25">
      <c r="A46" t="s">
        <v>35</v>
      </c>
      <c r="B46" s="638">
        <v>4.5999999999999996</v>
      </c>
      <c r="C46" s="638">
        <v>3.3</v>
      </c>
      <c r="D46" s="638">
        <v>3.3</v>
      </c>
      <c r="E46" s="638">
        <v>3</v>
      </c>
      <c r="F46" s="638">
        <v>2.8</v>
      </c>
      <c r="G46" s="638">
        <v>2.8</v>
      </c>
      <c r="H46" s="638">
        <v>3.2</v>
      </c>
      <c r="I46" s="638">
        <v>3.2</v>
      </c>
      <c r="J46" s="638">
        <v>3.5</v>
      </c>
      <c r="K46" s="638">
        <v>4.2</v>
      </c>
      <c r="L46" s="638">
        <v>5.0999999999999996</v>
      </c>
      <c r="M46" s="638">
        <v>5.4</v>
      </c>
      <c r="N46" s="638">
        <v>5.9</v>
      </c>
      <c r="O46" s="638">
        <v>5.3</v>
      </c>
      <c r="P46" s="638">
        <v>4.2</v>
      </c>
      <c r="Q46" s="638">
        <v>4.7</v>
      </c>
      <c r="R46" s="638">
        <v>4.8</v>
      </c>
      <c r="S46" s="638">
        <v>5.4</v>
      </c>
      <c r="T46" s="638">
        <v>6.1</v>
      </c>
      <c r="U46" s="638">
        <v>5.6</v>
      </c>
      <c r="V46" s="638">
        <v>4.9000000000000004</v>
      </c>
      <c r="W46" s="638">
        <v>5.2</v>
      </c>
      <c r="X46" s="638">
        <v>5.4</v>
      </c>
      <c r="Y46" s="638">
        <v>5.5</v>
      </c>
      <c r="Z46" s="638">
        <v>6.7</v>
      </c>
      <c r="AA46" s="638">
        <v>8.1</v>
      </c>
      <c r="AB46" s="638">
        <v>8.9</v>
      </c>
      <c r="AC46" s="638">
        <v>10.7</v>
      </c>
      <c r="AD46" s="638">
        <v>11.2</v>
      </c>
      <c r="AE46" s="638">
        <v>10.7</v>
      </c>
      <c r="AF46" s="638">
        <v>11.3</v>
      </c>
      <c r="AG46" s="638">
        <v>10.7</v>
      </c>
      <c r="AH46" s="638">
        <v>10.5</v>
      </c>
      <c r="AI46" s="638">
        <v>10.8</v>
      </c>
      <c r="AJ46" s="638">
        <v>10.5</v>
      </c>
      <c r="AK46" s="638">
        <v>10.6</v>
      </c>
      <c r="AL46" s="638">
        <v>10.1</v>
      </c>
      <c r="AM46" s="638">
        <v>10.8</v>
      </c>
      <c r="AN46" s="638">
        <v>12.2</v>
      </c>
      <c r="AO46" s="638">
        <v>12.6</v>
      </c>
      <c r="AP46" s="638">
        <v>12.9</v>
      </c>
      <c r="AQ46" s="638">
        <v>12.9</v>
      </c>
      <c r="AR46" s="638">
        <v>12</v>
      </c>
      <c r="AS46" s="638">
        <v>11</v>
      </c>
      <c r="AT46" s="638">
        <v>11.5</v>
      </c>
      <c r="AU46" s="638">
        <v>11.7</v>
      </c>
      <c r="AV46" s="638">
        <v>11.8</v>
      </c>
      <c r="AW46" s="638">
        <v>12.1</v>
      </c>
      <c r="AX46" s="638">
        <v>11.9</v>
      </c>
      <c r="AY46" s="638">
        <v>11.8</v>
      </c>
      <c r="AZ46" s="638">
        <v>12.1</v>
      </c>
      <c r="BA46" s="638">
        <v>13.3</v>
      </c>
      <c r="BB46" s="638">
        <v>13.1</v>
      </c>
      <c r="BC46" s="638">
        <v>13.7</v>
      </c>
      <c r="BD46" s="638">
        <v>13</v>
      </c>
      <c r="BE46" s="638">
        <v>11</v>
      </c>
      <c r="BF46" s="638">
        <v>10.8</v>
      </c>
      <c r="BG46" s="638">
        <v>9.9</v>
      </c>
      <c r="BH46" s="638">
        <v>9.8000000000000007</v>
      </c>
      <c r="BI46" s="638">
        <v>10.6</v>
      </c>
      <c r="BJ46" s="638">
        <v>10.1</v>
      </c>
      <c r="BK46" s="638">
        <v>10.8</v>
      </c>
    </row>
    <row r="47" spans="1:63" x14ac:dyDescent="0.25">
      <c r="A47" t="s">
        <v>36</v>
      </c>
      <c r="B47" s="638">
        <v>25</v>
      </c>
      <c r="C47" s="638">
        <v>21.7</v>
      </c>
      <c r="D47" s="638">
        <v>18.2</v>
      </c>
      <c r="E47" s="638">
        <v>9.8000000000000007</v>
      </c>
      <c r="F47" s="638">
        <v>7.9</v>
      </c>
      <c r="G47" s="638">
        <v>7.2</v>
      </c>
      <c r="H47" s="638">
        <v>6.6</v>
      </c>
      <c r="I47" s="638">
        <v>9.1</v>
      </c>
      <c r="J47" s="638">
        <v>10</v>
      </c>
      <c r="K47" s="638">
        <v>12.7</v>
      </c>
      <c r="L47" s="638">
        <v>13.2</v>
      </c>
      <c r="M47" s="638">
        <v>12.5</v>
      </c>
      <c r="N47" s="638">
        <v>14.9</v>
      </c>
      <c r="O47" s="638">
        <v>13.3</v>
      </c>
      <c r="P47" s="638">
        <v>15.4</v>
      </c>
      <c r="Q47" s="638">
        <v>15.6</v>
      </c>
      <c r="R47" s="638">
        <v>16.3</v>
      </c>
      <c r="S47" s="638">
        <v>22.6</v>
      </c>
      <c r="T47" s="638">
        <v>24.2</v>
      </c>
      <c r="U47" s="638">
        <v>27.6</v>
      </c>
      <c r="V47" s="638">
        <v>28.4</v>
      </c>
      <c r="W47" s="638">
        <v>30.2</v>
      </c>
      <c r="X47" s="638">
        <v>25.8</v>
      </c>
      <c r="Y47" s="638">
        <v>26</v>
      </c>
      <c r="Z47" s="638">
        <v>25</v>
      </c>
      <c r="AA47" s="638">
        <v>18.2</v>
      </c>
      <c r="AB47" s="638">
        <v>24.2</v>
      </c>
      <c r="AC47" s="638">
        <v>19.399999999999999</v>
      </c>
      <c r="AD47" s="638">
        <v>9.6</v>
      </c>
      <c r="AE47" s="638">
        <v>7.5</v>
      </c>
      <c r="AF47" s="638">
        <v>2.5</v>
      </c>
      <c r="AG47" s="638">
        <v>4.9000000000000004</v>
      </c>
      <c r="AH47" s="638">
        <v>3.8</v>
      </c>
      <c r="AI47" s="638">
        <v>5.8</v>
      </c>
      <c r="AJ47" s="638">
        <v>9</v>
      </c>
      <c r="AK47" s="638">
        <v>18</v>
      </c>
      <c r="AL47" s="638">
        <v>24.4</v>
      </c>
      <c r="AM47" s="638">
        <v>33.9</v>
      </c>
      <c r="AN47" s="638">
        <v>25.7</v>
      </c>
      <c r="AO47" s="638">
        <v>19.2</v>
      </c>
      <c r="AP47" s="638">
        <v>12.5</v>
      </c>
      <c r="AQ47" s="638">
        <v>8</v>
      </c>
      <c r="AR47" s="638">
        <v>11.1</v>
      </c>
      <c r="AS47" s="638">
        <v>10</v>
      </c>
      <c r="AT47" s="638">
        <v>16.899999999999999</v>
      </c>
      <c r="AU47" s="638">
        <v>6.7</v>
      </c>
      <c r="AV47" s="638">
        <v>7.9</v>
      </c>
      <c r="AW47" s="638">
        <v>21.2</v>
      </c>
      <c r="AX47" s="638">
        <v>27.4</v>
      </c>
      <c r="AY47" s="638">
        <v>34.700000000000003</v>
      </c>
      <c r="AZ47" s="638">
        <v>40.5</v>
      </c>
      <c r="BA47" s="638">
        <v>25.6</v>
      </c>
      <c r="BB47" s="638">
        <v>8.6999999999999993</v>
      </c>
      <c r="BC47" s="638">
        <v>11.5</v>
      </c>
      <c r="BD47" s="638">
        <v>8.1</v>
      </c>
      <c r="BE47" s="638">
        <v>9.1</v>
      </c>
      <c r="BF47" s="638">
        <v>7.7</v>
      </c>
      <c r="BG47" s="638">
        <v>11.3</v>
      </c>
      <c r="BH47" s="638">
        <v>9.5</v>
      </c>
      <c r="BI47" s="638">
        <v>6.8</v>
      </c>
      <c r="BJ47" s="638">
        <v>8.1999999999999993</v>
      </c>
      <c r="BK47" s="638">
        <v>3.3</v>
      </c>
    </row>
    <row r="48" spans="1:63" x14ac:dyDescent="0.25">
      <c r="A48" t="s">
        <v>37</v>
      </c>
      <c r="B48" s="638">
        <v>18.2</v>
      </c>
      <c r="C48" s="638">
        <v>18.2</v>
      </c>
      <c r="D48" s="638">
        <v>19.399999999999999</v>
      </c>
      <c r="E48" s="638">
        <v>20.6</v>
      </c>
      <c r="F48" s="638">
        <v>24.2</v>
      </c>
      <c r="G48" s="638">
        <v>27.3</v>
      </c>
      <c r="H48" s="638">
        <v>28.6</v>
      </c>
      <c r="I48" s="638">
        <v>29.6</v>
      </c>
      <c r="J48" s="638">
        <v>24</v>
      </c>
      <c r="K48" s="638">
        <v>25.8</v>
      </c>
      <c r="L48" s="638">
        <v>27.6</v>
      </c>
      <c r="M48" s="638">
        <v>29.4</v>
      </c>
      <c r="N48" s="638">
        <v>32.4</v>
      </c>
      <c r="O48" s="638">
        <v>31.4</v>
      </c>
      <c r="P48" s="638">
        <v>27.5</v>
      </c>
      <c r="Q48" s="638">
        <v>16.7</v>
      </c>
      <c r="R48" s="638">
        <v>11.1</v>
      </c>
      <c r="S48" s="638">
        <v>7.4</v>
      </c>
      <c r="T48" s="638">
        <v>4.3</v>
      </c>
      <c r="U48" s="638">
        <v>16</v>
      </c>
      <c r="V48" s="638">
        <v>16</v>
      </c>
      <c r="W48" s="638">
        <v>16.2</v>
      </c>
      <c r="X48" s="638">
        <v>20</v>
      </c>
      <c r="Y48" s="638">
        <v>14.7</v>
      </c>
      <c r="Z48" s="638">
        <v>14.3</v>
      </c>
      <c r="AA48" s="638">
        <v>27.3</v>
      </c>
      <c r="AB48" s="638">
        <v>19.2</v>
      </c>
      <c r="AC48" s="638">
        <v>17.899999999999999</v>
      </c>
      <c r="AD48" s="638">
        <v>31</v>
      </c>
      <c r="AE48" s="638">
        <v>20</v>
      </c>
      <c r="AF48" s="638">
        <v>26.3</v>
      </c>
      <c r="AG48" s="638">
        <v>25</v>
      </c>
      <c r="AH48" s="638">
        <v>6.3</v>
      </c>
      <c r="AI48" s="638">
        <v>6.7</v>
      </c>
      <c r="AJ48" s="638">
        <v>8.3000000000000007</v>
      </c>
      <c r="AK48" s="638">
        <v>9.1</v>
      </c>
      <c r="AL48" s="638" t="s">
        <v>18</v>
      </c>
      <c r="AM48" s="638">
        <v>10</v>
      </c>
      <c r="AN48" s="638">
        <v>11.1</v>
      </c>
      <c r="AO48" s="638">
        <v>10</v>
      </c>
      <c r="AP48" s="638">
        <v>35.700000000000003</v>
      </c>
      <c r="AQ48" s="638">
        <v>44</v>
      </c>
      <c r="AR48" s="638">
        <v>44.8</v>
      </c>
      <c r="AS48" s="638">
        <v>50</v>
      </c>
      <c r="AT48" s="638">
        <v>41.4</v>
      </c>
      <c r="AU48" s="638">
        <v>38.9</v>
      </c>
      <c r="AV48" s="638">
        <v>47.4</v>
      </c>
      <c r="AW48" s="638">
        <v>38.5</v>
      </c>
      <c r="AX48" s="638">
        <v>31.6</v>
      </c>
      <c r="AY48" s="638">
        <v>26.3</v>
      </c>
      <c r="AZ48" s="638">
        <v>5.9</v>
      </c>
      <c r="BA48" s="638">
        <v>6.7</v>
      </c>
      <c r="BB48" s="638" t="s">
        <v>18</v>
      </c>
      <c r="BC48" s="638">
        <v>9.1</v>
      </c>
      <c r="BD48" s="638">
        <v>14.3</v>
      </c>
      <c r="BE48" s="638">
        <v>22.2</v>
      </c>
      <c r="BF48" s="638">
        <v>38.1</v>
      </c>
      <c r="BG48" s="638">
        <v>34.799999999999997</v>
      </c>
      <c r="BH48" s="638">
        <v>44</v>
      </c>
      <c r="BI48" s="638">
        <v>34.6</v>
      </c>
      <c r="BJ48" s="638">
        <v>20</v>
      </c>
      <c r="BK48" s="638">
        <v>16</v>
      </c>
    </row>
    <row r="49" spans="1:63" x14ac:dyDescent="0.25">
      <c r="A49" t="s">
        <v>38</v>
      </c>
      <c r="B49" s="638">
        <v>11.8</v>
      </c>
      <c r="C49" s="638" t="s">
        <v>18</v>
      </c>
      <c r="D49" s="638" t="s">
        <v>18</v>
      </c>
      <c r="E49" s="638" t="s">
        <v>18</v>
      </c>
      <c r="F49" s="638">
        <v>7.1</v>
      </c>
      <c r="G49" s="638">
        <v>7.1</v>
      </c>
      <c r="H49" s="638">
        <v>20</v>
      </c>
      <c r="I49" s="638">
        <v>45.5</v>
      </c>
      <c r="J49" s="638">
        <v>44.4</v>
      </c>
      <c r="K49" s="638">
        <v>44.4</v>
      </c>
      <c r="L49" s="638">
        <v>33.299999999999997</v>
      </c>
      <c r="M49" s="638">
        <v>12.5</v>
      </c>
      <c r="N49" s="638">
        <v>9.1</v>
      </c>
      <c r="O49" s="638">
        <v>9.1</v>
      </c>
      <c r="P49" s="638">
        <v>9.1</v>
      </c>
      <c r="Q49" s="638">
        <v>9.1</v>
      </c>
      <c r="R49" s="638">
        <v>10</v>
      </c>
      <c r="S49" s="638">
        <v>10</v>
      </c>
      <c r="T49" s="638">
        <v>18.2</v>
      </c>
      <c r="U49" s="638">
        <v>22.2</v>
      </c>
      <c r="V49" s="638">
        <v>37.5</v>
      </c>
      <c r="W49" s="638">
        <v>37.5</v>
      </c>
      <c r="X49" s="638">
        <v>12.5</v>
      </c>
      <c r="Y49" s="638">
        <v>16.7</v>
      </c>
      <c r="Z49" s="638">
        <v>27.3</v>
      </c>
      <c r="AA49" s="638">
        <v>20</v>
      </c>
      <c r="AB49" s="638">
        <v>23.1</v>
      </c>
      <c r="AC49" s="638">
        <v>40</v>
      </c>
      <c r="AD49" s="638">
        <v>25</v>
      </c>
      <c r="AE49" s="638">
        <v>41.7</v>
      </c>
      <c r="AF49" s="638">
        <v>50</v>
      </c>
      <c r="AG49" s="638">
        <v>25</v>
      </c>
      <c r="AH49" s="638">
        <v>33.299999999999997</v>
      </c>
      <c r="AI49" s="638" t="s">
        <v>18</v>
      </c>
      <c r="AJ49" s="638" t="s">
        <v>18</v>
      </c>
      <c r="AK49" s="638" t="s">
        <v>18</v>
      </c>
      <c r="AL49" s="638" t="s">
        <v>18</v>
      </c>
      <c r="AM49" s="638" t="s">
        <v>18</v>
      </c>
      <c r="AN49" s="638">
        <v>14.3</v>
      </c>
      <c r="AO49" s="638">
        <v>14.3</v>
      </c>
      <c r="AP49" s="638">
        <v>14.3</v>
      </c>
      <c r="AQ49" s="638">
        <v>14.3</v>
      </c>
      <c r="AR49" s="638" t="s">
        <v>18</v>
      </c>
      <c r="AS49" s="638" t="s">
        <v>18</v>
      </c>
      <c r="AT49" s="638" t="s">
        <v>18</v>
      </c>
      <c r="AU49" s="638">
        <v>33.299999999999997</v>
      </c>
      <c r="AV49" s="638">
        <v>25</v>
      </c>
      <c r="AW49" s="638">
        <v>30</v>
      </c>
      <c r="AX49" s="638">
        <v>21.4</v>
      </c>
      <c r="AY49" s="638" t="s">
        <v>18</v>
      </c>
      <c r="AZ49" s="638">
        <v>11.1</v>
      </c>
      <c r="BA49" s="638">
        <v>14.3</v>
      </c>
      <c r="BB49" s="638">
        <v>15.8</v>
      </c>
      <c r="BC49" s="638">
        <v>15.8</v>
      </c>
      <c r="BD49" s="638">
        <v>11.8</v>
      </c>
      <c r="BE49" s="638" t="s">
        <v>18</v>
      </c>
      <c r="BF49" s="638" t="s">
        <v>18</v>
      </c>
      <c r="BG49" s="638" t="s">
        <v>18</v>
      </c>
      <c r="BH49" s="638" t="s">
        <v>18</v>
      </c>
      <c r="BI49" s="638" t="s">
        <v>18</v>
      </c>
      <c r="BJ49" s="638" t="s">
        <v>18</v>
      </c>
      <c r="BK49" s="638" t="s">
        <v>18</v>
      </c>
    </row>
    <row r="50" spans="1:63" x14ac:dyDescent="0.25">
      <c r="A50" t="s">
        <v>39</v>
      </c>
      <c r="B50" s="638">
        <v>27.6</v>
      </c>
      <c r="C50" s="638">
        <v>20.399999999999999</v>
      </c>
      <c r="D50" s="638">
        <v>19</v>
      </c>
      <c r="E50" s="638">
        <v>22.6</v>
      </c>
      <c r="F50" s="638">
        <v>10.3</v>
      </c>
      <c r="G50" s="638">
        <v>10.6</v>
      </c>
      <c r="H50" s="638">
        <v>12.1</v>
      </c>
      <c r="I50" s="638">
        <v>7.7</v>
      </c>
      <c r="J50" s="638">
        <v>16.3</v>
      </c>
      <c r="K50" s="638">
        <v>14</v>
      </c>
      <c r="L50" s="638">
        <v>12.8</v>
      </c>
      <c r="M50" s="638">
        <v>18.899999999999999</v>
      </c>
      <c r="N50" s="638">
        <v>14.3</v>
      </c>
      <c r="O50" s="638">
        <v>19.3</v>
      </c>
      <c r="P50" s="638">
        <v>16.100000000000001</v>
      </c>
      <c r="Q50" s="638">
        <v>12.5</v>
      </c>
      <c r="R50" s="638">
        <v>15.1</v>
      </c>
      <c r="S50" s="638">
        <v>9.6</v>
      </c>
      <c r="T50" s="638">
        <v>20.399999999999999</v>
      </c>
      <c r="U50" s="638">
        <v>13.4</v>
      </c>
      <c r="V50" s="638">
        <v>9.9</v>
      </c>
      <c r="W50" s="638">
        <v>15.3</v>
      </c>
      <c r="X50" s="638">
        <v>9</v>
      </c>
      <c r="Y50" s="638">
        <v>13.6</v>
      </c>
      <c r="Z50" s="638">
        <v>17.100000000000001</v>
      </c>
      <c r="AA50" s="638">
        <v>23.3</v>
      </c>
      <c r="AB50" s="638">
        <v>27.6</v>
      </c>
      <c r="AC50" s="638">
        <v>27.8</v>
      </c>
      <c r="AD50" s="638">
        <v>20.3</v>
      </c>
      <c r="AE50" s="638">
        <v>8.5</v>
      </c>
      <c r="AF50" s="638">
        <v>11.1</v>
      </c>
      <c r="AG50" s="638">
        <v>14</v>
      </c>
      <c r="AH50" s="638">
        <v>26.8</v>
      </c>
      <c r="AI50" s="638">
        <v>20.3</v>
      </c>
      <c r="AJ50" s="638">
        <v>20.2</v>
      </c>
      <c r="AK50" s="638">
        <v>16.7</v>
      </c>
      <c r="AL50" s="638">
        <v>11.8</v>
      </c>
      <c r="AM50" s="638">
        <v>11.3</v>
      </c>
      <c r="AN50" s="638">
        <v>10</v>
      </c>
      <c r="AO50" s="638">
        <v>13.8</v>
      </c>
      <c r="AP50" s="638">
        <v>10</v>
      </c>
      <c r="AQ50" s="638">
        <v>12.9</v>
      </c>
      <c r="AR50" s="638">
        <v>12.9</v>
      </c>
      <c r="AS50" s="638">
        <v>8.5</v>
      </c>
      <c r="AT50" s="638">
        <v>8.6999999999999993</v>
      </c>
      <c r="AU50" s="638">
        <v>7.7</v>
      </c>
      <c r="AV50" s="638">
        <v>23.1</v>
      </c>
      <c r="AW50" s="638">
        <v>27.8</v>
      </c>
      <c r="AX50" s="638">
        <v>26.7</v>
      </c>
      <c r="AY50" s="638">
        <v>30.8</v>
      </c>
      <c r="AZ50" s="638">
        <v>26.5</v>
      </c>
      <c r="BA50" s="638">
        <v>18.5</v>
      </c>
      <c r="BB50" s="638">
        <v>20.8</v>
      </c>
      <c r="BC50" s="638">
        <v>21.3</v>
      </c>
      <c r="BD50" s="638">
        <v>16</v>
      </c>
      <c r="BE50" s="638">
        <v>22.2</v>
      </c>
      <c r="BF50" s="638">
        <v>19</v>
      </c>
      <c r="BG50" s="638">
        <v>17</v>
      </c>
      <c r="BH50" s="638">
        <v>14</v>
      </c>
      <c r="BI50" s="638">
        <v>19.3</v>
      </c>
      <c r="BJ50" s="638">
        <v>20</v>
      </c>
      <c r="BK50" s="638">
        <v>18.899999999999999</v>
      </c>
    </row>
    <row r="51" spans="1:63" x14ac:dyDescent="0.25">
      <c r="A51" t="s">
        <v>40</v>
      </c>
      <c r="B51" s="638">
        <v>7.8</v>
      </c>
      <c r="C51" s="638">
        <v>3.8</v>
      </c>
      <c r="D51" s="638">
        <v>7.5</v>
      </c>
      <c r="E51" s="638">
        <v>9</v>
      </c>
      <c r="F51" s="638">
        <v>11.9</v>
      </c>
      <c r="G51" s="638">
        <v>14.7</v>
      </c>
      <c r="H51" s="638">
        <v>17</v>
      </c>
      <c r="I51" s="638">
        <v>13.2</v>
      </c>
      <c r="J51" s="638">
        <v>13</v>
      </c>
      <c r="K51" s="638">
        <v>11.8</v>
      </c>
      <c r="L51" s="638">
        <v>9.5</v>
      </c>
      <c r="M51" s="638">
        <v>8.3000000000000007</v>
      </c>
      <c r="N51" s="638">
        <v>9.9</v>
      </c>
      <c r="O51" s="638">
        <v>16.3</v>
      </c>
      <c r="P51" s="638">
        <v>10.3</v>
      </c>
      <c r="Q51" s="638">
        <v>10.1</v>
      </c>
      <c r="R51" s="638">
        <v>8.9</v>
      </c>
      <c r="S51" s="638">
        <v>2.2000000000000002</v>
      </c>
      <c r="T51" s="638">
        <v>3.7</v>
      </c>
      <c r="U51" s="638">
        <v>5.3</v>
      </c>
      <c r="V51" s="638">
        <v>4.4000000000000004</v>
      </c>
      <c r="W51" s="638">
        <v>8.9</v>
      </c>
      <c r="X51" s="638">
        <v>10.5</v>
      </c>
      <c r="Y51" s="638">
        <v>6.3</v>
      </c>
      <c r="Z51" s="638">
        <v>6</v>
      </c>
      <c r="AA51" s="638">
        <v>3.4</v>
      </c>
      <c r="AB51" s="638">
        <v>5.4</v>
      </c>
      <c r="AC51" s="638">
        <v>8.9</v>
      </c>
      <c r="AD51" s="638">
        <v>10.9</v>
      </c>
      <c r="AE51" s="638">
        <v>12.7</v>
      </c>
      <c r="AF51" s="638">
        <v>8.6999999999999993</v>
      </c>
      <c r="AG51" s="638">
        <v>7.1</v>
      </c>
      <c r="AH51" s="638">
        <v>4</v>
      </c>
      <c r="AI51" s="638">
        <v>2.9</v>
      </c>
      <c r="AJ51" s="638">
        <v>3.6</v>
      </c>
      <c r="AK51" s="638">
        <v>6.6</v>
      </c>
      <c r="AL51" s="638">
        <v>6.8</v>
      </c>
      <c r="AM51" s="638">
        <v>4.9000000000000004</v>
      </c>
      <c r="AN51" s="638">
        <v>8.6</v>
      </c>
      <c r="AO51" s="638">
        <v>9.1</v>
      </c>
      <c r="AP51" s="638">
        <v>11.8</v>
      </c>
      <c r="AQ51" s="638">
        <v>11.9</v>
      </c>
      <c r="AR51" s="638">
        <v>9.9</v>
      </c>
      <c r="AS51" s="638">
        <v>9.1</v>
      </c>
      <c r="AT51" s="638">
        <v>4.5999999999999996</v>
      </c>
      <c r="AU51" s="638">
        <v>5.6</v>
      </c>
      <c r="AV51" s="638">
        <v>5.2</v>
      </c>
      <c r="AW51" s="638">
        <v>4.9000000000000004</v>
      </c>
      <c r="AX51" s="638">
        <v>6.3</v>
      </c>
      <c r="AY51" s="638">
        <v>11.2</v>
      </c>
      <c r="AZ51" s="638">
        <v>12.9</v>
      </c>
      <c r="BA51" s="638">
        <v>13.7</v>
      </c>
      <c r="BB51" s="638">
        <v>12.6</v>
      </c>
      <c r="BC51" s="638">
        <v>9.4</v>
      </c>
      <c r="BD51" s="638">
        <v>6.8</v>
      </c>
      <c r="BE51" s="638">
        <v>5.0999999999999996</v>
      </c>
      <c r="BF51" s="638">
        <v>4.8</v>
      </c>
      <c r="BG51" s="638">
        <v>2.1</v>
      </c>
      <c r="BH51" s="638">
        <v>2.9</v>
      </c>
      <c r="BI51" s="638">
        <v>2.2000000000000002</v>
      </c>
      <c r="BJ51" s="638">
        <v>2.7</v>
      </c>
      <c r="BK51" s="638">
        <v>2.5</v>
      </c>
    </row>
    <row r="52" spans="1:63" x14ac:dyDescent="0.25">
      <c r="A52" t="s">
        <v>41</v>
      </c>
      <c r="B52" s="638">
        <v>71.400000000000006</v>
      </c>
      <c r="C52" s="638">
        <v>28.6</v>
      </c>
      <c r="D52" s="638">
        <v>21.4</v>
      </c>
      <c r="E52" s="638">
        <v>20</v>
      </c>
      <c r="F52" s="638">
        <v>5.6</v>
      </c>
      <c r="G52" s="638">
        <v>10</v>
      </c>
      <c r="H52" s="638">
        <v>10</v>
      </c>
      <c r="I52" s="638">
        <v>20</v>
      </c>
      <c r="J52" s="638">
        <v>12.5</v>
      </c>
      <c r="K52" s="638">
        <v>18.2</v>
      </c>
      <c r="L52" s="638">
        <v>15.4</v>
      </c>
      <c r="M52" s="638">
        <v>5.9</v>
      </c>
      <c r="N52" s="638">
        <v>6.3</v>
      </c>
      <c r="O52" s="638" t="s">
        <v>18</v>
      </c>
      <c r="P52" s="638" t="s">
        <v>18</v>
      </c>
      <c r="Q52" s="638" t="s">
        <v>18</v>
      </c>
      <c r="R52" s="638" t="s">
        <v>18</v>
      </c>
      <c r="S52" s="638" t="s">
        <v>18</v>
      </c>
      <c r="T52" s="638" t="s">
        <v>18</v>
      </c>
      <c r="U52" s="638" t="s">
        <v>18</v>
      </c>
      <c r="V52" s="638" t="s">
        <v>18</v>
      </c>
      <c r="W52" s="638" t="s">
        <v>18</v>
      </c>
      <c r="X52" s="638" t="s">
        <v>18</v>
      </c>
      <c r="Y52" s="638" t="s">
        <v>18</v>
      </c>
      <c r="Z52" s="638" t="s">
        <v>18</v>
      </c>
      <c r="AA52" s="638" t="s">
        <v>18</v>
      </c>
      <c r="AB52" s="638" t="s">
        <v>18</v>
      </c>
      <c r="AC52" s="638" t="s">
        <v>18</v>
      </c>
      <c r="AD52" s="638">
        <v>10</v>
      </c>
      <c r="AE52" s="638">
        <v>15.4</v>
      </c>
      <c r="AF52" s="638">
        <v>23.1</v>
      </c>
      <c r="AG52" s="638">
        <v>30</v>
      </c>
      <c r="AH52" s="638">
        <v>25</v>
      </c>
      <c r="AI52" s="638">
        <v>25</v>
      </c>
      <c r="AJ52" s="638">
        <v>33.299999999999997</v>
      </c>
      <c r="AK52" s="638">
        <v>27.3</v>
      </c>
      <c r="AL52" s="638">
        <v>45.5</v>
      </c>
      <c r="AM52" s="638">
        <v>75</v>
      </c>
      <c r="AN52" s="638">
        <v>75</v>
      </c>
      <c r="AO52" s="638">
        <v>40</v>
      </c>
      <c r="AP52" s="638" t="s">
        <v>18</v>
      </c>
      <c r="AQ52" s="638" t="s">
        <v>18</v>
      </c>
      <c r="AR52" s="638" t="s">
        <v>18</v>
      </c>
      <c r="AS52" s="638" t="s">
        <v>18</v>
      </c>
      <c r="AT52" s="638" t="s">
        <v>18</v>
      </c>
      <c r="AU52" s="638" t="s">
        <v>18</v>
      </c>
      <c r="AV52" s="638" t="s">
        <v>18</v>
      </c>
      <c r="AW52" s="638" t="s">
        <v>18</v>
      </c>
      <c r="AX52" s="638">
        <v>14.3</v>
      </c>
      <c r="AY52" s="638">
        <v>25</v>
      </c>
      <c r="AZ52" s="638">
        <v>20</v>
      </c>
      <c r="BA52" s="638">
        <v>20</v>
      </c>
      <c r="BB52" s="638" t="s">
        <v>18</v>
      </c>
      <c r="BC52" s="638" t="s">
        <v>18</v>
      </c>
      <c r="BD52" s="638" t="s">
        <v>18</v>
      </c>
      <c r="BE52" s="638" t="s">
        <v>18</v>
      </c>
      <c r="BF52" s="638" t="s">
        <v>18</v>
      </c>
      <c r="BG52" s="638">
        <v>33.299999999999997</v>
      </c>
      <c r="BH52" s="638">
        <v>40</v>
      </c>
      <c r="BI52" s="638">
        <v>50</v>
      </c>
      <c r="BJ52" s="638">
        <v>22.2</v>
      </c>
      <c r="BK52" s="638">
        <v>12.5</v>
      </c>
    </row>
    <row r="53" spans="1:63" x14ac:dyDescent="0.25">
      <c r="A53" t="s">
        <v>42</v>
      </c>
      <c r="B53" s="638" t="s">
        <v>18</v>
      </c>
      <c r="C53" s="638" t="s">
        <v>18</v>
      </c>
      <c r="D53" s="638" t="s">
        <v>18</v>
      </c>
      <c r="E53" s="638" t="s">
        <v>18</v>
      </c>
      <c r="F53" s="638" t="s">
        <v>18</v>
      </c>
      <c r="G53" s="638" t="s">
        <v>18</v>
      </c>
      <c r="H53" s="638" t="s">
        <v>18</v>
      </c>
      <c r="I53" s="638" t="s">
        <v>18</v>
      </c>
      <c r="J53" s="638" t="s">
        <v>18</v>
      </c>
      <c r="K53" s="638" t="s">
        <v>18</v>
      </c>
      <c r="L53" s="638" t="s">
        <v>18</v>
      </c>
      <c r="M53" s="638" t="s">
        <v>18</v>
      </c>
      <c r="N53" s="638" t="s">
        <v>18</v>
      </c>
      <c r="O53" s="638" t="s">
        <v>18</v>
      </c>
      <c r="P53" s="638" t="s">
        <v>18</v>
      </c>
      <c r="Q53" s="638" t="s">
        <v>18</v>
      </c>
      <c r="R53" s="638" t="s">
        <v>18</v>
      </c>
      <c r="S53" s="638" t="s">
        <v>18</v>
      </c>
      <c r="T53" s="638" t="s">
        <v>18</v>
      </c>
      <c r="U53" s="638" t="s">
        <v>18</v>
      </c>
      <c r="V53" s="638" t="s">
        <v>18</v>
      </c>
      <c r="W53" s="638" t="s">
        <v>18</v>
      </c>
      <c r="X53" s="638" t="s">
        <v>18</v>
      </c>
      <c r="Y53" s="638" t="s">
        <v>18</v>
      </c>
      <c r="Z53" s="638">
        <v>66.7</v>
      </c>
      <c r="AA53" s="638">
        <v>50</v>
      </c>
      <c r="AB53" s="638">
        <v>40</v>
      </c>
      <c r="AC53" s="638">
        <v>40</v>
      </c>
      <c r="AD53" s="638" t="s">
        <v>18</v>
      </c>
      <c r="AE53" s="638" t="s">
        <v>18</v>
      </c>
      <c r="AF53" s="638" t="s">
        <v>18</v>
      </c>
      <c r="AG53" s="638" t="s">
        <v>18</v>
      </c>
      <c r="AH53" s="638" t="s">
        <v>18</v>
      </c>
      <c r="AI53" s="638" t="s">
        <v>18</v>
      </c>
      <c r="AJ53" s="638" t="s">
        <v>18</v>
      </c>
      <c r="AK53" s="638" t="s">
        <v>18</v>
      </c>
      <c r="AL53" s="638" t="s">
        <v>18</v>
      </c>
      <c r="AM53" s="638" t="s">
        <v>18</v>
      </c>
      <c r="AN53" s="638" t="s">
        <v>18</v>
      </c>
      <c r="AO53" s="638" t="s">
        <v>18</v>
      </c>
      <c r="AP53" s="638" t="s">
        <v>18</v>
      </c>
      <c r="AQ53" s="638" t="s">
        <v>18</v>
      </c>
      <c r="AR53" s="638" t="s">
        <v>18</v>
      </c>
      <c r="AS53" s="638" t="s">
        <v>18</v>
      </c>
      <c r="AT53" s="638" t="s">
        <v>18</v>
      </c>
      <c r="AU53" s="638">
        <v>50</v>
      </c>
      <c r="AV53" s="638">
        <v>50</v>
      </c>
      <c r="AW53" s="638">
        <v>50</v>
      </c>
      <c r="AX53" s="638">
        <v>50</v>
      </c>
      <c r="AY53" s="638" t="s">
        <v>18</v>
      </c>
      <c r="AZ53" s="638" t="s">
        <v>18</v>
      </c>
      <c r="BA53" s="638" t="s">
        <v>18</v>
      </c>
      <c r="BB53" s="638" t="s">
        <v>18</v>
      </c>
      <c r="BC53" s="638" t="s">
        <v>18</v>
      </c>
      <c r="BD53" s="638" t="s">
        <v>18</v>
      </c>
      <c r="BE53" s="638" t="s">
        <v>18</v>
      </c>
      <c r="BF53" s="638">
        <v>100</v>
      </c>
      <c r="BG53" s="638">
        <v>100</v>
      </c>
      <c r="BH53" s="638">
        <v>100</v>
      </c>
      <c r="BI53" s="638">
        <v>100</v>
      </c>
      <c r="BJ53" s="638" t="s">
        <v>18</v>
      </c>
      <c r="BK53" s="638" t="s">
        <v>18</v>
      </c>
    </row>
    <row r="54" spans="1:63" x14ac:dyDescent="0.25">
      <c r="A54" t="s">
        <v>43</v>
      </c>
      <c r="B54" s="638">
        <v>24.4</v>
      </c>
      <c r="C54" s="638">
        <v>18.8</v>
      </c>
      <c r="D54" s="638">
        <v>19.600000000000001</v>
      </c>
      <c r="E54" s="638">
        <v>16.7</v>
      </c>
      <c r="F54" s="638">
        <v>14.5</v>
      </c>
      <c r="G54" s="638">
        <v>12.3</v>
      </c>
      <c r="H54" s="638">
        <v>10.199999999999999</v>
      </c>
      <c r="I54" s="638">
        <v>17.100000000000001</v>
      </c>
      <c r="J54" s="638">
        <v>18</v>
      </c>
      <c r="K54" s="638">
        <v>25</v>
      </c>
      <c r="L54" s="638">
        <v>25.8</v>
      </c>
      <c r="M54" s="638">
        <v>23.8</v>
      </c>
      <c r="N54" s="638">
        <v>20.9</v>
      </c>
      <c r="O54" s="638">
        <v>15.6</v>
      </c>
      <c r="P54" s="638">
        <v>15.6</v>
      </c>
      <c r="Q54" s="638">
        <v>9.5</v>
      </c>
      <c r="R54" s="638">
        <v>9</v>
      </c>
      <c r="S54" s="638">
        <v>10.7</v>
      </c>
      <c r="T54" s="638">
        <v>9.1999999999999993</v>
      </c>
      <c r="U54" s="638">
        <v>13.7</v>
      </c>
      <c r="V54" s="638">
        <v>10</v>
      </c>
      <c r="W54" s="638">
        <v>12.7</v>
      </c>
      <c r="X54" s="638">
        <v>14.1</v>
      </c>
      <c r="Y54" s="638">
        <v>9.1</v>
      </c>
      <c r="Z54" s="638">
        <v>10</v>
      </c>
      <c r="AA54" s="638">
        <v>5.7</v>
      </c>
      <c r="AB54" s="638">
        <v>5.5</v>
      </c>
      <c r="AC54" s="638">
        <v>11.9</v>
      </c>
      <c r="AD54" s="638">
        <v>13.1</v>
      </c>
      <c r="AE54" s="638">
        <v>15.1</v>
      </c>
      <c r="AF54" s="638">
        <v>11.3</v>
      </c>
      <c r="AG54" s="638">
        <v>6.3</v>
      </c>
      <c r="AH54" s="638">
        <v>11.3</v>
      </c>
      <c r="AI54" s="638">
        <v>11.4</v>
      </c>
      <c r="AJ54" s="638">
        <v>13</v>
      </c>
      <c r="AK54" s="638">
        <v>10.9</v>
      </c>
      <c r="AL54" s="638">
        <v>10.3</v>
      </c>
      <c r="AM54" s="638">
        <v>13.2</v>
      </c>
      <c r="AN54" s="638">
        <v>14.3</v>
      </c>
      <c r="AO54" s="638">
        <v>12.9</v>
      </c>
      <c r="AP54" s="638">
        <v>8.9</v>
      </c>
      <c r="AQ54" s="638">
        <v>6.1</v>
      </c>
      <c r="AR54" s="638">
        <v>3.6</v>
      </c>
      <c r="AS54" s="638">
        <v>6.3</v>
      </c>
      <c r="AT54" s="638">
        <v>12.5</v>
      </c>
      <c r="AU54" s="638">
        <v>10</v>
      </c>
      <c r="AV54" s="638">
        <v>14.3</v>
      </c>
      <c r="AW54" s="638">
        <v>8.3000000000000007</v>
      </c>
      <c r="AX54" s="638" t="s">
        <v>18</v>
      </c>
      <c r="AY54" s="638">
        <v>4.8</v>
      </c>
      <c r="AZ54" s="638">
        <v>4.8</v>
      </c>
      <c r="BA54" s="638">
        <v>5.6</v>
      </c>
      <c r="BB54" s="638">
        <v>6.3</v>
      </c>
      <c r="BC54" s="638" t="s">
        <v>18</v>
      </c>
      <c r="BD54" s="638" t="s">
        <v>18</v>
      </c>
      <c r="BE54" s="638" t="s">
        <v>18</v>
      </c>
      <c r="BF54" s="638" t="s">
        <v>18</v>
      </c>
      <c r="BG54" s="638" t="s">
        <v>18</v>
      </c>
      <c r="BH54" s="638">
        <v>17.600000000000001</v>
      </c>
      <c r="BI54" s="638">
        <v>17.600000000000001</v>
      </c>
      <c r="BJ54" s="638">
        <v>21.1</v>
      </c>
      <c r="BK54" s="638">
        <v>18.2</v>
      </c>
    </row>
    <row r="55" spans="1:63" x14ac:dyDescent="0.25">
      <c r="A55" t="s">
        <v>44</v>
      </c>
      <c r="B55" s="638">
        <v>7.7</v>
      </c>
      <c r="C55" s="638">
        <v>7.1</v>
      </c>
      <c r="D55" s="638">
        <v>14.3</v>
      </c>
      <c r="E55" s="638" t="s">
        <v>18</v>
      </c>
      <c r="F55" s="638" t="s">
        <v>18</v>
      </c>
      <c r="G55" s="638" t="s">
        <v>18</v>
      </c>
      <c r="H55" s="638" t="s">
        <v>18</v>
      </c>
      <c r="I55" s="638" t="s">
        <v>18</v>
      </c>
      <c r="J55" s="638" t="s">
        <v>18</v>
      </c>
      <c r="K55" s="638" t="s">
        <v>18</v>
      </c>
      <c r="L55" s="638" t="s">
        <v>18</v>
      </c>
      <c r="M55" s="638" t="s">
        <v>18</v>
      </c>
      <c r="N55" s="638" t="s">
        <v>18</v>
      </c>
      <c r="O55" s="638">
        <v>17.600000000000001</v>
      </c>
      <c r="P55" s="638">
        <v>15.8</v>
      </c>
      <c r="Q55" s="638">
        <v>29.4</v>
      </c>
      <c r="R55" s="638">
        <v>26.3</v>
      </c>
      <c r="S55" s="638">
        <v>12.5</v>
      </c>
      <c r="T55" s="638">
        <v>27.3</v>
      </c>
      <c r="U55" s="638">
        <v>16.7</v>
      </c>
      <c r="V55" s="638">
        <v>50</v>
      </c>
      <c r="W55" s="638">
        <v>60</v>
      </c>
      <c r="X55" s="638">
        <v>25</v>
      </c>
      <c r="Y55" s="638">
        <v>21.4</v>
      </c>
      <c r="Z55" s="638">
        <v>9.5</v>
      </c>
      <c r="AA55" s="638">
        <v>5</v>
      </c>
      <c r="AB55" s="638" t="s">
        <v>18</v>
      </c>
      <c r="AC55" s="638" t="s">
        <v>18</v>
      </c>
      <c r="AD55" s="638" t="s">
        <v>18</v>
      </c>
      <c r="AE55" s="638">
        <v>19</v>
      </c>
      <c r="AF55" s="638">
        <v>21.7</v>
      </c>
      <c r="AG55" s="638">
        <v>26.3</v>
      </c>
      <c r="AH55" s="638">
        <v>23.8</v>
      </c>
      <c r="AI55" s="638">
        <v>9.1</v>
      </c>
      <c r="AJ55" s="638">
        <v>5</v>
      </c>
      <c r="AK55" s="638">
        <v>5.9</v>
      </c>
      <c r="AL55" s="638">
        <v>8.3000000000000007</v>
      </c>
      <c r="AM55" s="638" t="s">
        <v>18</v>
      </c>
      <c r="AN55" s="638" t="s">
        <v>18</v>
      </c>
      <c r="AO55" s="638" t="s">
        <v>18</v>
      </c>
      <c r="AP55" s="638" t="s">
        <v>18</v>
      </c>
      <c r="AQ55" s="638">
        <v>5.6</v>
      </c>
      <c r="AR55" s="638">
        <v>4</v>
      </c>
      <c r="AS55" s="638">
        <v>3.2</v>
      </c>
      <c r="AT55" s="638">
        <v>2.9</v>
      </c>
      <c r="AU55" s="638" t="s">
        <v>18</v>
      </c>
      <c r="AV55" s="638" t="s">
        <v>18</v>
      </c>
      <c r="AW55" s="638" t="s">
        <v>18</v>
      </c>
      <c r="AX55" s="638">
        <v>7.1</v>
      </c>
      <c r="AY55" s="638">
        <v>7.1</v>
      </c>
      <c r="AZ55" s="638">
        <v>8</v>
      </c>
      <c r="BA55" s="638">
        <v>10.7</v>
      </c>
      <c r="BB55" s="638">
        <v>11.5</v>
      </c>
      <c r="BC55" s="638">
        <v>10.7</v>
      </c>
      <c r="BD55" s="638">
        <v>14.3</v>
      </c>
      <c r="BE55" s="638">
        <v>12.5</v>
      </c>
      <c r="BF55" s="638">
        <v>19</v>
      </c>
      <c r="BG55" s="638">
        <v>33.299999999999997</v>
      </c>
      <c r="BH55" s="638">
        <v>33.299999999999997</v>
      </c>
      <c r="BI55" s="638">
        <v>35.700000000000003</v>
      </c>
      <c r="BJ55" s="638">
        <v>20</v>
      </c>
      <c r="BK55" s="638">
        <v>11.1</v>
      </c>
    </row>
    <row r="56" spans="1:63" x14ac:dyDescent="0.25">
      <c r="A56" t="s">
        <v>45</v>
      </c>
      <c r="B56" s="638">
        <v>26.3</v>
      </c>
      <c r="C56" s="638">
        <v>28.6</v>
      </c>
      <c r="D56" s="638">
        <v>28.6</v>
      </c>
      <c r="E56" s="638">
        <v>43.8</v>
      </c>
      <c r="F56" s="638">
        <v>42.9</v>
      </c>
      <c r="G56" s="638">
        <v>53.8</v>
      </c>
      <c r="H56" s="638">
        <v>53.8</v>
      </c>
      <c r="I56" s="638">
        <v>29.4</v>
      </c>
      <c r="J56" s="638">
        <v>12.5</v>
      </c>
      <c r="K56" s="638">
        <v>4.8</v>
      </c>
      <c r="L56" s="638">
        <v>9.5</v>
      </c>
      <c r="M56" s="638">
        <v>4.5</v>
      </c>
      <c r="N56" s="638">
        <v>5.3</v>
      </c>
      <c r="O56" s="638">
        <v>7.7</v>
      </c>
      <c r="P56" s="638" t="s">
        <v>18</v>
      </c>
      <c r="Q56" s="638" t="s">
        <v>18</v>
      </c>
      <c r="R56" s="638">
        <v>5</v>
      </c>
      <c r="S56" s="638">
        <v>11.1</v>
      </c>
      <c r="T56" s="638">
        <v>25</v>
      </c>
      <c r="U56" s="638">
        <v>25</v>
      </c>
      <c r="V56" s="638">
        <v>26.3</v>
      </c>
      <c r="W56" s="638">
        <v>13.6</v>
      </c>
      <c r="X56" s="638">
        <v>9.1</v>
      </c>
      <c r="Y56" s="638">
        <v>4.8</v>
      </c>
      <c r="Z56" s="638">
        <v>5</v>
      </c>
      <c r="AA56" s="638">
        <v>23.5</v>
      </c>
      <c r="AB56" s="638">
        <v>27.8</v>
      </c>
      <c r="AC56" s="638">
        <v>30</v>
      </c>
      <c r="AD56" s="638">
        <v>28</v>
      </c>
      <c r="AE56" s="638">
        <v>22.7</v>
      </c>
      <c r="AF56" s="638">
        <v>18.2</v>
      </c>
      <c r="AG56" s="638">
        <v>12.5</v>
      </c>
      <c r="AH56" s="638">
        <v>10</v>
      </c>
      <c r="AI56" s="638">
        <v>9.6999999999999993</v>
      </c>
      <c r="AJ56" s="638">
        <v>10.7</v>
      </c>
      <c r="AK56" s="638">
        <v>4.5</v>
      </c>
      <c r="AL56" s="638" t="s">
        <v>18</v>
      </c>
      <c r="AM56" s="638" t="s">
        <v>18</v>
      </c>
      <c r="AN56" s="638" t="s">
        <v>18</v>
      </c>
      <c r="AO56" s="638" t="s">
        <v>18</v>
      </c>
      <c r="AP56" s="638">
        <v>22.2</v>
      </c>
      <c r="AQ56" s="638">
        <v>25</v>
      </c>
      <c r="AR56" s="638">
        <v>23.5</v>
      </c>
      <c r="AS56" s="638">
        <v>26.7</v>
      </c>
      <c r="AT56" s="638">
        <v>11.8</v>
      </c>
      <c r="AU56" s="638">
        <v>10</v>
      </c>
      <c r="AV56" s="638" t="s">
        <v>18</v>
      </c>
      <c r="AW56" s="638" t="s">
        <v>18</v>
      </c>
      <c r="AX56" s="638" t="s">
        <v>18</v>
      </c>
      <c r="AY56" s="638" t="s">
        <v>18</v>
      </c>
      <c r="AZ56" s="638" t="s">
        <v>18</v>
      </c>
      <c r="BA56" s="638">
        <v>5</v>
      </c>
      <c r="BB56" s="638">
        <v>12</v>
      </c>
      <c r="BC56" s="638">
        <v>15.8</v>
      </c>
      <c r="BD56" s="638">
        <v>20.8</v>
      </c>
      <c r="BE56" s="638">
        <v>27.3</v>
      </c>
      <c r="BF56" s="638">
        <v>40</v>
      </c>
      <c r="BG56" s="638">
        <v>28.6</v>
      </c>
      <c r="BH56" s="638">
        <v>25</v>
      </c>
      <c r="BI56" s="638">
        <v>15.4</v>
      </c>
      <c r="BJ56" s="638" t="s">
        <v>18</v>
      </c>
      <c r="BK56" s="638" t="s">
        <v>18</v>
      </c>
    </row>
    <row r="57" spans="1:63" x14ac:dyDescent="0.25">
      <c r="A57" t="s">
        <v>46</v>
      </c>
      <c r="B57" s="638">
        <v>9.6</v>
      </c>
      <c r="C57" s="638">
        <v>9.6</v>
      </c>
      <c r="D57" s="638">
        <v>9.6</v>
      </c>
      <c r="E57" s="638">
        <v>8.1999999999999993</v>
      </c>
      <c r="F57" s="638">
        <v>5.7</v>
      </c>
      <c r="G57" s="638">
        <v>4.5</v>
      </c>
      <c r="H57" s="638">
        <v>4.2</v>
      </c>
      <c r="I57" s="638">
        <v>6.4</v>
      </c>
      <c r="J57" s="638">
        <v>6.8</v>
      </c>
      <c r="K57" s="638">
        <v>8.1</v>
      </c>
      <c r="L57" s="638">
        <v>10.1</v>
      </c>
      <c r="M57" s="638">
        <v>7.2</v>
      </c>
      <c r="N57" s="638">
        <v>7.6</v>
      </c>
      <c r="O57" s="638">
        <v>5.8</v>
      </c>
      <c r="P57" s="638">
        <v>3.4</v>
      </c>
      <c r="Q57" s="638">
        <v>4.4000000000000004</v>
      </c>
      <c r="R57" s="638">
        <v>4.2</v>
      </c>
      <c r="S57" s="638">
        <v>5.2</v>
      </c>
      <c r="T57" s="638">
        <v>6.8</v>
      </c>
      <c r="U57" s="638">
        <v>7</v>
      </c>
      <c r="V57" s="638">
        <v>7</v>
      </c>
      <c r="W57" s="638">
        <v>6.4</v>
      </c>
      <c r="X57" s="638">
        <v>7.5</v>
      </c>
      <c r="Y57" s="638">
        <v>7.9</v>
      </c>
      <c r="Z57" s="638">
        <v>7.3</v>
      </c>
      <c r="AA57" s="638">
        <v>9</v>
      </c>
      <c r="AB57" s="638">
        <v>8.6999999999999993</v>
      </c>
      <c r="AC57" s="638">
        <v>7.9</v>
      </c>
      <c r="AD57" s="638">
        <v>9.1999999999999993</v>
      </c>
      <c r="AE57" s="638">
        <v>9.4</v>
      </c>
      <c r="AF57" s="638">
        <v>8.4</v>
      </c>
      <c r="AG57" s="638">
        <v>7.3</v>
      </c>
      <c r="AH57" s="638">
        <v>5.2</v>
      </c>
      <c r="AI57" s="638">
        <v>5.3</v>
      </c>
      <c r="AJ57" s="638">
        <v>4.8</v>
      </c>
      <c r="AK57" s="638">
        <v>4.8</v>
      </c>
      <c r="AL57" s="638">
        <v>4.9000000000000004</v>
      </c>
      <c r="AM57" s="638">
        <v>4.0999999999999996</v>
      </c>
      <c r="AN57" s="638">
        <v>4.3</v>
      </c>
      <c r="AO57" s="638">
        <v>4.5</v>
      </c>
      <c r="AP57" s="638">
        <v>4.4000000000000004</v>
      </c>
      <c r="AQ57" s="638">
        <v>4.9000000000000004</v>
      </c>
      <c r="AR57" s="638">
        <v>7.3</v>
      </c>
      <c r="AS57" s="638">
        <v>8</v>
      </c>
      <c r="AT57" s="638">
        <v>7.8</v>
      </c>
      <c r="AU57" s="638">
        <v>9.1</v>
      </c>
      <c r="AV57" s="638">
        <v>7.9</v>
      </c>
      <c r="AW57" s="638">
        <v>6.3</v>
      </c>
      <c r="AX57" s="638">
        <v>5.9</v>
      </c>
      <c r="AY57" s="638">
        <v>5.5</v>
      </c>
      <c r="AZ57" s="638">
        <v>4.8</v>
      </c>
      <c r="BA57" s="638">
        <v>6</v>
      </c>
      <c r="BB57" s="638">
        <v>7.4</v>
      </c>
      <c r="BC57" s="638">
        <v>4.7</v>
      </c>
      <c r="BD57" s="638">
        <v>4.7</v>
      </c>
      <c r="BE57" s="638">
        <v>5.6</v>
      </c>
      <c r="BF57" s="638">
        <v>7.2</v>
      </c>
      <c r="BG57" s="638">
        <v>8.6</v>
      </c>
      <c r="BH57" s="638">
        <v>9</v>
      </c>
      <c r="BI57" s="638">
        <v>8.8000000000000007</v>
      </c>
      <c r="BJ57" s="638">
        <v>6.7</v>
      </c>
      <c r="BK57" s="638">
        <v>6.2</v>
      </c>
    </row>
    <row r="58" spans="1:63" x14ac:dyDescent="0.25">
      <c r="A58" t="s">
        <v>47</v>
      </c>
      <c r="B58" s="638">
        <v>18.5</v>
      </c>
      <c r="C58" s="638">
        <v>21.9</v>
      </c>
      <c r="D58" s="638">
        <v>20.7</v>
      </c>
      <c r="E58" s="638">
        <v>19.5</v>
      </c>
      <c r="F58" s="638">
        <v>18.2</v>
      </c>
      <c r="G58" s="638">
        <v>16</v>
      </c>
      <c r="H58" s="638">
        <v>16.7</v>
      </c>
      <c r="I58" s="638">
        <v>22</v>
      </c>
      <c r="J58" s="638">
        <v>26</v>
      </c>
      <c r="K58" s="638">
        <v>25.5</v>
      </c>
      <c r="L58" s="638">
        <v>25.5</v>
      </c>
      <c r="M58" s="638">
        <v>20.399999999999999</v>
      </c>
      <c r="N58" s="638">
        <v>20.2</v>
      </c>
      <c r="O58" s="638">
        <v>21.4</v>
      </c>
      <c r="P58" s="638">
        <v>25.6</v>
      </c>
      <c r="Q58" s="638">
        <v>22.6</v>
      </c>
      <c r="R58" s="638">
        <v>20.3</v>
      </c>
      <c r="S58" s="638">
        <v>18.7</v>
      </c>
      <c r="T58" s="638">
        <v>14.7</v>
      </c>
      <c r="U58" s="638">
        <v>14</v>
      </c>
      <c r="V58" s="638">
        <v>13.1</v>
      </c>
      <c r="W58" s="638">
        <v>14.9</v>
      </c>
      <c r="X58" s="638">
        <v>19.7</v>
      </c>
      <c r="Y58" s="638">
        <v>21</v>
      </c>
      <c r="Z58" s="638">
        <v>20.5</v>
      </c>
      <c r="AA58" s="638">
        <v>17.899999999999999</v>
      </c>
      <c r="AB58" s="638">
        <v>9.8000000000000007</v>
      </c>
      <c r="AC58" s="638">
        <v>8.1999999999999993</v>
      </c>
      <c r="AD58" s="638">
        <v>9.1999999999999993</v>
      </c>
      <c r="AE58" s="638">
        <v>13.2</v>
      </c>
      <c r="AF58" s="638">
        <v>14.8</v>
      </c>
      <c r="AG58" s="638">
        <v>8.5</v>
      </c>
      <c r="AH58" s="638">
        <v>10.9</v>
      </c>
      <c r="AI58" s="638">
        <v>6.8</v>
      </c>
      <c r="AJ58" s="638">
        <v>7.1</v>
      </c>
      <c r="AK58" s="638">
        <v>9.1</v>
      </c>
      <c r="AL58" s="638">
        <v>9.1999999999999993</v>
      </c>
      <c r="AM58" s="638">
        <v>8.8000000000000007</v>
      </c>
      <c r="AN58" s="638">
        <v>9</v>
      </c>
      <c r="AO58" s="638">
        <v>12.9</v>
      </c>
      <c r="AP58" s="638">
        <v>10.9</v>
      </c>
      <c r="AQ58" s="638">
        <v>12.1</v>
      </c>
      <c r="AR58" s="638">
        <v>11.8</v>
      </c>
      <c r="AS58" s="638">
        <v>5.5</v>
      </c>
      <c r="AT58" s="638">
        <v>6.2</v>
      </c>
      <c r="AU58" s="638">
        <v>7.7</v>
      </c>
      <c r="AV58" s="638">
        <v>11.2</v>
      </c>
      <c r="AW58" s="638">
        <v>12.2</v>
      </c>
      <c r="AX58" s="638">
        <v>14</v>
      </c>
      <c r="AY58" s="638">
        <v>14.3</v>
      </c>
      <c r="AZ58" s="638">
        <v>12.2</v>
      </c>
      <c r="BA58" s="638">
        <v>15.2</v>
      </c>
      <c r="BB58" s="638">
        <v>16.2</v>
      </c>
      <c r="BC58" s="638">
        <v>15.9</v>
      </c>
      <c r="BD58" s="638">
        <v>22</v>
      </c>
      <c r="BE58" s="638">
        <v>22.8</v>
      </c>
      <c r="BF58" s="638">
        <v>20.6</v>
      </c>
      <c r="BG58" s="638">
        <v>21.2</v>
      </c>
      <c r="BH58" s="638">
        <v>20.2</v>
      </c>
      <c r="BI58" s="638">
        <v>14.3</v>
      </c>
      <c r="BJ58" s="638">
        <v>14.8</v>
      </c>
      <c r="BK58" s="638">
        <v>13.6</v>
      </c>
    </row>
    <row r="59" spans="1:63" x14ac:dyDescent="0.25">
      <c r="A59" t="s">
        <v>48</v>
      </c>
      <c r="B59" s="638" t="s">
        <v>18</v>
      </c>
      <c r="C59" s="638" t="s">
        <v>18</v>
      </c>
      <c r="D59" s="638" t="s">
        <v>18</v>
      </c>
      <c r="E59" s="638">
        <v>20</v>
      </c>
      <c r="F59" s="638">
        <v>14.3</v>
      </c>
      <c r="G59" s="638">
        <v>9.1</v>
      </c>
      <c r="H59" s="638">
        <v>9.1</v>
      </c>
      <c r="I59" s="638">
        <v>25</v>
      </c>
      <c r="J59" s="638">
        <v>18.2</v>
      </c>
      <c r="K59" s="638">
        <v>18.2</v>
      </c>
      <c r="L59" s="638">
        <v>16.7</v>
      </c>
      <c r="M59" s="638">
        <v>6.7</v>
      </c>
      <c r="N59" s="638">
        <v>25</v>
      </c>
      <c r="O59" s="638">
        <v>26.7</v>
      </c>
      <c r="P59" s="638">
        <v>36.4</v>
      </c>
      <c r="Q59" s="638">
        <v>31.7</v>
      </c>
      <c r="R59" s="638">
        <v>28.6</v>
      </c>
      <c r="S59" s="638">
        <v>27.6</v>
      </c>
      <c r="T59" s="638">
        <v>17.2</v>
      </c>
      <c r="U59" s="638">
        <v>38.5</v>
      </c>
      <c r="V59" s="638">
        <v>33.299999999999997</v>
      </c>
      <c r="W59" s="638">
        <v>36.4</v>
      </c>
      <c r="X59" s="638">
        <v>36.4</v>
      </c>
      <c r="Y59" s="638">
        <v>12.5</v>
      </c>
      <c r="Z59" s="638">
        <v>23.8</v>
      </c>
      <c r="AA59" s="638">
        <v>23.8</v>
      </c>
      <c r="AB59" s="638">
        <v>35.299999999999997</v>
      </c>
      <c r="AC59" s="638">
        <v>33.299999999999997</v>
      </c>
      <c r="AD59" s="638">
        <v>19</v>
      </c>
      <c r="AE59" s="638">
        <v>24</v>
      </c>
      <c r="AF59" s="638">
        <v>24</v>
      </c>
      <c r="AG59" s="638">
        <v>20.8</v>
      </c>
      <c r="AH59" s="638">
        <v>13</v>
      </c>
      <c r="AI59" s="638">
        <v>13.6</v>
      </c>
      <c r="AJ59" s="638">
        <v>17.399999999999999</v>
      </c>
      <c r="AK59" s="638">
        <v>12</v>
      </c>
      <c r="AL59" s="638">
        <v>15.4</v>
      </c>
      <c r="AM59" s="638">
        <v>11.5</v>
      </c>
      <c r="AN59" s="638">
        <v>7.4</v>
      </c>
      <c r="AO59" s="638">
        <v>9.5</v>
      </c>
      <c r="AP59" s="638">
        <v>4.8</v>
      </c>
      <c r="AQ59" s="638" t="s">
        <v>18</v>
      </c>
      <c r="AR59" s="638" t="s">
        <v>18</v>
      </c>
      <c r="AS59" s="638" t="s">
        <v>18</v>
      </c>
      <c r="AT59" s="638">
        <v>33.299999999999997</v>
      </c>
      <c r="AU59" s="638">
        <v>46.7</v>
      </c>
      <c r="AV59" s="638">
        <v>58.8</v>
      </c>
      <c r="AW59" s="638">
        <v>57.9</v>
      </c>
      <c r="AX59" s="638">
        <v>38.9</v>
      </c>
      <c r="AY59" s="638">
        <v>25</v>
      </c>
      <c r="AZ59" s="638">
        <v>5.9</v>
      </c>
      <c r="BA59" s="638" t="s">
        <v>18</v>
      </c>
      <c r="BB59" s="638" t="s">
        <v>18</v>
      </c>
      <c r="BC59" s="638">
        <v>10</v>
      </c>
      <c r="BD59" s="638">
        <v>16.7</v>
      </c>
      <c r="BE59" s="638">
        <v>42.9</v>
      </c>
      <c r="BF59" s="638">
        <v>50</v>
      </c>
      <c r="BG59" s="638">
        <v>21.4</v>
      </c>
      <c r="BH59" s="638">
        <v>20</v>
      </c>
      <c r="BI59" s="638">
        <v>20</v>
      </c>
      <c r="BJ59" s="638">
        <v>7.1</v>
      </c>
      <c r="BK59" s="638">
        <v>7.7</v>
      </c>
    </row>
    <row r="60" spans="1:63" x14ac:dyDescent="0.25">
      <c r="A60" t="s">
        <v>49</v>
      </c>
      <c r="B60" s="638">
        <v>11.4</v>
      </c>
      <c r="C60" s="638">
        <v>11.4</v>
      </c>
      <c r="D60" s="638">
        <v>11.6</v>
      </c>
      <c r="E60" s="638">
        <v>10.199999999999999</v>
      </c>
      <c r="F60" s="638">
        <v>10.9</v>
      </c>
      <c r="G60" s="638">
        <v>11.4</v>
      </c>
      <c r="H60" s="638">
        <v>10.8</v>
      </c>
      <c r="I60" s="638">
        <v>11.3</v>
      </c>
      <c r="J60" s="638">
        <v>12.9</v>
      </c>
      <c r="K60" s="638">
        <v>12.8</v>
      </c>
      <c r="L60" s="638">
        <v>13.9</v>
      </c>
      <c r="M60" s="638">
        <v>13.3</v>
      </c>
      <c r="N60" s="638">
        <v>13.5</v>
      </c>
      <c r="O60" s="638">
        <v>13.8</v>
      </c>
      <c r="P60" s="638">
        <v>14.9</v>
      </c>
      <c r="Q60" s="638">
        <v>17.2</v>
      </c>
      <c r="R60" s="638">
        <v>16</v>
      </c>
      <c r="S60" s="638">
        <v>15.7</v>
      </c>
      <c r="T60" s="638">
        <v>15.5</v>
      </c>
      <c r="U60" s="638">
        <v>14.1</v>
      </c>
      <c r="V60" s="638">
        <v>15.3</v>
      </c>
      <c r="W60" s="638">
        <v>18.3</v>
      </c>
      <c r="X60" s="638">
        <v>17.399999999999999</v>
      </c>
      <c r="Y60" s="638">
        <v>17.7</v>
      </c>
      <c r="Z60" s="638">
        <v>16.8</v>
      </c>
      <c r="AA60" s="638">
        <v>13.8</v>
      </c>
      <c r="AB60" s="638">
        <v>14.3</v>
      </c>
      <c r="AC60" s="638">
        <v>15</v>
      </c>
      <c r="AD60" s="638">
        <v>15.1</v>
      </c>
      <c r="AE60" s="638">
        <v>14.7</v>
      </c>
      <c r="AF60" s="638">
        <v>14.1</v>
      </c>
      <c r="AG60" s="638">
        <v>11.9</v>
      </c>
      <c r="AH60" s="638">
        <v>11.9</v>
      </c>
      <c r="AI60" s="638">
        <v>11.5</v>
      </c>
      <c r="AJ60" s="638">
        <v>9.8000000000000007</v>
      </c>
      <c r="AK60" s="638">
        <v>9.4</v>
      </c>
      <c r="AL60" s="638">
        <v>8.1999999999999993</v>
      </c>
      <c r="AM60" s="638">
        <v>7.3</v>
      </c>
      <c r="AN60" s="638">
        <v>7.7</v>
      </c>
      <c r="AO60" s="638">
        <v>7.9</v>
      </c>
      <c r="AP60" s="638">
        <v>8.8000000000000007</v>
      </c>
      <c r="AQ60" s="638">
        <v>9</v>
      </c>
      <c r="AR60" s="638">
        <v>10.7</v>
      </c>
      <c r="AS60" s="638">
        <v>10.6</v>
      </c>
      <c r="AT60" s="638">
        <v>10.3</v>
      </c>
      <c r="AU60" s="638">
        <v>11</v>
      </c>
      <c r="AV60" s="638">
        <v>10.4</v>
      </c>
      <c r="AW60" s="638">
        <v>10.6</v>
      </c>
      <c r="AX60" s="638">
        <v>11.5</v>
      </c>
      <c r="AY60" s="638">
        <v>12.1</v>
      </c>
      <c r="AZ60" s="638">
        <v>11.1</v>
      </c>
      <c r="BA60" s="638">
        <v>12.1</v>
      </c>
      <c r="BB60" s="638">
        <v>12.1</v>
      </c>
      <c r="BC60" s="638">
        <v>12.3</v>
      </c>
      <c r="BD60" s="638">
        <v>13.6</v>
      </c>
      <c r="BE60" s="638">
        <v>13</v>
      </c>
      <c r="BF60" s="638">
        <v>12.8</v>
      </c>
      <c r="BG60" s="638">
        <v>12.4</v>
      </c>
      <c r="BH60" s="638">
        <v>11.3</v>
      </c>
      <c r="BI60" s="638">
        <v>10.8</v>
      </c>
      <c r="BJ60" s="638">
        <v>10.1</v>
      </c>
      <c r="BK60" s="638">
        <v>10.8</v>
      </c>
    </row>
    <row r="61" spans="1:63" x14ac:dyDescent="0.25">
      <c r="A61" t="s">
        <v>50</v>
      </c>
      <c r="B61" s="638">
        <v>19.5</v>
      </c>
      <c r="C61" s="638">
        <v>19.7</v>
      </c>
      <c r="D61" s="638">
        <v>19.399999999999999</v>
      </c>
      <c r="E61" s="638">
        <v>18.8</v>
      </c>
      <c r="F61" s="638">
        <v>18.899999999999999</v>
      </c>
      <c r="G61" s="638">
        <v>20.100000000000001</v>
      </c>
      <c r="H61" s="638">
        <v>19.5</v>
      </c>
      <c r="I61" s="638">
        <v>20.5</v>
      </c>
      <c r="J61" s="638">
        <v>22</v>
      </c>
      <c r="K61" s="638">
        <v>21.5</v>
      </c>
      <c r="L61" s="638">
        <v>22</v>
      </c>
      <c r="M61" s="638">
        <v>23.5</v>
      </c>
      <c r="N61" s="638">
        <v>22.2</v>
      </c>
      <c r="O61" s="638">
        <v>21.5</v>
      </c>
      <c r="P61" s="638">
        <v>22.2</v>
      </c>
      <c r="Q61" s="638">
        <v>21.2</v>
      </c>
      <c r="R61" s="638">
        <v>20.8</v>
      </c>
      <c r="S61" s="638">
        <v>23.1</v>
      </c>
      <c r="T61" s="638">
        <v>23.7</v>
      </c>
      <c r="U61" s="638">
        <v>22.9</v>
      </c>
      <c r="V61" s="638">
        <v>22.1</v>
      </c>
      <c r="W61" s="638">
        <v>22.6</v>
      </c>
      <c r="X61" s="638">
        <v>23.2</v>
      </c>
      <c r="Y61" s="638">
        <v>24.6</v>
      </c>
      <c r="Z61" s="638">
        <v>27.6</v>
      </c>
      <c r="AA61" s="638">
        <v>26.3</v>
      </c>
      <c r="AB61" s="638">
        <v>24.1</v>
      </c>
      <c r="AC61" s="638">
        <v>21.5</v>
      </c>
      <c r="AD61" s="638">
        <v>20.7</v>
      </c>
      <c r="AE61" s="638">
        <v>21.4</v>
      </c>
      <c r="AF61" s="638">
        <v>22.1</v>
      </c>
      <c r="AG61" s="638">
        <v>23.5</v>
      </c>
      <c r="AH61" s="638">
        <v>22</v>
      </c>
      <c r="AI61" s="638">
        <v>19.899999999999999</v>
      </c>
      <c r="AJ61" s="638">
        <v>17.100000000000001</v>
      </c>
      <c r="AK61" s="638">
        <v>16.2</v>
      </c>
      <c r="AL61" s="638">
        <v>16.2</v>
      </c>
      <c r="AM61" s="638">
        <v>15.7</v>
      </c>
      <c r="AN61" s="638">
        <v>14.5</v>
      </c>
      <c r="AO61" s="638">
        <v>13.6</v>
      </c>
      <c r="AP61" s="638">
        <v>13.5</v>
      </c>
      <c r="AQ61" s="638">
        <v>14.2</v>
      </c>
      <c r="AR61" s="638">
        <v>14.6</v>
      </c>
      <c r="AS61" s="638">
        <v>14.5</v>
      </c>
      <c r="AT61" s="638">
        <v>13.5</v>
      </c>
      <c r="AU61" s="638">
        <v>13</v>
      </c>
      <c r="AV61" s="638">
        <v>12.1</v>
      </c>
      <c r="AW61" s="638">
        <v>14.3</v>
      </c>
      <c r="AX61" s="638">
        <v>15.3</v>
      </c>
      <c r="AY61" s="638">
        <v>14.2</v>
      </c>
      <c r="AZ61" s="638">
        <v>12.6</v>
      </c>
      <c r="BA61" s="638">
        <v>13.9</v>
      </c>
      <c r="BB61" s="638">
        <v>14.9</v>
      </c>
      <c r="BC61" s="638">
        <v>18.399999999999999</v>
      </c>
      <c r="BD61" s="638">
        <v>19.2</v>
      </c>
      <c r="BE61" s="638">
        <v>18.2</v>
      </c>
      <c r="BF61" s="638">
        <v>20.6</v>
      </c>
      <c r="BG61" s="638">
        <v>19.899999999999999</v>
      </c>
      <c r="BH61" s="638">
        <v>20.5</v>
      </c>
      <c r="BI61" s="638">
        <v>19.5</v>
      </c>
      <c r="BJ61" s="638">
        <v>17</v>
      </c>
      <c r="BK61" s="638">
        <v>14.9</v>
      </c>
    </row>
    <row r="62" spans="1:63" x14ac:dyDescent="0.25">
      <c r="A62" t="s">
        <v>51</v>
      </c>
      <c r="B62" s="638">
        <v>35.700000000000003</v>
      </c>
      <c r="C62" s="638">
        <v>30.8</v>
      </c>
      <c r="D62" s="638" t="s">
        <v>18</v>
      </c>
      <c r="E62" s="638" t="s">
        <v>18</v>
      </c>
      <c r="F62" s="638" t="s">
        <v>18</v>
      </c>
      <c r="G62" s="638" t="s">
        <v>18</v>
      </c>
      <c r="H62" s="638" t="s">
        <v>18</v>
      </c>
      <c r="I62" s="638" t="s">
        <v>18</v>
      </c>
      <c r="J62" s="638" t="s">
        <v>18</v>
      </c>
      <c r="K62" s="638" t="s">
        <v>18</v>
      </c>
      <c r="L62" s="638" t="s">
        <v>18</v>
      </c>
      <c r="M62" s="638">
        <v>14.3</v>
      </c>
      <c r="N62" s="638">
        <v>14.3</v>
      </c>
      <c r="O62" s="638">
        <v>9.1</v>
      </c>
      <c r="P62" s="638">
        <v>9.1</v>
      </c>
      <c r="Q62" s="638">
        <v>4.2</v>
      </c>
      <c r="R62" s="638">
        <v>9.4</v>
      </c>
      <c r="S62" s="638">
        <v>15.2</v>
      </c>
      <c r="T62" s="638">
        <v>15.4</v>
      </c>
      <c r="U62" s="638">
        <v>18.8</v>
      </c>
      <c r="V62" s="638">
        <v>12.9</v>
      </c>
      <c r="W62" s="638">
        <v>12.1</v>
      </c>
      <c r="X62" s="638">
        <v>12.9</v>
      </c>
      <c r="Y62" s="638">
        <v>9.1</v>
      </c>
      <c r="Z62" s="638">
        <v>10.5</v>
      </c>
      <c r="AA62" s="638" t="s">
        <v>18</v>
      </c>
      <c r="AB62" s="638" t="s">
        <v>18</v>
      </c>
      <c r="AC62" s="638" t="s">
        <v>18</v>
      </c>
      <c r="AD62" s="638" t="s">
        <v>18</v>
      </c>
      <c r="AE62" s="638" t="s">
        <v>18</v>
      </c>
      <c r="AF62" s="638">
        <v>3.6</v>
      </c>
      <c r="AG62" s="638">
        <v>9.1</v>
      </c>
      <c r="AH62" s="638">
        <v>8.3000000000000007</v>
      </c>
      <c r="AI62" s="638">
        <v>9.1</v>
      </c>
      <c r="AJ62" s="638">
        <v>10</v>
      </c>
      <c r="AK62" s="638">
        <v>9.1</v>
      </c>
      <c r="AL62" s="638">
        <v>13.3</v>
      </c>
      <c r="AM62" s="638">
        <v>10</v>
      </c>
      <c r="AN62" s="638">
        <v>5</v>
      </c>
      <c r="AO62" s="638">
        <v>4.2</v>
      </c>
      <c r="AP62" s="638">
        <v>2.9</v>
      </c>
      <c r="AQ62" s="638">
        <v>2.8</v>
      </c>
      <c r="AR62" s="638">
        <v>3.2</v>
      </c>
      <c r="AS62" s="638">
        <v>6.3</v>
      </c>
      <c r="AT62" s="638">
        <v>5.9</v>
      </c>
      <c r="AU62" s="638">
        <v>8.3000000000000007</v>
      </c>
      <c r="AV62" s="638">
        <v>5.6</v>
      </c>
      <c r="AW62" s="638" t="s">
        <v>18</v>
      </c>
      <c r="AX62" s="638">
        <v>4.5</v>
      </c>
      <c r="AY62" s="638">
        <v>3.6</v>
      </c>
      <c r="AZ62" s="638">
        <v>8</v>
      </c>
      <c r="BA62" s="638">
        <v>8.3000000000000007</v>
      </c>
      <c r="BB62" s="638">
        <v>6.7</v>
      </c>
      <c r="BC62" s="638">
        <v>7.1</v>
      </c>
      <c r="BD62" s="638">
        <v>3.4</v>
      </c>
      <c r="BE62" s="638">
        <v>4.5</v>
      </c>
      <c r="BF62" s="638" t="s">
        <v>18</v>
      </c>
      <c r="BG62" s="638" t="s">
        <v>18</v>
      </c>
      <c r="BH62" s="638">
        <v>5</v>
      </c>
      <c r="BI62" s="638">
        <v>4.5</v>
      </c>
      <c r="BJ62" s="638">
        <v>4.8</v>
      </c>
      <c r="BK62" s="638">
        <v>5.9</v>
      </c>
    </row>
    <row r="63" spans="1:63" x14ac:dyDescent="0.25">
      <c r="A63" t="s">
        <v>52</v>
      </c>
      <c r="B63" s="638">
        <v>15.2</v>
      </c>
      <c r="C63" s="638">
        <v>12.3</v>
      </c>
      <c r="D63" s="638">
        <v>13.2</v>
      </c>
      <c r="E63" s="638">
        <v>12.4</v>
      </c>
      <c r="F63" s="638">
        <v>14.3</v>
      </c>
      <c r="G63" s="638">
        <v>16.899999999999999</v>
      </c>
      <c r="H63" s="638">
        <v>14.8</v>
      </c>
      <c r="I63" s="638">
        <v>14.1</v>
      </c>
      <c r="J63" s="638">
        <v>12.7</v>
      </c>
      <c r="K63" s="638">
        <v>11.2</v>
      </c>
      <c r="L63" s="638">
        <v>11.2</v>
      </c>
      <c r="M63" s="638">
        <v>12.1</v>
      </c>
      <c r="N63" s="638">
        <v>12.7</v>
      </c>
      <c r="O63" s="638">
        <v>13.8</v>
      </c>
      <c r="P63" s="638">
        <v>16.5</v>
      </c>
      <c r="Q63" s="638">
        <v>16.399999999999999</v>
      </c>
      <c r="R63" s="638">
        <v>18.3</v>
      </c>
      <c r="S63" s="638">
        <v>17.600000000000001</v>
      </c>
      <c r="T63" s="638">
        <v>15</v>
      </c>
      <c r="U63" s="638">
        <v>14.1</v>
      </c>
      <c r="V63" s="638">
        <v>11.2</v>
      </c>
      <c r="W63" s="638">
        <v>10.6</v>
      </c>
      <c r="X63" s="638">
        <v>11.1</v>
      </c>
      <c r="Y63" s="638">
        <v>10.199999999999999</v>
      </c>
      <c r="Z63" s="638">
        <v>13.1</v>
      </c>
      <c r="AA63" s="638">
        <v>13.8</v>
      </c>
      <c r="AB63" s="638">
        <v>13.7</v>
      </c>
      <c r="AC63" s="638">
        <v>14.9</v>
      </c>
      <c r="AD63" s="638">
        <v>12.8</v>
      </c>
      <c r="AE63" s="638">
        <v>12.4</v>
      </c>
      <c r="AF63" s="638">
        <v>9.6</v>
      </c>
      <c r="AG63" s="638">
        <v>10.4</v>
      </c>
      <c r="AH63" s="638">
        <v>9.6999999999999993</v>
      </c>
      <c r="AI63" s="638">
        <v>10.5</v>
      </c>
      <c r="AJ63" s="638">
        <v>11</v>
      </c>
      <c r="AK63" s="638">
        <v>7.3</v>
      </c>
      <c r="AL63" s="638">
        <v>8</v>
      </c>
      <c r="AM63" s="638">
        <v>7.2</v>
      </c>
      <c r="AN63" s="638">
        <v>7.9</v>
      </c>
      <c r="AO63" s="638">
        <v>9.5</v>
      </c>
      <c r="AP63" s="638">
        <v>11.3</v>
      </c>
      <c r="AQ63" s="638">
        <v>10.4</v>
      </c>
      <c r="AR63" s="638">
        <v>8.6</v>
      </c>
      <c r="AS63" s="638">
        <v>9.4</v>
      </c>
      <c r="AT63" s="638">
        <v>8.1</v>
      </c>
      <c r="AU63" s="638">
        <v>9.1999999999999993</v>
      </c>
      <c r="AV63" s="638">
        <v>14.3</v>
      </c>
      <c r="AW63" s="638">
        <v>11.9</v>
      </c>
      <c r="AX63" s="638">
        <v>10.199999999999999</v>
      </c>
      <c r="AY63" s="638">
        <v>9.8000000000000007</v>
      </c>
      <c r="AZ63" s="638">
        <v>7.1</v>
      </c>
      <c r="BA63" s="638">
        <v>8.6</v>
      </c>
      <c r="BB63" s="638">
        <v>10</v>
      </c>
      <c r="BC63" s="638">
        <v>9.5</v>
      </c>
      <c r="BD63" s="638">
        <v>9.9</v>
      </c>
      <c r="BE63" s="638">
        <v>9.6</v>
      </c>
      <c r="BF63" s="638">
        <v>11.4</v>
      </c>
      <c r="BG63" s="638">
        <v>9.9</v>
      </c>
      <c r="BH63" s="638">
        <v>10.3</v>
      </c>
      <c r="BI63" s="638">
        <v>9.6</v>
      </c>
      <c r="BJ63" s="638">
        <v>9.5</v>
      </c>
      <c r="BK63" s="638">
        <v>12.3</v>
      </c>
    </row>
    <row r="64" spans="1:63" x14ac:dyDescent="0.25">
      <c r="A64" t="s">
        <v>53</v>
      </c>
      <c r="B64" s="638">
        <v>15</v>
      </c>
      <c r="C64" s="638">
        <v>13.6</v>
      </c>
      <c r="D64" s="638">
        <v>12.3</v>
      </c>
      <c r="E64" s="638">
        <v>11.5</v>
      </c>
      <c r="F64" s="638">
        <v>12</v>
      </c>
      <c r="G64" s="638">
        <v>12.1</v>
      </c>
      <c r="H64" s="638">
        <v>12.6</v>
      </c>
      <c r="I64" s="638">
        <v>11.3</v>
      </c>
      <c r="J64" s="638">
        <v>10.199999999999999</v>
      </c>
      <c r="K64" s="638">
        <v>8.4</v>
      </c>
      <c r="L64" s="638">
        <v>9.1999999999999993</v>
      </c>
      <c r="M64" s="638">
        <v>10</v>
      </c>
      <c r="N64" s="638">
        <v>10.3</v>
      </c>
      <c r="O64" s="638">
        <v>12.2</v>
      </c>
      <c r="P64" s="638">
        <v>12.9</v>
      </c>
      <c r="Q64" s="638">
        <v>13.2</v>
      </c>
      <c r="R64" s="638">
        <v>12.5</v>
      </c>
      <c r="S64" s="638">
        <v>11.5</v>
      </c>
      <c r="T64" s="638">
        <v>10.8</v>
      </c>
      <c r="U64" s="638">
        <v>9.3000000000000007</v>
      </c>
      <c r="V64" s="638">
        <v>9.1999999999999993</v>
      </c>
      <c r="W64" s="638">
        <v>8.1</v>
      </c>
      <c r="X64" s="638">
        <v>8.9</v>
      </c>
      <c r="Y64" s="638">
        <v>10</v>
      </c>
      <c r="Z64" s="638">
        <v>9.6999999999999993</v>
      </c>
      <c r="AA64" s="638">
        <v>10.4</v>
      </c>
      <c r="AB64" s="638">
        <v>8.1</v>
      </c>
      <c r="AC64" s="638">
        <v>8</v>
      </c>
      <c r="AD64" s="638">
        <v>7.9</v>
      </c>
      <c r="AE64" s="638">
        <v>8.1999999999999993</v>
      </c>
      <c r="AF64" s="638">
        <v>8.5</v>
      </c>
      <c r="AG64" s="638">
        <v>8</v>
      </c>
      <c r="AH64" s="638">
        <v>8.5</v>
      </c>
      <c r="AI64" s="638">
        <v>8.8000000000000007</v>
      </c>
      <c r="AJ64" s="638">
        <v>9.8000000000000007</v>
      </c>
      <c r="AK64" s="638">
        <v>10</v>
      </c>
      <c r="AL64" s="638">
        <v>11.8</v>
      </c>
      <c r="AM64" s="638">
        <v>10.3</v>
      </c>
      <c r="AN64" s="638">
        <v>9.5</v>
      </c>
      <c r="AO64" s="638">
        <v>8.6999999999999993</v>
      </c>
      <c r="AP64" s="638">
        <v>8.6999999999999993</v>
      </c>
      <c r="AQ64" s="638">
        <v>10.1</v>
      </c>
      <c r="AR64" s="638">
        <v>10</v>
      </c>
      <c r="AS64" s="638">
        <v>10</v>
      </c>
      <c r="AT64" s="638">
        <v>9.9</v>
      </c>
      <c r="AU64" s="638">
        <v>7.7</v>
      </c>
      <c r="AV64" s="638">
        <v>8.3000000000000007</v>
      </c>
      <c r="AW64" s="638">
        <v>9</v>
      </c>
      <c r="AX64" s="638">
        <v>9.4</v>
      </c>
      <c r="AY64" s="638">
        <v>9.9</v>
      </c>
      <c r="AZ64" s="638">
        <v>10.5</v>
      </c>
      <c r="BA64" s="638">
        <v>10.5</v>
      </c>
      <c r="BB64" s="638">
        <v>9.8000000000000007</v>
      </c>
      <c r="BC64" s="638">
        <v>10.1</v>
      </c>
      <c r="BD64" s="638">
        <v>9.4</v>
      </c>
      <c r="BE64" s="638">
        <v>9.4</v>
      </c>
      <c r="BF64" s="638">
        <v>8.6999999999999993</v>
      </c>
      <c r="BG64" s="638">
        <v>9.8000000000000007</v>
      </c>
      <c r="BH64" s="638">
        <v>11.2</v>
      </c>
      <c r="BI64" s="638">
        <v>10.1</v>
      </c>
      <c r="BJ64" s="638">
        <v>9.9</v>
      </c>
      <c r="BK64" s="638">
        <v>11.5</v>
      </c>
    </row>
    <row r="65" spans="1:63" x14ac:dyDescent="0.25">
      <c r="A65" t="s">
        <v>54</v>
      </c>
      <c r="B65" s="638">
        <v>28.1</v>
      </c>
      <c r="C65" s="638">
        <v>21.8</v>
      </c>
      <c r="D65" s="638">
        <v>21.2</v>
      </c>
      <c r="E65" s="638">
        <v>17.899999999999999</v>
      </c>
      <c r="F65" s="638">
        <v>12</v>
      </c>
      <c r="G65" s="638">
        <v>17.7</v>
      </c>
      <c r="H65" s="638">
        <v>16.7</v>
      </c>
      <c r="I65" s="638">
        <v>17</v>
      </c>
      <c r="J65" s="638">
        <v>24.4</v>
      </c>
      <c r="K65" s="638">
        <v>24.8</v>
      </c>
      <c r="L65" s="638">
        <v>27</v>
      </c>
      <c r="M65" s="638">
        <v>31.2</v>
      </c>
      <c r="N65" s="638">
        <v>32.1</v>
      </c>
      <c r="O65" s="638">
        <v>29</v>
      </c>
      <c r="P65" s="638">
        <v>26.1</v>
      </c>
      <c r="Q65" s="638">
        <v>27.3</v>
      </c>
      <c r="R65" s="638">
        <v>24.6</v>
      </c>
      <c r="S65" s="638">
        <v>24.7</v>
      </c>
      <c r="T65" s="638">
        <v>25</v>
      </c>
      <c r="U65" s="638">
        <v>20.8</v>
      </c>
      <c r="V65" s="638">
        <v>24.6</v>
      </c>
      <c r="W65" s="638">
        <v>26.3</v>
      </c>
      <c r="X65" s="638">
        <v>32.799999999999997</v>
      </c>
      <c r="Y65" s="638">
        <v>30.5</v>
      </c>
      <c r="Z65" s="638">
        <v>24.5</v>
      </c>
      <c r="AA65" s="638">
        <v>21.5</v>
      </c>
      <c r="AB65" s="638">
        <v>18.8</v>
      </c>
      <c r="AC65" s="638">
        <v>16.399999999999999</v>
      </c>
      <c r="AD65" s="638">
        <v>17.100000000000001</v>
      </c>
      <c r="AE65" s="638">
        <v>16.2</v>
      </c>
      <c r="AF65" s="638">
        <v>16</v>
      </c>
      <c r="AG65" s="638">
        <v>17.5</v>
      </c>
      <c r="AH65" s="638">
        <v>14.7</v>
      </c>
      <c r="AI65" s="638">
        <v>12.4</v>
      </c>
      <c r="AJ65" s="638">
        <v>13.5</v>
      </c>
      <c r="AK65" s="638">
        <v>13</v>
      </c>
      <c r="AL65" s="638">
        <v>16.7</v>
      </c>
      <c r="AM65" s="638">
        <v>20.7</v>
      </c>
      <c r="AN65" s="638">
        <v>20.399999999999999</v>
      </c>
      <c r="AO65" s="638">
        <v>21.6</v>
      </c>
      <c r="AP65" s="638">
        <v>20.5</v>
      </c>
      <c r="AQ65" s="638">
        <v>24.8</v>
      </c>
      <c r="AR65" s="638">
        <v>20.5</v>
      </c>
      <c r="AS65" s="638">
        <v>20.100000000000001</v>
      </c>
      <c r="AT65" s="638">
        <v>21.9</v>
      </c>
      <c r="AU65" s="638">
        <v>19.3</v>
      </c>
      <c r="AV65" s="638">
        <v>22.8</v>
      </c>
      <c r="AW65" s="638">
        <v>22.4</v>
      </c>
      <c r="AX65" s="638">
        <v>22.1</v>
      </c>
      <c r="AY65" s="638">
        <v>21.4</v>
      </c>
      <c r="AZ65" s="638">
        <v>22.6</v>
      </c>
      <c r="BA65" s="638">
        <v>21.6</v>
      </c>
      <c r="BB65" s="638">
        <v>21.7</v>
      </c>
      <c r="BC65" s="638">
        <v>23.6</v>
      </c>
      <c r="BD65" s="638">
        <v>23.4</v>
      </c>
      <c r="BE65" s="638">
        <v>22.1</v>
      </c>
      <c r="BF65" s="638">
        <v>20.2</v>
      </c>
      <c r="BG65" s="638">
        <v>16.5</v>
      </c>
      <c r="BH65" s="638">
        <v>12.9</v>
      </c>
      <c r="BI65" s="638">
        <v>11.1</v>
      </c>
      <c r="BJ65" s="638">
        <v>13.9</v>
      </c>
      <c r="BK65" s="638">
        <v>13.9</v>
      </c>
    </row>
    <row r="66" spans="1:63" x14ac:dyDescent="0.25">
      <c r="A66" t="s">
        <v>55</v>
      </c>
      <c r="B66" s="638">
        <v>14.4</v>
      </c>
      <c r="C66" s="638">
        <v>21.1</v>
      </c>
      <c r="D66" s="638">
        <v>16.399999999999999</v>
      </c>
      <c r="E66" s="638">
        <v>18.100000000000001</v>
      </c>
      <c r="F66" s="638">
        <v>14.4</v>
      </c>
      <c r="G66" s="638">
        <v>9.6</v>
      </c>
      <c r="H66" s="638">
        <v>11.6</v>
      </c>
      <c r="I66" s="638">
        <v>12.4</v>
      </c>
      <c r="J66" s="638">
        <v>15</v>
      </c>
      <c r="K66" s="638">
        <v>13.6</v>
      </c>
      <c r="L66" s="638">
        <v>12.9</v>
      </c>
      <c r="M66" s="638">
        <v>11.2</v>
      </c>
      <c r="N66" s="638">
        <v>8.6999999999999993</v>
      </c>
      <c r="O66" s="638">
        <v>12.1</v>
      </c>
      <c r="P66" s="638">
        <v>13.9</v>
      </c>
      <c r="Q66" s="638">
        <v>14.5</v>
      </c>
      <c r="R66" s="638">
        <v>15.9</v>
      </c>
      <c r="S66" s="638">
        <v>17.5</v>
      </c>
      <c r="T66" s="638">
        <v>13.9</v>
      </c>
      <c r="U66" s="638">
        <v>13.3</v>
      </c>
      <c r="V66" s="638">
        <v>15.1</v>
      </c>
      <c r="W66" s="638">
        <v>12.9</v>
      </c>
      <c r="X66" s="638">
        <v>20.8</v>
      </c>
      <c r="Y66" s="638">
        <v>24.4</v>
      </c>
      <c r="Z66" s="638">
        <v>23.8</v>
      </c>
      <c r="AA66" s="638">
        <v>21</v>
      </c>
      <c r="AB66" s="638">
        <v>16.7</v>
      </c>
      <c r="AC66" s="638">
        <v>10.8</v>
      </c>
      <c r="AD66" s="638">
        <v>13.5</v>
      </c>
      <c r="AE66" s="638">
        <v>15.6</v>
      </c>
      <c r="AF66" s="638">
        <v>12.6</v>
      </c>
      <c r="AG66" s="638">
        <v>15.6</v>
      </c>
      <c r="AH66" s="638">
        <v>13.8</v>
      </c>
      <c r="AI66" s="638">
        <v>10.3</v>
      </c>
      <c r="AJ66" s="638">
        <v>9.9</v>
      </c>
      <c r="AK66" s="638">
        <v>10.5</v>
      </c>
      <c r="AL66" s="638">
        <v>11.4</v>
      </c>
      <c r="AM66" s="638">
        <v>17.3</v>
      </c>
      <c r="AN66" s="638">
        <v>19</v>
      </c>
      <c r="AO66" s="638">
        <v>17.2</v>
      </c>
      <c r="AP66" s="638">
        <v>14.7</v>
      </c>
      <c r="AQ66" s="638">
        <v>12.8</v>
      </c>
      <c r="AR66" s="638">
        <v>19.600000000000001</v>
      </c>
      <c r="AS66" s="638">
        <v>20.7</v>
      </c>
      <c r="AT66" s="638">
        <v>25.8</v>
      </c>
      <c r="AU66" s="638">
        <v>27.7</v>
      </c>
      <c r="AV66" s="638">
        <v>17.100000000000001</v>
      </c>
      <c r="AW66" s="638">
        <v>18.399999999999999</v>
      </c>
      <c r="AX66" s="638">
        <v>17</v>
      </c>
      <c r="AY66" s="638">
        <v>17.600000000000001</v>
      </c>
      <c r="AZ66" s="638">
        <v>18.399999999999999</v>
      </c>
      <c r="BA66" s="638">
        <v>18</v>
      </c>
      <c r="BB66" s="638">
        <v>16.100000000000001</v>
      </c>
      <c r="BC66" s="638">
        <v>12.8</v>
      </c>
      <c r="BD66" s="638">
        <v>13.2</v>
      </c>
      <c r="BE66" s="638">
        <v>11.5</v>
      </c>
      <c r="BF66" s="638">
        <v>11.5</v>
      </c>
      <c r="BG66" s="638">
        <v>7.7</v>
      </c>
      <c r="BH66" s="638">
        <v>7.3</v>
      </c>
      <c r="BI66" s="638">
        <v>11.2</v>
      </c>
      <c r="BJ66" s="638">
        <v>11.5</v>
      </c>
      <c r="BK66" s="638">
        <v>12.7</v>
      </c>
    </row>
    <row r="67" spans="1:63" x14ac:dyDescent="0.25">
      <c r="A67" t="s">
        <v>56</v>
      </c>
      <c r="B67" s="638">
        <v>16.7</v>
      </c>
      <c r="C67" s="638">
        <v>15.2</v>
      </c>
      <c r="D67" s="638">
        <v>21.7</v>
      </c>
      <c r="E67" s="638">
        <v>21.5</v>
      </c>
      <c r="F67" s="638">
        <v>21.2</v>
      </c>
      <c r="G67" s="638">
        <v>21.7</v>
      </c>
      <c r="H67" s="638">
        <v>16.7</v>
      </c>
      <c r="I67" s="638">
        <v>10.4</v>
      </c>
      <c r="J67" s="638">
        <v>8.6999999999999993</v>
      </c>
      <c r="K67" s="638">
        <v>8.6999999999999993</v>
      </c>
      <c r="L67" s="638">
        <v>7.1</v>
      </c>
      <c r="M67" s="638">
        <v>8.6</v>
      </c>
      <c r="N67" s="638">
        <v>10.4</v>
      </c>
      <c r="O67" s="638">
        <v>9.6</v>
      </c>
      <c r="P67" s="638">
        <v>8.5</v>
      </c>
      <c r="Q67" s="638">
        <v>20</v>
      </c>
      <c r="R67" s="638">
        <v>19.8</v>
      </c>
      <c r="S67" s="638">
        <v>26.3</v>
      </c>
      <c r="T67" s="638">
        <v>27.7</v>
      </c>
      <c r="U67" s="638">
        <v>19.600000000000001</v>
      </c>
      <c r="V67" s="638">
        <v>21.7</v>
      </c>
      <c r="W67" s="638">
        <v>17.2</v>
      </c>
      <c r="X67" s="638">
        <v>21.7</v>
      </c>
      <c r="Y67" s="638">
        <v>20.7</v>
      </c>
      <c r="Z67" s="638">
        <v>22</v>
      </c>
      <c r="AA67" s="638">
        <v>27.9</v>
      </c>
      <c r="AB67" s="638">
        <v>23</v>
      </c>
      <c r="AC67" s="638">
        <v>20.2</v>
      </c>
      <c r="AD67" s="638">
        <v>19.100000000000001</v>
      </c>
      <c r="AE67" s="638">
        <v>14.5</v>
      </c>
      <c r="AF67" s="638">
        <v>19.399999999999999</v>
      </c>
      <c r="AG67" s="638">
        <v>24.7</v>
      </c>
      <c r="AH67" s="638">
        <v>24.7</v>
      </c>
      <c r="AI67" s="638">
        <v>19.7</v>
      </c>
      <c r="AJ67" s="638">
        <v>16.899999999999999</v>
      </c>
      <c r="AK67" s="638">
        <v>16.899999999999999</v>
      </c>
      <c r="AL67" s="638">
        <v>13.8</v>
      </c>
      <c r="AM67" s="638">
        <v>10</v>
      </c>
      <c r="AN67" s="638">
        <v>7.8</v>
      </c>
      <c r="AO67" s="638">
        <v>2</v>
      </c>
      <c r="AP67" s="638">
        <v>2.2999999999999998</v>
      </c>
      <c r="AQ67" s="638">
        <v>3.3</v>
      </c>
      <c r="AR67" s="638">
        <v>6.4</v>
      </c>
      <c r="AS67" s="638">
        <v>21.4</v>
      </c>
      <c r="AT67" s="638">
        <v>23.3</v>
      </c>
      <c r="AU67" s="638">
        <v>23.2</v>
      </c>
      <c r="AV67" s="638">
        <v>21.6</v>
      </c>
      <c r="AW67" s="638">
        <v>9.6</v>
      </c>
      <c r="AX67" s="638">
        <v>12.3</v>
      </c>
      <c r="AY67" s="638">
        <v>15.7</v>
      </c>
      <c r="AZ67" s="638">
        <v>16.7</v>
      </c>
      <c r="BA67" s="638">
        <v>20</v>
      </c>
      <c r="BB67" s="638">
        <v>15.3</v>
      </c>
      <c r="BC67" s="638">
        <v>11.6</v>
      </c>
      <c r="BD67" s="638">
        <v>9.5</v>
      </c>
      <c r="BE67" s="638">
        <v>10</v>
      </c>
      <c r="BF67" s="638">
        <v>8.8000000000000007</v>
      </c>
      <c r="BG67" s="638">
        <v>20.7</v>
      </c>
      <c r="BH67" s="638">
        <v>22.8</v>
      </c>
      <c r="BI67" s="638">
        <v>22.2</v>
      </c>
      <c r="BJ67" s="638">
        <v>29</v>
      </c>
      <c r="BK67" s="638">
        <v>24.1</v>
      </c>
    </row>
    <row r="68" spans="1:63" x14ac:dyDescent="0.25">
      <c r="A68" t="s">
        <v>57</v>
      </c>
      <c r="B68" s="638">
        <v>20.6</v>
      </c>
      <c r="C68" s="638">
        <v>19.600000000000001</v>
      </c>
      <c r="D68" s="638">
        <v>19.8</v>
      </c>
      <c r="E68" s="638">
        <v>21.7</v>
      </c>
      <c r="F68" s="638">
        <v>15.6</v>
      </c>
      <c r="G68" s="638">
        <v>11.5</v>
      </c>
      <c r="H68" s="638">
        <v>9.4</v>
      </c>
      <c r="I68" s="638">
        <v>8.4</v>
      </c>
      <c r="J68" s="638">
        <v>7.4</v>
      </c>
      <c r="K68" s="638">
        <v>12.6</v>
      </c>
      <c r="L68" s="638">
        <v>15.5</v>
      </c>
      <c r="M68" s="638">
        <v>14.6</v>
      </c>
      <c r="N68" s="638">
        <v>17</v>
      </c>
      <c r="O68" s="638">
        <v>15.7</v>
      </c>
      <c r="P68" s="638">
        <v>12.5</v>
      </c>
      <c r="Q68" s="638">
        <v>13.5</v>
      </c>
      <c r="R68" s="638">
        <v>10.9</v>
      </c>
      <c r="S68" s="638">
        <v>12.9</v>
      </c>
      <c r="T68" s="638">
        <v>14.7</v>
      </c>
      <c r="U68" s="638">
        <v>11.8</v>
      </c>
      <c r="V68" s="638">
        <v>14.6</v>
      </c>
      <c r="W68" s="638">
        <v>12.9</v>
      </c>
      <c r="X68" s="638">
        <v>15.7</v>
      </c>
      <c r="Y68" s="638">
        <v>22</v>
      </c>
      <c r="Z68" s="638">
        <v>20.8</v>
      </c>
      <c r="AA68" s="638">
        <v>26.9</v>
      </c>
      <c r="AB68" s="638">
        <v>23.4</v>
      </c>
      <c r="AC68" s="638">
        <v>15.9</v>
      </c>
      <c r="AD68" s="638">
        <v>18.899999999999999</v>
      </c>
      <c r="AE68" s="638">
        <v>18.2</v>
      </c>
      <c r="AF68" s="638">
        <v>15.1</v>
      </c>
      <c r="AG68" s="638">
        <v>16</v>
      </c>
      <c r="AH68" s="638">
        <v>10</v>
      </c>
      <c r="AI68" s="638">
        <v>9.9</v>
      </c>
      <c r="AJ68" s="638">
        <v>11.2</v>
      </c>
      <c r="AK68" s="638">
        <v>10.5</v>
      </c>
      <c r="AL68" s="638">
        <v>16.5</v>
      </c>
      <c r="AM68" s="638">
        <v>13.8</v>
      </c>
      <c r="AN68" s="638">
        <v>15.7</v>
      </c>
      <c r="AO68" s="638">
        <v>17.7</v>
      </c>
      <c r="AP68" s="638">
        <v>10.7</v>
      </c>
      <c r="AQ68" s="638">
        <v>10.5</v>
      </c>
      <c r="AR68" s="638">
        <v>16.3</v>
      </c>
      <c r="AS68" s="638">
        <v>19</v>
      </c>
      <c r="AT68" s="638">
        <v>14.7</v>
      </c>
      <c r="AU68" s="638">
        <v>18.5</v>
      </c>
      <c r="AV68" s="638">
        <v>23.3</v>
      </c>
      <c r="AW68" s="638">
        <v>18.899999999999999</v>
      </c>
      <c r="AX68" s="638">
        <v>17.600000000000001</v>
      </c>
      <c r="AY68" s="638">
        <v>17.600000000000001</v>
      </c>
      <c r="AZ68" s="638">
        <v>12.7</v>
      </c>
      <c r="BA68" s="638">
        <v>13.1</v>
      </c>
      <c r="BB68" s="638">
        <v>9.1</v>
      </c>
      <c r="BC68" s="638">
        <v>7.2</v>
      </c>
      <c r="BD68" s="638">
        <v>7.9</v>
      </c>
      <c r="BE68" s="638">
        <v>6.2</v>
      </c>
      <c r="BF68" s="638">
        <v>4.2</v>
      </c>
      <c r="BG68" s="638">
        <v>4.3</v>
      </c>
      <c r="BH68" s="638">
        <v>5.5</v>
      </c>
      <c r="BI68" s="638">
        <v>13.3</v>
      </c>
      <c r="BJ68" s="638">
        <v>21.3</v>
      </c>
      <c r="BK68" s="638">
        <v>23.9</v>
      </c>
    </row>
    <row r="69" spans="1:63" x14ac:dyDescent="0.25">
      <c r="A69" t="s">
        <v>58</v>
      </c>
      <c r="B69" s="638">
        <v>20</v>
      </c>
      <c r="C69" s="638">
        <v>19.2</v>
      </c>
      <c r="D69" s="638">
        <v>28.3</v>
      </c>
      <c r="E69" s="638">
        <v>32.200000000000003</v>
      </c>
      <c r="F69" s="638">
        <v>29.1</v>
      </c>
      <c r="G69" s="638">
        <v>31.8</v>
      </c>
      <c r="H69" s="638">
        <v>31.6</v>
      </c>
      <c r="I69" s="638">
        <v>27.6</v>
      </c>
      <c r="J69" s="638">
        <v>20</v>
      </c>
      <c r="K69" s="638">
        <v>16.7</v>
      </c>
      <c r="L69" s="638">
        <v>16.7</v>
      </c>
      <c r="M69" s="638">
        <v>15.6</v>
      </c>
      <c r="N69" s="638">
        <v>20.7</v>
      </c>
      <c r="O69" s="638">
        <v>22.2</v>
      </c>
      <c r="P69" s="638">
        <v>14.3</v>
      </c>
      <c r="Q69" s="638">
        <v>10.3</v>
      </c>
      <c r="R69" s="638">
        <v>10.9</v>
      </c>
      <c r="S69" s="638">
        <v>10</v>
      </c>
      <c r="T69" s="638">
        <v>12.5</v>
      </c>
      <c r="U69" s="638">
        <v>12.8</v>
      </c>
      <c r="V69" s="638">
        <v>12.5</v>
      </c>
      <c r="W69" s="638">
        <v>28.1</v>
      </c>
      <c r="X69" s="638">
        <v>22.5</v>
      </c>
      <c r="Y69" s="638">
        <v>22</v>
      </c>
      <c r="Z69" s="638">
        <v>18.899999999999999</v>
      </c>
      <c r="AA69" s="638">
        <v>10.4</v>
      </c>
      <c r="AB69" s="638">
        <v>15.8</v>
      </c>
      <c r="AC69" s="638">
        <v>19.7</v>
      </c>
      <c r="AD69" s="638">
        <v>16.7</v>
      </c>
      <c r="AE69" s="638">
        <v>14.1</v>
      </c>
      <c r="AF69" s="638">
        <v>7.8</v>
      </c>
      <c r="AG69" s="638">
        <v>5.2</v>
      </c>
      <c r="AH69" s="638">
        <v>10.5</v>
      </c>
      <c r="AI69" s="638">
        <v>12.5</v>
      </c>
      <c r="AJ69" s="638">
        <v>19.2</v>
      </c>
      <c r="AK69" s="638">
        <v>16.399999999999999</v>
      </c>
      <c r="AL69" s="638">
        <v>12.1</v>
      </c>
      <c r="AM69" s="638">
        <v>11.7</v>
      </c>
      <c r="AN69" s="638">
        <v>9.1999999999999993</v>
      </c>
      <c r="AO69" s="638">
        <v>7</v>
      </c>
      <c r="AP69" s="638">
        <v>8.8000000000000007</v>
      </c>
      <c r="AQ69" s="638">
        <v>9</v>
      </c>
      <c r="AR69" s="638">
        <v>9.9</v>
      </c>
      <c r="AS69" s="638">
        <v>9.6</v>
      </c>
      <c r="AT69" s="638">
        <v>7</v>
      </c>
      <c r="AU69" s="638">
        <v>5.6</v>
      </c>
      <c r="AV69" s="638">
        <v>3.6</v>
      </c>
      <c r="AW69" s="638">
        <v>1.8</v>
      </c>
      <c r="AX69" s="638">
        <v>5.7</v>
      </c>
      <c r="AY69" s="638">
        <v>5.3</v>
      </c>
      <c r="AZ69" s="638">
        <v>11.4</v>
      </c>
      <c r="BA69" s="638">
        <v>13.6</v>
      </c>
      <c r="BB69" s="638">
        <v>11.5</v>
      </c>
      <c r="BC69" s="638">
        <v>11.9</v>
      </c>
      <c r="BD69" s="638">
        <v>3</v>
      </c>
      <c r="BE69" s="638">
        <v>6.4</v>
      </c>
      <c r="BF69" s="638">
        <v>14.5</v>
      </c>
      <c r="BG69" s="638">
        <v>18.8</v>
      </c>
      <c r="BH69" s="638">
        <v>20.3</v>
      </c>
      <c r="BI69" s="638">
        <v>15.3</v>
      </c>
      <c r="BJ69" s="638">
        <v>13.6</v>
      </c>
      <c r="BK69" s="638">
        <v>11.9</v>
      </c>
    </row>
    <row r="70" spans="1:63" x14ac:dyDescent="0.25">
      <c r="A70" t="s">
        <v>59</v>
      </c>
      <c r="B70" s="638">
        <v>14.4</v>
      </c>
      <c r="C70" s="638">
        <v>14</v>
      </c>
      <c r="D70" s="638">
        <v>14.9</v>
      </c>
      <c r="E70" s="638">
        <v>16.5</v>
      </c>
      <c r="F70" s="638">
        <v>18.899999999999999</v>
      </c>
      <c r="G70" s="638">
        <v>19.600000000000001</v>
      </c>
      <c r="H70" s="638">
        <v>18.899999999999999</v>
      </c>
      <c r="I70" s="638">
        <v>19.3</v>
      </c>
      <c r="J70" s="638">
        <v>16.100000000000001</v>
      </c>
      <c r="K70" s="638">
        <v>14.2</v>
      </c>
      <c r="L70" s="638">
        <v>14.2</v>
      </c>
      <c r="M70" s="638">
        <v>12.1</v>
      </c>
      <c r="N70" s="638">
        <v>15.7</v>
      </c>
      <c r="O70" s="638">
        <v>15.9</v>
      </c>
      <c r="P70" s="638">
        <v>15.8</v>
      </c>
      <c r="Q70" s="638">
        <v>16.100000000000001</v>
      </c>
      <c r="R70" s="638">
        <v>12.4</v>
      </c>
      <c r="S70" s="638">
        <v>13.3</v>
      </c>
      <c r="T70" s="638">
        <v>14.1</v>
      </c>
      <c r="U70" s="638">
        <v>14.3</v>
      </c>
      <c r="V70" s="638">
        <v>17.8</v>
      </c>
      <c r="W70" s="638">
        <v>17.899999999999999</v>
      </c>
      <c r="X70" s="638">
        <v>16.100000000000001</v>
      </c>
      <c r="Y70" s="638">
        <v>19.3</v>
      </c>
      <c r="Z70" s="638">
        <v>16.3</v>
      </c>
      <c r="AA70" s="638">
        <v>15.1</v>
      </c>
      <c r="AB70" s="638">
        <v>13.6</v>
      </c>
      <c r="AC70" s="638">
        <v>16.2</v>
      </c>
      <c r="AD70" s="638">
        <v>18.100000000000001</v>
      </c>
      <c r="AE70" s="638">
        <v>17.100000000000001</v>
      </c>
      <c r="AF70" s="638">
        <v>17.5</v>
      </c>
      <c r="AG70" s="638">
        <v>12.8</v>
      </c>
      <c r="AH70" s="638">
        <v>9.5</v>
      </c>
      <c r="AI70" s="638">
        <v>9.5</v>
      </c>
      <c r="AJ70" s="638">
        <v>9.6</v>
      </c>
      <c r="AK70" s="638">
        <v>11.6</v>
      </c>
      <c r="AL70" s="638">
        <v>14.4</v>
      </c>
      <c r="AM70" s="638">
        <v>16.8</v>
      </c>
      <c r="AN70" s="638">
        <v>15.7</v>
      </c>
      <c r="AO70" s="638">
        <v>14.4</v>
      </c>
      <c r="AP70" s="638">
        <v>10.8</v>
      </c>
      <c r="AQ70" s="638">
        <v>10.8</v>
      </c>
      <c r="AR70" s="638">
        <v>12.7</v>
      </c>
      <c r="AS70" s="638">
        <v>10.9</v>
      </c>
      <c r="AT70" s="638">
        <v>12.3</v>
      </c>
      <c r="AU70" s="638">
        <v>10.199999999999999</v>
      </c>
      <c r="AV70" s="638">
        <v>10.3</v>
      </c>
      <c r="AW70" s="638">
        <v>14</v>
      </c>
      <c r="AX70" s="638">
        <v>13.4</v>
      </c>
      <c r="AY70" s="638">
        <v>14.2</v>
      </c>
      <c r="AZ70" s="638">
        <v>14</v>
      </c>
      <c r="BA70" s="638">
        <v>9.3000000000000007</v>
      </c>
      <c r="BB70" s="638">
        <v>10.6</v>
      </c>
      <c r="BC70" s="638">
        <v>10.9</v>
      </c>
      <c r="BD70" s="638">
        <v>10.6</v>
      </c>
      <c r="BE70" s="638">
        <v>13.8</v>
      </c>
      <c r="BF70" s="638">
        <v>12.9</v>
      </c>
      <c r="BG70" s="638">
        <v>21.5</v>
      </c>
      <c r="BH70" s="638">
        <v>21.3</v>
      </c>
      <c r="BI70" s="638">
        <v>23.3</v>
      </c>
      <c r="BJ70" s="638">
        <v>24.8</v>
      </c>
      <c r="BK70" s="638">
        <v>17.100000000000001</v>
      </c>
    </row>
    <row r="71" spans="1:63" x14ac:dyDescent="0.25">
      <c r="A71" t="s">
        <v>60</v>
      </c>
      <c r="B71" s="638">
        <v>11.9</v>
      </c>
      <c r="C71" s="638">
        <v>19.600000000000001</v>
      </c>
      <c r="D71" s="638">
        <v>21.1</v>
      </c>
      <c r="E71" s="638">
        <v>17.2</v>
      </c>
      <c r="F71" s="638">
        <v>16.7</v>
      </c>
      <c r="G71" s="638">
        <v>9.6</v>
      </c>
      <c r="H71" s="638">
        <v>5.0999999999999996</v>
      </c>
      <c r="I71" s="638">
        <v>11.4</v>
      </c>
      <c r="J71" s="638">
        <v>10.5</v>
      </c>
      <c r="K71" s="638">
        <v>11.3</v>
      </c>
      <c r="L71" s="638">
        <v>13.5</v>
      </c>
      <c r="M71" s="638">
        <v>10.7</v>
      </c>
      <c r="N71" s="638">
        <v>9.6</v>
      </c>
      <c r="O71" s="638">
        <v>9.1999999999999993</v>
      </c>
      <c r="P71" s="638">
        <v>11.1</v>
      </c>
      <c r="Q71" s="638">
        <v>10.8</v>
      </c>
      <c r="R71" s="638">
        <v>9.6999999999999993</v>
      </c>
      <c r="S71" s="638">
        <v>12</v>
      </c>
      <c r="T71" s="638">
        <v>11.1</v>
      </c>
      <c r="U71" s="638">
        <v>11</v>
      </c>
      <c r="V71" s="638">
        <v>13.7</v>
      </c>
      <c r="W71" s="638">
        <v>10.5</v>
      </c>
      <c r="X71" s="638">
        <v>7.4</v>
      </c>
      <c r="Y71" s="638">
        <v>4.9000000000000004</v>
      </c>
      <c r="Z71" s="638">
        <v>4</v>
      </c>
      <c r="AA71" s="638">
        <v>4.3</v>
      </c>
      <c r="AB71" s="638">
        <v>5.6</v>
      </c>
      <c r="AC71" s="638">
        <v>6.8</v>
      </c>
      <c r="AD71" s="638">
        <v>8.9</v>
      </c>
      <c r="AE71" s="638">
        <v>9.8000000000000007</v>
      </c>
      <c r="AF71" s="638">
        <v>13.4</v>
      </c>
      <c r="AG71" s="638">
        <v>13.8</v>
      </c>
      <c r="AH71" s="638">
        <v>15.2</v>
      </c>
      <c r="AI71" s="638">
        <v>13.2</v>
      </c>
      <c r="AJ71" s="638">
        <v>10.3</v>
      </c>
      <c r="AK71" s="638">
        <v>11.8</v>
      </c>
      <c r="AL71" s="638">
        <v>15</v>
      </c>
      <c r="AM71" s="638">
        <v>18.3</v>
      </c>
      <c r="AN71" s="638">
        <v>16.5</v>
      </c>
      <c r="AO71" s="638">
        <v>20</v>
      </c>
      <c r="AP71" s="638">
        <v>14.3</v>
      </c>
      <c r="AQ71" s="638">
        <v>12</v>
      </c>
      <c r="AR71" s="638">
        <v>12.8</v>
      </c>
      <c r="AS71" s="638">
        <v>7.9</v>
      </c>
      <c r="AT71" s="638">
        <v>9.6999999999999993</v>
      </c>
      <c r="AU71" s="638">
        <v>7.9</v>
      </c>
      <c r="AV71" s="638">
        <v>8.3000000000000007</v>
      </c>
      <c r="AW71" s="638">
        <v>9.8000000000000007</v>
      </c>
      <c r="AX71" s="638">
        <v>13.1</v>
      </c>
      <c r="AY71" s="638">
        <v>22.4</v>
      </c>
      <c r="AZ71" s="638">
        <v>24.6</v>
      </c>
      <c r="BA71" s="638">
        <v>25.9</v>
      </c>
      <c r="BB71" s="638">
        <v>15.6</v>
      </c>
      <c r="BC71" s="638">
        <v>8.8000000000000007</v>
      </c>
      <c r="BD71" s="638">
        <v>4.5</v>
      </c>
      <c r="BE71" s="638">
        <v>5.4</v>
      </c>
      <c r="BF71" s="638">
        <v>3.7</v>
      </c>
      <c r="BG71" s="638">
        <v>4.2</v>
      </c>
      <c r="BH71" s="638">
        <v>12</v>
      </c>
      <c r="BI71" s="638">
        <v>22.6</v>
      </c>
      <c r="BJ71" s="638">
        <v>24.1</v>
      </c>
      <c r="BK71" s="638">
        <v>27.3</v>
      </c>
    </row>
    <row r="72" spans="1:63" x14ac:dyDescent="0.25">
      <c r="A72" t="s">
        <v>61</v>
      </c>
      <c r="B72" s="638">
        <v>16.100000000000001</v>
      </c>
      <c r="C72" s="638">
        <v>21.4</v>
      </c>
      <c r="D72" s="638">
        <v>17.600000000000001</v>
      </c>
      <c r="E72" s="638">
        <v>12.2</v>
      </c>
      <c r="F72" s="638">
        <v>16.5</v>
      </c>
      <c r="G72" s="638">
        <v>24.6</v>
      </c>
      <c r="H72" s="638">
        <v>32.4</v>
      </c>
      <c r="I72" s="638">
        <v>34.4</v>
      </c>
      <c r="J72" s="638">
        <v>32.200000000000003</v>
      </c>
      <c r="K72" s="638">
        <v>20.8</v>
      </c>
      <c r="L72" s="638">
        <v>16</v>
      </c>
      <c r="M72" s="638">
        <v>14.1</v>
      </c>
      <c r="N72" s="638">
        <v>16.3</v>
      </c>
      <c r="O72" s="638">
        <v>18.2</v>
      </c>
      <c r="P72" s="638">
        <v>18.3</v>
      </c>
      <c r="Q72" s="638">
        <v>18</v>
      </c>
      <c r="R72" s="638">
        <v>16.2</v>
      </c>
      <c r="S72" s="638">
        <v>13.8</v>
      </c>
      <c r="T72" s="638">
        <v>10.5</v>
      </c>
      <c r="U72" s="638">
        <v>11.1</v>
      </c>
      <c r="V72" s="638">
        <v>21.4</v>
      </c>
      <c r="W72" s="638">
        <v>21.9</v>
      </c>
      <c r="X72" s="638">
        <v>25</v>
      </c>
      <c r="Y72" s="638">
        <v>27.8</v>
      </c>
      <c r="Z72" s="638">
        <v>28.8</v>
      </c>
      <c r="AA72" s="638">
        <v>21.8</v>
      </c>
      <c r="AB72" s="638">
        <v>14.5</v>
      </c>
      <c r="AC72" s="638">
        <v>10.8</v>
      </c>
      <c r="AD72" s="638">
        <v>6.3</v>
      </c>
      <c r="AE72" s="638">
        <v>12.3</v>
      </c>
      <c r="AF72" s="638">
        <v>12.3</v>
      </c>
      <c r="AG72" s="638">
        <v>13.2</v>
      </c>
      <c r="AH72" s="638">
        <v>16.7</v>
      </c>
      <c r="AI72" s="638">
        <v>10.9</v>
      </c>
      <c r="AJ72" s="638">
        <v>12.1</v>
      </c>
      <c r="AK72" s="638">
        <v>12.7</v>
      </c>
      <c r="AL72" s="638">
        <v>15.1</v>
      </c>
      <c r="AM72" s="638">
        <v>20.399999999999999</v>
      </c>
      <c r="AN72" s="638">
        <v>15.8</v>
      </c>
      <c r="AO72" s="638">
        <v>20</v>
      </c>
      <c r="AP72" s="638">
        <v>20</v>
      </c>
      <c r="AQ72" s="638">
        <v>17.899999999999999</v>
      </c>
      <c r="AR72" s="638">
        <v>16.7</v>
      </c>
      <c r="AS72" s="638">
        <v>11.6</v>
      </c>
      <c r="AT72" s="638">
        <v>6</v>
      </c>
      <c r="AU72" s="638">
        <v>5.6</v>
      </c>
      <c r="AV72" s="638">
        <v>6.4</v>
      </c>
      <c r="AW72" s="638">
        <v>5</v>
      </c>
      <c r="AX72" s="638">
        <v>2</v>
      </c>
      <c r="AY72" s="638">
        <v>1</v>
      </c>
      <c r="AZ72" s="638">
        <v>1</v>
      </c>
      <c r="BA72" s="638">
        <v>1</v>
      </c>
      <c r="BB72" s="638">
        <v>1.1000000000000001</v>
      </c>
      <c r="BC72" s="638">
        <v>2.2999999999999998</v>
      </c>
      <c r="BD72" s="638">
        <v>1.1000000000000001</v>
      </c>
      <c r="BE72" s="638">
        <v>1.3</v>
      </c>
      <c r="BF72" s="638">
        <v>2.7</v>
      </c>
      <c r="BG72" s="638">
        <v>1.5</v>
      </c>
      <c r="BH72" s="638">
        <v>2.8</v>
      </c>
      <c r="BI72" s="638">
        <v>2.9</v>
      </c>
      <c r="BJ72" s="638">
        <v>6.9</v>
      </c>
      <c r="BK72" s="638">
        <v>9.4</v>
      </c>
    </row>
    <row r="73" spans="1:63" x14ac:dyDescent="0.25">
      <c r="A73" t="s">
        <v>62</v>
      </c>
      <c r="B73" s="638" t="s">
        <v>18</v>
      </c>
      <c r="C73" s="638" t="s">
        <v>18</v>
      </c>
      <c r="D73" s="638" t="s">
        <v>18</v>
      </c>
      <c r="E73" s="638" t="s">
        <v>18</v>
      </c>
      <c r="F73" s="638" t="s">
        <v>18</v>
      </c>
      <c r="G73" s="638" t="s">
        <v>18</v>
      </c>
      <c r="H73" s="638" t="s">
        <v>18</v>
      </c>
      <c r="I73" s="638" t="s">
        <v>18</v>
      </c>
      <c r="J73" s="638" t="s">
        <v>18</v>
      </c>
      <c r="K73" s="638" t="s">
        <v>18</v>
      </c>
      <c r="L73" s="638" t="s">
        <v>18</v>
      </c>
      <c r="M73" s="638" t="s">
        <v>18</v>
      </c>
      <c r="N73" s="638" t="s">
        <v>18</v>
      </c>
      <c r="O73" s="638" t="s">
        <v>18</v>
      </c>
      <c r="P73" s="638" t="s">
        <v>18</v>
      </c>
      <c r="Q73" s="638" t="s">
        <v>18</v>
      </c>
      <c r="R73" s="638" t="s">
        <v>18</v>
      </c>
      <c r="S73" s="638" t="s">
        <v>18</v>
      </c>
      <c r="T73" s="638" t="s">
        <v>18</v>
      </c>
      <c r="U73" s="638" t="s">
        <v>18</v>
      </c>
      <c r="V73" s="638" t="s">
        <v>18</v>
      </c>
      <c r="W73" s="638" t="s">
        <v>18</v>
      </c>
      <c r="X73" s="638" t="s">
        <v>18</v>
      </c>
      <c r="Y73" s="638" t="s">
        <v>18</v>
      </c>
      <c r="Z73" s="638" t="s">
        <v>18</v>
      </c>
      <c r="AA73" s="638" t="s">
        <v>18</v>
      </c>
      <c r="AB73" s="638" t="s">
        <v>18</v>
      </c>
      <c r="AC73" s="638" t="s">
        <v>18</v>
      </c>
      <c r="AD73" s="638" t="s">
        <v>18</v>
      </c>
      <c r="AE73" s="638" t="s">
        <v>18</v>
      </c>
      <c r="AF73" s="638" t="s">
        <v>18</v>
      </c>
      <c r="AG73" s="638" t="s">
        <v>18</v>
      </c>
      <c r="AH73" s="638" t="s">
        <v>18</v>
      </c>
      <c r="AI73" s="638" t="s">
        <v>18</v>
      </c>
      <c r="AJ73" s="638" t="s">
        <v>18</v>
      </c>
      <c r="AK73" s="638" t="s">
        <v>18</v>
      </c>
      <c r="AL73" s="638" t="s">
        <v>18</v>
      </c>
      <c r="AM73" s="638" t="s">
        <v>18</v>
      </c>
      <c r="AN73" s="638" t="s">
        <v>18</v>
      </c>
      <c r="AO73" s="638" t="s">
        <v>18</v>
      </c>
      <c r="AP73" s="638" t="s">
        <v>18</v>
      </c>
      <c r="AQ73" s="638" t="s">
        <v>18</v>
      </c>
      <c r="AR73" s="638" t="s">
        <v>18</v>
      </c>
      <c r="AS73" s="638" t="s">
        <v>18</v>
      </c>
      <c r="AT73" s="638" t="s">
        <v>18</v>
      </c>
      <c r="AU73" s="638" t="s">
        <v>18</v>
      </c>
      <c r="AV73" s="638" t="s">
        <v>18</v>
      </c>
      <c r="AW73" s="638" t="s">
        <v>18</v>
      </c>
      <c r="AX73" s="638" t="s">
        <v>18</v>
      </c>
      <c r="AY73" s="638" t="s">
        <v>18</v>
      </c>
      <c r="AZ73" s="638" t="s">
        <v>18</v>
      </c>
      <c r="BA73" s="638" t="s">
        <v>18</v>
      </c>
      <c r="BB73" s="638" t="s">
        <v>18</v>
      </c>
      <c r="BC73" s="638" t="s">
        <v>18</v>
      </c>
      <c r="BD73" s="638" t="s">
        <v>18</v>
      </c>
      <c r="BE73" s="638" t="s">
        <v>18</v>
      </c>
      <c r="BF73" s="638" t="s">
        <v>18</v>
      </c>
      <c r="BG73" s="638" t="s">
        <v>18</v>
      </c>
      <c r="BH73" s="638" t="s">
        <v>18</v>
      </c>
      <c r="BI73" s="638" t="s">
        <v>18</v>
      </c>
      <c r="BJ73" s="638" t="s">
        <v>18</v>
      </c>
      <c r="BK73" s="638" t="s">
        <v>18</v>
      </c>
    </row>
    <row r="74" spans="1:63" x14ac:dyDescent="0.25">
      <c r="A74" t="s">
        <v>63</v>
      </c>
      <c r="B74" s="638">
        <v>38.9</v>
      </c>
      <c r="C74" s="638">
        <v>36.4</v>
      </c>
      <c r="D74" s="638">
        <v>26.3</v>
      </c>
      <c r="E74" s="638">
        <v>12.5</v>
      </c>
      <c r="F74" s="638">
        <v>15.8</v>
      </c>
      <c r="G74" s="638">
        <v>15.4</v>
      </c>
      <c r="H74" s="638">
        <v>4.2</v>
      </c>
      <c r="I74" s="638">
        <v>16</v>
      </c>
      <c r="J74" s="638">
        <v>9.6999999999999993</v>
      </c>
      <c r="K74" s="638">
        <v>10.6</v>
      </c>
      <c r="L74" s="638">
        <v>10.9</v>
      </c>
      <c r="M74" s="638">
        <v>11.6</v>
      </c>
      <c r="N74" s="638">
        <v>22.2</v>
      </c>
      <c r="O74" s="638">
        <v>21.1</v>
      </c>
      <c r="P74" s="638">
        <v>22.2</v>
      </c>
      <c r="Q74" s="638">
        <v>17.899999999999999</v>
      </c>
      <c r="R74" s="638">
        <v>13.2</v>
      </c>
      <c r="S74" s="638">
        <v>19.399999999999999</v>
      </c>
      <c r="T74" s="638">
        <v>22.2</v>
      </c>
      <c r="U74" s="638">
        <v>15.4</v>
      </c>
      <c r="V74" s="638">
        <v>17.5</v>
      </c>
      <c r="W74" s="638">
        <v>22.2</v>
      </c>
      <c r="X74" s="638">
        <v>25</v>
      </c>
      <c r="Y74" s="638">
        <v>31.4</v>
      </c>
      <c r="Z74" s="638">
        <v>26.7</v>
      </c>
      <c r="AA74" s="638">
        <v>16.100000000000001</v>
      </c>
      <c r="AB74" s="638">
        <v>11.1</v>
      </c>
      <c r="AC74" s="638">
        <v>5.6</v>
      </c>
      <c r="AD74" s="638">
        <v>6.5</v>
      </c>
      <c r="AE74" s="638">
        <v>2.4</v>
      </c>
      <c r="AF74" s="638">
        <v>2.6</v>
      </c>
      <c r="AG74" s="638">
        <v>5.9</v>
      </c>
      <c r="AH74" s="638">
        <v>4.8</v>
      </c>
      <c r="AI74" s="638">
        <v>5.6</v>
      </c>
      <c r="AJ74" s="638">
        <v>5.6</v>
      </c>
      <c r="AK74" s="638">
        <v>10</v>
      </c>
      <c r="AL74" s="638">
        <v>8</v>
      </c>
      <c r="AM74" s="638">
        <v>12.9</v>
      </c>
      <c r="AN74" s="638">
        <v>15.4</v>
      </c>
      <c r="AO74" s="638">
        <v>11.6</v>
      </c>
      <c r="AP74" s="638">
        <v>10.4</v>
      </c>
      <c r="AQ74" s="638">
        <v>5.8</v>
      </c>
      <c r="AR74" s="638">
        <v>2.5</v>
      </c>
      <c r="AS74" s="638">
        <v>6.5</v>
      </c>
      <c r="AT74" s="638">
        <v>7.9</v>
      </c>
      <c r="AU74" s="638">
        <v>9.4</v>
      </c>
      <c r="AV74" s="638">
        <v>13.2</v>
      </c>
      <c r="AW74" s="638">
        <v>11.5</v>
      </c>
      <c r="AX74" s="638">
        <v>13.8</v>
      </c>
      <c r="AY74" s="638">
        <v>13</v>
      </c>
      <c r="AZ74" s="638">
        <v>15.8</v>
      </c>
      <c r="BA74" s="638">
        <v>10.7</v>
      </c>
      <c r="BB74" s="638">
        <v>9.4</v>
      </c>
      <c r="BC74" s="638">
        <v>11.4</v>
      </c>
      <c r="BD74" s="638">
        <v>7.3</v>
      </c>
      <c r="BE74" s="638">
        <v>11.1</v>
      </c>
      <c r="BF74" s="638">
        <v>12.1</v>
      </c>
      <c r="BG74" s="638">
        <v>11.1</v>
      </c>
      <c r="BH74" s="638">
        <v>9.6999999999999993</v>
      </c>
      <c r="BI74" s="638">
        <v>8.8000000000000007</v>
      </c>
      <c r="BJ74" s="638">
        <v>3.6</v>
      </c>
      <c r="BK74" s="638" t="s">
        <v>18</v>
      </c>
    </row>
    <row r="75" spans="1:63" x14ac:dyDescent="0.25">
      <c r="A75" t="s">
        <v>64</v>
      </c>
      <c r="B75" s="638">
        <v>13.9</v>
      </c>
      <c r="C75" s="638">
        <v>18.100000000000001</v>
      </c>
      <c r="D75" s="638">
        <v>20</v>
      </c>
      <c r="E75" s="638">
        <v>18.2</v>
      </c>
      <c r="F75" s="638">
        <v>24.3</v>
      </c>
      <c r="G75" s="638">
        <v>24.1</v>
      </c>
      <c r="H75" s="638">
        <v>24.3</v>
      </c>
      <c r="I75" s="638">
        <v>19.5</v>
      </c>
      <c r="J75" s="638">
        <v>19.100000000000001</v>
      </c>
      <c r="K75" s="638">
        <v>13.6</v>
      </c>
      <c r="L75" s="638">
        <v>11.9</v>
      </c>
      <c r="M75" s="638">
        <v>11.1</v>
      </c>
      <c r="N75" s="638">
        <v>6.7</v>
      </c>
      <c r="O75" s="638">
        <v>6.6</v>
      </c>
      <c r="P75" s="638">
        <v>7.5</v>
      </c>
      <c r="Q75" s="638">
        <v>6.7</v>
      </c>
      <c r="R75" s="638">
        <v>14.3</v>
      </c>
      <c r="S75" s="638">
        <v>21.6</v>
      </c>
      <c r="T75" s="638">
        <v>20.9</v>
      </c>
      <c r="U75" s="638">
        <v>19.600000000000001</v>
      </c>
      <c r="V75" s="638">
        <v>13.6</v>
      </c>
      <c r="W75" s="638">
        <v>9</v>
      </c>
      <c r="X75" s="638">
        <v>7.6</v>
      </c>
      <c r="Y75" s="638">
        <v>5.4</v>
      </c>
      <c r="Z75" s="638">
        <v>7.9</v>
      </c>
      <c r="AA75" s="638">
        <v>12.7</v>
      </c>
      <c r="AB75" s="638">
        <v>14.3</v>
      </c>
      <c r="AC75" s="638">
        <v>15.5</v>
      </c>
      <c r="AD75" s="638">
        <v>15.8</v>
      </c>
      <c r="AE75" s="638">
        <v>12.1</v>
      </c>
      <c r="AF75" s="638">
        <v>16.5</v>
      </c>
      <c r="AG75" s="638">
        <v>22.5</v>
      </c>
      <c r="AH75" s="638">
        <v>21.4</v>
      </c>
      <c r="AI75" s="638">
        <v>25.7</v>
      </c>
      <c r="AJ75" s="638">
        <v>22.5</v>
      </c>
      <c r="AK75" s="638">
        <v>17.7</v>
      </c>
      <c r="AL75" s="638">
        <v>18.600000000000001</v>
      </c>
      <c r="AM75" s="638">
        <v>15.4</v>
      </c>
      <c r="AN75" s="638">
        <v>21.3</v>
      </c>
      <c r="AO75" s="638">
        <v>20</v>
      </c>
      <c r="AP75" s="638">
        <v>23.1</v>
      </c>
      <c r="AQ75" s="638">
        <v>25.9</v>
      </c>
      <c r="AR75" s="638">
        <v>26.2</v>
      </c>
      <c r="AS75" s="638">
        <v>23.9</v>
      </c>
      <c r="AT75" s="638">
        <v>18.2</v>
      </c>
      <c r="AU75" s="638">
        <v>16.7</v>
      </c>
      <c r="AV75" s="638">
        <v>6.9</v>
      </c>
      <c r="AW75" s="638">
        <v>5.0999999999999996</v>
      </c>
      <c r="AX75" s="638">
        <v>9.6</v>
      </c>
      <c r="AY75" s="638">
        <v>8</v>
      </c>
      <c r="AZ75" s="638">
        <v>9.1</v>
      </c>
      <c r="BA75" s="638">
        <v>8.8000000000000007</v>
      </c>
      <c r="BB75" s="638">
        <v>10.1</v>
      </c>
      <c r="BC75" s="638">
        <v>12.6</v>
      </c>
      <c r="BD75" s="638">
        <v>11.8</v>
      </c>
      <c r="BE75" s="638">
        <v>13.5</v>
      </c>
      <c r="BF75" s="638">
        <v>13.8</v>
      </c>
      <c r="BG75" s="638">
        <v>14.6</v>
      </c>
      <c r="BH75" s="638">
        <v>18.2</v>
      </c>
      <c r="BI75" s="638">
        <v>22.1</v>
      </c>
      <c r="BJ75" s="638">
        <v>15.8</v>
      </c>
      <c r="BK75" s="638">
        <v>14.9</v>
      </c>
    </row>
    <row r="76" spans="1:63" x14ac:dyDescent="0.25">
      <c r="A76" t="s">
        <v>65</v>
      </c>
      <c r="B76" s="638">
        <v>32</v>
      </c>
      <c r="C76" s="638">
        <v>21.7</v>
      </c>
      <c r="D76" s="638">
        <v>23.5</v>
      </c>
      <c r="E76" s="638">
        <v>26.3</v>
      </c>
      <c r="F76" s="638">
        <v>20</v>
      </c>
      <c r="G76" s="638">
        <v>22.2</v>
      </c>
      <c r="H76" s="638">
        <v>12</v>
      </c>
      <c r="I76" s="638">
        <v>9.1</v>
      </c>
      <c r="J76" s="638">
        <v>6.1</v>
      </c>
      <c r="K76" s="638">
        <v>2.9</v>
      </c>
      <c r="L76" s="638">
        <v>3</v>
      </c>
      <c r="M76" s="638" t="s">
        <v>18</v>
      </c>
      <c r="N76" s="638" t="s">
        <v>18</v>
      </c>
      <c r="O76" s="638">
        <v>4</v>
      </c>
      <c r="P76" s="638">
        <v>4.8</v>
      </c>
      <c r="Q76" s="638">
        <v>4.8</v>
      </c>
      <c r="R76" s="638">
        <v>12.5</v>
      </c>
      <c r="S76" s="638">
        <v>7.5</v>
      </c>
      <c r="T76" s="638">
        <v>7.1</v>
      </c>
      <c r="U76" s="638">
        <v>5.6</v>
      </c>
      <c r="V76" s="638">
        <v>2.4</v>
      </c>
      <c r="W76" s="638">
        <v>2.6</v>
      </c>
      <c r="X76" s="638">
        <v>2.1</v>
      </c>
      <c r="Y76" s="638">
        <v>5.9</v>
      </c>
      <c r="Z76" s="638">
        <v>5.9</v>
      </c>
      <c r="AA76" s="638">
        <v>7</v>
      </c>
      <c r="AB76" s="638">
        <v>10</v>
      </c>
      <c r="AC76" s="638">
        <v>17.600000000000001</v>
      </c>
      <c r="AD76" s="638">
        <v>10</v>
      </c>
      <c r="AE76" s="638">
        <v>9.1</v>
      </c>
      <c r="AF76" s="638">
        <v>10.3</v>
      </c>
      <c r="AG76" s="638">
        <v>2.9</v>
      </c>
      <c r="AH76" s="638">
        <v>4.7</v>
      </c>
      <c r="AI76" s="638">
        <v>4.8</v>
      </c>
      <c r="AJ76" s="638">
        <v>6.5</v>
      </c>
      <c r="AK76" s="638">
        <v>6.8</v>
      </c>
      <c r="AL76" s="638">
        <v>5.0999999999999996</v>
      </c>
      <c r="AM76" s="638">
        <v>4.0999999999999996</v>
      </c>
      <c r="AN76" s="638">
        <v>8</v>
      </c>
      <c r="AO76" s="638">
        <v>9.1</v>
      </c>
      <c r="AP76" s="638">
        <v>12</v>
      </c>
      <c r="AQ76" s="638">
        <v>15.4</v>
      </c>
      <c r="AR76" s="638">
        <v>8</v>
      </c>
      <c r="AS76" s="638">
        <v>8.6</v>
      </c>
      <c r="AT76" s="638">
        <v>10.3</v>
      </c>
      <c r="AU76" s="638">
        <v>10.3</v>
      </c>
      <c r="AV76" s="638">
        <v>10.9</v>
      </c>
      <c r="AW76" s="638">
        <v>9.6999999999999993</v>
      </c>
      <c r="AX76" s="638">
        <v>5.9</v>
      </c>
      <c r="AY76" s="638">
        <v>2.6</v>
      </c>
      <c r="AZ76" s="638">
        <v>7.4</v>
      </c>
      <c r="BA76" s="638">
        <v>7.2</v>
      </c>
      <c r="BB76" s="638">
        <v>6.9</v>
      </c>
      <c r="BC76" s="638">
        <v>7.1</v>
      </c>
      <c r="BD76" s="638">
        <v>2.7</v>
      </c>
      <c r="BE76" s="638">
        <v>2.5</v>
      </c>
      <c r="BF76" s="638">
        <v>1.4</v>
      </c>
      <c r="BG76" s="638">
        <v>1.4</v>
      </c>
      <c r="BH76" s="638" t="s">
        <v>18</v>
      </c>
      <c r="BI76" s="638">
        <v>1.1000000000000001</v>
      </c>
      <c r="BJ76" s="638">
        <v>1.4</v>
      </c>
      <c r="BK76" s="638">
        <v>1.4</v>
      </c>
    </row>
    <row r="77" spans="1:63" x14ac:dyDescent="0.25">
      <c r="A77" t="s">
        <v>66</v>
      </c>
      <c r="B77" s="638">
        <v>5.6</v>
      </c>
      <c r="C77" s="638">
        <v>16.3</v>
      </c>
      <c r="D77" s="638">
        <v>16.3</v>
      </c>
      <c r="E77" s="638">
        <v>20.8</v>
      </c>
      <c r="F77" s="638">
        <v>19</v>
      </c>
      <c r="G77" s="638">
        <v>15.3</v>
      </c>
      <c r="H77" s="638">
        <v>15.7</v>
      </c>
      <c r="I77" s="638">
        <v>12</v>
      </c>
      <c r="J77" s="638">
        <v>15.2</v>
      </c>
      <c r="K77" s="638">
        <v>14.9</v>
      </c>
      <c r="L77" s="638">
        <v>13.7</v>
      </c>
      <c r="M77" s="638">
        <v>14.9</v>
      </c>
      <c r="N77" s="638">
        <v>6.8</v>
      </c>
      <c r="O77" s="638">
        <v>8.3000000000000007</v>
      </c>
      <c r="P77" s="638">
        <v>9.1999999999999993</v>
      </c>
      <c r="Q77" s="638">
        <v>10.8</v>
      </c>
      <c r="R77" s="638">
        <v>15.2</v>
      </c>
      <c r="S77" s="638">
        <v>14.5</v>
      </c>
      <c r="T77" s="638">
        <v>13.9</v>
      </c>
      <c r="U77" s="638">
        <v>20.3</v>
      </c>
      <c r="V77" s="638">
        <v>18.899999999999999</v>
      </c>
      <c r="W77" s="638">
        <v>28.8</v>
      </c>
      <c r="X77" s="638">
        <v>30.6</v>
      </c>
      <c r="Y77" s="638">
        <v>20.6</v>
      </c>
      <c r="Z77" s="638">
        <v>20.5</v>
      </c>
      <c r="AA77" s="638">
        <v>17.3</v>
      </c>
      <c r="AB77" s="638">
        <v>13.3</v>
      </c>
      <c r="AC77" s="638">
        <v>9.6</v>
      </c>
      <c r="AD77" s="638">
        <v>7.7</v>
      </c>
      <c r="AE77" s="638">
        <v>6.3</v>
      </c>
      <c r="AF77" s="638">
        <v>12.1</v>
      </c>
      <c r="AG77" s="638">
        <v>12.1</v>
      </c>
      <c r="AH77" s="638">
        <v>8.9</v>
      </c>
      <c r="AI77" s="638">
        <v>14.6</v>
      </c>
      <c r="AJ77" s="638">
        <v>9.3000000000000007</v>
      </c>
      <c r="AK77" s="638">
        <v>16.7</v>
      </c>
      <c r="AL77" s="638">
        <v>18.8</v>
      </c>
      <c r="AM77" s="638">
        <v>13.9</v>
      </c>
      <c r="AN77" s="638">
        <v>12.7</v>
      </c>
      <c r="AO77" s="638">
        <v>8.6999999999999993</v>
      </c>
      <c r="AP77" s="638">
        <v>5.6</v>
      </c>
      <c r="AQ77" s="638" t="s">
        <v>18</v>
      </c>
      <c r="AR77" s="638">
        <v>3.4</v>
      </c>
      <c r="AS77" s="638">
        <v>8</v>
      </c>
      <c r="AT77" s="638">
        <v>6.2</v>
      </c>
      <c r="AU77" s="638">
        <v>9</v>
      </c>
      <c r="AV77" s="638">
        <v>6.8</v>
      </c>
      <c r="AW77" s="638">
        <v>3.8</v>
      </c>
      <c r="AX77" s="638">
        <v>5.6</v>
      </c>
      <c r="AY77" s="638">
        <v>5.6</v>
      </c>
      <c r="AZ77" s="638">
        <v>4.5</v>
      </c>
      <c r="BA77" s="638">
        <v>4.2</v>
      </c>
      <c r="BB77" s="638">
        <v>2.4</v>
      </c>
      <c r="BC77" s="638">
        <v>2.6</v>
      </c>
      <c r="BD77" s="638">
        <v>3.8</v>
      </c>
      <c r="BE77" s="638">
        <v>4</v>
      </c>
      <c r="BF77" s="638">
        <v>5.2</v>
      </c>
      <c r="BG77" s="638">
        <v>4.2</v>
      </c>
      <c r="BH77" s="638">
        <v>4.5</v>
      </c>
      <c r="BI77" s="638">
        <v>5.8</v>
      </c>
      <c r="BJ77" s="638">
        <v>10.5</v>
      </c>
      <c r="BK77" s="638">
        <v>11.8</v>
      </c>
    </row>
    <row r="78" spans="1:63" x14ac:dyDescent="0.25">
      <c r="A78" t="s">
        <v>67</v>
      </c>
      <c r="B78" s="638">
        <v>18.2</v>
      </c>
      <c r="C78" s="638">
        <v>21.7</v>
      </c>
      <c r="D78" s="638">
        <v>17.600000000000001</v>
      </c>
      <c r="E78" s="638">
        <v>14.3</v>
      </c>
      <c r="F78" s="638">
        <v>13.5</v>
      </c>
      <c r="G78" s="638">
        <v>9.1</v>
      </c>
      <c r="H78" s="638">
        <v>6.4</v>
      </c>
      <c r="I78" s="638">
        <v>2.8</v>
      </c>
      <c r="J78" s="638">
        <v>2.4</v>
      </c>
      <c r="K78" s="638">
        <v>11.1</v>
      </c>
      <c r="L78" s="638">
        <v>15.2</v>
      </c>
      <c r="M78" s="638">
        <v>14.9</v>
      </c>
      <c r="N78" s="638">
        <v>14.6</v>
      </c>
      <c r="O78" s="638">
        <v>7.3</v>
      </c>
      <c r="P78" s="638">
        <v>2.2999999999999998</v>
      </c>
      <c r="Q78" s="638" t="s">
        <v>18</v>
      </c>
      <c r="R78" s="638">
        <v>13.2</v>
      </c>
      <c r="S78" s="638">
        <v>18.2</v>
      </c>
      <c r="T78" s="638">
        <v>24.3</v>
      </c>
      <c r="U78" s="638">
        <v>23.8</v>
      </c>
      <c r="V78" s="638">
        <v>15.6</v>
      </c>
      <c r="W78" s="638">
        <v>14.8</v>
      </c>
      <c r="X78" s="638">
        <v>12.5</v>
      </c>
      <c r="Y78" s="638">
        <v>10.3</v>
      </c>
      <c r="Z78" s="638">
        <v>10.7</v>
      </c>
      <c r="AA78" s="638">
        <v>3.2</v>
      </c>
      <c r="AB78" s="638">
        <v>7.7</v>
      </c>
      <c r="AC78" s="638">
        <v>10.7</v>
      </c>
      <c r="AD78" s="638">
        <v>11.1</v>
      </c>
      <c r="AE78" s="638">
        <v>18.5</v>
      </c>
      <c r="AF78" s="638">
        <v>21.4</v>
      </c>
      <c r="AG78" s="638">
        <v>8</v>
      </c>
      <c r="AH78" s="638">
        <v>9.8000000000000007</v>
      </c>
      <c r="AI78" s="638">
        <v>4.5</v>
      </c>
      <c r="AJ78" s="638">
        <v>11.5</v>
      </c>
      <c r="AK78" s="638">
        <v>11.1</v>
      </c>
      <c r="AL78" s="638">
        <v>8.6999999999999993</v>
      </c>
      <c r="AM78" s="638">
        <v>10.6</v>
      </c>
      <c r="AN78" s="638">
        <v>14.3</v>
      </c>
      <c r="AO78" s="638">
        <v>18.399999999999999</v>
      </c>
      <c r="AP78" s="638">
        <v>21.1</v>
      </c>
      <c r="AQ78" s="638">
        <v>25.5</v>
      </c>
      <c r="AR78" s="638">
        <v>13.6</v>
      </c>
      <c r="AS78" s="638">
        <v>15.8</v>
      </c>
      <c r="AT78" s="638">
        <v>22.2</v>
      </c>
      <c r="AU78" s="638">
        <v>15.6</v>
      </c>
      <c r="AV78" s="638">
        <v>15.2</v>
      </c>
      <c r="AW78" s="638">
        <v>9.5</v>
      </c>
      <c r="AX78" s="638">
        <v>9.3000000000000007</v>
      </c>
      <c r="AY78" s="638">
        <v>10</v>
      </c>
      <c r="AZ78" s="638">
        <v>14.7</v>
      </c>
      <c r="BA78" s="638">
        <v>32.1</v>
      </c>
      <c r="BB78" s="638">
        <v>28</v>
      </c>
      <c r="BC78" s="638">
        <v>30.8</v>
      </c>
      <c r="BD78" s="638">
        <v>28</v>
      </c>
      <c r="BE78" s="638">
        <v>14.3</v>
      </c>
      <c r="BF78" s="638">
        <v>11.1</v>
      </c>
      <c r="BG78" s="638">
        <v>5.3</v>
      </c>
      <c r="BH78" s="638">
        <v>8</v>
      </c>
      <c r="BI78" s="638">
        <v>4</v>
      </c>
      <c r="BJ78" s="638">
        <v>10.3</v>
      </c>
      <c r="BK78" s="638">
        <v>19</v>
      </c>
    </row>
    <row r="79" spans="1:63" x14ac:dyDescent="0.25">
      <c r="A79" t="s">
        <v>68</v>
      </c>
      <c r="B79" s="638">
        <v>31.3</v>
      </c>
      <c r="C79" s="638">
        <v>35.5</v>
      </c>
      <c r="D79" s="638">
        <v>34.4</v>
      </c>
      <c r="E79" s="638">
        <v>31</v>
      </c>
      <c r="F79" s="638">
        <v>13.9</v>
      </c>
      <c r="G79" s="638">
        <v>20.7</v>
      </c>
      <c r="H79" s="638">
        <v>24.1</v>
      </c>
      <c r="I79" s="638">
        <v>25</v>
      </c>
      <c r="J79" s="638">
        <v>23.3</v>
      </c>
      <c r="K79" s="638">
        <v>13.8</v>
      </c>
      <c r="L79" s="638">
        <v>9.5</v>
      </c>
      <c r="M79" s="638">
        <v>13.1</v>
      </c>
      <c r="N79" s="638">
        <v>16.2</v>
      </c>
      <c r="O79" s="638">
        <v>15.4</v>
      </c>
      <c r="P79" s="638">
        <v>12.5</v>
      </c>
      <c r="Q79" s="638">
        <v>7.5</v>
      </c>
      <c r="R79" s="638">
        <v>5</v>
      </c>
      <c r="S79" s="638">
        <v>6.8</v>
      </c>
      <c r="T79" s="638">
        <v>10.6</v>
      </c>
      <c r="U79" s="638">
        <v>12.8</v>
      </c>
      <c r="V79" s="638">
        <v>19.600000000000001</v>
      </c>
      <c r="W79" s="638">
        <v>23.9</v>
      </c>
      <c r="X79" s="638">
        <v>18.399999999999999</v>
      </c>
      <c r="Y79" s="638">
        <v>18</v>
      </c>
      <c r="Z79" s="638">
        <v>8</v>
      </c>
      <c r="AA79" s="638">
        <v>4</v>
      </c>
      <c r="AB79" s="638">
        <v>8.8000000000000007</v>
      </c>
      <c r="AC79" s="638">
        <v>16.399999999999999</v>
      </c>
      <c r="AD79" s="638">
        <v>16.7</v>
      </c>
      <c r="AE79" s="638">
        <v>22</v>
      </c>
      <c r="AF79" s="638">
        <v>26.1</v>
      </c>
      <c r="AG79" s="638">
        <v>22.7</v>
      </c>
      <c r="AH79" s="638">
        <v>21.6</v>
      </c>
      <c r="AI79" s="638">
        <v>19.2</v>
      </c>
      <c r="AJ79" s="638">
        <v>23</v>
      </c>
      <c r="AK79" s="638">
        <v>18.899999999999999</v>
      </c>
      <c r="AL79" s="638">
        <v>20</v>
      </c>
      <c r="AM79" s="638">
        <v>14.3</v>
      </c>
      <c r="AN79" s="638">
        <v>2</v>
      </c>
      <c r="AO79" s="638" t="s">
        <v>18</v>
      </c>
      <c r="AP79" s="638" t="s">
        <v>18</v>
      </c>
      <c r="AQ79" s="638">
        <v>2.1</v>
      </c>
      <c r="AR79" s="638">
        <v>21.7</v>
      </c>
      <c r="AS79" s="638">
        <v>19.7</v>
      </c>
      <c r="AT79" s="638">
        <v>16</v>
      </c>
      <c r="AU79" s="638">
        <v>15.8</v>
      </c>
      <c r="AV79" s="638">
        <v>9.4</v>
      </c>
      <c r="AW79" s="638">
        <v>11.3</v>
      </c>
      <c r="AX79" s="638">
        <v>15.6</v>
      </c>
      <c r="AY79" s="638">
        <v>15.5</v>
      </c>
      <c r="AZ79" s="638">
        <v>15.6</v>
      </c>
      <c r="BA79" s="638">
        <v>20</v>
      </c>
      <c r="BB79" s="638">
        <v>23.8</v>
      </c>
      <c r="BC79" s="638">
        <v>24.4</v>
      </c>
      <c r="BD79" s="638">
        <v>24.1</v>
      </c>
      <c r="BE79" s="638">
        <v>23.7</v>
      </c>
      <c r="BF79" s="638">
        <v>20.3</v>
      </c>
      <c r="BG79" s="638">
        <v>28.3</v>
      </c>
      <c r="BH79" s="638">
        <v>26.1</v>
      </c>
      <c r="BI79" s="638">
        <v>17</v>
      </c>
      <c r="BJ79" s="638">
        <v>17.5</v>
      </c>
      <c r="BK79" s="638">
        <v>8.1999999999999993</v>
      </c>
    </row>
    <row r="80" spans="1:63" x14ac:dyDescent="0.25">
      <c r="A80" t="s">
        <v>69</v>
      </c>
      <c r="B80" s="638" t="s">
        <v>18</v>
      </c>
      <c r="C80" s="638">
        <v>25</v>
      </c>
      <c r="D80" s="638">
        <v>33.299999999999997</v>
      </c>
      <c r="E80" s="638">
        <v>33.299999999999997</v>
      </c>
      <c r="F80" s="638">
        <v>50</v>
      </c>
      <c r="G80" s="638">
        <v>50</v>
      </c>
      <c r="H80" s="638">
        <v>66.7</v>
      </c>
      <c r="I80" s="638">
        <v>66.7</v>
      </c>
      <c r="J80" s="638">
        <v>50</v>
      </c>
      <c r="K80" s="638">
        <v>47.6</v>
      </c>
      <c r="L80" s="638">
        <v>55.6</v>
      </c>
      <c r="M80" s="638">
        <v>48.1</v>
      </c>
      <c r="N80" s="638">
        <v>42.3</v>
      </c>
      <c r="O80" s="638">
        <v>54.5</v>
      </c>
      <c r="P80" s="638">
        <v>46.7</v>
      </c>
      <c r="Q80" s="638">
        <v>45</v>
      </c>
      <c r="R80" s="638">
        <v>37.9</v>
      </c>
      <c r="S80" s="638">
        <v>16.7</v>
      </c>
      <c r="T80" s="638">
        <v>16.100000000000001</v>
      </c>
      <c r="U80" s="638">
        <v>15.4</v>
      </c>
      <c r="V80" s="638">
        <v>10.5</v>
      </c>
      <c r="W80" s="638">
        <v>11.1</v>
      </c>
      <c r="X80" s="638">
        <v>16.7</v>
      </c>
      <c r="Y80" s="638">
        <v>16.7</v>
      </c>
      <c r="Z80" s="638" t="s">
        <v>18</v>
      </c>
      <c r="AA80" s="638" t="s">
        <v>18</v>
      </c>
      <c r="AB80" s="638" t="s">
        <v>18</v>
      </c>
      <c r="AC80" s="638">
        <v>40</v>
      </c>
      <c r="AD80" s="638">
        <v>40</v>
      </c>
      <c r="AE80" s="638">
        <v>43.8</v>
      </c>
      <c r="AF80" s="638">
        <v>46.7</v>
      </c>
      <c r="AG80" s="638">
        <v>41.7</v>
      </c>
      <c r="AH80" s="638">
        <v>33.299999999999997</v>
      </c>
      <c r="AI80" s="638" t="s">
        <v>18</v>
      </c>
      <c r="AJ80" s="638" t="s">
        <v>18</v>
      </c>
      <c r="AK80" s="638" t="s">
        <v>18</v>
      </c>
      <c r="AL80" s="638" t="s">
        <v>18</v>
      </c>
      <c r="AM80" s="638" t="s">
        <v>18</v>
      </c>
      <c r="AN80" s="638" t="s">
        <v>18</v>
      </c>
      <c r="AO80" s="638" t="s">
        <v>18</v>
      </c>
      <c r="AP80" s="638">
        <v>30</v>
      </c>
      <c r="AQ80" s="638">
        <v>50</v>
      </c>
      <c r="AR80" s="638">
        <v>30</v>
      </c>
      <c r="AS80" s="638">
        <v>33.299999999999997</v>
      </c>
      <c r="AT80" s="638" t="s">
        <v>18</v>
      </c>
      <c r="AU80" s="638" t="s">
        <v>18</v>
      </c>
      <c r="AV80" s="638">
        <v>3.8</v>
      </c>
      <c r="AW80" s="638">
        <v>4</v>
      </c>
      <c r="AX80" s="638">
        <v>20</v>
      </c>
      <c r="AY80" s="638">
        <v>16.7</v>
      </c>
      <c r="AZ80" s="638">
        <v>7.7</v>
      </c>
      <c r="BA80" s="638">
        <v>13.3</v>
      </c>
      <c r="BB80" s="638">
        <v>7.1</v>
      </c>
      <c r="BC80" s="638">
        <v>9.1</v>
      </c>
      <c r="BD80" s="638">
        <v>13.3</v>
      </c>
      <c r="BE80" s="638">
        <v>11.8</v>
      </c>
      <c r="BF80" s="638">
        <v>11.8</v>
      </c>
      <c r="BG80" s="638">
        <v>9.5</v>
      </c>
      <c r="BH80" s="638">
        <v>5.9</v>
      </c>
      <c r="BI80" s="638" t="s">
        <v>18</v>
      </c>
      <c r="BJ80" s="638" t="s">
        <v>18</v>
      </c>
      <c r="BK80" s="638">
        <v>5.9</v>
      </c>
    </row>
    <row r="81" spans="1:63" x14ac:dyDescent="0.25">
      <c r="A81" t="s">
        <v>70</v>
      </c>
      <c r="B81" s="638">
        <v>9.1</v>
      </c>
      <c r="C81" s="638">
        <v>9.5</v>
      </c>
      <c r="D81" s="638">
        <v>5.6</v>
      </c>
      <c r="E81" s="638">
        <v>7.4</v>
      </c>
      <c r="F81" s="638">
        <v>7.5</v>
      </c>
      <c r="G81" s="638">
        <v>10.4</v>
      </c>
      <c r="H81" s="638">
        <v>10.8</v>
      </c>
      <c r="I81" s="638">
        <v>11.5</v>
      </c>
      <c r="J81" s="638">
        <v>17.5</v>
      </c>
      <c r="K81" s="638">
        <v>16</v>
      </c>
      <c r="L81" s="638">
        <v>16.8</v>
      </c>
      <c r="M81" s="638">
        <v>16.8</v>
      </c>
      <c r="N81" s="638">
        <v>14.7</v>
      </c>
      <c r="O81" s="638">
        <v>20.399999999999999</v>
      </c>
      <c r="P81" s="638">
        <v>21.8</v>
      </c>
      <c r="Q81" s="638">
        <v>25.3</v>
      </c>
      <c r="R81" s="638">
        <v>21.2</v>
      </c>
      <c r="S81" s="638">
        <v>14.6</v>
      </c>
      <c r="T81" s="638">
        <v>10.7</v>
      </c>
      <c r="U81" s="638">
        <v>10.1</v>
      </c>
      <c r="V81" s="638">
        <v>12.5</v>
      </c>
      <c r="W81" s="638">
        <v>15.7</v>
      </c>
      <c r="X81" s="638">
        <v>18.100000000000001</v>
      </c>
      <c r="Y81" s="638">
        <v>16.8</v>
      </c>
      <c r="Z81" s="638">
        <v>14.9</v>
      </c>
      <c r="AA81" s="638">
        <v>13</v>
      </c>
      <c r="AB81" s="638">
        <v>17.2</v>
      </c>
      <c r="AC81" s="638">
        <v>17.2</v>
      </c>
      <c r="AD81" s="638">
        <v>18.3</v>
      </c>
      <c r="AE81" s="638">
        <v>17.8</v>
      </c>
      <c r="AF81" s="638">
        <v>8.8000000000000007</v>
      </c>
      <c r="AG81" s="638">
        <v>7.5</v>
      </c>
      <c r="AH81" s="638">
        <v>8.6</v>
      </c>
      <c r="AI81" s="638">
        <v>8.1</v>
      </c>
      <c r="AJ81" s="638">
        <v>10.6</v>
      </c>
      <c r="AK81" s="638">
        <v>11.5</v>
      </c>
      <c r="AL81" s="638">
        <v>10.199999999999999</v>
      </c>
      <c r="AM81" s="638">
        <v>17.7</v>
      </c>
      <c r="AN81" s="638">
        <v>19.5</v>
      </c>
      <c r="AO81" s="638">
        <v>23</v>
      </c>
      <c r="AP81" s="638">
        <v>26</v>
      </c>
      <c r="AQ81" s="638">
        <v>23.4</v>
      </c>
      <c r="AR81" s="638">
        <v>22.6</v>
      </c>
      <c r="AS81" s="638">
        <v>18.100000000000001</v>
      </c>
      <c r="AT81" s="638">
        <v>15.9</v>
      </c>
      <c r="AU81" s="638">
        <v>12.4</v>
      </c>
      <c r="AV81" s="638">
        <v>12.8</v>
      </c>
      <c r="AW81" s="638">
        <v>13.6</v>
      </c>
      <c r="AX81" s="638">
        <v>12.8</v>
      </c>
      <c r="AY81" s="638">
        <v>13.8</v>
      </c>
      <c r="AZ81" s="638">
        <v>15.2</v>
      </c>
      <c r="BA81" s="638">
        <v>14.9</v>
      </c>
      <c r="BB81" s="638">
        <v>15.2</v>
      </c>
      <c r="BC81" s="638">
        <v>17.5</v>
      </c>
      <c r="BD81" s="638">
        <v>10.1</v>
      </c>
      <c r="BE81" s="638">
        <v>10.3</v>
      </c>
      <c r="BF81" s="638">
        <v>9.9</v>
      </c>
      <c r="BG81" s="638">
        <v>4.2</v>
      </c>
      <c r="BH81" s="638">
        <v>5.8</v>
      </c>
      <c r="BI81" s="638">
        <v>3</v>
      </c>
      <c r="BJ81" s="638">
        <v>4.9000000000000004</v>
      </c>
      <c r="BK81" s="638">
        <v>6.7</v>
      </c>
    </row>
    <row r="82" spans="1:63" x14ac:dyDescent="0.25">
      <c r="A82" t="s">
        <v>71</v>
      </c>
      <c r="B82" s="638">
        <v>30</v>
      </c>
      <c r="C82" s="638">
        <v>15.8</v>
      </c>
      <c r="D82" s="638">
        <v>27.8</v>
      </c>
      <c r="E82" s="638">
        <v>38.5</v>
      </c>
      <c r="F82" s="638">
        <v>27.6</v>
      </c>
      <c r="G82" s="638">
        <v>34.5</v>
      </c>
      <c r="H82" s="638">
        <v>29</v>
      </c>
      <c r="I82" s="638">
        <v>20</v>
      </c>
      <c r="J82" s="638">
        <v>16.100000000000001</v>
      </c>
      <c r="K82" s="638">
        <v>19.2</v>
      </c>
      <c r="L82" s="638">
        <v>9.1</v>
      </c>
      <c r="M82" s="638">
        <v>8.3000000000000007</v>
      </c>
      <c r="N82" s="638">
        <v>8.6999999999999993</v>
      </c>
      <c r="O82" s="638">
        <v>5.9</v>
      </c>
      <c r="P82" s="638">
        <v>5.3</v>
      </c>
      <c r="Q82" s="638">
        <v>4.3</v>
      </c>
      <c r="R82" s="638">
        <v>6.3</v>
      </c>
      <c r="S82" s="638">
        <v>3.9</v>
      </c>
      <c r="T82" s="638">
        <v>14.3</v>
      </c>
      <c r="U82" s="638">
        <v>14.3</v>
      </c>
      <c r="V82" s="638">
        <v>12</v>
      </c>
      <c r="W82" s="638">
        <v>13.6</v>
      </c>
      <c r="X82" s="638">
        <v>4.7</v>
      </c>
      <c r="Y82" s="638">
        <v>5.0999999999999996</v>
      </c>
      <c r="Z82" s="638">
        <v>6.9</v>
      </c>
      <c r="AA82" s="638">
        <v>4</v>
      </c>
      <c r="AB82" s="638" t="s">
        <v>18</v>
      </c>
      <c r="AC82" s="638" t="s">
        <v>18</v>
      </c>
      <c r="AD82" s="638">
        <v>3.7</v>
      </c>
      <c r="AE82" s="638">
        <v>12.9</v>
      </c>
      <c r="AF82" s="638">
        <v>10.3</v>
      </c>
      <c r="AG82" s="638">
        <v>10</v>
      </c>
      <c r="AH82" s="638">
        <v>11.1</v>
      </c>
      <c r="AI82" s="638">
        <v>7.7</v>
      </c>
      <c r="AJ82" s="638">
        <v>14.3</v>
      </c>
      <c r="AK82" s="638">
        <v>22.2</v>
      </c>
      <c r="AL82" s="638">
        <v>11.1</v>
      </c>
      <c r="AM82" s="638">
        <v>16.7</v>
      </c>
      <c r="AN82" s="638">
        <v>12.5</v>
      </c>
      <c r="AO82" s="638">
        <v>27.8</v>
      </c>
      <c r="AP82" s="638">
        <v>31.6</v>
      </c>
      <c r="AQ82" s="638">
        <v>21.1</v>
      </c>
      <c r="AR82" s="638">
        <v>23.8</v>
      </c>
      <c r="AS82" s="638">
        <v>13.5</v>
      </c>
      <c r="AT82" s="638">
        <v>13.5</v>
      </c>
      <c r="AU82" s="638">
        <v>20.5</v>
      </c>
      <c r="AV82" s="638">
        <v>20.9</v>
      </c>
      <c r="AW82" s="638">
        <v>32.1</v>
      </c>
      <c r="AX82" s="638">
        <v>34.4</v>
      </c>
      <c r="AY82" s="638">
        <v>37.9</v>
      </c>
      <c r="AZ82" s="638">
        <v>37.5</v>
      </c>
      <c r="BA82" s="638">
        <v>25.7</v>
      </c>
      <c r="BB82" s="638">
        <v>4</v>
      </c>
      <c r="BC82" s="638">
        <v>3.4</v>
      </c>
      <c r="BD82" s="638">
        <v>3.1</v>
      </c>
      <c r="BE82" s="638">
        <v>3.8</v>
      </c>
      <c r="BF82" s="638">
        <v>8</v>
      </c>
      <c r="BG82" s="638">
        <v>5.3</v>
      </c>
      <c r="BH82" s="638">
        <v>8.3000000000000007</v>
      </c>
      <c r="BI82" s="638">
        <v>11.1</v>
      </c>
      <c r="BJ82" s="638" t="s">
        <v>18</v>
      </c>
      <c r="BK82" s="638">
        <v>6.7</v>
      </c>
    </row>
    <row r="83" spans="1:63" x14ac:dyDescent="0.25">
      <c r="A83" t="s">
        <v>72</v>
      </c>
      <c r="B83" s="638">
        <v>9.5</v>
      </c>
      <c r="C83" s="638">
        <v>8.5</v>
      </c>
      <c r="D83" s="638">
        <v>2.4</v>
      </c>
      <c r="E83" s="638">
        <v>5.0999999999999996</v>
      </c>
      <c r="F83" s="638">
        <v>5.7</v>
      </c>
      <c r="G83" s="638">
        <v>7.7</v>
      </c>
      <c r="H83" s="638">
        <v>9.9</v>
      </c>
      <c r="I83" s="638">
        <v>6.9</v>
      </c>
      <c r="J83" s="638">
        <v>5.0999999999999996</v>
      </c>
      <c r="K83" s="638">
        <v>3.3</v>
      </c>
      <c r="L83" s="638">
        <v>4.3</v>
      </c>
      <c r="M83" s="638">
        <v>5.7</v>
      </c>
      <c r="N83" s="638">
        <v>6.4</v>
      </c>
      <c r="O83" s="638">
        <v>12.7</v>
      </c>
      <c r="P83" s="638">
        <v>10.8</v>
      </c>
      <c r="Q83" s="638">
        <v>13.5</v>
      </c>
      <c r="R83" s="638">
        <v>13.6</v>
      </c>
      <c r="S83" s="638">
        <v>11.3</v>
      </c>
      <c r="T83" s="638">
        <v>12.7</v>
      </c>
      <c r="U83" s="638">
        <v>12.6</v>
      </c>
      <c r="V83" s="638">
        <v>12.8</v>
      </c>
      <c r="W83" s="638">
        <v>12.9</v>
      </c>
      <c r="X83" s="638">
        <v>10.9</v>
      </c>
      <c r="Y83" s="638">
        <v>7.1</v>
      </c>
      <c r="Z83" s="638">
        <v>8.3000000000000007</v>
      </c>
      <c r="AA83" s="638">
        <v>8.6</v>
      </c>
      <c r="AB83" s="638">
        <v>11.9</v>
      </c>
      <c r="AC83" s="638">
        <v>17.600000000000001</v>
      </c>
      <c r="AD83" s="638">
        <v>12.2</v>
      </c>
      <c r="AE83" s="638">
        <v>9.6999999999999993</v>
      </c>
      <c r="AF83" s="638">
        <v>10.9</v>
      </c>
      <c r="AG83" s="638">
        <v>11.3</v>
      </c>
      <c r="AH83" s="638">
        <v>16.399999999999999</v>
      </c>
      <c r="AI83" s="638">
        <v>20.3</v>
      </c>
      <c r="AJ83" s="638">
        <v>21.7</v>
      </c>
      <c r="AK83" s="638">
        <v>16.7</v>
      </c>
      <c r="AL83" s="638">
        <v>15.5</v>
      </c>
      <c r="AM83" s="638">
        <v>10.8</v>
      </c>
      <c r="AN83" s="638">
        <v>10.1</v>
      </c>
      <c r="AO83" s="638">
        <v>14.9</v>
      </c>
      <c r="AP83" s="638">
        <v>14.6</v>
      </c>
      <c r="AQ83" s="638">
        <v>15.4</v>
      </c>
      <c r="AR83" s="638">
        <v>14.3</v>
      </c>
      <c r="AS83" s="638">
        <v>11.5</v>
      </c>
      <c r="AT83" s="638">
        <v>7.4</v>
      </c>
      <c r="AU83" s="638">
        <v>12.7</v>
      </c>
      <c r="AV83" s="638">
        <v>14.9</v>
      </c>
      <c r="AW83" s="638">
        <v>16.3</v>
      </c>
      <c r="AX83" s="638">
        <v>18.600000000000001</v>
      </c>
      <c r="AY83" s="638">
        <v>13.6</v>
      </c>
      <c r="AZ83" s="638">
        <v>10.1</v>
      </c>
      <c r="BA83" s="638">
        <v>10.6</v>
      </c>
      <c r="BB83" s="638">
        <v>9.6999999999999993</v>
      </c>
      <c r="BC83" s="638">
        <v>9.6999999999999993</v>
      </c>
      <c r="BD83" s="638">
        <v>12.6</v>
      </c>
      <c r="BE83" s="638">
        <v>10.1</v>
      </c>
      <c r="BF83" s="638">
        <v>7.9</v>
      </c>
      <c r="BG83" s="638">
        <v>7.5</v>
      </c>
      <c r="BH83" s="638">
        <v>7.3</v>
      </c>
      <c r="BI83" s="638">
        <v>9.3000000000000007</v>
      </c>
      <c r="BJ83" s="638">
        <v>11.1</v>
      </c>
      <c r="BK83" s="638">
        <v>10.5</v>
      </c>
    </row>
    <row r="84" spans="1:63" x14ac:dyDescent="0.25">
      <c r="A84" t="s">
        <v>73</v>
      </c>
      <c r="B84" s="638">
        <v>16.5</v>
      </c>
      <c r="C84" s="638">
        <v>11</v>
      </c>
      <c r="D84" s="638">
        <v>15.4</v>
      </c>
      <c r="E84" s="638">
        <v>17.600000000000001</v>
      </c>
      <c r="F84" s="638">
        <v>19.5</v>
      </c>
      <c r="G84" s="638">
        <v>25</v>
      </c>
      <c r="H84" s="638">
        <v>24.7</v>
      </c>
      <c r="I84" s="638">
        <v>25</v>
      </c>
      <c r="J84" s="638">
        <v>24.5</v>
      </c>
      <c r="K84" s="638">
        <v>14.3</v>
      </c>
      <c r="L84" s="638">
        <v>17.600000000000001</v>
      </c>
      <c r="M84" s="638">
        <v>15.4</v>
      </c>
      <c r="N84" s="638">
        <v>18</v>
      </c>
      <c r="O84" s="638">
        <v>18.899999999999999</v>
      </c>
      <c r="P84" s="638">
        <v>12.5</v>
      </c>
      <c r="Q84" s="638">
        <v>19</v>
      </c>
      <c r="R84" s="638">
        <v>14.7</v>
      </c>
      <c r="S84" s="638">
        <v>20</v>
      </c>
      <c r="T84" s="638">
        <v>19.8</v>
      </c>
      <c r="U84" s="638">
        <v>22.1</v>
      </c>
      <c r="V84" s="638">
        <v>26.2</v>
      </c>
      <c r="W84" s="638">
        <v>25.4</v>
      </c>
      <c r="X84" s="638">
        <v>32.799999999999997</v>
      </c>
      <c r="Y84" s="638">
        <v>26.2</v>
      </c>
      <c r="Z84" s="638">
        <v>26.5</v>
      </c>
      <c r="AA84" s="638">
        <v>26.9</v>
      </c>
      <c r="AB84" s="638">
        <v>23.5</v>
      </c>
      <c r="AC84" s="638">
        <v>21.7</v>
      </c>
      <c r="AD84" s="638">
        <v>26.5</v>
      </c>
      <c r="AE84" s="638">
        <v>23.1</v>
      </c>
      <c r="AF84" s="638">
        <v>19.100000000000001</v>
      </c>
      <c r="AG84" s="638">
        <v>16</v>
      </c>
      <c r="AH84" s="638">
        <v>9.9</v>
      </c>
      <c r="AI84" s="638">
        <v>11</v>
      </c>
      <c r="AJ84" s="638">
        <v>10.8</v>
      </c>
      <c r="AK84" s="638">
        <v>12.3</v>
      </c>
      <c r="AL84" s="638">
        <v>12.9</v>
      </c>
      <c r="AM84" s="638">
        <v>5.6</v>
      </c>
      <c r="AN84" s="638">
        <v>4.5999999999999996</v>
      </c>
      <c r="AO84" s="638">
        <v>5.2</v>
      </c>
      <c r="AP84" s="638">
        <v>7.1</v>
      </c>
      <c r="AQ84" s="638">
        <v>8.3000000000000007</v>
      </c>
      <c r="AR84" s="638">
        <v>7.3</v>
      </c>
      <c r="AS84" s="638">
        <v>7.7</v>
      </c>
      <c r="AT84" s="638">
        <v>8.9</v>
      </c>
      <c r="AU84" s="638">
        <v>11.4</v>
      </c>
      <c r="AV84" s="638">
        <v>19.399999999999999</v>
      </c>
      <c r="AW84" s="638">
        <v>15.6</v>
      </c>
      <c r="AX84" s="638">
        <v>11.1</v>
      </c>
      <c r="AY84" s="638">
        <v>10.3</v>
      </c>
      <c r="AZ84" s="638" t="s">
        <v>18</v>
      </c>
      <c r="BA84" s="638" t="s">
        <v>18</v>
      </c>
      <c r="BB84" s="638" t="s">
        <v>18</v>
      </c>
      <c r="BC84" s="638">
        <v>1.8</v>
      </c>
      <c r="BD84" s="638">
        <v>4.2</v>
      </c>
      <c r="BE84" s="638">
        <v>4</v>
      </c>
      <c r="BF84" s="638">
        <v>4.3</v>
      </c>
      <c r="BG84" s="638">
        <v>3.7</v>
      </c>
      <c r="BH84" s="638">
        <v>7</v>
      </c>
      <c r="BI84" s="638">
        <v>14</v>
      </c>
      <c r="BJ84" s="638">
        <v>12</v>
      </c>
      <c r="BK84" s="638">
        <v>12.7</v>
      </c>
    </row>
    <row r="85" spans="1:63" x14ac:dyDescent="0.25">
      <c r="A85" t="s">
        <v>74</v>
      </c>
      <c r="B85" s="638">
        <v>25</v>
      </c>
      <c r="C85" s="638">
        <v>18.8</v>
      </c>
      <c r="D85" s="638">
        <v>17.100000000000001</v>
      </c>
      <c r="E85" s="638">
        <v>13.6</v>
      </c>
      <c r="F85" s="638">
        <v>9.6</v>
      </c>
      <c r="G85" s="638">
        <v>13</v>
      </c>
      <c r="H85" s="638">
        <v>9.3000000000000007</v>
      </c>
      <c r="I85" s="638">
        <v>8.6999999999999993</v>
      </c>
      <c r="J85" s="638">
        <v>10.199999999999999</v>
      </c>
      <c r="K85" s="638">
        <v>13.5</v>
      </c>
      <c r="L85" s="638">
        <v>16.7</v>
      </c>
      <c r="M85" s="638">
        <v>15.6</v>
      </c>
      <c r="N85" s="638">
        <v>22.2</v>
      </c>
      <c r="O85" s="638">
        <v>10.6</v>
      </c>
      <c r="P85" s="638">
        <v>16</v>
      </c>
      <c r="Q85" s="638">
        <v>19</v>
      </c>
      <c r="R85" s="638">
        <v>18.2</v>
      </c>
      <c r="S85" s="638">
        <v>25</v>
      </c>
      <c r="T85" s="638">
        <v>12.9</v>
      </c>
      <c r="U85" s="638">
        <v>24.4</v>
      </c>
      <c r="V85" s="638">
        <v>25</v>
      </c>
      <c r="W85" s="638">
        <v>21.7</v>
      </c>
      <c r="X85" s="638">
        <v>21.3</v>
      </c>
      <c r="Y85" s="638">
        <v>18.2</v>
      </c>
      <c r="Z85" s="638">
        <v>24.4</v>
      </c>
      <c r="AA85" s="638">
        <v>31.1</v>
      </c>
      <c r="AB85" s="638">
        <v>36.6</v>
      </c>
      <c r="AC85" s="638">
        <v>38.9</v>
      </c>
      <c r="AD85" s="638">
        <v>28.1</v>
      </c>
      <c r="AE85" s="638">
        <v>27.8</v>
      </c>
      <c r="AF85" s="638">
        <v>33.299999999999997</v>
      </c>
      <c r="AG85" s="638">
        <v>17.5</v>
      </c>
      <c r="AH85" s="638">
        <v>24.4</v>
      </c>
      <c r="AI85" s="638">
        <v>18.399999999999999</v>
      </c>
      <c r="AJ85" s="638">
        <v>14</v>
      </c>
      <c r="AK85" s="638">
        <v>17.899999999999999</v>
      </c>
      <c r="AL85" s="638">
        <v>10.5</v>
      </c>
      <c r="AM85" s="638">
        <v>2.6</v>
      </c>
      <c r="AN85" s="638">
        <v>18.600000000000001</v>
      </c>
      <c r="AO85" s="638">
        <v>15.2</v>
      </c>
      <c r="AP85" s="638">
        <v>17</v>
      </c>
      <c r="AQ85" s="638">
        <v>18.899999999999999</v>
      </c>
      <c r="AR85" s="638">
        <v>7.1</v>
      </c>
      <c r="AS85" s="638">
        <v>7.5</v>
      </c>
      <c r="AT85" s="638">
        <v>7.1</v>
      </c>
      <c r="AU85" s="638">
        <v>8</v>
      </c>
      <c r="AV85" s="638">
        <v>8.6999999999999993</v>
      </c>
      <c r="AW85" s="638">
        <v>9.5</v>
      </c>
      <c r="AX85" s="638">
        <v>4.3</v>
      </c>
      <c r="AY85" s="638" t="s">
        <v>18</v>
      </c>
      <c r="AZ85" s="638" t="s">
        <v>18</v>
      </c>
      <c r="BA85" s="638" t="s">
        <v>18</v>
      </c>
      <c r="BB85" s="638">
        <v>2.8</v>
      </c>
      <c r="BC85" s="638">
        <v>6.7</v>
      </c>
      <c r="BD85" s="638">
        <v>11.5</v>
      </c>
      <c r="BE85" s="638">
        <v>14.3</v>
      </c>
      <c r="BF85" s="638">
        <v>15.4</v>
      </c>
      <c r="BG85" s="638">
        <v>19</v>
      </c>
      <c r="BH85" s="638">
        <v>17.899999999999999</v>
      </c>
      <c r="BI85" s="638">
        <v>21.4</v>
      </c>
      <c r="BJ85" s="638">
        <v>19</v>
      </c>
      <c r="BK85" s="638">
        <v>5.9</v>
      </c>
    </row>
    <row r="86" spans="1:63" x14ac:dyDescent="0.25">
      <c r="A86" t="s">
        <v>182</v>
      </c>
      <c r="B86" s="638">
        <v>50</v>
      </c>
      <c r="C86" s="638">
        <v>50</v>
      </c>
      <c r="D86" s="638">
        <v>50</v>
      </c>
      <c r="E86" s="638">
        <v>25</v>
      </c>
      <c r="F86" s="638">
        <v>16.7</v>
      </c>
      <c r="G86" s="638">
        <v>16.7</v>
      </c>
      <c r="H86" s="638">
        <v>16.7</v>
      </c>
      <c r="I86" s="638">
        <v>20</v>
      </c>
      <c r="J86" s="638">
        <v>14.3</v>
      </c>
      <c r="K86" s="638" t="s">
        <v>18</v>
      </c>
      <c r="L86" s="638" t="s">
        <v>18</v>
      </c>
      <c r="M86" s="638" t="s">
        <v>18</v>
      </c>
      <c r="N86" s="638" t="s">
        <v>18</v>
      </c>
      <c r="O86" s="638">
        <v>25</v>
      </c>
      <c r="P86" s="638">
        <v>25</v>
      </c>
      <c r="Q86" s="638">
        <v>25</v>
      </c>
      <c r="R86" s="638">
        <v>50</v>
      </c>
      <c r="S86" s="638" t="s">
        <v>18</v>
      </c>
      <c r="T86" s="638" t="s">
        <v>18</v>
      </c>
      <c r="U86" s="638" t="s">
        <v>18</v>
      </c>
      <c r="V86" s="638" t="s">
        <v>18</v>
      </c>
      <c r="W86" s="638" t="s">
        <v>18</v>
      </c>
      <c r="X86" s="638" t="s">
        <v>18</v>
      </c>
      <c r="Y86" s="638" t="s">
        <v>18</v>
      </c>
      <c r="Z86" s="638" t="s">
        <v>18</v>
      </c>
      <c r="AA86" s="638" t="s">
        <v>18</v>
      </c>
      <c r="AB86" s="638" t="s">
        <v>18</v>
      </c>
      <c r="AC86" s="638" t="s">
        <v>18</v>
      </c>
      <c r="AD86" s="638" t="s">
        <v>18</v>
      </c>
      <c r="AE86" s="638" t="s">
        <v>18</v>
      </c>
      <c r="AF86" s="638" t="s">
        <v>18</v>
      </c>
      <c r="AG86" s="638" t="s">
        <v>18</v>
      </c>
      <c r="AH86" s="638" t="s">
        <v>18</v>
      </c>
      <c r="AI86" s="638" t="s">
        <v>18</v>
      </c>
      <c r="AJ86" s="638" t="s">
        <v>18</v>
      </c>
      <c r="AK86" s="638" t="s">
        <v>18</v>
      </c>
      <c r="AL86" s="638" t="s">
        <v>18</v>
      </c>
      <c r="AM86" s="638" t="s">
        <v>18</v>
      </c>
      <c r="AN86" s="638" t="s">
        <v>18</v>
      </c>
      <c r="AO86" s="638" t="s">
        <v>18</v>
      </c>
      <c r="AP86" s="638" t="s">
        <v>18</v>
      </c>
      <c r="AQ86" s="638" t="s">
        <v>18</v>
      </c>
      <c r="AR86" s="638" t="s">
        <v>18</v>
      </c>
      <c r="AS86" s="638" t="s">
        <v>18</v>
      </c>
      <c r="AT86" s="638" t="s">
        <v>18</v>
      </c>
      <c r="AU86" s="638" t="s">
        <v>18</v>
      </c>
      <c r="AV86" s="638" t="s">
        <v>18</v>
      </c>
      <c r="AW86" s="638" t="s">
        <v>18</v>
      </c>
      <c r="AX86" s="638" t="s">
        <v>18</v>
      </c>
      <c r="AY86" s="638" t="s">
        <v>18</v>
      </c>
      <c r="AZ86" s="638" t="s">
        <v>18</v>
      </c>
      <c r="BA86" s="638" t="s">
        <v>18</v>
      </c>
      <c r="BB86" s="638" t="s">
        <v>18</v>
      </c>
      <c r="BC86" s="638" t="s">
        <v>18</v>
      </c>
      <c r="BD86" s="638" t="s">
        <v>18</v>
      </c>
      <c r="BE86" s="638" t="s">
        <v>18</v>
      </c>
      <c r="BF86" s="638" t="s">
        <v>18</v>
      </c>
      <c r="BG86" s="638" t="s">
        <v>18</v>
      </c>
      <c r="BH86" s="638" t="s">
        <v>18</v>
      </c>
      <c r="BI86" s="638" t="s">
        <v>18</v>
      </c>
      <c r="BJ86" s="638" t="s">
        <v>18</v>
      </c>
      <c r="BK86" s="638" t="s">
        <v>18</v>
      </c>
    </row>
    <row r="88" spans="1:63" x14ac:dyDescent="0.25">
      <c r="A88" t="s">
        <v>2004</v>
      </c>
    </row>
    <row r="90" spans="1:63" x14ac:dyDescent="0.25">
      <c r="A90" t="s">
        <v>2024</v>
      </c>
    </row>
    <row r="103" spans="1:1" x14ac:dyDescent="0.25">
      <c r="A103" t="s">
        <v>2019</v>
      </c>
    </row>
    <row r="105" spans="1:1" x14ac:dyDescent="0.25">
      <c r="A105" s="636">
        <v>42610.610312500001</v>
      </c>
    </row>
  </sheetData>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638" bestFit="1" customWidth="1"/>
    <col min="3" max="78" width="8.7265625" style="638"/>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1874</v>
      </c>
    </row>
    <row r="12" spans="1:17" x14ac:dyDescent="0.25">
      <c r="A12" t="s">
        <v>1795</v>
      </c>
    </row>
    <row r="14" spans="1:17" x14ac:dyDescent="0.25">
      <c r="A14" t="s">
        <v>1875</v>
      </c>
    </row>
    <row r="16" spans="1:17" x14ac:dyDescent="0.25">
      <c r="B16" s="638" t="s">
        <v>1797</v>
      </c>
    </row>
    <row r="17" spans="1:17" x14ac:dyDescent="0.25">
      <c r="B17" s="638">
        <v>36708</v>
      </c>
      <c r="C17" s="638">
        <v>37073</v>
      </c>
      <c r="D17" s="638">
        <v>37438</v>
      </c>
      <c r="E17" s="638">
        <v>37803</v>
      </c>
      <c r="F17" s="638">
        <v>38169</v>
      </c>
      <c r="G17" s="638">
        <v>38534</v>
      </c>
      <c r="H17" s="638">
        <v>38899</v>
      </c>
      <c r="I17" s="638">
        <v>39264</v>
      </c>
      <c r="J17" s="638">
        <v>39630</v>
      </c>
      <c r="K17" s="638">
        <v>39995</v>
      </c>
      <c r="L17" s="638">
        <v>40360</v>
      </c>
      <c r="M17" s="638">
        <v>40725</v>
      </c>
      <c r="N17" s="638">
        <v>41091</v>
      </c>
      <c r="O17" s="638">
        <v>41456</v>
      </c>
      <c r="P17" s="638">
        <v>41821</v>
      </c>
      <c r="Q17" s="638">
        <v>42186</v>
      </c>
    </row>
    <row r="18" spans="1:17" x14ac:dyDescent="0.25">
      <c r="B18" s="638" t="s">
        <v>1876</v>
      </c>
      <c r="C18" s="638" t="s">
        <v>1876</v>
      </c>
      <c r="D18" s="638" t="s">
        <v>1876</v>
      </c>
      <c r="E18" s="638" t="s">
        <v>1876</v>
      </c>
      <c r="F18" s="638" t="s">
        <v>1876</v>
      </c>
      <c r="G18" s="638" t="s">
        <v>1876</v>
      </c>
      <c r="H18" s="638" t="s">
        <v>1876</v>
      </c>
      <c r="I18" s="638" t="s">
        <v>1876</v>
      </c>
      <c r="J18" s="638" t="s">
        <v>1876</v>
      </c>
      <c r="K18" s="638" t="s">
        <v>1876</v>
      </c>
      <c r="L18" s="638" t="s">
        <v>1876</v>
      </c>
      <c r="M18" s="638" t="s">
        <v>1876</v>
      </c>
      <c r="N18" s="638" t="s">
        <v>1876</v>
      </c>
      <c r="O18" s="638" t="s">
        <v>1876</v>
      </c>
      <c r="P18" s="638" t="s">
        <v>1876</v>
      </c>
      <c r="Q18" s="638" t="s">
        <v>1876</v>
      </c>
    </row>
    <row r="19" spans="1:17" x14ac:dyDescent="0.25">
      <c r="A19" t="s">
        <v>484</v>
      </c>
    </row>
    <row r="20" spans="1:17" x14ac:dyDescent="0.25">
      <c r="A20" t="s">
        <v>485</v>
      </c>
      <c r="B20" s="638">
        <v>53.8</v>
      </c>
      <c r="C20" s="638">
        <v>48.8</v>
      </c>
      <c r="D20" s="638">
        <v>45.2</v>
      </c>
      <c r="E20" s="638">
        <v>42.1</v>
      </c>
      <c r="F20" s="638">
        <v>39</v>
      </c>
      <c r="G20" s="638">
        <v>36.5</v>
      </c>
      <c r="H20" s="638">
        <v>34.4</v>
      </c>
      <c r="I20" s="638">
        <v>32.299999999999997</v>
      </c>
      <c r="J20" s="638">
        <v>29.6</v>
      </c>
      <c r="K20" s="638">
        <v>27.9</v>
      </c>
      <c r="L20" s="638">
        <v>25.9</v>
      </c>
      <c r="M20" s="638">
        <v>24.8</v>
      </c>
      <c r="N20" s="638">
        <v>23.4</v>
      </c>
      <c r="O20" s="638">
        <v>23.6</v>
      </c>
      <c r="P20" s="638">
        <v>24</v>
      </c>
      <c r="Q20" s="638">
        <v>24.1</v>
      </c>
    </row>
    <row r="21" spans="1:17" x14ac:dyDescent="0.25">
      <c r="A21" t="s">
        <v>486</v>
      </c>
      <c r="B21" s="638">
        <v>52.7</v>
      </c>
      <c r="C21" s="638">
        <v>52.8</v>
      </c>
      <c r="D21" s="638">
        <v>50.4</v>
      </c>
      <c r="E21" s="638">
        <v>45.1</v>
      </c>
      <c r="F21" s="638">
        <v>41.5</v>
      </c>
      <c r="G21" s="638">
        <v>37.700000000000003</v>
      </c>
      <c r="H21" s="638">
        <v>34.6</v>
      </c>
      <c r="I21" s="638">
        <v>31.9</v>
      </c>
      <c r="J21" s="638">
        <v>29.9</v>
      </c>
      <c r="K21" s="638">
        <v>26.2</v>
      </c>
      <c r="L21" s="638">
        <v>24.3</v>
      </c>
      <c r="M21" s="638">
        <v>21.1</v>
      </c>
      <c r="N21" s="638">
        <v>18.600000000000001</v>
      </c>
      <c r="O21" s="638">
        <v>18.2</v>
      </c>
      <c r="P21" s="638">
        <v>18.3</v>
      </c>
      <c r="Q21" s="638">
        <v>17.899999999999999</v>
      </c>
    </row>
    <row r="22" spans="1:17" x14ac:dyDescent="0.25">
      <c r="A22" t="s">
        <v>487</v>
      </c>
      <c r="B22" s="638">
        <v>0</v>
      </c>
      <c r="C22" s="638">
        <v>0</v>
      </c>
      <c r="D22" s="638">
        <v>0</v>
      </c>
      <c r="E22" s="638">
        <v>0</v>
      </c>
      <c r="F22" s="638">
        <v>0</v>
      </c>
      <c r="G22" s="638">
        <v>0</v>
      </c>
      <c r="H22" s="638">
        <v>0</v>
      </c>
      <c r="I22" s="638">
        <v>0</v>
      </c>
      <c r="J22" s="638">
        <v>0</v>
      </c>
      <c r="K22" s="638">
        <v>0</v>
      </c>
      <c r="L22" s="638" t="s">
        <v>18</v>
      </c>
      <c r="M22" s="638" t="s">
        <v>18</v>
      </c>
      <c r="N22" s="638" t="s">
        <v>18</v>
      </c>
      <c r="O22" s="638" t="s">
        <v>18</v>
      </c>
      <c r="P22" s="638" t="s">
        <v>18</v>
      </c>
      <c r="Q22" s="638" t="s">
        <v>18</v>
      </c>
    </row>
    <row r="23" spans="1:17" x14ac:dyDescent="0.25">
      <c r="A23" t="s">
        <v>19</v>
      </c>
      <c r="B23" s="638">
        <v>9.6999999999999993</v>
      </c>
      <c r="C23" s="638">
        <v>21.8</v>
      </c>
      <c r="D23" s="638">
        <v>29.1</v>
      </c>
      <c r="E23" s="638">
        <v>14.7</v>
      </c>
      <c r="F23" s="638">
        <v>9.8000000000000007</v>
      </c>
      <c r="G23" s="638">
        <v>0</v>
      </c>
      <c r="H23" s="638">
        <v>9.1</v>
      </c>
      <c r="I23" s="638">
        <v>10.7</v>
      </c>
      <c r="J23" s="638">
        <v>0</v>
      </c>
      <c r="K23" s="638">
        <v>0</v>
      </c>
      <c r="L23" s="638">
        <v>114.3</v>
      </c>
      <c r="M23" s="638">
        <v>29.4</v>
      </c>
      <c r="N23" s="638">
        <v>0</v>
      </c>
      <c r="O23" s="638">
        <v>0</v>
      </c>
      <c r="P23" s="638">
        <v>115.4</v>
      </c>
      <c r="Q23" s="638">
        <v>111.1</v>
      </c>
    </row>
    <row r="24" spans="1:17" x14ac:dyDescent="0.25">
      <c r="A24" t="s">
        <v>20</v>
      </c>
      <c r="B24" s="638">
        <v>54.8</v>
      </c>
      <c r="C24" s="638">
        <v>59.6</v>
      </c>
      <c r="D24" s="638">
        <v>74.7</v>
      </c>
      <c r="E24" s="638">
        <v>83</v>
      </c>
      <c r="F24" s="638">
        <v>84.8</v>
      </c>
      <c r="G24" s="638">
        <v>63.1</v>
      </c>
      <c r="H24" s="638">
        <v>61.9</v>
      </c>
      <c r="I24" s="638">
        <v>84.3</v>
      </c>
      <c r="J24" s="638">
        <v>64.400000000000006</v>
      </c>
      <c r="K24" s="638">
        <v>63.2</v>
      </c>
      <c r="L24" s="638">
        <v>66.3</v>
      </c>
      <c r="M24" s="638">
        <v>61.2</v>
      </c>
      <c r="N24" s="638">
        <v>56.9</v>
      </c>
      <c r="O24" s="638">
        <v>46.6</v>
      </c>
      <c r="P24" s="638">
        <v>71.599999999999994</v>
      </c>
      <c r="Q24" s="638">
        <v>76.900000000000006</v>
      </c>
    </row>
    <row r="25" spans="1:17" x14ac:dyDescent="0.25">
      <c r="A25" t="s">
        <v>21</v>
      </c>
      <c r="B25" s="638">
        <v>63</v>
      </c>
      <c r="C25" s="638">
        <v>32.700000000000003</v>
      </c>
      <c r="D25" s="638">
        <v>45.6</v>
      </c>
      <c r="E25" s="638">
        <v>45.6</v>
      </c>
      <c r="F25" s="638">
        <v>46.8</v>
      </c>
      <c r="G25" s="638">
        <v>56.2</v>
      </c>
      <c r="H25" s="638">
        <v>31.3</v>
      </c>
      <c r="I25" s="638">
        <v>39.4</v>
      </c>
      <c r="J25" s="638">
        <v>38.5</v>
      </c>
      <c r="K25" s="638">
        <v>38</v>
      </c>
      <c r="L25" s="638">
        <v>27.8</v>
      </c>
      <c r="M25" s="638">
        <v>30.9</v>
      </c>
      <c r="N25" s="638">
        <v>61.7</v>
      </c>
      <c r="O25" s="638">
        <v>41.1</v>
      </c>
      <c r="P25" s="638">
        <v>0</v>
      </c>
      <c r="Q25" s="638">
        <v>0</v>
      </c>
    </row>
    <row r="26" spans="1:17" x14ac:dyDescent="0.25">
      <c r="A26" t="s">
        <v>22</v>
      </c>
      <c r="B26" s="638">
        <v>0</v>
      </c>
      <c r="C26" s="638">
        <v>33.6</v>
      </c>
      <c r="D26" s="638">
        <v>67.3</v>
      </c>
      <c r="E26" s="638">
        <v>32.1</v>
      </c>
      <c r="F26" s="638">
        <v>91.8</v>
      </c>
      <c r="G26" s="638">
        <v>133.9</v>
      </c>
      <c r="H26" s="638">
        <v>155.80000000000001</v>
      </c>
      <c r="I26" s="638">
        <v>47.8</v>
      </c>
      <c r="J26" s="638">
        <v>45.6</v>
      </c>
      <c r="K26" s="638">
        <v>20.7</v>
      </c>
      <c r="L26" s="638">
        <v>16.7</v>
      </c>
      <c r="M26" s="638">
        <v>19.2</v>
      </c>
      <c r="N26" s="638">
        <v>0</v>
      </c>
      <c r="O26" s="638">
        <v>0</v>
      </c>
      <c r="P26" s="638">
        <v>0</v>
      </c>
      <c r="Q26" s="638">
        <v>0</v>
      </c>
    </row>
    <row r="27" spans="1:17" x14ac:dyDescent="0.25">
      <c r="A27" t="s">
        <v>23</v>
      </c>
      <c r="B27" s="638">
        <v>38.299999999999997</v>
      </c>
      <c r="C27" s="638">
        <v>39.200000000000003</v>
      </c>
      <c r="D27" s="638">
        <v>36.700000000000003</v>
      </c>
      <c r="E27" s="638">
        <v>36.200000000000003</v>
      </c>
      <c r="F27" s="638">
        <v>33.200000000000003</v>
      </c>
      <c r="G27" s="638">
        <v>31.2</v>
      </c>
      <c r="H27" s="638">
        <v>29</v>
      </c>
      <c r="I27" s="638">
        <v>26.1</v>
      </c>
      <c r="J27" s="638">
        <v>24</v>
      </c>
      <c r="K27" s="638">
        <v>22.1</v>
      </c>
      <c r="L27" s="638">
        <v>17.3</v>
      </c>
      <c r="M27" s="638">
        <v>16.2</v>
      </c>
      <c r="N27" s="638">
        <v>17.600000000000001</v>
      </c>
      <c r="O27" s="638">
        <v>19.100000000000001</v>
      </c>
      <c r="P27" s="638">
        <v>18.7</v>
      </c>
      <c r="Q27" s="638">
        <v>17.899999999999999</v>
      </c>
    </row>
    <row r="28" spans="1:17" x14ac:dyDescent="0.25">
      <c r="A28" t="s">
        <v>24</v>
      </c>
      <c r="B28" s="638">
        <v>28.8</v>
      </c>
      <c r="C28" s="638">
        <v>47</v>
      </c>
      <c r="D28" s="638">
        <v>0</v>
      </c>
      <c r="E28" s="638">
        <v>42.9</v>
      </c>
      <c r="F28" s="638">
        <v>42.2</v>
      </c>
      <c r="G28" s="638">
        <v>62.9</v>
      </c>
      <c r="H28" s="638">
        <v>35.9</v>
      </c>
      <c r="I28" s="638">
        <v>88.4</v>
      </c>
      <c r="J28" s="638">
        <v>46.8</v>
      </c>
      <c r="K28" s="638">
        <v>50.6</v>
      </c>
      <c r="L28" s="638">
        <v>32.299999999999997</v>
      </c>
      <c r="M28" s="638">
        <v>0</v>
      </c>
      <c r="N28" s="638">
        <v>33.299999999999997</v>
      </c>
      <c r="O28" s="638">
        <v>0</v>
      </c>
      <c r="P28" s="638">
        <v>66.7</v>
      </c>
      <c r="Q28" s="638">
        <v>64.5</v>
      </c>
    </row>
    <row r="29" spans="1:17" x14ac:dyDescent="0.25">
      <c r="A29" t="s">
        <v>25</v>
      </c>
      <c r="B29" s="638">
        <v>43.2</v>
      </c>
      <c r="C29" s="638">
        <v>28</v>
      </c>
      <c r="D29" s="638">
        <v>27.2</v>
      </c>
      <c r="E29" s="638">
        <v>30.2</v>
      </c>
      <c r="F29" s="638">
        <v>47.1</v>
      </c>
      <c r="G29" s="638">
        <v>54.9</v>
      </c>
      <c r="H29" s="638">
        <v>61.1</v>
      </c>
      <c r="I29" s="638">
        <v>56.4</v>
      </c>
      <c r="J29" s="638">
        <v>58</v>
      </c>
      <c r="K29" s="638">
        <v>42.2</v>
      </c>
      <c r="L29" s="638">
        <v>30</v>
      </c>
      <c r="M29" s="638">
        <v>34.700000000000003</v>
      </c>
      <c r="N29" s="638">
        <v>68.599999999999994</v>
      </c>
      <c r="O29" s="638">
        <v>81</v>
      </c>
      <c r="P29" s="638">
        <v>63.4</v>
      </c>
      <c r="Q29" s="638">
        <v>71.7</v>
      </c>
    </row>
    <row r="30" spans="1:17" x14ac:dyDescent="0.25">
      <c r="A30" t="s">
        <v>26</v>
      </c>
      <c r="B30" s="638">
        <v>54.7</v>
      </c>
      <c r="C30" s="638">
        <v>53.8</v>
      </c>
      <c r="D30" s="638">
        <v>51.6</v>
      </c>
      <c r="E30" s="638">
        <v>47</v>
      </c>
      <c r="F30" s="638">
        <v>40.200000000000003</v>
      </c>
      <c r="G30" s="638">
        <v>35.9</v>
      </c>
      <c r="H30" s="638">
        <v>31.1</v>
      </c>
      <c r="I30" s="638">
        <v>27.6</v>
      </c>
      <c r="J30" s="638">
        <v>28.9</v>
      </c>
      <c r="K30" s="638">
        <v>30.1</v>
      </c>
      <c r="L30" s="638">
        <v>25.5</v>
      </c>
      <c r="M30" s="638">
        <v>22.6</v>
      </c>
      <c r="N30" s="638">
        <v>19.399999999999999</v>
      </c>
      <c r="O30" s="638">
        <v>18.2</v>
      </c>
      <c r="P30" s="638">
        <v>22.2</v>
      </c>
      <c r="Q30" s="638">
        <v>22.5</v>
      </c>
    </row>
    <row r="31" spans="1:17" x14ac:dyDescent="0.25">
      <c r="A31" t="s">
        <v>27</v>
      </c>
      <c r="B31" s="638">
        <v>25.4</v>
      </c>
      <c r="C31" s="638">
        <v>55.7</v>
      </c>
      <c r="D31" s="638">
        <v>29.6</v>
      </c>
      <c r="E31" s="638">
        <v>28.4</v>
      </c>
      <c r="F31" s="638">
        <v>56.6</v>
      </c>
      <c r="G31" s="638">
        <v>80.3</v>
      </c>
      <c r="H31" s="638">
        <v>75.5</v>
      </c>
      <c r="I31" s="638">
        <v>164.6</v>
      </c>
      <c r="J31" s="638">
        <v>177.3</v>
      </c>
      <c r="K31" s="638">
        <v>109.7</v>
      </c>
      <c r="L31" s="638">
        <v>51.7</v>
      </c>
      <c r="M31" s="638">
        <v>35.700000000000003</v>
      </c>
      <c r="N31" s="638">
        <v>98</v>
      </c>
      <c r="O31" s="638">
        <v>61.2</v>
      </c>
      <c r="P31" s="638">
        <v>102</v>
      </c>
      <c r="Q31" s="638">
        <v>22.2</v>
      </c>
    </row>
    <row r="32" spans="1:17" x14ac:dyDescent="0.25">
      <c r="A32" t="s">
        <v>28</v>
      </c>
      <c r="B32" s="638">
        <v>26.6</v>
      </c>
      <c r="C32" s="638">
        <v>52.5</v>
      </c>
      <c r="D32" s="638">
        <v>38.9</v>
      </c>
      <c r="E32" s="638">
        <v>13.6</v>
      </c>
      <c r="F32" s="638">
        <v>10.5</v>
      </c>
      <c r="G32" s="638">
        <v>21.7</v>
      </c>
      <c r="H32" s="638">
        <v>29.5</v>
      </c>
      <c r="I32" s="638">
        <v>24.6</v>
      </c>
      <c r="J32" s="638">
        <v>21.2</v>
      </c>
      <c r="K32" s="638">
        <v>17.899999999999999</v>
      </c>
      <c r="L32" s="638">
        <v>18.899999999999999</v>
      </c>
      <c r="M32" s="638">
        <v>65.900000000000006</v>
      </c>
      <c r="N32" s="638">
        <v>54.4</v>
      </c>
      <c r="O32" s="638">
        <v>50.8</v>
      </c>
      <c r="P32" s="638">
        <v>33.5</v>
      </c>
      <c r="Q32" s="638">
        <v>53.7</v>
      </c>
    </row>
    <row r="33" spans="1:17" x14ac:dyDescent="0.25">
      <c r="A33" t="s">
        <v>29</v>
      </c>
      <c r="B33" s="638">
        <v>26.9</v>
      </c>
      <c r="C33" s="638">
        <v>17.899999999999999</v>
      </c>
      <c r="D33" s="638">
        <v>23</v>
      </c>
      <c r="E33" s="638">
        <v>27.9</v>
      </c>
      <c r="F33" s="638">
        <v>33.6</v>
      </c>
      <c r="G33" s="638">
        <v>32.6</v>
      </c>
      <c r="H33" s="638">
        <v>27.5</v>
      </c>
      <c r="I33" s="638">
        <v>32.6</v>
      </c>
      <c r="J33" s="638">
        <v>40.799999999999997</v>
      </c>
      <c r="K33" s="638">
        <v>28.8</v>
      </c>
      <c r="L33" s="638">
        <v>21.9</v>
      </c>
      <c r="M33" s="638">
        <v>15.2</v>
      </c>
      <c r="N33" s="638">
        <v>24.3</v>
      </c>
      <c r="O33" s="638">
        <v>43</v>
      </c>
      <c r="P33" s="638">
        <v>46.2</v>
      </c>
      <c r="Q33" s="638">
        <v>61.2</v>
      </c>
    </row>
    <row r="34" spans="1:17" x14ac:dyDescent="0.25">
      <c r="A34" t="s">
        <v>30</v>
      </c>
      <c r="B34" s="638">
        <v>0</v>
      </c>
      <c r="C34" s="638">
        <v>0</v>
      </c>
      <c r="D34" s="638">
        <v>0</v>
      </c>
      <c r="E34" s="638">
        <v>0</v>
      </c>
      <c r="F34" s="638">
        <v>0</v>
      </c>
      <c r="G34" s="638">
        <v>0</v>
      </c>
      <c r="H34" s="638">
        <v>0</v>
      </c>
      <c r="I34" s="638">
        <v>0</v>
      </c>
      <c r="J34" s="638">
        <v>0</v>
      </c>
      <c r="K34" s="638">
        <v>0</v>
      </c>
      <c r="L34" s="638">
        <v>0</v>
      </c>
      <c r="M34" s="638">
        <v>0</v>
      </c>
      <c r="N34" s="638">
        <v>0</v>
      </c>
      <c r="O34" s="638">
        <v>0</v>
      </c>
      <c r="P34" s="638">
        <v>0</v>
      </c>
      <c r="Q34" s="638">
        <v>0</v>
      </c>
    </row>
    <row r="35" spans="1:17" x14ac:dyDescent="0.25">
      <c r="A35" t="s">
        <v>31</v>
      </c>
      <c r="B35" s="638">
        <v>33.4</v>
      </c>
      <c r="C35" s="638">
        <v>32.200000000000003</v>
      </c>
      <c r="D35" s="638">
        <v>32.4</v>
      </c>
      <c r="E35" s="638">
        <v>32.200000000000003</v>
      </c>
      <c r="F35" s="638">
        <v>30.8</v>
      </c>
      <c r="G35" s="638">
        <v>25.5</v>
      </c>
      <c r="H35" s="638">
        <v>21.2</v>
      </c>
      <c r="I35" s="638">
        <v>22.1</v>
      </c>
      <c r="J35" s="638">
        <v>22.1</v>
      </c>
      <c r="K35" s="638">
        <v>22.1</v>
      </c>
      <c r="L35" s="638">
        <v>21</v>
      </c>
      <c r="M35" s="638">
        <v>18</v>
      </c>
      <c r="N35" s="638">
        <v>17.3</v>
      </c>
      <c r="O35" s="638">
        <v>13.2</v>
      </c>
      <c r="P35" s="638">
        <v>13</v>
      </c>
      <c r="Q35" s="638">
        <v>15.1</v>
      </c>
    </row>
    <row r="36" spans="1:17" x14ac:dyDescent="0.25">
      <c r="A36" t="s">
        <v>32</v>
      </c>
      <c r="B36" s="638">
        <v>21</v>
      </c>
      <c r="C36" s="638">
        <v>25.6</v>
      </c>
      <c r="D36" s="638">
        <v>27.1</v>
      </c>
      <c r="E36" s="638">
        <v>20.399999999999999</v>
      </c>
      <c r="F36" s="638">
        <v>22.3</v>
      </c>
      <c r="G36" s="638">
        <v>18</v>
      </c>
      <c r="H36" s="638">
        <v>16.8</v>
      </c>
      <c r="I36" s="638">
        <v>21.6</v>
      </c>
      <c r="J36" s="638">
        <v>20.2</v>
      </c>
      <c r="K36" s="638">
        <v>25.1</v>
      </c>
      <c r="L36" s="638">
        <v>25.6</v>
      </c>
      <c r="M36" s="638">
        <v>35.6</v>
      </c>
      <c r="N36" s="638">
        <v>30.3</v>
      </c>
      <c r="O36" s="638">
        <v>31.7</v>
      </c>
      <c r="P36" s="638">
        <v>32.5</v>
      </c>
      <c r="Q36" s="638">
        <v>47.2</v>
      </c>
    </row>
    <row r="37" spans="1:17" x14ac:dyDescent="0.25">
      <c r="A37" t="s">
        <v>33</v>
      </c>
      <c r="B37" s="638">
        <v>30</v>
      </c>
      <c r="C37" s="638">
        <v>51.7</v>
      </c>
      <c r="D37" s="638">
        <v>58.8</v>
      </c>
      <c r="E37" s="638">
        <v>51.1</v>
      </c>
      <c r="F37" s="638">
        <v>62.1</v>
      </c>
      <c r="G37" s="638">
        <v>67.3</v>
      </c>
      <c r="H37" s="638">
        <v>54</v>
      </c>
      <c r="I37" s="638">
        <v>77.5</v>
      </c>
      <c r="J37" s="638">
        <v>56.2</v>
      </c>
      <c r="K37" s="638">
        <v>74.7</v>
      </c>
      <c r="L37" s="638">
        <v>60.3</v>
      </c>
      <c r="M37" s="638">
        <v>46.9</v>
      </c>
      <c r="N37" s="638">
        <v>21.2</v>
      </c>
      <c r="O37" s="638">
        <v>20.9</v>
      </c>
      <c r="P37" s="638">
        <v>41.9</v>
      </c>
      <c r="Q37" s="638">
        <v>36.299999999999997</v>
      </c>
    </row>
    <row r="38" spans="1:17" x14ac:dyDescent="0.25">
      <c r="A38" t="s">
        <v>34</v>
      </c>
      <c r="B38" s="638">
        <v>42.9</v>
      </c>
      <c r="C38" s="638">
        <v>53.9</v>
      </c>
      <c r="D38" s="638">
        <v>21.3</v>
      </c>
      <c r="E38" s="638">
        <v>12.2</v>
      </c>
      <c r="F38" s="638">
        <v>47.2</v>
      </c>
      <c r="G38" s="638">
        <v>125.9</v>
      </c>
      <c r="H38" s="638">
        <v>12</v>
      </c>
      <c r="I38" s="638">
        <v>37.700000000000003</v>
      </c>
      <c r="J38" s="638">
        <v>16.5</v>
      </c>
      <c r="K38" s="638">
        <v>18.399999999999999</v>
      </c>
      <c r="L38" s="638">
        <v>13.5</v>
      </c>
      <c r="M38" s="638">
        <v>56.3</v>
      </c>
      <c r="N38" s="638">
        <v>0</v>
      </c>
      <c r="O38" s="638">
        <v>0</v>
      </c>
      <c r="P38" s="638">
        <v>29.4</v>
      </c>
      <c r="Q38" s="638">
        <v>0</v>
      </c>
    </row>
    <row r="39" spans="1:17" x14ac:dyDescent="0.25">
      <c r="A39" t="s">
        <v>35</v>
      </c>
      <c r="B39" s="638">
        <v>73.7</v>
      </c>
      <c r="C39" s="638">
        <v>63</v>
      </c>
      <c r="D39" s="638">
        <v>56.5</v>
      </c>
      <c r="E39" s="638">
        <v>51.9</v>
      </c>
      <c r="F39" s="638">
        <v>47.6</v>
      </c>
      <c r="G39" s="638">
        <v>43.5</v>
      </c>
      <c r="H39" s="638">
        <v>40.799999999999997</v>
      </c>
      <c r="I39" s="638">
        <v>37.9</v>
      </c>
      <c r="J39" s="638">
        <v>34.299999999999997</v>
      </c>
      <c r="K39" s="638">
        <v>31.4</v>
      </c>
      <c r="L39" s="638">
        <v>30.7</v>
      </c>
      <c r="M39" s="638">
        <v>29.7</v>
      </c>
      <c r="N39" s="638">
        <v>28.4</v>
      </c>
      <c r="O39" s="638">
        <v>29.2</v>
      </c>
      <c r="P39" s="638">
        <v>29.3</v>
      </c>
      <c r="Q39" s="638">
        <v>29.8</v>
      </c>
    </row>
    <row r="40" spans="1:17" x14ac:dyDescent="0.25">
      <c r="A40" t="s">
        <v>36</v>
      </c>
      <c r="B40" s="638">
        <v>46.6</v>
      </c>
      <c r="C40" s="638">
        <v>49.6</v>
      </c>
      <c r="D40" s="638">
        <v>46.7</v>
      </c>
      <c r="E40" s="638">
        <v>43.3</v>
      </c>
      <c r="F40" s="638">
        <v>29.2</v>
      </c>
      <c r="G40" s="638">
        <v>18.600000000000001</v>
      </c>
      <c r="H40" s="638">
        <v>17.7</v>
      </c>
      <c r="I40" s="638">
        <v>19.3</v>
      </c>
      <c r="J40" s="638">
        <v>12</v>
      </c>
      <c r="K40" s="638">
        <v>12</v>
      </c>
      <c r="L40" s="638">
        <v>11.7</v>
      </c>
      <c r="M40" s="638">
        <v>17.600000000000001</v>
      </c>
      <c r="N40" s="638">
        <v>14.4</v>
      </c>
      <c r="O40" s="638">
        <v>42.9</v>
      </c>
      <c r="P40" s="638">
        <v>39.6</v>
      </c>
      <c r="Q40" s="638">
        <v>32.200000000000003</v>
      </c>
    </row>
    <row r="41" spans="1:17" x14ac:dyDescent="0.25">
      <c r="A41" t="s">
        <v>37</v>
      </c>
      <c r="B41" s="638">
        <v>38.200000000000003</v>
      </c>
      <c r="C41" s="638">
        <v>31.6</v>
      </c>
      <c r="D41" s="638">
        <v>30.8</v>
      </c>
      <c r="E41" s="638">
        <v>38.5</v>
      </c>
      <c r="F41" s="638">
        <v>23.7</v>
      </c>
      <c r="G41" s="638">
        <v>20.9</v>
      </c>
      <c r="H41" s="638">
        <v>18.8</v>
      </c>
      <c r="I41" s="638">
        <v>15.7</v>
      </c>
      <c r="J41" s="638">
        <v>14.1</v>
      </c>
      <c r="K41" s="638">
        <v>11.3</v>
      </c>
      <c r="L41" s="638">
        <v>14.5</v>
      </c>
      <c r="M41" s="638">
        <v>23.7</v>
      </c>
      <c r="N41" s="638">
        <v>32.9</v>
      </c>
      <c r="O41" s="638">
        <v>18.399999999999999</v>
      </c>
      <c r="P41" s="638">
        <v>16.5</v>
      </c>
      <c r="Q41" s="638">
        <v>19.5</v>
      </c>
    </row>
    <row r="42" spans="1:17" x14ac:dyDescent="0.25">
      <c r="A42" t="s">
        <v>38</v>
      </c>
      <c r="B42" s="638">
        <v>0</v>
      </c>
      <c r="C42" s="638">
        <v>65.400000000000006</v>
      </c>
      <c r="D42" s="638">
        <v>198.9</v>
      </c>
      <c r="E42" s="638">
        <v>261.60000000000002</v>
      </c>
      <c r="F42" s="638">
        <v>132.30000000000001</v>
      </c>
      <c r="G42" s="638">
        <v>138</v>
      </c>
      <c r="H42" s="638">
        <v>0</v>
      </c>
      <c r="I42" s="638">
        <v>62.1</v>
      </c>
      <c r="J42" s="638">
        <v>57.2</v>
      </c>
      <c r="K42" s="638">
        <v>65.400000000000006</v>
      </c>
      <c r="L42" s="638">
        <v>62.5</v>
      </c>
      <c r="M42" s="638">
        <v>187.5</v>
      </c>
      <c r="N42" s="638">
        <v>52.6</v>
      </c>
      <c r="O42" s="638">
        <v>58.8</v>
      </c>
      <c r="P42" s="638">
        <v>71.400000000000006</v>
      </c>
      <c r="Q42" s="638">
        <v>62.5</v>
      </c>
    </row>
    <row r="43" spans="1:17" x14ac:dyDescent="0.25">
      <c r="A43" t="s">
        <v>39</v>
      </c>
      <c r="B43" s="638">
        <v>118</v>
      </c>
      <c r="C43" s="638">
        <v>122.1</v>
      </c>
      <c r="D43" s="638">
        <v>104.3</v>
      </c>
      <c r="E43" s="638">
        <v>125.2</v>
      </c>
      <c r="F43" s="638">
        <v>103.3</v>
      </c>
      <c r="G43" s="638">
        <v>113.9</v>
      </c>
      <c r="H43" s="638">
        <v>108.3</v>
      </c>
      <c r="I43" s="638">
        <v>82.4</v>
      </c>
      <c r="J43" s="638">
        <v>87.6</v>
      </c>
      <c r="K43" s="638">
        <v>81.900000000000006</v>
      </c>
      <c r="L43" s="638">
        <v>84</v>
      </c>
      <c r="M43" s="638">
        <v>90.1</v>
      </c>
      <c r="N43" s="638">
        <v>49</v>
      </c>
      <c r="O43" s="638">
        <v>42.6</v>
      </c>
      <c r="P43" s="638">
        <v>53.8</v>
      </c>
      <c r="Q43" s="638">
        <v>56.8</v>
      </c>
    </row>
    <row r="44" spans="1:17" x14ac:dyDescent="0.25">
      <c r="A44" t="s">
        <v>40</v>
      </c>
      <c r="B44" s="638">
        <v>19.100000000000001</v>
      </c>
      <c r="C44" s="638">
        <v>24.7</v>
      </c>
      <c r="D44" s="638">
        <v>24.2</v>
      </c>
      <c r="E44" s="638">
        <v>23.3</v>
      </c>
      <c r="F44" s="638">
        <v>24.4</v>
      </c>
      <c r="G44" s="638">
        <v>27</v>
      </c>
      <c r="H44" s="638">
        <v>32.9</v>
      </c>
      <c r="I44" s="638">
        <v>37.799999999999997</v>
      </c>
      <c r="J44" s="638">
        <v>33.1</v>
      </c>
      <c r="K44" s="638">
        <v>36.6</v>
      </c>
      <c r="L44" s="638">
        <v>39.6</v>
      </c>
      <c r="M44" s="638">
        <v>32.799999999999997</v>
      </c>
      <c r="N44" s="638">
        <v>31.5</v>
      </c>
      <c r="O44" s="638">
        <v>37.700000000000003</v>
      </c>
      <c r="P44" s="638">
        <v>30.3</v>
      </c>
      <c r="Q44" s="638">
        <v>21.7</v>
      </c>
    </row>
    <row r="45" spans="1:17" x14ac:dyDescent="0.25">
      <c r="A45" t="s">
        <v>41</v>
      </c>
      <c r="B45" s="638">
        <v>367.7</v>
      </c>
      <c r="C45" s="638">
        <v>318.10000000000002</v>
      </c>
      <c r="D45" s="638">
        <v>209.7</v>
      </c>
      <c r="E45" s="638">
        <v>191.1</v>
      </c>
      <c r="F45" s="638">
        <v>91.5</v>
      </c>
      <c r="G45" s="638">
        <v>0</v>
      </c>
      <c r="H45" s="638">
        <v>0</v>
      </c>
      <c r="I45" s="638">
        <v>0</v>
      </c>
      <c r="J45" s="638">
        <v>0</v>
      </c>
      <c r="K45" s="638">
        <v>0</v>
      </c>
      <c r="L45" s="638">
        <v>0</v>
      </c>
      <c r="M45" s="638">
        <v>0</v>
      </c>
      <c r="N45" s="638">
        <v>0</v>
      </c>
      <c r="O45" s="638">
        <v>0</v>
      </c>
      <c r="P45" s="638">
        <v>0</v>
      </c>
      <c r="Q45" s="638">
        <v>0</v>
      </c>
    </row>
    <row r="46" spans="1:17" x14ac:dyDescent="0.25">
      <c r="A46" t="s">
        <v>42</v>
      </c>
      <c r="B46" s="638">
        <v>0</v>
      </c>
      <c r="C46" s="638">
        <v>0</v>
      </c>
      <c r="D46" s="638">
        <v>0</v>
      </c>
      <c r="E46" s="638">
        <v>0</v>
      </c>
      <c r="F46" s="638">
        <v>0</v>
      </c>
      <c r="G46" s="638">
        <v>0</v>
      </c>
      <c r="H46" s="638">
        <v>0</v>
      </c>
      <c r="I46" s="638">
        <v>0</v>
      </c>
      <c r="J46" s="638">
        <v>107.9</v>
      </c>
      <c r="K46" s="638">
        <v>0</v>
      </c>
      <c r="L46" s="638">
        <v>0</v>
      </c>
      <c r="M46" s="638">
        <v>0</v>
      </c>
      <c r="N46" s="638">
        <v>0</v>
      </c>
      <c r="O46" s="638">
        <v>0</v>
      </c>
      <c r="P46" s="638">
        <v>0</v>
      </c>
      <c r="Q46" s="638">
        <v>0</v>
      </c>
    </row>
    <row r="47" spans="1:17" x14ac:dyDescent="0.25">
      <c r="A47" t="s">
        <v>43</v>
      </c>
      <c r="B47" s="638">
        <v>19.2</v>
      </c>
      <c r="C47" s="638">
        <v>16.8</v>
      </c>
      <c r="D47" s="638">
        <v>12.8</v>
      </c>
      <c r="E47" s="638">
        <v>20.9</v>
      </c>
      <c r="F47" s="638">
        <v>21.3</v>
      </c>
      <c r="G47" s="638">
        <v>19.8</v>
      </c>
      <c r="H47" s="638">
        <v>14.6</v>
      </c>
      <c r="I47" s="638">
        <v>11.9</v>
      </c>
      <c r="J47" s="638">
        <v>16.100000000000001</v>
      </c>
      <c r="K47" s="638">
        <v>14</v>
      </c>
      <c r="L47" s="638">
        <v>7.1</v>
      </c>
      <c r="M47" s="638">
        <v>13.7</v>
      </c>
      <c r="N47" s="638">
        <v>11.7</v>
      </c>
      <c r="O47" s="638">
        <v>14.4</v>
      </c>
      <c r="P47" s="638">
        <v>11.3</v>
      </c>
      <c r="Q47" s="638">
        <v>15.1</v>
      </c>
    </row>
    <row r="48" spans="1:17" x14ac:dyDescent="0.25">
      <c r="A48" t="s">
        <v>44</v>
      </c>
      <c r="B48" s="638">
        <v>28.5</v>
      </c>
      <c r="C48" s="638">
        <v>24.2</v>
      </c>
      <c r="D48" s="638">
        <v>26</v>
      </c>
      <c r="E48" s="638">
        <v>30.4</v>
      </c>
      <c r="F48" s="638">
        <v>18.600000000000001</v>
      </c>
      <c r="G48" s="638">
        <v>22.8</v>
      </c>
      <c r="H48" s="638">
        <v>22.4</v>
      </c>
      <c r="I48" s="638">
        <v>16</v>
      </c>
      <c r="J48" s="638">
        <v>11.9</v>
      </c>
      <c r="K48" s="638">
        <v>13</v>
      </c>
      <c r="L48" s="638">
        <v>17</v>
      </c>
      <c r="M48" s="638">
        <v>15.7</v>
      </c>
      <c r="N48" s="638">
        <v>10.3</v>
      </c>
      <c r="O48" s="638">
        <v>6.5</v>
      </c>
      <c r="P48" s="638">
        <v>6.8</v>
      </c>
      <c r="Q48" s="638">
        <v>16.7</v>
      </c>
    </row>
    <row r="49" spans="1:17" x14ac:dyDescent="0.25">
      <c r="A49" t="s">
        <v>45</v>
      </c>
      <c r="B49" s="638">
        <v>20.8</v>
      </c>
      <c r="C49" s="638">
        <v>20.399999999999999</v>
      </c>
      <c r="D49" s="638">
        <v>10.6</v>
      </c>
      <c r="E49" s="638">
        <v>10.6</v>
      </c>
      <c r="F49" s="638">
        <v>10.6</v>
      </c>
      <c r="G49" s="638">
        <v>31.6</v>
      </c>
      <c r="H49" s="638">
        <v>33.200000000000003</v>
      </c>
      <c r="I49" s="638">
        <v>34.200000000000003</v>
      </c>
      <c r="J49" s="638">
        <v>34</v>
      </c>
      <c r="K49" s="638">
        <v>0</v>
      </c>
      <c r="L49" s="638">
        <v>31.3</v>
      </c>
      <c r="M49" s="638">
        <v>10.6</v>
      </c>
      <c r="N49" s="638">
        <v>21.3</v>
      </c>
      <c r="O49" s="638">
        <v>21.3</v>
      </c>
      <c r="P49" s="638">
        <v>0</v>
      </c>
      <c r="Q49" s="638">
        <v>0</v>
      </c>
    </row>
    <row r="50" spans="1:17" x14ac:dyDescent="0.25">
      <c r="A50" t="s">
        <v>46</v>
      </c>
      <c r="B50" s="638">
        <v>31.4</v>
      </c>
      <c r="C50" s="638">
        <v>28.8</v>
      </c>
      <c r="D50" s="638">
        <v>27.7</v>
      </c>
      <c r="E50" s="638">
        <v>25.7</v>
      </c>
      <c r="F50" s="638">
        <v>24.2</v>
      </c>
      <c r="G50" s="638">
        <v>21</v>
      </c>
      <c r="H50" s="638">
        <v>19.899999999999999</v>
      </c>
      <c r="I50" s="638">
        <v>19.8</v>
      </c>
      <c r="J50" s="638">
        <v>18</v>
      </c>
      <c r="K50" s="638">
        <v>17.5</v>
      </c>
      <c r="L50" s="638">
        <v>14.1</v>
      </c>
      <c r="M50" s="638">
        <v>13.2</v>
      </c>
      <c r="N50" s="638">
        <v>11.8</v>
      </c>
      <c r="O50" s="638">
        <v>9</v>
      </c>
      <c r="P50" s="638">
        <v>9</v>
      </c>
      <c r="Q50" s="638">
        <v>9.1</v>
      </c>
    </row>
    <row r="51" spans="1:17" x14ac:dyDescent="0.25">
      <c r="A51" t="s">
        <v>47</v>
      </c>
      <c r="B51" s="638">
        <v>15.2</v>
      </c>
      <c r="C51" s="638">
        <v>8.6</v>
      </c>
      <c r="D51" s="638">
        <v>5.3</v>
      </c>
      <c r="E51" s="638">
        <v>16.7</v>
      </c>
      <c r="F51" s="638">
        <v>16.7</v>
      </c>
      <c r="G51" s="638">
        <v>15.9</v>
      </c>
      <c r="H51" s="638">
        <v>13.8</v>
      </c>
      <c r="I51" s="638">
        <v>9.4</v>
      </c>
      <c r="J51" s="638">
        <v>8</v>
      </c>
      <c r="K51" s="638">
        <v>13</v>
      </c>
      <c r="L51" s="638">
        <v>12.2</v>
      </c>
      <c r="M51" s="638">
        <v>22.7</v>
      </c>
      <c r="N51" s="638">
        <v>18.5</v>
      </c>
      <c r="O51" s="638">
        <v>10.7</v>
      </c>
      <c r="P51" s="638">
        <v>12.1</v>
      </c>
      <c r="Q51" s="638">
        <v>17.2</v>
      </c>
    </row>
    <row r="52" spans="1:17" x14ac:dyDescent="0.25">
      <c r="A52" t="s">
        <v>48</v>
      </c>
      <c r="B52" s="638">
        <v>22.1</v>
      </c>
      <c r="C52" s="638">
        <v>44.3</v>
      </c>
      <c r="D52" s="638">
        <v>88.7</v>
      </c>
      <c r="E52" s="638">
        <v>0</v>
      </c>
      <c r="F52" s="638">
        <v>0</v>
      </c>
      <c r="G52" s="638">
        <v>48.2</v>
      </c>
      <c r="H52" s="638">
        <v>112.6</v>
      </c>
      <c r="I52" s="638">
        <v>125.7</v>
      </c>
      <c r="J52" s="638">
        <v>72.400000000000006</v>
      </c>
      <c r="K52" s="638">
        <v>174.8</v>
      </c>
      <c r="L52" s="638">
        <v>157.9</v>
      </c>
      <c r="M52" s="638">
        <v>142.9</v>
      </c>
      <c r="N52" s="638">
        <v>58.8</v>
      </c>
      <c r="O52" s="638">
        <v>58.8</v>
      </c>
      <c r="P52" s="638">
        <v>62.5</v>
      </c>
      <c r="Q52" s="638">
        <v>93.8</v>
      </c>
    </row>
    <row r="53" spans="1:17" x14ac:dyDescent="0.25">
      <c r="A53" t="s">
        <v>49</v>
      </c>
      <c r="B53" s="638">
        <v>26.1</v>
      </c>
      <c r="C53" s="638">
        <v>24.7</v>
      </c>
      <c r="D53" s="638">
        <v>23.6</v>
      </c>
      <c r="E53" s="638">
        <v>23.1</v>
      </c>
      <c r="F53" s="638">
        <v>23.5</v>
      </c>
      <c r="G53" s="638">
        <v>22.9</v>
      </c>
      <c r="H53" s="638">
        <v>24.5</v>
      </c>
      <c r="I53" s="638">
        <v>24.9</v>
      </c>
      <c r="J53" s="638">
        <v>20.9</v>
      </c>
      <c r="K53" s="638">
        <v>18.8</v>
      </c>
      <c r="L53" s="638">
        <v>16.5</v>
      </c>
      <c r="M53" s="638">
        <v>18.100000000000001</v>
      </c>
      <c r="N53" s="638">
        <v>17</v>
      </c>
      <c r="O53" s="638">
        <v>18.5</v>
      </c>
      <c r="P53" s="638">
        <v>19.399999999999999</v>
      </c>
      <c r="Q53" s="638">
        <v>19.8</v>
      </c>
    </row>
    <row r="54" spans="1:17" x14ac:dyDescent="0.25">
      <c r="A54" t="s">
        <v>50</v>
      </c>
      <c r="B54" s="638">
        <v>53.6</v>
      </c>
      <c r="C54" s="638">
        <v>48.5</v>
      </c>
      <c r="D54" s="638">
        <v>45.1</v>
      </c>
      <c r="E54" s="638">
        <v>42</v>
      </c>
      <c r="F54" s="638">
        <v>37</v>
      </c>
      <c r="G54" s="638">
        <v>39.9</v>
      </c>
      <c r="H54" s="638">
        <v>39.4</v>
      </c>
      <c r="I54" s="638">
        <v>39.299999999999997</v>
      </c>
      <c r="J54" s="638">
        <v>37.799999999999997</v>
      </c>
      <c r="K54" s="638">
        <v>38.1</v>
      </c>
      <c r="L54" s="638">
        <v>32.799999999999997</v>
      </c>
      <c r="M54" s="638">
        <v>27.9</v>
      </c>
      <c r="N54" s="638">
        <v>23.7</v>
      </c>
      <c r="O54" s="638">
        <v>22.7</v>
      </c>
      <c r="P54" s="638">
        <v>25</v>
      </c>
      <c r="Q54" s="638">
        <v>22.3</v>
      </c>
    </row>
    <row r="55" spans="1:17" x14ac:dyDescent="0.25">
      <c r="A55" t="s">
        <v>51</v>
      </c>
      <c r="B55" s="638">
        <v>0</v>
      </c>
      <c r="C55" s="638">
        <v>0</v>
      </c>
      <c r="D55" s="638">
        <v>0</v>
      </c>
      <c r="E55" s="638">
        <v>0</v>
      </c>
      <c r="F55" s="638">
        <v>0</v>
      </c>
      <c r="G55" s="638">
        <v>0</v>
      </c>
      <c r="H55" s="638">
        <v>10</v>
      </c>
      <c r="I55" s="638">
        <v>9.9</v>
      </c>
      <c r="J55" s="638">
        <v>20.6</v>
      </c>
      <c r="K55" s="638">
        <v>0</v>
      </c>
      <c r="L55" s="638">
        <v>0</v>
      </c>
      <c r="M55" s="638">
        <v>58.8</v>
      </c>
      <c r="N55" s="638">
        <v>29.7</v>
      </c>
      <c r="O55" s="638">
        <v>21.3</v>
      </c>
      <c r="P55" s="638">
        <v>22.5</v>
      </c>
      <c r="Q55" s="638">
        <v>23.3</v>
      </c>
    </row>
    <row r="56" spans="1:17" x14ac:dyDescent="0.25">
      <c r="A56" t="s">
        <v>52</v>
      </c>
      <c r="B56" s="638">
        <v>23.7</v>
      </c>
      <c r="C56" s="638">
        <v>24.8</v>
      </c>
      <c r="D56" s="638">
        <v>24.6</v>
      </c>
      <c r="E56" s="638">
        <v>23.1</v>
      </c>
      <c r="F56" s="638">
        <v>22.8</v>
      </c>
      <c r="G56" s="638">
        <v>21.8</v>
      </c>
      <c r="H56" s="638">
        <v>21.3</v>
      </c>
      <c r="I56" s="638">
        <v>20.6</v>
      </c>
      <c r="J56" s="638">
        <v>19.7</v>
      </c>
      <c r="K56" s="638">
        <v>18.5</v>
      </c>
      <c r="L56" s="638">
        <v>17.5</v>
      </c>
      <c r="M56" s="638">
        <v>18.600000000000001</v>
      </c>
      <c r="N56" s="638">
        <v>19</v>
      </c>
      <c r="O56" s="638">
        <v>21.4</v>
      </c>
      <c r="P56" s="638">
        <v>20.9</v>
      </c>
      <c r="Q56" s="638">
        <v>23.5</v>
      </c>
    </row>
    <row r="57" spans="1:17" x14ac:dyDescent="0.25">
      <c r="A57" t="s">
        <v>53</v>
      </c>
      <c r="B57" s="638">
        <v>38.5</v>
      </c>
      <c r="C57" s="638">
        <v>37.299999999999997</v>
      </c>
      <c r="D57" s="638">
        <v>35.1</v>
      </c>
      <c r="E57" s="638">
        <v>33.4</v>
      </c>
      <c r="F57" s="638">
        <v>31.7</v>
      </c>
      <c r="G57" s="638">
        <v>31.8</v>
      </c>
      <c r="H57" s="638">
        <v>30.2</v>
      </c>
      <c r="I57" s="638">
        <v>28</v>
      </c>
      <c r="J57" s="638">
        <v>26.2</v>
      </c>
      <c r="K57" s="638">
        <v>26.7</v>
      </c>
      <c r="L57" s="638">
        <v>23.1</v>
      </c>
      <c r="M57" s="638">
        <v>20.8</v>
      </c>
      <c r="N57" s="638">
        <v>19</v>
      </c>
      <c r="O57" s="638">
        <v>18.5</v>
      </c>
      <c r="P57" s="638">
        <v>19</v>
      </c>
      <c r="Q57" s="638">
        <v>16.7</v>
      </c>
    </row>
    <row r="58" spans="1:17" x14ac:dyDescent="0.25">
      <c r="A58" t="s">
        <v>54</v>
      </c>
      <c r="B58" s="638">
        <v>143.5</v>
      </c>
      <c r="C58" s="638">
        <v>131.9</v>
      </c>
      <c r="D58" s="638">
        <v>134.19999999999999</v>
      </c>
      <c r="E58" s="638">
        <v>136.1</v>
      </c>
      <c r="F58" s="638">
        <v>134.69999999999999</v>
      </c>
      <c r="G58" s="638">
        <v>128.30000000000001</v>
      </c>
      <c r="H58" s="638">
        <v>119.5</v>
      </c>
      <c r="I58" s="638">
        <v>112.5</v>
      </c>
      <c r="J58" s="638">
        <v>100.7</v>
      </c>
      <c r="K58" s="638">
        <v>100.1</v>
      </c>
      <c r="L58" s="638">
        <v>96.4</v>
      </c>
      <c r="M58" s="638">
        <v>82</v>
      </c>
      <c r="N58" s="638">
        <v>73.599999999999994</v>
      </c>
      <c r="O58" s="638">
        <v>65.900000000000006</v>
      </c>
      <c r="P58" s="638">
        <v>60.7</v>
      </c>
      <c r="Q58" s="638">
        <v>55.9</v>
      </c>
    </row>
    <row r="59" spans="1:17" x14ac:dyDescent="0.25">
      <c r="A59" t="s">
        <v>55</v>
      </c>
      <c r="B59" s="638">
        <v>30.6</v>
      </c>
      <c r="C59" s="638">
        <v>30</v>
      </c>
      <c r="D59" s="638">
        <v>29.2</v>
      </c>
      <c r="E59" s="638">
        <v>26.7</v>
      </c>
      <c r="F59" s="638">
        <v>24.6</v>
      </c>
      <c r="G59" s="638">
        <v>27</v>
      </c>
      <c r="H59" s="638">
        <v>27.2</v>
      </c>
      <c r="I59" s="638">
        <v>26.2</v>
      </c>
      <c r="J59" s="638">
        <v>22.2</v>
      </c>
      <c r="K59" s="638">
        <v>20.9</v>
      </c>
      <c r="L59" s="638">
        <v>20</v>
      </c>
      <c r="M59" s="638">
        <v>21.7</v>
      </c>
      <c r="N59" s="638">
        <v>22.8</v>
      </c>
      <c r="O59" s="638">
        <v>23.1</v>
      </c>
      <c r="P59" s="638">
        <v>23.9</v>
      </c>
      <c r="Q59" s="638">
        <v>26</v>
      </c>
    </row>
    <row r="60" spans="1:17" x14ac:dyDescent="0.25">
      <c r="A60" t="s">
        <v>56</v>
      </c>
      <c r="B60" s="638">
        <v>32.5</v>
      </c>
      <c r="C60" s="638">
        <v>23.8</v>
      </c>
      <c r="D60" s="638">
        <v>25.1</v>
      </c>
      <c r="E60" s="638">
        <v>30.8</v>
      </c>
      <c r="F60" s="638">
        <v>29.1</v>
      </c>
      <c r="G60" s="638">
        <v>22.4</v>
      </c>
      <c r="H60" s="638">
        <v>24</v>
      </c>
      <c r="I60" s="638">
        <v>35.299999999999997</v>
      </c>
      <c r="J60" s="638">
        <v>31.2</v>
      </c>
      <c r="K60" s="638">
        <v>35.200000000000003</v>
      </c>
      <c r="L60" s="638">
        <v>48.2</v>
      </c>
      <c r="M60" s="638">
        <v>35.5</v>
      </c>
      <c r="N60" s="638">
        <v>35</v>
      </c>
      <c r="O60" s="638">
        <v>42.2</v>
      </c>
      <c r="P60" s="638">
        <v>30.1</v>
      </c>
      <c r="Q60" s="638">
        <v>31.2</v>
      </c>
    </row>
    <row r="61" spans="1:17" x14ac:dyDescent="0.25">
      <c r="A61" t="s">
        <v>57</v>
      </c>
      <c r="B61" s="638">
        <v>40.4</v>
      </c>
      <c r="C61" s="638">
        <v>38</v>
      </c>
      <c r="D61" s="638">
        <v>38.1</v>
      </c>
      <c r="E61" s="638">
        <v>37.799999999999997</v>
      </c>
      <c r="F61" s="638">
        <v>35.5</v>
      </c>
      <c r="G61" s="638">
        <v>33.6</v>
      </c>
      <c r="H61" s="638">
        <v>34.4</v>
      </c>
      <c r="I61" s="638">
        <v>33.1</v>
      </c>
      <c r="J61" s="638">
        <v>28</v>
      </c>
      <c r="K61" s="638">
        <v>21.7</v>
      </c>
      <c r="L61" s="638">
        <v>19.5</v>
      </c>
      <c r="M61" s="638">
        <v>22</v>
      </c>
      <c r="N61" s="638">
        <v>22.2</v>
      </c>
      <c r="O61" s="638">
        <v>21</v>
      </c>
      <c r="P61" s="638">
        <v>16.5</v>
      </c>
      <c r="Q61" s="638">
        <v>14.3</v>
      </c>
    </row>
    <row r="62" spans="1:17" x14ac:dyDescent="0.25">
      <c r="A62" t="s">
        <v>58</v>
      </c>
      <c r="B62" s="638">
        <v>29.5</v>
      </c>
      <c r="C62" s="638">
        <v>29.5</v>
      </c>
      <c r="D62" s="638">
        <v>25.7</v>
      </c>
      <c r="E62" s="638">
        <v>19.2</v>
      </c>
      <c r="F62" s="638">
        <v>15.1</v>
      </c>
      <c r="G62" s="638">
        <v>16.5</v>
      </c>
      <c r="H62" s="638">
        <v>29.8</v>
      </c>
      <c r="I62" s="638">
        <v>20</v>
      </c>
      <c r="J62" s="638">
        <v>20.7</v>
      </c>
      <c r="K62" s="638">
        <v>24.6</v>
      </c>
      <c r="L62" s="638">
        <v>31.7</v>
      </c>
      <c r="M62" s="638">
        <v>22.3</v>
      </c>
      <c r="N62" s="638">
        <v>25.4</v>
      </c>
      <c r="O62" s="638">
        <v>27.3</v>
      </c>
      <c r="P62" s="638">
        <v>22.2</v>
      </c>
      <c r="Q62" s="638">
        <v>24.6</v>
      </c>
    </row>
    <row r="63" spans="1:17" x14ac:dyDescent="0.25">
      <c r="A63" t="s">
        <v>59</v>
      </c>
      <c r="B63" s="638">
        <v>32.1</v>
      </c>
      <c r="C63" s="638">
        <v>29.2</v>
      </c>
      <c r="D63" s="638">
        <v>30.2</v>
      </c>
      <c r="E63" s="638">
        <v>28.4</v>
      </c>
      <c r="F63" s="638">
        <v>23</v>
      </c>
      <c r="G63" s="638">
        <v>24.9</v>
      </c>
      <c r="H63" s="638">
        <v>25.1</v>
      </c>
      <c r="I63" s="638">
        <v>22.5</v>
      </c>
      <c r="J63" s="638">
        <v>20.9</v>
      </c>
      <c r="K63" s="638">
        <v>20.7</v>
      </c>
      <c r="L63" s="638">
        <v>15.8</v>
      </c>
      <c r="M63" s="638">
        <v>14.8</v>
      </c>
      <c r="N63" s="638">
        <v>12.6</v>
      </c>
      <c r="O63" s="638">
        <v>12.4</v>
      </c>
      <c r="P63" s="638">
        <v>13.6</v>
      </c>
      <c r="Q63" s="638">
        <v>12.8</v>
      </c>
    </row>
    <row r="64" spans="1:17" x14ac:dyDescent="0.25">
      <c r="A64" t="s">
        <v>60</v>
      </c>
      <c r="B64" s="638">
        <v>21.1</v>
      </c>
      <c r="C64" s="638">
        <v>36.5</v>
      </c>
      <c r="D64" s="638">
        <v>46.3</v>
      </c>
      <c r="E64" s="638">
        <v>34.4</v>
      </c>
      <c r="F64" s="638">
        <v>41.3</v>
      </c>
      <c r="G64" s="638">
        <v>57.1</v>
      </c>
      <c r="H64" s="638">
        <v>37.5</v>
      </c>
      <c r="I64" s="638">
        <v>31.5</v>
      </c>
      <c r="J64" s="638">
        <v>31.2</v>
      </c>
      <c r="K64" s="638">
        <v>50.7</v>
      </c>
      <c r="L64" s="638">
        <v>38.200000000000003</v>
      </c>
      <c r="M64" s="638">
        <v>36.5</v>
      </c>
      <c r="N64" s="638">
        <v>35.5</v>
      </c>
      <c r="O64" s="638">
        <v>22.9</v>
      </c>
      <c r="P64" s="638">
        <v>25.8</v>
      </c>
      <c r="Q64" s="638">
        <v>29.6</v>
      </c>
    </row>
    <row r="65" spans="1:17" x14ac:dyDescent="0.25">
      <c r="A65" t="s">
        <v>61</v>
      </c>
      <c r="B65" s="638">
        <v>56.5</v>
      </c>
      <c r="C65" s="638">
        <v>66.8</v>
      </c>
      <c r="D65" s="638">
        <v>71.900000000000006</v>
      </c>
      <c r="E65" s="638">
        <v>81.2</v>
      </c>
      <c r="F65" s="638">
        <v>82.2</v>
      </c>
      <c r="G65" s="638">
        <v>82</v>
      </c>
      <c r="H65" s="638">
        <v>60.6</v>
      </c>
      <c r="I65" s="638">
        <v>55</v>
      </c>
      <c r="J65" s="638">
        <v>68.599999999999994</v>
      </c>
      <c r="K65" s="638">
        <v>69</v>
      </c>
      <c r="L65" s="638">
        <v>67.099999999999994</v>
      </c>
      <c r="M65" s="638">
        <v>50.7</v>
      </c>
      <c r="N65" s="638">
        <v>49.1</v>
      </c>
      <c r="O65" s="638">
        <v>58.8</v>
      </c>
      <c r="P65" s="638">
        <v>54.5</v>
      </c>
      <c r="Q65" s="638">
        <v>45.5</v>
      </c>
    </row>
    <row r="66" spans="1:17" x14ac:dyDescent="0.25">
      <c r="A66" t="s">
        <v>62</v>
      </c>
      <c r="B66" s="638">
        <v>0</v>
      </c>
      <c r="C66" s="638">
        <v>0</v>
      </c>
      <c r="D66" s="638">
        <v>0</v>
      </c>
      <c r="E66" s="638">
        <v>1297.5999999999999</v>
      </c>
      <c r="F66" s="638">
        <v>1433.9</v>
      </c>
      <c r="G66" s="638">
        <v>1640.5</v>
      </c>
      <c r="H66" s="638">
        <v>1468</v>
      </c>
      <c r="I66" s="638">
        <v>1276.5</v>
      </c>
      <c r="J66" s="638">
        <v>1480.3</v>
      </c>
      <c r="K66" s="638">
        <v>1768.9</v>
      </c>
      <c r="L66" s="638">
        <v>2000</v>
      </c>
      <c r="M66" s="638">
        <v>0</v>
      </c>
      <c r="N66" s="638">
        <v>0</v>
      </c>
      <c r="O66" s="638">
        <v>0</v>
      </c>
      <c r="P66" s="638">
        <v>0</v>
      </c>
      <c r="Q66" s="638">
        <v>0</v>
      </c>
    </row>
    <row r="67" spans="1:17" x14ac:dyDescent="0.25">
      <c r="A67" t="s">
        <v>63</v>
      </c>
      <c r="B67" s="638">
        <v>6.9</v>
      </c>
      <c r="C67" s="638">
        <v>21.6</v>
      </c>
      <c r="D67" s="638">
        <v>22.8</v>
      </c>
      <c r="E67" s="638">
        <v>38.799999999999997</v>
      </c>
      <c r="F67" s="638">
        <v>89.5</v>
      </c>
      <c r="G67" s="638">
        <v>108.3</v>
      </c>
      <c r="H67" s="638">
        <v>101.7</v>
      </c>
      <c r="I67" s="638">
        <v>68.7</v>
      </c>
      <c r="J67" s="638">
        <v>67.400000000000006</v>
      </c>
      <c r="K67" s="638">
        <v>82.1</v>
      </c>
      <c r="L67" s="638">
        <v>17.2</v>
      </c>
      <c r="M67" s="638">
        <v>18.7</v>
      </c>
      <c r="N67" s="638">
        <v>52.1</v>
      </c>
      <c r="O67" s="638">
        <v>19.600000000000001</v>
      </c>
      <c r="P67" s="638">
        <v>40.4</v>
      </c>
      <c r="Q67" s="638">
        <v>30.9</v>
      </c>
    </row>
    <row r="68" spans="1:17" x14ac:dyDescent="0.25">
      <c r="A68" t="s">
        <v>64</v>
      </c>
      <c r="B68" s="638">
        <v>11.3</v>
      </c>
      <c r="C68" s="638">
        <v>12.1</v>
      </c>
      <c r="D68" s="638">
        <v>11.7</v>
      </c>
      <c r="E68" s="638">
        <v>12.5</v>
      </c>
      <c r="F68" s="638">
        <v>13.3</v>
      </c>
      <c r="G68" s="638">
        <v>12.8</v>
      </c>
      <c r="H68" s="638">
        <v>13.3</v>
      </c>
      <c r="I68" s="638">
        <v>12.5</v>
      </c>
      <c r="J68" s="638">
        <v>12.1</v>
      </c>
      <c r="K68" s="638">
        <v>10.8</v>
      </c>
      <c r="L68" s="638">
        <v>11.1</v>
      </c>
      <c r="M68" s="638">
        <v>12.2</v>
      </c>
      <c r="N68" s="638">
        <v>12.1</v>
      </c>
      <c r="O68" s="638">
        <v>12</v>
      </c>
      <c r="P68" s="638">
        <v>12.7</v>
      </c>
      <c r="Q68" s="638">
        <v>14.7</v>
      </c>
    </row>
    <row r="69" spans="1:17" x14ac:dyDescent="0.25">
      <c r="A69" t="s">
        <v>65</v>
      </c>
      <c r="B69" s="638">
        <v>25</v>
      </c>
      <c r="C69" s="638">
        <v>29.5</v>
      </c>
      <c r="D69" s="638">
        <v>28</v>
      </c>
      <c r="E69" s="638">
        <v>24.5</v>
      </c>
      <c r="F69" s="638">
        <v>30.6</v>
      </c>
      <c r="G69" s="638">
        <v>26</v>
      </c>
      <c r="H69" s="638">
        <v>18.8</v>
      </c>
      <c r="I69" s="638">
        <v>17</v>
      </c>
      <c r="J69" s="638">
        <v>17.8</v>
      </c>
      <c r="K69" s="638">
        <v>29.4</v>
      </c>
      <c r="L69" s="638">
        <v>24</v>
      </c>
      <c r="M69" s="638">
        <v>26.7</v>
      </c>
      <c r="N69" s="638">
        <v>22.6</v>
      </c>
      <c r="O69" s="638">
        <v>16.5</v>
      </c>
      <c r="P69" s="638">
        <v>18.5</v>
      </c>
      <c r="Q69" s="638">
        <v>13.5</v>
      </c>
    </row>
    <row r="70" spans="1:17" x14ac:dyDescent="0.25">
      <c r="A70" t="s">
        <v>66</v>
      </c>
      <c r="B70" s="638">
        <v>22.2</v>
      </c>
      <c r="C70" s="638">
        <v>24.2</v>
      </c>
      <c r="D70" s="638">
        <v>18.8</v>
      </c>
      <c r="E70" s="638">
        <v>17.8</v>
      </c>
      <c r="F70" s="638">
        <v>17.3</v>
      </c>
      <c r="G70" s="638">
        <v>15.7</v>
      </c>
      <c r="H70" s="638">
        <v>15.5</v>
      </c>
      <c r="I70" s="638">
        <v>13.9</v>
      </c>
      <c r="J70" s="638">
        <v>18.2</v>
      </c>
      <c r="K70" s="638">
        <v>20.6</v>
      </c>
      <c r="L70" s="638">
        <v>20.8</v>
      </c>
      <c r="M70" s="638">
        <v>25.5</v>
      </c>
      <c r="N70" s="638">
        <v>21.9</v>
      </c>
      <c r="O70" s="638">
        <v>19.5</v>
      </c>
      <c r="P70" s="638">
        <v>19.3</v>
      </c>
      <c r="Q70" s="638">
        <v>23.9</v>
      </c>
    </row>
    <row r="71" spans="1:17" x14ac:dyDescent="0.25">
      <c r="A71" t="s">
        <v>67</v>
      </c>
      <c r="B71" s="638">
        <v>50.4</v>
      </c>
      <c r="C71" s="638">
        <v>50.4</v>
      </c>
      <c r="D71" s="638">
        <v>30.6</v>
      </c>
      <c r="E71" s="638">
        <v>39.4</v>
      </c>
      <c r="F71" s="638">
        <v>46.5</v>
      </c>
      <c r="G71" s="638">
        <v>39.6</v>
      </c>
      <c r="H71" s="638">
        <v>39.200000000000003</v>
      </c>
      <c r="I71" s="638">
        <v>27.7</v>
      </c>
      <c r="J71" s="638">
        <v>23.1</v>
      </c>
      <c r="K71" s="638">
        <v>11.8</v>
      </c>
      <c r="L71" s="638">
        <v>30.4</v>
      </c>
      <c r="M71" s="638">
        <v>37.6</v>
      </c>
      <c r="N71" s="638">
        <v>32.299999999999997</v>
      </c>
      <c r="O71" s="638">
        <v>19.3</v>
      </c>
      <c r="P71" s="638">
        <v>28.8</v>
      </c>
      <c r="Q71" s="638">
        <v>26.1</v>
      </c>
    </row>
    <row r="72" spans="1:17" x14ac:dyDescent="0.25">
      <c r="A72" t="s">
        <v>68</v>
      </c>
      <c r="B72" s="638">
        <v>54.3</v>
      </c>
      <c r="C72" s="638">
        <v>53</v>
      </c>
      <c r="D72" s="638">
        <v>56.6</v>
      </c>
      <c r="E72" s="638">
        <v>66.2</v>
      </c>
      <c r="F72" s="638">
        <v>94.9</v>
      </c>
      <c r="G72" s="638">
        <v>92.2</v>
      </c>
      <c r="H72" s="638">
        <v>80.5</v>
      </c>
      <c r="I72" s="638">
        <v>40.9</v>
      </c>
      <c r="J72" s="638">
        <v>59</v>
      </c>
      <c r="K72" s="638">
        <v>29.7</v>
      </c>
      <c r="L72" s="638">
        <v>37.4</v>
      </c>
      <c r="M72" s="638">
        <v>18.7</v>
      </c>
      <c r="N72" s="638">
        <v>18</v>
      </c>
      <c r="O72" s="638">
        <v>38.5</v>
      </c>
      <c r="P72" s="638">
        <v>135.4</v>
      </c>
      <c r="Q72" s="638">
        <v>123.6</v>
      </c>
    </row>
    <row r="73" spans="1:17" x14ac:dyDescent="0.25">
      <c r="A73" t="s">
        <v>69</v>
      </c>
      <c r="B73" s="638">
        <v>323.3</v>
      </c>
      <c r="C73" s="638">
        <v>0</v>
      </c>
      <c r="D73" s="638">
        <v>0</v>
      </c>
      <c r="E73" s="638">
        <v>0</v>
      </c>
      <c r="F73" s="638">
        <v>0</v>
      </c>
      <c r="G73" s="638">
        <v>0</v>
      </c>
      <c r="H73" s="638">
        <v>0</v>
      </c>
      <c r="I73" s="638">
        <v>0</v>
      </c>
      <c r="J73" s="638">
        <v>0</v>
      </c>
      <c r="K73" s="638">
        <v>0</v>
      </c>
      <c r="L73" s="638">
        <v>0</v>
      </c>
      <c r="M73" s="638">
        <v>0</v>
      </c>
      <c r="N73" s="638">
        <v>0</v>
      </c>
      <c r="O73" s="638">
        <v>166.7</v>
      </c>
      <c r="P73" s="638">
        <v>0</v>
      </c>
      <c r="Q73" s="638">
        <v>0</v>
      </c>
    </row>
    <row r="74" spans="1:17" x14ac:dyDescent="0.25">
      <c r="A74" t="s">
        <v>70</v>
      </c>
      <c r="B74" s="638">
        <v>65.099999999999994</v>
      </c>
      <c r="C74" s="638">
        <v>55.8</v>
      </c>
      <c r="D74" s="638">
        <v>58.1</v>
      </c>
      <c r="E74" s="638">
        <v>54.3</v>
      </c>
      <c r="F74" s="638">
        <v>46.8</v>
      </c>
      <c r="G74" s="638">
        <v>37.200000000000003</v>
      </c>
      <c r="H74" s="638">
        <v>34.5</v>
      </c>
      <c r="I74" s="638">
        <v>31.8</v>
      </c>
      <c r="J74" s="638">
        <v>32.6</v>
      </c>
      <c r="K74" s="638">
        <v>23.6</v>
      </c>
      <c r="L74" s="638">
        <v>23.1</v>
      </c>
      <c r="M74" s="638">
        <v>21.8</v>
      </c>
      <c r="N74" s="638">
        <v>25.1</v>
      </c>
      <c r="O74" s="638">
        <v>29.5</v>
      </c>
      <c r="P74" s="638">
        <v>31.3</v>
      </c>
      <c r="Q74" s="638">
        <v>33</v>
      </c>
    </row>
    <row r="75" spans="1:17" x14ac:dyDescent="0.25">
      <c r="A75" t="s">
        <v>71</v>
      </c>
      <c r="B75" s="638">
        <v>44.9</v>
      </c>
      <c r="C75" s="638">
        <v>11.3</v>
      </c>
      <c r="D75" s="638">
        <v>20.2</v>
      </c>
      <c r="E75" s="638">
        <v>9.3000000000000007</v>
      </c>
      <c r="F75" s="638">
        <v>9.8000000000000007</v>
      </c>
      <c r="G75" s="638">
        <v>10.1</v>
      </c>
      <c r="H75" s="638">
        <v>20.8</v>
      </c>
      <c r="I75" s="638">
        <v>12.4</v>
      </c>
      <c r="J75" s="638">
        <v>13.8</v>
      </c>
      <c r="K75" s="638">
        <v>0</v>
      </c>
      <c r="L75" s="638">
        <v>0</v>
      </c>
      <c r="M75" s="638">
        <v>0</v>
      </c>
      <c r="N75" s="638">
        <v>0</v>
      </c>
      <c r="O75" s="638">
        <v>0</v>
      </c>
      <c r="P75" s="638">
        <v>17.5</v>
      </c>
      <c r="Q75" s="638">
        <v>0</v>
      </c>
    </row>
    <row r="76" spans="1:17" x14ac:dyDescent="0.25">
      <c r="A76" t="s">
        <v>72</v>
      </c>
      <c r="B76" s="638">
        <v>20</v>
      </c>
      <c r="C76" s="638">
        <v>21.6</v>
      </c>
      <c r="D76" s="638">
        <v>16.600000000000001</v>
      </c>
      <c r="E76" s="638">
        <v>17.399999999999999</v>
      </c>
      <c r="F76" s="638">
        <v>16.8</v>
      </c>
      <c r="G76" s="638">
        <v>16.8</v>
      </c>
      <c r="H76" s="638">
        <v>15</v>
      </c>
      <c r="I76" s="638">
        <v>15</v>
      </c>
      <c r="J76" s="638">
        <v>13</v>
      </c>
      <c r="K76" s="638">
        <v>13.1</v>
      </c>
      <c r="L76" s="638">
        <v>14.4</v>
      </c>
      <c r="M76" s="638">
        <v>15.1</v>
      </c>
      <c r="N76" s="638">
        <v>18.5</v>
      </c>
      <c r="O76" s="638">
        <v>16</v>
      </c>
      <c r="P76" s="638">
        <v>16.3</v>
      </c>
      <c r="Q76" s="638">
        <v>13.2</v>
      </c>
    </row>
    <row r="77" spans="1:17" x14ac:dyDescent="0.25">
      <c r="A77" t="s">
        <v>73</v>
      </c>
      <c r="B77" s="638">
        <v>41.5</v>
      </c>
      <c r="C77" s="638">
        <v>49.1</v>
      </c>
      <c r="D77" s="638">
        <v>47</v>
      </c>
      <c r="E77" s="638">
        <v>57.9</v>
      </c>
      <c r="F77" s="638">
        <v>64.5</v>
      </c>
      <c r="G77" s="638">
        <v>53.1</v>
      </c>
      <c r="H77" s="638">
        <v>43.6</v>
      </c>
      <c r="I77" s="638">
        <v>37.799999999999997</v>
      </c>
      <c r="J77" s="638">
        <v>23.8</v>
      </c>
      <c r="K77" s="638">
        <v>26.3</v>
      </c>
      <c r="L77" s="638">
        <v>27.9</v>
      </c>
      <c r="M77" s="638">
        <v>30.6</v>
      </c>
      <c r="N77" s="638">
        <v>24</v>
      </c>
      <c r="O77" s="638">
        <v>25.5</v>
      </c>
      <c r="P77" s="638">
        <v>42</v>
      </c>
      <c r="Q77" s="638">
        <v>29.3</v>
      </c>
    </row>
    <row r="78" spans="1:17" x14ac:dyDescent="0.25">
      <c r="A78" t="s">
        <v>74</v>
      </c>
      <c r="B78" s="638">
        <v>26.2</v>
      </c>
      <c r="C78" s="638">
        <v>27.4</v>
      </c>
      <c r="D78" s="638">
        <v>48.9</v>
      </c>
      <c r="E78" s="638">
        <v>16.5</v>
      </c>
      <c r="F78" s="638">
        <v>30.8</v>
      </c>
      <c r="G78" s="638">
        <v>15.7</v>
      </c>
      <c r="H78" s="638">
        <v>9.5</v>
      </c>
      <c r="I78" s="638">
        <v>7.9</v>
      </c>
      <c r="J78" s="638">
        <v>7.9</v>
      </c>
      <c r="K78" s="638">
        <v>16.399999999999999</v>
      </c>
      <c r="L78" s="638">
        <v>15</v>
      </c>
      <c r="M78" s="638">
        <v>13.6</v>
      </c>
      <c r="N78" s="638">
        <v>12</v>
      </c>
      <c r="O78" s="638">
        <v>15.9</v>
      </c>
      <c r="P78" s="638">
        <v>45.8</v>
      </c>
      <c r="Q78" s="638">
        <v>43.9</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1395</v>
      </c>
    </row>
    <row r="105" spans="1:1" x14ac:dyDescent="0.25">
      <c r="A105" s="636">
        <v>42610.589282407411</v>
      </c>
    </row>
  </sheetData>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7.26953125" style="296" customWidth="1"/>
    <col min="18" max="78" width="8.7265625" style="296"/>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1880</v>
      </c>
    </row>
    <row r="12" spans="1:17" x14ac:dyDescent="0.25">
      <c r="A12" t="s">
        <v>1795</v>
      </c>
    </row>
    <row r="14" spans="1:17" x14ac:dyDescent="0.25">
      <c r="A14" t="s">
        <v>1875</v>
      </c>
    </row>
    <row r="16" spans="1:17" x14ac:dyDescent="0.25">
      <c r="B16" s="296" t="s">
        <v>1797</v>
      </c>
    </row>
    <row r="17" spans="1:17" x14ac:dyDescent="0.25">
      <c r="B17" s="296">
        <v>36708</v>
      </c>
      <c r="C17" s="296">
        <v>37073</v>
      </c>
      <c r="D17" s="296">
        <v>37438</v>
      </c>
      <c r="E17" s="296">
        <v>37803</v>
      </c>
      <c r="F17" s="296">
        <v>38169</v>
      </c>
      <c r="G17" s="296">
        <v>38534</v>
      </c>
      <c r="H17" s="296">
        <v>38899</v>
      </c>
      <c r="I17" s="296">
        <v>39264</v>
      </c>
      <c r="J17" s="296">
        <v>39630</v>
      </c>
      <c r="K17" s="296">
        <v>39995</v>
      </c>
      <c r="L17" s="296">
        <v>40360</v>
      </c>
      <c r="M17" s="296">
        <v>40725</v>
      </c>
      <c r="N17" s="296">
        <v>41091</v>
      </c>
      <c r="O17" s="296">
        <v>41456</v>
      </c>
      <c r="P17" s="296">
        <v>41821</v>
      </c>
      <c r="Q17" s="296">
        <v>42186</v>
      </c>
    </row>
    <row r="18" spans="1:17"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row>
    <row r="19" spans="1:17" x14ac:dyDescent="0.25">
      <c r="A19" t="s">
        <v>484</v>
      </c>
    </row>
    <row r="20" spans="1:17" x14ac:dyDescent="0.25">
      <c r="A20" t="s">
        <v>485</v>
      </c>
      <c r="B20" s="296">
        <v>35585</v>
      </c>
      <c r="C20" s="296">
        <v>31923</v>
      </c>
      <c r="D20" s="296">
        <v>29151</v>
      </c>
      <c r="E20" s="296">
        <v>26703</v>
      </c>
      <c r="F20" s="296">
        <v>24243</v>
      </c>
      <c r="G20" s="296">
        <v>22170</v>
      </c>
      <c r="H20" s="296">
        <v>20495</v>
      </c>
      <c r="I20" s="296">
        <v>18880</v>
      </c>
      <c r="J20" s="296">
        <v>16999</v>
      </c>
      <c r="K20" s="296">
        <v>15214</v>
      </c>
      <c r="L20" s="296">
        <v>13683</v>
      </c>
      <c r="M20" s="296">
        <v>12792</v>
      </c>
      <c r="N20" s="296">
        <v>11788</v>
      </c>
      <c r="O20" s="296">
        <v>11644</v>
      </c>
      <c r="P20" s="296">
        <v>11697</v>
      </c>
      <c r="Q20" s="296">
        <v>11637</v>
      </c>
    </row>
    <row r="21" spans="1:17" x14ac:dyDescent="0.25">
      <c r="A21" t="s">
        <v>486</v>
      </c>
      <c r="B21" s="296">
        <v>3037</v>
      </c>
      <c r="C21" s="296">
        <v>3001</v>
      </c>
      <c r="D21" s="296">
        <v>2778</v>
      </c>
      <c r="E21" s="296">
        <v>2400</v>
      </c>
      <c r="F21" s="296">
        <v>2121</v>
      </c>
      <c r="G21" s="296">
        <v>1847</v>
      </c>
      <c r="H21" s="296">
        <v>1649</v>
      </c>
      <c r="I21" s="296">
        <v>1483</v>
      </c>
      <c r="J21" s="296">
        <v>1359</v>
      </c>
      <c r="K21" s="296">
        <v>1128</v>
      </c>
      <c r="L21" s="296">
        <v>997</v>
      </c>
      <c r="M21" s="296">
        <v>849</v>
      </c>
      <c r="N21" s="296">
        <v>733</v>
      </c>
      <c r="O21" s="296">
        <v>704</v>
      </c>
      <c r="P21" s="296">
        <v>699</v>
      </c>
      <c r="Q21" s="296">
        <v>675</v>
      </c>
    </row>
    <row r="22" spans="1:17" x14ac:dyDescent="0.25">
      <c r="A22" t="s">
        <v>487</v>
      </c>
      <c r="B22" s="296">
        <v>0</v>
      </c>
      <c r="C22" s="296">
        <v>0</v>
      </c>
      <c r="D22" s="296">
        <v>0</v>
      </c>
      <c r="E22" s="296">
        <v>0</v>
      </c>
      <c r="F22" s="296">
        <v>0</v>
      </c>
      <c r="G22" s="296">
        <v>0</v>
      </c>
      <c r="H22" s="296">
        <v>0</v>
      </c>
      <c r="I22" s="296">
        <v>0</v>
      </c>
      <c r="J22" s="296">
        <v>0</v>
      </c>
      <c r="K22" s="296">
        <v>0</v>
      </c>
      <c r="L22" s="296" t="s">
        <v>18</v>
      </c>
      <c r="M22" s="296" t="s">
        <v>18</v>
      </c>
      <c r="N22" s="296" t="s">
        <v>18</v>
      </c>
      <c r="O22" s="296" t="s">
        <v>18</v>
      </c>
      <c r="P22" s="296" t="s">
        <v>18</v>
      </c>
      <c r="Q22" s="296" t="s">
        <v>18</v>
      </c>
    </row>
    <row r="23" spans="1:17" x14ac:dyDescent="0.25">
      <c r="A23" t="s">
        <v>19</v>
      </c>
      <c r="B23" s="296">
        <v>1</v>
      </c>
      <c r="C23" s="296">
        <v>1</v>
      </c>
      <c r="D23" s="296">
        <v>2</v>
      </c>
      <c r="E23" s="296">
        <v>1</v>
      </c>
      <c r="F23" s="296">
        <v>1</v>
      </c>
      <c r="G23" s="296">
        <v>0</v>
      </c>
      <c r="H23" s="296">
        <v>1</v>
      </c>
      <c r="I23" s="296">
        <v>1</v>
      </c>
      <c r="J23" s="296">
        <v>0</v>
      </c>
      <c r="K23" s="296">
        <v>0</v>
      </c>
      <c r="L23" s="296">
        <v>4</v>
      </c>
      <c r="M23" s="296">
        <v>1</v>
      </c>
      <c r="N23" s="296">
        <v>0</v>
      </c>
      <c r="O23" s="296">
        <v>0</v>
      </c>
      <c r="P23" s="296">
        <v>3</v>
      </c>
      <c r="Q23" s="296">
        <v>3</v>
      </c>
    </row>
    <row r="24" spans="1:17" x14ac:dyDescent="0.25">
      <c r="A24" t="s">
        <v>20</v>
      </c>
      <c r="B24" s="296">
        <v>48</v>
      </c>
      <c r="C24" s="296">
        <v>52</v>
      </c>
      <c r="D24" s="296">
        <v>64</v>
      </c>
      <c r="E24" s="296">
        <v>70</v>
      </c>
      <c r="F24" s="296">
        <v>72</v>
      </c>
      <c r="G24" s="296">
        <v>53</v>
      </c>
      <c r="H24" s="296">
        <v>52</v>
      </c>
      <c r="I24" s="296">
        <v>68</v>
      </c>
      <c r="J24" s="296">
        <v>52</v>
      </c>
      <c r="K24" s="296">
        <v>45</v>
      </c>
      <c r="L24" s="296">
        <v>48</v>
      </c>
      <c r="M24" s="296">
        <v>43</v>
      </c>
      <c r="N24" s="296">
        <v>39</v>
      </c>
      <c r="O24" s="296">
        <v>31</v>
      </c>
      <c r="P24" s="296">
        <v>49</v>
      </c>
      <c r="Q24" s="296">
        <v>53</v>
      </c>
    </row>
    <row r="25" spans="1:17" x14ac:dyDescent="0.25">
      <c r="A25" t="s">
        <v>21</v>
      </c>
      <c r="B25" s="296">
        <v>6</v>
      </c>
      <c r="C25" s="296">
        <v>3</v>
      </c>
      <c r="D25" s="296">
        <v>4</v>
      </c>
      <c r="E25" s="296">
        <v>4</v>
      </c>
      <c r="F25" s="296">
        <v>4</v>
      </c>
      <c r="G25" s="296">
        <v>5</v>
      </c>
      <c r="H25" s="296">
        <v>3</v>
      </c>
      <c r="I25" s="296">
        <v>4</v>
      </c>
      <c r="J25" s="296">
        <v>4</v>
      </c>
      <c r="K25" s="296">
        <v>4</v>
      </c>
      <c r="L25" s="296">
        <v>3</v>
      </c>
      <c r="M25" s="296">
        <v>3</v>
      </c>
      <c r="N25" s="296">
        <v>5</v>
      </c>
      <c r="O25" s="296">
        <v>3</v>
      </c>
      <c r="P25" s="296">
        <v>0</v>
      </c>
      <c r="Q25" s="296">
        <v>0</v>
      </c>
    </row>
    <row r="26" spans="1:17" x14ac:dyDescent="0.25">
      <c r="A26" t="s">
        <v>22</v>
      </c>
      <c r="B26" s="296">
        <v>0</v>
      </c>
      <c r="C26" s="296">
        <v>1</v>
      </c>
      <c r="D26" s="296">
        <v>2</v>
      </c>
      <c r="E26" s="296">
        <v>1</v>
      </c>
      <c r="F26" s="296">
        <v>3</v>
      </c>
      <c r="G26" s="296">
        <v>5</v>
      </c>
      <c r="H26" s="296">
        <v>6</v>
      </c>
      <c r="I26" s="296">
        <v>2</v>
      </c>
      <c r="J26" s="296">
        <v>2</v>
      </c>
      <c r="K26" s="296">
        <v>1</v>
      </c>
      <c r="L26" s="296">
        <v>1</v>
      </c>
      <c r="M26" s="296">
        <v>1</v>
      </c>
      <c r="N26" s="296">
        <v>0</v>
      </c>
      <c r="O26" s="296">
        <v>0</v>
      </c>
      <c r="P26" s="296">
        <v>0</v>
      </c>
      <c r="Q26" s="296">
        <v>0</v>
      </c>
    </row>
    <row r="27" spans="1:17" x14ac:dyDescent="0.25">
      <c r="A27" t="s">
        <v>23</v>
      </c>
      <c r="B27" s="296">
        <v>1092</v>
      </c>
      <c r="C27" s="296">
        <v>1107</v>
      </c>
      <c r="D27" s="296">
        <v>1025</v>
      </c>
      <c r="E27" s="296">
        <v>998</v>
      </c>
      <c r="F27" s="296">
        <v>902</v>
      </c>
      <c r="G27" s="296">
        <v>838</v>
      </c>
      <c r="H27" s="296">
        <v>773</v>
      </c>
      <c r="I27" s="296">
        <v>694</v>
      </c>
      <c r="J27" s="296">
        <v>636</v>
      </c>
      <c r="K27" s="296">
        <v>571</v>
      </c>
      <c r="L27" s="296">
        <v>430</v>
      </c>
      <c r="M27" s="296">
        <v>394</v>
      </c>
      <c r="N27" s="296">
        <v>416</v>
      </c>
      <c r="O27" s="296">
        <v>444</v>
      </c>
      <c r="P27" s="296">
        <v>439</v>
      </c>
      <c r="Q27" s="296">
        <v>420</v>
      </c>
    </row>
    <row r="28" spans="1:17" x14ac:dyDescent="0.25">
      <c r="A28" t="s">
        <v>24</v>
      </c>
      <c r="B28" s="296">
        <v>1</v>
      </c>
      <c r="C28" s="296">
        <v>2</v>
      </c>
      <c r="D28" s="296">
        <v>0</v>
      </c>
      <c r="E28" s="296">
        <v>2</v>
      </c>
      <c r="F28" s="296">
        <v>2</v>
      </c>
      <c r="G28" s="296">
        <v>2</v>
      </c>
      <c r="H28" s="296">
        <v>1</v>
      </c>
      <c r="I28" s="296">
        <v>2</v>
      </c>
      <c r="J28" s="296">
        <v>1</v>
      </c>
      <c r="K28" s="296">
        <v>1</v>
      </c>
      <c r="L28" s="296">
        <v>1</v>
      </c>
      <c r="M28" s="296">
        <v>0</v>
      </c>
      <c r="N28" s="296">
        <v>1</v>
      </c>
      <c r="O28" s="296">
        <v>0</v>
      </c>
      <c r="P28" s="296">
        <v>2</v>
      </c>
      <c r="Q28" s="296">
        <v>2</v>
      </c>
    </row>
    <row r="29" spans="1:17" x14ac:dyDescent="0.25">
      <c r="A29" t="s">
        <v>25</v>
      </c>
      <c r="B29" s="296">
        <v>10</v>
      </c>
      <c r="C29" s="296">
        <v>7</v>
      </c>
      <c r="D29" s="296">
        <v>7</v>
      </c>
      <c r="E29" s="296">
        <v>8</v>
      </c>
      <c r="F29" s="296">
        <v>13</v>
      </c>
      <c r="G29" s="296">
        <v>16</v>
      </c>
      <c r="H29" s="296">
        <v>18</v>
      </c>
      <c r="I29" s="296">
        <v>17</v>
      </c>
      <c r="J29" s="296">
        <v>18</v>
      </c>
      <c r="K29" s="296">
        <v>13</v>
      </c>
      <c r="L29" s="296">
        <v>10</v>
      </c>
      <c r="M29" s="296">
        <v>11</v>
      </c>
      <c r="N29" s="296">
        <v>21</v>
      </c>
      <c r="O29" s="296">
        <v>23</v>
      </c>
      <c r="P29" s="296">
        <v>17</v>
      </c>
      <c r="Q29" s="296">
        <v>18</v>
      </c>
    </row>
    <row r="30" spans="1:17" x14ac:dyDescent="0.25">
      <c r="A30" t="s">
        <v>26</v>
      </c>
      <c r="B30" s="296">
        <v>790</v>
      </c>
      <c r="C30" s="296">
        <v>780</v>
      </c>
      <c r="D30" s="296">
        <v>750</v>
      </c>
      <c r="E30" s="296">
        <v>687</v>
      </c>
      <c r="F30" s="296">
        <v>592</v>
      </c>
      <c r="G30" s="296">
        <v>528</v>
      </c>
      <c r="H30" s="296">
        <v>456</v>
      </c>
      <c r="I30" s="296">
        <v>401</v>
      </c>
      <c r="J30" s="296">
        <v>418</v>
      </c>
      <c r="K30" s="296">
        <v>419</v>
      </c>
      <c r="L30" s="296">
        <v>349</v>
      </c>
      <c r="M30" s="296">
        <v>307</v>
      </c>
      <c r="N30" s="296">
        <v>261</v>
      </c>
      <c r="O30" s="296">
        <v>243</v>
      </c>
      <c r="P30" s="296">
        <v>297</v>
      </c>
      <c r="Q30" s="296">
        <v>301</v>
      </c>
    </row>
    <row r="31" spans="1:17" x14ac:dyDescent="0.25">
      <c r="A31" t="s">
        <v>27</v>
      </c>
      <c r="B31" s="296">
        <v>1</v>
      </c>
      <c r="C31" s="296">
        <v>2</v>
      </c>
      <c r="D31" s="296">
        <v>1</v>
      </c>
      <c r="E31" s="296">
        <v>1</v>
      </c>
      <c r="F31" s="296">
        <v>2</v>
      </c>
      <c r="G31" s="296">
        <v>3</v>
      </c>
      <c r="H31" s="296">
        <v>3</v>
      </c>
      <c r="I31" s="296">
        <v>6</v>
      </c>
      <c r="J31" s="296">
        <v>6</v>
      </c>
      <c r="K31" s="296">
        <v>4</v>
      </c>
      <c r="L31" s="296">
        <v>3</v>
      </c>
      <c r="M31" s="296">
        <v>2</v>
      </c>
      <c r="N31" s="296">
        <v>5</v>
      </c>
      <c r="O31" s="296">
        <v>3</v>
      </c>
      <c r="P31" s="296">
        <v>5</v>
      </c>
      <c r="Q31" s="296">
        <v>1</v>
      </c>
    </row>
    <row r="32" spans="1:17" x14ac:dyDescent="0.25">
      <c r="A32" t="s">
        <v>28</v>
      </c>
      <c r="B32" s="296">
        <v>7</v>
      </c>
      <c r="C32" s="296">
        <v>14</v>
      </c>
      <c r="D32" s="296">
        <v>11</v>
      </c>
      <c r="E32" s="296">
        <v>4</v>
      </c>
      <c r="F32" s="296">
        <v>3</v>
      </c>
      <c r="G32" s="296">
        <v>6</v>
      </c>
      <c r="H32" s="296">
        <v>8</v>
      </c>
      <c r="I32" s="296">
        <v>7</v>
      </c>
      <c r="J32" s="296">
        <v>6</v>
      </c>
      <c r="K32" s="296">
        <v>4</v>
      </c>
      <c r="L32" s="296">
        <v>5</v>
      </c>
      <c r="M32" s="296">
        <v>17</v>
      </c>
      <c r="N32" s="296">
        <v>13</v>
      </c>
      <c r="O32" s="296">
        <v>12</v>
      </c>
      <c r="P32" s="296">
        <v>8</v>
      </c>
      <c r="Q32" s="296">
        <v>13</v>
      </c>
    </row>
    <row r="33" spans="1:17" x14ac:dyDescent="0.25">
      <c r="A33" t="s">
        <v>29</v>
      </c>
      <c r="B33" s="296">
        <v>18</v>
      </c>
      <c r="C33" s="296">
        <v>11</v>
      </c>
      <c r="D33" s="296">
        <v>14</v>
      </c>
      <c r="E33" s="296">
        <v>18</v>
      </c>
      <c r="F33" s="296">
        <v>19</v>
      </c>
      <c r="G33" s="296">
        <v>19</v>
      </c>
      <c r="H33" s="296">
        <v>17</v>
      </c>
      <c r="I33" s="296">
        <v>18</v>
      </c>
      <c r="J33" s="296">
        <v>17</v>
      </c>
      <c r="K33" s="296">
        <v>12</v>
      </c>
      <c r="L33" s="296">
        <v>10</v>
      </c>
      <c r="M33" s="296">
        <v>7</v>
      </c>
      <c r="N33" s="296">
        <v>11</v>
      </c>
      <c r="O33" s="296">
        <v>19</v>
      </c>
      <c r="P33" s="296">
        <v>20</v>
      </c>
      <c r="Q33" s="296">
        <v>26</v>
      </c>
    </row>
    <row r="34" spans="1:17" x14ac:dyDescent="0.25">
      <c r="A34" t="s">
        <v>30</v>
      </c>
      <c r="B34" s="296">
        <v>0</v>
      </c>
      <c r="C34" s="296">
        <v>0</v>
      </c>
      <c r="D34" s="296">
        <v>0</v>
      </c>
      <c r="E34" s="296">
        <v>0</v>
      </c>
      <c r="F34" s="296">
        <v>0</v>
      </c>
      <c r="G34" s="296">
        <v>0</v>
      </c>
      <c r="H34" s="296">
        <v>0</v>
      </c>
      <c r="I34" s="296">
        <v>0</v>
      </c>
      <c r="J34" s="296">
        <v>0</v>
      </c>
      <c r="K34" s="296">
        <v>0</v>
      </c>
      <c r="L34" s="296">
        <v>0</v>
      </c>
      <c r="M34" s="296">
        <v>0</v>
      </c>
      <c r="N34" s="296">
        <v>0</v>
      </c>
      <c r="O34" s="296">
        <v>0</v>
      </c>
      <c r="P34" s="296">
        <v>0</v>
      </c>
      <c r="Q34" s="296">
        <v>0</v>
      </c>
    </row>
    <row r="35" spans="1:17" x14ac:dyDescent="0.25">
      <c r="A35" t="s">
        <v>31</v>
      </c>
      <c r="B35" s="296">
        <v>425</v>
      </c>
      <c r="C35" s="296">
        <v>408</v>
      </c>
      <c r="D35" s="296">
        <v>408</v>
      </c>
      <c r="E35" s="296">
        <v>406</v>
      </c>
      <c r="F35" s="296">
        <v>391</v>
      </c>
      <c r="G35" s="296">
        <v>324</v>
      </c>
      <c r="H35" s="296">
        <v>275</v>
      </c>
      <c r="I35" s="296">
        <v>291</v>
      </c>
      <c r="J35" s="296">
        <v>292</v>
      </c>
      <c r="K35" s="296">
        <v>288</v>
      </c>
      <c r="L35" s="296">
        <v>274</v>
      </c>
      <c r="M35" s="296">
        <v>233</v>
      </c>
      <c r="N35" s="296">
        <v>223</v>
      </c>
      <c r="O35" s="296">
        <v>170</v>
      </c>
      <c r="P35" s="296">
        <v>166</v>
      </c>
      <c r="Q35" s="296">
        <v>195</v>
      </c>
    </row>
    <row r="36" spans="1:17" x14ac:dyDescent="0.25">
      <c r="A36" t="s">
        <v>32</v>
      </c>
      <c r="B36" s="296">
        <v>41</v>
      </c>
      <c r="C36" s="296">
        <v>51</v>
      </c>
      <c r="D36" s="296">
        <v>54</v>
      </c>
      <c r="E36" s="296">
        <v>41</v>
      </c>
      <c r="F36" s="296">
        <v>45</v>
      </c>
      <c r="G36" s="296">
        <v>35</v>
      </c>
      <c r="H36" s="296">
        <v>32</v>
      </c>
      <c r="I36" s="296">
        <v>40</v>
      </c>
      <c r="J36" s="296">
        <v>36</v>
      </c>
      <c r="K36" s="296">
        <v>41</v>
      </c>
      <c r="L36" s="296">
        <v>42</v>
      </c>
      <c r="M36" s="296">
        <v>55</v>
      </c>
      <c r="N36" s="296">
        <v>44</v>
      </c>
      <c r="O36" s="296">
        <v>44</v>
      </c>
      <c r="P36" s="296">
        <v>44</v>
      </c>
      <c r="Q36" s="296">
        <v>64</v>
      </c>
    </row>
    <row r="37" spans="1:17" x14ac:dyDescent="0.25">
      <c r="A37" t="s">
        <v>33</v>
      </c>
      <c r="B37" s="296">
        <v>8</v>
      </c>
      <c r="C37" s="296">
        <v>14</v>
      </c>
      <c r="D37" s="296">
        <v>16</v>
      </c>
      <c r="E37" s="296">
        <v>14</v>
      </c>
      <c r="F37" s="296">
        <v>17</v>
      </c>
      <c r="G37" s="296">
        <v>18</v>
      </c>
      <c r="H37" s="296">
        <v>14</v>
      </c>
      <c r="I37" s="296">
        <v>19</v>
      </c>
      <c r="J37" s="296">
        <v>13</v>
      </c>
      <c r="K37" s="296">
        <v>16</v>
      </c>
      <c r="L37" s="296">
        <v>12</v>
      </c>
      <c r="M37" s="296">
        <v>9</v>
      </c>
      <c r="N37" s="296">
        <v>4</v>
      </c>
      <c r="O37" s="296">
        <v>4</v>
      </c>
      <c r="P37" s="296">
        <v>8</v>
      </c>
      <c r="Q37" s="296">
        <v>7</v>
      </c>
    </row>
    <row r="38" spans="1:17" x14ac:dyDescent="0.25">
      <c r="A38" t="s">
        <v>34</v>
      </c>
      <c r="B38" s="296">
        <v>4</v>
      </c>
      <c r="C38" s="296">
        <v>5</v>
      </c>
      <c r="D38" s="296">
        <v>2</v>
      </c>
      <c r="E38" s="296">
        <v>1</v>
      </c>
      <c r="F38" s="296">
        <v>4</v>
      </c>
      <c r="G38" s="296">
        <v>11</v>
      </c>
      <c r="H38" s="296">
        <v>1</v>
      </c>
      <c r="I38" s="296">
        <v>3</v>
      </c>
      <c r="J38" s="296">
        <v>1</v>
      </c>
      <c r="K38" s="296">
        <v>1</v>
      </c>
      <c r="L38" s="296">
        <v>1</v>
      </c>
      <c r="M38" s="296">
        <v>4</v>
      </c>
      <c r="N38" s="296">
        <v>0</v>
      </c>
      <c r="O38" s="296">
        <v>0</v>
      </c>
      <c r="P38" s="296">
        <v>2</v>
      </c>
      <c r="Q38" s="296">
        <v>0</v>
      </c>
    </row>
    <row r="39" spans="1:17" x14ac:dyDescent="0.25">
      <c r="A39" t="s">
        <v>35</v>
      </c>
      <c r="B39" s="296">
        <v>19567</v>
      </c>
      <c r="C39" s="296">
        <v>16442</v>
      </c>
      <c r="D39" s="296">
        <v>14433</v>
      </c>
      <c r="E39" s="296">
        <v>12922</v>
      </c>
      <c r="F39" s="296">
        <v>11477</v>
      </c>
      <c r="G39" s="296">
        <v>10101</v>
      </c>
      <c r="H39" s="296">
        <v>9113</v>
      </c>
      <c r="I39" s="296">
        <v>8168</v>
      </c>
      <c r="J39" s="296">
        <v>7183</v>
      </c>
      <c r="K39" s="296">
        <v>6201</v>
      </c>
      <c r="L39" s="296">
        <v>5825</v>
      </c>
      <c r="M39" s="296">
        <v>5527</v>
      </c>
      <c r="N39" s="296">
        <v>5166</v>
      </c>
      <c r="O39" s="296">
        <v>5204</v>
      </c>
      <c r="P39" s="296">
        <v>5142</v>
      </c>
      <c r="Q39" s="296">
        <v>5172</v>
      </c>
    </row>
    <row r="40" spans="1:17" x14ac:dyDescent="0.25">
      <c r="A40" t="s">
        <v>36</v>
      </c>
      <c r="B40" s="296">
        <v>40</v>
      </c>
      <c r="C40" s="296">
        <v>43</v>
      </c>
      <c r="D40" s="296">
        <v>41</v>
      </c>
      <c r="E40" s="296">
        <v>40</v>
      </c>
      <c r="F40" s="296">
        <v>27</v>
      </c>
      <c r="G40" s="296">
        <v>17</v>
      </c>
      <c r="H40" s="296">
        <v>16</v>
      </c>
      <c r="I40" s="296">
        <v>17</v>
      </c>
      <c r="J40" s="296">
        <v>10</v>
      </c>
      <c r="K40" s="296">
        <v>9</v>
      </c>
      <c r="L40" s="296">
        <v>9</v>
      </c>
      <c r="M40" s="296">
        <v>13</v>
      </c>
      <c r="N40" s="296">
        <v>10</v>
      </c>
      <c r="O40" s="296">
        <v>29</v>
      </c>
      <c r="P40" s="296">
        <v>26</v>
      </c>
      <c r="Q40" s="296">
        <v>21</v>
      </c>
    </row>
    <row r="41" spans="1:17" x14ac:dyDescent="0.25">
      <c r="A41" t="s">
        <v>37</v>
      </c>
      <c r="B41" s="296">
        <v>50</v>
      </c>
      <c r="C41" s="296">
        <v>41</v>
      </c>
      <c r="D41" s="296">
        <v>39</v>
      </c>
      <c r="E41" s="296">
        <v>48</v>
      </c>
      <c r="F41" s="296">
        <v>29</v>
      </c>
      <c r="G41" s="296">
        <v>25</v>
      </c>
      <c r="H41" s="296">
        <v>22</v>
      </c>
      <c r="I41" s="296">
        <v>18</v>
      </c>
      <c r="J41" s="296">
        <v>16</v>
      </c>
      <c r="K41" s="296">
        <v>12</v>
      </c>
      <c r="L41" s="296">
        <v>16</v>
      </c>
      <c r="M41" s="296">
        <v>26</v>
      </c>
      <c r="N41" s="296">
        <v>34</v>
      </c>
      <c r="O41" s="296">
        <v>19</v>
      </c>
      <c r="P41" s="296">
        <v>17</v>
      </c>
      <c r="Q41" s="296">
        <v>20</v>
      </c>
    </row>
    <row r="42" spans="1:17" x14ac:dyDescent="0.25">
      <c r="A42" t="s">
        <v>38</v>
      </c>
      <c r="B42" s="296">
        <v>0</v>
      </c>
      <c r="C42" s="296">
        <v>1</v>
      </c>
      <c r="D42" s="296">
        <v>3</v>
      </c>
      <c r="E42" s="296">
        <v>4</v>
      </c>
      <c r="F42" s="296">
        <v>2</v>
      </c>
      <c r="G42" s="296">
        <v>2</v>
      </c>
      <c r="H42" s="296">
        <v>0</v>
      </c>
      <c r="I42" s="296">
        <v>1</v>
      </c>
      <c r="J42" s="296">
        <v>1</v>
      </c>
      <c r="K42" s="296">
        <v>1</v>
      </c>
      <c r="L42" s="296">
        <v>1</v>
      </c>
      <c r="M42" s="296">
        <v>3</v>
      </c>
      <c r="N42" s="296">
        <v>1</v>
      </c>
      <c r="O42" s="296">
        <v>1</v>
      </c>
      <c r="P42" s="296">
        <v>1</v>
      </c>
      <c r="Q42" s="296">
        <v>1</v>
      </c>
    </row>
    <row r="43" spans="1:17" x14ac:dyDescent="0.25">
      <c r="A43" t="s">
        <v>39</v>
      </c>
      <c r="B43" s="296">
        <v>16</v>
      </c>
      <c r="C43" s="296">
        <v>16</v>
      </c>
      <c r="D43" s="296">
        <v>13</v>
      </c>
      <c r="E43" s="296">
        <v>15</v>
      </c>
      <c r="F43" s="296">
        <v>12</v>
      </c>
      <c r="G43" s="296">
        <v>13</v>
      </c>
      <c r="H43" s="296">
        <v>12</v>
      </c>
      <c r="I43" s="296">
        <v>9</v>
      </c>
      <c r="J43" s="296">
        <v>9</v>
      </c>
      <c r="K43" s="296">
        <v>8</v>
      </c>
      <c r="L43" s="296">
        <v>10</v>
      </c>
      <c r="M43" s="296">
        <v>10</v>
      </c>
      <c r="N43" s="296">
        <v>5</v>
      </c>
      <c r="O43" s="296">
        <v>4</v>
      </c>
      <c r="P43" s="296">
        <v>5</v>
      </c>
      <c r="Q43" s="296">
        <v>5</v>
      </c>
    </row>
    <row r="44" spans="1:17" x14ac:dyDescent="0.25">
      <c r="A44" t="s">
        <v>40</v>
      </c>
      <c r="B44" s="296">
        <v>50</v>
      </c>
      <c r="C44" s="296">
        <v>62</v>
      </c>
      <c r="D44" s="296">
        <v>59</v>
      </c>
      <c r="E44" s="296">
        <v>56</v>
      </c>
      <c r="F44" s="296">
        <v>58</v>
      </c>
      <c r="G44" s="296">
        <v>64</v>
      </c>
      <c r="H44" s="296">
        <v>79</v>
      </c>
      <c r="I44" s="296">
        <v>92</v>
      </c>
      <c r="J44" s="296">
        <v>81</v>
      </c>
      <c r="K44" s="296">
        <v>86</v>
      </c>
      <c r="L44" s="296">
        <v>91</v>
      </c>
      <c r="M44" s="296">
        <v>74</v>
      </c>
      <c r="N44" s="296">
        <v>68</v>
      </c>
      <c r="O44" s="296">
        <v>78</v>
      </c>
      <c r="P44" s="296">
        <v>63</v>
      </c>
      <c r="Q44" s="296">
        <v>45</v>
      </c>
    </row>
    <row r="45" spans="1:17" x14ac:dyDescent="0.25">
      <c r="A45" t="s">
        <v>41</v>
      </c>
      <c r="B45" s="296">
        <v>4</v>
      </c>
      <c r="C45" s="296">
        <v>3</v>
      </c>
      <c r="D45" s="296">
        <v>2</v>
      </c>
      <c r="E45" s="296">
        <v>2</v>
      </c>
      <c r="F45" s="296">
        <v>1</v>
      </c>
      <c r="G45" s="296">
        <v>0</v>
      </c>
      <c r="H45" s="296">
        <v>0</v>
      </c>
      <c r="I45" s="296">
        <v>0</v>
      </c>
      <c r="J45" s="296">
        <v>0</v>
      </c>
      <c r="K45" s="296">
        <v>0</v>
      </c>
      <c r="L45" s="296">
        <v>0</v>
      </c>
      <c r="M45" s="296">
        <v>0</v>
      </c>
      <c r="N45" s="296">
        <v>0</v>
      </c>
      <c r="O45" s="296">
        <v>0</v>
      </c>
      <c r="P45" s="296">
        <v>0</v>
      </c>
      <c r="Q45" s="296">
        <v>0</v>
      </c>
    </row>
    <row r="46" spans="1:17" x14ac:dyDescent="0.25">
      <c r="A46" t="s">
        <v>42</v>
      </c>
      <c r="B46" s="296">
        <v>0</v>
      </c>
      <c r="C46" s="296">
        <v>0</v>
      </c>
      <c r="D46" s="296">
        <v>0</v>
      </c>
      <c r="E46" s="296">
        <v>0</v>
      </c>
      <c r="F46" s="296">
        <v>0</v>
      </c>
      <c r="G46" s="296">
        <v>0</v>
      </c>
      <c r="H46" s="296">
        <v>0</v>
      </c>
      <c r="I46" s="296">
        <v>0</v>
      </c>
      <c r="J46" s="296">
        <v>1</v>
      </c>
      <c r="K46" s="296">
        <v>0</v>
      </c>
      <c r="L46" s="296">
        <v>0</v>
      </c>
      <c r="M46" s="296">
        <v>0</v>
      </c>
      <c r="N46" s="296">
        <v>0</v>
      </c>
      <c r="O46" s="296">
        <v>0</v>
      </c>
      <c r="P46" s="296">
        <v>0</v>
      </c>
      <c r="Q46" s="296">
        <v>0</v>
      </c>
    </row>
    <row r="47" spans="1:17" x14ac:dyDescent="0.25">
      <c r="A47" t="s">
        <v>43</v>
      </c>
      <c r="B47" s="296">
        <v>57</v>
      </c>
      <c r="C47" s="296">
        <v>48</v>
      </c>
      <c r="D47" s="296">
        <v>35</v>
      </c>
      <c r="E47" s="296">
        <v>55</v>
      </c>
      <c r="F47" s="296">
        <v>53</v>
      </c>
      <c r="G47" s="296">
        <v>46</v>
      </c>
      <c r="H47" s="296">
        <v>32</v>
      </c>
      <c r="I47" s="296">
        <v>25</v>
      </c>
      <c r="J47" s="296">
        <v>32</v>
      </c>
      <c r="K47" s="296">
        <v>25</v>
      </c>
      <c r="L47" s="296">
        <v>12</v>
      </c>
      <c r="M47" s="296">
        <v>22</v>
      </c>
      <c r="N47" s="296">
        <v>18</v>
      </c>
      <c r="O47" s="296">
        <v>21</v>
      </c>
      <c r="P47" s="296">
        <v>16</v>
      </c>
      <c r="Q47" s="296">
        <v>21</v>
      </c>
    </row>
    <row r="48" spans="1:17" x14ac:dyDescent="0.25">
      <c r="A48" t="s">
        <v>44</v>
      </c>
      <c r="B48" s="296">
        <v>14</v>
      </c>
      <c r="C48" s="296">
        <v>12</v>
      </c>
      <c r="D48" s="296">
        <v>13</v>
      </c>
      <c r="E48" s="296">
        <v>15</v>
      </c>
      <c r="F48" s="296">
        <v>9</v>
      </c>
      <c r="G48" s="296">
        <v>11</v>
      </c>
      <c r="H48" s="296">
        <v>11</v>
      </c>
      <c r="I48" s="296">
        <v>8</v>
      </c>
      <c r="J48" s="296">
        <v>6</v>
      </c>
      <c r="K48" s="296">
        <v>6</v>
      </c>
      <c r="L48" s="296">
        <v>9</v>
      </c>
      <c r="M48" s="296">
        <v>8</v>
      </c>
      <c r="N48" s="296">
        <v>5</v>
      </c>
      <c r="O48" s="296">
        <v>3</v>
      </c>
      <c r="P48" s="296">
        <v>3</v>
      </c>
      <c r="Q48" s="296">
        <v>7</v>
      </c>
    </row>
    <row r="49" spans="1:17" x14ac:dyDescent="0.25">
      <c r="A49" t="s">
        <v>45</v>
      </c>
      <c r="B49" s="296">
        <v>2</v>
      </c>
      <c r="C49" s="296">
        <v>2</v>
      </c>
      <c r="D49" s="296">
        <v>1</v>
      </c>
      <c r="E49" s="296">
        <v>1</v>
      </c>
      <c r="F49" s="296">
        <v>1</v>
      </c>
      <c r="G49" s="296">
        <v>3</v>
      </c>
      <c r="H49" s="296">
        <v>3</v>
      </c>
      <c r="I49" s="296">
        <v>3</v>
      </c>
      <c r="J49" s="296">
        <v>3</v>
      </c>
      <c r="K49" s="296">
        <v>0</v>
      </c>
      <c r="L49" s="296">
        <v>3</v>
      </c>
      <c r="M49" s="296">
        <v>1</v>
      </c>
      <c r="N49" s="296">
        <v>2</v>
      </c>
      <c r="O49" s="296">
        <v>2</v>
      </c>
      <c r="P49" s="296">
        <v>0</v>
      </c>
      <c r="Q49" s="296">
        <v>0</v>
      </c>
    </row>
    <row r="50" spans="1:17" x14ac:dyDescent="0.25">
      <c r="A50" t="s">
        <v>46</v>
      </c>
      <c r="B50" s="296">
        <v>389</v>
      </c>
      <c r="C50" s="296">
        <v>352</v>
      </c>
      <c r="D50" s="296">
        <v>331</v>
      </c>
      <c r="E50" s="296">
        <v>300</v>
      </c>
      <c r="F50" s="296">
        <v>276</v>
      </c>
      <c r="G50" s="296">
        <v>234</v>
      </c>
      <c r="H50" s="296">
        <v>216</v>
      </c>
      <c r="I50" s="296">
        <v>210</v>
      </c>
      <c r="J50" s="296">
        <v>186</v>
      </c>
      <c r="K50" s="296">
        <v>169</v>
      </c>
      <c r="L50" s="296">
        <v>132</v>
      </c>
      <c r="M50" s="296">
        <v>120</v>
      </c>
      <c r="N50" s="296">
        <v>104</v>
      </c>
      <c r="O50" s="296">
        <v>77</v>
      </c>
      <c r="P50" s="296">
        <v>80</v>
      </c>
      <c r="Q50" s="296">
        <v>81</v>
      </c>
    </row>
    <row r="51" spans="1:17" x14ac:dyDescent="0.25">
      <c r="A51" t="s">
        <v>47</v>
      </c>
      <c r="B51" s="296">
        <v>9</v>
      </c>
      <c r="C51" s="296">
        <v>6</v>
      </c>
      <c r="D51" s="296">
        <v>4</v>
      </c>
      <c r="E51" s="296">
        <v>14</v>
      </c>
      <c r="F51" s="296">
        <v>15</v>
      </c>
      <c r="G51" s="296">
        <v>15</v>
      </c>
      <c r="H51" s="296">
        <v>14</v>
      </c>
      <c r="I51" s="296">
        <v>10</v>
      </c>
      <c r="J51" s="296">
        <v>9</v>
      </c>
      <c r="K51" s="296">
        <v>14</v>
      </c>
      <c r="L51" s="296">
        <v>13</v>
      </c>
      <c r="M51" s="296">
        <v>23</v>
      </c>
      <c r="N51" s="296">
        <v>18</v>
      </c>
      <c r="O51" s="296">
        <v>10</v>
      </c>
      <c r="P51" s="296">
        <v>11</v>
      </c>
      <c r="Q51" s="296">
        <v>15</v>
      </c>
    </row>
    <row r="52" spans="1:17" x14ac:dyDescent="0.25">
      <c r="A52" t="s">
        <v>48</v>
      </c>
      <c r="B52" s="296">
        <v>1</v>
      </c>
      <c r="C52" s="296">
        <v>2</v>
      </c>
      <c r="D52" s="296">
        <v>4</v>
      </c>
      <c r="E52" s="296">
        <v>0</v>
      </c>
      <c r="F52" s="296">
        <v>0</v>
      </c>
      <c r="G52" s="296">
        <v>3</v>
      </c>
      <c r="H52" s="296">
        <v>7</v>
      </c>
      <c r="I52" s="296">
        <v>8</v>
      </c>
      <c r="J52" s="296">
        <v>4</v>
      </c>
      <c r="K52" s="296">
        <v>6</v>
      </c>
      <c r="L52" s="296">
        <v>6</v>
      </c>
      <c r="M52" s="296">
        <v>5</v>
      </c>
      <c r="N52" s="296">
        <v>2</v>
      </c>
      <c r="O52" s="296">
        <v>2</v>
      </c>
      <c r="P52" s="296">
        <v>2</v>
      </c>
      <c r="Q52" s="296">
        <v>3</v>
      </c>
    </row>
    <row r="53" spans="1:17" x14ac:dyDescent="0.25">
      <c r="A53" t="s">
        <v>49</v>
      </c>
      <c r="B53" s="296">
        <v>858</v>
      </c>
      <c r="C53" s="296">
        <v>822</v>
      </c>
      <c r="D53" s="296">
        <v>797</v>
      </c>
      <c r="E53" s="296">
        <v>798</v>
      </c>
      <c r="F53" s="296">
        <v>830</v>
      </c>
      <c r="G53" s="296">
        <v>829</v>
      </c>
      <c r="H53" s="296">
        <v>908</v>
      </c>
      <c r="I53" s="296">
        <v>940</v>
      </c>
      <c r="J53" s="296">
        <v>794</v>
      </c>
      <c r="K53" s="296">
        <v>692</v>
      </c>
      <c r="L53" s="296">
        <v>601</v>
      </c>
      <c r="M53" s="296">
        <v>643</v>
      </c>
      <c r="N53" s="296">
        <v>590</v>
      </c>
      <c r="O53" s="296">
        <v>618</v>
      </c>
      <c r="P53" s="296">
        <v>642</v>
      </c>
      <c r="Q53" s="296">
        <v>651</v>
      </c>
    </row>
    <row r="54" spans="1:17" x14ac:dyDescent="0.25">
      <c r="A54" t="s">
        <v>50</v>
      </c>
      <c r="B54" s="296">
        <v>2203</v>
      </c>
      <c r="C54" s="296">
        <v>2013</v>
      </c>
      <c r="D54" s="296">
        <v>1886</v>
      </c>
      <c r="E54" s="296">
        <v>1759</v>
      </c>
      <c r="F54" s="296">
        <v>1554</v>
      </c>
      <c r="G54" s="296">
        <v>1671</v>
      </c>
      <c r="H54" s="296">
        <v>1643</v>
      </c>
      <c r="I54" s="296">
        <v>1635</v>
      </c>
      <c r="J54" s="296">
        <v>1563</v>
      </c>
      <c r="K54" s="296">
        <v>1534</v>
      </c>
      <c r="L54" s="296">
        <v>1296</v>
      </c>
      <c r="M54" s="296">
        <v>1083</v>
      </c>
      <c r="N54" s="296">
        <v>899</v>
      </c>
      <c r="O54" s="296">
        <v>847</v>
      </c>
      <c r="P54" s="296">
        <v>922</v>
      </c>
      <c r="Q54" s="296">
        <v>817</v>
      </c>
    </row>
    <row r="55" spans="1:17" x14ac:dyDescent="0.25">
      <c r="A55" t="s">
        <v>51</v>
      </c>
      <c r="B55" s="296">
        <v>0</v>
      </c>
      <c r="C55" s="296">
        <v>0</v>
      </c>
      <c r="D55" s="296">
        <v>0</v>
      </c>
      <c r="E55" s="296">
        <v>0</v>
      </c>
      <c r="F55" s="296">
        <v>0</v>
      </c>
      <c r="G55" s="296">
        <v>0</v>
      </c>
      <c r="H55" s="296">
        <v>1</v>
      </c>
      <c r="I55" s="296">
        <v>1</v>
      </c>
      <c r="J55" s="296">
        <v>2</v>
      </c>
      <c r="K55" s="296">
        <v>0</v>
      </c>
      <c r="L55" s="296">
        <v>0</v>
      </c>
      <c r="M55" s="296">
        <v>6</v>
      </c>
      <c r="N55" s="296">
        <v>3</v>
      </c>
      <c r="O55" s="296">
        <v>2</v>
      </c>
      <c r="P55" s="296">
        <v>2</v>
      </c>
      <c r="Q55" s="296">
        <v>2</v>
      </c>
    </row>
    <row r="56" spans="1:17" x14ac:dyDescent="0.25">
      <c r="A56" t="s">
        <v>52</v>
      </c>
      <c r="B56" s="296">
        <v>1326</v>
      </c>
      <c r="C56" s="296">
        <v>1375</v>
      </c>
      <c r="D56" s="296">
        <v>1360</v>
      </c>
      <c r="E56" s="296">
        <v>1277</v>
      </c>
      <c r="F56" s="296">
        <v>1265</v>
      </c>
      <c r="G56" s="296">
        <v>1207</v>
      </c>
      <c r="H56" s="296">
        <v>1179</v>
      </c>
      <c r="I56" s="296">
        <v>1128</v>
      </c>
      <c r="J56" s="296">
        <v>1068</v>
      </c>
      <c r="K56" s="296">
        <v>959</v>
      </c>
      <c r="L56" s="296">
        <v>873</v>
      </c>
      <c r="M56" s="296">
        <v>902</v>
      </c>
      <c r="N56" s="296">
        <v>884</v>
      </c>
      <c r="O56" s="296">
        <v>963</v>
      </c>
      <c r="P56" s="296">
        <v>932</v>
      </c>
      <c r="Q56" s="296">
        <v>1040</v>
      </c>
    </row>
    <row r="57" spans="1:17" x14ac:dyDescent="0.25">
      <c r="A57" t="s">
        <v>53</v>
      </c>
      <c r="B57" s="296">
        <v>1849</v>
      </c>
      <c r="C57" s="296">
        <v>1773</v>
      </c>
      <c r="D57" s="296">
        <v>1638</v>
      </c>
      <c r="E57" s="296">
        <v>1523</v>
      </c>
      <c r="F57" s="296">
        <v>1399</v>
      </c>
      <c r="G57" s="296">
        <v>1348</v>
      </c>
      <c r="H57" s="296">
        <v>1238</v>
      </c>
      <c r="I57" s="296">
        <v>1120</v>
      </c>
      <c r="J57" s="296">
        <v>1023</v>
      </c>
      <c r="K57" s="296">
        <v>988</v>
      </c>
      <c r="L57" s="296">
        <v>817</v>
      </c>
      <c r="M57" s="296">
        <v>725</v>
      </c>
      <c r="N57" s="296">
        <v>652</v>
      </c>
      <c r="O57" s="296">
        <v>624</v>
      </c>
      <c r="P57" s="296">
        <v>631</v>
      </c>
      <c r="Q57" s="296">
        <v>551</v>
      </c>
    </row>
    <row r="58" spans="1:17" x14ac:dyDescent="0.25">
      <c r="A58" t="s">
        <v>54</v>
      </c>
      <c r="B58" s="296">
        <v>1813</v>
      </c>
      <c r="C58" s="296">
        <v>1633</v>
      </c>
      <c r="D58" s="296">
        <v>1612</v>
      </c>
      <c r="E58" s="296">
        <v>1577</v>
      </c>
      <c r="F58" s="296">
        <v>1494</v>
      </c>
      <c r="G58" s="296">
        <v>1353</v>
      </c>
      <c r="H58" s="296">
        <v>1195</v>
      </c>
      <c r="I58" s="296">
        <v>1076</v>
      </c>
      <c r="J58" s="296">
        <v>918</v>
      </c>
      <c r="K58" s="296">
        <v>819</v>
      </c>
      <c r="L58" s="296">
        <v>732</v>
      </c>
      <c r="M58" s="296">
        <v>615</v>
      </c>
      <c r="N58" s="296">
        <v>544</v>
      </c>
      <c r="O58" s="296">
        <v>481</v>
      </c>
      <c r="P58" s="296">
        <v>438</v>
      </c>
      <c r="Q58" s="296">
        <v>403</v>
      </c>
    </row>
    <row r="59" spans="1:17" x14ac:dyDescent="0.25">
      <c r="A59" t="s">
        <v>55</v>
      </c>
      <c r="B59" s="296">
        <v>397</v>
      </c>
      <c r="C59" s="296">
        <v>400</v>
      </c>
      <c r="D59" s="296">
        <v>394</v>
      </c>
      <c r="E59" s="296">
        <v>368</v>
      </c>
      <c r="F59" s="296">
        <v>348</v>
      </c>
      <c r="G59" s="296">
        <v>389</v>
      </c>
      <c r="H59" s="296">
        <v>398</v>
      </c>
      <c r="I59" s="296">
        <v>389</v>
      </c>
      <c r="J59" s="296">
        <v>333</v>
      </c>
      <c r="K59" s="296">
        <v>308</v>
      </c>
      <c r="L59" s="296">
        <v>292</v>
      </c>
      <c r="M59" s="296">
        <v>311</v>
      </c>
      <c r="N59" s="296">
        <v>320</v>
      </c>
      <c r="O59" s="296">
        <v>318</v>
      </c>
      <c r="P59" s="296">
        <v>325</v>
      </c>
      <c r="Q59" s="296">
        <v>346</v>
      </c>
    </row>
    <row r="60" spans="1:17" x14ac:dyDescent="0.25">
      <c r="A60" t="s">
        <v>56</v>
      </c>
      <c r="B60" s="296">
        <v>23</v>
      </c>
      <c r="C60" s="296">
        <v>16</v>
      </c>
      <c r="D60" s="296">
        <v>16</v>
      </c>
      <c r="E60" s="296">
        <v>19</v>
      </c>
      <c r="F60" s="296">
        <v>18</v>
      </c>
      <c r="G60" s="296">
        <v>13</v>
      </c>
      <c r="H60" s="296">
        <v>14</v>
      </c>
      <c r="I60" s="296">
        <v>20</v>
      </c>
      <c r="J60" s="296">
        <v>17</v>
      </c>
      <c r="K60" s="296">
        <v>16</v>
      </c>
      <c r="L60" s="296">
        <v>23</v>
      </c>
      <c r="M60" s="296">
        <v>16</v>
      </c>
      <c r="N60" s="296">
        <v>15</v>
      </c>
      <c r="O60" s="296">
        <v>17</v>
      </c>
      <c r="P60" s="296">
        <v>12</v>
      </c>
      <c r="Q60" s="296">
        <v>12</v>
      </c>
    </row>
    <row r="61" spans="1:17" x14ac:dyDescent="0.25">
      <c r="A61" t="s">
        <v>57</v>
      </c>
      <c r="B61" s="296">
        <v>217</v>
      </c>
      <c r="C61" s="296">
        <v>194</v>
      </c>
      <c r="D61" s="296">
        <v>184</v>
      </c>
      <c r="E61" s="296">
        <v>174</v>
      </c>
      <c r="F61" s="296">
        <v>155</v>
      </c>
      <c r="G61" s="296">
        <v>139</v>
      </c>
      <c r="H61" s="296">
        <v>137</v>
      </c>
      <c r="I61" s="296">
        <v>128</v>
      </c>
      <c r="J61" s="296">
        <v>105</v>
      </c>
      <c r="K61" s="296">
        <v>76</v>
      </c>
      <c r="L61" s="296">
        <v>65</v>
      </c>
      <c r="M61" s="296">
        <v>70</v>
      </c>
      <c r="N61" s="296">
        <v>67</v>
      </c>
      <c r="O61" s="296">
        <v>60</v>
      </c>
      <c r="P61" s="296">
        <v>47</v>
      </c>
      <c r="Q61" s="296">
        <v>40</v>
      </c>
    </row>
    <row r="62" spans="1:17" x14ac:dyDescent="0.25">
      <c r="A62" t="s">
        <v>58</v>
      </c>
      <c r="B62" s="296">
        <v>57</v>
      </c>
      <c r="C62" s="296">
        <v>55</v>
      </c>
      <c r="D62" s="296">
        <v>45</v>
      </c>
      <c r="E62" s="296">
        <v>32</v>
      </c>
      <c r="F62" s="296">
        <v>24</v>
      </c>
      <c r="G62" s="296">
        <v>25</v>
      </c>
      <c r="H62" s="296">
        <v>45</v>
      </c>
      <c r="I62" s="296">
        <v>30</v>
      </c>
      <c r="J62" s="296">
        <v>30</v>
      </c>
      <c r="K62" s="296">
        <v>30</v>
      </c>
      <c r="L62" s="296">
        <v>38</v>
      </c>
      <c r="M62" s="296">
        <v>26</v>
      </c>
      <c r="N62" s="296">
        <v>28</v>
      </c>
      <c r="O62" s="296">
        <v>29</v>
      </c>
      <c r="P62" s="296">
        <v>23</v>
      </c>
      <c r="Q62" s="296">
        <v>25</v>
      </c>
    </row>
    <row r="63" spans="1:17" x14ac:dyDescent="0.25">
      <c r="A63" t="s">
        <v>59</v>
      </c>
      <c r="B63" s="296">
        <v>364</v>
      </c>
      <c r="C63" s="296">
        <v>328</v>
      </c>
      <c r="D63" s="296">
        <v>330</v>
      </c>
      <c r="E63" s="296">
        <v>303</v>
      </c>
      <c r="F63" s="296">
        <v>239</v>
      </c>
      <c r="G63" s="296">
        <v>252</v>
      </c>
      <c r="H63" s="296">
        <v>250</v>
      </c>
      <c r="I63" s="296">
        <v>221</v>
      </c>
      <c r="J63" s="296">
        <v>201</v>
      </c>
      <c r="K63" s="296">
        <v>186</v>
      </c>
      <c r="L63" s="296">
        <v>138</v>
      </c>
      <c r="M63" s="296">
        <v>127</v>
      </c>
      <c r="N63" s="296">
        <v>106</v>
      </c>
      <c r="O63" s="296">
        <v>103</v>
      </c>
      <c r="P63" s="296">
        <v>113</v>
      </c>
      <c r="Q63" s="296">
        <v>106</v>
      </c>
    </row>
    <row r="64" spans="1:17" x14ac:dyDescent="0.25">
      <c r="A64" t="s">
        <v>60</v>
      </c>
      <c r="B64" s="296">
        <v>11</v>
      </c>
      <c r="C64" s="296">
        <v>17</v>
      </c>
      <c r="D64" s="296">
        <v>20</v>
      </c>
      <c r="E64" s="296">
        <v>14</v>
      </c>
      <c r="F64" s="296">
        <v>16</v>
      </c>
      <c r="G64" s="296">
        <v>22</v>
      </c>
      <c r="H64" s="296">
        <v>15</v>
      </c>
      <c r="I64" s="296">
        <v>13</v>
      </c>
      <c r="J64" s="296">
        <v>13</v>
      </c>
      <c r="K64" s="296">
        <v>18</v>
      </c>
      <c r="L64" s="296">
        <v>15</v>
      </c>
      <c r="M64" s="296">
        <v>14</v>
      </c>
      <c r="N64" s="296">
        <v>14</v>
      </c>
      <c r="O64" s="296">
        <v>9</v>
      </c>
      <c r="P64" s="296">
        <v>10</v>
      </c>
      <c r="Q64" s="296">
        <v>11</v>
      </c>
    </row>
    <row r="65" spans="1:17" x14ac:dyDescent="0.25">
      <c r="A65" t="s">
        <v>61</v>
      </c>
      <c r="B65" s="296">
        <v>25</v>
      </c>
      <c r="C65" s="296">
        <v>30</v>
      </c>
      <c r="D65" s="296">
        <v>32</v>
      </c>
      <c r="E65" s="296">
        <v>36</v>
      </c>
      <c r="F65" s="296">
        <v>36</v>
      </c>
      <c r="G65" s="296">
        <v>36</v>
      </c>
      <c r="H65" s="296">
        <v>27</v>
      </c>
      <c r="I65" s="296">
        <v>25</v>
      </c>
      <c r="J65" s="296">
        <v>32</v>
      </c>
      <c r="K65" s="296">
        <v>32</v>
      </c>
      <c r="L65" s="296">
        <v>30</v>
      </c>
      <c r="M65" s="296">
        <v>22</v>
      </c>
      <c r="N65" s="296">
        <v>21</v>
      </c>
      <c r="O65" s="296">
        <v>24</v>
      </c>
      <c r="P65" s="296">
        <v>22</v>
      </c>
      <c r="Q65" s="296">
        <v>18</v>
      </c>
    </row>
    <row r="66" spans="1:17" x14ac:dyDescent="0.25">
      <c r="A66" t="s">
        <v>62</v>
      </c>
      <c r="B66" s="296">
        <v>0</v>
      </c>
      <c r="C66" s="296">
        <v>0</v>
      </c>
      <c r="D66" s="296">
        <v>0</v>
      </c>
      <c r="E66" s="296">
        <v>4</v>
      </c>
      <c r="F66" s="296">
        <v>4</v>
      </c>
      <c r="G66" s="296">
        <v>4</v>
      </c>
      <c r="H66" s="296">
        <v>3</v>
      </c>
      <c r="I66" s="296">
        <v>2</v>
      </c>
      <c r="J66" s="296">
        <v>2</v>
      </c>
      <c r="K66" s="296">
        <v>2</v>
      </c>
      <c r="L66" s="296">
        <v>2</v>
      </c>
      <c r="M66" s="296">
        <v>0</v>
      </c>
      <c r="N66" s="296">
        <v>0</v>
      </c>
      <c r="O66" s="296">
        <v>0</v>
      </c>
      <c r="P66" s="296">
        <v>0</v>
      </c>
      <c r="Q66" s="296">
        <v>0</v>
      </c>
    </row>
    <row r="67" spans="1:17" x14ac:dyDescent="0.25">
      <c r="A67" t="s">
        <v>63</v>
      </c>
      <c r="B67" s="296">
        <v>1</v>
      </c>
      <c r="C67" s="296">
        <v>3</v>
      </c>
      <c r="D67" s="296">
        <v>3</v>
      </c>
      <c r="E67" s="296">
        <v>5</v>
      </c>
      <c r="F67" s="296">
        <v>11</v>
      </c>
      <c r="G67" s="296">
        <v>13</v>
      </c>
      <c r="H67" s="296">
        <v>12</v>
      </c>
      <c r="I67" s="296">
        <v>8</v>
      </c>
      <c r="J67" s="296">
        <v>8</v>
      </c>
      <c r="K67" s="296">
        <v>9</v>
      </c>
      <c r="L67" s="296">
        <v>2</v>
      </c>
      <c r="M67" s="296">
        <v>2</v>
      </c>
      <c r="N67" s="296">
        <v>5</v>
      </c>
      <c r="O67" s="296">
        <v>2</v>
      </c>
      <c r="P67" s="296">
        <v>4</v>
      </c>
      <c r="Q67" s="296">
        <v>3</v>
      </c>
    </row>
    <row r="68" spans="1:17" x14ac:dyDescent="0.25">
      <c r="A68" t="s">
        <v>64</v>
      </c>
      <c r="B68" s="296">
        <v>204</v>
      </c>
      <c r="C68" s="296">
        <v>215</v>
      </c>
      <c r="D68" s="296">
        <v>207</v>
      </c>
      <c r="E68" s="296">
        <v>216</v>
      </c>
      <c r="F68" s="296">
        <v>225</v>
      </c>
      <c r="G68" s="296">
        <v>211</v>
      </c>
      <c r="H68" s="296">
        <v>214</v>
      </c>
      <c r="I68" s="296">
        <v>197</v>
      </c>
      <c r="J68" s="296">
        <v>186</v>
      </c>
      <c r="K68" s="296">
        <v>159</v>
      </c>
      <c r="L68" s="296">
        <v>157</v>
      </c>
      <c r="M68" s="296">
        <v>167</v>
      </c>
      <c r="N68" s="296">
        <v>161</v>
      </c>
      <c r="O68" s="296">
        <v>156</v>
      </c>
      <c r="P68" s="296">
        <v>162</v>
      </c>
      <c r="Q68" s="296">
        <v>184</v>
      </c>
    </row>
    <row r="69" spans="1:17" x14ac:dyDescent="0.25">
      <c r="A69" t="s">
        <v>65</v>
      </c>
      <c r="B69" s="296">
        <v>48</v>
      </c>
      <c r="C69" s="296">
        <v>55</v>
      </c>
      <c r="D69" s="296">
        <v>50</v>
      </c>
      <c r="E69" s="296">
        <v>43</v>
      </c>
      <c r="F69" s="296">
        <v>52</v>
      </c>
      <c r="G69" s="296">
        <v>43</v>
      </c>
      <c r="H69" s="296">
        <v>31</v>
      </c>
      <c r="I69" s="296">
        <v>28</v>
      </c>
      <c r="J69" s="296">
        <v>29</v>
      </c>
      <c r="K69" s="296">
        <v>46</v>
      </c>
      <c r="L69" s="296">
        <v>37</v>
      </c>
      <c r="M69" s="296">
        <v>39</v>
      </c>
      <c r="N69" s="296">
        <v>31</v>
      </c>
      <c r="O69" s="296">
        <v>22</v>
      </c>
      <c r="P69" s="296">
        <v>24</v>
      </c>
      <c r="Q69" s="296">
        <v>17</v>
      </c>
    </row>
    <row r="70" spans="1:17" x14ac:dyDescent="0.25">
      <c r="A70" t="s">
        <v>66</v>
      </c>
      <c r="B70" s="296">
        <v>94</v>
      </c>
      <c r="C70" s="296">
        <v>103</v>
      </c>
      <c r="D70" s="296">
        <v>79</v>
      </c>
      <c r="E70" s="296">
        <v>74</v>
      </c>
      <c r="F70" s="296">
        <v>71</v>
      </c>
      <c r="G70" s="296">
        <v>64</v>
      </c>
      <c r="H70" s="296">
        <v>63</v>
      </c>
      <c r="I70" s="296">
        <v>56</v>
      </c>
      <c r="J70" s="296">
        <v>73</v>
      </c>
      <c r="K70" s="296">
        <v>79</v>
      </c>
      <c r="L70" s="296">
        <v>78</v>
      </c>
      <c r="M70" s="296">
        <v>91</v>
      </c>
      <c r="N70" s="296">
        <v>77</v>
      </c>
      <c r="O70" s="296">
        <v>66</v>
      </c>
      <c r="P70" s="296">
        <v>64</v>
      </c>
      <c r="Q70" s="296">
        <v>79</v>
      </c>
    </row>
    <row r="71" spans="1:17" x14ac:dyDescent="0.25">
      <c r="A71" t="s">
        <v>67</v>
      </c>
      <c r="B71" s="296">
        <v>21</v>
      </c>
      <c r="C71" s="296">
        <v>21</v>
      </c>
      <c r="D71" s="296">
        <v>13</v>
      </c>
      <c r="E71" s="296">
        <v>17</v>
      </c>
      <c r="F71" s="296">
        <v>20</v>
      </c>
      <c r="G71" s="296">
        <v>17</v>
      </c>
      <c r="H71" s="296">
        <v>17</v>
      </c>
      <c r="I71" s="296">
        <v>12</v>
      </c>
      <c r="J71" s="296">
        <v>10</v>
      </c>
      <c r="K71" s="296">
        <v>5</v>
      </c>
      <c r="L71" s="296">
        <v>13</v>
      </c>
      <c r="M71" s="296">
        <v>15</v>
      </c>
      <c r="N71" s="296">
        <v>14</v>
      </c>
      <c r="O71" s="296">
        <v>8</v>
      </c>
      <c r="P71" s="296">
        <v>11</v>
      </c>
      <c r="Q71" s="296">
        <v>10</v>
      </c>
    </row>
    <row r="72" spans="1:17" x14ac:dyDescent="0.25">
      <c r="A72" t="s">
        <v>68</v>
      </c>
      <c r="B72" s="296">
        <v>5</v>
      </c>
      <c r="C72" s="296">
        <v>5</v>
      </c>
      <c r="D72" s="296">
        <v>5</v>
      </c>
      <c r="E72" s="296">
        <v>6</v>
      </c>
      <c r="F72" s="296">
        <v>9</v>
      </c>
      <c r="G72" s="296">
        <v>9</v>
      </c>
      <c r="H72" s="296">
        <v>8</v>
      </c>
      <c r="I72" s="296">
        <v>4</v>
      </c>
      <c r="J72" s="296">
        <v>6</v>
      </c>
      <c r="K72" s="296">
        <v>3</v>
      </c>
      <c r="L72" s="296">
        <v>4</v>
      </c>
      <c r="M72" s="296">
        <v>2</v>
      </c>
      <c r="N72" s="296">
        <v>2</v>
      </c>
      <c r="O72" s="296">
        <v>4</v>
      </c>
      <c r="P72" s="296">
        <v>13</v>
      </c>
      <c r="Q72" s="296">
        <v>11</v>
      </c>
    </row>
    <row r="73" spans="1:17" x14ac:dyDescent="0.25">
      <c r="A73" t="s">
        <v>69</v>
      </c>
      <c r="B73" s="296">
        <v>2</v>
      </c>
      <c r="C73" s="296">
        <v>0</v>
      </c>
      <c r="D73" s="296">
        <v>0</v>
      </c>
      <c r="E73" s="296">
        <v>0</v>
      </c>
      <c r="F73" s="296">
        <v>0</v>
      </c>
      <c r="G73" s="296">
        <v>0</v>
      </c>
      <c r="H73" s="296">
        <v>0</v>
      </c>
      <c r="I73" s="296">
        <v>0</v>
      </c>
      <c r="J73" s="296">
        <v>0</v>
      </c>
      <c r="K73" s="296">
        <v>0</v>
      </c>
      <c r="L73" s="296">
        <v>0</v>
      </c>
      <c r="M73" s="296">
        <v>0</v>
      </c>
      <c r="N73" s="296">
        <v>0</v>
      </c>
      <c r="O73" s="296">
        <v>1</v>
      </c>
      <c r="P73" s="296">
        <v>0</v>
      </c>
      <c r="Q73" s="296">
        <v>0</v>
      </c>
    </row>
    <row r="74" spans="1:17" x14ac:dyDescent="0.25">
      <c r="A74" t="s">
        <v>70</v>
      </c>
      <c r="B74" s="296">
        <v>125</v>
      </c>
      <c r="C74" s="296">
        <v>104</v>
      </c>
      <c r="D74" s="296">
        <v>105</v>
      </c>
      <c r="E74" s="296">
        <v>97</v>
      </c>
      <c r="F74" s="296">
        <v>83</v>
      </c>
      <c r="G74" s="296">
        <v>65</v>
      </c>
      <c r="H74" s="296">
        <v>59</v>
      </c>
      <c r="I74" s="296">
        <v>54</v>
      </c>
      <c r="J74" s="296">
        <v>55</v>
      </c>
      <c r="K74" s="296">
        <v>38</v>
      </c>
      <c r="L74" s="296">
        <v>36</v>
      </c>
      <c r="M74" s="296">
        <v>33</v>
      </c>
      <c r="N74" s="296">
        <v>37</v>
      </c>
      <c r="O74" s="296">
        <v>42</v>
      </c>
      <c r="P74" s="296">
        <v>44</v>
      </c>
      <c r="Q74" s="296">
        <v>46</v>
      </c>
    </row>
    <row r="75" spans="1:17" x14ac:dyDescent="0.25">
      <c r="A75" t="s">
        <v>71</v>
      </c>
      <c r="B75" s="296">
        <v>3</v>
      </c>
      <c r="C75" s="296">
        <v>1</v>
      </c>
      <c r="D75" s="296">
        <v>2</v>
      </c>
      <c r="E75" s="296">
        <v>1</v>
      </c>
      <c r="F75" s="296">
        <v>1</v>
      </c>
      <c r="G75" s="296">
        <v>1</v>
      </c>
      <c r="H75" s="296">
        <v>2</v>
      </c>
      <c r="I75" s="296">
        <v>1</v>
      </c>
      <c r="J75" s="296">
        <v>1</v>
      </c>
      <c r="K75" s="296">
        <v>0</v>
      </c>
      <c r="L75" s="296">
        <v>0</v>
      </c>
      <c r="M75" s="296">
        <v>0</v>
      </c>
      <c r="N75" s="296">
        <v>0</v>
      </c>
      <c r="O75" s="296">
        <v>0</v>
      </c>
      <c r="P75" s="296">
        <v>1</v>
      </c>
      <c r="Q75" s="296">
        <v>0</v>
      </c>
    </row>
    <row r="76" spans="1:17" x14ac:dyDescent="0.25">
      <c r="A76" t="s">
        <v>72</v>
      </c>
      <c r="B76" s="296">
        <v>76</v>
      </c>
      <c r="C76" s="296">
        <v>80</v>
      </c>
      <c r="D76" s="296">
        <v>60</v>
      </c>
      <c r="E76" s="296">
        <v>62</v>
      </c>
      <c r="F76" s="296">
        <v>58</v>
      </c>
      <c r="G76" s="296">
        <v>56</v>
      </c>
      <c r="H76" s="296">
        <v>49</v>
      </c>
      <c r="I76" s="296">
        <v>48</v>
      </c>
      <c r="J76" s="296">
        <v>41</v>
      </c>
      <c r="K76" s="296">
        <v>38</v>
      </c>
      <c r="L76" s="296">
        <v>40</v>
      </c>
      <c r="M76" s="296">
        <v>40</v>
      </c>
      <c r="N76" s="296">
        <v>47</v>
      </c>
      <c r="O76" s="296">
        <v>39</v>
      </c>
      <c r="P76" s="296">
        <v>39</v>
      </c>
      <c r="Q76" s="296">
        <v>31</v>
      </c>
    </row>
    <row r="77" spans="1:17" x14ac:dyDescent="0.25">
      <c r="A77" t="s">
        <v>73</v>
      </c>
      <c r="B77" s="296">
        <v>37</v>
      </c>
      <c r="C77" s="296">
        <v>46</v>
      </c>
      <c r="D77" s="296">
        <v>45</v>
      </c>
      <c r="E77" s="296">
        <v>56</v>
      </c>
      <c r="F77" s="296">
        <v>64</v>
      </c>
      <c r="G77" s="296">
        <v>53</v>
      </c>
      <c r="H77" s="296">
        <v>47</v>
      </c>
      <c r="I77" s="296">
        <v>43</v>
      </c>
      <c r="J77" s="296">
        <v>27</v>
      </c>
      <c r="K77" s="296">
        <v>28</v>
      </c>
      <c r="L77" s="296">
        <v>31</v>
      </c>
      <c r="M77" s="296">
        <v>33</v>
      </c>
      <c r="N77" s="296">
        <v>25</v>
      </c>
      <c r="O77" s="296">
        <v>26</v>
      </c>
      <c r="P77" s="296">
        <v>42</v>
      </c>
      <c r="Q77" s="296">
        <v>29</v>
      </c>
    </row>
    <row r="78" spans="1:17" x14ac:dyDescent="0.25">
      <c r="A78" t="s">
        <v>74</v>
      </c>
      <c r="B78" s="296">
        <v>15</v>
      </c>
      <c r="C78" s="296">
        <v>16</v>
      </c>
      <c r="D78" s="296">
        <v>29</v>
      </c>
      <c r="E78" s="296">
        <v>10</v>
      </c>
      <c r="F78" s="296">
        <v>19</v>
      </c>
      <c r="G78" s="296">
        <v>10</v>
      </c>
      <c r="H78" s="296">
        <v>6</v>
      </c>
      <c r="I78" s="296">
        <v>5</v>
      </c>
      <c r="J78" s="296">
        <v>5</v>
      </c>
      <c r="K78" s="296">
        <v>10</v>
      </c>
      <c r="L78" s="296">
        <v>9</v>
      </c>
      <c r="M78" s="296">
        <v>8</v>
      </c>
      <c r="N78" s="296">
        <v>7</v>
      </c>
      <c r="O78" s="296">
        <v>9</v>
      </c>
      <c r="P78" s="296">
        <v>26</v>
      </c>
      <c r="Q78" s="296">
        <v>25</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1396</v>
      </c>
    </row>
    <row r="105" spans="1:1" x14ac:dyDescent="0.25">
      <c r="A105" s="636">
        <v>42610.589317129627</v>
      </c>
    </row>
  </sheetData>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7.36328125" style="296" customWidth="1"/>
    <col min="18" max="78" width="8.7265625" style="296"/>
  </cols>
  <sheetData>
    <row r="1" spans="1:17" x14ac:dyDescent="0.25">
      <c r="A1" t="str">
        <f>IF(ISBLANK(A15),"N.A",IF(ISNUMBER(A15),A15,IF(RIGHT(UPPER(TRIM(A15)),6)="MONTHS",UPPER(TRIM(A15)),DATEVALUE(LEFT(A15,FIND("-",A15)-1)))))</f>
        <v>N.A</v>
      </c>
      <c r="B1">
        <f t="shared" ref="B1:Q1" si="0">IF(ISBLANK(B15),"N.A",IF(ISNUMBER(B15),B15,IF(RIGHT(UPPER(TRIM(B15)),6)="MONTHS",UPPER(TRIM(B15)),DATEVALUE(LEFT(B15,FIND("-",B15)-1)))))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IF(ISBLANK(A15),"N.A.",IF(ISNUMBER(A15),A15,IF(RIGHT(UPPER(TRIM(A15)),6)="MONTHS",UPPER(TRIM(A15)),DATEVALUE(A3&amp;"/"&amp;IF(OR(A3=4,A3=6,A3=9,A3=11),30,IF(A3=2,28,31))&amp;"/"&amp;YEAR(RIGHT(A15,LEN(A15)-FIND("-",A15)))))))</f>
        <v>N.A.</v>
      </c>
      <c r="B2">
        <f t="shared" ref="B2:Q2" si="1">IF(ISBLANK(B15),"N.A.",IF(ISNUMBER(B15),B15,IF(RIGHT(UPPER(TRIM(B15)),6)="MONTHS",UPPER(TRIM(B15)),DATEVALUE(B3&amp;"/"&amp;IF(OR(B3=4,B3=6,B3=9,B3=11),30,IF(B3=2,28,31))&amp;"/"&amp;YEAR(RIGHT(B15,LEN(B15)-FIND("-",B15)))))))</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IF(OR(ISBLANK(A15),ISNUMBER(A15),RIGHT(UPPER(TRIM(A15)),6)="MONTHS"),"N.A.",MONTH(RIGHT(A15,LEN(A15)-FIND("-",A15))))</f>
        <v>N.A.</v>
      </c>
      <c r="B3" t="str">
        <f t="shared" ref="B3:Q3" si="2">IF(OR(ISBLANK(B15),ISNUMBER(B15),RIGHT(UPPER(TRIM(B15)),6)="MONTHS"),"N.A.",MONTH(RIGHT(B15,LEN(B15)-FIND("-",B15))))</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1881</v>
      </c>
    </row>
    <row r="12" spans="1:17" x14ac:dyDescent="0.25">
      <c r="A12" t="s">
        <v>1875</v>
      </c>
    </row>
    <row r="14" spans="1:17" x14ac:dyDescent="0.25">
      <c r="B14" s="296" t="s">
        <v>1797</v>
      </c>
    </row>
    <row r="15" spans="1:17" x14ac:dyDescent="0.25">
      <c r="B15" s="640">
        <v>36708</v>
      </c>
      <c r="C15" s="640">
        <v>37073</v>
      </c>
      <c r="D15" s="640">
        <v>37438</v>
      </c>
      <c r="E15" s="640">
        <v>37803</v>
      </c>
      <c r="F15" s="640">
        <v>38169</v>
      </c>
      <c r="G15" s="640">
        <v>38534</v>
      </c>
      <c r="H15" s="640">
        <v>38899</v>
      </c>
      <c r="I15" s="640">
        <v>39264</v>
      </c>
      <c r="J15" s="640">
        <v>39630</v>
      </c>
      <c r="K15" s="640">
        <v>39995</v>
      </c>
      <c r="L15" s="640">
        <v>40360</v>
      </c>
      <c r="M15" s="640">
        <v>40725</v>
      </c>
      <c r="N15" s="640">
        <v>41091</v>
      </c>
      <c r="O15" s="640">
        <v>41456</v>
      </c>
      <c r="P15" s="640">
        <v>41821</v>
      </c>
      <c r="Q15" s="640">
        <v>42186</v>
      </c>
    </row>
    <row r="16" spans="1:17" x14ac:dyDescent="0.25">
      <c r="B16" s="296" t="s">
        <v>1798</v>
      </c>
      <c r="C16" s="296" t="s">
        <v>1798</v>
      </c>
      <c r="D16" s="296" t="s">
        <v>1798</v>
      </c>
      <c r="E16" s="296" t="s">
        <v>1798</v>
      </c>
      <c r="F16" s="296" t="s">
        <v>1798</v>
      </c>
      <c r="G16" s="296" t="s">
        <v>1798</v>
      </c>
      <c r="H16" s="296" t="s">
        <v>1798</v>
      </c>
      <c r="I16" s="296" t="s">
        <v>1798</v>
      </c>
      <c r="J16" s="296" t="s">
        <v>1798</v>
      </c>
      <c r="K16" s="296" t="s">
        <v>1798</v>
      </c>
      <c r="L16" s="296" t="s">
        <v>1798</v>
      </c>
      <c r="M16" s="296" t="s">
        <v>1798</v>
      </c>
      <c r="N16" s="296" t="s">
        <v>1798</v>
      </c>
      <c r="O16" s="296" t="s">
        <v>1798</v>
      </c>
      <c r="P16" s="296" t="s">
        <v>1798</v>
      </c>
      <c r="Q16" s="296" t="s">
        <v>1798</v>
      </c>
    </row>
    <row r="17" spans="1:17" x14ac:dyDescent="0.25">
      <c r="A17" t="s">
        <v>484</v>
      </c>
    </row>
    <row r="18" spans="1:17" x14ac:dyDescent="0.25">
      <c r="A18" t="s">
        <v>485</v>
      </c>
      <c r="B18" s="296">
        <v>661014</v>
      </c>
      <c r="C18" s="296">
        <v>654098</v>
      </c>
      <c r="D18" s="296">
        <v>644673</v>
      </c>
      <c r="E18" s="296">
        <v>634358</v>
      </c>
      <c r="F18" s="296">
        <v>621879</v>
      </c>
      <c r="G18" s="296">
        <v>607462</v>
      </c>
      <c r="H18" s="296">
        <v>595062</v>
      </c>
      <c r="I18" s="296">
        <v>583892</v>
      </c>
      <c r="J18" s="296">
        <v>573526</v>
      </c>
      <c r="K18" s="296">
        <v>545047</v>
      </c>
      <c r="L18" s="296">
        <v>527695</v>
      </c>
      <c r="M18" s="296">
        <v>516416</v>
      </c>
      <c r="N18" s="296">
        <v>503885</v>
      </c>
      <c r="O18" s="296">
        <v>493035</v>
      </c>
      <c r="P18" s="296">
        <v>487981</v>
      </c>
      <c r="Q18" s="296">
        <v>483405</v>
      </c>
    </row>
    <row r="19" spans="1:17" x14ac:dyDescent="0.25">
      <c r="A19" t="s">
        <v>486</v>
      </c>
      <c r="B19" s="296">
        <v>57667</v>
      </c>
      <c r="C19" s="296">
        <v>56792</v>
      </c>
      <c r="D19" s="296">
        <v>55159</v>
      </c>
      <c r="E19" s="296">
        <v>53175</v>
      </c>
      <c r="F19" s="296">
        <v>51163</v>
      </c>
      <c r="G19" s="296">
        <v>49014</v>
      </c>
      <c r="H19" s="296">
        <v>47698</v>
      </c>
      <c r="I19" s="296">
        <v>46522</v>
      </c>
      <c r="J19" s="296">
        <v>45486</v>
      </c>
      <c r="K19" s="296">
        <v>42974</v>
      </c>
      <c r="L19" s="296">
        <v>41054</v>
      </c>
      <c r="M19" s="296">
        <v>40241</v>
      </c>
      <c r="N19" s="296">
        <v>39370</v>
      </c>
      <c r="O19" s="296">
        <v>38672</v>
      </c>
      <c r="P19" s="296">
        <v>38223</v>
      </c>
      <c r="Q19" s="296">
        <v>37749</v>
      </c>
    </row>
    <row r="20" spans="1:17" x14ac:dyDescent="0.25">
      <c r="A20" t="s">
        <v>487</v>
      </c>
      <c r="B20" s="296">
        <v>3</v>
      </c>
      <c r="C20" s="296">
        <v>2</v>
      </c>
      <c r="D20" s="296">
        <v>1</v>
      </c>
      <c r="E20" s="296">
        <v>1</v>
      </c>
      <c r="F20" s="296">
        <v>1</v>
      </c>
      <c r="G20" s="296">
        <v>0</v>
      </c>
      <c r="H20" s="296">
        <v>0</v>
      </c>
      <c r="I20" s="296">
        <v>0</v>
      </c>
      <c r="J20" s="296">
        <v>0</v>
      </c>
      <c r="K20" s="296">
        <v>0</v>
      </c>
      <c r="L20" s="296" t="s">
        <v>18</v>
      </c>
      <c r="M20" s="296" t="s">
        <v>18</v>
      </c>
      <c r="N20" s="296" t="s">
        <v>18</v>
      </c>
      <c r="O20" s="296" t="s">
        <v>18</v>
      </c>
      <c r="P20" s="296" t="s">
        <v>18</v>
      </c>
      <c r="Q20" s="296" t="s">
        <v>18</v>
      </c>
    </row>
    <row r="21" spans="1:17" x14ac:dyDescent="0.25">
      <c r="A21" t="s">
        <v>19</v>
      </c>
      <c r="B21" s="296">
        <v>103</v>
      </c>
      <c r="C21" s="296">
        <v>46</v>
      </c>
      <c r="D21" s="296">
        <v>69</v>
      </c>
      <c r="E21" s="296">
        <v>68</v>
      </c>
      <c r="F21" s="296">
        <v>102</v>
      </c>
      <c r="G21" s="296">
        <v>123</v>
      </c>
      <c r="H21" s="296">
        <v>110</v>
      </c>
      <c r="I21" s="296">
        <v>93</v>
      </c>
      <c r="J21" s="296">
        <v>94</v>
      </c>
      <c r="K21" s="296">
        <v>84</v>
      </c>
      <c r="L21" s="296">
        <v>35</v>
      </c>
      <c r="M21" s="296">
        <v>34</v>
      </c>
      <c r="N21" s="296">
        <v>27</v>
      </c>
      <c r="O21" s="296">
        <v>26</v>
      </c>
      <c r="P21" s="296">
        <v>26</v>
      </c>
      <c r="Q21" s="296">
        <v>27</v>
      </c>
    </row>
    <row r="22" spans="1:17" x14ac:dyDescent="0.25">
      <c r="A22" t="s">
        <v>20</v>
      </c>
      <c r="B22" s="296">
        <v>875</v>
      </c>
      <c r="C22" s="296">
        <v>872</v>
      </c>
      <c r="D22" s="296">
        <v>857</v>
      </c>
      <c r="E22" s="296">
        <v>843</v>
      </c>
      <c r="F22" s="296">
        <v>849</v>
      </c>
      <c r="G22" s="296">
        <v>840</v>
      </c>
      <c r="H22" s="296">
        <v>840</v>
      </c>
      <c r="I22" s="296">
        <v>807</v>
      </c>
      <c r="J22" s="296">
        <v>807</v>
      </c>
      <c r="K22" s="296">
        <v>712</v>
      </c>
      <c r="L22" s="296">
        <v>724</v>
      </c>
      <c r="M22" s="296">
        <v>703</v>
      </c>
      <c r="N22" s="296">
        <v>685</v>
      </c>
      <c r="O22" s="296">
        <v>665</v>
      </c>
      <c r="P22" s="296">
        <v>684</v>
      </c>
      <c r="Q22" s="296">
        <v>689</v>
      </c>
    </row>
    <row r="23" spans="1:17" x14ac:dyDescent="0.25">
      <c r="A23" t="s">
        <v>21</v>
      </c>
      <c r="B23" s="296">
        <v>95</v>
      </c>
      <c r="C23" s="296">
        <v>92</v>
      </c>
      <c r="D23" s="296">
        <v>88</v>
      </c>
      <c r="E23" s="296">
        <v>88</v>
      </c>
      <c r="F23" s="296">
        <v>86</v>
      </c>
      <c r="G23" s="296">
        <v>89</v>
      </c>
      <c r="H23" s="296">
        <v>96</v>
      </c>
      <c r="I23" s="296">
        <v>101</v>
      </c>
      <c r="J23" s="296">
        <v>104</v>
      </c>
      <c r="K23" s="296">
        <v>105</v>
      </c>
      <c r="L23" s="296">
        <v>108</v>
      </c>
      <c r="M23" s="296">
        <v>97</v>
      </c>
      <c r="N23" s="296">
        <v>81</v>
      </c>
      <c r="O23" s="296">
        <v>73</v>
      </c>
      <c r="P23" s="296">
        <v>69</v>
      </c>
      <c r="Q23" s="296">
        <v>65</v>
      </c>
    </row>
    <row r="24" spans="1:17" x14ac:dyDescent="0.25">
      <c r="A24" t="s">
        <v>22</v>
      </c>
      <c r="B24" s="296">
        <v>35</v>
      </c>
      <c r="C24" s="296">
        <v>30</v>
      </c>
      <c r="D24" s="296">
        <v>30</v>
      </c>
      <c r="E24" s="296">
        <v>31</v>
      </c>
      <c r="F24" s="296">
        <v>33</v>
      </c>
      <c r="G24" s="296">
        <v>37</v>
      </c>
      <c r="H24" s="296">
        <v>39</v>
      </c>
      <c r="I24" s="296">
        <v>42</v>
      </c>
      <c r="J24" s="296">
        <v>44</v>
      </c>
      <c r="K24" s="296">
        <v>48</v>
      </c>
      <c r="L24" s="296">
        <v>60</v>
      </c>
      <c r="M24" s="296">
        <v>52</v>
      </c>
      <c r="N24" s="296">
        <v>46</v>
      </c>
      <c r="O24" s="296">
        <v>45</v>
      </c>
      <c r="P24" s="296">
        <v>44</v>
      </c>
      <c r="Q24" s="296">
        <v>44</v>
      </c>
    </row>
    <row r="25" spans="1:17" x14ac:dyDescent="0.25">
      <c r="A25" t="s">
        <v>23</v>
      </c>
      <c r="B25" s="296">
        <v>28514</v>
      </c>
      <c r="C25" s="296">
        <v>28244</v>
      </c>
      <c r="D25" s="296">
        <v>27931</v>
      </c>
      <c r="E25" s="296">
        <v>27583</v>
      </c>
      <c r="F25" s="296">
        <v>27205</v>
      </c>
      <c r="G25" s="296">
        <v>26901</v>
      </c>
      <c r="H25" s="296">
        <v>26646</v>
      </c>
      <c r="I25" s="296">
        <v>26548</v>
      </c>
      <c r="J25" s="296">
        <v>26502</v>
      </c>
      <c r="K25" s="296">
        <v>25779</v>
      </c>
      <c r="L25" s="296">
        <v>24824</v>
      </c>
      <c r="M25" s="296">
        <v>24253</v>
      </c>
      <c r="N25" s="296">
        <v>23638</v>
      </c>
      <c r="O25" s="296">
        <v>23294</v>
      </c>
      <c r="P25" s="296">
        <v>23441</v>
      </c>
      <c r="Q25" s="296">
        <v>23408</v>
      </c>
    </row>
    <row r="26" spans="1:17" x14ac:dyDescent="0.25">
      <c r="A26" t="s">
        <v>24</v>
      </c>
      <c r="B26" s="296">
        <v>35</v>
      </c>
      <c r="C26" s="296">
        <v>43</v>
      </c>
      <c r="D26" s="296">
        <v>46</v>
      </c>
      <c r="E26" s="296">
        <v>47</v>
      </c>
      <c r="F26" s="296">
        <v>47</v>
      </c>
      <c r="G26" s="296">
        <v>32</v>
      </c>
      <c r="H26" s="296">
        <v>28</v>
      </c>
      <c r="I26" s="296">
        <v>23</v>
      </c>
      <c r="J26" s="296">
        <v>21</v>
      </c>
      <c r="K26" s="296">
        <v>20</v>
      </c>
      <c r="L26" s="296">
        <v>31</v>
      </c>
      <c r="M26" s="296">
        <v>31</v>
      </c>
      <c r="N26" s="296">
        <v>30</v>
      </c>
      <c r="O26" s="296">
        <v>29</v>
      </c>
      <c r="P26" s="296">
        <v>30</v>
      </c>
      <c r="Q26" s="296">
        <v>31</v>
      </c>
    </row>
    <row r="27" spans="1:17" x14ac:dyDescent="0.25">
      <c r="A27" t="s">
        <v>25</v>
      </c>
      <c r="B27" s="296">
        <v>231</v>
      </c>
      <c r="C27" s="296">
        <v>250</v>
      </c>
      <c r="D27" s="296">
        <v>257</v>
      </c>
      <c r="E27" s="296">
        <v>265</v>
      </c>
      <c r="F27" s="296">
        <v>276</v>
      </c>
      <c r="G27" s="296">
        <v>292</v>
      </c>
      <c r="H27" s="296">
        <v>295</v>
      </c>
      <c r="I27" s="296">
        <v>302</v>
      </c>
      <c r="J27" s="296">
        <v>310</v>
      </c>
      <c r="K27" s="296">
        <v>308</v>
      </c>
      <c r="L27" s="296">
        <v>333</v>
      </c>
      <c r="M27" s="296">
        <v>317</v>
      </c>
      <c r="N27" s="296">
        <v>306</v>
      </c>
      <c r="O27" s="296">
        <v>284</v>
      </c>
      <c r="P27" s="296">
        <v>268</v>
      </c>
      <c r="Q27" s="296">
        <v>251</v>
      </c>
    </row>
    <row r="28" spans="1:17" x14ac:dyDescent="0.25">
      <c r="A28" t="s">
        <v>26</v>
      </c>
      <c r="B28" s="296">
        <v>14454</v>
      </c>
      <c r="C28" s="296">
        <v>14489</v>
      </c>
      <c r="D28" s="296">
        <v>14531</v>
      </c>
      <c r="E28" s="296">
        <v>14621</v>
      </c>
      <c r="F28" s="296">
        <v>14712</v>
      </c>
      <c r="G28" s="296">
        <v>14707</v>
      </c>
      <c r="H28" s="296">
        <v>14646</v>
      </c>
      <c r="I28" s="296">
        <v>14545</v>
      </c>
      <c r="J28" s="296">
        <v>14452</v>
      </c>
      <c r="K28" s="296">
        <v>13927</v>
      </c>
      <c r="L28" s="296">
        <v>13677</v>
      </c>
      <c r="M28" s="296">
        <v>13579</v>
      </c>
      <c r="N28" s="296">
        <v>13456</v>
      </c>
      <c r="O28" s="296">
        <v>13369</v>
      </c>
      <c r="P28" s="296">
        <v>13365</v>
      </c>
      <c r="Q28" s="296">
        <v>13406</v>
      </c>
    </row>
    <row r="29" spans="1:17" x14ac:dyDescent="0.25">
      <c r="A29" t="s">
        <v>27</v>
      </c>
      <c r="B29" s="296">
        <v>39</v>
      </c>
      <c r="C29" s="296">
        <v>36</v>
      </c>
      <c r="D29" s="296">
        <v>34</v>
      </c>
      <c r="E29" s="296">
        <v>35</v>
      </c>
      <c r="F29" s="296">
        <v>35</v>
      </c>
      <c r="G29" s="296">
        <v>37</v>
      </c>
      <c r="H29" s="296">
        <v>40</v>
      </c>
      <c r="I29" s="296">
        <v>36</v>
      </c>
      <c r="J29" s="296">
        <v>34</v>
      </c>
      <c r="K29" s="296">
        <v>36</v>
      </c>
      <c r="L29" s="296">
        <v>58</v>
      </c>
      <c r="M29" s="296">
        <v>56</v>
      </c>
      <c r="N29" s="296">
        <v>51</v>
      </c>
      <c r="O29" s="296">
        <v>49</v>
      </c>
      <c r="P29" s="296">
        <v>49</v>
      </c>
      <c r="Q29" s="296">
        <v>45</v>
      </c>
    </row>
    <row r="30" spans="1:17" x14ac:dyDescent="0.25">
      <c r="A30" t="s">
        <v>28</v>
      </c>
      <c r="B30" s="296">
        <v>264</v>
      </c>
      <c r="C30" s="296">
        <v>267</v>
      </c>
      <c r="D30" s="296">
        <v>283</v>
      </c>
      <c r="E30" s="296">
        <v>293</v>
      </c>
      <c r="F30" s="296">
        <v>287</v>
      </c>
      <c r="G30" s="296">
        <v>277</v>
      </c>
      <c r="H30" s="296">
        <v>271</v>
      </c>
      <c r="I30" s="296">
        <v>284</v>
      </c>
      <c r="J30" s="296">
        <v>283</v>
      </c>
      <c r="K30" s="296">
        <v>223</v>
      </c>
      <c r="L30" s="296">
        <v>265</v>
      </c>
      <c r="M30" s="296">
        <v>258</v>
      </c>
      <c r="N30" s="296">
        <v>239</v>
      </c>
      <c r="O30" s="296">
        <v>236</v>
      </c>
      <c r="P30" s="296">
        <v>239</v>
      </c>
      <c r="Q30" s="296">
        <v>242</v>
      </c>
    </row>
    <row r="31" spans="1:17" x14ac:dyDescent="0.25">
      <c r="A31" t="s">
        <v>29</v>
      </c>
      <c r="B31" s="296">
        <v>669</v>
      </c>
      <c r="C31" s="296">
        <v>614</v>
      </c>
      <c r="D31" s="296">
        <v>609</v>
      </c>
      <c r="E31" s="296">
        <v>646</v>
      </c>
      <c r="F31" s="296">
        <v>566</v>
      </c>
      <c r="G31" s="296">
        <v>582</v>
      </c>
      <c r="H31" s="296">
        <v>618</v>
      </c>
      <c r="I31" s="296">
        <v>552</v>
      </c>
      <c r="J31" s="296">
        <v>416</v>
      </c>
      <c r="K31" s="296">
        <v>416</v>
      </c>
      <c r="L31" s="296">
        <v>456</v>
      </c>
      <c r="M31" s="296">
        <v>462</v>
      </c>
      <c r="N31" s="296">
        <v>453</v>
      </c>
      <c r="O31" s="296">
        <v>442</v>
      </c>
      <c r="P31" s="296">
        <v>433</v>
      </c>
      <c r="Q31" s="296">
        <v>425</v>
      </c>
    </row>
    <row r="32" spans="1:17" x14ac:dyDescent="0.25">
      <c r="A32" t="s">
        <v>30</v>
      </c>
      <c r="B32" s="296">
        <v>9</v>
      </c>
      <c r="C32" s="296">
        <v>12</v>
      </c>
      <c r="D32" s="296">
        <v>14</v>
      </c>
      <c r="E32" s="296">
        <v>17</v>
      </c>
      <c r="F32" s="296">
        <v>18</v>
      </c>
      <c r="G32" s="296">
        <v>20</v>
      </c>
      <c r="H32" s="296">
        <v>21</v>
      </c>
      <c r="I32" s="296">
        <v>22</v>
      </c>
      <c r="J32" s="296">
        <v>22</v>
      </c>
      <c r="K32" s="296">
        <v>21</v>
      </c>
      <c r="L32" s="296">
        <v>25</v>
      </c>
      <c r="M32" s="296">
        <v>22</v>
      </c>
      <c r="N32" s="296">
        <v>20</v>
      </c>
      <c r="O32" s="296">
        <v>18</v>
      </c>
      <c r="P32" s="296">
        <v>17</v>
      </c>
      <c r="Q32" s="296">
        <v>16</v>
      </c>
    </row>
    <row r="33" spans="1:17" x14ac:dyDescent="0.25">
      <c r="A33" t="s">
        <v>31</v>
      </c>
      <c r="B33" s="296">
        <v>12740</v>
      </c>
      <c r="C33" s="296">
        <v>12671</v>
      </c>
      <c r="D33" s="296">
        <v>12601</v>
      </c>
      <c r="E33" s="296">
        <v>12621</v>
      </c>
      <c r="F33" s="296">
        <v>12682</v>
      </c>
      <c r="G33" s="296">
        <v>12728</v>
      </c>
      <c r="H33" s="296">
        <v>12956</v>
      </c>
      <c r="I33" s="296">
        <v>13147</v>
      </c>
      <c r="J33" s="296">
        <v>13218</v>
      </c>
      <c r="K33" s="296">
        <v>13005</v>
      </c>
      <c r="L33" s="296">
        <v>13063</v>
      </c>
      <c r="M33" s="296">
        <v>12973</v>
      </c>
      <c r="N33" s="296">
        <v>12863</v>
      </c>
      <c r="O33" s="296">
        <v>12844</v>
      </c>
      <c r="P33" s="296">
        <v>12776</v>
      </c>
      <c r="Q33" s="296">
        <v>12876</v>
      </c>
    </row>
    <row r="34" spans="1:17" x14ac:dyDescent="0.25">
      <c r="A34" t="s">
        <v>32</v>
      </c>
      <c r="B34" s="296">
        <v>1956</v>
      </c>
      <c r="C34" s="296">
        <v>1995</v>
      </c>
      <c r="D34" s="296">
        <v>1995</v>
      </c>
      <c r="E34" s="296">
        <v>2013</v>
      </c>
      <c r="F34" s="296">
        <v>2020</v>
      </c>
      <c r="G34" s="296">
        <v>1942</v>
      </c>
      <c r="H34" s="296">
        <v>1902</v>
      </c>
      <c r="I34" s="296">
        <v>1856</v>
      </c>
      <c r="J34" s="296">
        <v>1782</v>
      </c>
      <c r="K34" s="296">
        <v>1633</v>
      </c>
      <c r="L34" s="296">
        <v>1641</v>
      </c>
      <c r="M34" s="296">
        <v>1543</v>
      </c>
      <c r="N34" s="296">
        <v>1451</v>
      </c>
      <c r="O34" s="296">
        <v>1386</v>
      </c>
      <c r="P34" s="296">
        <v>1354</v>
      </c>
      <c r="Q34" s="296">
        <v>1355</v>
      </c>
    </row>
    <row r="35" spans="1:17" x14ac:dyDescent="0.25">
      <c r="A35" t="s">
        <v>33</v>
      </c>
      <c r="B35" s="296">
        <v>267</v>
      </c>
      <c r="C35" s="296">
        <v>271</v>
      </c>
      <c r="D35" s="296">
        <v>272</v>
      </c>
      <c r="E35" s="296">
        <v>274</v>
      </c>
      <c r="F35" s="296">
        <v>274</v>
      </c>
      <c r="G35" s="296">
        <v>267</v>
      </c>
      <c r="H35" s="296">
        <v>259</v>
      </c>
      <c r="I35" s="296">
        <v>245</v>
      </c>
      <c r="J35" s="296">
        <v>231</v>
      </c>
      <c r="K35" s="296">
        <v>214</v>
      </c>
      <c r="L35" s="296">
        <v>199</v>
      </c>
      <c r="M35" s="296">
        <v>192</v>
      </c>
      <c r="N35" s="296">
        <v>189</v>
      </c>
      <c r="O35" s="296">
        <v>191</v>
      </c>
      <c r="P35" s="296">
        <v>191</v>
      </c>
      <c r="Q35" s="296">
        <v>193</v>
      </c>
    </row>
    <row r="36" spans="1:17" x14ac:dyDescent="0.25">
      <c r="A36" t="s">
        <v>34</v>
      </c>
      <c r="B36" s="296">
        <v>93</v>
      </c>
      <c r="C36" s="296">
        <v>93</v>
      </c>
      <c r="D36" s="296">
        <v>94</v>
      </c>
      <c r="E36" s="296">
        <v>82</v>
      </c>
      <c r="F36" s="296">
        <v>85</v>
      </c>
      <c r="G36" s="296">
        <v>87</v>
      </c>
      <c r="H36" s="296">
        <v>84</v>
      </c>
      <c r="I36" s="296">
        <v>80</v>
      </c>
      <c r="J36" s="296">
        <v>60</v>
      </c>
      <c r="K36" s="296">
        <v>54</v>
      </c>
      <c r="L36" s="296">
        <v>74</v>
      </c>
      <c r="M36" s="296">
        <v>71</v>
      </c>
      <c r="N36" s="296">
        <v>70</v>
      </c>
      <c r="O36" s="296">
        <v>71</v>
      </c>
      <c r="P36" s="296">
        <v>68</v>
      </c>
      <c r="Q36" s="296">
        <v>66</v>
      </c>
    </row>
    <row r="37" spans="1:17" x14ac:dyDescent="0.25">
      <c r="A37" t="s">
        <v>35</v>
      </c>
      <c r="B37" s="296">
        <v>265436</v>
      </c>
      <c r="C37" s="296">
        <v>260888</v>
      </c>
      <c r="D37" s="296">
        <v>255412</v>
      </c>
      <c r="E37" s="296">
        <v>249019</v>
      </c>
      <c r="F37" s="296">
        <v>241013</v>
      </c>
      <c r="G37" s="296">
        <v>232001</v>
      </c>
      <c r="H37" s="296">
        <v>223371</v>
      </c>
      <c r="I37" s="296">
        <v>215445</v>
      </c>
      <c r="J37" s="296">
        <v>209582</v>
      </c>
      <c r="K37" s="296">
        <v>197195</v>
      </c>
      <c r="L37" s="296">
        <v>189681</v>
      </c>
      <c r="M37" s="296">
        <v>185930</v>
      </c>
      <c r="N37" s="296">
        <v>181792</v>
      </c>
      <c r="O37" s="296">
        <v>178093</v>
      </c>
      <c r="P37" s="296">
        <v>175483</v>
      </c>
      <c r="Q37" s="296">
        <v>173328</v>
      </c>
    </row>
    <row r="38" spans="1:17" x14ac:dyDescent="0.25">
      <c r="A38" t="s">
        <v>36</v>
      </c>
      <c r="B38" s="296">
        <v>859</v>
      </c>
      <c r="C38" s="296">
        <v>868</v>
      </c>
      <c r="D38" s="296">
        <v>878</v>
      </c>
      <c r="E38" s="296">
        <v>924</v>
      </c>
      <c r="F38" s="296">
        <v>926</v>
      </c>
      <c r="G38" s="296">
        <v>915</v>
      </c>
      <c r="H38" s="296">
        <v>902</v>
      </c>
      <c r="I38" s="296">
        <v>879</v>
      </c>
      <c r="J38" s="296">
        <v>830</v>
      </c>
      <c r="K38" s="296">
        <v>752</v>
      </c>
      <c r="L38" s="296">
        <v>769</v>
      </c>
      <c r="M38" s="296">
        <v>740</v>
      </c>
      <c r="N38" s="296">
        <v>693</v>
      </c>
      <c r="O38" s="296">
        <v>676</v>
      </c>
      <c r="P38" s="296">
        <v>657</v>
      </c>
      <c r="Q38" s="296">
        <v>652</v>
      </c>
    </row>
    <row r="39" spans="1:17" x14ac:dyDescent="0.25">
      <c r="A39" t="s">
        <v>37</v>
      </c>
      <c r="B39" s="296">
        <v>1311</v>
      </c>
      <c r="C39" s="296">
        <v>1297</v>
      </c>
      <c r="D39" s="296">
        <v>1267</v>
      </c>
      <c r="E39" s="296">
        <v>1248</v>
      </c>
      <c r="F39" s="296">
        <v>1223</v>
      </c>
      <c r="G39" s="296">
        <v>1194</v>
      </c>
      <c r="H39" s="296">
        <v>1172</v>
      </c>
      <c r="I39" s="296">
        <v>1147</v>
      </c>
      <c r="J39" s="296">
        <v>1131</v>
      </c>
      <c r="K39" s="296">
        <v>1060</v>
      </c>
      <c r="L39" s="296">
        <v>1107</v>
      </c>
      <c r="M39" s="296">
        <v>1095</v>
      </c>
      <c r="N39" s="296">
        <v>1034</v>
      </c>
      <c r="O39" s="296">
        <v>1030</v>
      </c>
      <c r="P39" s="296">
        <v>1032</v>
      </c>
      <c r="Q39" s="296">
        <v>1025</v>
      </c>
    </row>
    <row r="40" spans="1:17" x14ac:dyDescent="0.25">
      <c r="A40" t="s">
        <v>38</v>
      </c>
      <c r="B40" s="296">
        <v>14</v>
      </c>
      <c r="C40" s="296">
        <v>15</v>
      </c>
      <c r="D40" s="296">
        <v>15</v>
      </c>
      <c r="E40" s="296">
        <v>15</v>
      </c>
      <c r="F40" s="296">
        <v>15</v>
      </c>
      <c r="G40" s="296">
        <v>14</v>
      </c>
      <c r="H40" s="296">
        <v>15</v>
      </c>
      <c r="I40" s="296">
        <v>16</v>
      </c>
      <c r="J40" s="296">
        <v>17</v>
      </c>
      <c r="K40" s="296">
        <v>15</v>
      </c>
      <c r="L40" s="296">
        <v>16</v>
      </c>
      <c r="M40" s="296">
        <v>16</v>
      </c>
      <c r="N40" s="296">
        <v>19</v>
      </c>
      <c r="O40" s="296">
        <v>17</v>
      </c>
      <c r="P40" s="296">
        <v>14</v>
      </c>
      <c r="Q40" s="296">
        <v>16</v>
      </c>
    </row>
    <row r="41" spans="1:17" x14ac:dyDescent="0.25">
      <c r="A41" t="s">
        <v>39</v>
      </c>
      <c r="B41" s="296">
        <v>136</v>
      </c>
      <c r="C41" s="296">
        <v>131</v>
      </c>
      <c r="D41" s="296">
        <v>125</v>
      </c>
      <c r="E41" s="296">
        <v>120</v>
      </c>
      <c r="F41" s="296">
        <v>116</v>
      </c>
      <c r="G41" s="296">
        <v>114</v>
      </c>
      <c r="H41" s="296">
        <v>111</v>
      </c>
      <c r="I41" s="296">
        <v>109</v>
      </c>
      <c r="J41" s="296">
        <v>103</v>
      </c>
      <c r="K41" s="296">
        <v>98</v>
      </c>
      <c r="L41" s="296">
        <v>119</v>
      </c>
      <c r="M41" s="296">
        <v>111</v>
      </c>
      <c r="N41" s="296">
        <v>102</v>
      </c>
      <c r="O41" s="296">
        <v>94</v>
      </c>
      <c r="P41" s="296">
        <v>93</v>
      </c>
      <c r="Q41" s="296">
        <v>88</v>
      </c>
    </row>
    <row r="42" spans="1:17" x14ac:dyDescent="0.25">
      <c r="A42" t="s">
        <v>40</v>
      </c>
      <c r="B42" s="296">
        <v>2621</v>
      </c>
      <c r="C42" s="296">
        <v>2515</v>
      </c>
      <c r="D42" s="296">
        <v>2434</v>
      </c>
      <c r="E42" s="296">
        <v>2403</v>
      </c>
      <c r="F42" s="296">
        <v>2376</v>
      </c>
      <c r="G42" s="296">
        <v>2369</v>
      </c>
      <c r="H42" s="296">
        <v>2404</v>
      </c>
      <c r="I42" s="296">
        <v>2435</v>
      </c>
      <c r="J42" s="296">
        <v>2447</v>
      </c>
      <c r="K42" s="296">
        <v>2351</v>
      </c>
      <c r="L42" s="296">
        <v>2298</v>
      </c>
      <c r="M42" s="296">
        <v>2253</v>
      </c>
      <c r="N42" s="296">
        <v>2158</v>
      </c>
      <c r="O42" s="296">
        <v>2068</v>
      </c>
      <c r="P42" s="296">
        <v>2077</v>
      </c>
      <c r="Q42" s="296">
        <v>2077</v>
      </c>
    </row>
    <row r="43" spans="1:17" x14ac:dyDescent="0.25">
      <c r="A43" t="s">
        <v>41</v>
      </c>
      <c r="B43" s="296">
        <v>11</v>
      </c>
      <c r="C43" s="296">
        <v>9</v>
      </c>
      <c r="D43" s="296">
        <v>10</v>
      </c>
      <c r="E43" s="296">
        <v>10</v>
      </c>
      <c r="F43" s="296">
        <v>11</v>
      </c>
      <c r="G43" s="296">
        <v>11</v>
      </c>
      <c r="H43" s="296">
        <v>10</v>
      </c>
      <c r="I43" s="296">
        <v>11</v>
      </c>
      <c r="J43" s="296">
        <v>12</v>
      </c>
      <c r="K43" s="296">
        <v>11</v>
      </c>
      <c r="L43" s="296">
        <v>12</v>
      </c>
      <c r="M43" s="296">
        <v>10</v>
      </c>
      <c r="N43" s="296">
        <v>7</v>
      </c>
      <c r="O43" s="296">
        <v>7</v>
      </c>
      <c r="P43" s="296">
        <v>7</v>
      </c>
      <c r="Q43" s="296">
        <v>6</v>
      </c>
    </row>
    <row r="44" spans="1:17" x14ac:dyDescent="0.25">
      <c r="A44" t="s">
        <v>42</v>
      </c>
      <c r="B44" s="296">
        <v>6</v>
      </c>
      <c r="C44" s="296">
        <v>7</v>
      </c>
      <c r="D44" s="296">
        <v>8</v>
      </c>
      <c r="E44" s="296">
        <v>9</v>
      </c>
      <c r="F44" s="296">
        <v>9</v>
      </c>
      <c r="G44" s="296">
        <v>9</v>
      </c>
      <c r="H44" s="296">
        <v>10</v>
      </c>
      <c r="I44" s="296">
        <v>11</v>
      </c>
      <c r="J44" s="296">
        <v>9</v>
      </c>
      <c r="K44" s="296">
        <v>6</v>
      </c>
      <c r="L44" s="296">
        <v>6</v>
      </c>
      <c r="M44" s="296">
        <v>6</v>
      </c>
      <c r="N44" s="296">
        <v>6</v>
      </c>
      <c r="O44" s="296">
        <v>6</v>
      </c>
      <c r="P44" s="296">
        <v>5</v>
      </c>
      <c r="Q44" s="296">
        <v>3</v>
      </c>
    </row>
    <row r="45" spans="1:17" x14ac:dyDescent="0.25">
      <c r="A45" t="s">
        <v>43</v>
      </c>
      <c r="B45" s="296">
        <v>2965</v>
      </c>
      <c r="C45" s="296">
        <v>2850</v>
      </c>
      <c r="D45" s="296">
        <v>2741</v>
      </c>
      <c r="E45" s="296">
        <v>2637</v>
      </c>
      <c r="F45" s="296">
        <v>2488</v>
      </c>
      <c r="G45" s="296">
        <v>2322</v>
      </c>
      <c r="H45" s="296">
        <v>2190</v>
      </c>
      <c r="I45" s="296">
        <v>2101</v>
      </c>
      <c r="J45" s="296">
        <v>1993</v>
      </c>
      <c r="K45" s="296">
        <v>1783</v>
      </c>
      <c r="L45" s="296">
        <v>1689</v>
      </c>
      <c r="M45" s="296">
        <v>1602</v>
      </c>
      <c r="N45" s="296">
        <v>1536</v>
      </c>
      <c r="O45" s="296">
        <v>1461</v>
      </c>
      <c r="P45" s="296">
        <v>1419</v>
      </c>
      <c r="Q45" s="296">
        <v>1391</v>
      </c>
    </row>
    <row r="46" spans="1:17" x14ac:dyDescent="0.25">
      <c r="A46" t="s">
        <v>44</v>
      </c>
      <c r="B46" s="296">
        <v>492</v>
      </c>
      <c r="C46" s="296">
        <v>495</v>
      </c>
      <c r="D46" s="296">
        <v>500</v>
      </c>
      <c r="E46" s="296">
        <v>494</v>
      </c>
      <c r="F46" s="296">
        <v>484</v>
      </c>
      <c r="G46" s="296">
        <v>483</v>
      </c>
      <c r="H46" s="296">
        <v>490</v>
      </c>
      <c r="I46" s="296">
        <v>499</v>
      </c>
      <c r="J46" s="296">
        <v>504</v>
      </c>
      <c r="K46" s="296">
        <v>463</v>
      </c>
      <c r="L46" s="296">
        <v>530</v>
      </c>
      <c r="M46" s="296">
        <v>509</v>
      </c>
      <c r="N46" s="296">
        <v>484</v>
      </c>
      <c r="O46" s="296">
        <v>465</v>
      </c>
      <c r="P46" s="296">
        <v>443</v>
      </c>
      <c r="Q46" s="296">
        <v>419</v>
      </c>
    </row>
    <row r="47" spans="1:17" x14ac:dyDescent="0.25">
      <c r="A47" t="s">
        <v>45</v>
      </c>
      <c r="B47" s="296">
        <v>96</v>
      </c>
      <c r="C47" s="296">
        <v>98</v>
      </c>
      <c r="D47" s="296">
        <v>94</v>
      </c>
      <c r="E47" s="296">
        <v>95</v>
      </c>
      <c r="F47" s="296">
        <v>94</v>
      </c>
      <c r="G47" s="296">
        <v>95</v>
      </c>
      <c r="H47" s="296">
        <v>90</v>
      </c>
      <c r="I47" s="296">
        <v>88</v>
      </c>
      <c r="J47" s="296">
        <v>88</v>
      </c>
      <c r="K47" s="296">
        <v>85</v>
      </c>
      <c r="L47" s="296">
        <v>96</v>
      </c>
      <c r="M47" s="296">
        <v>94</v>
      </c>
      <c r="N47" s="296">
        <v>94</v>
      </c>
      <c r="O47" s="296">
        <v>94</v>
      </c>
      <c r="P47" s="296">
        <v>83</v>
      </c>
      <c r="Q47" s="296">
        <v>81</v>
      </c>
    </row>
    <row r="48" spans="1:17" x14ac:dyDescent="0.25">
      <c r="A48" t="s">
        <v>46</v>
      </c>
      <c r="B48" s="296">
        <v>12397</v>
      </c>
      <c r="C48" s="296">
        <v>12212</v>
      </c>
      <c r="D48" s="296">
        <v>11937</v>
      </c>
      <c r="E48" s="296">
        <v>11679</v>
      </c>
      <c r="F48" s="296">
        <v>11425</v>
      </c>
      <c r="G48" s="296">
        <v>11145</v>
      </c>
      <c r="H48" s="296">
        <v>10870</v>
      </c>
      <c r="I48" s="296">
        <v>10619</v>
      </c>
      <c r="J48" s="296">
        <v>10346</v>
      </c>
      <c r="K48" s="296">
        <v>9659</v>
      </c>
      <c r="L48" s="296">
        <v>9371</v>
      </c>
      <c r="M48" s="296">
        <v>9083</v>
      </c>
      <c r="N48" s="296">
        <v>8802</v>
      </c>
      <c r="O48" s="296">
        <v>8585</v>
      </c>
      <c r="P48" s="296">
        <v>8872</v>
      </c>
      <c r="Q48" s="296">
        <v>8904</v>
      </c>
    </row>
    <row r="49" spans="1:17" x14ac:dyDescent="0.25">
      <c r="A49" t="s">
        <v>47</v>
      </c>
      <c r="B49" s="296">
        <v>592</v>
      </c>
      <c r="C49" s="296">
        <v>695</v>
      </c>
      <c r="D49" s="296">
        <v>751</v>
      </c>
      <c r="E49" s="296">
        <v>837</v>
      </c>
      <c r="F49" s="296">
        <v>899</v>
      </c>
      <c r="G49" s="296">
        <v>945</v>
      </c>
      <c r="H49" s="296">
        <v>1013</v>
      </c>
      <c r="I49" s="296">
        <v>1064</v>
      </c>
      <c r="J49" s="296">
        <v>1126</v>
      </c>
      <c r="K49" s="296">
        <v>1079</v>
      </c>
      <c r="L49" s="296">
        <v>1063</v>
      </c>
      <c r="M49" s="296">
        <v>1012</v>
      </c>
      <c r="N49" s="296">
        <v>973</v>
      </c>
      <c r="O49" s="296">
        <v>931</v>
      </c>
      <c r="P49" s="296">
        <v>911</v>
      </c>
      <c r="Q49" s="296">
        <v>871</v>
      </c>
    </row>
    <row r="50" spans="1:17" x14ac:dyDescent="0.25">
      <c r="A50" t="s">
        <v>48</v>
      </c>
      <c r="B50" s="296">
        <v>45</v>
      </c>
      <c r="C50" s="296">
        <v>45</v>
      </c>
      <c r="D50" s="296">
        <v>45</v>
      </c>
      <c r="E50" s="296">
        <v>48</v>
      </c>
      <c r="F50" s="296">
        <v>55</v>
      </c>
      <c r="G50" s="296">
        <v>62</v>
      </c>
      <c r="H50" s="296">
        <v>62</v>
      </c>
      <c r="I50" s="296">
        <v>64</v>
      </c>
      <c r="J50" s="296">
        <v>55</v>
      </c>
      <c r="K50" s="296">
        <v>34</v>
      </c>
      <c r="L50" s="296">
        <v>38</v>
      </c>
      <c r="M50" s="296">
        <v>35</v>
      </c>
      <c r="N50" s="296">
        <v>34</v>
      </c>
      <c r="O50" s="296">
        <v>34</v>
      </c>
      <c r="P50" s="296">
        <v>32</v>
      </c>
      <c r="Q50" s="296">
        <v>32</v>
      </c>
    </row>
    <row r="51" spans="1:17" x14ac:dyDescent="0.25">
      <c r="A51" t="s">
        <v>49</v>
      </c>
      <c r="B51" s="296">
        <v>32844</v>
      </c>
      <c r="C51" s="296">
        <v>33339</v>
      </c>
      <c r="D51" s="296">
        <v>33745</v>
      </c>
      <c r="E51" s="296">
        <v>34565</v>
      </c>
      <c r="F51" s="296">
        <v>35364</v>
      </c>
      <c r="G51" s="296">
        <v>36128</v>
      </c>
      <c r="H51" s="296">
        <v>37060</v>
      </c>
      <c r="I51" s="296">
        <v>37788</v>
      </c>
      <c r="J51" s="296">
        <v>37974</v>
      </c>
      <c r="K51" s="296">
        <v>36867</v>
      </c>
      <c r="L51" s="296">
        <v>36345</v>
      </c>
      <c r="M51" s="296">
        <v>35541</v>
      </c>
      <c r="N51" s="296">
        <v>34607</v>
      </c>
      <c r="O51" s="296">
        <v>33480</v>
      </c>
      <c r="P51" s="296">
        <v>33163</v>
      </c>
      <c r="Q51" s="296">
        <v>32816</v>
      </c>
    </row>
    <row r="52" spans="1:17" x14ac:dyDescent="0.25">
      <c r="A52" t="s">
        <v>50</v>
      </c>
      <c r="B52" s="296">
        <v>41136</v>
      </c>
      <c r="C52" s="296">
        <v>41463</v>
      </c>
      <c r="D52" s="296">
        <v>41774</v>
      </c>
      <c r="E52" s="296">
        <v>41919</v>
      </c>
      <c r="F52" s="296">
        <v>41995</v>
      </c>
      <c r="G52" s="296">
        <v>41889</v>
      </c>
      <c r="H52" s="296">
        <v>41678</v>
      </c>
      <c r="I52" s="296">
        <v>41563</v>
      </c>
      <c r="J52" s="296">
        <v>41397</v>
      </c>
      <c r="K52" s="296">
        <v>40235</v>
      </c>
      <c r="L52" s="296">
        <v>39565</v>
      </c>
      <c r="M52" s="296">
        <v>38851</v>
      </c>
      <c r="N52" s="296">
        <v>37888</v>
      </c>
      <c r="O52" s="296">
        <v>37321</v>
      </c>
      <c r="P52" s="296">
        <v>36933</v>
      </c>
      <c r="Q52" s="296">
        <v>36704</v>
      </c>
    </row>
    <row r="53" spans="1:17" x14ac:dyDescent="0.25">
      <c r="A53" t="s">
        <v>51</v>
      </c>
      <c r="B53" s="296">
        <v>155</v>
      </c>
      <c r="C53" s="296">
        <v>148</v>
      </c>
      <c r="D53" s="296">
        <v>136</v>
      </c>
      <c r="E53" s="296">
        <v>127</v>
      </c>
      <c r="F53" s="296">
        <v>114</v>
      </c>
      <c r="G53" s="296">
        <v>107</v>
      </c>
      <c r="H53" s="296">
        <v>100</v>
      </c>
      <c r="I53" s="296">
        <v>101</v>
      </c>
      <c r="J53" s="296">
        <v>97</v>
      </c>
      <c r="K53" s="296">
        <v>93</v>
      </c>
      <c r="L53" s="296">
        <v>101</v>
      </c>
      <c r="M53" s="296">
        <v>102</v>
      </c>
      <c r="N53" s="296">
        <v>101</v>
      </c>
      <c r="O53" s="296">
        <v>94</v>
      </c>
      <c r="P53" s="296">
        <v>89</v>
      </c>
      <c r="Q53" s="296">
        <v>86</v>
      </c>
    </row>
    <row r="54" spans="1:17" x14ac:dyDescent="0.25">
      <c r="A54" t="s">
        <v>52</v>
      </c>
      <c r="B54" s="296">
        <v>55834</v>
      </c>
      <c r="C54" s="296">
        <v>55442</v>
      </c>
      <c r="D54" s="296">
        <v>55354</v>
      </c>
      <c r="E54" s="296">
        <v>55320</v>
      </c>
      <c r="F54" s="296">
        <v>55428</v>
      </c>
      <c r="G54" s="296">
        <v>55443</v>
      </c>
      <c r="H54" s="296">
        <v>55234</v>
      </c>
      <c r="I54" s="296">
        <v>54889</v>
      </c>
      <c r="J54" s="296">
        <v>54157</v>
      </c>
      <c r="K54" s="296">
        <v>51885</v>
      </c>
      <c r="L54" s="296">
        <v>49934</v>
      </c>
      <c r="M54" s="296">
        <v>48449</v>
      </c>
      <c r="N54" s="296">
        <v>46567</v>
      </c>
      <c r="O54" s="296">
        <v>44906</v>
      </c>
      <c r="P54" s="296">
        <v>44564</v>
      </c>
      <c r="Q54" s="296">
        <v>44273</v>
      </c>
    </row>
    <row r="55" spans="1:17" x14ac:dyDescent="0.25">
      <c r="A55" t="s">
        <v>53</v>
      </c>
      <c r="B55" s="296">
        <v>48005</v>
      </c>
      <c r="C55" s="296">
        <v>47488</v>
      </c>
      <c r="D55" s="296">
        <v>46697</v>
      </c>
      <c r="E55" s="296">
        <v>45581</v>
      </c>
      <c r="F55" s="296">
        <v>44097</v>
      </c>
      <c r="G55" s="296">
        <v>42422</v>
      </c>
      <c r="H55" s="296">
        <v>41007</v>
      </c>
      <c r="I55" s="296">
        <v>39965</v>
      </c>
      <c r="J55" s="296">
        <v>39050</v>
      </c>
      <c r="K55" s="296">
        <v>36936</v>
      </c>
      <c r="L55" s="296">
        <v>35379</v>
      </c>
      <c r="M55" s="296">
        <v>34825</v>
      </c>
      <c r="N55" s="296">
        <v>34232</v>
      </c>
      <c r="O55" s="296">
        <v>33702</v>
      </c>
      <c r="P55" s="296">
        <v>33264</v>
      </c>
      <c r="Q55" s="296">
        <v>32934</v>
      </c>
    </row>
    <row r="56" spans="1:17" x14ac:dyDescent="0.25">
      <c r="A56" t="s">
        <v>54</v>
      </c>
      <c r="B56" s="296">
        <v>12631</v>
      </c>
      <c r="C56" s="296">
        <v>12382</v>
      </c>
      <c r="D56" s="296">
        <v>12014</v>
      </c>
      <c r="E56" s="296">
        <v>11586</v>
      </c>
      <c r="F56" s="296">
        <v>11095</v>
      </c>
      <c r="G56" s="296">
        <v>10543</v>
      </c>
      <c r="H56" s="296">
        <v>10001</v>
      </c>
      <c r="I56" s="296">
        <v>9567</v>
      </c>
      <c r="J56" s="296">
        <v>9120</v>
      </c>
      <c r="K56" s="296">
        <v>8181</v>
      </c>
      <c r="L56" s="296">
        <v>7594</v>
      </c>
      <c r="M56" s="296">
        <v>7504</v>
      </c>
      <c r="N56" s="296">
        <v>7389</v>
      </c>
      <c r="O56" s="296">
        <v>7302</v>
      </c>
      <c r="P56" s="296">
        <v>7214</v>
      </c>
      <c r="Q56" s="296">
        <v>7203</v>
      </c>
    </row>
    <row r="57" spans="1:17" x14ac:dyDescent="0.25">
      <c r="A57" t="s">
        <v>55</v>
      </c>
      <c r="B57" s="296">
        <v>12964</v>
      </c>
      <c r="C57" s="296">
        <v>13323</v>
      </c>
      <c r="D57" s="296">
        <v>13499</v>
      </c>
      <c r="E57" s="296">
        <v>13795</v>
      </c>
      <c r="F57" s="296">
        <v>14139</v>
      </c>
      <c r="G57" s="296">
        <v>14430</v>
      </c>
      <c r="H57" s="296">
        <v>14642</v>
      </c>
      <c r="I57" s="296">
        <v>14874</v>
      </c>
      <c r="J57" s="296">
        <v>14984</v>
      </c>
      <c r="K57" s="296">
        <v>14725</v>
      </c>
      <c r="L57" s="296">
        <v>14624</v>
      </c>
      <c r="M57" s="296">
        <v>14339</v>
      </c>
      <c r="N57" s="296">
        <v>14042</v>
      </c>
      <c r="O57" s="296">
        <v>13762</v>
      </c>
      <c r="P57" s="296">
        <v>13571</v>
      </c>
      <c r="Q57" s="296">
        <v>13333</v>
      </c>
    </row>
    <row r="58" spans="1:17" x14ac:dyDescent="0.25">
      <c r="A58" t="s">
        <v>56</v>
      </c>
      <c r="B58" s="296">
        <v>707</v>
      </c>
      <c r="C58" s="296">
        <v>671</v>
      </c>
      <c r="D58" s="296">
        <v>637</v>
      </c>
      <c r="E58" s="296">
        <v>617</v>
      </c>
      <c r="F58" s="296">
        <v>619</v>
      </c>
      <c r="G58" s="296">
        <v>580</v>
      </c>
      <c r="H58" s="296">
        <v>582</v>
      </c>
      <c r="I58" s="296">
        <v>566</v>
      </c>
      <c r="J58" s="296">
        <v>544</v>
      </c>
      <c r="K58" s="296">
        <v>454</v>
      </c>
      <c r="L58" s="296">
        <v>477</v>
      </c>
      <c r="M58" s="296">
        <v>451</v>
      </c>
      <c r="N58" s="296">
        <v>429</v>
      </c>
      <c r="O58" s="296">
        <v>403</v>
      </c>
      <c r="P58" s="296">
        <v>399</v>
      </c>
      <c r="Q58" s="296">
        <v>385</v>
      </c>
    </row>
    <row r="59" spans="1:17" x14ac:dyDescent="0.25">
      <c r="A59" t="s">
        <v>57</v>
      </c>
      <c r="B59" s="296">
        <v>5365</v>
      </c>
      <c r="C59" s="296">
        <v>5105</v>
      </c>
      <c r="D59" s="296">
        <v>4836</v>
      </c>
      <c r="E59" s="296">
        <v>4598</v>
      </c>
      <c r="F59" s="296">
        <v>4361</v>
      </c>
      <c r="G59" s="296">
        <v>4143</v>
      </c>
      <c r="H59" s="296">
        <v>3977</v>
      </c>
      <c r="I59" s="296">
        <v>3870</v>
      </c>
      <c r="J59" s="296">
        <v>3748</v>
      </c>
      <c r="K59" s="296">
        <v>3504</v>
      </c>
      <c r="L59" s="296">
        <v>3330</v>
      </c>
      <c r="M59" s="296">
        <v>3177</v>
      </c>
      <c r="N59" s="296">
        <v>3020</v>
      </c>
      <c r="O59" s="296">
        <v>2854</v>
      </c>
      <c r="P59" s="296">
        <v>2844</v>
      </c>
      <c r="Q59" s="296">
        <v>2790</v>
      </c>
    </row>
    <row r="60" spans="1:17" x14ac:dyDescent="0.25">
      <c r="A60" t="s">
        <v>58</v>
      </c>
      <c r="B60" s="296">
        <v>1932</v>
      </c>
      <c r="C60" s="296">
        <v>1865</v>
      </c>
      <c r="D60" s="296">
        <v>1751</v>
      </c>
      <c r="E60" s="296">
        <v>1667</v>
      </c>
      <c r="F60" s="296">
        <v>1591</v>
      </c>
      <c r="G60" s="296">
        <v>1513</v>
      </c>
      <c r="H60" s="296">
        <v>1509</v>
      </c>
      <c r="I60" s="296">
        <v>1499</v>
      </c>
      <c r="J60" s="296">
        <v>1452</v>
      </c>
      <c r="K60" s="296">
        <v>1220</v>
      </c>
      <c r="L60" s="296">
        <v>1197</v>
      </c>
      <c r="M60" s="296">
        <v>1167</v>
      </c>
      <c r="N60" s="296">
        <v>1102</v>
      </c>
      <c r="O60" s="296">
        <v>1062</v>
      </c>
      <c r="P60" s="296">
        <v>1038</v>
      </c>
      <c r="Q60" s="296">
        <v>1016</v>
      </c>
    </row>
    <row r="61" spans="1:17" x14ac:dyDescent="0.25">
      <c r="A61" t="s">
        <v>59</v>
      </c>
      <c r="B61" s="296">
        <v>11355</v>
      </c>
      <c r="C61" s="296">
        <v>11230</v>
      </c>
      <c r="D61" s="296">
        <v>10920</v>
      </c>
      <c r="E61" s="296">
        <v>10658</v>
      </c>
      <c r="F61" s="296">
        <v>10377</v>
      </c>
      <c r="G61" s="296">
        <v>10122</v>
      </c>
      <c r="H61" s="296">
        <v>9980</v>
      </c>
      <c r="I61" s="296">
        <v>9832</v>
      </c>
      <c r="J61" s="296">
        <v>9632</v>
      </c>
      <c r="K61" s="296">
        <v>8978</v>
      </c>
      <c r="L61" s="296">
        <v>8734</v>
      </c>
      <c r="M61" s="296">
        <v>8584</v>
      </c>
      <c r="N61" s="296">
        <v>8433</v>
      </c>
      <c r="O61" s="296">
        <v>8288</v>
      </c>
      <c r="P61" s="296">
        <v>8303</v>
      </c>
      <c r="Q61" s="296">
        <v>8285</v>
      </c>
    </row>
    <row r="62" spans="1:17" x14ac:dyDescent="0.25">
      <c r="A62" t="s">
        <v>60</v>
      </c>
      <c r="B62" s="296">
        <v>520</v>
      </c>
      <c r="C62" s="296">
        <v>466</v>
      </c>
      <c r="D62" s="296">
        <v>432</v>
      </c>
      <c r="E62" s="296">
        <v>407</v>
      </c>
      <c r="F62" s="296">
        <v>387</v>
      </c>
      <c r="G62" s="296">
        <v>385</v>
      </c>
      <c r="H62" s="296">
        <v>400</v>
      </c>
      <c r="I62" s="296">
        <v>413</v>
      </c>
      <c r="J62" s="296">
        <v>416</v>
      </c>
      <c r="K62" s="296">
        <v>355</v>
      </c>
      <c r="L62" s="296">
        <v>393</v>
      </c>
      <c r="M62" s="296">
        <v>384</v>
      </c>
      <c r="N62" s="296">
        <v>394</v>
      </c>
      <c r="O62" s="296">
        <v>393</v>
      </c>
      <c r="P62" s="296">
        <v>388</v>
      </c>
      <c r="Q62" s="296">
        <v>372</v>
      </c>
    </row>
    <row r="63" spans="1:17" x14ac:dyDescent="0.25">
      <c r="A63" t="s">
        <v>61</v>
      </c>
      <c r="B63" s="296">
        <v>442</v>
      </c>
      <c r="C63" s="296">
        <v>449</v>
      </c>
      <c r="D63" s="296">
        <v>445</v>
      </c>
      <c r="E63" s="296">
        <v>443</v>
      </c>
      <c r="F63" s="296">
        <v>438</v>
      </c>
      <c r="G63" s="296">
        <v>439</v>
      </c>
      <c r="H63" s="296">
        <v>445</v>
      </c>
      <c r="I63" s="296">
        <v>455</v>
      </c>
      <c r="J63" s="296">
        <v>467</v>
      </c>
      <c r="K63" s="296">
        <v>464</v>
      </c>
      <c r="L63" s="296">
        <v>447</v>
      </c>
      <c r="M63" s="296">
        <v>434</v>
      </c>
      <c r="N63" s="296">
        <v>428</v>
      </c>
      <c r="O63" s="296">
        <v>408</v>
      </c>
      <c r="P63" s="296">
        <v>404</v>
      </c>
      <c r="Q63" s="296">
        <v>396</v>
      </c>
    </row>
    <row r="64" spans="1:17" x14ac:dyDescent="0.25">
      <c r="A64" t="s">
        <v>62</v>
      </c>
      <c r="B64" s="296">
        <v>4</v>
      </c>
      <c r="C64" s="296">
        <v>4</v>
      </c>
      <c r="D64" s="296">
        <v>3</v>
      </c>
      <c r="E64" s="296">
        <v>3</v>
      </c>
      <c r="F64" s="296">
        <v>3</v>
      </c>
      <c r="G64" s="296">
        <v>2</v>
      </c>
      <c r="H64" s="296">
        <v>2</v>
      </c>
      <c r="I64" s="296">
        <v>2</v>
      </c>
      <c r="J64" s="296">
        <v>1</v>
      </c>
      <c r="K64" s="296">
        <v>1</v>
      </c>
      <c r="L64" s="296">
        <v>1</v>
      </c>
      <c r="M64" s="296">
        <v>2</v>
      </c>
      <c r="N64" s="296">
        <v>2</v>
      </c>
      <c r="O64" s="296">
        <v>2</v>
      </c>
      <c r="P64" s="296">
        <v>2</v>
      </c>
      <c r="Q64" s="296">
        <v>1</v>
      </c>
    </row>
    <row r="65" spans="1:17" x14ac:dyDescent="0.25">
      <c r="A65" t="s">
        <v>63</v>
      </c>
      <c r="B65" s="296">
        <v>144</v>
      </c>
      <c r="C65" s="296">
        <v>139</v>
      </c>
      <c r="D65" s="296">
        <v>132</v>
      </c>
      <c r="E65" s="296">
        <v>129</v>
      </c>
      <c r="F65" s="296">
        <v>123</v>
      </c>
      <c r="G65" s="296">
        <v>120</v>
      </c>
      <c r="H65" s="296">
        <v>118</v>
      </c>
      <c r="I65" s="296">
        <v>116</v>
      </c>
      <c r="J65" s="296">
        <v>119</v>
      </c>
      <c r="K65" s="296">
        <v>110</v>
      </c>
      <c r="L65" s="296">
        <v>116</v>
      </c>
      <c r="M65" s="296">
        <v>107</v>
      </c>
      <c r="N65" s="296">
        <v>96</v>
      </c>
      <c r="O65" s="296">
        <v>102</v>
      </c>
      <c r="P65" s="296">
        <v>99</v>
      </c>
      <c r="Q65" s="296">
        <v>97</v>
      </c>
    </row>
    <row r="66" spans="1:17" x14ac:dyDescent="0.25">
      <c r="A66" t="s">
        <v>64</v>
      </c>
      <c r="B66" s="296">
        <v>18026</v>
      </c>
      <c r="C66" s="296">
        <v>17839</v>
      </c>
      <c r="D66" s="296">
        <v>17625</v>
      </c>
      <c r="E66" s="296">
        <v>17249</v>
      </c>
      <c r="F66" s="296">
        <v>16890</v>
      </c>
      <c r="G66" s="296">
        <v>16440</v>
      </c>
      <c r="H66" s="296">
        <v>16037</v>
      </c>
      <c r="I66" s="296">
        <v>15732</v>
      </c>
      <c r="J66" s="296">
        <v>15402</v>
      </c>
      <c r="K66" s="296">
        <v>14705</v>
      </c>
      <c r="L66" s="296">
        <v>14101</v>
      </c>
      <c r="M66" s="296">
        <v>13681</v>
      </c>
      <c r="N66" s="296">
        <v>13300</v>
      </c>
      <c r="O66" s="296">
        <v>12951</v>
      </c>
      <c r="P66" s="296">
        <v>12780</v>
      </c>
      <c r="Q66" s="296">
        <v>12538</v>
      </c>
    </row>
    <row r="67" spans="1:17" x14ac:dyDescent="0.25">
      <c r="A67" t="s">
        <v>65</v>
      </c>
      <c r="B67" s="296">
        <v>1917</v>
      </c>
      <c r="C67" s="296">
        <v>1864</v>
      </c>
      <c r="D67" s="296">
        <v>1784</v>
      </c>
      <c r="E67" s="296">
        <v>1753</v>
      </c>
      <c r="F67" s="296">
        <v>1700</v>
      </c>
      <c r="G67" s="296">
        <v>1654</v>
      </c>
      <c r="H67" s="296">
        <v>1647</v>
      </c>
      <c r="I67" s="296">
        <v>1644</v>
      </c>
      <c r="J67" s="296">
        <v>1633</v>
      </c>
      <c r="K67" s="296">
        <v>1565</v>
      </c>
      <c r="L67" s="296">
        <v>1542</v>
      </c>
      <c r="M67" s="296">
        <v>1458</v>
      </c>
      <c r="N67" s="296">
        <v>1374</v>
      </c>
      <c r="O67" s="296">
        <v>1330</v>
      </c>
      <c r="P67" s="296">
        <v>1297</v>
      </c>
      <c r="Q67" s="296">
        <v>1258</v>
      </c>
    </row>
    <row r="68" spans="1:17" x14ac:dyDescent="0.25">
      <c r="A68" t="s">
        <v>66</v>
      </c>
      <c r="B68" s="296">
        <v>4242</v>
      </c>
      <c r="C68" s="296">
        <v>4250</v>
      </c>
      <c r="D68" s="296">
        <v>4201</v>
      </c>
      <c r="E68" s="296">
        <v>4155</v>
      </c>
      <c r="F68" s="296">
        <v>4115</v>
      </c>
      <c r="G68" s="296">
        <v>4086</v>
      </c>
      <c r="H68" s="296">
        <v>4055</v>
      </c>
      <c r="I68" s="296">
        <v>4034</v>
      </c>
      <c r="J68" s="296">
        <v>4004</v>
      </c>
      <c r="K68" s="296">
        <v>3844</v>
      </c>
      <c r="L68" s="296">
        <v>3747</v>
      </c>
      <c r="M68" s="296">
        <v>3573</v>
      </c>
      <c r="N68" s="296">
        <v>3517</v>
      </c>
      <c r="O68" s="296">
        <v>3384</v>
      </c>
      <c r="P68" s="296">
        <v>3313</v>
      </c>
      <c r="Q68" s="296">
        <v>3310</v>
      </c>
    </row>
    <row r="69" spans="1:17" x14ac:dyDescent="0.25">
      <c r="A69" t="s">
        <v>67</v>
      </c>
      <c r="B69" s="296">
        <v>416</v>
      </c>
      <c r="C69" s="296">
        <v>417</v>
      </c>
      <c r="D69" s="296">
        <v>425</v>
      </c>
      <c r="E69" s="296">
        <v>431</v>
      </c>
      <c r="F69" s="296">
        <v>430</v>
      </c>
      <c r="G69" s="296">
        <v>429</v>
      </c>
      <c r="H69" s="296">
        <v>434</v>
      </c>
      <c r="I69" s="296">
        <v>433</v>
      </c>
      <c r="J69" s="296">
        <v>433</v>
      </c>
      <c r="K69" s="296">
        <v>422</v>
      </c>
      <c r="L69" s="296">
        <v>428</v>
      </c>
      <c r="M69" s="296">
        <v>399</v>
      </c>
      <c r="N69" s="296">
        <v>434</v>
      </c>
      <c r="O69" s="296">
        <v>415</v>
      </c>
      <c r="P69" s="296">
        <v>382</v>
      </c>
      <c r="Q69" s="296">
        <v>383</v>
      </c>
    </row>
    <row r="70" spans="1:17" x14ac:dyDescent="0.25">
      <c r="A70" t="s">
        <v>68</v>
      </c>
      <c r="B70" s="296">
        <v>92</v>
      </c>
      <c r="C70" s="296">
        <v>94</v>
      </c>
      <c r="D70" s="296">
        <v>88</v>
      </c>
      <c r="E70" s="296">
        <v>91</v>
      </c>
      <c r="F70" s="296">
        <v>95</v>
      </c>
      <c r="G70" s="296">
        <v>98</v>
      </c>
      <c r="H70" s="296">
        <v>99</v>
      </c>
      <c r="I70" s="296">
        <v>98</v>
      </c>
      <c r="J70" s="296">
        <v>102</v>
      </c>
      <c r="K70" s="296">
        <v>101</v>
      </c>
      <c r="L70" s="296">
        <v>107</v>
      </c>
      <c r="M70" s="296">
        <v>107</v>
      </c>
      <c r="N70" s="296">
        <v>111</v>
      </c>
      <c r="O70" s="296">
        <v>104</v>
      </c>
      <c r="P70" s="296">
        <v>96</v>
      </c>
      <c r="Q70" s="296">
        <v>89</v>
      </c>
    </row>
    <row r="71" spans="1:17" x14ac:dyDescent="0.25">
      <c r="A71" t="s">
        <v>69</v>
      </c>
      <c r="B71" s="296">
        <v>6</v>
      </c>
      <c r="C71" s="296">
        <v>7</v>
      </c>
      <c r="D71" s="296">
        <v>6</v>
      </c>
      <c r="E71" s="296">
        <v>6</v>
      </c>
      <c r="F71" s="296">
        <v>5</v>
      </c>
      <c r="G71" s="296">
        <v>6</v>
      </c>
      <c r="H71" s="296">
        <v>6</v>
      </c>
      <c r="I71" s="296">
        <v>6</v>
      </c>
      <c r="J71" s="296">
        <v>6</v>
      </c>
      <c r="K71" s="296">
        <v>6</v>
      </c>
      <c r="L71" s="296">
        <v>7</v>
      </c>
      <c r="M71" s="296">
        <v>7</v>
      </c>
      <c r="N71" s="296">
        <v>7</v>
      </c>
      <c r="O71" s="296">
        <v>6</v>
      </c>
      <c r="P71" s="296">
        <v>4</v>
      </c>
      <c r="Q71" s="296">
        <v>4</v>
      </c>
    </row>
    <row r="72" spans="1:17" x14ac:dyDescent="0.25">
      <c r="A72" t="s">
        <v>70</v>
      </c>
      <c r="B72" s="296">
        <v>1919</v>
      </c>
      <c r="C72" s="296">
        <v>1864</v>
      </c>
      <c r="D72" s="296">
        <v>1808</v>
      </c>
      <c r="E72" s="296">
        <v>1786</v>
      </c>
      <c r="F72" s="296">
        <v>1774</v>
      </c>
      <c r="G72" s="296">
        <v>1748</v>
      </c>
      <c r="H72" s="296">
        <v>1712</v>
      </c>
      <c r="I72" s="296">
        <v>1701</v>
      </c>
      <c r="J72" s="296">
        <v>1687</v>
      </c>
      <c r="K72" s="296">
        <v>1609</v>
      </c>
      <c r="L72" s="296">
        <v>1560</v>
      </c>
      <c r="M72" s="296">
        <v>1516</v>
      </c>
      <c r="N72" s="296">
        <v>1476</v>
      </c>
      <c r="O72" s="296">
        <v>1425</v>
      </c>
      <c r="P72" s="296">
        <v>1405</v>
      </c>
      <c r="Q72" s="296">
        <v>1392</v>
      </c>
    </row>
    <row r="73" spans="1:17" x14ac:dyDescent="0.25">
      <c r="A73" t="s">
        <v>71</v>
      </c>
      <c r="B73" s="296">
        <v>67</v>
      </c>
      <c r="C73" s="296">
        <v>88</v>
      </c>
      <c r="D73" s="296">
        <v>99</v>
      </c>
      <c r="E73" s="296">
        <v>108</v>
      </c>
      <c r="F73" s="296">
        <v>102</v>
      </c>
      <c r="G73" s="296">
        <v>99</v>
      </c>
      <c r="H73" s="296">
        <v>96</v>
      </c>
      <c r="I73" s="296">
        <v>81</v>
      </c>
      <c r="J73" s="296">
        <v>73</v>
      </c>
      <c r="K73" s="296">
        <v>55</v>
      </c>
      <c r="L73" s="296">
        <v>63</v>
      </c>
      <c r="M73" s="296">
        <v>60</v>
      </c>
      <c r="N73" s="296">
        <v>58</v>
      </c>
      <c r="O73" s="296">
        <v>57</v>
      </c>
      <c r="P73" s="296">
        <v>57</v>
      </c>
      <c r="Q73" s="296">
        <v>54</v>
      </c>
    </row>
    <row r="74" spans="1:17" x14ac:dyDescent="0.25">
      <c r="A74" t="s">
        <v>72</v>
      </c>
      <c r="B74" s="296">
        <v>3796</v>
      </c>
      <c r="C74" s="296">
        <v>3701</v>
      </c>
      <c r="D74" s="296">
        <v>3624</v>
      </c>
      <c r="E74" s="296">
        <v>3553</v>
      </c>
      <c r="F74" s="296">
        <v>3454</v>
      </c>
      <c r="G74" s="296">
        <v>3342</v>
      </c>
      <c r="H74" s="296">
        <v>3267</v>
      </c>
      <c r="I74" s="296">
        <v>3196</v>
      </c>
      <c r="J74" s="296">
        <v>3152</v>
      </c>
      <c r="K74" s="296">
        <v>2911</v>
      </c>
      <c r="L74" s="296">
        <v>2769</v>
      </c>
      <c r="M74" s="296">
        <v>2651</v>
      </c>
      <c r="N74" s="296">
        <v>2545</v>
      </c>
      <c r="O74" s="296">
        <v>2443</v>
      </c>
      <c r="P74" s="296">
        <v>2400</v>
      </c>
      <c r="Q74" s="296">
        <v>2347</v>
      </c>
    </row>
    <row r="75" spans="1:17" x14ac:dyDescent="0.25">
      <c r="A75" t="s">
        <v>73</v>
      </c>
      <c r="B75" s="296">
        <v>892</v>
      </c>
      <c r="C75" s="296">
        <v>938</v>
      </c>
      <c r="D75" s="296">
        <v>957</v>
      </c>
      <c r="E75" s="296">
        <v>968</v>
      </c>
      <c r="F75" s="296">
        <v>993</v>
      </c>
      <c r="G75" s="296">
        <v>998</v>
      </c>
      <c r="H75" s="296">
        <v>1079</v>
      </c>
      <c r="I75" s="296">
        <v>1139</v>
      </c>
      <c r="J75" s="296">
        <v>1132</v>
      </c>
      <c r="K75" s="296">
        <v>1063</v>
      </c>
      <c r="L75" s="296">
        <v>1110</v>
      </c>
      <c r="M75" s="296">
        <v>1077</v>
      </c>
      <c r="N75" s="296">
        <v>1043</v>
      </c>
      <c r="O75" s="296">
        <v>1020</v>
      </c>
      <c r="P75" s="296">
        <v>999</v>
      </c>
      <c r="Q75" s="296">
        <v>989</v>
      </c>
    </row>
    <row r="76" spans="1:17" x14ac:dyDescent="0.25">
      <c r="A76" t="s">
        <v>74</v>
      </c>
      <c r="B76" s="296">
        <v>572</v>
      </c>
      <c r="C76" s="296">
        <v>585</v>
      </c>
      <c r="D76" s="296">
        <v>593</v>
      </c>
      <c r="E76" s="296">
        <v>604</v>
      </c>
      <c r="F76" s="296">
        <v>617</v>
      </c>
      <c r="G76" s="296">
        <v>636</v>
      </c>
      <c r="H76" s="296">
        <v>634</v>
      </c>
      <c r="I76" s="296">
        <v>635</v>
      </c>
      <c r="J76" s="296">
        <v>632</v>
      </c>
      <c r="K76" s="296">
        <v>609</v>
      </c>
      <c r="L76" s="296">
        <v>602</v>
      </c>
      <c r="M76" s="296">
        <v>590</v>
      </c>
      <c r="N76" s="296">
        <v>581</v>
      </c>
      <c r="O76" s="296">
        <v>566</v>
      </c>
      <c r="P76" s="296">
        <v>568</v>
      </c>
      <c r="Q76" s="296">
        <v>569</v>
      </c>
    </row>
    <row r="78" spans="1:17" x14ac:dyDescent="0.25">
      <c r="A78" t="s">
        <v>2004</v>
      </c>
    </row>
    <row r="80" spans="1:17" x14ac:dyDescent="0.25">
      <c r="A80" t="s">
        <v>1877</v>
      </c>
    </row>
    <row r="82" spans="1:1" x14ac:dyDescent="0.25">
      <c r="A82" t="s">
        <v>1878</v>
      </c>
    </row>
    <row r="84" spans="1:1" x14ac:dyDescent="0.25">
      <c r="A84" t="s">
        <v>1879</v>
      </c>
    </row>
    <row r="86" spans="1:1" x14ac:dyDescent="0.25">
      <c r="A86" t="s">
        <v>2013</v>
      </c>
    </row>
    <row r="103" spans="1:1" x14ac:dyDescent="0.25">
      <c r="A103" t="s">
        <v>1397</v>
      </c>
    </row>
    <row r="105" spans="1:1" x14ac:dyDescent="0.25">
      <c r="A105" s="636">
        <v>42610.58934027778</v>
      </c>
    </row>
  </sheetData>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638" bestFit="1" customWidth="1"/>
    <col min="3" max="78" width="8.7265625" style="638"/>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1874</v>
      </c>
    </row>
    <row r="12" spans="1:17" x14ac:dyDescent="0.25">
      <c r="A12" t="s">
        <v>1795</v>
      </c>
    </row>
    <row r="14" spans="1:17" x14ac:dyDescent="0.25">
      <c r="A14" t="s">
        <v>1882</v>
      </c>
    </row>
    <row r="16" spans="1:17" x14ac:dyDescent="0.25">
      <c r="B16" s="638" t="s">
        <v>1797</v>
      </c>
    </row>
    <row r="17" spans="1:17" x14ac:dyDescent="0.25">
      <c r="B17" s="638">
        <v>36708</v>
      </c>
      <c r="C17" s="638">
        <v>37073</v>
      </c>
      <c r="D17" s="638">
        <v>37438</v>
      </c>
      <c r="E17" s="638">
        <v>37803</v>
      </c>
      <c r="F17" s="638">
        <v>38169</v>
      </c>
      <c r="G17" s="638">
        <v>38534</v>
      </c>
      <c r="H17" s="638">
        <v>38899</v>
      </c>
      <c r="I17" s="638">
        <v>39264</v>
      </c>
      <c r="J17" s="638">
        <v>39630</v>
      </c>
      <c r="K17" s="638">
        <v>39995</v>
      </c>
      <c r="L17" s="638">
        <v>40360</v>
      </c>
      <c r="M17" s="638">
        <v>40725</v>
      </c>
      <c r="N17" s="638">
        <v>41091</v>
      </c>
      <c r="O17" s="638">
        <v>41456</v>
      </c>
      <c r="P17" s="638">
        <v>41821</v>
      </c>
      <c r="Q17" s="638">
        <v>42186</v>
      </c>
    </row>
    <row r="18" spans="1:17" x14ac:dyDescent="0.25">
      <c r="B18" s="638" t="s">
        <v>1876</v>
      </c>
      <c r="C18" s="638" t="s">
        <v>1876</v>
      </c>
      <c r="D18" s="638" t="s">
        <v>1876</v>
      </c>
      <c r="E18" s="638" t="s">
        <v>1876</v>
      </c>
      <c r="F18" s="638" t="s">
        <v>1876</v>
      </c>
      <c r="G18" s="638" t="s">
        <v>1876</v>
      </c>
      <c r="H18" s="638" t="s">
        <v>1876</v>
      </c>
      <c r="I18" s="638" t="s">
        <v>1876</v>
      </c>
      <c r="J18" s="638" t="s">
        <v>1876</v>
      </c>
      <c r="K18" s="638" t="s">
        <v>1876</v>
      </c>
      <c r="L18" s="638" t="s">
        <v>1876</v>
      </c>
      <c r="M18" s="638" t="s">
        <v>1876</v>
      </c>
      <c r="N18" s="638" t="s">
        <v>1876</v>
      </c>
      <c r="O18" s="638" t="s">
        <v>1876</v>
      </c>
      <c r="P18" s="638" t="s">
        <v>1876</v>
      </c>
      <c r="Q18" s="638" t="s">
        <v>1876</v>
      </c>
    </row>
    <row r="19" spans="1:17" x14ac:dyDescent="0.25">
      <c r="A19" t="s">
        <v>484</v>
      </c>
    </row>
    <row r="20" spans="1:17" x14ac:dyDescent="0.25">
      <c r="A20" t="s">
        <v>485</v>
      </c>
      <c r="B20" s="638">
        <v>8.3000000000000007</v>
      </c>
      <c r="C20" s="638">
        <v>7.8</v>
      </c>
      <c r="D20" s="638">
        <v>7.6</v>
      </c>
      <c r="E20" s="638">
        <v>7.2</v>
      </c>
      <c r="F20" s="638">
        <v>6.9</v>
      </c>
      <c r="G20" s="638">
        <v>6.7</v>
      </c>
      <c r="H20" s="638">
        <v>6.5</v>
      </c>
      <c r="I20" s="638">
        <v>6.2</v>
      </c>
      <c r="J20" s="638">
        <v>5.5</v>
      </c>
      <c r="K20" s="638">
        <v>5.3</v>
      </c>
      <c r="L20" s="638">
        <v>5.0999999999999996</v>
      </c>
      <c r="M20" s="638">
        <v>5.2</v>
      </c>
      <c r="N20" s="638">
        <v>5</v>
      </c>
      <c r="O20" s="638">
        <v>5</v>
      </c>
      <c r="P20" s="638">
        <v>5.2</v>
      </c>
      <c r="Q20" s="638">
        <v>5.2</v>
      </c>
    </row>
    <row r="21" spans="1:17" x14ac:dyDescent="0.25">
      <c r="A21" t="s">
        <v>486</v>
      </c>
      <c r="B21" s="638">
        <v>5.9</v>
      </c>
      <c r="C21" s="638">
        <v>6</v>
      </c>
      <c r="D21" s="638">
        <v>5.3</v>
      </c>
      <c r="E21" s="638">
        <v>4.5999999999999996</v>
      </c>
      <c r="F21" s="638">
        <v>4.5999999999999996</v>
      </c>
      <c r="G21" s="638">
        <v>4.4000000000000004</v>
      </c>
      <c r="H21" s="638">
        <v>3.9</v>
      </c>
      <c r="I21" s="638">
        <v>3.9</v>
      </c>
      <c r="J21" s="638">
        <v>3.7</v>
      </c>
      <c r="K21" s="638">
        <v>3.2</v>
      </c>
      <c r="L21" s="638">
        <v>3.1</v>
      </c>
      <c r="M21" s="638">
        <v>3.1</v>
      </c>
      <c r="N21" s="638">
        <v>2.5</v>
      </c>
      <c r="O21" s="638">
        <v>2.4</v>
      </c>
      <c r="P21" s="638">
        <v>2.2000000000000002</v>
      </c>
      <c r="Q21" s="638">
        <v>2.5</v>
      </c>
    </row>
    <row r="22" spans="1:17" x14ac:dyDescent="0.25">
      <c r="A22" t="s">
        <v>487</v>
      </c>
      <c r="B22" s="638">
        <v>13.2</v>
      </c>
      <c r="C22" s="638">
        <v>0</v>
      </c>
      <c r="D22" s="638">
        <v>7.2</v>
      </c>
      <c r="E22" s="638">
        <v>7.4</v>
      </c>
      <c r="F22" s="638">
        <v>0</v>
      </c>
      <c r="G22" s="638">
        <v>0</v>
      </c>
      <c r="H22" s="638">
        <v>7.1</v>
      </c>
      <c r="I22" s="638">
        <v>0</v>
      </c>
      <c r="J22" s="638">
        <v>0</v>
      </c>
      <c r="K22" s="638">
        <v>0</v>
      </c>
      <c r="L22" s="638">
        <v>0</v>
      </c>
      <c r="M22" s="638">
        <v>0</v>
      </c>
      <c r="N22" s="638">
        <v>0</v>
      </c>
      <c r="O22" s="638">
        <v>0</v>
      </c>
      <c r="P22" s="638">
        <v>0</v>
      </c>
      <c r="Q22" s="638">
        <v>0</v>
      </c>
    </row>
    <row r="23" spans="1:17" x14ac:dyDescent="0.25">
      <c r="A23" t="s">
        <v>19</v>
      </c>
      <c r="B23" s="638">
        <v>3.9</v>
      </c>
      <c r="C23" s="638">
        <v>4.9000000000000004</v>
      </c>
      <c r="D23" s="638">
        <v>4</v>
      </c>
      <c r="E23" s="638">
        <v>3.6</v>
      </c>
      <c r="F23" s="638">
        <v>6</v>
      </c>
      <c r="G23" s="638">
        <v>4.5</v>
      </c>
      <c r="H23" s="638">
        <v>3.7</v>
      </c>
      <c r="I23" s="638">
        <v>4.8</v>
      </c>
      <c r="J23" s="638">
        <v>4.9000000000000004</v>
      </c>
      <c r="K23" s="638">
        <v>6</v>
      </c>
      <c r="L23" s="638">
        <v>6.4</v>
      </c>
      <c r="M23" s="638">
        <v>5.0999999999999996</v>
      </c>
      <c r="N23" s="638">
        <v>5.4</v>
      </c>
      <c r="O23" s="638">
        <v>5.3</v>
      </c>
      <c r="P23" s="638">
        <v>5.6</v>
      </c>
      <c r="Q23" s="638">
        <v>9</v>
      </c>
    </row>
    <row r="24" spans="1:17" x14ac:dyDescent="0.25">
      <c r="A24" t="s">
        <v>20</v>
      </c>
      <c r="B24" s="638">
        <v>12.9</v>
      </c>
      <c r="C24" s="638">
        <v>13.6</v>
      </c>
      <c r="D24" s="638">
        <v>14.5</v>
      </c>
      <c r="E24" s="638">
        <v>13.7</v>
      </c>
      <c r="F24" s="638">
        <v>15.2</v>
      </c>
      <c r="G24" s="638">
        <v>15.6</v>
      </c>
      <c r="H24" s="638">
        <v>15.7</v>
      </c>
      <c r="I24" s="638">
        <v>16.2</v>
      </c>
      <c r="J24" s="638">
        <v>15.6</v>
      </c>
      <c r="K24" s="638">
        <v>16.7</v>
      </c>
      <c r="L24" s="638">
        <v>16.2</v>
      </c>
      <c r="M24" s="638">
        <v>14.2</v>
      </c>
      <c r="N24" s="638">
        <v>12.3</v>
      </c>
      <c r="O24" s="638">
        <v>10.9</v>
      </c>
      <c r="P24" s="638">
        <v>11.5</v>
      </c>
      <c r="Q24" s="638">
        <v>13</v>
      </c>
    </row>
    <row r="25" spans="1:17" x14ac:dyDescent="0.25">
      <c r="A25" t="s">
        <v>21</v>
      </c>
      <c r="B25" s="638">
        <v>6.7</v>
      </c>
      <c r="C25" s="638">
        <v>11.4</v>
      </c>
      <c r="D25" s="638">
        <v>12.6</v>
      </c>
      <c r="E25" s="638">
        <v>16.7</v>
      </c>
      <c r="F25" s="638">
        <v>16.100000000000001</v>
      </c>
      <c r="G25" s="638">
        <v>11.6</v>
      </c>
      <c r="H25" s="638">
        <v>11.3</v>
      </c>
      <c r="I25" s="638">
        <v>8.6999999999999993</v>
      </c>
      <c r="J25" s="638">
        <v>6.5</v>
      </c>
      <c r="K25" s="638">
        <v>7.7</v>
      </c>
      <c r="L25" s="638">
        <v>9.1999999999999993</v>
      </c>
      <c r="M25" s="638">
        <v>9.4</v>
      </c>
      <c r="N25" s="638">
        <v>10.8</v>
      </c>
      <c r="O25" s="638">
        <v>14.5</v>
      </c>
      <c r="P25" s="638">
        <v>21.1</v>
      </c>
      <c r="Q25" s="638">
        <v>17.100000000000001</v>
      </c>
    </row>
    <row r="26" spans="1:17" x14ac:dyDescent="0.25">
      <c r="A26" t="s">
        <v>22</v>
      </c>
      <c r="B26" s="638">
        <v>4.7</v>
      </c>
      <c r="C26" s="638">
        <v>5.4</v>
      </c>
      <c r="D26" s="638">
        <v>4.5999999999999996</v>
      </c>
      <c r="E26" s="638">
        <v>4.8</v>
      </c>
      <c r="F26" s="638">
        <v>5.9</v>
      </c>
      <c r="G26" s="638">
        <v>7.1</v>
      </c>
      <c r="H26" s="638">
        <v>6.6</v>
      </c>
      <c r="I26" s="638">
        <v>9</v>
      </c>
      <c r="J26" s="638">
        <v>5.8</v>
      </c>
      <c r="K26" s="638">
        <v>4.0999999999999996</v>
      </c>
      <c r="L26" s="638">
        <v>1.3</v>
      </c>
      <c r="M26" s="638">
        <v>2</v>
      </c>
      <c r="N26" s="638">
        <v>2.1</v>
      </c>
      <c r="O26" s="638">
        <v>9.1999999999999993</v>
      </c>
      <c r="P26" s="638">
        <v>6.3</v>
      </c>
      <c r="Q26" s="638">
        <v>5.5</v>
      </c>
    </row>
    <row r="27" spans="1:17" x14ac:dyDescent="0.25">
      <c r="A27" t="s">
        <v>23</v>
      </c>
      <c r="B27" s="638">
        <v>6.1</v>
      </c>
      <c r="C27" s="638">
        <v>6.4</v>
      </c>
      <c r="D27" s="638">
        <v>6</v>
      </c>
      <c r="E27" s="638">
        <v>5.4</v>
      </c>
      <c r="F27" s="638">
        <v>5.2</v>
      </c>
      <c r="G27" s="638">
        <v>5.0999999999999996</v>
      </c>
      <c r="H27" s="638">
        <v>4.5</v>
      </c>
      <c r="I27" s="638">
        <v>3.9</v>
      </c>
      <c r="J27" s="638">
        <v>3.5</v>
      </c>
      <c r="K27" s="638">
        <v>3</v>
      </c>
      <c r="L27" s="638">
        <v>2.7</v>
      </c>
      <c r="M27" s="638">
        <v>3</v>
      </c>
      <c r="N27" s="638">
        <v>2.9</v>
      </c>
      <c r="O27" s="638">
        <v>3.4</v>
      </c>
      <c r="P27" s="638">
        <v>3.3</v>
      </c>
      <c r="Q27" s="638">
        <v>3.2</v>
      </c>
    </row>
    <row r="28" spans="1:17" x14ac:dyDescent="0.25">
      <c r="A28" t="s">
        <v>24</v>
      </c>
      <c r="B28" s="638">
        <v>18.100000000000001</v>
      </c>
      <c r="C28" s="638">
        <v>20.399999999999999</v>
      </c>
      <c r="D28" s="638">
        <v>20.2</v>
      </c>
      <c r="E28" s="638">
        <v>21.5</v>
      </c>
      <c r="F28" s="638">
        <v>16.3</v>
      </c>
      <c r="G28" s="638">
        <v>19.600000000000001</v>
      </c>
      <c r="H28" s="638">
        <v>21.9</v>
      </c>
      <c r="I28" s="638">
        <v>19.899999999999999</v>
      </c>
      <c r="J28" s="638">
        <v>17.100000000000001</v>
      </c>
      <c r="K28" s="638">
        <v>13.9</v>
      </c>
      <c r="L28" s="638">
        <v>15.2</v>
      </c>
      <c r="M28" s="638">
        <v>18.2</v>
      </c>
      <c r="N28" s="638">
        <v>13.5</v>
      </c>
      <c r="O28" s="638">
        <v>16.399999999999999</v>
      </c>
      <c r="P28" s="638">
        <v>13.9</v>
      </c>
      <c r="Q28" s="638">
        <v>16.7</v>
      </c>
    </row>
    <row r="29" spans="1:17" x14ac:dyDescent="0.25">
      <c r="A29" t="s">
        <v>25</v>
      </c>
      <c r="B29" s="638">
        <v>5.4</v>
      </c>
      <c r="C29" s="638">
        <v>4.9000000000000004</v>
      </c>
      <c r="D29" s="638">
        <v>4.7</v>
      </c>
      <c r="E29" s="638">
        <v>4.4000000000000004</v>
      </c>
      <c r="F29" s="638">
        <v>4.8</v>
      </c>
      <c r="G29" s="638">
        <v>5.3</v>
      </c>
      <c r="H29" s="638">
        <v>5.5</v>
      </c>
      <c r="I29" s="638">
        <v>6.3</v>
      </c>
      <c r="J29" s="638">
        <v>6.3</v>
      </c>
      <c r="K29" s="638">
        <v>6.4</v>
      </c>
      <c r="L29" s="638">
        <v>6.6</v>
      </c>
      <c r="M29" s="638">
        <v>6.7</v>
      </c>
      <c r="N29" s="638">
        <v>6.6</v>
      </c>
      <c r="O29" s="638">
        <v>7.8</v>
      </c>
      <c r="P29" s="638">
        <v>7.6</v>
      </c>
      <c r="Q29" s="638">
        <v>7.3</v>
      </c>
    </row>
    <row r="30" spans="1:17" x14ac:dyDescent="0.25">
      <c r="A30" t="s">
        <v>26</v>
      </c>
      <c r="B30" s="638">
        <v>11.9</v>
      </c>
      <c r="C30" s="638">
        <v>11.2</v>
      </c>
      <c r="D30" s="638">
        <v>10.3</v>
      </c>
      <c r="E30" s="638">
        <v>9.4</v>
      </c>
      <c r="F30" s="638">
        <v>8.3000000000000007</v>
      </c>
      <c r="G30" s="638">
        <v>7.9</v>
      </c>
      <c r="H30" s="638">
        <v>6.9</v>
      </c>
      <c r="I30" s="638">
        <v>6.4</v>
      </c>
      <c r="J30" s="638">
        <v>6.6</v>
      </c>
      <c r="K30" s="638">
        <v>6.6</v>
      </c>
      <c r="L30" s="638">
        <v>6.8</v>
      </c>
      <c r="M30" s="638">
        <v>6.5</v>
      </c>
      <c r="N30" s="638">
        <v>5.7</v>
      </c>
      <c r="O30" s="638">
        <v>5.5</v>
      </c>
      <c r="P30" s="638">
        <v>5.7</v>
      </c>
      <c r="Q30" s="638">
        <v>5.6</v>
      </c>
    </row>
    <row r="31" spans="1:17" x14ac:dyDescent="0.25">
      <c r="A31" t="s">
        <v>27</v>
      </c>
      <c r="B31" s="638">
        <v>11.5</v>
      </c>
      <c r="C31" s="638">
        <v>10.3</v>
      </c>
      <c r="D31" s="638">
        <v>10</v>
      </c>
      <c r="E31" s="638">
        <v>15.5</v>
      </c>
      <c r="F31" s="638">
        <v>15.5</v>
      </c>
      <c r="G31" s="638">
        <v>13.4</v>
      </c>
      <c r="H31" s="638">
        <v>10.9</v>
      </c>
      <c r="I31" s="638">
        <v>11.4</v>
      </c>
      <c r="J31" s="638">
        <v>12</v>
      </c>
      <c r="K31" s="638">
        <v>14.9</v>
      </c>
      <c r="L31" s="638">
        <v>19.3</v>
      </c>
      <c r="M31" s="638">
        <v>13.6</v>
      </c>
      <c r="N31" s="638">
        <v>12.3</v>
      </c>
      <c r="O31" s="638">
        <v>9.3000000000000007</v>
      </c>
      <c r="P31" s="638">
        <v>14.4</v>
      </c>
      <c r="Q31" s="638">
        <v>12.3</v>
      </c>
    </row>
    <row r="32" spans="1:17" x14ac:dyDescent="0.25">
      <c r="A32" t="s">
        <v>28</v>
      </c>
      <c r="B32" s="638">
        <v>7.9</v>
      </c>
      <c r="C32" s="638">
        <v>7.9</v>
      </c>
      <c r="D32" s="638">
        <v>7.4</v>
      </c>
      <c r="E32" s="638">
        <v>7.8</v>
      </c>
      <c r="F32" s="638">
        <v>6.9</v>
      </c>
      <c r="G32" s="638">
        <v>7.6</v>
      </c>
      <c r="H32" s="638">
        <v>10.199999999999999</v>
      </c>
      <c r="I32" s="638">
        <v>9.1999999999999993</v>
      </c>
      <c r="J32" s="638">
        <v>8.5</v>
      </c>
      <c r="K32" s="638">
        <v>8.6</v>
      </c>
      <c r="L32" s="638">
        <v>6.9</v>
      </c>
      <c r="M32" s="638">
        <v>8.4</v>
      </c>
      <c r="N32" s="638">
        <v>7.5</v>
      </c>
      <c r="O32" s="638">
        <v>7.9</v>
      </c>
      <c r="P32" s="638">
        <v>8.6999999999999993</v>
      </c>
      <c r="Q32" s="638">
        <v>11.5</v>
      </c>
    </row>
    <row r="33" spans="1:17" x14ac:dyDescent="0.25">
      <c r="A33" t="s">
        <v>29</v>
      </c>
      <c r="B33" s="638">
        <v>12.2</v>
      </c>
      <c r="C33" s="638">
        <v>12</v>
      </c>
      <c r="D33" s="638">
        <v>13</v>
      </c>
      <c r="E33" s="638">
        <v>9.4</v>
      </c>
      <c r="F33" s="638">
        <v>10.9</v>
      </c>
      <c r="G33" s="638">
        <v>11</v>
      </c>
      <c r="H33" s="638">
        <v>10.5</v>
      </c>
      <c r="I33" s="638">
        <v>13.4</v>
      </c>
      <c r="J33" s="638">
        <v>10.6</v>
      </c>
      <c r="K33" s="638">
        <v>10.199999999999999</v>
      </c>
      <c r="L33" s="638">
        <v>5.0999999999999996</v>
      </c>
      <c r="M33" s="638">
        <v>4.0999999999999996</v>
      </c>
      <c r="N33" s="638">
        <v>6.2</v>
      </c>
      <c r="O33" s="638">
        <v>4.2</v>
      </c>
      <c r="P33" s="638">
        <v>6.3</v>
      </c>
      <c r="Q33" s="638">
        <v>5.7</v>
      </c>
    </row>
    <row r="34" spans="1:17" x14ac:dyDescent="0.25">
      <c r="A34" t="s">
        <v>30</v>
      </c>
      <c r="B34" s="638">
        <v>4.5</v>
      </c>
      <c r="C34" s="638">
        <v>6</v>
      </c>
      <c r="D34" s="638">
        <v>8.5</v>
      </c>
      <c r="E34" s="638">
        <v>6.2</v>
      </c>
      <c r="F34" s="638">
        <v>4.2</v>
      </c>
      <c r="G34" s="638">
        <v>1.4</v>
      </c>
      <c r="H34" s="638">
        <v>2</v>
      </c>
      <c r="I34" s="638">
        <v>1</v>
      </c>
      <c r="J34" s="638">
        <v>0.5</v>
      </c>
      <c r="K34" s="638">
        <v>0.5</v>
      </c>
      <c r="L34" s="638">
        <v>4</v>
      </c>
      <c r="M34" s="638">
        <v>2.2999999999999998</v>
      </c>
      <c r="N34" s="638">
        <v>1.1000000000000001</v>
      </c>
      <c r="O34" s="638">
        <v>1.2</v>
      </c>
      <c r="P34" s="638">
        <v>1.8</v>
      </c>
      <c r="Q34" s="638">
        <v>6</v>
      </c>
    </row>
    <row r="35" spans="1:17" x14ac:dyDescent="0.25">
      <c r="A35" t="s">
        <v>31</v>
      </c>
      <c r="B35" s="638">
        <v>12</v>
      </c>
      <c r="C35" s="638">
        <v>12.8</v>
      </c>
      <c r="D35" s="638">
        <v>14.3</v>
      </c>
      <c r="E35" s="638">
        <v>14.7</v>
      </c>
      <c r="F35" s="638">
        <v>14.5</v>
      </c>
      <c r="G35" s="638">
        <v>13.4</v>
      </c>
      <c r="H35" s="638">
        <v>12.1</v>
      </c>
      <c r="I35" s="638">
        <v>11.7</v>
      </c>
      <c r="J35" s="638">
        <v>10.3</v>
      </c>
      <c r="K35" s="638">
        <v>10.4</v>
      </c>
      <c r="L35" s="638">
        <v>10</v>
      </c>
      <c r="M35" s="638">
        <v>9.6</v>
      </c>
      <c r="N35" s="638">
        <v>8.8000000000000007</v>
      </c>
      <c r="O35" s="638">
        <v>7.9</v>
      </c>
      <c r="P35" s="638">
        <v>8.1</v>
      </c>
      <c r="Q35" s="638">
        <v>8.1999999999999993</v>
      </c>
    </row>
    <row r="36" spans="1:17" x14ac:dyDescent="0.25">
      <c r="A36" t="s">
        <v>32</v>
      </c>
      <c r="B36" s="638">
        <v>6.8</v>
      </c>
      <c r="C36" s="638">
        <v>6.9</v>
      </c>
      <c r="D36" s="638">
        <v>6.8</v>
      </c>
      <c r="E36" s="638">
        <v>7</v>
      </c>
      <c r="F36" s="638">
        <v>6.1</v>
      </c>
      <c r="G36" s="638">
        <v>6.3</v>
      </c>
      <c r="H36" s="638">
        <v>8</v>
      </c>
      <c r="I36" s="638">
        <v>7.7</v>
      </c>
      <c r="J36" s="638">
        <v>6.3</v>
      </c>
      <c r="K36" s="638">
        <v>6.8</v>
      </c>
      <c r="L36" s="638">
        <v>7.2</v>
      </c>
      <c r="M36" s="638">
        <v>7.1</v>
      </c>
      <c r="N36" s="638">
        <v>8.6</v>
      </c>
      <c r="O36" s="638">
        <v>8.9</v>
      </c>
      <c r="P36" s="638">
        <v>9</v>
      </c>
      <c r="Q36" s="638">
        <v>15.6</v>
      </c>
    </row>
    <row r="37" spans="1:17" x14ac:dyDescent="0.25">
      <c r="A37" t="s">
        <v>33</v>
      </c>
      <c r="B37" s="638">
        <v>12.1</v>
      </c>
      <c r="C37" s="638">
        <v>12.5</v>
      </c>
      <c r="D37" s="638">
        <v>11.3</v>
      </c>
      <c r="E37" s="638">
        <v>13.1</v>
      </c>
      <c r="F37" s="638">
        <v>14.9</v>
      </c>
      <c r="G37" s="638">
        <v>14.6</v>
      </c>
      <c r="H37" s="638">
        <v>13.7</v>
      </c>
      <c r="I37" s="638">
        <v>12</v>
      </c>
      <c r="J37" s="638">
        <v>12.2</v>
      </c>
      <c r="K37" s="638">
        <v>11.3</v>
      </c>
      <c r="L37" s="638">
        <v>10.7</v>
      </c>
      <c r="M37" s="638">
        <v>13.1</v>
      </c>
      <c r="N37" s="638">
        <v>8.6</v>
      </c>
      <c r="O37" s="638">
        <v>9.6999999999999993</v>
      </c>
      <c r="P37" s="638">
        <v>10.5</v>
      </c>
      <c r="Q37" s="638">
        <v>12.5</v>
      </c>
    </row>
    <row r="38" spans="1:17" x14ac:dyDescent="0.25">
      <c r="A38" t="s">
        <v>34</v>
      </c>
      <c r="B38" s="638">
        <v>5.3</v>
      </c>
      <c r="C38" s="638">
        <v>9.1</v>
      </c>
      <c r="D38" s="638">
        <v>12</v>
      </c>
      <c r="E38" s="638">
        <v>11.8</v>
      </c>
      <c r="F38" s="638">
        <v>10.7</v>
      </c>
      <c r="G38" s="638">
        <v>12.2</v>
      </c>
      <c r="H38" s="638">
        <v>8.1</v>
      </c>
      <c r="I38" s="638">
        <v>8.3000000000000007</v>
      </c>
      <c r="J38" s="638">
        <v>7.3</v>
      </c>
      <c r="K38" s="638">
        <v>7.9</v>
      </c>
      <c r="L38" s="638">
        <v>7.4</v>
      </c>
      <c r="M38" s="638">
        <v>6.6</v>
      </c>
      <c r="N38" s="638">
        <v>8.6999999999999993</v>
      </c>
      <c r="O38" s="638">
        <v>8.6999999999999993</v>
      </c>
      <c r="P38" s="638">
        <v>9.1</v>
      </c>
      <c r="Q38" s="638">
        <v>10.9</v>
      </c>
    </row>
    <row r="39" spans="1:17" x14ac:dyDescent="0.25">
      <c r="A39" t="s">
        <v>35</v>
      </c>
      <c r="B39" s="638">
        <v>10.8</v>
      </c>
      <c r="C39" s="638">
        <v>8.6999999999999993</v>
      </c>
      <c r="D39" s="638">
        <v>7.9</v>
      </c>
      <c r="E39" s="638">
        <v>7.4</v>
      </c>
      <c r="F39" s="638">
        <v>6.7</v>
      </c>
      <c r="G39" s="638">
        <v>6.4</v>
      </c>
      <c r="H39" s="638">
        <v>6</v>
      </c>
      <c r="I39" s="638">
        <v>6</v>
      </c>
      <c r="J39" s="638">
        <v>5.2</v>
      </c>
      <c r="K39" s="638">
        <v>4.7</v>
      </c>
      <c r="L39" s="638">
        <v>4.5</v>
      </c>
      <c r="M39" s="638">
        <v>4.5999999999999996</v>
      </c>
      <c r="N39" s="638">
        <v>4.5</v>
      </c>
      <c r="O39" s="638">
        <v>4.5</v>
      </c>
      <c r="P39" s="638">
        <v>4.5999999999999996</v>
      </c>
      <c r="Q39" s="638">
        <v>4.7</v>
      </c>
    </row>
    <row r="40" spans="1:17" x14ac:dyDescent="0.25">
      <c r="A40" t="s">
        <v>36</v>
      </c>
      <c r="B40" s="638">
        <v>5.4</v>
      </c>
      <c r="C40" s="638">
        <v>5.0999999999999996</v>
      </c>
      <c r="D40" s="638">
        <v>4.5999999999999996</v>
      </c>
      <c r="E40" s="638">
        <v>5.4</v>
      </c>
      <c r="F40" s="638">
        <v>6.6</v>
      </c>
      <c r="G40" s="638">
        <v>6.9</v>
      </c>
      <c r="H40" s="638">
        <v>7.3</v>
      </c>
      <c r="I40" s="638">
        <v>6.3</v>
      </c>
      <c r="J40" s="638">
        <v>5.2</v>
      </c>
      <c r="K40" s="638">
        <v>5.6</v>
      </c>
      <c r="L40" s="638">
        <v>7.1</v>
      </c>
      <c r="M40" s="638">
        <v>4.5999999999999996</v>
      </c>
      <c r="N40" s="638">
        <v>6.9</v>
      </c>
      <c r="O40" s="638">
        <v>10.7</v>
      </c>
      <c r="P40" s="638">
        <v>9.8000000000000007</v>
      </c>
      <c r="Q40" s="638">
        <v>8.1</v>
      </c>
    </row>
    <row r="41" spans="1:17" x14ac:dyDescent="0.25">
      <c r="A41" t="s">
        <v>37</v>
      </c>
      <c r="B41" s="638">
        <v>1.8</v>
      </c>
      <c r="C41" s="638">
        <v>1.6</v>
      </c>
      <c r="D41" s="638">
        <v>1.8</v>
      </c>
      <c r="E41" s="638">
        <v>1.5</v>
      </c>
      <c r="F41" s="638">
        <v>1.5</v>
      </c>
      <c r="G41" s="638">
        <v>1.3</v>
      </c>
      <c r="H41" s="638">
        <v>1.1000000000000001</v>
      </c>
      <c r="I41" s="638">
        <v>1</v>
      </c>
      <c r="J41" s="638">
        <v>0.7</v>
      </c>
      <c r="K41" s="638">
        <v>0.6</v>
      </c>
      <c r="L41" s="638">
        <v>0.9</v>
      </c>
      <c r="M41" s="638">
        <v>0.5</v>
      </c>
      <c r="N41" s="638">
        <v>0.6</v>
      </c>
      <c r="O41" s="638">
        <v>0.6</v>
      </c>
      <c r="P41" s="638">
        <v>1.1000000000000001</v>
      </c>
      <c r="Q41" s="638">
        <v>0.8</v>
      </c>
    </row>
    <row r="42" spans="1:17" x14ac:dyDescent="0.25">
      <c r="A42" t="s">
        <v>38</v>
      </c>
      <c r="B42" s="638">
        <v>5.8</v>
      </c>
      <c r="C42" s="638">
        <v>8.1</v>
      </c>
      <c r="D42" s="638">
        <v>10.1</v>
      </c>
      <c r="E42" s="638">
        <v>12.1</v>
      </c>
      <c r="F42" s="638">
        <v>13.4</v>
      </c>
      <c r="G42" s="638">
        <v>11.4</v>
      </c>
      <c r="H42" s="638">
        <v>10.6</v>
      </c>
      <c r="I42" s="638">
        <v>14.8</v>
      </c>
      <c r="J42" s="638">
        <v>11.5</v>
      </c>
      <c r="K42" s="638">
        <v>7.1</v>
      </c>
      <c r="L42" s="638">
        <v>7.1</v>
      </c>
      <c r="M42" s="638">
        <v>8.3000000000000007</v>
      </c>
      <c r="N42" s="638">
        <v>7.2</v>
      </c>
      <c r="O42" s="638">
        <v>10.7</v>
      </c>
      <c r="P42" s="638">
        <v>4.2</v>
      </c>
      <c r="Q42" s="638">
        <v>3.3</v>
      </c>
    </row>
    <row r="43" spans="1:17" x14ac:dyDescent="0.25">
      <c r="A43" t="s">
        <v>39</v>
      </c>
      <c r="B43" s="638">
        <v>15.2</v>
      </c>
      <c r="C43" s="638">
        <v>15.5</v>
      </c>
      <c r="D43" s="638">
        <v>16.399999999999999</v>
      </c>
      <c r="E43" s="638">
        <v>16.600000000000001</v>
      </c>
      <c r="F43" s="638">
        <v>15.9</v>
      </c>
      <c r="G43" s="638">
        <v>14.5</v>
      </c>
      <c r="H43" s="638">
        <v>16.100000000000001</v>
      </c>
      <c r="I43" s="638">
        <v>17.7</v>
      </c>
      <c r="J43" s="638">
        <v>12.7</v>
      </c>
      <c r="K43" s="638">
        <v>14.7</v>
      </c>
      <c r="L43" s="638">
        <v>11.6</v>
      </c>
      <c r="M43" s="638">
        <v>13.4</v>
      </c>
      <c r="N43" s="638">
        <v>13.2</v>
      </c>
      <c r="O43" s="638">
        <v>14.2</v>
      </c>
      <c r="P43" s="638">
        <v>15</v>
      </c>
      <c r="Q43" s="638">
        <v>14</v>
      </c>
    </row>
    <row r="44" spans="1:17" x14ac:dyDescent="0.25">
      <c r="A44" t="s">
        <v>40</v>
      </c>
      <c r="B44" s="638">
        <v>6.7</v>
      </c>
      <c r="C44" s="638">
        <v>5.9</v>
      </c>
      <c r="D44" s="638">
        <v>7.5</v>
      </c>
      <c r="E44" s="638">
        <v>10</v>
      </c>
      <c r="F44" s="638">
        <v>9.5</v>
      </c>
      <c r="G44" s="638">
        <v>9.4</v>
      </c>
      <c r="H44" s="638">
        <v>10.5</v>
      </c>
      <c r="I44" s="638">
        <v>8.3000000000000007</v>
      </c>
      <c r="J44" s="638">
        <v>8.6</v>
      </c>
      <c r="K44" s="638">
        <v>9.1999999999999993</v>
      </c>
      <c r="L44" s="638">
        <v>9.6</v>
      </c>
      <c r="M44" s="638">
        <v>8.9</v>
      </c>
      <c r="N44" s="638">
        <v>8.1</v>
      </c>
      <c r="O44" s="638">
        <v>10</v>
      </c>
      <c r="P44" s="638">
        <v>8.5</v>
      </c>
      <c r="Q44" s="638">
        <v>8.3000000000000007</v>
      </c>
    </row>
    <row r="45" spans="1:17" x14ac:dyDescent="0.25">
      <c r="A45" t="s">
        <v>41</v>
      </c>
      <c r="B45" s="638">
        <v>8.1</v>
      </c>
      <c r="C45" s="638">
        <v>10.5</v>
      </c>
      <c r="D45" s="638">
        <v>8.6</v>
      </c>
      <c r="E45" s="638">
        <v>8.9</v>
      </c>
      <c r="F45" s="638">
        <v>6.9</v>
      </c>
      <c r="G45" s="638">
        <v>5.7</v>
      </c>
      <c r="H45" s="638">
        <v>4.2</v>
      </c>
      <c r="I45" s="638">
        <v>7.8</v>
      </c>
      <c r="J45" s="638">
        <v>3.5</v>
      </c>
      <c r="K45" s="638">
        <v>2.1</v>
      </c>
      <c r="L45" s="638">
        <v>2.1</v>
      </c>
      <c r="M45" s="638">
        <v>2.1</v>
      </c>
      <c r="N45" s="638">
        <v>2.9</v>
      </c>
      <c r="O45" s="638">
        <v>2.4</v>
      </c>
      <c r="P45" s="638">
        <v>4.0999999999999996</v>
      </c>
      <c r="Q45" s="638">
        <v>4.0999999999999996</v>
      </c>
    </row>
    <row r="46" spans="1:17" x14ac:dyDescent="0.25">
      <c r="A46" t="s">
        <v>42</v>
      </c>
      <c r="B46" s="638">
        <v>3.7</v>
      </c>
      <c r="C46" s="638">
        <v>3.7</v>
      </c>
      <c r="D46" s="638">
        <v>3.7</v>
      </c>
      <c r="E46" s="638">
        <v>2.7</v>
      </c>
      <c r="F46" s="638">
        <v>2.2999999999999998</v>
      </c>
      <c r="G46" s="638">
        <v>3</v>
      </c>
      <c r="H46" s="638">
        <v>3.7</v>
      </c>
      <c r="I46" s="638">
        <v>3.9</v>
      </c>
      <c r="J46" s="638">
        <v>4.9000000000000004</v>
      </c>
      <c r="K46" s="638">
        <v>3.7</v>
      </c>
      <c r="L46" s="638">
        <v>0.7</v>
      </c>
      <c r="M46" s="638">
        <v>1.5</v>
      </c>
      <c r="N46" s="638">
        <v>1.5</v>
      </c>
      <c r="O46" s="638">
        <v>2.2999999999999998</v>
      </c>
      <c r="P46" s="638">
        <v>0.8</v>
      </c>
      <c r="Q46" s="638">
        <v>0.8</v>
      </c>
    </row>
    <row r="47" spans="1:17" x14ac:dyDescent="0.25">
      <c r="A47" t="s">
        <v>43</v>
      </c>
      <c r="B47" s="638">
        <v>4.0999999999999996</v>
      </c>
      <c r="C47" s="638">
        <v>3.6</v>
      </c>
      <c r="D47" s="638">
        <v>2.9</v>
      </c>
      <c r="E47" s="638">
        <v>3.4</v>
      </c>
      <c r="F47" s="638">
        <v>3.9</v>
      </c>
      <c r="G47" s="638">
        <v>4.5</v>
      </c>
      <c r="H47" s="638">
        <v>4.2</v>
      </c>
      <c r="I47" s="638">
        <v>4.9000000000000004</v>
      </c>
      <c r="J47" s="638">
        <v>4.2</v>
      </c>
      <c r="K47" s="638">
        <v>3.9</v>
      </c>
      <c r="L47" s="638">
        <v>3.2</v>
      </c>
      <c r="M47" s="638">
        <v>2.4</v>
      </c>
      <c r="N47" s="638">
        <v>2.2000000000000002</v>
      </c>
      <c r="O47" s="638">
        <v>2.2999999999999998</v>
      </c>
      <c r="P47" s="638">
        <v>2.2999999999999998</v>
      </c>
      <c r="Q47" s="638">
        <v>3.1</v>
      </c>
    </row>
    <row r="48" spans="1:17" x14ac:dyDescent="0.25">
      <c r="A48" t="s">
        <v>44</v>
      </c>
      <c r="B48" s="638">
        <v>5.2</v>
      </c>
      <c r="C48" s="638">
        <v>5.3</v>
      </c>
      <c r="D48" s="638">
        <v>5.2</v>
      </c>
      <c r="E48" s="638">
        <v>4.4000000000000004</v>
      </c>
      <c r="F48" s="638">
        <v>4.7</v>
      </c>
      <c r="G48" s="638">
        <v>4.5999999999999996</v>
      </c>
      <c r="H48" s="638">
        <v>3.7</v>
      </c>
      <c r="I48" s="638">
        <v>2.4</v>
      </c>
      <c r="J48" s="638">
        <v>2.4</v>
      </c>
      <c r="K48" s="638">
        <v>2.9</v>
      </c>
      <c r="L48" s="638">
        <v>4.3</v>
      </c>
      <c r="M48" s="638">
        <v>4</v>
      </c>
      <c r="N48" s="638">
        <v>3.3</v>
      </c>
      <c r="O48" s="638">
        <v>3.8</v>
      </c>
      <c r="P48" s="638">
        <v>5</v>
      </c>
      <c r="Q48" s="638">
        <v>4.4000000000000004</v>
      </c>
    </row>
    <row r="49" spans="1:17" x14ac:dyDescent="0.25">
      <c r="A49" t="s">
        <v>45</v>
      </c>
      <c r="B49" s="638">
        <v>4.8</v>
      </c>
      <c r="C49" s="638">
        <v>4.8</v>
      </c>
      <c r="D49" s="638">
        <v>5.6</v>
      </c>
      <c r="E49" s="638">
        <v>4.7</v>
      </c>
      <c r="F49" s="638">
        <v>5.7</v>
      </c>
      <c r="G49" s="638">
        <v>5</v>
      </c>
      <c r="H49" s="638">
        <v>4.4000000000000004</v>
      </c>
      <c r="I49" s="638">
        <v>3.7</v>
      </c>
      <c r="J49" s="638">
        <v>3</v>
      </c>
      <c r="K49" s="638">
        <v>3.7</v>
      </c>
      <c r="L49" s="638">
        <v>4.9000000000000004</v>
      </c>
      <c r="M49" s="638">
        <v>5.8</v>
      </c>
      <c r="N49" s="638">
        <v>6.6</v>
      </c>
      <c r="O49" s="638">
        <v>6</v>
      </c>
      <c r="P49" s="638">
        <v>6.4</v>
      </c>
      <c r="Q49" s="638">
        <v>4.3</v>
      </c>
    </row>
    <row r="50" spans="1:17" x14ac:dyDescent="0.25">
      <c r="A50" t="s">
        <v>46</v>
      </c>
      <c r="B50" s="638">
        <v>6.2</v>
      </c>
      <c r="C50" s="638">
        <v>5.7</v>
      </c>
      <c r="D50" s="638">
        <v>5.5</v>
      </c>
      <c r="E50" s="638">
        <v>4.5999999999999996</v>
      </c>
      <c r="F50" s="638">
        <v>4</v>
      </c>
      <c r="G50" s="638">
        <v>3.4</v>
      </c>
      <c r="H50" s="638">
        <v>3.6</v>
      </c>
      <c r="I50" s="638">
        <v>3.5</v>
      </c>
      <c r="J50" s="638">
        <v>3.2</v>
      </c>
      <c r="K50" s="638">
        <v>2.8</v>
      </c>
      <c r="L50" s="638">
        <v>3</v>
      </c>
      <c r="M50" s="638">
        <v>2.8</v>
      </c>
      <c r="N50" s="638">
        <v>2.7</v>
      </c>
      <c r="O50" s="638">
        <v>2.7</v>
      </c>
      <c r="P50" s="638">
        <v>2.4</v>
      </c>
      <c r="Q50" s="638">
        <v>2.1</v>
      </c>
    </row>
    <row r="51" spans="1:17" x14ac:dyDescent="0.25">
      <c r="A51" t="s">
        <v>47</v>
      </c>
      <c r="B51" s="638">
        <v>5.9</v>
      </c>
      <c r="C51" s="638">
        <v>6.2</v>
      </c>
      <c r="D51" s="638">
        <v>5.6</v>
      </c>
      <c r="E51" s="638">
        <v>5.4</v>
      </c>
      <c r="F51" s="638">
        <v>4.8</v>
      </c>
      <c r="G51" s="638">
        <v>4.0999999999999996</v>
      </c>
      <c r="H51" s="638">
        <v>3.9</v>
      </c>
      <c r="I51" s="638">
        <v>3.8</v>
      </c>
      <c r="J51" s="638">
        <v>3</v>
      </c>
      <c r="K51" s="638">
        <v>2.6</v>
      </c>
      <c r="L51" s="638">
        <v>2.9</v>
      </c>
      <c r="M51" s="638">
        <v>2.7</v>
      </c>
      <c r="N51" s="638">
        <v>2.8</v>
      </c>
      <c r="O51" s="638">
        <v>2.7</v>
      </c>
      <c r="P51" s="638">
        <v>3.4</v>
      </c>
      <c r="Q51" s="638">
        <v>3</v>
      </c>
    </row>
    <row r="52" spans="1:17" x14ac:dyDescent="0.25">
      <c r="A52" t="s">
        <v>48</v>
      </c>
      <c r="B52" s="638">
        <v>5.2</v>
      </c>
      <c r="C52" s="638">
        <v>9.1</v>
      </c>
      <c r="D52" s="638">
        <v>11.9</v>
      </c>
      <c r="E52" s="638">
        <v>10.5</v>
      </c>
      <c r="F52" s="638">
        <v>11.3</v>
      </c>
      <c r="G52" s="638">
        <v>7.5</v>
      </c>
      <c r="H52" s="638">
        <v>9.8000000000000007</v>
      </c>
      <c r="I52" s="638">
        <v>14.1</v>
      </c>
      <c r="J52" s="638">
        <v>9.9</v>
      </c>
      <c r="K52" s="638">
        <v>10.199999999999999</v>
      </c>
      <c r="L52" s="638">
        <v>15.2</v>
      </c>
      <c r="M52" s="638">
        <v>14.8</v>
      </c>
      <c r="N52" s="638">
        <v>20.100000000000001</v>
      </c>
      <c r="O52" s="638">
        <v>13.1</v>
      </c>
      <c r="P52" s="638">
        <v>14</v>
      </c>
      <c r="Q52" s="638">
        <v>13.7</v>
      </c>
    </row>
    <row r="53" spans="1:17" x14ac:dyDescent="0.25">
      <c r="A53" t="s">
        <v>49</v>
      </c>
      <c r="B53" s="638">
        <v>9.5</v>
      </c>
      <c r="C53" s="638">
        <v>9.5</v>
      </c>
      <c r="D53" s="638">
        <v>8.9</v>
      </c>
      <c r="E53" s="638">
        <v>8.9</v>
      </c>
      <c r="F53" s="638">
        <v>8.6999999999999993</v>
      </c>
      <c r="G53" s="638">
        <v>8.5</v>
      </c>
      <c r="H53" s="638">
        <v>8.6</v>
      </c>
      <c r="I53" s="638">
        <v>8.9</v>
      </c>
      <c r="J53" s="638">
        <v>7.2</v>
      </c>
      <c r="K53" s="638">
        <v>6.3</v>
      </c>
      <c r="L53" s="638">
        <v>6.9</v>
      </c>
      <c r="M53" s="638">
        <v>7</v>
      </c>
      <c r="N53" s="638">
        <v>6.8</v>
      </c>
      <c r="O53" s="638">
        <v>6.6</v>
      </c>
      <c r="P53" s="638">
        <v>7.4</v>
      </c>
      <c r="Q53" s="638">
        <v>7.4</v>
      </c>
    </row>
    <row r="54" spans="1:17" x14ac:dyDescent="0.25">
      <c r="A54" t="s">
        <v>50</v>
      </c>
      <c r="B54" s="638">
        <v>15.4</v>
      </c>
      <c r="C54" s="638">
        <v>13.5</v>
      </c>
      <c r="D54" s="638">
        <v>12.1</v>
      </c>
      <c r="E54" s="638">
        <v>10.6</v>
      </c>
      <c r="F54" s="638">
        <v>10</v>
      </c>
      <c r="G54" s="638">
        <v>10.5</v>
      </c>
      <c r="H54" s="638">
        <v>9.6999999999999993</v>
      </c>
      <c r="I54" s="638">
        <v>9</v>
      </c>
      <c r="J54" s="638">
        <v>8.3000000000000007</v>
      </c>
      <c r="K54" s="638">
        <v>8.6999999999999993</v>
      </c>
      <c r="L54" s="638">
        <v>7.4</v>
      </c>
      <c r="M54" s="638">
        <v>6.5</v>
      </c>
      <c r="N54" s="638">
        <v>5.6</v>
      </c>
      <c r="O54" s="638">
        <v>5.3</v>
      </c>
      <c r="P54" s="638">
        <v>6.2</v>
      </c>
      <c r="Q54" s="638">
        <v>6.3</v>
      </c>
    </row>
    <row r="55" spans="1:17" x14ac:dyDescent="0.25">
      <c r="A55" t="s">
        <v>51</v>
      </c>
      <c r="B55" s="638">
        <v>1.4</v>
      </c>
      <c r="C55" s="638">
        <v>1.9</v>
      </c>
      <c r="D55" s="638">
        <v>2.1</v>
      </c>
      <c r="E55" s="638">
        <v>2.8</v>
      </c>
      <c r="F55" s="638">
        <v>3.1</v>
      </c>
      <c r="G55" s="638">
        <v>4.0999999999999996</v>
      </c>
      <c r="H55" s="638">
        <v>5.8</v>
      </c>
      <c r="I55" s="638">
        <v>3.8</v>
      </c>
      <c r="J55" s="638">
        <v>2.7</v>
      </c>
      <c r="K55" s="638">
        <v>2.8</v>
      </c>
      <c r="L55" s="638">
        <v>2.6</v>
      </c>
      <c r="M55" s="638">
        <v>4.9000000000000004</v>
      </c>
      <c r="N55" s="638">
        <v>7.1</v>
      </c>
      <c r="O55" s="638">
        <v>3.9</v>
      </c>
      <c r="P55" s="638">
        <v>4.2</v>
      </c>
      <c r="Q55" s="638">
        <v>2.4</v>
      </c>
    </row>
    <row r="56" spans="1:17" x14ac:dyDescent="0.25">
      <c r="A56" t="s">
        <v>52</v>
      </c>
      <c r="B56" s="638">
        <v>11.2</v>
      </c>
      <c r="C56" s="638">
        <v>11.3</v>
      </c>
      <c r="D56" s="638">
        <v>11.2</v>
      </c>
      <c r="E56" s="638">
        <v>10.9</v>
      </c>
      <c r="F56" s="638">
        <v>10.8</v>
      </c>
      <c r="G56" s="638">
        <v>10.3</v>
      </c>
      <c r="H56" s="638">
        <v>9.3000000000000007</v>
      </c>
      <c r="I56" s="638">
        <v>8.6999999999999993</v>
      </c>
      <c r="J56" s="638">
        <v>7.6</v>
      </c>
      <c r="K56" s="638">
        <v>7.3</v>
      </c>
      <c r="L56" s="638">
        <v>7.2</v>
      </c>
      <c r="M56" s="638">
        <v>8.6</v>
      </c>
      <c r="N56" s="638">
        <v>8.6</v>
      </c>
      <c r="O56" s="638">
        <v>9.8000000000000007</v>
      </c>
      <c r="P56" s="638">
        <v>10.4</v>
      </c>
      <c r="Q56" s="638">
        <v>11.4</v>
      </c>
    </row>
    <row r="57" spans="1:17" x14ac:dyDescent="0.25">
      <c r="A57" t="s">
        <v>53</v>
      </c>
      <c r="B57" s="638">
        <v>7.5</v>
      </c>
      <c r="C57" s="638">
        <v>7.3</v>
      </c>
      <c r="D57" s="638">
        <v>6.7</v>
      </c>
      <c r="E57" s="638">
        <v>6.5</v>
      </c>
      <c r="F57" s="638">
        <v>6.2</v>
      </c>
      <c r="G57" s="638">
        <v>5.8</v>
      </c>
      <c r="H57" s="638">
        <v>5.6</v>
      </c>
      <c r="I57" s="638">
        <v>5.0999999999999996</v>
      </c>
      <c r="J57" s="638">
        <v>4.3</v>
      </c>
      <c r="K57" s="638">
        <v>4.0999999999999996</v>
      </c>
      <c r="L57" s="638">
        <v>3.8</v>
      </c>
      <c r="M57" s="638">
        <v>3.4</v>
      </c>
      <c r="N57" s="638">
        <v>3.5</v>
      </c>
      <c r="O57" s="638">
        <v>3.2</v>
      </c>
      <c r="P57" s="638">
        <v>2.8</v>
      </c>
      <c r="Q57" s="638">
        <v>2.7</v>
      </c>
    </row>
    <row r="58" spans="1:17" x14ac:dyDescent="0.25">
      <c r="A58" t="s">
        <v>54</v>
      </c>
      <c r="B58" s="638">
        <v>9.3000000000000007</v>
      </c>
      <c r="C58" s="638">
        <v>6.9</v>
      </c>
      <c r="D58" s="638">
        <v>5.5</v>
      </c>
      <c r="E58" s="638">
        <v>5.6</v>
      </c>
      <c r="F58" s="638">
        <v>5.2</v>
      </c>
      <c r="G58" s="638">
        <v>4.8</v>
      </c>
      <c r="H58" s="638">
        <v>5.7</v>
      </c>
      <c r="I58" s="638">
        <v>5</v>
      </c>
      <c r="J58" s="638">
        <v>4.5999999999999996</v>
      </c>
      <c r="K58" s="638">
        <v>4.4000000000000004</v>
      </c>
      <c r="L58" s="638">
        <v>4</v>
      </c>
      <c r="M58" s="638">
        <v>3.3</v>
      </c>
      <c r="N58" s="638">
        <v>2.9</v>
      </c>
      <c r="O58" s="638">
        <v>2.7</v>
      </c>
      <c r="P58" s="638">
        <v>2.2000000000000002</v>
      </c>
      <c r="Q58" s="638">
        <v>2.2000000000000002</v>
      </c>
    </row>
    <row r="59" spans="1:17" x14ac:dyDescent="0.25">
      <c r="A59" t="s">
        <v>55</v>
      </c>
      <c r="B59" s="638">
        <v>9.1999999999999993</v>
      </c>
      <c r="C59" s="638">
        <v>9.6</v>
      </c>
      <c r="D59" s="638">
        <v>9.4</v>
      </c>
      <c r="E59" s="638">
        <v>9.3000000000000007</v>
      </c>
      <c r="F59" s="638">
        <v>9.3000000000000007</v>
      </c>
      <c r="G59" s="638">
        <v>9.3000000000000007</v>
      </c>
      <c r="H59" s="638">
        <v>9.4</v>
      </c>
      <c r="I59" s="638">
        <v>8.1999999999999993</v>
      </c>
      <c r="J59" s="638">
        <v>6.7</v>
      </c>
      <c r="K59" s="638">
        <v>6</v>
      </c>
      <c r="L59" s="638">
        <v>6.4</v>
      </c>
      <c r="M59" s="638">
        <v>6.3</v>
      </c>
      <c r="N59" s="638">
        <v>5.9</v>
      </c>
      <c r="O59" s="638">
        <v>7.1</v>
      </c>
      <c r="P59" s="638">
        <v>8.1</v>
      </c>
      <c r="Q59" s="638">
        <v>7.9</v>
      </c>
    </row>
    <row r="60" spans="1:17" x14ac:dyDescent="0.25">
      <c r="A60" t="s">
        <v>56</v>
      </c>
      <c r="B60" s="638">
        <v>6.9</v>
      </c>
      <c r="C60" s="638">
        <v>6.6</v>
      </c>
      <c r="D60" s="638">
        <v>7.3</v>
      </c>
      <c r="E60" s="638">
        <v>7.3</v>
      </c>
      <c r="F60" s="638">
        <v>5.9</v>
      </c>
      <c r="G60" s="638">
        <v>6.7</v>
      </c>
      <c r="H60" s="638">
        <v>7</v>
      </c>
      <c r="I60" s="638">
        <v>7.1</v>
      </c>
      <c r="J60" s="638">
        <v>6.6</v>
      </c>
      <c r="K60" s="638">
        <v>6.5</v>
      </c>
      <c r="L60" s="638">
        <v>6.3</v>
      </c>
      <c r="M60" s="638">
        <v>7</v>
      </c>
      <c r="N60" s="638">
        <v>8</v>
      </c>
      <c r="O60" s="638">
        <v>8</v>
      </c>
      <c r="P60" s="638">
        <v>6.8</v>
      </c>
      <c r="Q60" s="638">
        <v>5.9</v>
      </c>
    </row>
    <row r="61" spans="1:17" x14ac:dyDescent="0.25">
      <c r="A61" t="s">
        <v>57</v>
      </c>
      <c r="B61" s="638">
        <v>2</v>
      </c>
      <c r="C61" s="638">
        <v>1.8</v>
      </c>
      <c r="D61" s="638">
        <v>1.6</v>
      </c>
      <c r="E61" s="638">
        <v>1.7</v>
      </c>
      <c r="F61" s="638">
        <v>2</v>
      </c>
      <c r="G61" s="638">
        <v>2.1</v>
      </c>
      <c r="H61" s="638">
        <v>2</v>
      </c>
      <c r="I61" s="638">
        <v>1.9</v>
      </c>
      <c r="J61" s="638">
        <v>1.6</v>
      </c>
      <c r="K61" s="638">
        <v>1.3</v>
      </c>
      <c r="L61" s="638">
        <v>1</v>
      </c>
      <c r="M61" s="638">
        <v>1.3</v>
      </c>
      <c r="N61" s="638">
        <v>1.2</v>
      </c>
      <c r="O61" s="638">
        <v>1.5</v>
      </c>
      <c r="P61" s="638">
        <v>1.2</v>
      </c>
      <c r="Q61" s="638">
        <v>1.1000000000000001</v>
      </c>
    </row>
    <row r="62" spans="1:17" x14ac:dyDescent="0.25">
      <c r="A62" t="s">
        <v>58</v>
      </c>
      <c r="B62" s="638">
        <v>3</v>
      </c>
      <c r="C62" s="638">
        <v>2.9</v>
      </c>
      <c r="D62" s="638">
        <v>3.1</v>
      </c>
      <c r="E62" s="638">
        <v>2.9</v>
      </c>
      <c r="F62" s="638">
        <v>3.2</v>
      </c>
      <c r="G62" s="638">
        <v>4.3</v>
      </c>
      <c r="H62" s="638">
        <v>4.9000000000000004</v>
      </c>
      <c r="I62" s="638">
        <v>4.9000000000000004</v>
      </c>
      <c r="J62" s="638">
        <v>4.5999999999999996</v>
      </c>
      <c r="K62" s="638">
        <v>5</v>
      </c>
      <c r="L62" s="638">
        <v>4.8</v>
      </c>
      <c r="M62" s="638">
        <v>4.4000000000000004</v>
      </c>
      <c r="N62" s="638">
        <v>4.4000000000000004</v>
      </c>
      <c r="O62" s="638">
        <v>5.7</v>
      </c>
      <c r="P62" s="638">
        <v>4.9000000000000004</v>
      </c>
      <c r="Q62" s="638">
        <v>4.7</v>
      </c>
    </row>
    <row r="63" spans="1:17" x14ac:dyDescent="0.25">
      <c r="A63" t="s">
        <v>59</v>
      </c>
      <c r="B63" s="638">
        <v>4.7</v>
      </c>
      <c r="C63" s="638">
        <v>4.2</v>
      </c>
      <c r="D63" s="638">
        <v>4.4000000000000004</v>
      </c>
      <c r="E63" s="638">
        <v>3.8</v>
      </c>
      <c r="F63" s="638">
        <v>3.5</v>
      </c>
      <c r="G63" s="638">
        <v>3.6</v>
      </c>
      <c r="H63" s="638">
        <v>3.5</v>
      </c>
      <c r="I63" s="638">
        <v>3.2</v>
      </c>
      <c r="J63" s="638">
        <v>2.7</v>
      </c>
      <c r="K63" s="638">
        <v>2.1</v>
      </c>
      <c r="L63" s="638">
        <v>1.6</v>
      </c>
      <c r="M63" s="638">
        <v>1.6</v>
      </c>
      <c r="N63" s="638">
        <v>1.5</v>
      </c>
      <c r="O63" s="638">
        <v>1.3</v>
      </c>
      <c r="P63" s="638">
        <v>1.3</v>
      </c>
      <c r="Q63" s="638">
        <v>1.4</v>
      </c>
    </row>
    <row r="64" spans="1:17" x14ac:dyDescent="0.25">
      <c r="A64" t="s">
        <v>60</v>
      </c>
      <c r="B64" s="638">
        <v>4.8</v>
      </c>
      <c r="C64" s="638">
        <v>4</v>
      </c>
      <c r="D64" s="638">
        <v>4.5</v>
      </c>
      <c r="E64" s="638">
        <v>4.5</v>
      </c>
      <c r="F64" s="638">
        <v>5.0999999999999996</v>
      </c>
      <c r="G64" s="638">
        <v>4.9000000000000004</v>
      </c>
      <c r="H64" s="638">
        <v>4.5</v>
      </c>
      <c r="I64" s="638">
        <v>4.8</v>
      </c>
      <c r="J64" s="638">
        <v>3.4</v>
      </c>
      <c r="K64" s="638">
        <v>4.5999999999999996</v>
      </c>
      <c r="L64" s="638">
        <v>4.2</v>
      </c>
      <c r="M64" s="638">
        <v>5</v>
      </c>
      <c r="N64" s="638">
        <v>5</v>
      </c>
      <c r="O64" s="638">
        <v>4.8</v>
      </c>
      <c r="P64" s="638">
        <v>3.8</v>
      </c>
      <c r="Q64" s="638">
        <v>3.4</v>
      </c>
    </row>
    <row r="65" spans="1:17" x14ac:dyDescent="0.25">
      <c r="A65" t="s">
        <v>61</v>
      </c>
      <c r="B65" s="638">
        <v>12.2</v>
      </c>
      <c r="C65" s="638">
        <v>11.7</v>
      </c>
      <c r="D65" s="638">
        <v>12.6</v>
      </c>
      <c r="E65" s="638">
        <v>12.5</v>
      </c>
      <c r="F65" s="638">
        <v>13.3</v>
      </c>
      <c r="G65" s="638">
        <v>13.7</v>
      </c>
      <c r="H65" s="638">
        <v>13.3</v>
      </c>
      <c r="I65" s="638">
        <v>14.9</v>
      </c>
      <c r="J65" s="638">
        <v>14.4</v>
      </c>
      <c r="K65" s="638">
        <v>13.2</v>
      </c>
      <c r="L65" s="638">
        <v>13</v>
      </c>
      <c r="M65" s="638">
        <v>12.1</v>
      </c>
      <c r="N65" s="638">
        <v>12.9</v>
      </c>
      <c r="O65" s="638">
        <v>14.7</v>
      </c>
      <c r="P65" s="638">
        <v>14.5</v>
      </c>
      <c r="Q65" s="638">
        <v>12.1</v>
      </c>
    </row>
    <row r="66" spans="1:17" x14ac:dyDescent="0.25">
      <c r="A66" t="s">
        <v>62</v>
      </c>
      <c r="B66" s="638">
        <v>7.2</v>
      </c>
      <c r="C66" s="638">
        <v>6.2</v>
      </c>
      <c r="D66" s="638">
        <v>6.7</v>
      </c>
      <c r="E66" s="638">
        <v>19.399999999999999</v>
      </c>
      <c r="F66" s="638">
        <v>22.8</v>
      </c>
      <c r="G66" s="638">
        <v>10</v>
      </c>
      <c r="H66" s="638">
        <v>10.3</v>
      </c>
      <c r="I66" s="638">
        <v>10.9</v>
      </c>
      <c r="J66" s="638">
        <v>24.4</v>
      </c>
      <c r="K66" s="638">
        <v>10.9</v>
      </c>
      <c r="L66" s="638">
        <v>6.7</v>
      </c>
      <c r="M66" s="638">
        <v>2.4</v>
      </c>
      <c r="N66" s="638">
        <v>2.5</v>
      </c>
      <c r="O66" s="638">
        <v>0</v>
      </c>
      <c r="P66" s="638">
        <v>0</v>
      </c>
      <c r="Q66" s="638">
        <v>5.4</v>
      </c>
    </row>
    <row r="67" spans="1:17" x14ac:dyDescent="0.25">
      <c r="A67" t="s">
        <v>63</v>
      </c>
      <c r="B67" s="638">
        <v>17.600000000000001</v>
      </c>
      <c r="C67" s="638">
        <v>18.100000000000001</v>
      </c>
      <c r="D67" s="638">
        <v>20.2</v>
      </c>
      <c r="E67" s="638">
        <v>18.100000000000001</v>
      </c>
      <c r="F67" s="638">
        <v>14.7</v>
      </c>
      <c r="G67" s="638">
        <v>16.100000000000001</v>
      </c>
      <c r="H67" s="638">
        <v>15</v>
      </c>
      <c r="I67" s="638">
        <v>13.8</v>
      </c>
      <c r="J67" s="638">
        <v>12.1</v>
      </c>
      <c r="K67" s="638">
        <v>12.1</v>
      </c>
      <c r="L67" s="638">
        <v>11.6</v>
      </c>
      <c r="M67" s="638">
        <v>9.5</v>
      </c>
      <c r="N67" s="638">
        <v>9.9</v>
      </c>
      <c r="O67" s="638">
        <v>12.7</v>
      </c>
      <c r="P67" s="638">
        <v>13.8</v>
      </c>
      <c r="Q67" s="638">
        <v>13.6</v>
      </c>
    </row>
    <row r="68" spans="1:17" x14ac:dyDescent="0.25">
      <c r="A68" t="s">
        <v>64</v>
      </c>
      <c r="B68" s="638">
        <v>3.2</v>
      </c>
      <c r="C68" s="638">
        <v>4</v>
      </c>
      <c r="D68" s="638">
        <v>4.3</v>
      </c>
      <c r="E68" s="638">
        <v>4.5999999999999996</v>
      </c>
      <c r="F68" s="638">
        <v>5.2</v>
      </c>
      <c r="G68" s="638">
        <v>5.4</v>
      </c>
      <c r="H68" s="638">
        <v>5.5</v>
      </c>
      <c r="I68" s="638">
        <v>4.2</v>
      </c>
      <c r="J68" s="638">
        <v>4.0999999999999996</v>
      </c>
      <c r="K68" s="638">
        <v>3.7</v>
      </c>
      <c r="L68" s="638">
        <v>3.6</v>
      </c>
      <c r="M68" s="638">
        <v>3.7</v>
      </c>
      <c r="N68" s="638">
        <v>4.3</v>
      </c>
      <c r="O68" s="638">
        <v>4.9000000000000004</v>
      </c>
      <c r="P68" s="638">
        <v>4.5</v>
      </c>
      <c r="Q68" s="638">
        <v>4.7</v>
      </c>
    </row>
    <row r="69" spans="1:17" x14ac:dyDescent="0.25">
      <c r="A69" t="s">
        <v>65</v>
      </c>
      <c r="B69" s="638">
        <v>3.9</v>
      </c>
      <c r="C69" s="638">
        <v>4.3</v>
      </c>
      <c r="D69" s="638">
        <v>4.5</v>
      </c>
      <c r="E69" s="638">
        <v>4.3</v>
      </c>
      <c r="F69" s="638">
        <v>4.5</v>
      </c>
      <c r="G69" s="638">
        <v>5</v>
      </c>
      <c r="H69" s="638">
        <v>5.3</v>
      </c>
      <c r="I69" s="638">
        <v>5.4</v>
      </c>
      <c r="J69" s="638">
        <v>5</v>
      </c>
      <c r="K69" s="638">
        <v>4.7</v>
      </c>
      <c r="L69" s="638">
        <v>4.7</v>
      </c>
      <c r="M69" s="638">
        <v>5.4</v>
      </c>
      <c r="N69" s="638">
        <v>5.6</v>
      </c>
      <c r="O69" s="638">
        <v>5.0999999999999996</v>
      </c>
      <c r="P69" s="638">
        <v>4.5999999999999996</v>
      </c>
      <c r="Q69" s="638">
        <v>4</v>
      </c>
    </row>
    <row r="70" spans="1:17" x14ac:dyDescent="0.25">
      <c r="A70" t="s">
        <v>66</v>
      </c>
      <c r="B70" s="638">
        <v>5.8</v>
      </c>
      <c r="C70" s="638">
        <v>5.7</v>
      </c>
      <c r="D70" s="638">
        <v>6.7</v>
      </c>
      <c r="E70" s="638">
        <v>6.2</v>
      </c>
      <c r="F70" s="638">
        <v>5.6</v>
      </c>
      <c r="G70" s="638">
        <v>5.3</v>
      </c>
      <c r="H70" s="638">
        <v>4.5</v>
      </c>
      <c r="I70" s="638">
        <v>4.5999999999999996</v>
      </c>
      <c r="J70" s="638">
        <v>5.0999999999999996</v>
      </c>
      <c r="K70" s="638">
        <v>5.6</v>
      </c>
      <c r="L70" s="638">
        <v>5.7</v>
      </c>
      <c r="M70" s="638">
        <v>6.3</v>
      </c>
      <c r="N70" s="638">
        <v>5.9</v>
      </c>
      <c r="O70" s="638">
        <v>6.7</v>
      </c>
      <c r="P70" s="638">
        <v>6.5</v>
      </c>
      <c r="Q70" s="638">
        <v>6.1</v>
      </c>
    </row>
    <row r="71" spans="1:17" x14ac:dyDescent="0.25">
      <c r="A71" t="s">
        <v>67</v>
      </c>
      <c r="B71" s="638">
        <v>14.4</v>
      </c>
      <c r="C71" s="638">
        <v>13.7</v>
      </c>
      <c r="D71" s="638">
        <v>13.7</v>
      </c>
      <c r="E71" s="638">
        <v>12.7</v>
      </c>
      <c r="F71" s="638">
        <v>12.1</v>
      </c>
      <c r="G71" s="638">
        <v>11.1</v>
      </c>
      <c r="H71" s="638">
        <v>8.1999999999999993</v>
      </c>
      <c r="I71" s="638">
        <v>7.2</v>
      </c>
      <c r="J71" s="638">
        <v>6.1</v>
      </c>
      <c r="K71" s="638">
        <v>7.3</v>
      </c>
      <c r="L71" s="638">
        <v>8.4</v>
      </c>
      <c r="M71" s="638">
        <v>8.9</v>
      </c>
      <c r="N71" s="638">
        <v>9.1</v>
      </c>
      <c r="O71" s="638">
        <v>7.9</v>
      </c>
      <c r="P71" s="638">
        <v>6.5</v>
      </c>
      <c r="Q71" s="638">
        <v>7.6</v>
      </c>
    </row>
    <row r="72" spans="1:17" x14ac:dyDescent="0.25">
      <c r="A72" t="s">
        <v>68</v>
      </c>
      <c r="B72" s="638">
        <v>10.8</v>
      </c>
      <c r="C72" s="638">
        <v>11.9</v>
      </c>
      <c r="D72" s="638">
        <v>14</v>
      </c>
      <c r="E72" s="638">
        <v>14.2</v>
      </c>
      <c r="F72" s="638">
        <v>12.6</v>
      </c>
      <c r="G72" s="638">
        <v>14</v>
      </c>
      <c r="H72" s="638">
        <v>17.399999999999999</v>
      </c>
      <c r="I72" s="638">
        <v>16</v>
      </c>
      <c r="J72" s="638">
        <v>13.1</v>
      </c>
      <c r="K72" s="638">
        <v>12.8</v>
      </c>
      <c r="L72" s="638">
        <v>15.8</v>
      </c>
      <c r="M72" s="638">
        <v>16</v>
      </c>
      <c r="N72" s="638">
        <v>12.8</v>
      </c>
      <c r="O72" s="638">
        <v>13.7</v>
      </c>
      <c r="P72" s="638">
        <v>15.4</v>
      </c>
      <c r="Q72" s="638">
        <v>17.8</v>
      </c>
    </row>
    <row r="73" spans="1:17" x14ac:dyDescent="0.25">
      <c r="A73" t="s">
        <v>69</v>
      </c>
      <c r="B73" s="638">
        <v>12.3</v>
      </c>
      <c r="C73" s="638">
        <v>15.8</v>
      </c>
      <c r="D73" s="638">
        <v>13.3</v>
      </c>
      <c r="E73" s="638">
        <v>12.7</v>
      </c>
      <c r="F73" s="638">
        <v>14.1</v>
      </c>
      <c r="G73" s="638">
        <v>10.6</v>
      </c>
      <c r="H73" s="638">
        <v>17.8</v>
      </c>
      <c r="I73" s="638">
        <v>16.899999999999999</v>
      </c>
      <c r="J73" s="638">
        <v>15.5</v>
      </c>
      <c r="K73" s="638">
        <v>10.9</v>
      </c>
      <c r="L73" s="638">
        <v>19.600000000000001</v>
      </c>
      <c r="M73" s="638">
        <v>18.7</v>
      </c>
      <c r="N73" s="638">
        <v>31.1</v>
      </c>
      <c r="O73" s="638">
        <v>32.700000000000003</v>
      </c>
      <c r="P73" s="638">
        <v>24.8</v>
      </c>
      <c r="Q73" s="638">
        <v>27.3</v>
      </c>
    </row>
    <row r="74" spans="1:17" x14ac:dyDescent="0.25">
      <c r="A74" t="s">
        <v>70</v>
      </c>
      <c r="B74" s="638">
        <v>12.2</v>
      </c>
      <c r="C74" s="638">
        <v>11.3</v>
      </c>
      <c r="D74" s="638">
        <v>10.8</v>
      </c>
      <c r="E74" s="638">
        <v>10.3</v>
      </c>
      <c r="F74" s="638">
        <v>10.7</v>
      </c>
      <c r="G74" s="638">
        <v>11.5</v>
      </c>
      <c r="H74" s="638">
        <v>10</v>
      </c>
      <c r="I74" s="638">
        <v>8.6999999999999993</v>
      </c>
      <c r="J74" s="638">
        <v>8</v>
      </c>
      <c r="K74" s="638">
        <v>7.5</v>
      </c>
      <c r="L74" s="638">
        <v>6.7</v>
      </c>
      <c r="M74" s="638">
        <v>7.7</v>
      </c>
      <c r="N74" s="638">
        <v>9.6</v>
      </c>
      <c r="O74" s="638">
        <v>8.9</v>
      </c>
      <c r="P74" s="638">
        <v>9.5</v>
      </c>
      <c r="Q74" s="638">
        <v>8.6</v>
      </c>
    </row>
    <row r="75" spans="1:17" x14ac:dyDescent="0.25">
      <c r="A75" t="s">
        <v>71</v>
      </c>
      <c r="B75" s="638">
        <v>8.6</v>
      </c>
      <c r="C75" s="638">
        <v>9</v>
      </c>
      <c r="D75" s="638">
        <v>10.7</v>
      </c>
      <c r="E75" s="638">
        <v>12.2</v>
      </c>
      <c r="F75" s="638">
        <v>12.6</v>
      </c>
      <c r="G75" s="638">
        <v>10.8</v>
      </c>
      <c r="H75" s="638">
        <v>12.5</v>
      </c>
      <c r="I75" s="638">
        <v>8.4</v>
      </c>
      <c r="J75" s="638">
        <v>9.1999999999999993</v>
      </c>
      <c r="K75" s="638">
        <v>10.4</v>
      </c>
      <c r="L75" s="638">
        <v>10.1</v>
      </c>
      <c r="M75" s="638">
        <v>11.1</v>
      </c>
      <c r="N75" s="638">
        <v>11.9</v>
      </c>
      <c r="O75" s="638">
        <v>7.4</v>
      </c>
      <c r="P75" s="638">
        <v>11.5</v>
      </c>
      <c r="Q75" s="638">
        <v>9.5</v>
      </c>
    </row>
    <row r="76" spans="1:17" x14ac:dyDescent="0.25">
      <c r="A76" t="s">
        <v>72</v>
      </c>
      <c r="B76" s="638">
        <v>2.5</v>
      </c>
      <c r="C76" s="638">
        <v>2.5</v>
      </c>
      <c r="D76" s="638">
        <v>2.2000000000000002</v>
      </c>
      <c r="E76" s="638">
        <v>2.1</v>
      </c>
      <c r="F76" s="638">
        <v>2.1</v>
      </c>
      <c r="G76" s="638">
        <v>2.1</v>
      </c>
      <c r="H76" s="638">
        <v>2.4</v>
      </c>
      <c r="I76" s="638">
        <v>2.1</v>
      </c>
      <c r="J76" s="638">
        <v>2.2000000000000002</v>
      </c>
      <c r="K76" s="638">
        <v>2.4</v>
      </c>
      <c r="L76" s="638">
        <v>2.6</v>
      </c>
      <c r="M76" s="638">
        <v>3.4</v>
      </c>
      <c r="N76" s="638">
        <v>3.5</v>
      </c>
      <c r="O76" s="638">
        <v>3</v>
      </c>
      <c r="P76" s="638">
        <v>3.4</v>
      </c>
      <c r="Q76" s="638">
        <v>3</v>
      </c>
    </row>
    <row r="77" spans="1:17" x14ac:dyDescent="0.25">
      <c r="A77" t="s">
        <v>73</v>
      </c>
      <c r="B77" s="638">
        <v>9</v>
      </c>
      <c r="C77" s="638">
        <v>8.8000000000000007</v>
      </c>
      <c r="D77" s="638">
        <v>8.6</v>
      </c>
      <c r="E77" s="638">
        <v>7.8</v>
      </c>
      <c r="F77" s="638">
        <v>8.1999999999999993</v>
      </c>
      <c r="G77" s="638">
        <v>7.6</v>
      </c>
      <c r="H77" s="638">
        <v>8.8000000000000007</v>
      </c>
      <c r="I77" s="638">
        <v>7.6</v>
      </c>
      <c r="J77" s="638">
        <v>8</v>
      </c>
      <c r="K77" s="638">
        <v>8.8000000000000007</v>
      </c>
      <c r="L77" s="638">
        <v>7.6</v>
      </c>
      <c r="M77" s="638">
        <v>7.1</v>
      </c>
      <c r="N77" s="638">
        <v>6.4</v>
      </c>
      <c r="O77" s="638">
        <v>6</v>
      </c>
      <c r="P77" s="638">
        <v>7.4</v>
      </c>
      <c r="Q77" s="638">
        <v>6.2</v>
      </c>
    </row>
    <row r="78" spans="1:17" x14ac:dyDescent="0.25">
      <c r="A78" t="s">
        <v>74</v>
      </c>
      <c r="B78" s="638">
        <v>27.6</v>
      </c>
      <c r="C78" s="638">
        <v>24.2</v>
      </c>
      <c r="D78" s="638">
        <v>22.4</v>
      </c>
      <c r="E78" s="638">
        <v>18.3</v>
      </c>
      <c r="F78" s="638">
        <v>13.5</v>
      </c>
      <c r="G78" s="638">
        <v>14.8</v>
      </c>
      <c r="H78" s="638">
        <v>12.8</v>
      </c>
      <c r="I78" s="638">
        <v>11.9</v>
      </c>
      <c r="J78" s="638">
        <v>10.3</v>
      </c>
      <c r="K78" s="638">
        <v>8.1</v>
      </c>
      <c r="L78" s="638">
        <v>7.6</v>
      </c>
      <c r="M78" s="638">
        <v>7.2</v>
      </c>
      <c r="N78" s="638">
        <v>7.4</v>
      </c>
      <c r="O78" s="638">
        <v>9.6999999999999993</v>
      </c>
      <c r="P78" s="638">
        <v>9.1</v>
      </c>
      <c r="Q78" s="638">
        <v>12.6</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1398</v>
      </c>
    </row>
    <row r="105" spans="1:1" x14ac:dyDescent="0.25">
      <c r="A105" s="636">
        <v>42610.589375000003</v>
      </c>
    </row>
  </sheetData>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7.26953125" style="296" customWidth="1"/>
    <col min="18" max="78" width="8.7265625" style="296"/>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1880</v>
      </c>
    </row>
    <row r="12" spans="1:17" x14ac:dyDescent="0.25">
      <c r="A12" t="s">
        <v>1795</v>
      </c>
    </row>
    <row r="14" spans="1:17" x14ac:dyDescent="0.25">
      <c r="A14" t="s">
        <v>1882</v>
      </c>
    </row>
    <row r="16" spans="1:17" x14ac:dyDescent="0.25">
      <c r="B16" s="296" t="s">
        <v>1797</v>
      </c>
    </row>
    <row r="17" spans="1:17" x14ac:dyDescent="0.25">
      <c r="B17" s="296">
        <v>36708</v>
      </c>
      <c r="C17" s="296">
        <v>37073</v>
      </c>
      <c r="D17" s="296">
        <v>37438</v>
      </c>
      <c r="E17" s="296">
        <v>37803</v>
      </c>
      <c r="F17" s="296">
        <v>38169</v>
      </c>
      <c r="G17" s="296">
        <v>38534</v>
      </c>
      <c r="H17" s="296">
        <v>38899</v>
      </c>
      <c r="I17" s="296">
        <v>39264</v>
      </c>
      <c r="J17" s="296">
        <v>39630</v>
      </c>
      <c r="K17" s="296">
        <v>39995</v>
      </c>
      <c r="L17" s="296">
        <v>40360</v>
      </c>
      <c r="M17" s="296">
        <v>40725</v>
      </c>
      <c r="N17" s="296">
        <v>41091</v>
      </c>
      <c r="O17" s="296">
        <v>41456</v>
      </c>
      <c r="P17" s="296">
        <v>41821</v>
      </c>
      <c r="Q17" s="296">
        <v>42186</v>
      </c>
    </row>
    <row r="18" spans="1:17"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row>
    <row r="19" spans="1:17" x14ac:dyDescent="0.25">
      <c r="A19" t="s">
        <v>484</v>
      </c>
    </row>
    <row r="20" spans="1:17" x14ac:dyDescent="0.25">
      <c r="A20" t="s">
        <v>485</v>
      </c>
      <c r="B20" s="296">
        <v>26922</v>
      </c>
      <c r="C20" s="296">
        <v>24981</v>
      </c>
      <c r="D20" s="296">
        <v>23804</v>
      </c>
      <c r="E20" s="296">
        <v>22257</v>
      </c>
      <c r="F20" s="296">
        <v>20985</v>
      </c>
      <c r="G20" s="296">
        <v>19949</v>
      </c>
      <c r="H20" s="296">
        <v>18829</v>
      </c>
      <c r="I20" s="296">
        <v>17776</v>
      </c>
      <c r="J20" s="296">
        <v>15508</v>
      </c>
      <c r="K20" s="296">
        <v>13994</v>
      </c>
      <c r="L20" s="296">
        <v>13148</v>
      </c>
      <c r="M20" s="296">
        <v>13020</v>
      </c>
      <c r="N20" s="296">
        <v>12576</v>
      </c>
      <c r="O20" s="296">
        <v>12553</v>
      </c>
      <c r="P20" s="296">
        <v>12731</v>
      </c>
      <c r="Q20" s="296">
        <v>12681</v>
      </c>
    </row>
    <row r="21" spans="1:17" x14ac:dyDescent="0.25">
      <c r="A21" t="s">
        <v>486</v>
      </c>
      <c r="B21" s="296">
        <v>638</v>
      </c>
      <c r="C21" s="296">
        <v>642</v>
      </c>
      <c r="D21" s="296">
        <v>557</v>
      </c>
      <c r="E21" s="296">
        <v>466</v>
      </c>
      <c r="F21" s="296">
        <v>452</v>
      </c>
      <c r="G21" s="296">
        <v>414</v>
      </c>
      <c r="H21" s="296">
        <v>355</v>
      </c>
      <c r="I21" s="296">
        <v>346</v>
      </c>
      <c r="J21" s="296">
        <v>317</v>
      </c>
      <c r="K21" s="296">
        <v>259</v>
      </c>
      <c r="L21" s="296">
        <v>246</v>
      </c>
      <c r="M21" s="296">
        <v>246</v>
      </c>
      <c r="N21" s="296">
        <v>199</v>
      </c>
      <c r="O21" s="296">
        <v>190</v>
      </c>
      <c r="P21" s="296">
        <v>181</v>
      </c>
      <c r="Q21" s="296">
        <v>208</v>
      </c>
    </row>
    <row r="22" spans="1:17" x14ac:dyDescent="0.25">
      <c r="A22" t="s">
        <v>487</v>
      </c>
      <c r="B22" s="296">
        <v>2</v>
      </c>
      <c r="C22" s="296">
        <v>0</v>
      </c>
      <c r="D22" s="296">
        <v>1</v>
      </c>
      <c r="E22" s="296">
        <v>1</v>
      </c>
      <c r="F22" s="296">
        <v>0</v>
      </c>
      <c r="G22" s="296">
        <v>0</v>
      </c>
      <c r="H22" s="296">
        <v>1</v>
      </c>
      <c r="I22" s="296">
        <v>0</v>
      </c>
      <c r="J22" s="296">
        <v>0</v>
      </c>
      <c r="K22" s="296">
        <v>0</v>
      </c>
      <c r="L22" s="296">
        <v>0</v>
      </c>
      <c r="M22" s="296">
        <v>0</v>
      </c>
      <c r="N22" s="296">
        <v>0</v>
      </c>
      <c r="O22" s="296">
        <v>0</v>
      </c>
      <c r="P22" s="296">
        <v>0</v>
      </c>
      <c r="Q22" s="296">
        <v>0</v>
      </c>
    </row>
    <row r="23" spans="1:17" x14ac:dyDescent="0.25">
      <c r="A23" t="s">
        <v>19</v>
      </c>
      <c r="B23" s="296">
        <v>22</v>
      </c>
      <c r="C23" s="296">
        <v>27</v>
      </c>
      <c r="D23" s="296">
        <v>22</v>
      </c>
      <c r="E23" s="296">
        <v>20</v>
      </c>
      <c r="F23" s="296">
        <v>33</v>
      </c>
      <c r="G23" s="296">
        <v>25</v>
      </c>
      <c r="H23" s="296">
        <v>20</v>
      </c>
      <c r="I23" s="296">
        <v>25</v>
      </c>
      <c r="J23" s="296">
        <v>25</v>
      </c>
      <c r="K23" s="296">
        <v>29</v>
      </c>
      <c r="L23" s="296">
        <v>29</v>
      </c>
      <c r="M23" s="296">
        <v>22</v>
      </c>
      <c r="N23" s="296">
        <v>22</v>
      </c>
      <c r="O23" s="296">
        <v>21</v>
      </c>
      <c r="P23" s="296">
        <v>22</v>
      </c>
      <c r="Q23" s="296">
        <v>35</v>
      </c>
    </row>
    <row r="24" spans="1:17" x14ac:dyDescent="0.25">
      <c r="A24" t="s">
        <v>20</v>
      </c>
      <c r="B24" s="296">
        <v>434</v>
      </c>
      <c r="C24" s="296">
        <v>456</v>
      </c>
      <c r="D24" s="296">
        <v>483</v>
      </c>
      <c r="E24" s="296">
        <v>454</v>
      </c>
      <c r="F24" s="296">
        <v>498</v>
      </c>
      <c r="G24" s="296">
        <v>507</v>
      </c>
      <c r="H24" s="296">
        <v>507</v>
      </c>
      <c r="I24" s="296">
        <v>515</v>
      </c>
      <c r="J24" s="296">
        <v>480</v>
      </c>
      <c r="K24" s="296">
        <v>456</v>
      </c>
      <c r="L24" s="296">
        <v>453</v>
      </c>
      <c r="M24" s="296">
        <v>394</v>
      </c>
      <c r="N24" s="296">
        <v>338</v>
      </c>
      <c r="O24" s="296">
        <v>298</v>
      </c>
      <c r="P24" s="296">
        <v>309</v>
      </c>
      <c r="Q24" s="296">
        <v>349</v>
      </c>
    </row>
    <row r="25" spans="1:17" x14ac:dyDescent="0.25">
      <c r="A25" t="s">
        <v>21</v>
      </c>
      <c r="B25" s="296">
        <v>51</v>
      </c>
      <c r="C25" s="296">
        <v>84</v>
      </c>
      <c r="D25" s="296">
        <v>91</v>
      </c>
      <c r="E25" s="296">
        <v>119</v>
      </c>
      <c r="F25" s="296">
        <v>113</v>
      </c>
      <c r="G25" s="296">
        <v>81</v>
      </c>
      <c r="H25" s="296">
        <v>79</v>
      </c>
      <c r="I25" s="296">
        <v>61</v>
      </c>
      <c r="J25" s="296">
        <v>46</v>
      </c>
      <c r="K25" s="296">
        <v>54</v>
      </c>
      <c r="L25" s="296">
        <v>60</v>
      </c>
      <c r="M25" s="296">
        <v>59</v>
      </c>
      <c r="N25" s="296">
        <v>65</v>
      </c>
      <c r="O25" s="296">
        <v>85</v>
      </c>
      <c r="P25" s="296">
        <v>123</v>
      </c>
      <c r="Q25" s="296">
        <v>99</v>
      </c>
    </row>
    <row r="26" spans="1:17" x14ac:dyDescent="0.25">
      <c r="A26" t="s">
        <v>22</v>
      </c>
      <c r="B26" s="296">
        <v>10</v>
      </c>
      <c r="C26" s="296">
        <v>11</v>
      </c>
      <c r="D26" s="296">
        <v>9</v>
      </c>
      <c r="E26" s="296">
        <v>9</v>
      </c>
      <c r="F26" s="296">
        <v>11</v>
      </c>
      <c r="G26" s="296">
        <v>13</v>
      </c>
      <c r="H26" s="296">
        <v>12</v>
      </c>
      <c r="I26" s="296">
        <v>16</v>
      </c>
      <c r="J26" s="296">
        <v>10</v>
      </c>
      <c r="K26" s="296">
        <v>7</v>
      </c>
      <c r="L26" s="296">
        <v>2</v>
      </c>
      <c r="M26" s="296">
        <v>3</v>
      </c>
      <c r="N26" s="296">
        <v>3</v>
      </c>
      <c r="O26" s="296">
        <v>13</v>
      </c>
      <c r="P26" s="296">
        <v>9</v>
      </c>
      <c r="Q26" s="296">
        <v>8</v>
      </c>
    </row>
    <row r="27" spans="1:17" x14ac:dyDescent="0.25">
      <c r="A27" t="s">
        <v>23</v>
      </c>
      <c r="B27" s="296">
        <v>738</v>
      </c>
      <c r="C27" s="296">
        <v>757</v>
      </c>
      <c r="D27" s="296">
        <v>693</v>
      </c>
      <c r="E27" s="296">
        <v>608</v>
      </c>
      <c r="F27" s="296">
        <v>572</v>
      </c>
      <c r="G27" s="296">
        <v>552</v>
      </c>
      <c r="H27" s="296">
        <v>480</v>
      </c>
      <c r="I27" s="296">
        <v>409</v>
      </c>
      <c r="J27" s="296">
        <v>363</v>
      </c>
      <c r="K27" s="296">
        <v>305</v>
      </c>
      <c r="L27" s="296">
        <v>252</v>
      </c>
      <c r="M27" s="296">
        <v>273</v>
      </c>
      <c r="N27" s="296">
        <v>263</v>
      </c>
      <c r="O27" s="296">
        <v>299</v>
      </c>
      <c r="P27" s="296">
        <v>287</v>
      </c>
      <c r="Q27" s="296">
        <v>268</v>
      </c>
    </row>
    <row r="28" spans="1:17" x14ac:dyDescent="0.25">
      <c r="A28" t="s">
        <v>24</v>
      </c>
      <c r="B28" s="296">
        <v>81</v>
      </c>
      <c r="C28" s="296">
        <v>87</v>
      </c>
      <c r="D28" s="296">
        <v>83</v>
      </c>
      <c r="E28" s="296">
        <v>86</v>
      </c>
      <c r="F28" s="296">
        <v>64</v>
      </c>
      <c r="G28" s="296">
        <v>75</v>
      </c>
      <c r="H28" s="296">
        <v>82</v>
      </c>
      <c r="I28" s="296">
        <v>74</v>
      </c>
      <c r="J28" s="296">
        <v>63</v>
      </c>
      <c r="K28" s="296">
        <v>50</v>
      </c>
      <c r="L28" s="296">
        <v>51</v>
      </c>
      <c r="M28" s="296">
        <v>60</v>
      </c>
      <c r="N28" s="296">
        <v>44</v>
      </c>
      <c r="O28" s="296">
        <v>52</v>
      </c>
      <c r="P28" s="296">
        <v>43</v>
      </c>
      <c r="Q28" s="296">
        <v>51</v>
      </c>
    </row>
    <row r="29" spans="1:17" x14ac:dyDescent="0.25">
      <c r="A29" t="s">
        <v>25</v>
      </c>
      <c r="B29" s="296">
        <v>178</v>
      </c>
      <c r="C29" s="296">
        <v>157</v>
      </c>
      <c r="D29" s="296">
        <v>148</v>
      </c>
      <c r="E29" s="296">
        <v>137</v>
      </c>
      <c r="F29" s="296">
        <v>148</v>
      </c>
      <c r="G29" s="296">
        <v>163</v>
      </c>
      <c r="H29" s="296">
        <v>169</v>
      </c>
      <c r="I29" s="296">
        <v>197</v>
      </c>
      <c r="J29" s="296">
        <v>198</v>
      </c>
      <c r="K29" s="296">
        <v>197</v>
      </c>
      <c r="L29" s="296">
        <v>191</v>
      </c>
      <c r="M29" s="296">
        <v>185</v>
      </c>
      <c r="N29" s="296">
        <v>181</v>
      </c>
      <c r="O29" s="296">
        <v>209</v>
      </c>
      <c r="P29" s="296">
        <v>196</v>
      </c>
      <c r="Q29" s="296">
        <v>185</v>
      </c>
    </row>
    <row r="30" spans="1:17" x14ac:dyDescent="0.25">
      <c r="A30" t="s">
        <v>26</v>
      </c>
      <c r="B30" s="296">
        <v>820</v>
      </c>
      <c r="C30" s="296">
        <v>765</v>
      </c>
      <c r="D30" s="296">
        <v>694</v>
      </c>
      <c r="E30" s="296">
        <v>629</v>
      </c>
      <c r="F30" s="296">
        <v>546</v>
      </c>
      <c r="G30" s="296">
        <v>512</v>
      </c>
      <c r="H30" s="296">
        <v>445</v>
      </c>
      <c r="I30" s="296">
        <v>405</v>
      </c>
      <c r="J30" s="296">
        <v>407</v>
      </c>
      <c r="K30" s="296">
        <v>389</v>
      </c>
      <c r="L30" s="296">
        <v>383</v>
      </c>
      <c r="M30" s="296">
        <v>359</v>
      </c>
      <c r="N30" s="296">
        <v>316</v>
      </c>
      <c r="O30" s="296">
        <v>304</v>
      </c>
      <c r="P30" s="296">
        <v>311</v>
      </c>
      <c r="Q30" s="296">
        <v>309</v>
      </c>
    </row>
    <row r="31" spans="1:17" x14ac:dyDescent="0.25">
      <c r="A31" t="s">
        <v>27</v>
      </c>
      <c r="B31" s="296">
        <v>46</v>
      </c>
      <c r="C31" s="296">
        <v>40</v>
      </c>
      <c r="D31" s="296">
        <v>38</v>
      </c>
      <c r="E31" s="296">
        <v>58</v>
      </c>
      <c r="F31" s="296">
        <v>57</v>
      </c>
      <c r="G31" s="296">
        <v>49</v>
      </c>
      <c r="H31" s="296">
        <v>40</v>
      </c>
      <c r="I31" s="296">
        <v>42</v>
      </c>
      <c r="J31" s="296">
        <v>44</v>
      </c>
      <c r="K31" s="296">
        <v>54</v>
      </c>
      <c r="L31" s="296">
        <v>63</v>
      </c>
      <c r="M31" s="296">
        <v>44</v>
      </c>
      <c r="N31" s="296">
        <v>39</v>
      </c>
      <c r="O31" s="296">
        <v>29</v>
      </c>
      <c r="P31" s="296">
        <v>44</v>
      </c>
      <c r="Q31" s="296">
        <v>37</v>
      </c>
    </row>
    <row r="32" spans="1:17" x14ac:dyDescent="0.25">
      <c r="A32" t="s">
        <v>28</v>
      </c>
      <c r="B32" s="296">
        <v>167</v>
      </c>
      <c r="C32" s="296">
        <v>164</v>
      </c>
      <c r="D32" s="296">
        <v>151</v>
      </c>
      <c r="E32" s="296">
        <v>157</v>
      </c>
      <c r="F32" s="296">
        <v>136</v>
      </c>
      <c r="G32" s="296">
        <v>146</v>
      </c>
      <c r="H32" s="296">
        <v>193</v>
      </c>
      <c r="I32" s="296">
        <v>170</v>
      </c>
      <c r="J32" s="296">
        <v>156</v>
      </c>
      <c r="K32" s="296">
        <v>147</v>
      </c>
      <c r="L32" s="296">
        <v>119</v>
      </c>
      <c r="M32" s="296">
        <v>143</v>
      </c>
      <c r="N32" s="296">
        <v>129</v>
      </c>
      <c r="O32" s="296">
        <v>136</v>
      </c>
      <c r="P32" s="296">
        <v>148</v>
      </c>
      <c r="Q32" s="296">
        <v>194</v>
      </c>
    </row>
    <row r="33" spans="1:17" x14ac:dyDescent="0.25">
      <c r="A33" t="s">
        <v>29</v>
      </c>
      <c r="B33" s="296">
        <v>68</v>
      </c>
      <c r="C33" s="296">
        <v>65</v>
      </c>
      <c r="D33" s="296">
        <v>67</v>
      </c>
      <c r="E33" s="296">
        <v>47</v>
      </c>
      <c r="F33" s="296">
        <v>53</v>
      </c>
      <c r="G33" s="296">
        <v>52</v>
      </c>
      <c r="H33" s="296">
        <v>49</v>
      </c>
      <c r="I33" s="296">
        <v>62</v>
      </c>
      <c r="J33" s="296">
        <v>48</v>
      </c>
      <c r="K33" s="296">
        <v>45</v>
      </c>
      <c r="L33" s="296">
        <v>20</v>
      </c>
      <c r="M33" s="296">
        <v>16</v>
      </c>
      <c r="N33" s="296">
        <v>24</v>
      </c>
      <c r="O33" s="296">
        <v>16</v>
      </c>
      <c r="P33" s="296">
        <v>24</v>
      </c>
      <c r="Q33" s="296">
        <v>22</v>
      </c>
    </row>
    <row r="34" spans="1:17" x14ac:dyDescent="0.25">
      <c r="A34" t="s">
        <v>30</v>
      </c>
      <c r="B34" s="296">
        <v>12</v>
      </c>
      <c r="C34" s="296">
        <v>15</v>
      </c>
      <c r="D34" s="296">
        <v>20</v>
      </c>
      <c r="E34" s="296">
        <v>14</v>
      </c>
      <c r="F34" s="296">
        <v>9</v>
      </c>
      <c r="G34" s="296">
        <v>3</v>
      </c>
      <c r="H34" s="296">
        <v>4</v>
      </c>
      <c r="I34" s="296">
        <v>2</v>
      </c>
      <c r="J34" s="296">
        <v>1</v>
      </c>
      <c r="K34" s="296">
        <v>1</v>
      </c>
      <c r="L34" s="296">
        <v>7</v>
      </c>
      <c r="M34" s="296">
        <v>4</v>
      </c>
      <c r="N34" s="296">
        <v>2</v>
      </c>
      <c r="O34" s="296">
        <v>2</v>
      </c>
      <c r="P34" s="296">
        <v>3</v>
      </c>
      <c r="Q34" s="296">
        <v>10</v>
      </c>
    </row>
    <row r="35" spans="1:17" x14ac:dyDescent="0.25">
      <c r="A35" t="s">
        <v>31</v>
      </c>
      <c r="B35" s="296">
        <v>967</v>
      </c>
      <c r="C35" s="296">
        <v>1007</v>
      </c>
      <c r="D35" s="296">
        <v>1107</v>
      </c>
      <c r="E35" s="296">
        <v>1123</v>
      </c>
      <c r="F35" s="296">
        <v>1106</v>
      </c>
      <c r="G35" s="296">
        <v>1015</v>
      </c>
      <c r="H35" s="296">
        <v>914</v>
      </c>
      <c r="I35" s="296">
        <v>882</v>
      </c>
      <c r="J35" s="296">
        <v>772</v>
      </c>
      <c r="K35" s="296">
        <v>747</v>
      </c>
      <c r="L35" s="296">
        <v>674</v>
      </c>
      <c r="M35" s="296">
        <v>643</v>
      </c>
      <c r="N35" s="296">
        <v>581</v>
      </c>
      <c r="O35" s="296">
        <v>522</v>
      </c>
      <c r="P35" s="296">
        <v>529</v>
      </c>
      <c r="Q35" s="296">
        <v>545</v>
      </c>
    </row>
    <row r="36" spans="1:17" x14ac:dyDescent="0.25">
      <c r="A36" t="s">
        <v>32</v>
      </c>
      <c r="B36" s="296">
        <v>86</v>
      </c>
      <c r="C36" s="296">
        <v>87</v>
      </c>
      <c r="D36" s="296">
        <v>85</v>
      </c>
      <c r="E36" s="296">
        <v>88</v>
      </c>
      <c r="F36" s="296">
        <v>76</v>
      </c>
      <c r="G36" s="296">
        <v>77</v>
      </c>
      <c r="H36" s="296">
        <v>97</v>
      </c>
      <c r="I36" s="296">
        <v>92</v>
      </c>
      <c r="J36" s="296">
        <v>73</v>
      </c>
      <c r="K36" s="296">
        <v>76</v>
      </c>
      <c r="L36" s="296">
        <v>77</v>
      </c>
      <c r="M36" s="296">
        <v>70</v>
      </c>
      <c r="N36" s="296">
        <v>79</v>
      </c>
      <c r="O36" s="296">
        <v>78</v>
      </c>
      <c r="P36" s="296">
        <v>78</v>
      </c>
      <c r="Q36" s="296">
        <v>135</v>
      </c>
    </row>
    <row r="37" spans="1:17" x14ac:dyDescent="0.25">
      <c r="A37" t="s">
        <v>33</v>
      </c>
      <c r="B37" s="296">
        <v>119</v>
      </c>
      <c r="C37" s="296">
        <v>120</v>
      </c>
      <c r="D37" s="296">
        <v>107</v>
      </c>
      <c r="E37" s="296">
        <v>122</v>
      </c>
      <c r="F37" s="296">
        <v>137</v>
      </c>
      <c r="G37" s="296">
        <v>132</v>
      </c>
      <c r="H37" s="296">
        <v>123</v>
      </c>
      <c r="I37" s="296">
        <v>107</v>
      </c>
      <c r="J37" s="296">
        <v>107</v>
      </c>
      <c r="K37" s="296">
        <v>97</v>
      </c>
      <c r="L37" s="296">
        <v>85</v>
      </c>
      <c r="M37" s="296">
        <v>103</v>
      </c>
      <c r="N37" s="296">
        <v>67</v>
      </c>
      <c r="O37" s="296">
        <v>74</v>
      </c>
      <c r="P37" s="296">
        <v>79</v>
      </c>
      <c r="Q37" s="296">
        <v>94</v>
      </c>
    </row>
    <row r="38" spans="1:17" x14ac:dyDescent="0.25">
      <c r="A38" t="s">
        <v>34</v>
      </c>
      <c r="B38" s="296">
        <v>31</v>
      </c>
      <c r="C38" s="296">
        <v>51</v>
      </c>
      <c r="D38" s="296">
        <v>64</v>
      </c>
      <c r="E38" s="296">
        <v>62</v>
      </c>
      <c r="F38" s="296">
        <v>55</v>
      </c>
      <c r="G38" s="296">
        <v>61</v>
      </c>
      <c r="H38" s="296">
        <v>40</v>
      </c>
      <c r="I38" s="296">
        <v>41</v>
      </c>
      <c r="J38" s="296">
        <v>35</v>
      </c>
      <c r="K38" s="296">
        <v>36</v>
      </c>
      <c r="L38" s="296">
        <v>33</v>
      </c>
      <c r="M38" s="296">
        <v>29</v>
      </c>
      <c r="N38" s="296">
        <v>37</v>
      </c>
      <c r="O38" s="296">
        <v>36</v>
      </c>
      <c r="P38" s="296">
        <v>37</v>
      </c>
      <c r="Q38" s="296">
        <v>44</v>
      </c>
    </row>
    <row r="39" spans="1:17" x14ac:dyDescent="0.25">
      <c r="A39" t="s">
        <v>35</v>
      </c>
      <c r="B39" s="296">
        <v>5869</v>
      </c>
      <c r="C39" s="296">
        <v>4694</v>
      </c>
      <c r="D39" s="296">
        <v>4229</v>
      </c>
      <c r="E39" s="296">
        <v>3883</v>
      </c>
      <c r="F39" s="296">
        <v>3467</v>
      </c>
      <c r="G39" s="296">
        <v>3189</v>
      </c>
      <c r="H39" s="296">
        <v>2851</v>
      </c>
      <c r="I39" s="296">
        <v>2730</v>
      </c>
      <c r="J39" s="296">
        <v>2312</v>
      </c>
      <c r="K39" s="296">
        <v>1941</v>
      </c>
      <c r="L39" s="296">
        <v>1853</v>
      </c>
      <c r="M39" s="296">
        <v>1860</v>
      </c>
      <c r="N39" s="296">
        <v>1818</v>
      </c>
      <c r="O39" s="296">
        <v>1794</v>
      </c>
      <c r="P39" s="296">
        <v>1815</v>
      </c>
      <c r="Q39" s="296">
        <v>1869</v>
      </c>
    </row>
    <row r="40" spans="1:17" x14ac:dyDescent="0.25">
      <c r="A40" t="s">
        <v>36</v>
      </c>
      <c r="B40" s="296">
        <v>68</v>
      </c>
      <c r="C40" s="296">
        <v>62</v>
      </c>
      <c r="D40" s="296">
        <v>54</v>
      </c>
      <c r="E40" s="296">
        <v>63</v>
      </c>
      <c r="F40" s="296">
        <v>77</v>
      </c>
      <c r="G40" s="296">
        <v>80</v>
      </c>
      <c r="H40" s="296">
        <v>85</v>
      </c>
      <c r="I40" s="296">
        <v>73</v>
      </c>
      <c r="J40" s="296">
        <v>59</v>
      </c>
      <c r="K40" s="296">
        <v>61</v>
      </c>
      <c r="L40" s="296">
        <v>71</v>
      </c>
      <c r="M40" s="296">
        <v>45</v>
      </c>
      <c r="N40" s="296">
        <v>62</v>
      </c>
      <c r="O40" s="296">
        <v>96</v>
      </c>
      <c r="P40" s="296">
        <v>87</v>
      </c>
      <c r="Q40" s="296">
        <v>74</v>
      </c>
    </row>
    <row r="41" spans="1:17" x14ac:dyDescent="0.25">
      <c r="A41" t="s">
        <v>37</v>
      </c>
      <c r="B41" s="296">
        <v>67</v>
      </c>
      <c r="C41" s="296">
        <v>56</v>
      </c>
      <c r="D41" s="296">
        <v>63</v>
      </c>
      <c r="E41" s="296">
        <v>51</v>
      </c>
      <c r="F41" s="296">
        <v>49</v>
      </c>
      <c r="G41" s="296">
        <v>43</v>
      </c>
      <c r="H41" s="296">
        <v>36</v>
      </c>
      <c r="I41" s="296">
        <v>32</v>
      </c>
      <c r="J41" s="296">
        <v>23</v>
      </c>
      <c r="K41" s="296">
        <v>21</v>
      </c>
      <c r="L41" s="296">
        <v>31</v>
      </c>
      <c r="M41" s="296">
        <v>18</v>
      </c>
      <c r="N41" s="296">
        <v>21</v>
      </c>
      <c r="O41" s="296">
        <v>19</v>
      </c>
      <c r="P41" s="296">
        <v>35</v>
      </c>
      <c r="Q41" s="296">
        <v>23</v>
      </c>
    </row>
    <row r="42" spans="1:17" x14ac:dyDescent="0.25">
      <c r="A42" t="s">
        <v>38</v>
      </c>
      <c r="B42" s="296">
        <v>17</v>
      </c>
      <c r="C42" s="296">
        <v>23</v>
      </c>
      <c r="D42" s="296">
        <v>28</v>
      </c>
      <c r="E42" s="296">
        <v>33</v>
      </c>
      <c r="F42" s="296">
        <v>36</v>
      </c>
      <c r="G42" s="296">
        <v>30</v>
      </c>
      <c r="H42" s="296">
        <v>28</v>
      </c>
      <c r="I42" s="296">
        <v>39</v>
      </c>
      <c r="J42" s="296">
        <v>30</v>
      </c>
      <c r="K42" s="296">
        <v>18</v>
      </c>
      <c r="L42" s="296">
        <v>17</v>
      </c>
      <c r="M42" s="296">
        <v>19</v>
      </c>
      <c r="N42" s="296">
        <v>16</v>
      </c>
      <c r="O42" s="296">
        <v>23</v>
      </c>
      <c r="P42" s="296">
        <v>9</v>
      </c>
      <c r="Q42" s="296">
        <v>7</v>
      </c>
    </row>
    <row r="43" spans="1:17" x14ac:dyDescent="0.25">
      <c r="A43" t="s">
        <v>39</v>
      </c>
      <c r="B43" s="296">
        <v>207</v>
      </c>
      <c r="C43" s="296">
        <v>203</v>
      </c>
      <c r="D43" s="296">
        <v>205</v>
      </c>
      <c r="E43" s="296">
        <v>201</v>
      </c>
      <c r="F43" s="296">
        <v>184</v>
      </c>
      <c r="G43" s="296">
        <v>161</v>
      </c>
      <c r="H43" s="296">
        <v>173</v>
      </c>
      <c r="I43" s="296">
        <v>187</v>
      </c>
      <c r="J43" s="296">
        <v>132</v>
      </c>
      <c r="K43" s="296">
        <v>149</v>
      </c>
      <c r="L43" s="296">
        <v>111</v>
      </c>
      <c r="M43" s="296">
        <v>127</v>
      </c>
      <c r="N43" s="296">
        <v>125</v>
      </c>
      <c r="O43" s="296">
        <v>133</v>
      </c>
      <c r="P43" s="296">
        <v>137</v>
      </c>
      <c r="Q43" s="296">
        <v>127</v>
      </c>
    </row>
    <row r="44" spans="1:17" x14ac:dyDescent="0.25">
      <c r="A44" t="s">
        <v>40</v>
      </c>
      <c r="B44" s="296">
        <v>143</v>
      </c>
      <c r="C44" s="296">
        <v>124</v>
      </c>
      <c r="D44" s="296">
        <v>153</v>
      </c>
      <c r="E44" s="296">
        <v>200</v>
      </c>
      <c r="F44" s="296">
        <v>187</v>
      </c>
      <c r="G44" s="296">
        <v>182</v>
      </c>
      <c r="H44" s="296">
        <v>201</v>
      </c>
      <c r="I44" s="296">
        <v>156</v>
      </c>
      <c r="J44" s="296">
        <v>157</v>
      </c>
      <c r="K44" s="296">
        <v>159</v>
      </c>
      <c r="L44" s="296">
        <v>160</v>
      </c>
      <c r="M44" s="296">
        <v>148</v>
      </c>
      <c r="N44" s="296">
        <v>132</v>
      </c>
      <c r="O44" s="296">
        <v>160</v>
      </c>
      <c r="P44" s="296">
        <v>134</v>
      </c>
      <c r="Q44" s="296">
        <v>131</v>
      </c>
    </row>
    <row r="45" spans="1:17" x14ac:dyDescent="0.25">
      <c r="A45" t="s">
        <v>41</v>
      </c>
      <c r="B45" s="296">
        <v>14</v>
      </c>
      <c r="C45" s="296">
        <v>17</v>
      </c>
      <c r="D45" s="296">
        <v>13</v>
      </c>
      <c r="E45" s="296">
        <v>13</v>
      </c>
      <c r="F45" s="296">
        <v>10</v>
      </c>
      <c r="G45" s="296">
        <v>8</v>
      </c>
      <c r="H45" s="296">
        <v>6</v>
      </c>
      <c r="I45" s="296">
        <v>11</v>
      </c>
      <c r="J45" s="296">
        <v>5</v>
      </c>
      <c r="K45" s="296">
        <v>3</v>
      </c>
      <c r="L45" s="296">
        <v>3</v>
      </c>
      <c r="M45" s="296">
        <v>3</v>
      </c>
      <c r="N45" s="296">
        <v>4</v>
      </c>
      <c r="O45" s="296">
        <v>3</v>
      </c>
      <c r="P45" s="296">
        <v>5</v>
      </c>
      <c r="Q45" s="296">
        <v>5</v>
      </c>
    </row>
    <row r="46" spans="1:17" x14ac:dyDescent="0.25">
      <c r="A46" t="s">
        <v>42</v>
      </c>
      <c r="B46" s="296">
        <v>7</v>
      </c>
      <c r="C46" s="296">
        <v>7</v>
      </c>
      <c r="D46" s="296">
        <v>7</v>
      </c>
      <c r="E46" s="296">
        <v>5</v>
      </c>
      <c r="F46" s="296">
        <v>4</v>
      </c>
      <c r="G46" s="296">
        <v>5</v>
      </c>
      <c r="H46" s="296">
        <v>6</v>
      </c>
      <c r="I46" s="296">
        <v>6</v>
      </c>
      <c r="J46" s="296">
        <v>7</v>
      </c>
      <c r="K46" s="296">
        <v>5</v>
      </c>
      <c r="L46" s="296">
        <v>1</v>
      </c>
      <c r="M46" s="296">
        <v>2</v>
      </c>
      <c r="N46" s="296">
        <v>2</v>
      </c>
      <c r="O46" s="296">
        <v>3</v>
      </c>
      <c r="P46" s="296">
        <v>1</v>
      </c>
      <c r="Q46" s="296">
        <v>1</v>
      </c>
    </row>
    <row r="47" spans="1:17" x14ac:dyDescent="0.25">
      <c r="A47" t="s">
        <v>43</v>
      </c>
      <c r="B47" s="296">
        <v>123</v>
      </c>
      <c r="C47" s="296">
        <v>106</v>
      </c>
      <c r="D47" s="296">
        <v>83</v>
      </c>
      <c r="E47" s="296">
        <v>97</v>
      </c>
      <c r="F47" s="296">
        <v>104</v>
      </c>
      <c r="G47" s="296">
        <v>114</v>
      </c>
      <c r="H47" s="296">
        <v>103</v>
      </c>
      <c r="I47" s="296">
        <v>115</v>
      </c>
      <c r="J47" s="296">
        <v>96</v>
      </c>
      <c r="K47" s="296">
        <v>81</v>
      </c>
      <c r="L47" s="296">
        <v>64</v>
      </c>
      <c r="M47" s="296">
        <v>47</v>
      </c>
      <c r="N47" s="296">
        <v>42</v>
      </c>
      <c r="O47" s="296">
        <v>45</v>
      </c>
      <c r="P47" s="296">
        <v>44</v>
      </c>
      <c r="Q47" s="296">
        <v>58</v>
      </c>
    </row>
    <row r="48" spans="1:17" x14ac:dyDescent="0.25">
      <c r="A48" t="s">
        <v>44</v>
      </c>
      <c r="B48" s="296">
        <v>86</v>
      </c>
      <c r="C48" s="296">
        <v>85</v>
      </c>
      <c r="D48" s="296">
        <v>83</v>
      </c>
      <c r="E48" s="296">
        <v>69</v>
      </c>
      <c r="F48" s="296">
        <v>72</v>
      </c>
      <c r="G48" s="296">
        <v>69</v>
      </c>
      <c r="H48" s="296">
        <v>56</v>
      </c>
      <c r="I48" s="296">
        <v>36</v>
      </c>
      <c r="J48" s="296">
        <v>36</v>
      </c>
      <c r="K48" s="296">
        <v>43</v>
      </c>
      <c r="L48" s="296">
        <v>53</v>
      </c>
      <c r="M48" s="296">
        <v>48</v>
      </c>
      <c r="N48" s="296">
        <v>38</v>
      </c>
      <c r="O48" s="296">
        <v>43</v>
      </c>
      <c r="P48" s="296">
        <v>56</v>
      </c>
      <c r="Q48" s="296">
        <v>49</v>
      </c>
    </row>
    <row r="49" spans="1:17" x14ac:dyDescent="0.25">
      <c r="A49" t="s">
        <v>45</v>
      </c>
      <c r="B49" s="296">
        <v>90</v>
      </c>
      <c r="C49" s="296">
        <v>87</v>
      </c>
      <c r="D49" s="296">
        <v>97</v>
      </c>
      <c r="E49" s="296">
        <v>81</v>
      </c>
      <c r="F49" s="296">
        <v>95</v>
      </c>
      <c r="G49" s="296">
        <v>82</v>
      </c>
      <c r="H49" s="296">
        <v>72</v>
      </c>
      <c r="I49" s="296">
        <v>59</v>
      </c>
      <c r="J49" s="296">
        <v>48</v>
      </c>
      <c r="K49" s="296">
        <v>58</v>
      </c>
      <c r="L49" s="296">
        <v>73</v>
      </c>
      <c r="M49" s="296">
        <v>83</v>
      </c>
      <c r="N49" s="296">
        <v>91</v>
      </c>
      <c r="O49" s="296">
        <v>80</v>
      </c>
      <c r="P49" s="296">
        <v>83</v>
      </c>
      <c r="Q49" s="296">
        <v>55</v>
      </c>
    </row>
    <row r="50" spans="1:17" x14ac:dyDescent="0.25">
      <c r="A50" t="s">
        <v>46</v>
      </c>
      <c r="B50" s="296">
        <v>1894</v>
      </c>
      <c r="C50" s="296">
        <v>1747</v>
      </c>
      <c r="D50" s="296">
        <v>1652</v>
      </c>
      <c r="E50" s="296">
        <v>1358</v>
      </c>
      <c r="F50" s="296">
        <v>1168</v>
      </c>
      <c r="G50" s="296">
        <v>976</v>
      </c>
      <c r="H50" s="296">
        <v>977</v>
      </c>
      <c r="I50" s="296">
        <v>945</v>
      </c>
      <c r="J50" s="296">
        <v>842</v>
      </c>
      <c r="K50" s="296">
        <v>694</v>
      </c>
      <c r="L50" s="296">
        <v>700</v>
      </c>
      <c r="M50" s="296">
        <v>643</v>
      </c>
      <c r="N50" s="296">
        <v>620</v>
      </c>
      <c r="O50" s="296">
        <v>589</v>
      </c>
      <c r="P50" s="296">
        <v>509</v>
      </c>
      <c r="Q50" s="296">
        <v>437</v>
      </c>
    </row>
    <row r="51" spans="1:17" x14ac:dyDescent="0.25">
      <c r="A51" t="s">
        <v>47</v>
      </c>
      <c r="B51" s="296">
        <v>305</v>
      </c>
      <c r="C51" s="296">
        <v>321</v>
      </c>
      <c r="D51" s="296">
        <v>297</v>
      </c>
      <c r="E51" s="296">
        <v>293</v>
      </c>
      <c r="F51" s="296">
        <v>265</v>
      </c>
      <c r="G51" s="296">
        <v>228</v>
      </c>
      <c r="H51" s="296">
        <v>221</v>
      </c>
      <c r="I51" s="296">
        <v>221</v>
      </c>
      <c r="J51" s="296">
        <v>175</v>
      </c>
      <c r="K51" s="296">
        <v>151</v>
      </c>
      <c r="L51" s="296">
        <v>167</v>
      </c>
      <c r="M51" s="296">
        <v>153</v>
      </c>
      <c r="N51" s="296">
        <v>156</v>
      </c>
      <c r="O51" s="296">
        <v>151</v>
      </c>
      <c r="P51" s="296">
        <v>187</v>
      </c>
      <c r="Q51" s="296">
        <v>160</v>
      </c>
    </row>
    <row r="52" spans="1:17" x14ac:dyDescent="0.25">
      <c r="A52" t="s">
        <v>48</v>
      </c>
      <c r="B52" s="296">
        <v>20</v>
      </c>
      <c r="C52" s="296">
        <v>33</v>
      </c>
      <c r="D52" s="296">
        <v>41</v>
      </c>
      <c r="E52" s="296">
        <v>35</v>
      </c>
      <c r="F52" s="296">
        <v>37</v>
      </c>
      <c r="G52" s="296">
        <v>24</v>
      </c>
      <c r="H52" s="296">
        <v>31</v>
      </c>
      <c r="I52" s="296">
        <v>44</v>
      </c>
      <c r="J52" s="296">
        <v>30</v>
      </c>
      <c r="K52" s="296">
        <v>29</v>
      </c>
      <c r="L52" s="296">
        <v>40</v>
      </c>
      <c r="M52" s="296">
        <v>39</v>
      </c>
      <c r="N52" s="296">
        <v>50</v>
      </c>
      <c r="O52" s="296">
        <v>31</v>
      </c>
      <c r="P52" s="296">
        <v>33</v>
      </c>
      <c r="Q52" s="296">
        <v>32</v>
      </c>
    </row>
    <row r="53" spans="1:17" x14ac:dyDescent="0.25">
      <c r="A53" t="s">
        <v>49</v>
      </c>
      <c r="B53" s="296">
        <v>1690</v>
      </c>
      <c r="C53" s="296">
        <v>1661</v>
      </c>
      <c r="D53" s="296">
        <v>1559</v>
      </c>
      <c r="E53" s="296">
        <v>1570</v>
      </c>
      <c r="F53" s="296">
        <v>1543</v>
      </c>
      <c r="G53" s="296">
        <v>1535</v>
      </c>
      <c r="H53" s="296">
        <v>1551</v>
      </c>
      <c r="I53" s="296">
        <v>1620</v>
      </c>
      <c r="J53" s="296">
        <v>1293</v>
      </c>
      <c r="K53" s="296">
        <v>1087</v>
      </c>
      <c r="L53" s="296">
        <v>1091</v>
      </c>
      <c r="M53" s="296">
        <v>1108</v>
      </c>
      <c r="N53" s="296">
        <v>1049</v>
      </c>
      <c r="O53" s="296">
        <v>1004</v>
      </c>
      <c r="P53" s="296">
        <v>1126</v>
      </c>
      <c r="Q53" s="296">
        <v>1115</v>
      </c>
    </row>
    <row r="54" spans="1:17" x14ac:dyDescent="0.25">
      <c r="A54" t="s">
        <v>50</v>
      </c>
      <c r="B54" s="296">
        <v>2372</v>
      </c>
      <c r="C54" s="296">
        <v>2079</v>
      </c>
      <c r="D54" s="296">
        <v>1871</v>
      </c>
      <c r="E54" s="296">
        <v>1627</v>
      </c>
      <c r="F54" s="296">
        <v>1519</v>
      </c>
      <c r="G54" s="296">
        <v>1562</v>
      </c>
      <c r="H54" s="296">
        <v>1411</v>
      </c>
      <c r="I54" s="296">
        <v>1295</v>
      </c>
      <c r="J54" s="296">
        <v>1163</v>
      </c>
      <c r="K54" s="296">
        <v>1179</v>
      </c>
      <c r="L54" s="296">
        <v>949</v>
      </c>
      <c r="M54" s="296">
        <v>832</v>
      </c>
      <c r="N54" s="296">
        <v>710</v>
      </c>
      <c r="O54" s="296">
        <v>663</v>
      </c>
      <c r="P54" s="296">
        <v>778</v>
      </c>
      <c r="Q54" s="296">
        <v>788</v>
      </c>
    </row>
    <row r="55" spans="1:17" x14ac:dyDescent="0.25">
      <c r="A55" t="s">
        <v>51</v>
      </c>
      <c r="B55" s="296">
        <v>9</v>
      </c>
      <c r="C55" s="296">
        <v>12</v>
      </c>
      <c r="D55" s="296">
        <v>13</v>
      </c>
      <c r="E55" s="296">
        <v>16</v>
      </c>
      <c r="F55" s="296">
        <v>17</v>
      </c>
      <c r="G55" s="296">
        <v>21</v>
      </c>
      <c r="H55" s="296">
        <v>28</v>
      </c>
      <c r="I55" s="296">
        <v>18</v>
      </c>
      <c r="J55" s="296">
        <v>12</v>
      </c>
      <c r="K55" s="296">
        <v>12</v>
      </c>
      <c r="L55" s="296">
        <v>11</v>
      </c>
      <c r="M55" s="296">
        <v>20</v>
      </c>
      <c r="N55" s="296">
        <v>28</v>
      </c>
      <c r="O55" s="296">
        <v>15</v>
      </c>
      <c r="P55" s="296">
        <v>16</v>
      </c>
      <c r="Q55" s="296">
        <v>9</v>
      </c>
    </row>
    <row r="56" spans="1:17" x14ac:dyDescent="0.25">
      <c r="A56" t="s">
        <v>52</v>
      </c>
      <c r="B56" s="296">
        <v>2019</v>
      </c>
      <c r="C56" s="296">
        <v>2006</v>
      </c>
      <c r="D56" s="296">
        <v>1961</v>
      </c>
      <c r="E56" s="296">
        <v>1886</v>
      </c>
      <c r="F56" s="296">
        <v>1844</v>
      </c>
      <c r="G56" s="296">
        <v>1716</v>
      </c>
      <c r="H56" s="296">
        <v>1518</v>
      </c>
      <c r="I56" s="296">
        <v>1368</v>
      </c>
      <c r="J56" s="296">
        <v>1152</v>
      </c>
      <c r="K56" s="296">
        <v>1035</v>
      </c>
      <c r="L56" s="296">
        <v>929</v>
      </c>
      <c r="M56" s="296">
        <v>1102</v>
      </c>
      <c r="N56" s="296">
        <v>1084</v>
      </c>
      <c r="O56" s="296">
        <v>1221</v>
      </c>
      <c r="P56" s="296">
        <v>1272</v>
      </c>
      <c r="Q56" s="296">
        <v>1387</v>
      </c>
    </row>
    <row r="57" spans="1:17" x14ac:dyDescent="0.25">
      <c r="A57" t="s">
        <v>53</v>
      </c>
      <c r="B57" s="296">
        <v>2229</v>
      </c>
      <c r="C57" s="296">
        <v>2155</v>
      </c>
      <c r="D57" s="296">
        <v>1991</v>
      </c>
      <c r="E57" s="296">
        <v>1911</v>
      </c>
      <c r="F57" s="296">
        <v>1777</v>
      </c>
      <c r="G57" s="296">
        <v>1603</v>
      </c>
      <c r="H57" s="296">
        <v>1507</v>
      </c>
      <c r="I57" s="296">
        <v>1348</v>
      </c>
      <c r="J57" s="296">
        <v>1130</v>
      </c>
      <c r="K57" s="296">
        <v>997</v>
      </c>
      <c r="L57" s="296">
        <v>932</v>
      </c>
      <c r="M57" s="296">
        <v>837</v>
      </c>
      <c r="N57" s="296">
        <v>881</v>
      </c>
      <c r="O57" s="296">
        <v>792</v>
      </c>
      <c r="P57" s="296">
        <v>729</v>
      </c>
      <c r="Q57" s="296">
        <v>713</v>
      </c>
    </row>
    <row r="58" spans="1:17" x14ac:dyDescent="0.25">
      <c r="A58" t="s">
        <v>54</v>
      </c>
      <c r="B58" s="296">
        <v>251</v>
      </c>
      <c r="C58" s="296">
        <v>202</v>
      </c>
      <c r="D58" s="296">
        <v>167</v>
      </c>
      <c r="E58" s="296">
        <v>172</v>
      </c>
      <c r="F58" s="296">
        <v>156</v>
      </c>
      <c r="G58" s="296">
        <v>140</v>
      </c>
      <c r="H58" s="296">
        <v>159</v>
      </c>
      <c r="I58" s="296">
        <v>137</v>
      </c>
      <c r="J58" s="296">
        <v>126</v>
      </c>
      <c r="K58" s="296">
        <v>121</v>
      </c>
      <c r="L58" s="296">
        <v>121</v>
      </c>
      <c r="M58" s="296">
        <v>105</v>
      </c>
      <c r="N58" s="296">
        <v>98</v>
      </c>
      <c r="O58" s="296">
        <v>93</v>
      </c>
      <c r="P58" s="296">
        <v>81</v>
      </c>
      <c r="Q58" s="296">
        <v>83</v>
      </c>
    </row>
    <row r="59" spans="1:17" x14ac:dyDescent="0.25">
      <c r="A59" t="s">
        <v>55</v>
      </c>
      <c r="B59" s="296">
        <v>576</v>
      </c>
      <c r="C59" s="296">
        <v>589</v>
      </c>
      <c r="D59" s="296">
        <v>572</v>
      </c>
      <c r="E59" s="296">
        <v>556</v>
      </c>
      <c r="F59" s="296">
        <v>552</v>
      </c>
      <c r="G59" s="296">
        <v>540</v>
      </c>
      <c r="H59" s="296">
        <v>529</v>
      </c>
      <c r="I59" s="296">
        <v>449</v>
      </c>
      <c r="J59" s="296">
        <v>359</v>
      </c>
      <c r="K59" s="296">
        <v>301</v>
      </c>
      <c r="L59" s="296">
        <v>298</v>
      </c>
      <c r="M59" s="296">
        <v>291</v>
      </c>
      <c r="N59" s="296">
        <v>269</v>
      </c>
      <c r="O59" s="296">
        <v>315</v>
      </c>
      <c r="P59" s="296">
        <v>356</v>
      </c>
      <c r="Q59" s="296">
        <v>348</v>
      </c>
    </row>
    <row r="60" spans="1:17" x14ac:dyDescent="0.25">
      <c r="A60" t="s">
        <v>56</v>
      </c>
      <c r="B60" s="296">
        <v>250</v>
      </c>
      <c r="C60" s="296">
        <v>232</v>
      </c>
      <c r="D60" s="296">
        <v>250</v>
      </c>
      <c r="E60" s="296">
        <v>244</v>
      </c>
      <c r="F60" s="296">
        <v>195</v>
      </c>
      <c r="G60" s="296">
        <v>217</v>
      </c>
      <c r="H60" s="296">
        <v>229</v>
      </c>
      <c r="I60" s="296">
        <v>232</v>
      </c>
      <c r="J60" s="296">
        <v>214</v>
      </c>
      <c r="K60" s="296">
        <v>185</v>
      </c>
      <c r="L60" s="296">
        <v>183</v>
      </c>
      <c r="M60" s="296">
        <v>199</v>
      </c>
      <c r="N60" s="296">
        <v>225</v>
      </c>
      <c r="O60" s="296">
        <v>222</v>
      </c>
      <c r="P60" s="296">
        <v>187</v>
      </c>
      <c r="Q60" s="296">
        <v>161</v>
      </c>
    </row>
    <row r="61" spans="1:17" x14ac:dyDescent="0.25">
      <c r="A61" t="s">
        <v>57</v>
      </c>
      <c r="B61" s="296">
        <v>126</v>
      </c>
      <c r="C61" s="296">
        <v>106</v>
      </c>
      <c r="D61" s="296">
        <v>93</v>
      </c>
      <c r="E61" s="296">
        <v>95</v>
      </c>
      <c r="F61" s="296">
        <v>113</v>
      </c>
      <c r="G61" s="296">
        <v>112</v>
      </c>
      <c r="H61" s="296">
        <v>104</v>
      </c>
      <c r="I61" s="296">
        <v>99</v>
      </c>
      <c r="J61" s="296">
        <v>84</v>
      </c>
      <c r="K61" s="296">
        <v>68</v>
      </c>
      <c r="L61" s="296">
        <v>52</v>
      </c>
      <c r="M61" s="296">
        <v>70</v>
      </c>
      <c r="N61" s="296">
        <v>65</v>
      </c>
      <c r="O61" s="296">
        <v>86</v>
      </c>
      <c r="P61" s="296">
        <v>64</v>
      </c>
      <c r="Q61" s="296">
        <v>60</v>
      </c>
    </row>
    <row r="62" spans="1:17" x14ac:dyDescent="0.25">
      <c r="A62" t="s">
        <v>58</v>
      </c>
      <c r="B62" s="296">
        <v>122</v>
      </c>
      <c r="C62" s="296">
        <v>116</v>
      </c>
      <c r="D62" s="296">
        <v>120</v>
      </c>
      <c r="E62" s="296">
        <v>112</v>
      </c>
      <c r="F62" s="296">
        <v>116</v>
      </c>
      <c r="G62" s="296">
        <v>153</v>
      </c>
      <c r="H62" s="296">
        <v>177</v>
      </c>
      <c r="I62" s="296">
        <v>174</v>
      </c>
      <c r="J62" s="296">
        <v>161</v>
      </c>
      <c r="K62" s="296">
        <v>150</v>
      </c>
      <c r="L62" s="296">
        <v>142</v>
      </c>
      <c r="M62" s="296">
        <v>127</v>
      </c>
      <c r="N62" s="296">
        <v>124</v>
      </c>
      <c r="O62" s="296">
        <v>158</v>
      </c>
      <c r="P62" s="296">
        <v>137</v>
      </c>
      <c r="Q62" s="296">
        <v>129</v>
      </c>
    </row>
    <row r="63" spans="1:17" x14ac:dyDescent="0.25">
      <c r="A63" t="s">
        <v>59</v>
      </c>
      <c r="B63" s="296">
        <v>672</v>
      </c>
      <c r="C63" s="296">
        <v>584</v>
      </c>
      <c r="D63" s="296">
        <v>598</v>
      </c>
      <c r="E63" s="296">
        <v>505</v>
      </c>
      <c r="F63" s="296">
        <v>445</v>
      </c>
      <c r="G63" s="296">
        <v>441</v>
      </c>
      <c r="H63" s="296">
        <v>423</v>
      </c>
      <c r="I63" s="296">
        <v>372</v>
      </c>
      <c r="J63" s="296">
        <v>306</v>
      </c>
      <c r="K63" s="296">
        <v>230</v>
      </c>
      <c r="L63" s="296">
        <v>172</v>
      </c>
      <c r="M63" s="296">
        <v>164</v>
      </c>
      <c r="N63" s="296">
        <v>160</v>
      </c>
      <c r="O63" s="296">
        <v>140</v>
      </c>
      <c r="P63" s="296">
        <v>135</v>
      </c>
      <c r="Q63" s="296">
        <v>141</v>
      </c>
    </row>
    <row r="64" spans="1:17" x14ac:dyDescent="0.25">
      <c r="A64" t="s">
        <v>60</v>
      </c>
      <c r="B64" s="296">
        <v>151</v>
      </c>
      <c r="C64" s="296">
        <v>124</v>
      </c>
      <c r="D64" s="296">
        <v>134</v>
      </c>
      <c r="E64" s="296">
        <v>128</v>
      </c>
      <c r="F64" s="296">
        <v>140</v>
      </c>
      <c r="G64" s="296">
        <v>130</v>
      </c>
      <c r="H64" s="296">
        <v>119</v>
      </c>
      <c r="I64" s="296">
        <v>128</v>
      </c>
      <c r="J64" s="296">
        <v>88</v>
      </c>
      <c r="K64" s="296">
        <v>107</v>
      </c>
      <c r="L64" s="296">
        <v>98</v>
      </c>
      <c r="M64" s="296">
        <v>115</v>
      </c>
      <c r="N64" s="296">
        <v>115</v>
      </c>
      <c r="O64" s="296">
        <v>108</v>
      </c>
      <c r="P64" s="296">
        <v>85</v>
      </c>
      <c r="Q64" s="296">
        <v>75</v>
      </c>
    </row>
    <row r="65" spans="1:17" x14ac:dyDescent="0.25">
      <c r="A65" t="s">
        <v>61</v>
      </c>
      <c r="B65" s="296">
        <v>414</v>
      </c>
      <c r="C65" s="296">
        <v>388</v>
      </c>
      <c r="D65" s="296">
        <v>414</v>
      </c>
      <c r="E65" s="296">
        <v>404</v>
      </c>
      <c r="F65" s="296">
        <v>426</v>
      </c>
      <c r="G65" s="296">
        <v>434</v>
      </c>
      <c r="H65" s="296">
        <v>419</v>
      </c>
      <c r="I65" s="296">
        <v>465</v>
      </c>
      <c r="J65" s="296">
        <v>446</v>
      </c>
      <c r="K65" s="296">
        <v>399</v>
      </c>
      <c r="L65" s="296">
        <v>373</v>
      </c>
      <c r="M65" s="296">
        <v>344</v>
      </c>
      <c r="N65" s="296">
        <v>362</v>
      </c>
      <c r="O65" s="296">
        <v>410</v>
      </c>
      <c r="P65" s="296">
        <v>399</v>
      </c>
      <c r="Q65" s="296">
        <v>330</v>
      </c>
    </row>
    <row r="66" spans="1:17" x14ac:dyDescent="0.25">
      <c r="A66" t="s">
        <v>62</v>
      </c>
      <c r="B66" s="296">
        <v>5</v>
      </c>
      <c r="C66" s="296">
        <v>4</v>
      </c>
      <c r="D66" s="296">
        <v>4</v>
      </c>
      <c r="E66" s="296">
        <v>11</v>
      </c>
      <c r="F66" s="296">
        <v>12</v>
      </c>
      <c r="G66" s="296">
        <v>5</v>
      </c>
      <c r="H66" s="296">
        <v>5</v>
      </c>
      <c r="I66" s="296">
        <v>5</v>
      </c>
      <c r="J66" s="296">
        <v>11</v>
      </c>
      <c r="K66" s="296">
        <v>5</v>
      </c>
      <c r="L66" s="296">
        <v>3</v>
      </c>
      <c r="M66" s="296">
        <v>1</v>
      </c>
      <c r="N66" s="296">
        <v>1</v>
      </c>
      <c r="O66" s="296">
        <v>0</v>
      </c>
      <c r="P66" s="296">
        <v>0</v>
      </c>
      <c r="Q66" s="296">
        <v>2</v>
      </c>
    </row>
    <row r="67" spans="1:17" x14ac:dyDescent="0.25">
      <c r="A67" t="s">
        <v>63</v>
      </c>
      <c r="B67" s="296">
        <v>139</v>
      </c>
      <c r="C67" s="296">
        <v>136</v>
      </c>
      <c r="D67" s="296">
        <v>145</v>
      </c>
      <c r="E67" s="296">
        <v>126</v>
      </c>
      <c r="F67" s="296">
        <v>100</v>
      </c>
      <c r="G67" s="296">
        <v>108</v>
      </c>
      <c r="H67" s="296">
        <v>99</v>
      </c>
      <c r="I67" s="296">
        <v>91</v>
      </c>
      <c r="J67" s="296">
        <v>81</v>
      </c>
      <c r="K67" s="296">
        <v>80</v>
      </c>
      <c r="L67" s="296">
        <v>72</v>
      </c>
      <c r="M67" s="296">
        <v>58</v>
      </c>
      <c r="N67" s="296">
        <v>61</v>
      </c>
      <c r="O67" s="296">
        <v>76</v>
      </c>
      <c r="P67" s="296">
        <v>82</v>
      </c>
      <c r="Q67" s="296">
        <v>80</v>
      </c>
    </row>
    <row r="68" spans="1:17" x14ac:dyDescent="0.25">
      <c r="A68" t="s">
        <v>64</v>
      </c>
      <c r="B68" s="296">
        <v>143</v>
      </c>
      <c r="C68" s="296">
        <v>174</v>
      </c>
      <c r="D68" s="296">
        <v>181</v>
      </c>
      <c r="E68" s="296">
        <v>187</v>
      </c>
      <c r="F68" s="296">
        <v>204</v>
      </c>
      <c r="G68" s="296">
        <v>203</v>
      </c>
      <c r="H68" s="296">
        <v>197</v>
      </c>
      <c r="I68" s="296">
        <v>146</v>
      </c>
      <c r="J68" s="296">
        <v>135</v>
      </c>
      <c r="K68" s="296">
        <v>113</v>
      </c>
      <c r="L68" s="296">
        <v>105</v>
      </c>
      <c r="M68" s="296">
        <v>104</v>
      </c>
      <c r="N68" s="296">
        <v>122</v>
      </c>
      <c r="O68" s="296">
        <v>139</v>
      </c>
      <c r="P68" s="296">
        <v>128</v>
      </c>
      <c r="Q68" s="296">
        <v>131</v>
      </c>
    </row>
    <row r="69" spans="1:17" x14ac:dyDescent="0.25">
      <c r="A69" t="s">
        <v>65</v>
      </c>
      <c r="B69" s="296">
        <v>279</v>
      </c>
      <c r="C69" s="296">
        <v>299</v>
      </c>
      <c r="D69" s="296">
        <v>303</v>
      </c>
      <c r="E69" s="296">
        <v>286</v>
      </c>
      <c r="F69" s="296">
        <v>287</v>
      </c>
      <c r="G69" s="296">
        <v>306</v>
      </c>
      <c r="H69" s="296">
        <v>316</v>
      </c>
      <c r="I69" s="296">
        <v>316</v>
      </c>
      <c r="J69" s="296">
        <v>287</v>
      </c>
      <c r="K69" s="296">
        <v>254</v>
      </c>
      <c r="L69" s="296">
        <v>245</v>
      </c>
      <c r="M69" s="296">
        <v>273</v>
      </c>
      <c r="N69" s="296">
        <v>276</v>
      </c>
      <c r="O69" s="296">
        <v>249</v>
      </c>
      <c r="P69" s="296">
        <v>224</v>
      </c>
      <c r="Q69" s="296">
        <v>193</v>
      </c>
    </row>
    <row r="70" spans="1:17" x14ac:dyDescent="0.25">
      <c r="A70" t="s">
        <v>66</v>
      </c>
      <c r="B70" s="296">
        <v>366</v>
      </c>
      <c r="C70" s="296">
        <v>356</v>
      </c>
      <c r="D70" s="296">
        <v>412</v>
      </c>
      <c r="E70" s="296">
        <v>374</v>
      </c>
      <c r="F70" s="296">
        <v>334</v>
      </c>
      <c r="G70" s="296">
        <v>310</v>
      </c>
      <c r="H70" s="296">
        <v>253</v>
      </c>
      <c r="I70" s="296">
        <v>256</v>
      </c>
      <c r="J70" s="296">
        <v>271</v>
      </c>
      <c r="K70" s="296">
        <v>285</v>
      </c>
      <c r="L70" s="296">
        <v>275</v>
      </c>
      <c r="M70" s="296">
        <v>302</v>
      </c>
      <c r="N70" s="296">
        <v>281</v>
      </c>
      <c r="O70" s="296">
        <v>314</v>
      </c>
      <c r="P70" s="296">
        <v>300</v>
      </c>
      <c r="Q70" s="296">
        <v>283</v>
      </c>
    </row>
    <row r="71" spans="1:17" x14ac:dyDescent="0.25">
      <c r="A71" t="s">
        <v>67</v>
      </c>
      <c r="B71" s="296">
        <v>166</v>
      </c>
      <c r="C71" s="296">
        <v>155</v>
      </c>
      <c r="D71" s="296">
        <v>152</v>
      </c>
      <c r="E71" s="296">
        <v>140</v>
      </c>
      <c r="F71" s="296">
        <v>133</v>
      </c>
      <c r="G71" s="296">
        <v>121</v>
      </c>
      <c r="H71" s="296">
        <v>90</v>
      </c>
      <c r="I71" s="296">
        <v>79</v>
      </c>
      <c r="J71" s="296">
        <v>66</v>
      </c>
      <c r="K71" s="296">
        <v>77</v>
      </c>
      <c r="L71" s="296">
        <v>85</v>
      </c>
      <c r="M71" s="296">
        <v>89</v>
      </c>
      <c r="N71" s="296">
        <v>91</v>
      </c>
      <c r="O71" s="296">
        <v>77</v>
      </c>
      <c r="P71" s="296">
        <v>62</v>
      </c>
      <c r="Q71" s="296">
        <v>72</v>
      </c>
    </row>
    <row r="72" spans="1:17" x14ac:dyDescent="0.25">
      <c r="A72" t="s">
        <v>68</v>
      </c>
      <c r="B72" s="296">
        <v>112</v>
      </c>
      <c r="C72" s="296">
        <v>119</v>
      </c>
      <c r="D72" s="296">
        <v>138</v>
      </c>
      <c r="E72" s="296">
        <v>137</v>
      </c>
      <c r="F72" s="296">
        <v>121</v>
      </c>
      <c r="G72" s="296">
        <v>134</v>
      </c>
      <c r="H72" s="296">
        <v>167</v>
      </c>
      <c r="I72" s="296">
        <v>154</v>
      </c>
      <c r="J72" s="296">
        <v>127</v>
      </c>
      <c r="K72" s="296">
        <v>123</v>
      </c>
      <c r="L72" s="296">
        <v>147</v>
      </c>
      <c r="M72" s="296">
        <v>145</v>
      </c>
      <c r="N72" s="296">
        <v>115</v>
      </c>
      <c r="O72" s="296">
        <v>121</v>
      </c>
      <c r="P72" s="296">
        <v>135</v>
      </c>
      <c r="Q72" s="296">
        <v>155</v>
      </c>
    </row>
    <row r="73" spans="1:17" x14ac:dyDescent="0.25">
      <c r="A73" t="s">
        <v>69</v>
      </c>
      <c r="B73" s="296">
        <v>29</v>
      </c>
      <c r="C73" s="296">
        <v>35</v>
      </c>
      <c r="D73" s="296">
        <v>28</v>
      </c>
      <c r="E73" s="296">
        <v>26</v>
      </c>
      <c r="F73" s="296">
        <v>28</v>
      </c>
      <c r="G73" s="296">
        <v>21</v>
      </c>
      <c r="H73" s="296">
        <v>35</v>
      </c>
      <c r="I73" s="296">
        <v>33</v>
      </c>
      <c r="J73" s="296">
        <v>30</v>
      </c>
      <c r="K73" s="296">
        <v>21</v>
      </c>
      <c r="L73" s="296">
        <v>36</v>
      </c>
      <c r="M73" s="296">
        <v>33</v>
      </c>
      <c r="N73" s="296">
        <v>54</v>
      </c>
      <c r="O73" s="296">
        <v>56</v>
      </c>
      <c r="P73" s="296">
        <v>42</v>
      </c>
      <c r="Q73" s="296">
        <v>46</v>
      </c>
    </row>
    <row r="74" spans="1:17" x14ac:dyDescent="0.25">
      <c r="A74" t="s">
        <v>70</v>
      </c>
      <c r="B74" s="296">
        <v>444</v>
      </c>
      <c r="C74" s="296">
        <v>400</v>
      </c>
      <c r="D74" s="296">
        <v>372</v>
      </c>
      <c r="E74" s="296">
        <v>349</v>
      </c>
      <c r="F74" s="296">
        <v>358</v>
      </c>
      <c r="G74" s="296">
        <v>379</v>
      </c>
      <c r="H74" s="296">
        <v>324</v>
      </c>
      <c r="I74" s="296">
        <v>279</v>
      </c>
      <c r="J74" s="296">
        <v>254</v>
      </c>
      <c r="K74" s="296">
        <v>229</v>
      </c>
      <c r="L74" s="296">
        <v>197</v>
      </c>
      <c r="M74" s="296">
        <v>224</v>
      </c>
      <c r="N74" s="296">
        <v>277</v>
      </c>
      <c r="O74" s="296">
        <v>258</v>
      </c>
      <c r="P74" s="296">
        <v>272</v>
      </c>
      <c r="Q74" s="296">
        <v>246</v>
      </c>
    </row>
    <row r="75" spans="1:17" x14ac:dyDescent="0.25">
      <c r="A75" t="s">
        <v>71</v>
      </c>
      <c r="B75" s="296">
        <v>81</v>
      </c>
      <c r="C75" s="296">
        <v>81</v>
      </c>
      <c r="D75" s="296">
        <v>94</v>
      </c>
      <c r="E75" s="296">
        <v>105</v>
      </c>
      <c r="F75" s="296">
        <v>107</v>
      </c>
      <c r="G75" s="296">
        <v>90</v>
      </c>
      <c r="H75" s="296">
        <v>103</v>
      </c>
      <c r="I75" s="296">
        <v>68</v>
      </c>
      <c r="J75" s="296">
        <v>74</v>
      </c>
      <c r="K75" s="296">
        <v>80</v>
      </c>
      <c r="L75" s="296">
        <v>74</v>
      </c>
      <c r="M75" s="296">
        <v>80</v>
      </c>
      <c r="N75" s="296">
        <v>83</v>
      </c>
      <c r="O75" s="296">
        <v>51</v>
      </c>
      <c r="P75" s="296">
        <v>77</v>
      </c>
      <c r="Q75" s="296">
        <v>63</v>
      </c>
    </row>
    <row r="76" spans="1:17" x14ac:dyDescent="0.25">
      <c r="A76" t="s">
        <v>72</v>
      </c>
      <c r="B76" s="296">
        <v>253</v>
      </c>
      <c r="C76" s="296">
        <v>246</v>
      </c>
      <c r="D76" s="296">
        <v>215</v>
      </c>
      <c r="E76" s="296">
        <v>197</v>
      </c>
      <c r="F76" s="296">
        <v>194</v>
      </c>
      <c r="G76" s="296">
        <v>189</v>
      </c>
      <c r="H76" s="296">
        <v>208</v>
      </c>
      <c r="I76" s="296">
        <v>183</v>
      </c>
      <c r="J76" s="296">
        <v>181</v>
      </c>
      <c r="K76" s="296">
        <v>188</v>
      </c>
      <c r="L76" s="296">
        <v>196</v>
      </c>
      <c r="M76" s="296">
        <v>253</v>
      </c>
      <c r="N76" s="296">
        <v>247</v>
      </c>
      <c r="O76" s="296">
        <v>209</v>
      </c>
      <c r="P76" s="296">
        <v>231</v>
      </c>
      <c r="Q76" s="296">
        <v>197</v>
      </c>
    </row>
    <row r="77" spans="1:17" x14ac:dyDescent="0.25">
      <c r="A77" t="s">
        <v>73</v>
      </c>
      <c r="B77" s="296">
        <v>189</v>
      </c>
      <c r="C77" s="296">
        <v>185</v>
      </c>
      <c r="D77" s="296">
        <v>179</v>
      </c>
      <c r="E77" s="296">
        <v>161</v>
      </c>
      <c r="F77" s="296">
        <v>166</v>
      </c>
      <c r="G77" s="296">
        <v>152</v>
      </c>
      <c r="H77" s="296">
        <v>180</v>
      </c>
      <c r="I77" s="296">
        <v>155</v>
      </c>
      <c r="J77" s="296">
        <v>161</v>
      </c>
      <c r="K77" s="296">
        <v>155</v>
      </c>
      <c r="L77" s="296">
        <v>132</v>
      </c>
      <c r="M77" s="296">
        <v>123</v>
      </c>
      <c r="N77" s="296">
        <v>109</v>
      </c>
      <c r="O77" s="296">
        <v>101</v>
      </c>
      <c r="P77" s="296">
        <v>123</v>
      </c>
      <c r="Q77" s="296">
        <v>102</v>
      </c>
    </row>
    <row r="78" spans="1:17" x14ac:dyDescent="0.25">
      <c r="A78" t="s">
        <v>74</v>
      </c>
      <c r="B78" s="296">
        <v>274</v>
      </c>
      <c r="C78" s="296">
        <v>240</v>
      </c>
      <c r="D78" s="296">
        <v>222</v>
      </c>
      <c r="E78" s="296">
        <v>182</v>
      </c>
      <c r="F78" s="296">
        <v>134</v>
      </c>
      <c r="G78" s="296">
        <v>147</v>
      </c>
      <c r="H78" s="296">
        <v>128</v>
      </c>
      <c r="I78" s="296">
        <v>119</v>
      </c>
      <c r="J78" s="296">
        <v>102</v>
      </c>
      <c r="K78" s="296">
        <v>79</v>
      </c>
      <c r="L78" s="296">
        <v>72</v>
      </c>
      <c r="M78" s="296">
        <v>70</v>
      </c>
      <c r="N78" s="296">
        <v>73</v>
      </c>
      <c r="O78" s="296">
        <v>98</v>
      </c>
      <c r="P78" s="296">
        <v>93</v>
      </c>
      <c r="Q78" s="296">
        <v>129</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1399</v>
      </c>
    </row>
    <row r="105" spans="1:1" x14ac:dyDescent="0.25">
      <c r="A105" s="636">
        <v>42610.589398148149</v>
      </c>
    </row>
  </sheetData>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8.90625" style="296" bestFit="1" customWidth="1"/>
    <col min="18" max="78" width="8.7265625" style="296"/>
  </cols>
  <sheetData>
    <row r="1" spans="1:17" x14ac:dyDescent="0.25">
      <c r="A1" t="str">
        <f>IF(ISBLANK(A15),"N.A",IF(ISNUMBER(A15),A15,IF(RIGHT(UPPER(TRIM(A15)),6)="MONTHS",UPPER(TRIM(A15)),DATEVALUE(LEFT(A15,FIND("-",A15)-1)))))</f>
        <v>N.A</v>
      </c>
      <c r="B1">
        <f t="shared" ref="B1:Q1" si="0">IF(ISBLANK(B15),"N.A",IF(ISNUMBER(B15),B15,IF(RIGHT(UPPER(TRIM(B15)),6)="MONTHS",UPPER(TRIM(B15)),DATEVALUE(LEFT(B15,FIND("-",B15)-1)))))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IF(ISBLANK(A15),"N.A.",IF(ISNUMBER(A15),A15,IF(RIGHT(UPPER(TRIM(A15)),6)="MONTHS",UPPER(TRIM(A15)),DATEVALUE(A3&amp;"/"&amp;IF(OR(A3=4,A3=6,A3=9,A3=11),30,IF(A3=2,28,31))&amp;"/"&amp;YEAR(RIGHT(A15,LEN(A15)-FIND("-",A15)))))))</f>
        <v>N.A.</v>
      </c>
      <c r="B2">
        <f t="shared" ref="B2:Q2" si="1">IF(ISBLANK(B15),"N.A.",IF(ISNUMBER(B15),B15,IF(RIGHT(UPPER(TRIM(B15)),6)="MONTHS",UPPER(TRIM(B15)),DATEVALUE(B3&amp;"/"&amp;IF(OR(B3=4,B3=6,B3=9,B3=11),30,IF(B3=2,28,31))&amp;"/"&amp;YEAR(RIGHT(B15,LEN(B15)-FIND("-",B15)))))))</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IF(OR(ISBLANK(A15),ISNUMBER(A15),RIGHT(UPPER(TRIM(A15)),6)="MONTHS"),"N.A.",MONTH(RIGHT(A15,LEN(A15)-FIND("-",A15))))</f>
        <v>N.A.</v>
      </c>
      <c r="B3" t="str">
        <f t="shared" ref="B3:Q3" si="2">IF(OR(ISBLANK(B15),ISNUMBER(B15),RIGHT(UPPER(TRIM(B15)),6)="MONTHS"),"N.A.",MONTH(RIGHT(B15,LEN(B15)-FIND("-",B15))))</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1881</v>
      </c>
    </row>
    <row r="12" spans="1:17" x14ac:dyDescent="0.25">
      <c r="A12" t="s">
        <v>1882</v>
      </c>
    </row>
    <row r="14" spans="1:17" x14ac:dyDescent="0.25">
      <c r="B14" s="296" t="s">
        <v>1797</v>
      </c>
    </row>
    <row r="15" spans="1:17" x14ac:dyDescent="0.25">
      <c r="B15" s="296">
        <v>36708</v>
      </c>
      <c r="C15" s="296">
        <v>37073</v>
      </c>
      <c r="D15" s="296">
        <v>37438</v>
      </c>
      <c r="E15" s="296">
        <v>37803</v>
      </c>
      <c r="F15" s="296">
        <v>38169</v>
      </c>
      <c r="G15" s="296">
        <v>38534</v>
      </c>
      <c r="H15" s="296">
        <v>38899</v>
      </c>
      <c r="I15" s="296">
        <v>39264</v>
      </c>
      <c r="J15" s="296">
        <v>39630</v>
      </c>
      <c r="K15" s="296">
        <v>39995</v>
      </c>
      <c r="L15" s="296">
        <v>40360</v>
      </c>
      <c r="M15" s="296">
        <v>40725</v>
      </c>
      <c r="N15" s="296">
        <v>41091</v>
      </c>
      <c r="O15" s="296">
        <v>41456</v>
      </c>
      <c r="P15" s="296">
        <v>41821</v>
      </c>
      <c r="Q15" s="296">
        <v>42186</v>
      </c>
    </row>
    <row r="16" spans="1:17" x14ac:dyDescent="0.25">
      <c r="B16" s="296" t="s">
        <v>1798</v>
      </c>
      <c r="C16" s="296" t="s">
        <v>1798</v>
      </c>
      <c r="D16" s="296" t="s">
        <v>1798</v>
      </c>
      <c r="E16" s="296" t="s">
        <v>1798</v>
      </c>
      <c r="F16" s="296" t="s">
        <v>1798</v>
      </c>
      <c r="G16" s="296" t="s">
        <v>1798</v>
      </c>
      <c r="H16" s="296" t="s">
        <v>1798</v>
      </c>
      <c r="I16" s="296" t="s">
        <v>1798</v>
      </c>
      <c r="J16" s="296" t="s">
        <v>1798</v>
      </c>
      <c r="K16" s="296" t="s">
        <v>1798</v>
      </c>
      <c r="L16" s="296" t="s">
        <v>1798</v>
      </c>
      <c r="M16" s="296" t="s">
        <v>1798</v>
      </c>
      <c r="N16" s="296" t="s">
        <v>1798</v>
      </c>
      <c r="O16" s="296" t="s">
        <v>1798</v>
      </c>
      <c r="P16" s="296" t="s">
        <v>1798</v>
      </c>
      <c r="Q16" s="296" t="s">
        <v>1798</v>
      </c>
    </row>
    <row r="17" spans="1:17" x14ac:dyDescent="0.25">
      <c r="A17" t="s">
        <v>484</v>
      </c>
    </row>
    <row r="18" spans="1:17" x14ac:dyDescent="0.25">
      <c r="A18" t="s">
        <v>485</v>
      </c>
      <c r="B18" s="296">
        <v>3227350</v>
      </c>
      <c r="C18" s="296">
        <v>3193579</v>
      </c>
      <c r="D18" s="296">
        <v>3152413</v>
      </c>
      <c r="E18" s="296">
        <v>3103878</v>
      </c>
      <c r="F18" s="296">
        <v>3045977</v>
      </c>
      <c r="G18" s="296">
        <v>2974859</v>
      </c>
      <c r="H18" s="296">
        <v>2911834</v>
      </c>
      <c r="I18" s="296">
        <v>2855496</v>
      </c>
      <c r="J18" s="296">
        <v>2796296</v>
      </c>
      <c r="K18" s="296">
        <v>2654374</v>
      </c>
      <c r="L18" s="296">
        <v>2560676</v>
      </c>
      <c r="M18" s="296">
        <v>2526028</v>
      </c>
      <c r="N18" s="296">
        <v>2505391</v>
      </c>
      <c r="O18" s="296">
        <v>2486123</v>
      </c>
      <c r="P18" s="296">
        <v>2465851</v>
      </c>
      <c r="Q18" s="296">
        <v>2459294</v>
      </c>
    </row>
    <row r="19" spans="1:17" x14ac:dyDescent="0.25">
      <c r="A19" t="s">
        <v>486</v>
      </c>
      <c r="B19" s="296">
        <v>107460</v>
      </c>
      <c r="C19" s="296">
        <v>107043</v>
      </c>
      <c r="D19" s="296">
        <v>104801</v>
      </c>
      <c r="E19" s="296">
        <v>101897</v>
      </c>
      <c r="F19" s="296">
        <v>98516</v>
      </c>
      <c r="G19" s="296">
        <v>94600</v>
      </c>
      <c r="H19" s="296">
        <v>91475</v>
      </c>
      <c r="I19" s="296">
        <v>88735</v>
      </c>
      <c r="J19" s="296">
        <v>86118</v>
      </c>
      <c r="K19" s="296">
        <v>81101</v>
      </c>
      <c r="L19" s="296">
        <v>78604</v>
      </c>
      <c r="M19" s="296">
        <v>78876</v>
      </c>
      <c r="N19" s="296">
        <v>79338</v>
      </c>
      <c r="O19" s="296">
        <v>80545</v>
      </c>
      <c r="P19" s="296">
        <v>81270</v>
      </c>
      <c r="Q19" s="296">
        <v>82259</v>
      </c>
    </row>
    <row r="20" spans="1:17" x14ac:dyDescent="0.25">
      <c r="A20" t="s">
        <v>487</v>
      </c>
      <c r="B20" s="296">
        <v>152</v>
      </c>
      <c r="C20" s="296">
        <v>148</v>
      </c>
      <c r="D20" s="296">
        <v>139</v>
      </c>
      <c r="E20" s="296">
        <v>136</v>
      </c>
      <c r="F20" s="296">
        <v>141</v>
      </c>
      <c r="G20" s="296">
        <v>131</v>
      </c>
      <c r="H20" s="296">
        <v>142</v>
      </c>
      <c r="I20" s="296">
        <v>143</v>
      </c>
      <c r="J20" s="296">
        <v>142</v>
      </c>
      <c r="K20" s="296">
        <v>145</v>
      </c>
      <c r="L20" s="296">
        <v>155</v>
      </c>
      <c r="M20" s="296">
        <v>143</v>
      </c>
      <c r="N20" s="296">
        <v>140</v>
      </c>
      <c r="O20" s="296">
        <v>134</v>
      </c>
      <c r="P20" s="296">
        <v>132</v>
      </c>
      <c r="Q20" s="296">
        <v>128</v>
      </c>
    </row>
    <row r="21" spans="1:17" x14ac:dyDescent="0.25">
      <c r="A21" t="s">
        <v>19</v>
      </c>
      <c r="B21" s="296">
        <v>5704</v>
      </c>
      <c r="C21" s="296">
        <v>5518</v>
      </c>
      <c r="D21" s="296">
        <v>5492</v>
      </c>
      <c r="E21" s="296">
        <v>5517</v>
      </c>
      <c r="F21" s="296">
        <v>5515</v>
      </c>
      <c r="G21" s="296">
        <v>5502</v>
      </c>
      <c r="H21" s="296">
        <v>5416</v>
      </c>
      <c r="I21" s="296">
        <v>5256</v>
      </c>
      <c r="J21" s="296">
        <v>5055</v>
      </c>
      <c r="K21" s="296">
        <v>4840</v>
      </c>
      <c r="L21" s="296">
        <v>4551</v>
      </c>
      <c r="M21" s="296">
        <v>4315</v>
      </c>
      <c r="N21" s="296">
        <v>4092</v>
      </c>
      <c r="O21" s="296">
        <v>3992</v>
      </c>
      <c r="P21" s="296">
        <v>3936</v>
      </c>
      <c r="Q21" s="296">
        <v>3909</v>
      </c>
    </row>
    <row r="22" spans="1:17" x14ac:dyDescent="0.25">
      <c r="A22" t="s">
        <v>20</v>
      </c>
      <c r="B22" s="296">
        <v>33710</v>
      </c>
      <c r="C22" s="296">
        <v>33529</v>
      </c>
      <c r="D22" s="296">
        <v>33396</v>
      </c>
      <c r="E22" s="296">
        <v>33072</v>
      </c>
      <c r="F22" s="296">
        <v>32682</v>
      </c>
      <c r="G22" s="296">
        <v>32399</v>
      </c>
      <c r="H22" s="296">
        <v>32240</v>
      </c>
      <c r="I22" s="296">
        <v>31734</v>
      </c>
      <c r="J22" s="296">
        <v>30843</v>
      </c>
      <c r="K22" s="296">
        <v>27255</v>
      </c>
      <c r="L22" s="296">
        <v>27966</v>
      </c>
      <c r="M22" s="296">
        <v>27759</v>
      </c>
      <c r="N22" s="296">
        <v>27535</v>
      </c>
      <c r="O22" s="296">
        <v>27249</v>
      </c>
      <c r="P22" s="296">
        <v>26902</v>
      </c>
      <c r="Q22" s="296">
        <v>26778</v>
      </c>
    </row>
    <row r="23" spans="1:17" x14ac:dyDescent="0.25">
      <c r="A23" t="s">
        <v>21</v>
      </c>
      <c r="B23" s="296">
        <v>7615</v>
      </c>
      <c r="C23" s="296">
        <v>7369</v>
      </c>
      <c r="D23" s="296">
        <v>7200</v>
      </c>
      <c r="E23" s="296">
        <v>7111</v>
      </c>
      <c r="F23" s="296">
        <v>6999</v>
      </c>
      <c r="G23" s="296">
        <v>6969</v>
      </c>
      <c r="H23" s="296">
        <v>6987</v>
      </c>
      <c r="I23" s="296">
        <v>7034</v>
      </c>
      <c r="J23" s="296">
        <v>7082</v>
      </c>
      <c r="K23" s="296">
        <v>7038</v>
      </c>
      <c r="L23" s="296">
        <v>6542</v>
      </c>
      <c r="M23" s="296">
        <v>6274</v>
      </c>
      <c r="N23" s="296">
        <v>6040</v>
      </c>
      <c r="O23" s="296">
        <v>5859</v>
      </c>
      <c r="P23" s="296">
        <v>5829</v>
      </c>
      <c r="Q23" s="296">
        <v>5806</v>
      </c>
    </row>
    <row r="24" spans="1:17" x14ac:dyDescent="0.25">
      <c r="A24" t="s">
        <v>22</v>
      </c>
      <c r="B24" s="296">
        <v>2112</v>
      </c>
      <c r="C24" s="296">
        <v>2024</v>
      </c>
      <c r="D24" s="296">
        <v>1951</v>
      </c>
      <c r="E24" s="296">
        <v>1892</v>
      </c>
      <c r="F24" s="296">
        <v>1876</v>
      </c>
      <c r="G24" s="296">
        <v>1842</v>
      </c>
      <c r="H24" s="296">
        <v>1824</v>
      </c>
      <c r="I24" s="296">
        <v>1784</v>
      </c>
      <c r="J24" s="296">
        <v>1720</v>
      </c>
      <c r="K24" s="296">
        <v>1714</v>
      </c>
      <c r="L24" s="296">
        <v>1580</v>
      </c>
      <c r="M24" s="296">
        <v>1520</v>
      </c>
      <c r="N24" s="296">
        <v>1440</v>
      </c>
      <c r="O24" s="296">
        <v>1408</v>
      </c>
      <c r="P24" s="296">
        <v>1425</v>
      </c>
      <c r="Q24" s="296">
        <v>1454</v>
      </c>
    </row>
    <row r="25" spans="1:17" x14ac:dyDescent="0.25">
      <c r="A25" t="s">
        <v>23</v>
      </c>
      <c r="B25" s="296">
        <v>120674</v>
      </c>
      <c r="C25" s="296">
        <v>118362</v>
      </c>
      <c r="D25" s="296">
        <v>115993</v>
      </c>
      <c r="E25" s="296">
        <v>113488</v>
      </c>
      <c r="F25" s="296">
        <v>111016</v>
      </c>
      <c r="G25" s="296">
        <v>108303</v>
      </c>
      <c r="H25" s="296">
        <v>106048</v>
      </c>
      <c r="I25" s="296">
        <v>104999</v>
      </c>
      <c r="J25" s="296">
        <v>104502</v>
      </c>
      <c r="K25" s="296">
        <v>102608</v>
      </c>
      <c r="L25" s="296">
        <v>93995</v>
      </c>
      <c r="M25" s="296">
        <v>91989</v>
      </c>
      <c r="N25" s="296">
        <v>89916</v>
      </c>
      <c r="O25" s="296">
        <v>88258</v>
      </c>
      <c r="P25" s="296">
        <v>85839</v>
      </c>
      <c r="Q25" s="296">
        <v>84123</v>
      </c>
    </row>
    <row r="26" spans="1:17" x14ac:dyDescent="0.25">
      <c r="A26" t="s">
        <v>24</v>
      </c>
      <c r="B26" s="296">
        <v>4485</v>
      </c>
      <c r="C26" s="296">
        <v>4270</v>
      </c>
      <c r="D26" s="296">
        <v>4102</v>
      </c>
      <c r="E26" s="296">
        <v>3993</v>
      </c>
      <c r="F26" s="296">
        <v>3918</v>
      </c>
      <c r="G26" s="296">
        <v>3834</v>
      </c>
      <c r="H26" s="296">
        <v>3742</v>
      </c>
      <c r="I26" s="296">
        <v>3710</v>
      </c>
      <c r="J26" s="296">
        <v>3676</v>
      </c>
      <c r="K26" s="296">
        <v>3591</v>
      </c>
      <c r="L26" s="296">
        <v>3348</v>
      </c>
      <c r="M26" s="296">
        <v>3292</v>
      </c>
      <c r="N26" s="296">
        <v>3266</v>
      </c>
      <c r="O26" s="296">
        <v>3171</v>
      </c>
      <c r="P26" s="296">
        <v>3094</v>
      </c>
      <c r="Q26" s="296">
        <v>3052</v>
      </c>
    </row>
    <row r="27" spans="1:17" x14ac:dyDescent="0.25">
      <c r="A27" t="s">
        <v>25</v>
      </c>
      <c r="B27" s="296">
        <v>33007</v>
      </c>
      <c r="C27" s="296">
        <v>32309</v>
      </c>
      <c r="D27" s="296">
        <v>31742</v>
      </c>
      <c r="E27" s="296">
        <v>31317</v>
      </c>
      <c r="F27" s="296">
        <v>31092</v>
      </c>
      <c r="G27" s="296">
        <v>31038</v>
      </c>
      <c r="H27" s="296">
        <v>31008</v>
      </c>
      <c r="I27" s="296">
        <v>31140</v>
      </c>
      <c r="J27" s="296">
        <v>31254</v>
      </c>
      <c r="K27" s="296">
        <v>30819</v>
      </c>
      <c r="L27" s="296">
        <v>28814</v>
      </c>
      <c r="M27" s="296">
        <v>27746</v>
      </c>
      <c r="N27" s="296">
        <v>27515</v>
      </c>
      <c r="O27" s="296">
        <v>26673</v>
      </c>
      <c r="P27" s="296">
        <v>25877</v>
      </c>
      <c r="Q27" s="296">
        <v>25283</v>
      </c>
    </row>
    <row r="28" spans="1:17" x14ac:dyDescent="0.25">
      <c r="A28" t="s">
        <v>26</v>
      </c>
      <c r="B28" s="296">
        <v>69077</v>
      </c>
      <c r="C28" s="296">
        <v>68131</v>
      </c>
      <c r="D28" s="296">
        <v>67298</v>
      </c>
      <c r="E28" s="296">
        <v>66836</v>
      </c>
      <c r="F28" s="296">
        <v>66039</v>
      </c>
      <c r="G28" s="296">
        <v>64939</v>
      </c>
      <c r="H28" s="296">
        <v>64075</v>
      </c>
      <c r="I28" s="296">
        <v>63101</v>
      </c>
      <c r="J28" s="296">
        <v>61971</v>
      </c>
      <c r="K28" s="296">
        <v>58767</v>
      </c>
      <c r="L28" s="296">
        <v>55963</v>
      </c>
      <c r="M28" s="296">
        <v>55467</v>
      </c>
      <c r="N28" s="296">
        <v>55319</v>
      </c>
      <c r="O28" s="296">
        <v>55036</v>
      </c>
      <c r="P28" s="296">
        <v>54721</v>
      </c>
      <c r="Q28" s="296">
        <v>54944</v>
      </c>
    </row>
    <row r="29" spans="1:17" x14ac:dyDescent="0.25">
      <c r="A29" t="s">
        <v>27</v>
      </c>
      <c r="B29" s="296">
        <v>4013</v>
      </c>
      <c r="C29" s="296">
        <v>3886</v>
      </c>
      <c r="D29" s="296">
        <v>3784</v>
      </c>
      <c r="E29" s="296">
        <v>3739</v>
      </c>
      <c r="F29" s="296">
        <v>3675</v>
      </c>
      <c r="G29" s="296">
        <v>3666</v>
      </c>
      <c r="H29" s="296">
        <v>3658</v>
      </c>
      <c r="I29" s="296">
        <v>3696</v>
      </c>
      <c r="J29" s="296">
        <v>3672</v>
      </c>
      <c r="K29" s="296">
        <v>3631</v>
      </c>
      <c r="L29" s="296">
        <v>3268</v>
      </c>
      <c r="M29" s="296">
        <v>3247</v>
      </c>
      <c r="N29" s="296">
        <v>3158</v>
      </c>
      <c r="O29" s="296">
        <v>3114</v>
      </c>
      <c r="P29" s="296">
        <v>3047</v>
      </c>
      <c r="Q29" s="296">
        <v>3008</v>
      </c>
    </row>
    <row r="30" spans="1:17" x14ac:dyDescent="0.25">
      <c r="A30" t="s">
        <v>28</v>
      </c>
      <c r="B30" s="296">
        <v>21266</v>
      </c>
      <c r="C30" s="296">
        <v>20825</v>
      </c>
      <c r="D30" s="296">
        <v>20504</v>
      </c>
      <c r="E30" s="296">
        <v>20090</v>
      </c>
      <c r="F30" s="296">
        <v>19613</v>
      </c>
      <c r="G30" s="296">
        <v>19206</v>
      </c>
      <c r="H30" s="296">
        <v>18862</v>
      </c>
      <c r="I30" s="296">
        <v>18565</v>
      </c>
      <c r="J30" s="296">
        <v>18294</v>
      </c>
      <c r="K30" s="296">
        <v>17109</v>
      </c>
      <c r="L30" s="296">
        <v>17175</v>
      </c>
      <c r="M30" s="296">
        <v>17105</v>
      </c>
      <c r="N30" s="296">
        <v>17107</v>
      </c>
      <c r="O30" s="296">
        <v>17112</v>
      </c>
      <c r="P30" s="296">
        <v>16938</v>
      </c>
      <c r="Q30" s="296">
        <v>16878</v>
      </c>
    </row>
    <row r="31" spans="1:17" x14ac:dyDescent="0.25">
      <c r="A31" t="s">
        <v>29</v>
      </c>
      <c r="B31" s="296">
        <v>5596</v>
      </c>
      <c r="C31" s="296">
        <v>5397</v>
      </c>
      <c r="D31" s="296">
        <v>5168</v>
      </c>
      <c r="E31" s="296">
        <v>5012</v>
      </c>
      <c r="F31" s="296">
        <v>4859</v>
      </c>
      <c r="G31" s="296">
        <v>4735</v>
      </c>
      <c r="H31" s="296">
        <v>4678</v>
      </c>
      <c r="I31" s="296">
        <v>4632</v>
      </c>
      <c r="J31" s="296">
        <v>4518</v>
      </c>
      <c r="K31" s="296">
        <v>4395</v>
      </c>
      <c r="L31" s="296">
        <v>3948</v>
      </c>
      <c r="M31" s="296">
        <v>3928</v>
      </c>
      <c r="N31" s="296">
        <v>3858</v>
      </c>
      <c r="O31" s="296">
        <v>3804</v>
      </c>
      <c r="P31" s="296">
        <v>3806</v>
      </c>
      <c r="Q31" s="296">
        <v>3871</v>
      </c>
    </row>
    <row r="32" spans="1:17" x14ac:dyDescent="0.25">
      <c r="A32" t="s">
        <v>30</v>
      </c>
      <c r="B32" s="296">
        <v>2663</v>
      </c>
      <c r="C32" s="296">
        <v>2503</v>
      </c>
      <c r="D32" s="296">
        <v>2361</v>
      </c>
      <c r="E32" s="296">
        <v>2253</v>
      </c>
      <c r="F32" s="296">
        <v>2167</v>
      </c>
      <c r="G32" s="296">
        <v>2073</v>
      </c>
      <c r="H32" s="296">
        <v>2014</v>
      </c>
      <c r="I32" s="296">
        <v>1983</v>
      </c>
      <c r="J32" s="296">
        <v>1936</v>
      </c>
      <c r="K32" s="296">
        <v>1938</v>
      </c>
      <c r="L32" s="296">
        <v>1748</v>
      </c>
      <c r="M32" s="296">
        <v>1749</v>
      </c>
      <c r="N32" s="296">
        <v>1749</v>
      </c>
      <c r="O32" s="296">
        <v>1737</v>
      </c>
      <c r="P32" s="296">
        <v>1689</v>
      </c>
      <c r="Q32" s="296">
        <v>1656</v>
      </c>
    </row>
    <row r="33" spans="1:17" x14ac:dyDescent="0.25">
      <c r="A33" t="s">
        <v>31</v>
      </c>
      <c r="B33" s="296">
        <v>80550</v>
      </c>
      <c r="C33" s="296">
        <v>78760</v>
      </c>
      <c r="D33" s="296">
        <v>77463</v>
      </c>
      <c r="E33" s="296">
        <v>76614</v>
      </c>
      <c r="F33" s="296">
        <v>76055</v>
      </c>
      <c r="G33" s="296">
        <v>75628</v>
      </c>
      <c r="H33" s="296">
        <v>75562</v>
      </c>
      <c r="I33" s="296">
        <v>75377</v>
      </c>
      <c r="J33" s="296">
        <v>74657</v>
      </c>
      <c r="K33" s="296">
        <v>72160</v>
      </c>
      <c r="L33" s="296">
        <v>67738</v>
      </c>
      <c r="M33" s="296">
        <v>66996</v>
      </c>
      <c r="N33" s="296">
        <v>66359</v>
      </c>
      <c r="O33" s="296">
        <v>66134</v>
      </c>
      <c r="P33" s="296">
        <v>65443</v>
      </c>
      <c r="Q33" s="296">
        <v>66274</v>
      </c>
    </row>
    <row r="34" spans="1:17" x14ac:dyDescent="0.25">
      <c r="A34" t="s">
        <v>32</v>
      </c>
      <c r="B34" s="296">
        <v>12617</v>
      </c>
      <c r="C34" s="296">
        <v>12639</v>
      </c>
      <c r="D34" s="296">
        <v>12554</v>
      </c>
      <c r="E34" s="296">
        <v>12577</v>
      </c>
      <c r="F34" s="296">
        <v>12527</v>
      </c>
      <c r="G34" s="296">
        <v>12285</v>
      </c>
      <c r="H34" s="296">
        <v>12124</v>
      </c>
      <c r="I34" s="296">
        <v>11949</v>
      </c>
      <c r="J34" s="296">
        <v>11648</v>
      </c>
      <c r="K34" s="296">
        <v>11100</v>
      </c>
      <c r="L34" s="296">
        <v>10748</v>
      </c>
      <c r="M34" s="296">
        <v>9907</v>
      </c>
      <c r="N34" s="296">
        <v>9162</v>
      </c>
      <c r="O34" s="296">
        <v>8790</v>
      </c>
      <c r="P34" s="296">
        <v>8628</v>
      </c>
      <c r="Q34" s="296">
        <v>8651</v>
      </c>
    </row>
    <row r="35" spans="1:17" x14ac:dyDescent="0.25">
      <c r="A35" t="s">
        <v>33</v>
      </c>
      <c r="B35" s="296">
        <v>9846</v>
      </c>
      <c r="C35" s="296">
        <v>9568</v>
      </c>
      <c r="D35" s="296">
        <v>9458</v>
      </c>
      <c r="E35" s="296">
        <v>9314</v>
      </c>
      <c r="F35" s="296">
        <v>9179</v>
      </c>
      <c r="G35" s="296">
        <v>9057</v>
      </c>
      <c r="H35" s="296">
        <v>8977</v>
      </c>
      <c r="I35" s="296">
        <v>8884</v>
      </c>
      <c r="J35" s="296">
        <v>8799</v>
      </c>
      <c r="K35" s="296">
        <v>8576</v>
      </c>
      <c r="L35" s="296">
        <v>7962</v>
      </c>
      <c r="M35" s="296">
        <v>7856</v>
      </c>
      <c r="N35" s="296">
        <v>7748</v>
      </c>
      <c r="O35" s="296">
        <v>7665</v>
      </c>
      <c r="P35" s="296">
        <v>7551</v>
      </c>
      <c r="Q35" s="296">
        <v>7518</v>
      </c>
    </row>
    <row r="36" spans="1:17" x14ac:dyDescent="0.25">
      <c r="A36" t="s">
        <v>34</v>
      </c>
      <c r="B36" s="296">
        <v>5797</v>
      </c>
      <c r="C36" s="296">
        <v>5581</v>
      </c>
      <c r="D36" s="296">
        <v>5352</v>
      </c>
      <c r="E36" s="296">
        <v>5237</v>
      </c>
      <c r="F36" s="296">
        <v>5151</v>
      </c>
      <c r="G36" s="296">
        <v>5015</v>
      </c>
      <c r="H36" s="296">
        <v>4949</v>
      </c>
      <c r="I36" s="296">
        <v>4946</v>
      </c>
      <c r="J36" s="296">
        <v>4788</v>
      </c>
      <c r="K36" s="296">
        <v>4566</v>
      </c>
      <c r="L36" s="296">
        <v>4479</v>
      </c>
      <c r="M36" s="296">
        <v>4369</v>
      </c>
      <c r="N36" s="296">
        <v>4256</v>
      </c>
      <c r="O36" s="296">
        <v>4147</v>
      </c>
      <c r="P36" s="296">
        <v>4074</v>
      </c>
      <c r="Q36" s="296">
        <v>4031</v>
      </c>
    </row>
    <row r="37" spans="1:17" x14ac:dyDescent="0.25">
      <c r="A37" t="s">
        <v>35</v>
      </c>
      <c r="B37" s="296">
        <v>542211</v>
      </c>
      <c r="C37" s="296">
        <v>541138</v>
      </c>
      <c r="D37" s="296">
        <v>536336</v>
      </c>
      <c r="E37" s="296">
        <v>527644</v>
      </c>
      <c r="F37" s="296">
        <v>513757</v>
      </c>
      <c r="G37" s="296">
        <v>495362</v>
      </c>
      <c r="H37" s="296">
        <v>476274</v>
      </c>
      <c r="I37" s="296">
        <v>457869</v>
      </c>
      <c r="J37" s="296">
        <v>442243</v>
      </c>
      <c r="K37" s="296">
        <v>413015</v>
      </c>
      <c r="L37" s="296">
        <v>413303</v>
      </c>
      <c r="M37" s="296">
        <v>403749</v>
      </c>
      <c r="N37" s="296">
        <v>403659</v>
      </c>
      <c r="O37" s="296">
        <v>400529</v>
      </c>
      <c r="P37" s="296">
        <v>397234</v>
      </c>
      <c r="Q37" s="296">
        <v>395260</v>
      </c>
    </row>
    <row r="38" spans="1:17" x14ac:dyDescent="0.25">
      <c r="A38" t="s">
        <v>36</v>
      </c>
      <c r="B38" s="296">
        <v>12588</v>
      </c>
      <c r="C38" s="296">
        <v>12154</v>
      </c>
      <c r="D38" s="296">
        <v>11786</v>
      </c>
      <c r="E38" s="296">
        <v>11669</v>
      </c>
      <c r="F38" s="296">
        <v>11637</v>
      </c>
      <c r="G38" s="296">
        <v>11602</v>
      </c>
      <c r="H38" s="296">
        <v>11588</v>
      </c>
      <c r="I38" s="296">
        <v>11538</v>
      </c>
      <c r="J38" s="296">
        <v>11414</v>
      </c>
      <c r="K38" s="296">
        <v>10966</v>
      </c>
      <c r="L38" s="296">
        <v>10043</v>
      </c>
      <c r="M38" s="296">
        <v>9703</v>
      </c>
      <c r="N38" s="296">
        <v>8997</v>
      </c>
      <c r="O38" s="296">
        <v>8990</v>
      </c>
      <c r="P38" s="296">
        <v>8845</v>
      </c>
      <c r="Q38" s="296">
        <v>9094</v>
      </c>
    </row>
    <row r="39" spans="1:17" x14ac:dyDescent="0.25">
      <c r="A39" t="s">
        <v>37</v>
      </c>
      <c r="B39" s="296">
        <v>36607</v>
      </c>
      <c r="C39" s="296">
        <v>35822</v>
      </c>
      <c r="D39" s="296">
        <v>34878</v>
      </c>
      <c r="E39" s="296">
        <v>34019</v>
      </c>
      <c r="F39" s="296">
        <v>33334</v>
      </c>
      <c r="G39" s="296">
        <v>32908</v>
      </c>
      <c r="H39" s="296">
        <v>32852</v>
      </c>
      <c r="I39" s="296">
        <v>33164</v>
      </c>
      <c r="J39" s="296">
        <v>33727</v>
      </c>
      <c r="K39" s="296">
        <v>34659</v>
      </c>
      <c r="L39" s="296">
        <v>33546</v>
      </c>
      <c r="M39" s="296">
        <v>32951</v>
      </c>
      <c r="N39" s="296">
        <v>32312</v>
      </c>
      <c r="O39" s="296">
        <v>31763</v>
      </c>
      <c r="P39" s="296">
        <v>31081</v>
      </c>
      <c r="Q39" s="296">
        <v>30429</v>
      </c>
    </row>
    <row r="40" spans="1:17" x14ac:dyDescent="0.25">
      <c r="A40" t="s">
        <v>38</v>
      </c>
      <c r="B40" s="296">
        <v>2929</v>
      </c>
      <c r="C40" s="296">
        <v>2834</v>
      </c>
      <c r="D40" s="296">
        <v>2769</v>
      </c>
      <c r="E40" s="296">
        <v>2731</v>
      </c>
      <c r="F40" s="296">
        <v>2680</v>
      </c>
      <c r="G40" s="296">
        <v>2643</v>
      </c>
      <c r="H40" s="296">
        <v>2638</v>
      </c>
      <c r="I40" s="296">
        <v>2632</v>
      </c>
      <c r="J40" s="296">
        <v>2608</v>
      </c>
      <c r="K40" s="296">
        <v>2537</v>
      </c>
      <c r="L40" s="296">
        <v>2379</v>
      </c>
      <c r="M40" s="296">
        <v>2289</v>
      </c>
      <c r="N40" s="296">
        <v>2223</v>
      </c>
      <c r="O40" s="296">
        <v>2158</v>
      </c>
      <c r="P40" s="296">
        <v>2123</v>
      </c>
      <c r="Q40" s="296">
        <v>2096</v>
      </c>
    </row>
    <row r="41" spans="1:17" x14ac:dyDescent="0.25">
      <c r="A41" t="s">
        <v>39</v>
      </c>
      <c r="B41" s="296">
        <v>13585</v>
      </c>
      <c r="C41" s="296">
        <v>13071</v>
      </c>
      <c r="D41" s="296">
        <v>12526</v>
      </c>
      <c r="E41" s="296">
        <v>12086</v>
      </c>
      <c r="F41" s="296">
        <v>11601</v>
      </c>
      <c r="G41" s="296">
        <v>11139</v>
      </c>
      <c r="H41" s="296">
        <v>10725</v>
      </c>
      <c r="I41" s="296">
        <v>10561</v>
      </c>
      <c r="J41" s="296">
        <v>10421</v>
      </c>
      <c r="K41" s="296">
        <v>10134</v>
      </c>
      <c r="L41" s="296">
        <v>9590</v>
      </c>
      <c r="M41" s="296">
        <v>9513</v>
      </c>
      <c r="N41" s="296">
        <v>9488</v>
      </c>
      <c r="O41" s="296">
        <v>9355</v>
      </c>
      <c r="P41" s="296">
        <v>9158</v>
      </c>
      <c r="Q41" s="296">
        <v>9084</v>
      </c>
    </row>
    <row r="42" spans="1:17" x14ac:dyDescent="0.25">
      <c r="A42" t="s">
        <v>40</v>
      </c>
      <c r="B42" s="296">
        <v>21366</v>
      </c>
      <c r="C42" s="296">
        <v>20848</v>
      </c>
      <c r="D42" s="296">
        <v>20319</v>
      </c>
      <c r="E42" s="296">
        <v>19914</v>
      </c>
      <c r="F42" s="296">
        <v>19678</v>
      </c>
      <c r="G42" s="296">
        <v>19353</v>
      </c>
      <c r="H42" s="296">
        <v>19136</v>
      </c>
      <c r="I42" s="296">
        <v>18838</v>
      </c>
      <c r="J42" s="296">
        <v>18344</v>
      </c>
      <c r="K42" s="296">
        <v>17256</v>
      </c>
      <c r="L42" s="296">
        <v>16670</v>
      </c>
      <c r="M42" s="296">
        <v>16590</v>
      </c>
      <c r="N42" s="296">
        <v>16330</v>
      </c>
      <c r="O42" s="296">
        <v>16036</v>
      </c>
      <c r="P42" s="296">
        <v>15766</v>
      </c>
      <c r="Q42" s="296">
        <v>15736</v>
      </c>
    </row>
    <row r="43" spans="1:17" x14ac:dyDescent="0.25">
      <c r="A43" t="s">
        <v>41</v>
      </c>
      <c r="B43" s="296">
        <v>1720</v>
      </c>
      <c r="C43" s="296">
        <v>1612</v>
      </c>
      <c r="D43" s="296">
        <v>1508</v>
      </c>
      <c r="E43" s="296">
        <v>1461</v>
      </c>
      <c r="F43" s="296">
        <v>1446</v>
      </c>
      <c r="G43" s="296">
        <v>1415</v>
      </c>
      <c r="H43" s="296">
        <v>1413</v>
      </c>
      <c r="I43" s="296">
        <v>1406</v>
      </c>
      <c r="J43" s="296">
        <v>1420</v>
      </c>
      <c r="K43" s="296">
        <v>1454</v>
      </c>
      <c r="L43" s="296">
        <v>1434</v>
      </c>
      <c r="M43" s="296">
        <v>1429</v>
      </c>
      <c r="N43" s="296">
        <v>1356</v>
      </c>
      <c r="O43" s="296">
        <v>1274</v>
      </c>
      <c r="P43" s="296">
        <v>1220</v>
      </c>
      <c r="Q43" s="296">
        <v>1228</v>
      </c>
    </row>
    <row r="44" spans="1:17" x14ac:dyDescent="0.25">
      <c r="A44" t="s">
        <v>42</v>
      </c>
      <c r="B44" s="296">
        <v>1895</v>
      </c>
      <c r="C44" s="296">
        <v>1887</v>
      </c>
      <c r="D44" s="296">
        <v>1868</v>
      </c>
      <c r="E44" s="296">
        <v>1828</v>
      </c>
      <c r="F44" s="296">
        <v>1745</v>
      </c>
      <c r="G44" s="296">
        <v>1651</v>
      </c>
      <c r="H44" s="296">
        <v>1615</v>
      </c>
      <c r="I44" s="296">
        <v>1537</v>
      </c>
      <c r="J44" s="296">
        <v>1442</v>
      </c>
      <c r="K44" s="296">
        <v>1364</v>
      </c>
      <c r="L44" s="296">
        <v>1401</v>
      </c>
      <c r="M44" s="296">
        <v>1376</v>
      </c>
      <c r="N44" s="296">
        <v>1360</v>
      </c>
      <c r="O44" s="296">
        <v>1307</v>
      </c>
      <c r="P44" s="296">
        <v>1327</v>
      </c>
      <c r="Q44" s="296">
        <v>1332</v>
      </c>
    </row>
    <row r="45" spans="1:17" x14ac:dyDescent="0.25">
      <c r="A45" t="s">
        <v>43</v>
      </c>
      <c r="B45" s="296">
        <v>30368</v>
      </c>
      <c r="C45" s="296">
        <v>29730</v>
      </c>
      <c r="D45" s="296">
        <v>28897</v>
      </c>
      <c r="E45" s="296">
        <v>28232</v>
      </c>
      <c r="F45" s="296">
        <v>26966</v>
      </c>
      <c r="G45" s="296">
        <v>25579</v>
      </c>
      <c r="H45" s="296">
        <v>24401</v>
      </c>
      <c r="I45" s="296">
        <v>23667</v>
      </c>
      <c r="J45" s="296">
        <v>22802</v>
      </c>
      <c r="K45" s="296">
        <v>20961</v>
      </c>
      <c r="L45" s="296">
        <v>20017</v>
      </c>
      <c r="M45" s="296">
        <v>19765</v>
      </c>
      <c r="N45" s="296">
        <v>19456</v>
      </c>
      <c r="O45" s="296">
        <v>19314</v>
      </c>
      <c r="P45" s="296">
        <v>18907</v>
      </c>
      <c r="Q45" s="296">
        <v>18792</v>
      </c>
    </row>
    <row r="46" spans="1:17" x14ac:dyDescent="0.25">
      <c r="A46" t="s">
        <v>44</v>
      </c>
      <c r="B46" s="296">
        <v>16506</v>
      </c>
      <c r="C46" s="296">
        <v>16183</v>
      </c>
      <c r="D46" s="296">
        <v>15878</v>
      </c>
      <c r="E46" s="296">
        <v>15681</v>
      </c>
      <c r="F46" s="296">
        <v>15422</v>
      </c>
      <c r="G46" s="296">
        <v>15134</v>
      </c>
      <c r="H46" s="296">
        <v>15042</v>
      </c>
      <c r="I46" s="296">
        <v>15034</v>
      </c>
      <c r="J46" s="296">
        <v>15091</v>
      </c>
      <c r="K46" s="296">
        <v>14766</v>
      </c>
      <c r="L46" s="296">
        <v>12211</v>
      </c>
      <c r="M46" s="296">
        <v>11929</v>
      </c>
      <c r="N46" s="296">
        <v>11669</v>
      </c>
      <c r="O46" s="296">
        <v>11419</v>
      </c>
      <c r="P46" s="296">
        <v>11251</v>
      </c>
      <c r="Q46" s="296">
        <v>11058</v>
      </c>
    </row>
    <row r="47" spans="1:17" x14ac:dyDescent="0.25">
      <c r="A47" t="s">
        <v>45</v>
      </c>
      <c r="B47" s="296">
        <v>18614</v>
      </c>
      <c r="C47" s="296">
        <v>17942</v>
      </c>
      <c r="D47" s="296">
        <v>17436</v>
      </c>
      <c r="E47" s="296">
        <v>17073</v>
      </c>
      <c r="F47" s="296">
        <v>16750</v>
      </c>
      <c r="G47" s="296">
        <v>16482</v>
      </c>
      <c r="H47" s="296">
        <v>16311</v>
      </c>
      <c r="I47" s="296">
        <v>16163</v>
      </c>
      <c r="J47" s="296">
        <v>16161</v>
      </c>
      <c r="K47" s="296">
        <v>15889</v>
      </c>
      <c r="L47" s="296">
        <v>14768</v>
      </c>
      <c r="M47" s="296">
        <v>14296</v>
      </c>
      <c r="N47" s="296">
        <v>13765</v>
      </c>
      <c r="O47" s="296">
        <v>13360</v>
      </c>
      <c r="P47" s="296">
        <v>13037</v>
      </c>
      <c r="Q47" s="296">
        <v>12759</v>
      </c>
    </row>
    <row r="48" spans="1:17" x14ac:dyDescent="0.25">
      <c r="A48" t="s">
        <v>46</v>
      </c>
      <c r="B48" s="296">
        <v>307016</v>
      </c>
      <c r="C48" s="296">
        <v>305345</v>
      </c>
      <c r="D48" s="296">
        <v>301446</v>
      </c>
      <c r="E48" s="296">
        <v>296835</v>
      </c>
      <c r="F48" s="296">
        <v>290988</v>
      </c>
      <c r="G48" s="296">
        <v>283342</v>
      </c>
      <c r="H48" s="296">
        <v>275073</v>
      </c>
      <c r="I48" s="296">
        <v>267912</v>
      </c>
      <c r="J48" s="296">
        <v>261361</v>
      </c>
      <c r="K48" s="296">
        <v>247634</v>
      </c>
      <c r="L48" s="296">
        <v>235583</v>
      </c>
      <c r="M48" s="296">
        <v>230430</v>
      </c>
      <c r="N48" s="296">
        <v>225793</v>
      </c>
      <c r="O48" s="296">
        <v>221306</v>
      </c>
      <c r="P48" s="296">
        <v>215903</v>
      </c>
      <c r="Q48" s="296">
        <v>211973</v>
      </c>
    </row>
    <row r="49" spans="1:17" x14ac:dyDescent="0.25">
      <c r="A49" t="s">
        <v>47</v>
      </c>
      <c r="B49" s="296">
        <v>52080</v>
      </c>
      <c r="C49" s="296">
        <v>52167</v>
      </c>
      <c r="D49" s="296">
        <v>53012</v>
      </c>
      <c r="E49" s="296">
        <v>53991</v>
      </c>
      <c r="F49" s="296">
        <v>55075</v>
      </c>
      <c r="G49" s="296">
        <v>55999</v>
      </c>
      <c r="H49" s="296">
        <v>56902</v>
      </c>
      <c r="I49" s="296">
        <v>57632</v>
      </c>
      <c r="J49" s="296">
        <v>58431</v>
      </c>
      <c r="K49" s="296">
        <v>58305</v>
      </c>
      <c r="L49" s="296">
        <v>57021</v>
      </c>
      <c r="M49" s="296">
        <v>56629</v>
      </c>
      <c r="N49" s="296">
        <v>55814</v>
      </c>
      <c r="O49" s="296">
        <v>55103</v>
      </c>
      <c r="P49" s="296">
        <v>54509</v>
      </c>
      <c r="Q49" s="296">
        <v>53839</v>
      </c>
    </row>
    <row r="50" spans="1:17" x14ac:dyDescent="0.25">
      <c r="A50" t="s">
        <v>48</v>
      </c>
      <c r="B50" s="296">
        <v>3812</v>
      </c>
      <c r="C50" s="296">
        <v>3613</v>
      </c>
      <c r="D50" s="296">
        <v>3445</v>
      </c>
      <c r="E50" s="296">
        <v>3342</v>
      </c>
      <c r="F50" s="296">
        <v>3264</v>
      </c>
      <c r="G50" s="296">
        <v>3197</v>
      </c>
      <c r="H50" s="296">
        <v>3159</v>
      </c>
      <c r="I50" s="296">
        <v>3116</v>
      </c>
      <c r="J50" s="296">
        <v>3040</v>
      </c>
      <c r="K50" s="296">
        <v>2853</v>
      </c>
      <c r="L50" s="296">
        <v>2639</v>
      </c>
      <c r="M50" s="296">
        <v>2638</v>
      </c>
      <c r="N50" s="296">
        <v>2488</v>
      </c>
      <c r="O50" s="296">
        <v>2374</v>
      </c>
      <c r="P50" s="296">
        <v>2353</v>
      </c>
      <c r="Q50" s="296">
        <v>2334</v>
      </c>
    </row>
    <row r="51" spans="1:17" x14ac:dyDescent="0.25">
      <c r="A51" t="s">
        <v>49</v>
      </c>
      <c r="B51" s="296">
        <v>177858</v>
      </c>
      <c r="C51" s="296">
        <v>174860</v>
      </c>
      <c r="D51" s="296">
        <v>175136</v>
      </c>
      <c r="E51" s="296">
        <v>175846</v>
      </c>
      <c r="F51" s="296">
        <v>177886</v>
      </c>
      <c r="G51" s="296">
        <v>179674</v>
      </c>
      <c r="H51" s="296">
        <v>180876</v>
      </c>
      <c r="I51" s="296">
        <v>181517</v>
      </c>
      <c r="J51" s="296">
        <v>180058</v>
      </c>
      <c r="K51" s="296">
        <v>172806</v>
      </c>
      <c r="L51" s="296">
        <v>159189</v>
      </c>
      <c r="M51" s="296">
        <v>157327</v>
      </c>
      <c r="N51" s="296">
        <v>155288</v>
      </c>
      <c r="O51" s="296">
        <v>153159</v>
      </c>
      <c r="P51" s="296">
        <v>151187</v>
      </c>
      <c r="Q51" s="296">
        <v>149928</v>
      </c>
    </row>
    <row r="52" spans="1:17" x14ac:dyDescent="0.25">
      <c r="A52" t="s">
        <v>50</v>
      </c>
      <c r="B52" s="296">
        <v>153634</v>
      </c>
      <c r="C52" s="296">
        <v>154059</v>
      </c>
      <c r="D52" s="296">
        <v>154288</v>
      </c>
      <c r="E52" s="296">
        <v>153733</v>
      </c>
      <c r="F52" s="296">
        <v>152004</v>
      </c>
      <c r="G52" s="296">
        <v>149353</v>
      </c>
      <c r="H52" s="296">
        <v>146053</v>
      </c>
      <c r="I52" s="296">
        <v>143125</v>
      </c>
      <c r="J52" s="296">
        <v>140304</v>
      </c>
      <c r="K52" s="296">
        <v>135070</v>
      </c>
      <c r="L52" s="296">
        <v>128821</v>
      </c>
      <c r="M52" s="296">
        <v>128125</v>
      </c>
      <c r="N52" s="296">
        <v>126989</v>
      </c>
      <c r="O52" s="296">
        <v>126263</v>
      </c>
      <c r="P52" s="296">
        <v>124890</v>
      </c>
      <c r="Q52" s="296">
        <v>124487</v>
      </c>
    </row>
    <row r="53" spans="1:17" x14ac:dyDescent="0.25">
      <c r="A53" t="s">
        <v>51</v>
      </c>
      <c r="B53" s="296">
        <v>6612</v>
      </c>
      <c r="C53" s="296">
        <v>6401</v>
      </c>
      <c r="D53" s="296">
        <v>6109</v>
      </c>
      <c r="E53" s="296">
        <v>5802</v>
      </c>
      <c r="F53" s="296">
        <v>5455</v>
      </c>
      <c r="G53" s="296">
        <v>5168</v>
      </c>
      <c r="H53" s="296">
        <v>4859</v>
      </c>
      <c r="I53" s="296">
        <v>4711</v>
      </c>
      <c r="J53" s="296">
        <v>4501</v>
      </c>
      <c r="K53" s="296">
        <v>4254</v>
      </c>
      <c r="L53" s="296">
        <v>4173</v>
      </c>
      <c r="M53" s="296">
        <v>4041</v>
      </c>
      <c r="N53" s="296">
        <v>3952</v>
      </c>
      <c r="O53" s="296">
        <v>3849</v>
      </c>
      <c r="P53" s="296">
        <v>3767</v>
      </c>
      <c r="Q53" s="296">
        <v>3713</v>
      </c>
    </row>
    <row r="54" spans="1:17" x14ac:dyDescent="0.25">
      <c r="A54" t="s">
        <v>52</v>
      </c>
      <c r="B54" s="296">
        <v>179874</v>
      </c>
      <c r="C54" s="296">
        <v>177479</v>
      </c>
      <c r="D54" s="296">
        <v>174849</v>
      </c>
      <c r="E54" s="296">
        <v>172700</v>
      </c>
      <c r="F54" s="296">
        <v>170517</v>
      </c>
      <c r="G54" s="296">
        <v>167389</v>
      </c>
      <c r="H54" s="296">
        <v>163191</v>
      </c>
      <c r="I54" s="296">
        <v>158140</v>
      </c>
      <c r="J54" s="296">
        <v>152117</v>
      </c>
      <c r="K54" s="296">
        <v>141992</v>
      </c>
      <c r="L54" s="296">
        <v>129849</v>
      </c>
      <c r="M54" s="296">
        <v>128061</v>
      </c>
      <c r="N54" s="296">
        <v>125826</v>
      </c>
      <c r="O54" s="296">
        <v>124105</v>
      </c>
      <c r="P54" s="296">
        <v>122618</v>
      </c>
      <c r="Q54" s="296">
        <v>122127</v>
      </c>
    </row>
    <row r="55" spans="1:17" x14ac:dyDescent="0.25">
      <c r="A55" t="s">
        <v>53</v>
      </c>
      <c r="B55" s="296">
        <v>296010</v>
      </c>
      <c r="C55" s="296">
        <v>297044</v>
      </c>
      <c r="D55" s="296">
        <v>296514</v>
      </c>
      <c r="E55" s="296">
        <v>291951</v>
      </c>
      <c r="F55" s="296">
        <v>285407</v>
      </c>
      <c r="G55" s="296">
        <v>277124</v>
      </c>
      <c r="H55" s="296">
        <v>270012</v>
      </c>
      <c r="I55" s="296">
        <v>265016</v>
      </c>
      <c r="J55" s="296">
        <v>259997</v>
      </c>
      <c r="K55" s="296">
        <v>244390</v>
      </c>
      <c r="L55" s="296">
        <v>246683</v>
      </c>
      <c r="M55" s="296">
        <v>246263</v>
      </c>
      <c r="N55" s="296">
        <v>248787</v>
      </c>
      <c r="O55" s="296">
        <v>250982</v>
      </c>
      <c r="P55" s="296">
        <v>256233</v>
      </c>
      <c r="Q55" s="296">
        <v>261873</v>
      </c>
    </row>
    <row r="56" spans="1:17" x14ac:dyDescent="0.25">
      <c r="A56" t="s">
        <v>54</v>
      </c>
      <c r="B56" s="296">
        <v>27088</v>
      </c>
      <c r="C56" s="296">
        <v>29242</v>
      </c>
      <c r="D56" s="296">
        <v>30525</v>
      </c>
      <c r="E56" s="296">
        <v>30781</v>
      </c>
      <c r="F56" s="296">
        <v>30230</v>
      </c>
      <c r="G56" s="296">
        <v>29079</v>
      </c>
      <c r="H56" s="296">
        <v>28091</v>
      </c>
      <c r="I56" s="296">
        <v>27611</v>
      </c>
      <c r="J56" s="296">
        <v>27201</v>
      </c>
      <c r="K56" s="296">
        <v>27365</v>
      </c>
      <c r="L56" s="296">
        <v>29909</v>
      </c>
      <c r="M56" s="296">
        <v>31747</v>
      </c>
      <c r="N56" s="296">
        <v>33230</v>
      </c>
      <c r="O56" s="296">
        <v>34973</v>
      </c>
      <c r="P56" s="296">
        <v>36446</v>
      </c>
      <c r="Q56" s="296">
        <v>38182</v>
      </c>
    </row>
    <row r="57" spans="1:17" x14ac:dyDescent="0.25">
      <c r="A57" t="s">
        <v>55</v>
      </c>
      <c r="B57" s="296">
        <v>62369</v>
      </c>
      <c r="C57" s="296">
        <v>61407</v>
      </c>
      <c r="D57" s="296">
        <v>60662</v>
      </c>
      <c r="E57" s="296">
        <v>59876</v>
      </c>
      <c r="F57" s="296">
        <v>59083</v>
      </c>
      <c r="G57" s="296">
        <v>57934</v>
      </c>
      <c r="H57" s="296">
        <v>56461</v>
      </c>
      <c r="I57" s="296">
        <v>55003</v>
      </c>
      <c r="J57" s="296">
        <v>53219</v>
      </c>
      <c r="K57" s="296">
        <v>50238</v>
      </c>
      <c r="L57" s="296">
        <v>46904</v>
      </c>
      <c r="M57" s="296">
        <v>46108</v>
      </c>
      <c r="N57" s="296">
        <v>45239</v>
      </c>
      <c r="O57" s="296">
        <v>44592</v>
      </c>
      <c r="P57" s="296">
        <v>44084</v>
      </c>
      <c r="Q57" s="296">
        <v>43810</v>
      </c>
    </row>
    <row r="58" spans="1:17" x14ac:dyDescent="0.25">
      <c r="A58" t="s">
        <v>56</v>
      </c>
      <c r="B58" s="296">
        <v>36395</v>
      </c>
      <c r="C58" s="296">
        <v>35263</v>
      </c>
      <c r="D58" s="296">
        <v>34119</v>
      </c>
      <c r="E58" s="296">
        <v>33247</v>
      </c>
      <c r="F58" s="296">
        <v>32870</v>
      </c>
      <c r="G58" s="296">
        <v>32419</v>
      </c>
      <c r="H58" s="296">
        <v>32880</v>
      </c>
      <c r="I58" s="296">
        <v>32896</v>
      </c>
      <c r="J58" s="296">
        <v>32451</v>
      </c>
      <c r="K58" s="296">
        <v>28437</v>
      </c>
      <c r="L58" s="296">
        <v>28890</v>
      </c>
      <c r="M58" s="296">
        <v>28447</v>
      </c>
      <c r="N58" s="296">
        <v>28049</v>
      </c>
      <c r="O58" s="296">
        <v>27766</v>
      </c>
      <c r="P58" s="296">
        <v>27483</v>
      </c>
      <c r="Q58" s="296">
        <v>27330</v>
      </c>
    </row>
    <row r="59" spans="1:17" x14ac:dyDescent="0.25">
      <c r="A59" t="s">
        <v>57</v>
      </c>
      <c r="B59" s="296">
        <v>61574</v>
      </c>
      <c r="C59" s="296">
        <v>60209</v>
      </c>
      <c r="D59" s="296">
        <v>58711</v>
      </c>
      <c r="E59" s="296">
        <v>57278</v>
      </c>
      <c r="F59" s="296">
        <v>55819</v>
      </c>
      <c r="G59" s="296">
        <v>54298</v>
      </c>
      <c r="H59" s="296">
        <v>53319</v>
      </c>
      <c r="I59" s="296">
        <v>53158</v>
      </c>
      <c r="J59" s="296">
        <v>53408</v>
      </c>
      <c r="K59" s="296">
        <v>53691</v>
      </c>
      <c r="L59" s="296">
        <v>53366</v>
      </c>
      <c r="M59" s="296">
        <v>53982</v>
      </c>
      <c r="N59" s="296">
        <v>55044</v>
      </c>
      <c r="O59" s="296">
        <v>55571</v>
      </c>
      <c r="P59" s="296">
        <v>55596</v>
      </c>
      <c r="Q59" s="296">
        <v>55659</v>
      </c>
    </row>
    <row r="60" spans="1:17" x14ac:dyDescent="0.25">
      <c r="A60" t="s">
        <v>58</v>
      </c>
      <c r="B60" s="296">
        <v>41072</v>
      </c>
      <c r="C60" s="296">
        <v>40233</v>
      </c>
      <c r="D60" s="296">
        <v>39091</v>
      </c>
      <c r="E60" s="296">
        <v>37993</v>
      </c>
      <c r="F60" s="296">
        <v>36760</v>
      </c>
      <c r="G60" s="296">
        <v>35648</v>
      </c>
      <c r="H60" s="296">
        <v>35893</v>
      </c>
      <c r="I60" s="296">
        <v>35754</v>
      </c>
      <c r="J60" s="296">
        <v>34727</v>
      </c>
      <c r="K60" s="296">
        <v>29809</v>
      </c>
      <c r="L60" s="296">
        <v>29426</v>
      </c>
      <c r="M60" s="296">
        <v>28728</v>
      </c>
      <c r="N60" s="296">
        <v>28134</v>
      </c>
      <c r="O60" s="296">
        <v>27941</v>
      </c>
      <c r="P60" s="296">
        <v>27733</v>
      </c>
      <c r="Q60" s="296">
        <v>27660</v>
      </c>
    </row>
    <row r="61" spans="1:17" x14ac:dyDescent="0.25">
      <c r="A61" t="s">
        <v>59</v>
      </c>
      <c r="B61" s="296">
        <v>143502</v>
      </c>
      <c r="C61" s="296">
        <v>140201</v>
      </c>
      <c r="D61" s="296">
        <v>136108</v>
      </c>
      <c r="E61" s="296">
        <v>131953</v>
      </c>
      <c r="F61" s="296">
        <v>127826</v>
      </c>
      <c r="G61" s="296">
        <v>123419</v>
      </c>
      <c r="H61" s="296">
        <v>120448</v>
      </c>
      <c r="I61" s="296">
        <v>117917</v>
      </c>
      <c r="J61" s="296">
        <v>115163</v>
      </c>
      <c r="K61" s="296">
        <v>109329</v>
      </c>
      <c r="L61" s="296">
        <v>105650</v>
      </c>
      <c r="M61" s="296">
        <v>104944</v>
      </c>
      <c r="N61" s="296">
        <v>104576</v>
      </c>
      <c r="O61" s="296">
        <v>104472</v>
      </c>
      <c r="P61" s="296">
        <v>104033</v>
      </c>
      <c r="Q61" s="296">
        <v>103962</v>
      </c>
    </row>
    <row r="62" spans="1:17" x14ac:dyDescent="0.25">
      <c r="A62" t="s">
        <v>60</v>
      </c>
      <c r="B62" s="296">
        <v>31746</v>
      </c>
      <c r="C62" s="296">
        <v>30842</v>
      </c>
      <c r="D62" s="296">
        <v>29676</v>
      </c>
      <c r="E62" s="296">
        <v>28431</v>
      </c>
      <c r="F62" s="296">
        <v>27379</v>
      </c>
      <c r="G62" s="296">
        <v>26619</v>
      </c>
      <c r="H62" s="296">
        <v>26535</v>
      </c>
      <c r="I62" s="296">
        <v>26585</v>
      </c>
      <c r="J62" s="296">
        <v>26111</v>
      </c>
      <c r="K62" s="296">
        <v>23266</v>
      </c>
      <c r="L62" s="296">
        <v>23527</v>
      </c>
      <c r="M62" s="296">
        <v>23120</v>
      </c>
      <c r="N62" s="296">
        <v>22816</v>
      </c>
      <c r="O62" s="296">
        <v>22427</v>
      </c>
      <c r="P62" s="296">
        <v>22153</v>
      </c>
      <c r="Q62" s="296">
        <v>21918</v>
      </c>
    </row>
    <row r="63" spans="1:17" x14ac:dyDescent="0.25">
      <c r="A63" t="s">
        <v>61</v>
      </c>
      <c r="B63" s="296">
        <v>33867</v>
      </c>
      <c r="C63" s="296">
        <v>33141</v>
      </c>
      <c r="D63" s="296">
        <v>32782</v>
      </c>
      <c r="E63" s="296">
        <v>32436</v>
      </c>
      <c r="F63" s="296">
        <v>32088</v>
      </c>
      <c r="G63" s="296">
        <v>31759</v>
      </c>
      <c r="H63" s="296">
        <v>31484</v>
      </c>
      <c r="I63" s="296">
        <v>31220</v>
      </c>
      <c r="J63" s="296">
        <v>30984</v>
      </c>
      <c r="K63" s="296">
        <v>30116</v>
      </c>
      <c r="L63" s="296">
        <v>28667</v>
      </c>
      <c r="M63" s="296">
        <v>28371</v>
      </c>
      <c r="N63" s="296">
        <v>28098</v>
      </c>
      <c r="O63" s="296">
        <v>27892</v>
      </c>
      <c r="P63" s="296">
        <v>27488</v>
      </c>
      <c r="Q63" s="296">
        <v>27342</v>
      </c>
    </row>
    <row r="64" spans="1:17" x14ac:dyDescent="0.25">
      <c r="A64" t="s">
        <v>62</v>
      </c>
      <c r="B64" s="296">
        <v>697</v>
      </c>
      <c r="C64" s="296">
        <v>641</v>
      </c>
      <c r="D64" s="296">
        <v>598</v>
      </c>
      <c r="E64" s="296">
        <v>566</v>
      </c>
      <c r="F64" s="296">
        <v>526</v>
      </c>
      <c r="G64" s="296">
        <v>501</v>
      </c>
      <c r="H64" s="296">
        <v>485</v>
      </c>
      <c r="I64" s="296">
        <v>457</v>
      </c>
      <c r="J64" s="296">
        <v>451</v>
      </c>
      <c r="K64" s="296">
        <v>459</v>
      </c>
      <c r="L64" s="296">
        <v>449</v>
      </c>
      <c r="M64" s="296">
        <v>416</v>
      </c>
      <c r="N64" s="296">
        <v>402</v>
      </c>
      <c r="O64" s="296">
        <v>380</v>
      </c>
      <c r="P64" s="296">
        <v>374</v>
      </c>
      <c r="Q64" s="296">
        <v>367</v>
      </c>
    </row>
    <row r="65" spans="1:17" x14ac:dyDescent="0.25">
      <c r="A65" t="s">
        <v>63</v>
      </c>
      <c r="B65" s="296">
        <v>7884</v>
      </c>
      <c r="C65" s="296">
        <v>7509</v>
      </c>
      <c r="D65" s="296">
        <v>7177</v>
      </c>
      <c r="E65" s="296">
        <v>6953</v>
      </c>
      <c r="F65" s="296">
        <v>6804</v>
      </c>
      <c r="G65" s="296">
        <v>6720</v>
      </c>
      <c r="H65" s="296">
        <v>6621</v>
      </c>
      <c r="I65" s="296">
        <v>6605</v>
      </c>
      <c r="J65" s="296">
        <v>6687</v>
      </c>
      <c r="K65" s="296">
        <v>6638</v>
      </c>
      <c r="L65" s="296">
        <v>6216</v>
      </c>
      <c r="M65" s="296">
        <v>6131</v>
      </c>
      <c r="N65" s="296">
        <v>6173</v>
      </c>
      <c r="O65" s="296">
        <v>6006</v>
      </c>
      <c r="P65" s="296">
        <v>5942</v>
      </c>
      <c r="Q65" s="296">
        <v>5886</v>
      </c>
    </row>
    <row r="66" spans="1:17" x14ac:dyDescent="0.25">
      <c r="A66" t="s">
        <v>64</v>
      </c>
      <c r="B66" s="296">
        <v>44446</v>
      </c>
      <c r="C66" s="296">
        <v>43653</v>
      </c>
      <c r="D66" s="296">
        <v>42266</v>
      </c>
      <c r="E66" s="296">
        <v>40715</v>
      </c>
      <c r="F66" s="296">
        <v>39299</v>
      </c>
      <c r="G66" s="296">
        <v>37308</v>
      </c>
      <c r="H66" s="296">
        <v>35914</v>
      </c>
      <c r="I66" s="296">
        <v>34485</v>
      </c>
      <c r="J66" s="296">
        <v>33028</v>
      </c>
      <c r="K66" s="296">
        <v>30936</v>
      </c>
      <c r="L66" s="296">
        <v>28887</v>
      </c>
      <c r="M66" s="296">
        <v>28377</v>
      </c>
      <c r="N66" s="296">
        <v>28309</v>
      </c>
      <c r="O66" s="296">
        <v>28251</v>
      </c>
      <c r="P66" s="296">
        <v>28151</v>
      </c>
      <c r="Q66" s="296">
        <v>28162</v>
      </c>
    </row>
    <row r="67" spans="1:17" x14ac:dyDescent="0.25">
      <c r="A67" t="s">
        <v>65</v>
      </c>
      <c r="B67" s="296">
        <v>71322</v>
      </c>
      <c r="C67" s="296">
        <v>69741</v>
      </c>
      <c r="D67" s="296">
        <v>67768</v>
      </c>
      <c r="E67" s="296">
        <v>65820</v>
      </c>
      <c r="F67" s="296">
        <v>63946</v>
      </c>
      <c r="G67" s="296">
        <v>61785</v>
      </c>
      <c r="H67" s="296">
        <v>60073</v>
      </c>
      <c r="I67" s="296">
        <v>58961</v>
      </c>
      <c r="J67" s="296">
        <v>57683</v>
      </c>
      <c r="K67" s="296">
        <v>54552</v>
      </c>
      <c r="L67" s="296">
        <v>51728</v>
      </c>
      <c r="M67" s="296">
        <v>50651</v>
      </c>
      <c r="N67" s="296">
        <v>49631</v>
      </c>
      <c r="O67" s="296">
        <v>48977</v>
      </c>
      <c r="P67" s="296">
        <v>48421</v>
      </c>
      <c r="Q67" s="296">
        <v>47977</v>
      </c>
    </row>
    <row r="68" spans="1:17" x14ac:dyDescent="0.25">
      <c r="A68" t="s">
        <v>66</v>
      </c>
      <c r="B68" s="296">
        <v>62949</v>
      </c>
      <c r="C68" s="296">
        <v>62301</v>
      </c>
      <c r="D68" s="296">
        <v>61562</v>
      </c>
      <c r="E68" s="296">
        <v>60613</v>
      </c>
      <c r="F68" s="296">
        <v>59345</v>
      </c>
      <c r="G68" s="296">
        <v>58117</v>
      </c>
      <c r="H68" s="296">
        <v>56684</v>
      </c>
      <c r="I68" s="296">
        <v>55327</v>
      </c>
      <c r="J68" s="296">
        <v>53609</v>
      </c>
      <c r="K68" s="296">
        <v>50814</v>
      </c>
      <c r="L68" s="296">
        <v>48425</v>
      </c>
      <c r="M68" s="296">
        <v>47748</v>
      </c>
      <c r="N68" s="296">
        <v>47281</v>
      </c>
      <c r="O68" s="296">
        <v>46786</v>
      </c>
      <c r="P68" s="296">
        <v>46281</v>
      </c>
      <c r="Q68" s="296">
        <v>46145</v>
      </c>
    </row>
    <row r="69" spans="1:17" x14ac:dyDescent="0.25">
      <c r="A69" t="s">
        <v>67</v>
      </c>
      <c r="B69" s="296">
        <v>11548</v>
      </c>
      <c r="C69" s="296">
        <v>11312</v>
      </c>
      <c r="D69" s="296">
        <v>11092</v>
      </c>
      <c r="E69" s="296">
        <v>11011</v>
      </c>
      <c r="F69" s="296">
        <v>10957</v>
      </c>
      <c r="G69" s="296">
        <v>10917</v>
      </c>
      <c r="H69" s="296">
        <v>10979</v>
      </c>
      <c r="I69" s="296">
        <v>10991</v>
      </c>
      <c r="J69" s="296">
        <v>10898</v>
      </c>
      <c r="K69" s="296">
        <v>10600</v>
      </c>
      <c r="L69" s="296">
        <v>10172</v>
      </c>
      <c r="M69" s="296">
        <v>9984</v>
      </c>
      <c r="N69" s="296">
        <v>9977</v>
      </c>
      <c r="O69" s="296">
        <v>9785</v>
      </c>
      <c r="P69" s="296">
        <v>9594</v>
      </c>
      <c r="Q69" s="296">
        <v>9499</v>
      </c>
    </row>
    <row r="70" spans="1:17" x14ac:dyDescent="0.25">
      <c r="A70" t="s">
        <v>68</v>
      </c>
      <c r="B70" s="296">
        <v>10355</v>
      </c>
      <c r="C70" s="296">
        <v>10029</v>
      </c>
      <c r="D70" s="296">
        <v>9826</v>
      </c>
      <c r="E70" s="296">
        <v>9676</v>
      </c>
      <c r="F70" s="296">
        <v>9634</v>
      </c>
      <c r="G70" s="296">
        <v>9598</v>
      </c>
      <c r="H70" s="296">
        <v>9625</v>
      </c>
      <c r="I70" s="296">
        <v>9602</v>
      </c>
      <c r="J70" s="296">
        <v>9683</v>
      </c>
      <c r="K70" s="296">
        <v>9614</v>
      </c>
      <c r="L70" s="296">
        <v>9319</v>
      </c>
      <c r="M70" s="296">
        <v>9087</v>
      </c>
      <c r="N70" s="296">
        <v>8998</v>
      </c>
      <c r="O70" s="296">
        <v>8847</v>
      </c>
      <c r="P70" s="296">
        <v>8762</v>
      </c>
      <c r="Q70" s="296">
        <v>8698</v>
      </c>
    </row>
    <row r="71" spans="1:17" x14ac:dyDescent="0.25">
      <c r="A71" t="s">
        <v>69</v>
      </c>
      <c r="B71" s="296">
        <v>2357</v>
      </c>
      <c r="C71" s="296">
        <v>2214</v>
      </c>
      <c r="D71" s="296">
        <v>2112</v>
      </c>
      <c r="E71" s="296">
        <v>2053</v>
      </c>
      <c r="F71" s="296">
        <v>1993</v>
      </c>
      <c r="G71" s="296">
        <v>1988</v>
      </c>
      <c r="H71" s="296">
        <v>1971</v>
      </c>
      <c r="I71" s="296">
        <v>1950</v>
      </c>
      <c r="J71" s="296">
        <v>1938</v>
      </c>
      <c r="K71" s="296">
        <v>1932</v>
      </c>
      <c r="L71" s="296">
        <v>1836</v>
      </c>
      <c r="M71" s="296">
        <v>1762</v>
      </c>
      <c r="N71" s="296">
        <v>1734</v>
      </c>
      <c r="O71" s="296">
        <v>1713</v>
      </c>
      <c r="P71" s="296">
        <v>1693</v>
      </c>
      <c r="Q71" s="296">
        <v>1683</v>
      </c>
    </row>
    <row r="72" spans="1:17" x14ac:dyDescent="0.25">
      <c r="A72" t="s">
        <v>70</v>
      </c>
      <c r="B72" s="296">
        <v>36362</v>
      </c>
      <c r="C72" s="296">
        <v>35314</v>
      </c>
      <c r="D72" s="296">
        <v>34436</v>
      </c>
      <c r="E72" s="296">
        <v>33848</v>
      </c>
      <c r="F72" s="296">
        <v>33413</v>
      </c>
      <c r="G72" s="296">
        <v>32947</v>
      </c>
      <c r="H72" s="296">
        <v>32440</v>
      </c>
      <c r="I72" s="296">
        <v>32044</v>
      </c>
      <c r="J72" s="296">
        <v>31689</v>
      </c>
      <c r="K72" s="296">
        <v>30543</v>
      </c>
      <c r="L72" s="296">
        <v>29397</v>
      </c>
      <c r="M72" s="296">
        <v>29161</v>
      </c>
      <c r="N72" s="296">
        <v>28992</v>
      </c>
      <c r="O72" s="296">
        <v>28875</v>
      </c>
      <c r="P72" s="296">
        <v>28605</v>
      </c>
      <c r="Q72" s="296">
        <v>28521</v>
      </c>
    </row>
    <row r="73" spans="1:17" x14ac:dyDescent="0.25">
      <c r="A73" t="s">
        <v>71</v>
      </c>
      <c r="B73" s="296">
        <v>9372</v>
      </c>
      <c r="C73" s="296">
        <v>9019</v>
      </c>
      <c r="D73" s="296">
        <v>8804</v>
      </c>
      <c r="E73" s="296">
        <v>8640</v>
      </c>
      <c r="F73" s="296">
        <v>8459</v>
      </c>
      <c r="G73" s="296">
        <v>8343</v>
      </c>
      <c r="H73" s="296">
        <v>8256</v>
      </c>
      <c r="I73" s="296">
        <v>8108</v>
      </c>
      <c r="J73" s="296">
        <v>8046</v>
      </c>
      <c r="K73" s="296">
        <v>7679</v>
      </c>
      <c r="L73" s="296">
        <v>7359</v>
      </c>
      <c r="M73" s="296">
        <v>7190</v>
      </c>
      <c r="N73" s="296">
        <v>6978</v>
      </c>
      <c r="O73" s="296">
        <v>6869</v>
      </c>
      <c r="P73" s="296">
        <v>6724</v>
      </c>
      <c r="Q73" s="296">
        <v>6632</v>
      </c>
    </row>
    <row r="74" spans="1:17" x14ac:dyDescent="0.25">
      <c r="A74" t="s">
        <v>72</v>
      </c>
      <c r="B74" s="296">
        <v>99787</v>
      </c>
      <c r="C74" s="296">
        <v>98406</v>
      </c>
      <c r="D74" s="296">
        <v>96599</v>
      </c>
      <c r="E74" s="296">
        <v>94863</v>
      </c>
      <c r="F74" s="296">
        <v>92639</v>
      </c>
      <c r="G74" s="296">
        <v>89713</v>
      </c>
      <c r="H74" s="296">
        <v>87346</v>
      </c>
      <c r="I74" s="296">
        <v>85152</v>
      </c>
      <c r="J74" s="296">
        <v>83224</v>
      </c>
      <c r="K74" s="296">
        <v>79290</v>
      </c>
      <c r="L74" s="296">
        <v>75687</v>
      </c>
      <c r="M74" s="296">
        <v>73457</v>
      </c>
      <c r="N74" s="296">
        <v>71307</v>
      </c>
      <c r="O74" s="296">
        <v>69540</v>
      </c>
      <c r="P74" s="296">
        <v>67866</v>
      </c>
      <c r="Q74" s="296">
        <v>66321</v>
      </c>
    </row>
    <row r="75" spans="1:17" x14ac:dyDescent="0.25">
      <c r="A75" t="s">
        <v>73</v>
      </c>
      <c r="B75" s="296">
        <v>21086</v>
      </c>
      <c r="C75" s="296">
        <v>20913</v>
      </c>
      <c r="D75" s="296">
        <v>20837</v>
      </c>
      <c r="E75" s="296">
        <v>20556</v>
      </c>
      <c r="F75" s="296">
        <v>20364</v>
      </c>
      <c r="G75" s="296">
        <v>20071</v>
      </c>
      <c r="H75" s="296">
        <v>20417</v>
      </c>
      <c r="I75" s="296">
        <v>20448</v>
      </c>
      <c r="J75" s="296">
        <v>20044</v>
      </c>
      <c r="K75" s="296">
        <v>17688</v>
      </c>
      <c r="L75" s="296">
        <v>17422</v>
      </c>
      <c r="M75" s="296">
        <v>17244</v>
      </c>
      <c r="N75" s="296">
        <v>16960</v>
      </c>
      <c r="O75" s="296">
        <v>16865</v>
      </c>
      <c r="P75" s="296">
        <v>16625</v>
      </c>
      <c r="Q75" s="296">
        <v>16514</v>
      </c>
    </row>
    <row r="76" spans="1:17" x14ac:dyDescent="0.25">
      <c r="A76" t="s">
        <v>74</v>
      </c>
      <c r="B76" s="296">
        <v>9945</v>
      </c>
      <c r="C76" s="296">
        <v>9935</v>
      </c>
      <c r="D76" s="296">
        <v>9906</v>
      </c>
      <c r="E76" s="296">
        <v>9939</v>
      </c>
      <c r="F76" s="296">
        <v>9911</v>
      </c>
      <c r="G76" s="296">
        <v>9940</v>
      </c>
      <c r="H76" s="296">
        <v>10014</v>
      </c>
      <c r="I76" s="296">
        <v>9977</v>
      </c>
      <c r="J76" s="296">
        <v>9892</v>
      </c>
      <c r="K76" s="296">
        <v>9720</v>
      </c>
      <c r="L76" s="296">
        <v>9536</v>
      </c>
      <c r="M76" s="296">
        <v>9731</v>
      </c>
      <c r="N76" s="296">
        <v>9913</v>
      </c>
      <c r="O76" s="296">
        <v>10121</v>
      </c>
      <c r="P76" s="296">
        <v>10187</v>
      </c>
      <c r="Q76" s="296">
        <v>10261</v>
      </c>
    </row>
    <row r="78" spans="1:17" x14ac:dyDescent="0.25">
      <c r="A78" t="s">
        <v>2004</v>
      </c>
    </row>
    <row r="80" spans="1:17" x14ac:dyDescent="0.25">
      <c r="A80" t="s">
        <v>1877</v>
      </c>
    </row>
    <row r="82" spans="1:1" x14ac:dyDescent="0.25">
      <c r="A82" t="s">
        <v>1878</v>
      </c>
    </row>
    <row r="84" spans="1:1" x14ac:dyDescent="0.25">
      <c r="A84" t="s">
        <v>1879</v>
      </c>
    </row>
    <row r="86" spans="1:1" x14ac:dyDescent="0.25">
      <c r="A86" t="s">
        <v>2013</v>
      </c>
    </row>
    <row r="103" spans="1:1" x14ac:dyDescent="0.25">
      <c r="A103" t="s">
        <v>1400</v>
      </c>
    </row>
    <row r="105" spans="1:1" x14ac:dyDescent="0.25">
      <c r="A105" s="636">
        <v>42610.589432870373</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4:N42"/>
  <sheetViews>
    <sheetView zoomScale="70" zoomScaleNormal="70" workbookViewId="0">
      <selection activeCell="A4" sqref="A4:M4"/>
    </sheetView>
  </sheetViews>
  <sheetFormatPr defaultColWidth="9.08984375" defaultRowHeight="12.5" x14ac:dyDescent="0.25"/>
  <cols>
    <col min="1" max="16384" width="9.08984375" style="217"/>
  </cols>
  <sheetData>
    <row r="4" spans="1:14" ht="23" x14ac:dyDescent="0.5">
      <c r="A4" s="681" t="s">
        <v>3</v>
      </c>
      <c r="B4" s="681"/>
      <c r="C4" s="681"/>
      <c r="D4" s="681"/>
      <c r="E4" s="681"/>
      <c r="F4" s="681"/>
      <c r="G4" s="681"/>
      <c r="H4" s="681"/>
      <c r="I4" s="681"/>
      <c r="J4" s="681"/>
      <c r="K4" s="681"/>
      <c r="L4" s="681"/>
      <c r="M4" s="681"/>
    </row>
    <row r="5" spans="1:14" ht="14" x14ac:dyDescent="0.3">
      <c r="A5" s="683"/>
      <c r="B5" s="683"/>
      <c r="C5" s="683"/>
      <c r="D5" s="683"/>
      <c r="E5" s="683"/>
      <c r="F5" s="683"/>
      <c r="G5" s="683"/>
      <c r="H5" s="683"/>
      <c r="I5" s="683"/>
      <c r="J5" s="683"/>
      <c r="K5" s="683"/>
      <c r="L5" s="683"/>
      <c r="M5" s="683"/>
    </row>
    <row r="6" spans="1:14" ht="14" x14ac:dyDescent="0.3">
      <c r="A6" s="683"/>
      <c r="B6" s="683"/>
      <c r="C6" s="683"/>
      <c r="D6" s="683"/>
      <c r="E6" s="683"/>
      <c r="F6" s="683"/>
      <c r="G6" s="683"/>
      <c r="H6" s="683"/>
      <c r="I6" s="683"/>
      <c r="J6" s="683"/>
      <c r="K6" s="683"/>
      <c r="L6" s="683"/>
      <c r="M6" s="683"/>
    </row>
    <row r="13" spans="1:14" x14ac:dyDescent="0.25">
      <c r="F13" s="218"/>
      <c r="G13" s="218"/>
      <c r="H13" s="218"/>
    </row>
    <row r="14" spans="1:14" x14ac:dyDescent="0.25">
      <c r="F14" s="218"/>
      <c r="G14" s="218"/>
      <c r="H14" s="218"/>
    </row>
    <row r="15" spans="1:14" ht="25.5" customHeight="1" x14ac:dyDescent="0.35">
      <c r="F15" s="218"/>
      <c r="G15" s="218"/>
      <c r="H15" s="218"/>
      <c r="N15" s="219"/>
    </row>
    <row r="16" spans="1:14" ht="15.5" x14ac:dyDescent="0.35">
      <c r="A16" s="682" t="s">
        <v>509</v>
      </c>
      <c r="B16" s="682"/>
      <c r="C16" s="682"/>
      <c r="D16" s="682"/>
      <c r="E16" s="682"/>
      <c r="F16" s="682"/>
      <c r="G16" s="682"/>
      <c r="H16" s="682"/>
      <c r="I16" s="682"/>
      <c r="J16" s="682"/>
      <c r="K16" s="682"/>
      <c r="L16" s="682"/>
      <c r="M16" s="682"/>
    </row>
    <row r="17" spans="1:14" ht="15.5" x14ac:dyDescent="0.35">
      <c r="A17" s="682" t="s">
        <v>526</v>
      </c>
      <c r="B17" s="682"/>
      <c r="C17" s="682"/>
      <c r="D17" s="682"/>
      <c r="E17" s="682"/>
      <c r="F17" s="682"/>
      <c r="G17" s="682"/>
      <c r="H17" s="682"/>
      <c r="I17" s="682"/>
      <c r="J17" s="682"/>
      <c r="K17" s="682"/>
      <c r="L17" s="682"/>
      <c r="M17" s="682"/>
    </row>
    <row r="18" spans="1:14" ht="15.5" x14ac:dyDescent="0.35">
      <c r="A18" s="682" t="s">
        <v>1171</v>
      </c>
      <c r="B18" s="682"/>
      <c r="C18" s="682"/>
      <c r="D18" s="682"/>
      <c r="E18" s="682"/>
      <c r="F18" s="682"/>
      <c r="G18" s="682"/>
      <c r="H18" s="682"/>
      <c r="I18" s="682"/>
      <c r="J18" s="682"/>
      <c r="K18" s="682"/>
      <c r="L18" s="682"/>
      <c r="M18" s="682"/>
    </row>
    <row r="19" spans="1:14" ht="15.5" x14ac:dyDescent="0.35">
      <c r="A19" s="682" t="s">
        <v>1426</v>
      </c>
      <c r="B19" s="682"/>
      <c r="C19" s="682"/>
      <c r="D19" s="682"/>
      <c r="E19" s="682"/>
      <c r="F19" s="682"/>
      <c r="G19" s="682"/>
      <c r="H19" s="682"/>
      <c r="I19" s="682"/>
      <c r="J19" s="682"/>
      <c r="K19" s="682"/>
      <c r="L19" s="682"/>
      <c r="M19" s="682"/>
    </row>
    <row r="20" spans="1:14" ht="14" x14ac:dyDescent="0.3">
      <c r="A20" s="683" t="s">
        <v>527</v>
      </c>
      <c r="B20" s="683"/>
      <c r="C20" s="683"/>
      <c r="D20" s="683"/>
      <c r="E20" s="683"/>
      <c r="F20" s="683"/>
      <c r="G20" s="683"/>
      <c r="H20" s="683"/>
      <c r="I20" s="683"/>
      <c r="J20" s="683"/>
      <c r="K20" s="683"/>
      <c r="L20" s="683"/>
      <c r="M20" s="683"/>
    </row>
    <row r="21" spans="1:14" ht="14" x14ac:dyDescent="0.3">
      <c r="A21" s="683" t="s">
        <v>528</v>
      </c>
      <c r="B21" s="683"/>
      <c r="C21" s="683"/>
      <c r="D21" s="683"/>
      <c r="E21" s="683"/>
      <c r="F21" s="683"/>
      <c r="G21" s="683"/>
      <c r="H21" s="683"/>
      <c r="I21" s="683"/>
      <c r="J21" s="683"/>
      <c r="K21" s="683"/>
      <c r="L21" s="683"/>
      <c r="M21" s="683"/>
    </row>
    <row r="22" spans="1:14" ht="14" x14ac:dyDescent="0.3">
      <c r="A22" s="683" t="s">
        <v>1710</v>
      </c>
      <c r="B22" s="683"/>
      <c r="C22" s="683"/>
      <c r="D22" s="683"/>
      <c r="E22" s="683"/>
      <c r="F22" s="683"/>
      <c r="G22" s="683"/>
      <c r="H22" s="683"/>
      <c r="I22" s="683"/>
      <c r="J22" s="683"/>
      <c r="K22" s="683"/>
      <c r="L22" s="683"/>
      <c r="M22" s="683"/>
    </row>
    <row r="23" spans="1:14" x14ac:dyDescent="0.25">
      <c r="A23" s="687" t="s">
        <v>1711</v>
      </c>
      <c r="B23" s="688"/>
      <c r="C23" s="688"/>
      <c r="D23" s="688"/>
      <c r="E23" s="688"/>
      <c r="F23" s="688"/>
      <c r="G23" s="688"/>
      <c r="H23" s="688"/>
      <c r="I23" s="688"/>
      <c r="J23" s="688"/>
      <c r="K23" s="688"/>
      <c r="L23" s="688"/>
      <c r="M23" s="689"/>
    </row>
    <row r="24" spans="1:14" ht="15.5" x14ac:dyDescent="0.35">
      <c r="A24" s="591"/>
      <c r="B24" s="592"/>
      <c r="C24" s="592"/>
      <c r="D24" s="592"/>
      <c r="E24" s="592"/>
      <c r="F24" s="592"/>
      <c r="G24" s="592"/>
      <c r="H24" s="592"/>
      <c r="I24" s="592"/>
      <c r="J24" s="592"/>
      <c r="K24" s="592"/>
      <c r="L24" s="592"/>
      <c r="M24" s="592"/>
    </row>
    <row r="25" spans="1:14" ht="14" x14ac:dyDescent="0.3">
      <c r="A25" s="683" t="s">
        <v>529</v>
      </c>
      <c r="B25" s="683"/>
      <c r="C25" s="683"/>
      <c r="D25" s="683"/>
      <c r="E25" s="683"/>
      <c r="F25" s="683"/>
      <c r="G25" s="683"/>
      <c r="H25" s="683"/>
      <c r="I25" s="683"/>
      <c r="J25" s="683"/>
      <c r="K25" s="683"/>
      <c r="L25" s="683"/>
      <c r="M25" s="683"/>
    </row>
    <row r="26" spans="1:14" ht="14" x14ac:dyDescent="0.3">
      <c r="A26" s="683" t="s">
        <v>1214</v>
      </c>
      <c r="B26" s="683"/>
      <c r="C26" s="683"/>
      <c r="D26" s="683"/>
      <c r="E26" s="683"/>
      <c r="F26" s="683"/>
      <c r="G26" s="683"/>
      <c r="H26" s="683"/>
      <c r="I26" s="683"/>
      <c r="J26" s="683"/>
      <c r="K26" s="683"/>
      <c r="L26" s="683"/>
      <c r="M26" s="683"/>
    </row>
    <row r="27" spans="1:14" x14ac:dyDescent="0.25">
      <c r="A27" s="687" t="str">
        <f>HYPERLINK("mailto:billcdawson@gmail.com","Technical questions: billcdawson@gmail.com")</f>
        <v>Technical questions: billcdawson@gmail.com</v>
      </c>
      <c r="B27" s="691"/>
      <c r="C27" s="691"/>
      <c r="D27" s="691"/>
      <c r="E27" s="691"/>
      <c r="F27" s="691"/>
      <c r="G27" s="691"/>
      <c r="H27" s="691"/>
      <c r="I27" s="691"/>
      <c r="J27" s="691"/>
      <c r="K27" s="691"/>
      <c r="L27" s="691"/>
      <c r="M27" s="692"/>
    </row>
    <row r="29" spans="1:14" ht="15.5" x14ac:dyDescent="0.35">
      <c r="N29" s="219"/>
    </row>
    <row r="30" spans="1:14" ht="60" customHeight="1" x14ac:dyDescent="0.25">
      <c r="A30" s="684" t="s">
        <v>574</v>
      </c>
      <c r="B30" s="685"/>
      <c r="C30" s="685"/>
      <c r="D30" s="685"/>
      <c r="E30" s="685"/>
      <c r="F30" s="685"/>
      <c r="G30" s="685"/>
      <c r="H30" s="685"/>
      <c r="I30" s="685"/>
      <c r="J30" s="685"/>
      <c r="K30" s="685"/>
      <c r="L30" s="685"/>
      <c r="M30" s="686"/>
      <c r="N30" s="220"/>
    </row>
    <row r="31" spans="1:14" ht="15.5" x14ac:dyDescent="0.35">
      <c r="N31" s="221"/>
    </row>
    <row r="32" spans="1:14" ht="15.5" x14ac:dyDescent="0.35">
      <c r="N32" s="219"/>
    </row>
    <row r="33" spans="1:14" ht="15.5" x14ac:dyDescent="0.35">
      <c r="N33" s="219"/>
    </row>
    <row r="34" spans="1:14" ht="15.5" x14ac:dyDescent="0.35">
      <c r="N34" s="219"/>
    </row>
    <row r="35" spans="1:14" ht="15.5" x14ac:dyDescent="0.35">
      <c r="N35" s="219"/>
    </row>
    <row r="36" spans="1:14" ht="15.5" x14ac:dyDescent="0.35">
      <c r="N36" s="219"/>
    </row>
    <row r="37" spans="1:14" ht="15.5" x14ac:dyDescent="0.35">
      <c r="N37" s="219"/>
    </row>
    <row r="38" spans="1:14" ht="15.5" x14ac:dyDescent="0.35">
      <c r="N38" s="219"/>
    </row>
    <row r="39" spans="1:14" ht="15.5" x14ac:dyDescent="0.25">
      <c r="N39" s="220"/>
    </row>
    <row r="40" spans="1:14" ht="15.5" x14ac:dyDescent="0.25">
      <c r="A40" s="220"/>
      <c r="B40" s="220"/>
      <c r="C40" s="220"/>
      <c r="D40" s="220"/>
      <c r="E40" s="220"/>
      <c r="F40" s="220"/>
      <c r="G40" s="220"/>
      <c r="H40" s="220"/>
      <c r="I40" s="220"/>
      <c r="J40" s="220"/>
      <c r="K40" s="220"/>
      <c r="L40" s="220"/>
      <c r="M40" s="220"/>
      <c r="N40" s="220"/>
    </row>
    <row r="41" spans="1:14" ht="15.5" x14ac:dyDescent="0.25">
      <c r="A41" s="220"/>
      <c r="B41" s="220"/>
      <c r="C41" s="220"/>
      <c r="D41" s="220"/>
      <c r="E41" s="220"/>
      <c r="F41" s="220"/>
      <c r="G41" s="220"/>
      <c r="H41" s="220"/>
      <c r="I41" s="220"/>
      <c r="J41" s="220"/>
      <c r="K41" s="220"/>
      <c r="L41" s="220"/>
      <c r="M41" s="220"/>
    </row>
    <row r="42" spans="1:14" ht="15" customHeight="1" x14ac:dyDescent="0.25">
      <c r="A42" s="690"/>
      <c r="B42" s="690"/>
      <c r="C42" s="690"/>
      <c r="D42" s="690"/>
      <c r="E42" s="690"/>
      <c r="F42" s="690"/>
      <c r="G42" s="690"/>
      <c r="H42" s="690"/>
      <c r="I42" s="690"/>
      <c r="J42" s="690"/>
      <c r="K42" s="690"/>
      <c r="L42" s="690"/>
    </row>
  </sheetData>
  <sheetProtection password="CF7C" sheet="1" objects="1" scenarios="1"/>
  <mergeCells count="16">
    <mergeCell ref="A30:M30"/>
    <mergeCell ref="A21:M21"/>
    <mergeCell ref="A17:M17"/>
    <mergeCell ref="A23:M23"/>
    <mergeCell ref="A42:L42"/>
    <mergeCell ref="A27:M27"/>
    <mergeCell ref="A4:M4"/>
    <mergeCell ref="A16:M16"/>
    <mergeCell ref="A22:M22"/>
    <mergeCell ref="A26:M26"/>
    <mergeCell ref="A25:M25"/>
    <mergeCell ref="A18:M18"/>
    <mergeCell ref="A19:M19"/>
    <mergeCell ref="A20:M20"/>
    <mergeCell ref="A5:M5"/>
    <mergeCell ref="A6:M6"/>
  </mergeCells>
  <phoneticPr fontId="23" type="noConversion"/>
  <hyperlinks>
    <hyperlink ref="A27" r:id="rId1" display="billcdawson@gmail.com"/>
    <hyperlink ref="A23" r:id="rId2"/>
    <hyperlink ref="A23:M23" r:id="rId3" display="Don.Will@jud.ca.gov"/>
  </hyperlinks>
  <printOptions horizontalCentered="1" verticalCentered="1"/>
  <pageMargins left="0.59" right="0.57999999999999996" top="1" bottom="1" header="0.5" footer="0.5"/>
  <pageSetup scale="78" orientation="landscape" r:id="rId4"/>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638" bestFit="1" customWidth="1"/>
    <col min="3" max="78" width="8.7265625" style="638"/>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1874</v>
      </c>
    </row>
    <row r="12" spans="1:17" x14ac:dyDescent="0.25">
      <c r="A12" t="s">
        <v>1795</v>
      </c>
    </row>
    <row r="14" spans="1:17" x14ac:dyDescent="0.25">
      <c r="A14" t="s">
        <v>1883</v>
      </c>
    </row>
    <row r="16" spans="1:17" x14ac:dyDescent="0.25">
      <c r="B16" s="638" t="s">
        <v>1797</v>
      </c>
    </row>
    <row r="17" spans="1:17" x14ac:dyDescent="0.25">
      <c r="B17" s="638">
        <v>36708</v>
      </c>
      <c r="C17" s="638">
        <v>37073</v>
      </c>
      <c r="D17" s="638">
        <v>37438</v>
      </c>
      <c r="E17" s="638">
        <v>37803</v>
      </c>
      <c r="F17" s="638">
        <v>38169</v>
      </c>
      <c r="G17" s="638">
        <v>38534</v>
      </c>
      <c r="H17" s="638">
        <v>38899</v>
      </c>
      <c r="I17" s="638">
        <v>39264</v>
      </c>
      <c r="J17" s="638">
        <v>39630</v>
      </c>
      <c r="K17" s="638">
        <v>39995</v>
      </c>
      <c r="L17" s="638">
        <v>40360</v>
      </c>
      <c r="M17" s="638">
        <v>40725</v>
      </c>
      <c r="N17" s="638">
        <v>41091</v>
      </c>
      <c r="O17" s="638">
        <v>41456</v>
      </c>
      <c r="P17" s="638">
        <v>41821</v>
      </c>
      <c r="Q17" s="638">
        <v>42186</v>
      </c>
    </row>
    <row r="18" spans="1:17" x14ac:dyDescent="0.25">
      <c r="B18" s="638" t="s">
        <v>1876</v>
      </c>
      <c r="C18" s="638" t="s">
        <v>1876</v>
      </c>
      <c r="D18" s="638" t="s">
        <v>1876</v>
      </c>
      <c r="E18" s="638" t="s">
        <v>1876</v>
      </c>
      <c r="F18" s="638" t="s">
        <v>1876</v>
      </c>
      <c r="G18" s="638" t="s">
        <v>1876</v>
      </c>
      <c r="H18" s="638" t="s">
        <v>1876</v>
      </c>
      <c r="I18" s="638" t="s">
        <v>1876</v>
      </c>
      <c r="J18" s="638" t="s">
        <v>1876</v>
      </c>
      <c r="K18" s="638" t="s">
        <v>1876</v>
      </c>
      <c r="L18" s="638" t="s">
        <v>1876</v>
      </c>
      <c r="M18" s="638" t="s">
        <v>1876</v>
      </c>
      <c r="N18" s="638" t="s">
        <v>1876</v>
      </c>
      <c r="O18" s="638" t="s">
        <v>1876</v>
      </c>
      <c r="P18" s="638" t="s">
        <v>1876</v>
      </c>
      <c r="Q18" s="638" t="s">
        <v>1876</v>
      </c>
    </row>
    <row r="19" spans="1:17" x14ac:dyDescent="0.25">
      <c r="A19" t="s">
        <v>484</v>
      </c>
    </row>
    <row r="20" spans="1:17" x14ac:dyDescent="0.25">
      <c r="A20" t="s">
        <v>485</v>
      </c>
      <c r="B20" s="638">
        <v>8.6999999999999993</v>
      </c>
      <c r="C20" s="638">
        <v>7.9</v>
      </c>
      <c r="D20" s="638">
        <v>7.5</v>
      </c>
      <c r="E20" s="638">
        <v>7.2</v>
      </c>
      <c r="F20" s="638">
        <v>6.9</v>
      </c>
      <c r="G20" s="638">
        <v>6.9</v>
      </c>
      <c r="H20" s="638">
        <v>6.9</v>
      </c>
      <c r="I20" s="638">
        <v>6.9</v>
      </c>
      <c r="J20" s="638">
        <v>6.3</v>
      </c>
      <c r="K20" s="638">
        <v>5.8</v>
      </c>
      <c r="L20" s="638">
        <v>5.4</v>
      </c>
      <c r="M20" s="638">
        <v>5.4</v>
      </c>
      <c r="N20" s="638">
        <v>5.4</v>
      </c>
      <c r="O20" s="638">
        <v>5.7</v>
      </c>
      <c r="P20" s="638">
        <v>6</v>
      </c>
      <c r="Q20" s="638">
        <v>6</v>
      </c>
    </row>
    <row r="21" spans="1:17" x14ac:dyDescent="0.25">
      <c r="A21" t="s">
        <v>486</v>
      </c>
      <c r="B21" s="638">
        <v>5.2</v>
      </c>
      <c r="C21" s="638">
        <v>5.2</v>
      </c>
      <c r="D21" s="638">
        <v>5</v>
      </c>
      <c r="E21" s="638">
        <v>5</v>
      </c>
      <c r="F21" s="638">
        <v>4</v>
      </c>
      <c r="G21" s="638">
        <v>4</v>
      </c>
      <c r="H21" s="638">
        <v>4</v>
      </c>
      <c r="I21" s="638">
        <v>4</v>
      </c>
      <c r="J21" s="638">
        <v>4.0999999999999996</v>
      </c>
      <c r="K21" s="638">
        <v>3.6</v>
      </c>
      <c r="L21" s="638">
        <v>3.3</v>
      </c>
      <c r="M21" s="638">
        <v>2.8</v>
      </c>
      <c r="N21" s="638">
        <v>2.7</v>
      </c>
      <c r="O21" s="638">
        <v>2.6</v>
      </c>
      <c r="P21" s="638">
        <v>2.9</v>
      </c>
      <c r="Q21" s="638">
        <v>3.2</v>
      </c>
    </row>
    <row r="22" spans="1:17" x14ac:dyDescent="0.25">
      <c r="A22" t="s">
        <v>487</v>
      </c>
      <c r="B22" s="638">
        <v>98.4</v>
      </c>
      <c r="C22" s="638">
        <v>100.1</v>
      </c>
      <c r="D22" s="638">
        <v>60.2</v>
      </c>
      <c r="E22" s="638">
        <v>44</v>
      </c>
      <c r="F22" s="638">
        <v>70.3</v>
      </c>
      <c r="G22" s="638">
        <v>55.1</v>
      </c>
      <c r="H22" s="638">
        <v>28.1</v>
      </c>
      <c r="I22" s="638">
        <v>0</v>
      </c>
      <c r="J22" s="638">
        <v>0</v>
      </c>
      <c r="K22" s="638">
        <v>0</v>
      </c>
      <c r="L22" s="638">
        <v>0</v>
      </c>
      <c r="M22" s="638">
        <v>0</v>
      </c>
      <c r="N22" s="638">
        <v>0</v>
      </c>
      <c r="O22" s="638">
        <v>0</v>
      </c>
      <c r="P22" s="638">
        <v>0</v>
      </c>
      <c r="Q22" s="638">
        <v>0</v>
      </c>
    </row>
    <row r="23" spans="1:17" x14ac:dyDescent="0.25">
      <c r="A23" t="s">
        <v>19</v>
      </c>
      <c r="B23" s="638">
        <v>1.1000000000000001</v>
      </c>
      <c r="C23" s="638">
        <v>3.5</v>
      </c>
      <c r="D23" s="638">
        <v>2.2000000000000002</v>
      </c>
      <c r="E23" s="638">
        <v>4</v>
      </c>
      <c r="F23" s="638">
        <v>2.7</v>
      </c>
      <c r="G23" s="638">
        <v>1.7</v>
      </c>
      <c r="H23" s="638">
        <v>0.8</v>
      </c>
      <c r="I23" s="638">
        <v>4</v>
      </c>
      <c r="J23" s="638">
        <v>1.6</v>
      </c>
      <c r="K23" s="638">
        <v>3.3</v>
      </c>
      <c r="L23" s="638">
        <v>5.7</v>
      </c>
      <c r="M23" s="638">
        <v>6</v>
      </c>
      <c r="N23" s="638">
        <v>6.4</v>
      </c>
      <c r="O23" s="638">
        <v>15</v>
      </c>
      <c r="P23" s="638">
        <v>20.8</v>
      </c>
      <c r="Q23" s="638">
        <v>19.399999999999999</v>
      </c>
    </row>
    <row r="24" spans="1:17" x14ac:dyDescent="0.25">
      <c r="A24" t="s">
        <v>20</v>
      </c>
      <c r="B24" s="638">
        <v>10.1</v>
      </c>
      <c r="C24" s="638">
        <v>10.7</v>
      </c>
      <c r="D24" s="638">
        <v>11</v>
      </c>
      <c r="E24" s="638">
        <v>10.3</v>
      </c>
      <c r="F24" s="638">
        <v>10.5</v>
      </c>
      <c r="G24" s="638">
        <v>12.8</v>
      </c>
      <c r="H24" s="638">
        <v>11.1</v>
      </c>
      <c r="I24" s="638">
        <v>10.199999999999999</v>
      </c>
      <c r="J24" s="638">
        <v>10.1</v>
      </c>
      <c r="K24" s="638">
        <v>7.6</v>
      </c>
      <c r="L24" s="638">
        <v>9.1</v>
      </c>
      <c r="M24" s="638">
        <v>9.1</v>
      </c>
      <c r="N24" s="638">
        <v>8.6999999999999993</v>
      </c>
      <c r="O24" s="638">
        <v>7.2</v>
      </c>
      <c r="P24" s="638">
        <v>8.1999999999999993</v>
      </c>
      <c r="Q24" s="638">
        <v>8.1999999999999993</v>
      </c>
    </row>
    <row r="25" spans="1:17" x14ac:dyDescent="0.25">
      <c r="A25" t="s">
        <v>21</v>
      </c>
      <c r="B25" s="638">
        <v>6.5</v>
      </c>
      <c r="C25" s="638">
        <v>10.9</v>
      </c>
      <c r="D25" s="638">
        <v>16.7</v>
      </c>
      <c r="E25" s="638">
        <v>16.7</v>
      </c>
      <c r="F25" s="638">
        <v>17</v>
      </c>
      <c r="G25" s="638">
        <v>7.7</v>
      </c>
      <c r="H25" s="638">
        <v>8.1</v>
      </c>
      <c r="I25" s="638">
        <v>11.3</v>
      </c>
      <c r="J25" s="638">
        <v>11.6</v>
      </c>
      <c r="K25" s="638">
        <v>9.9</v>
      </c>
      <c r="L25" s="638">
        <v>4.5</v>
      </c>
      <c r="M25" s="638">
        <v>6.8</v>
      </c>
      <c r="N25" s="638">
        <v>7.8</v>
      </c>
      <c r="O25" s="638">
        <v>8.1999999999999993</v>
      </c>
      <c r="P25" s="638">
        <v>13.3</v>
      </c>
      <c r="Q25" s="638">
        <v>10.3</v>
      </c>
    </row>
    <row r="26" spans="1:17" x14ac:dyDescent="0.25">
      <c r="A26" t="s">
        <v>22</v>
      </c>
      <c r="B26" s="638">
        <v>1.1000000000000001</v>
      </c>
      <c r="C26" s="638">
        <v>4.4000000000000004</v>
      </c>
      <c r="D26" s="638">
        <v>3.8</v>
      </c>
      <c r="E26" s="638">
        <v>2.9</v>
      </c>
      <c r="F26" s="638">
        <v>3.1</v>
      </c>
      <c r="G26" s="638">
        <v>5.8</v>
      </c>
      <c r="H26" s="638">
        <v>7.1</v>
      </c>
      <c r="I26" s="638">
        <v>7.6</v>
      </c>
      <c r="J26" s="638">
        <v>4.8</v>
      </c>
      <c r="K26" s="638">
        <v>4.5</v>
      </c>
      <c r="L26" s="638">
        <v>3.1</v>
      </c>
      <c r="M26" s="638">
        <v>3.8</v>
      </c>
      <c r="N26" s="638">
        <v>3.2</v>
      </c>
      <c r="O26" s="638">
        <v>6.4</v>
      </c>
      <c r="P26" s="638">
        <v>3.8</v>
      </c>
      <c r="Q26" s="638">
        <v>2.9</v>
      </c>
    </row>
    <row r="27" spans="1:17" x14ac:dyDescent="0.25">
      <c r="A27" t="s">
        <v>23</v>
      </c>
      <c r="B27" s="638">
        <v>4.5999999999999996</v>
      </c>
      <c r="C27" s="638">
        <v>4.7</v>
      </c>
      <c r="D27" s="638">
        <v>5</v>
      </c>
      <c r="E27" s="638">
        <v>4.5999999999999996</v>
      </c>
      <c r="F27" s="638">
        <v>4.5999999999999996</v>
      </c>
      <c r="G27" s="638">
        <v>4.9000000000000004</v>
      </c>
      <c r="H27" s="638">
        <v>4.5</v>
      </c>
      <c r="I27" s="638">
        <v>4.0999999999999996</v>
      </c>
      <c r="J27" s="638">
        <v>3.4</v>
      </c>
      <c r="K27" s="638">
        <v>3</v>
      </c>
      <c r="L27" s="638">
        <v>2.2999999999999998</v>
      </c>
      <c r="M27" s="638">
        <v>2.6</v>
      </c>
      <c r="N27" s="638">
        <v>2.6</v>
      </c>
      <c r="O27" s="638">
        <v>2.8</v>
      </c>
      <c r="P27" s="638">
        <v>2.6</v>
      </c>
      <c r="Q27" s="638">
        <v>2.6</v>
      </c>
    </row>
    <row r="28" spans="1:17" x14ac:dyDescent="0.25">
      <c r="A28" t="s">
        <v>24</v>
      </c>
      <c r="B28" s="638">
        <v>10.1</v>
      </c>
      <c r="C28" s="638">
        <v>15.3</v>
      </c>
      <c r="D28" s="638">
        <v>11.4</v>
      </c>
      <c r="E28" s="638">
        <v>8.6</v>
      </c>
      <c r="F28" s="638">
        <v>10.9</v>
      </c>
      <c r="G28" s="638">
        <v>6.6</v>
      </c>
      <c r="H28" s="638">
        <v>3.3</v>
      </c>
      <c r="I28" s="638">
        <v>5.6</v>
      </c>
      <c r="J28" s="638">
        <v>12.8</v>
      </c>
      <c r="K28" s="638">
        <v>12.1</v>
      </c>
      <c r="L28" s="638">
        <v>10.3</v>
      </c>
      <c r="M28" s="638">
        <v>7.5</v>
      </c>
      <c r="N28" s="638">
        <v>7.5</v>
      </c>
      <c r="O28" s="638">
        <v>11.7</v>
      </c>
      <c r="P28" s="638">
        <v>10.3</v>
      </c>
      <c r="Q28" s="638">
        <v>11.9</v>
      </c>
    </row>
    <row r="29" spans="1:17" x14ac:dyDescent="0.25">
      <c r="A29" t="s">
        <v>25</v>
      </c>
      <c r="B29" s="638">
        <v>5.8</v>
      </c>
      <c r="C29" s="638">
        <v>4.8</v>
      </c>
      <c r="D29" s="638">
        <v>2.1</v>
      </c>
      <c r="E29" s="638">
        <v>2.2999999999999998</v>
      </c>
      <c r="F29" s="638">
        <v>3.6</v>
      </c>
      <c r="G29" s="638">
        <v>5.9</v>
      </c>
      <c r="H29" s="638">
        <v>5.3</v>
      </c>
      <c r="I29" s="638">
        <v>6.1</v>
      </c>
      <c r="J29" s="638">
        <v>5.9</v>
      </c>
      <c r="K29" s="638">
        <v>6.5</v>
      </c>
      <c r="L29" s="638">
        <v>5.9</v>
      </c>
      <c r="M29" s="638">
        <v>5.8</v>
      </c>
      <c r="N29" s="638">
        <v>6.9</v>
      </c>
      <c r="O29" s="638">
        <v>7.5</v>
      </c>
      <c r="P29" s="638">
        <v>8.5</v>
      </c>
      <c r="Q29" s="638">
        <v>8.1999999999999993</v>
      </c>
    </row>
    <row r="30" spans="1:17" x14ac:dyDescent="0.25">
      <c r="A30" t="s">
        <v>26</v>
      </c>
      <c r="B30" s="638">
        <v>11.3</v>
      </c>
      <c r="C30" s="638">
        <v>11.6</v>
      </c>
      <c r="D30" s="638">
        <v>11.7</v>
      </c>
      <c r="E30" s="638">
        <v>11</v>
      </c>
      <c r="F30" s="638">
        <v>9.8000000000000007</v>
      </c>
      <c r="G30" s="638">
        <v>9.3000000000000007</v>
      </c>
      <c r="H30" s="638">
        <v>8.5</v>
      </c>
      <c r="I30" s="638">
        <v>8.9</v>
      </c>
      <c r="J30" s="638">
        <v>9</v>
      </c>
      <c r="K30" s="638">
        <v>8.8000000000000007</v>
      </c>
      <c r="L30" s="638">
        <v>8.3000000000000007</v>
      </c>
      <c r="M30" s="638">
        <v>6.7</v>
      </c>
      <c r="N30" s="638">
        <v>5.8</v>
      </c>
      <c r="O30" s="638">
        <v>6</v>
      </c>
      <c r="P30" s="638">
        <v>7</v>
      </c>
      <c r="Q30" s="638">
        <v>6.7</v>
      </c>
    </row>
    <row r="31" spans="1:17" x14ac:dyDescent="0.25">
      <c r="A31" t="s">
        <v>27</v>
      </c>
      <c r="B31" s="638">
        <v>4.3</v>
      </c>
      <c r="C31" s="638">
        <v>3.1</v>
      </c>
      <c r="D31" s="638">
        <v>3.7</v>
      </c>
      <c r="E31" s="638">
        <v>4.2</v>
      </c>
      <c r="F31" s="638">
        <v>5.8</v>
      </c>
      <c r="G31" s="638">
        <v>6.6</v>
      </c>
      <c r="H31" s="638">
        <v>8.1</v>
      </c>
      <c r="I31" s="638">
        <v>8.3000000000000007</v>
      </c>
      <c r="J31" s="638">
        <v>6.9</v>
      </c>
      <c r="K31" s="638">
        <v>4.2</v>
      </c>
      <c r="L31" s="638">
        <v>4</v>
      </c>
      <c r="M31" s="638">
        <v>3.5</v>
      </c>
      <c r="N31" s="638">
        <v>3.8</v>
      </c>
      <c r="O31" s="638">
        <v>5.9</v>
      </c>
      <c r="P31" s="638">
        <v>8.3000000000000007</v>
      </c>
      <c r="Q31" s="638">
        <v>5.5</v>
      </c>
    </row>
    <row r="32" spans="1:17" x14ac:dyDescent="0.25">
      <c r="A32" t="s">
        <v>28</v>
      </c>
      <c r="B32" s="638">
        <v>7.9</v>
      </c>
      <c r="C32" s="638">
        <v>7.4</v>
      </c>
      <c r="D32" s="638">
        <v>7.3</v>
      </c>
      <c r="E32" s="638">
        <v>6.5</v>
      </c>
      <c r="F32" s="638">
        <v>7.3</v>
      </c>
      <c r="G32" s="638">
        <v>8.1999999999999993</v>
      </c>
      <c r="H32" s="638">
        <v>8.1999999999999993</v>
      </c>
      <c r="I32" s="638">
        <v>5.5</v>
      </c>
      <c r="J32" s="638">
        <v>5.7</v>
      </c>
      <c r="K32" s="638">
        <v>4.8</v>
      </c>
      <c r="L32" s="638">
        <v>4.2</v>
      </c>
      <c r="M32" s="638">
        <v>6.4</v>
      </c>
      <c r="N32" s="638">
        <v>6.6</v>
      </c>
      <c r="O32" s="638">
        <v>6.3</v>
      </c>
      <c r="P32" s="638">
        <v>3.7</v>
      </c>
      <c r="Q32" s="638">
        <v>7</v>
      </c>
    </row>
    <row r="33" spans="1:17" x14ac:dyDescent="0.25">
      <c r="A33" t="s">
        <v>29</v>
      </c>
      <c r="B33" s="638">
        <v>6.4</v>
      </c>
      <c r="C33" s="638">
        <v>8.9</v>
      </c>
      <c r="D33" s="638">
        <v>7.5</v>
      </c>
      <c r="E33" s="638">
        <v>7</v>
      </c>
      <c r="F33" s="638">
        <v>5.7</v>
      </c>
      <c r="G33" s="638">
        <v>5.0999999999999996</v>
      </c>
      <c r="H33" s="638">
        <v>5.6</v>
      </c>
      <c r="I33" s="638">
        <v>7.2</v>
      </c>
      <c r="J33" s="638">
        <v>7.4</v>
      </c>
      <c r="K33" s="638">
        <v>6</v>
      </c>
      <c r="L33" s="638">
        <v>4.3</v>
      </c>
      <c r="M33" s="638">
        <v>4</v>
      </c>
      <c r="N33" s="638">
        <v>4.4000000000000004</v>
      </c>
      <c r="O33" s="638">
        <v>5.3</v>
      </c>
      <c r="P33" s="638">
        <v>6.4</v>
      </c>
      <c r="Q33" s="638">
        <v>7</v>
      </c>
    </row>
    <row r="34" spans="1:17" x14ac:dyDescent="0.25">
      <c r="A34" t="s">
        <v>30</v>
      </c>
      <c r="B34" s="638">
        <v>3.1</v>
      </c>
      <c r="C34" s="638">
        <v>3</v>
      </c>
      <c r="D34" s="638">
        <v>6.7</v>
      </c>
      <c r="E34" s="638">
        <v>1.8</v>
      </c>
      <c r="F34" s="638">
        <v>0.9</v>
      </c>
      <c r="G34" s="638">
        <v>0.9</v>
      </c>
      <c r="H34" s="638">
        <v>3.4</v>
      </c>
      <c r="I34" s="638">
        <v>2.4</v>
      </c>
      <c r="J34" s="638">
        <v>3.9</v>
      </c>
      <c r="K34" s="638">
        <v>5.3</v>
      </c>
      <c r="L34" s="638">
        <v>6.4</v>
      </c>
      <c r="M34" s="638">
        <v>3.6</v>
      </c>
      <c r="N34" s="638">
        <v>5</v>
      </c>
      <c r="O34" s="638">
        <v>3.6</v>
      </c>
      <c r="P34" s="638">
        <v>5.0999999999999996</v>
      </c>
      <c r="Q34" s="638">
        <v>2.9</v>
      </c>
    </row>
    <row r="35" spans="1:17" x14ac:dyDescent="0.25">
      <c r="A35" t="s">
        <v>31</v>
      </c>
      <c r="B35" s="638">
        <v>9.6999999999999993</v>
      </c>
      <c r="C35" s="638">
        <v>10.4</v>
      </c>
      <c r="D35" s="638">
        <v>10.5</v>
      </c>
      <c r="E35" s="638">
        <v>11.1</v>
      </c>
      <c r="F35" s="638">
        <v>10.199999999999999</v>
      </c>
      <c r="G35" s="638">
        <v>9</v>
      </c>
      <c r="H35" s="638">
        <v>8.3000000000000007</v>
      </c>
      <c r="I35" s="638">
        <v>8.1</v>
      </c>
      <c r="J35" s="638">
        <v>7.1</v>
      </c>
      <c r="K35" s="638">
        <v>6.5</v>
      </c>
      <c r="L35" s="638">
        <v>6.4</v>
      </c>
      <c r="M35" s="638">
        <v>5.7</v>
      </c>
      <c r="N35" s="638">
        <v>5.8</v>
      </c>
      <c r="O35" s="638">
        <v>5.3</v>
      </c>
      <c r="P35" s="638">
        <v>5.3</v>
      </c>
      <c r="Q35" s="638">
        <v>4.9000000000000004</v>
      </c>
    </row>
    <row r="36" spans="1:17" x14ac:dyDescent="0.25">
      <c r="A36" t="s">
        <v>32</v>
      </c>
      <c r="B36" s="638">
        <v>5.7</v>
      </c>
      <c r="C36" s="638">
        <v>8.1</v>
      </c>
      <c r="D36" s="638">
        <v>8.3000000000000007</v>
      </c>
      <c r="E36" s="638">
        <v>8.3000000000000007</v>
      </c>
      <c r="F36" s="638">
        <v>7.6</v>
      </c>
      <c r="G36" s="638">
        <v>6.7</v>
      </c>
      <c r="H36" s="638">
        <v>8.1999999999999993</v>
      </c>
      <c r="I36" s="638">
        <v>8</v>
      </c>
      <c r="J36" s="638">
        <v>7.5</v>
      </c>
      <c r="K36" s="638">
        <v>6.3</v>
      </c>
      <c r="L36" s="638">
        <v>5.2</v>
      </c>
      <c r="M36" s="638">
        <v>5.8</v>
      </c>
      <c r="N36" s="638">
        <v>8.3000000000000007</v>
      </c>
      <c r="O36" s="638">
        <v>9.8000000000000007</v>
      </c>
      <c r="P36" s="638">
        <v>9.4</v>
      </c>
      <c r="Q36" s="638">
        <v>13.1</v>
      </c>
    </row>
    <row r="37" spans="1:17" x14ac:dyDescent="0.25">
      <c r="A37" t="s">
        <v>33</v>
      </c>
      <c r="B37" s="638">
        <v>7.7</v>
      </c>
      <c r="C37" s="638">
        <v>9.6</v>
      </c>
      <c r="D37" s="638">
        <v>10.9</v>
      </c>
      <c r="E37" s="638">
        <v>9.3000000000000007</v>
      </c>
      <c r="F37" s="638">
        <v>11.5</v>
      </c>
      <c r="G37" s="638">
        <v>10.199999999999999</v>
      </c>
      <c r="H37" s="638">
        <v>12.3</v>
      </c>
      <c r="I37" s="638">
        <v>10.6</v>
      </c>
      <c r="J37" s="638">
        <v>9.9</v>
      </c>
      <c r="K37" s="638">
        <v>11</v>
      </c>
      <c r="L37" s="638">
        <v>6.5</v>
      </c>
      <c r="M37" s="638">
        <v>7.7</v>
      </c>
      <c r="N37" s="638">
        <v>6.8</v>
      </c>
      <c r="O37" s="638">
        <v>6.4</v>
      </c>
      <c r="P37" s="638">
        <v>7</v>
      </c>
      <c r="Q37" s="638">
        <v>5.7</v>
      </c>
    </row>
    <row r="38" spans="1:17" x14ac:dyDescent="0.25">
      <c r="A38" t="s">
        <v>34</v>
      </c>
      <c r="B38" s="638">
        <v>13.3</v>
      </c>
      <c r="C38" s="638">
        <v>8.6</v>
      </c>
      <c r="D38" s="638">
        <v>8.6</v>
      </c>
      <c r="E38" s="638">
        <v>8.4</v>
      </c>
      <c r="F38" s="638">
        <v>11.7</v>
      </c>
      <c r="G38" s="638">
        <v>9.4</v>
      </c>
      <c r="H38" s="638">
        <v>6.1</v>
      </c>
      <c r="I38" s="638">
        <v>2.6</v>
      </c>
      <c r="J38" s="638">
        <v>2.8</v>
      </c>
      <c r="K38" s="638">
        <v>5</v>
      </c>
      <c r="L38" s="638">
        <v>9.5</v>
      </c>
      <c r="M38" s="638">
        <v>12</v>
      </c>
      <c r="N38" s="638">
        <v>7.5</v>
      </c>
      <c r="O38" s="638">
        <v>6.8</v>
      </c>
      <c r="P38" s="638">
        <v>9.9</v>
      </c>
      <c r="Q38" s="638">
        <v>5.7</v>
      </c>
    </row>
    <row r="39" spans="1:17" x14ac:dyDescent="0.25">
      <c r="A39" t="s">
        <v>35</v>
      </c>
      <c r="B39" s="638">
        <v>11.1</v>
      </c>
      <c r="C39" s="638">
        <v>9.3000000000000007</v>
      </c>
      <c r="D39" s="638">
        <v>8.6</v>
      </c>
      <c r="E39" s="638">
        <v>8</v>
      </c>
      <c r="F39" s="638">
        <v>7.5</v>
      </c>
      <c r="G39" s="638">
        <v>7.4</v>
      </c>
      <c r="H39" s="638">
        <v>7.3</v>
      </c>
      <c r="I39" s="638">
        <v>7.5</v>
      </c>
      <c r="J39" s="638">
        <v>7</v>
      </c>
      <c r="K39" s="638">
        <v>6.5</v>
      </c>
      <c r="L39" s="638">
        <v>6.3</v>
      </c>
      <c r="M39" s="638">
        <v>6.5</v>
      </c>
      <c r="N39" s="638">
        <v>6.6</v>
      </c>
      <c r="O39" s="638">
        <v>7.3</v>
      </c>
      <c r="P39" s="638">
        <v>7.6</v>
      </c>
      <c r="Q39" s="638">
        <v>7.7</v>
      </c>
    </row>
    <row r="40" spans="1:17" x14ac:dyDescent="0.25">
      <c r="A40" t="s">
        <v>36</v>
      </c>
      <c r="B40" s="638">
        <v>4.4000000000000004</v>
      </c>
      <c r="C40" s="638">
        <v>4.3</v>
      </c>
      <c r="D40" s="638">
        <v>4.5999999999999996</v>
      </c>
      <c r="E40" s="638">
        <v>4.9000000000000004</v>
      </c>
      <c r="F40" s="638">
        <v>6.5</v>
      </c>
      <c r="G40" s="638">
        <v>7</v>
      </c>
      <c r="H40" s="638">
        <v>7.9</v>
      </c>
      <c r="I40" s="638">
        <v>6.5</v>
      </c>
      <c r="J40" s="638">
        <v>5.9</v>
      </c>
      <c r="K40" s="638">
        <v>5.7</v>
      </c>
      <c r="L40" s="638">
        <v>4.5999999999999996</v>
      </c>
      <c r="M40" s="638">
        <v>3.9</v>
      </c>
      <c r="N40" s="638">
        <v>4.3</v>
      </c>
      <c r="O40" s="638">
        <v>5.7</v>
      </c>
      <c r="P40" s="638">
        <v>6.3</v>
      </c>
      <c r="Q40" s="638">
        <v>5.3</v>
      </c>
    </row>
    <row r="41" spans="1:17" x14ac:dyDescent="0.25">
      <c r="A41" t="s">
        <v>37</v>
      </c>
      <c r="B41" s="638">
        <v>2.5</v>
      </c>
      <c r="C41" s="638">
        <v>2.5</v>
      </c>
      <c r="D41" s="638">
        <v>1.6</v>
      </c>
      <c r="E41" s="638">
        <v>1.8</v>
      </c>
      <c r="F41" s="638">
        <v>1.9</v>
      </c>
      <c r="G41" s="638">
        <v>1.8</v>
      </c>
      <c r="H41" s="638">
        <v>1.5</v>
      </c>
      <c r="I41" s="638">
        <v>1.5</v>
      </c>
      <c r="J41" s="638">
        <v>0.7</v>
      </c>
      <c r="K41" s="638">
        <v>1.2</v>
      </c>
      <c r="L41" s="638">
        <v>1.7</v>
      </c>
      <c r="M41" s="638">
        <v>2.4</v>
      </c>
      <c r="N41" s="638">
        <v>2</v>
      </c>
      <c r="O41" s="638">
        <v>2.9</v>
      </c>
      <c r="P41" s="638">
        <v>2.9</v>
      </c>
      <c r="Q41" s="638">
        <v>2.2999999999999998</v>
      </c>
    </row>
    <row r="42" spans="1:17" x14ac:dyDescent="0.25">
      <c r="A42" t="s">
        <v>38</v>
      </c>
      <c r="B42" s="638">
        <v>0</v>
      </c>
      <c r="C42" s="638">
        <v>4.9000000000000004</v>
      </c>
      <c r="D42" s="638">
        <v>9.8000000000000007</v>
      </c>
      <c r="E42" s="638">
        <v>14.3</v>
      </c>
      <c r="F42" s="638">
        <v>11.8</v>
      </c>
      <c r="G42" s="638">
        <v>20.7</v>
      </c>
      <c r="H42" s="638">
        <v>22.2</v>
      </c>
      <c r="I42" s="638">
        <v>17.100000000000001</v>
      </c>
      <c r="J42" s="638">
        <v>18.600000000000001</v>
      </c>
      <c r="K42" s="638">
        <v>1.9</v>
      </c>
      <c r="L42" s="638">
        <v>1.9</v>
      </c>
      <c r="M42" s="638">
        <v>6.4</v>
      </c>
      <c r="N42" s="638">
        <v>2.1</v>
      </c>
      <c r="O42" s="638">
        <v>6.4</v>
      </c>
      <c r="P42" s="638">
        <v>6.3</v>
      </c>
      <c r="Q42" s="638">
        <v>4.2</v>
      </c>
    </row>
    <row r="43" spans="1:17" x14ac:dyDescent="0.25">
      <c r="A43" t="s">
        <v>39</v>
      </c>
      <c r="B43" s="638">
        <v>13</v>
      </c>
      <c r="C43" s="638">
        <v>10.199999999999999</v>
      </c>
      <c r="D43" s="638">
        <v>8.1999999999999993</v>
      </c>
      <c r="E43" s="638">
        <v>9.3000000000000007</v>
      </c>
      <c r="F43" s="638">
        <v>8.8000000000000007</v>
      </c>
      <c r="G43" s="638">
        <v>8.1999999999999993</v>
      </c>
      <c r="H43" s="638">
        <v>7.9</v>
      </c>
      <c r="I43" s="638">
        <v>6.9</v>
      </c>
      <c r="J43" s="638">
        <v>7.2</v>
      </c>
      <c r="K43" s="638">
        <v>6.8</v>
      </c>
      <c r="L43" s="638">
        <v>6.2</v>
      </c>
      <c r="M43" s="638">
        <v>6.1</v>
      </c>
      <c r="N43" s="638">
        <v>4.8</v>
      </c>
      <c r="O43" s="638">
        <v>7.3</v>
      </c>
      <c r="P43" s="638">
        <v>9.5</v>
      </c>
      <c r="Q43" s="638">
        <v>7.7</v>
      </c>
    </row>
    <row r="44" spans="1:17" x14ac:dyDescent="0.25">
      <c r="A44" t="s">
        <v>40</v>
      </c>
      <c r="B44" s="638">
        <v>4.4000000000000004</v>
      </c>
      <c r="C44" s="638">
        <v>4.2</v>
      </c>
      <c r="D44" s="638">
        <v>5.4</v>
      </c>
      <c r="E44" s="638">
        <v>6.4</v>
      </c>
      <c r="F44" s="638">
        <v>5.5</v>
      </c>
      <c r="G44" s="638">
        <v>6.4</v>
      </c>
      <c r="H44" s="638">
        <v>7.5</v>
      </c>
      <c r="I44" s="638">
        <v>7.2</v>
      </c>
      <c r="J44" s="638">
        <v>6.7</v>
      </c>
      <c r="K44" s="638">
        <v>7.3</v>
      </c>
      <c r="L44" s="638">
        <v>7.9</v>
      </c>
      <c r="M44" s="638">
        <v>6.4</v>
      </c>
      <c r="N44" s="638">
        <v>5.6</v>
      </c>
      <c r="O44" s="638">
        <v>6.2</v>
      </c>
      <c r="P44" s="638">
        <v>6.7</v>
      </c>
      <c r="Q44" s="638">
        <v>6.1</v>
      </c>
    </row>
    <row r="45" spans="1:17" x14ac:dyDescent="0.25">
      <c r="A45" t="s">
        <v>41</v>
      </c>
      <c r="B45" s="638">
        <v>9.9</v>
      </c>
      <c r="C45" s="638">
        <v>16.8</v>
      </c>
      <c r="D45" s="638">
        <v>19.600000000000001</v>
      </c>
      <c r="E45" s="638">
        <v>19.8</v>
      </c>
      <c r="F45" s="638">
        <v>11</v>
      </c>
      <c r="G45" s="638">
        <v>15.3</v>
      </c>
      <c r="H45" s="638">
        <v>8.5</v>
      </c>
      <c r="I45" s="638">
        <v>6.3</v>
      </c>
      <c r="J45" s="638">
        <v>4</v>
      </c>
      <c r="K45" s="638">
        <v>3.8</v>
      </c>
      <c r="L45" s="638">
        <v>3.7</v>
      </c>
      <c r="M45" s="638">
        <v>2</v>
      </c>
      <c r="N45" s="638">
        <v>9.3000000000000007</v>
      </c>
      <c r="O45" s="638">
        <v>10.9</v>
      </c>
      <c r="P45" s="638">
        <v>8.8000000000000007</v>
      </c>
      <c r="Q45" s="638">
        <v>9</v>
      </c>
    </row>
    <row r="46" spans="1:17" x14ac:dyDescent="0.25">
      <c r="A46" t="s">
        <v>42</v>
      </c>
      <c r="B46" s="638">
        <v>0</v>
      </c>
      <c r="C46" s="638">
        <v>0</v>
      </c>
      <c r="D46" s="638">
        <v>0</v>
      </c>
      <c r="E46" s="638">
        <v>0</v>
      </c>
      <c r="F46" s="638">
        <v>0.9</v>
      </c>
      <c r="G46" s="638">
        <v>1.8</v>
      </c>
      <c r="H46" s="638">
        <v>1.7</v>
      </c>
      <c r="I46" s="638">
        <v>1.7</v>
      </c>
      <c r="J46" s="638">
        <v>1.7</v>
      </c>
      <c r="K46" s="638">
        <v>1.7</v>
      </c>
      <c r="L46" s="638">
        <v>1.4</v>
      </c>
      <c r="M46" s="638">
        <v>1.4</v>
      </c>
      <c r="N46" s="638">
        <v>1.4</v>
      </c>
      <c r="O46" s="638">
        <v>1.4</v>
      </c>
      <c r="P46" s="638">
        <v>1.4</v>
      </c>
      <c r="Q46" s="638">
        <v>0</v>
      </c>
    </row>
    <row r="47" spans="1:17" x14ac:dyDescent="0.25">
      <c r="A47" t="s">
        <v>43</v>
      </c>
      <c r="B47" s="638">
        <v>3.4</v>
      </c>
      <c r="C47" s="638">
        <v>2.7</v>
      </c>
      <c r="D47" s="638">
        <v>2.5</v>
      </c>
      <c r="E47" s="638">
        <v>3.2</v>
      </c>
      <c r="F47" s="638">
        <v>3.8</v>
      </c>
      <c r="G47" s="638">
        <v>3.8</v>
      </c>
      <c r="H47" s="638">
        <v>3.8</v>
      </c>
      <c r="I47" s="638">
        <v>3.8</v>
      </c>
      <c r="J47" s="638">
        <v>3.8</v>
      </c>
      <c r="K47" s="638">
        <v>2.8</v>
      </c>
      <c r="L47" s="638">
        <v>2.5</v>
      </c>
      <c r="M47" s="638">
        <v>2.2999999999999998</v>
      </c>
      <c r="N47" s="638">
        <v>2.6</v>
      </c>
      <c r="O47" s="638">
        <v>3</v>
      </c>
      <c r="P47" s="638">
        <v>3.5</v>
      </c>
      <c r="Q47" s="638">
        <v>4.0999999999999996</v>
      </c>
    </row>
    <row r="48" spans="1:17" x14ac:dyDescent="0.25">
      <c r="A48" t="s">
        <v>44</v>
      </c>
      <c r="B48" s="638">
        <v>2.8</v>
      </c>
      <c r="C48" s="638">
        <v>2.7</v>
      </c>
      <c r="D48" s="638">
        <v>3.1</v>
      </c>
      <c r="E48" s="638">
        <v>2.8</v>
      </c>
      <c r="F48" s="638">
        <v>4</v>
      </c>
      <c r="G48" s="638">
        <v>4</v>
      </c>
      <c r="H48" s="638">
        <v>3.8</v>
      </c>
      <c r="I48" s="638">
        <v>3.4</v>
      </c>
      <c r="J48" s="638">
        <v>3</v>
      </c>
      <c r="K48" s="638">
        <v>4.2</v>
      </c>
      <c r="L48" s="638">
        <v>3.6</v>
      </c>
      <c r="M48" s="638">
        <v>4.3</v>
      </c>
      <c r="N48" s="638">
        <v>3</v>
      </c>
      <c r="O48" s="638">
        <v>3.6</v>
      </c>
      <c r="P48" s="638">
        <v>5.3</v>
      </c>
      <c r="Q48" s="638">
        <v>3.8</v>
      </c>
    </row>
    <row r="49" spans="1:17" x14ac:dyDescent="0.25">
      <c r="A49" t="s">
        <v>45</v>
      </c>
      <c r="B49" s="638">
        <v>2.2999999999999998</v>
      </c>
      <c r="C49" s="638">
        <v>3.1</v>
      </c>
      <c r="D49" s="638">
        <v>3</v>
      </c>
      <c r="E49" s="638">
        <v>4.0999999999999996</v>
      </c>
      <c r="F49" s="638">
        <v>3.2</v>
      </c>
      <c r="G49" s="638">
        <v>2.2999999999999998</v>
      </c>
      <c r="H49" s="638">
        <v>2.2999999999999998</v>
      </c>
      <c r="I49" s="638">
        <v>1.5</v>
      </c>
      <c r="J49" s="638">
        <v>1.8</v>
      </c>
      <c r="K49" s="638">
        <v>3.6</v>
      </c>
      <c r="L49" s="638">
        <v>2.8</v>
      </c>
      <c r="M49" s="638">
        <v>2.1</v>
      </c>
      <c r="N49" s="638">
        <v>2.2000000000000002</v>
      </c>
      <c r="O49" s="638">
        <v>1.5</v>
      </c>
      <c r="P49" s="638">
        <v>0.7</v>
      </c>
      <c r="Q49" s="638">
        <v>2.2000000000000002</v>
      </c>
    </row>
    <row r="50" spans="1:17" x14ac:dyDescent="0.25">
      <c r="A50" t="s">
        <v>46</v>
      </c>
      <c r="B50" s="638">
        <v>6</v>
      </c>
      <c r="C50" s="638">
        <v>5.6</v>
      </c>
      <c r="D50" s="638">
        <v>5.4</v>
      </c>
      <c r="E50" s="638">
        <v>4.8</v>
      </c>
      <c r="F50" s="638">
        <v>4.4000000000000004</v>
      </c>
      <c r="G50" s="638">
        <v>4.4000000000000004</v>
      </c>
      <c r="H50" s="638">
        <v>4.4000000000000004</v>
      </c>
      <c r="I50" s="638">
        <v>5</v>
      </c>
      <c r="J50" s="638">
        <v>5.0999999999999996</v>
      </c>
      <c r="K50" s="638">
        <v>4.7</v>
      </c>
      <c r="L50" s="638">
        <v>4.3</v>
      </c>
      <c r="M50" s="638">
        <v>4.2</v>
      </c>
      <c r="N50" s="638">
        <v>4.2</v>
      </c>
      <c r="O50" s="638">
        <v>4.0999999999999996</v>
      </c>
      <c r="P50" s="638">
        <v>4.0999999999999996</v>
      </c>
      <c r="Q50" s="638">
        <v>3.8</v>
      </c>
    </row>
    <row r="51" spans="1:17" x14ac:dyDescent="0.25">
      <c r="A51" t="s">
        <v>47</v>
      </c>
      <c r="B51" s="638">
        <v>6.6</v>
      </c>
      <c r="C51" s="638">
        <v>6.4</v>
      </c>
      <c r="D51" s="638">
        <v>5.6</v>
      </c>
      <c r="E51" s="638">
        <v>4.7</v>
      </c>
      <c r="F51" s="638">
        <v>5.0999999999999996</v>
      </c>
      <c r="G51" s="638">
        <v>5.0999999999999996</v>
      </c>
      <c r="H51" s="638">
        <v>4.5999999999999996</v>
      </c>
      <c r="I51" s="638">
        <v>3.9</v>
      </c>
      <c r="J51" s="638">
        <v>3.7</v>
      </c>
      <c r="K51" s="638">
        <v>3.8</v>
      </c>
      <c r="L51" s="638">
        <v>3.6</v>
      </c>
      <c r="M51" s="638">
        <v>3.9</v>
      </c>
      <c r="N51" s="638">
        <v>3.3</v>
      </c>
      <c r="O51" s="638">
        <v>4.5</v>
      </c>
      <c r="P51" s="638">
        <v>4.9000000000000004</v>
      </c>
      <c r="Q51" s="638">
        <v>4</v>
      </c>
    </row>
    <row r="52" spans="1:17" x14ac:dyDescent="0.25">
      <c r="A52" t="s">
        <v>48</v>
      </c>
      <c r="B52" s="638">
        <v>0</v>
      </c>
      <c r="C52" s="638">
        <v>2</v>
      </c>
      <c r="D52" s="638">
        <v>10.3</v>
      </c>
      <c r="E52" s="638">
        <v>12.5</v>
      </c>
      <c r="F52" s="638">
        <v>10.1</v>
      </c>
      <c r="G52" s="638">
        <v>2</v>
      </c>
      <c r="H52" s="638">
        <v>6</v>
      </c>
      <c r="I52" s="638">
        <v>21.6</v>
      </c>
      <c r="J52" s="638">
        <v>11.5</v>
      </c>
      <c r="K52" s="638">
        <v>26.4</v>
      </c>
      <c r="L52" s="638">
        <v>21.9</v>
      </c>
      <c r="M52" s="638">
        <v>17.2</v>
      </c>
      <c r="N52" s="638">
        <v>10.7</v>
      </c>
      <c r="O52" s="638">
        <v>4.8</v>
      </c>
      <c r="P52" s="638">
        <v>7.2</v>
      </c>
      <c r="Q52" s="638">
        <v>12.1</v>
      </c>
    </row>
    <row r="53" spans="1:17" x14ac:dyDescent="0.25">
      <c r="A53" t="s">
        <v>49</v>
      </c>
      <c r="B53" s="638">
        <v>7.1</v>
      </c>
      <c r="C53" s="638">
        <v>6.6</v>
      </c>
      <c r="D53" s="638">
        <v>6.9</v>
      </c>
      <c r="E53" s="638">
        <v>7.4</v>
      </c>
      <c r="F53" s="638">
        <v>7.3</v>
      </c>
      <c r="G53" s="638">
        <v>8.1999999999999993</v>
      </c>
      <c r="H53" s="638">
        <v>8.4</v>
      </c>
      <c r="I53" s="638">
        <v>8.6999999999999993</v>
      </c>
      <c r="J53" s="638">
        <v>6.7</v>
      </c>
      <c r="K53" s="638">
        <v>5.5</v>
      </c>
      <c r="L53" s="638">
        <v>5.6</v>
      </c>
      <c r="M53" s="638">
        <v>6</v>
      </c>
      <c r="N53" s="638">
        <v>5.7</v>
      </c>
      <c r="O53" s="638">
        <v>5.9</v>
      </c>
      <c r="P53" s="638">
        <v>6.7</v>
      </c>
      <c r="Q53" s="638">
        <v>6</v>
      </c>
    </row>
    <row r="54" spans="1:17" x14ac:dyDescent="0.25">
      <c r="A54" t="s">
        <v>50</v>
      </c>
      <c r="B54" s="638">
        <v>14.6</v>
      </c>
      <c r="C54" s="638">
        <v>12.2</v>
      </c>
      <c r="D54" s="638">
        <v>11.5</v>
      </c>
      <c r="E54" s="638">
        <v>10.5</v>
      </c>
      <c r="F54" s="638">
        <v>9.3000000000000007</v>
      </c>
      <c r="G54" s="638">
        <v>9.6999999999999993</v>
      </c>
      <c r="H54" s="638">
        <v>10.3</v>
      </c>
      <c r="I54" s="638">
        <v>9.3000000000000007</v>
      </c>
      <c r="J54" s="638">
        <v>8.6999999999999993</v>
      </c>
      <c r="K54" s="638">
        <v>8.4</v>
      </c>
      <c r="L54" s="638">
        <v>6.8</v>
      </c>
      <c r="M54" s="638">
        <v>5.7</v>
      </c>
      <c r="N54" s="638">
        <v>4.7</v>
      </c>
      <c r="O54" s="638">
        <v>4.9000000000000004</v>
      </c>
      <c r="P54" s="638">
        <v>4.9000000000000004</v>
      </c>
      <c r="Q54" s="638">
        <v>5.4</v>
      </c>
    </row>
    <row r="55" spans="1:17" x14ac:dyDescent="0.25">
      <c r="A55" t="s">
        <v>51</v>
      </c>
      <c r="B55" s="638">
        <v>3.9</v>
      </c>
      <c r="C55" s="638">
        <v>3.4</v>
      </c>
      <c r="D55" s="638">
        <v>5.7</v>
      </c>
      <c r="E55" s="638">
        <v>7.5</v>
      </c>
      <c r="F55" s="638">
        <v>6.5</v>
      </c>
      <c r="G55" s="638">
        <v>3.9</v>
      </c>
      <c r="H55" s="638">
        <v>5</v>
      </c>
      <c r="I55" s="638">
        <v>5.3</v>
      </c>
      <c r="J55" s="638">
        <v>6.6</v>
      </c>
      <c r="K55" s="638">
        <v>6.4</v>
      </c>
      <c r="L55" s="638">
        <v>4.0999999999999996</v>
      </c>
      <c r="M55" s="638">
        <v>5.5</v>
      </c>
      <c r="N55" s="638">
        <v>6.4</v>
      </c>
      <c r="O55" s="638">
        <v>5.2</v>
      </c>
      <c r="P55" s="638">
        <v>4.2</v>
      </c>
      <c r="Q55" s="638">
        <v>3.6</v>
      </c>
    </row>
    <row r="56" spans="1:17" x14ac:dyDescent="0.25">
      <c r="A56" t="s">
        <v>52</v>
      </c>
      <c r="B56" s="638">
        <v>6.6</v>
      </c>
      <c r="C56" s="638">
        <v>6.7</v>
      </c>
      <c r="D56" s="638">
        <v>6.5</v>
      </c>
      <c r="E56" s="638">
        <v>6.3</v>
      </c>
      <c r="F56" s="638">
        <v>6.2</v>
      </c>
      <c r="G56" s="638">
        <v>6.2</v>
      </c>
      <c r="H56" s="638">
        <v>6.1</v>
      </c>
      <c r="I56" s="638">
        <v>5.8</v>
      </c>
      <c r="J56" s="638">
        <v>5.3</v>
      </c>
      <c r="K56" s="638">
        <v>4.9000000000000004</v>
      </c>
      <c r="L56" s="638">
        <v>4.2</v>
      </c>
      <c r="M56" s="638">
        <v>5.3</v>
      </c>
      <c r="N56" s="638">
        <v>5.2</v>
      </c>
      <c r="O56" s="638">
        <v>6</v>
      </c>
      <c r="P56" s="638">
        <v>6.2</v>
      </c>
      <c r="Q56" s="638">
        <v>7.3</v>
      </c>
    </row>
    <row r="57" spans="1:17" x14ac:dyDescent="0.25">
      <c r="A57" t="s">
        <v>53</v>
      </c>
      <c r="B57" s="638">
        <v>8.6</v>
      </c>
      <c r="C57" s="638">
        <v>8.8000000000000007</v>
      </c>
      <c r="D57" s="638">
        <v>8.1</v>
      </c>
      <c r="E57" s="638">
        <v>7.9</v>
      </c>
      <c r="F57" s="638">
        <v>7.8</v>
      </c>
      <c r="G57" s="638">
        <v>8</v>
      </c>
      <c r="H57" s="638">
        <v>8.1999999999999993</v>
      </c>
      <c r="I57" s="638">
        <v>7.7</v>
      </c>
      <c r="J57" s="638">
        <v>7.3</v>
      </c>
      <c r="K57" s="638">
        <v>6.5</v>
      </c>
      <c r="L57" s="638">
        <v>5.5</v>
      </c>
      <c r="M57" s="638">
        <v>5</v>
      </c>
      <c r="N57" s="638">
        <v>4.9000000000000004</v>
      </c>
      <c r="O57" s="638">
        <v>4.7</v>
      </c>
      <c r="P57" s="638">
        <v>4.7</v>
      </c>
      <c r="Q57" s="638">
        <v>4.4000000000000004</v>
      </c>
    </row>
    <row r="58" spans="1:17" x14ac:dyDescent="0.25">
      <c r="A58" t="s">
        <v>54</v>
      </c>
      <c r="B58" s="638">
        <v>14.1</v>
      </c>
      <c r="C58" s="638">
        <v>12.9</v>
      </c>
      <c r="D58" s="638">
        <v>13.4</v>
      </c>
      <c r="E58" s="638">
        <v>12.9</v>
      </c>
      <c r="F58" s="638">
        <v>13.9</v>
      </c>
      <c r="G58" s="638">
        <v>12.1</v>
      </c>
      <c r="H58" s="638">
        <v>11.3</v>
      </c>
      <c r="I58" s="638">
        <v>11.7</v>
      </c>
      <c r="J58" s="638">
        <v>10</v>
      </c>
      <c r="K58" s="638">
        <v>10</v>
      </c>
      <c r="L58" s="638">
        <v>11</v>
      </c>
      <c r="M58" s="638">
        <v>10.6</v>
      </c>
      <c r="N58" s="638">
        <v>8.3000000000000007</v>
      </c>
      <c r="O58" s="638">
        <v>7.7</v>
      </c>
      <c r="P58" s="638">
        <v>7.3</v>
      </c>
      <c r="Q58" s="638">
        <v>6.8</v>
      </c>
    </row>
    <row r="59" spans="1:17" x14ac:dyDescent="0.25">
      <c r="A59" t="s">
        <v>55</v>
      </c>
      <c r="B59" s="638">
        <v>7.4</v>
      </c>
      <c r="C59" s="638">
        <v>7.4</v>
      </c>
      <c r="D59" s="638">
        <v>7.3</v>
      </c>
      <c r="E59" s="638">
        <v>7</v>
      </c>
      <c r="F59" s="638">
        <v>7.2</v>
      </c>
      <c r="G59" s="638">
        <v>8</v>
      </c>
      <c r="H59" s="638">
        <v>7.4</v>
      </c>
      <c r="I59" s="638">
        <v>6.9</v>
      </c>
      <c r="J59" s="638">
        <v>6</v>
      </c>
      <c r="K59" s="638">
        <v>6</v>
      </c>
      <c r="L59" s="638">
        <v>5.4</v>
      </c>
      <c r="M59" s="638">
        <v>4.9000000000000004</v>
      </c>
      <c r="N59" s="638">
        <v>5.2</v>
      </c>
      <c r="O59" s="638">
        <v>6.1</v>
      </c>
      <c r="P59" s="638">
        <v>6.5</v>
      </c>
      <c r="Q59" s="638">
        <v>6</v>
      </c>
    </row>
    <row r="60" spans="1:17" x14ac:dyDescent="0.25">
      <c r="A60" t="s">
        <v>56</v>
      </c>
      <c r="B60" s="638">
        <v>7.1</v>
      </c>
      <c r="C60" s="638">
        <v>5.5</v>
      </c>
      <c r="D60" s="638">
        <v>6.3</v>
      </c>
      <c r="E60" s="638">
        <v>6.5</v>
      </c>
      <c r="F60" s="638">
        <v>5.5</v>
      </c>
      <c r="G60" s="638">
        <v>6.5</v>
      </c>
      <c r="H60" s="638">
        <v>6.3</v>
      </c>
      <c r="I60" s="638">
        <v>6</v>
      </c>
      <c r="J60" s="638">
        <v>6.9</v>
      </c>
      <c r="K60" s="638">
        <v>5.2</v>
      </c>
      <c r="L60" s="638">
        <v>5.8</v>
      </c>
      <c r="M60" s="638">
        <v>6.4</v>
      </c>
      <c r="N60" s="638">
        <v>6.2</v>
      </c>
      <c r="O60" s="638">
        <v>5.9</v>
      </c>
      <c r="P60" s="638">
        <v>5</v>
      </c>
      <c r="Q60" s="638">
        <v>6</v>
      </c>
    </row>
    <row r="61" spans="1:17" x14ac:dyDescent="0.25">
      <c r="A61" t="s">
        <v>57</v>
      </c>
      <c r="B61" s="638">
        <v>2.6</v>
      </c>
      <c r="C61" s="638">
        <v>2.7</v>
      </c>
      <c r="D61" s="638">
        <v>2.4</v>
      </c>
      <c r="E61" s="638">
        <v>3.4</v>
      </c>
      <c r="F61" s="638">
        <v>2.9</v>
      </c>
      <c r="G61" s="638">
        <v>2.8</v>
      </c>
      <c r="H61" s="638">
        <v>3.2</v>
      </c>
      <c r="I61" s="638">
        <v>3.4</v>
      </c>
      <c r="J61" s="638">
        <v>2.9</v>
      </c>
      <c r="K61" s="638">
        <v>2.2999999999999998</v>
      </c>
      <c r="L61" s="638">
        <v>2.4</v>
      </c>
      <c r="M61" s="638">
        <v>2.1</v>
      </c>
      <c r="N61" s="638">
        <v>2.2999999999999998</v>
      </c>
      <c r="O61" s="638">
        <v>1.9</v>
      </c>
      <c r="P61" s="638">
        <v>1.9</v>
      </c>
      <c r="Q61" s="638">
        <v>2.1</v>
      </c>
    </row>
    <row r="62" spans="1:17" x14ac:dyDescent="0.25">
      <c r="A62" t="s">
        <v>58</v>
      </c>
      <c r="B62" s="638">
        <v>3.9</v>
      </c>
      <c r="C62" s="638">
        <v>3.4</v>
      </c>
      <c r="D62" s="638">
        <v>2.6</v>
      </c>
      <c r="E62" s="638">
        <v>2.7</v>
      </c>
      <c r="F62" s="638">
        <v>3.4</v>
      </c>
      <c r="G62" s="638">
        <v>4.4000000000000004</v>
      </c>
      <c r="H62" s="638">
        <v>5.9</v>
      </c>
      <c r="I62" s="638">
        <v>5.7</v>
      </c>
      <c r="J62" s="638">
        <v>5.9</v>
      </c>
      <c r="K62" s="638">
        <v>6.8</v>
      </c>
      <c r="L62" s="638">
        <v>5.8</v>
      </c>
      <c r="M62" s="638">
        <v>6.3</v>
      </c>
      <c r="N62" s="638">
        <v>5.5</v>
      </c>
      <c r="O62" s="638">
        <v>4.8</v>
      </c>
      <c r="P62" s="638">
        <v>4.2</v>
      </c>
      <c r="Q62" s="638">
        <v>3.8</v>
      </c>
    </row>
    <row r="63" spans="1:17" x14ac:dyDescent="0.25">
      <c r="A63" t="s">
        <v>59</v>
      </c>
      <c r="B63" s="638">
        <v>10.4</v>
      </c>
      <c r="C63" s="638">
        <v>9.5</v>
      </c>
      <c r="D63" s="638">
        <v>8.9</v>
      </c>
      <c r="E63" s="638">
        <v>8.8000000000000007</v>
      </c>
      <c r="F63" s="638">
        <v>8.5</v>
      </c>
      <c r="G63" s="638">
        <v>8.3000000000000007</v>
      </c>
      <c r="H63" s="638">
        <v>8.3000000000000007</v>
      </c>
      <c r="I63" s="638">
        <v>8.4</v>
      </c>
      <c r="J63" s="638">
        <v>6.8</v>
      </c>
      <c r="K63" s="638">
        <v>5.8</v>
      </c>
      <c r="L63" s="638">
        <v>4.5999999999999996</v>
      </c>
      <c r="M63" s="638">
        <v>4</v>
      </c>
      <c r="N63" s="638">
        <v>4</v>
      </c>
      <c r="O63" s="638">
        <v>5.0999999999999996</v>
      </c>
      <c r="P63" s="638">
        <v>5.2</v>
      </c>
      <c r="Q63" s="638">
        <v>5.2</v>
      </c>
    </row>
    <row r="64" spans="1:17" x14ac:dyDescent="0.25">
      <c r="A64" t="s">
        <v>60</v>
      </c>
      <c r="B64" s="638">
        <v>5.8</v>
      </c>
      <c r="C64" s="638">
        <v>6</v>
      </c>
      <c r="D64" s="638">
        <v>4.8</v>
      </c>
      <c r="E64" s="638">
        <v>4.5999999999999996</v>
      </c>
      <c r="F64" s="638">
        <v>5.3</v>
      </c>
      <c r="G64" s="638">
        <v>6.6</v>
      </c>
      <c r="H64" s="638">
        <v>6</v>
      </c>
      <c r="I64" s="638">
        <v>6.1</v>
      </c>
      <c r="J64" s="638">
        <v>4.7</v>
      </c>
      <c r="K64" s="638">
        <v>4.5999999999999996</v>
      </c>
      <c r="L64" s="638">
        <v>4.5</v>
      </c>
      <c r="M64" s="638">
        <v>4.7</v>
      </c>
      <c r="N64" s="638">
        <v>4.5999999999999996</v>
      </c>
      <c r="O64" s="638">
        <v>4.5</v>
      </c>
      <c r="P64" s="638">
        <v>4.7</v>
      </c>
      <c r="Q64" s="638">
        <v>4.7</v>
      </c>
    </row>
    <row r="65" spans="1:17" x14ac:dyDescent="0.25">
      <c r="A65" t="s">
        <v>61</v>
      </c>
      <c r="B65" s="638">
        <v>13.9</v>
      </c>
      <c r="C65" s="638">
        <v>16.5</v>
      </c>
      <c r="D65" s="638">
        <v>14.6</v>
      </c>
      <c r="E65" s="638">
        <v>15.5</v>
      </c>
      <c r="F65" s="638">
        <v>16.8</v>
      </c>
      <c r="G65" s="638">
        <v>15.3</v>
      </c>
      <c r="H65" s="638">
        <v>18.8</v>
      </c>
      <c r="I65" s="638">
        <v>18.3</v>
      </c>
      <c r="J65" s="638">
        <v>17.100000000000001</v>
      </c>
      <c r="K65" s="638">
        <v>19.8</v>
      </c>
      <c r="L65" s="638">
        <v>16.5</v>
      </c>
      <c r="M65" s="638">
        <v>18.2</v>
      </c>
      <c r="N65" s="638">
        <v>19.100000000000001</v>
      </c>
      <c r="O65" s="638">
        <v>23.8</v>
      </c>
      <c r="P65" s="638">
        <v>20.100000000000001</v>
      </c>
      <c r="Q65" s="638">
        <v>17.5</v>
      </c>
    </row>
    <row r="66" spans="1:17" x14ac:dyDescent="0.25">
      <c r="A66" t="s">
        <v>62</v>
      </c>
      <c r="B66" s="638">
        <v>0</v>
      </c>
      <c r="C66" s="638">
        <v>0</v>
      </c>
      <c r="D66" s="638">
        <v>0</v>
      </c>
      <c r="E66" s="638">
        <v>0</v>
      </c>
      <c r="F66" s="638">
        <v>0</v>
      </c>
      <c r="G66" s="638">
        <v>40.6</v>
      </c>
      <c r="H66" s="638">
        <v>0</v>
      </c>
      <c r="I66" s="638">
        <v>13.8</v>
      </c>
      <c r="J66" s="638">
        <v>27.6</v>
      </c>
      <c r="K66" s="638">
        <v>27.4</v>
      </c>
      <c r="L66" s="638">
        <v>23.3</v>
      </c>
      <c r="M66" s="638">
        <v>37.5</v>
      </c>
      <c r="N66" s="638">
        <v>13.3</v>
      </c>
      <c r="O66" s="638">
        <v>0</v>
      </c>
      <c r="P66" s="638">
        <v>0</v>
      </c>
      <c r="Q66" s="638">
        <v>0</v>
      </c>
    </row>
    <row r="67" spans="1:17" x14ac:dyDescent="0.25">
      <c r="A67" t="s">
        <v>63</v>
      </c>
      <c r="B67" s="638">
        <v>10.7</v>
      </c>
      <c r="C67" s="638">
        <v>15.1</v>
      </c>
      <c r="D67" s="638">
        <v>14.3</v>
      </c>
      <c r="E67" s="638">
        <v>9.1</v>
      </c>
      <c r="F67" s="638">
        <v>13.6</v>
      </c>
      <c r="G67" s="638">
        <v>16.7</v>
      </c>
      <c r="H67" s="638">
        <v>19</v>
      </c>
      <c r="I67" s="638">
        <v>17.399999999999999</v>
      </c>
      <c r="J67" s="638">
        <v>17.600000000000001</v>
      </c>
      <c r="K67" s="638">
        <v>12</v>
      </c>
      <c r="L67" s="638">
        <v>15.8</v>
      </c>
      <c r="M67" s="638">
        <v>7.6</v>
      </c>
      <c r="N67" s="638">
        <v>5.0999999999999996</v>
      </c>
      <c r="O67" s="638">
        <v>5.3</v>
      </c>
      <c r="P67" s="638">
        <v>7.7</v>
      </c>
      <c r="Q67" s="638">
        <v>9.6</v>
      </c>
    </row>
    <row r="68" spans="1:17" x14ac:dyDescent="0.25">
      <c r="A68" t="s">
        <v>64</v>
      </c>
      <c r="B68" s="638">
        <v>1.3</v>
      </c>
      <c r="C68" s="638">
        <v>1.3</v>
      </c>
      <c r="D68" s="638">
        <v>1.7</v>
      </c>
      <c r="E68" s="638">
        <v>2.1</v>
      </c>
      <c r="F68" s="638">
        <v>3.4</v>
      </c>
      <c r="G68" s="638">
        <v>3.2</v>
      </c>
      <c r="H68" s="638">
        <v>3.3</v>
      </c>
      <c r="I68" s="638">
        <v>3.1</v>
      </c>
      <c r="J68" s="638">
        <v>2.6</v>
      </c>
      <c r="K68" s="638">
        <v>2.4</v>
      </c>
      <c r="L68" s="638">
        <v>2.1</v>
      </c>
      <c r="M68" s="638">
        <v>2.4</v>
      </c>
      <c r="N68" s="638">
        <v>2.4</v>
      </c>
      <c r="O68" s="638">
        <v>3</v>
      </c>
      <c r="P68" s="638">
        <v>3.1</v>
      </c>
      <c r="Q68" s="638">
        <v>3.3</v>
      </c>
    </row>
    <row r="69" spans="1:17" x14ac:dyDescent="0.25">
      <c r="A69" t="s">
        <v>65</v>
      </c>
      <c r="B69" s="638">
        <v>4.7</v>
      </c>
      <c r="C69" s="638">
        <v>5.2</v>
      </c>
      <c r="D69" s="638">
        <v>5.5</v>
      </c>
      <c r="E69" s="638">
        <v>5</v>
      </c>
      <c r="F69" s="638">
        <v>3.6</v>
      </c>
      <c r="G69" s="638">
        <v>3.5</v>
      </c>
      <c r="H69" s="638">
        <v>3.9</v>
      </c>
      <c r="I69" s="638">
        <v>3.9</v>
      </c>
      <c r="J69" s="638">
        <v>4.0999999999999996</v>
      </c>
      <c r="K69" s="638">
        <v>3.4</v>
      </c>
      <c r="L69" s="638">
        <v>3.7</v>
      </c>
      <c r="M69" s="638">
        <v>3.9</v>
      </c>
      <c r="N69" s="638">
        <v>3.9</v>
      </c>
      <c r="O69" s="638">
        <v>3.8</v>
      </c>
      <c r="P69" s="638">
        <v>3.7</v>
      </c>
      <c r="Q69" s="638">
        <v>3.7</v>
      </c>
    </row>
    <row r="70" spans="1:17" x14ac:dyDescent="0.25">
      <c r="A70" t="s">
        <v>66</v>
      </c>
      <c r="B70" s="638">
        <v>4.5</v>
      </c>
      <c r="C70" s="638">
        <v>3.7</v>
      </c>
      <c r="D70" s="638">
        <v>3.4</v>
      </c>
      <c r="E70" s="638">
        <v>3.3</v>
      </c>
      <c r="F70" s="638">
        <v>3</v>
      </c>
      <c r="G70" s="638">
        <v>3</v>
      </c>
      <c r="H70" s="638">
        <v>2.5</v>
      </c>
      <c r="I70" s="638">
        <v>2.6</v>
      </c>
      <c r="J70" s="638">
        <v>2.6</v>
      </c>
      <c r="K70" s="638">
        <v>2.8</v>
      </c>
      <c r="L70" s="638">
        <v>2.7</v>
      </c>
      <c r="M70" s="638">
        <v>2.8</v>
      </c>
      <c r="N70" s="638">
        <v>2.7</v>
      </c>
      <c r="O70" s="638">
        <v>3.4</v>
      </c>
      <c r="P70" s="638">
        <v>3.8</v>
      </c>
      <c r="Q70" s="638">
        <v>3.5</v>
      </c>
    </row>
    <row r="71" spans="1:17" x14ac:dyDescent="0.25">
      <c r="A71" t="s">
        <v>67</v>
      </c>
      <c r="B71" s="638">
        <v>6.1</v>
      </c>
      <c r="C71" s="638">
        <v>7.2</v>
      </c>
      <c r="D71" s="638">
        <v>4</v>
      </c>
      <c r="E71" s="638">
        <v>4.4000000000000004</v>
      </c>
      <c r="F71" s="638">
        <v>7.6</v>
      </c>
      <c r="G71" s="638">
        <v>6.7</v>
      </c>
      <c r="H71" s="638">
        <v>5.9</v>
      </c>
      <c r="I71" s="638">
        <v>7</v>
      </c>
      <c r="J71" s="638">
        <v>5.8</v>
      </c>
      <c r="K71" s="638">
        <v>6.1</v>
      </c>
      <c r="L71" s="638">
        <v>5.8</v>
      </c>
      <c r="M71" s="638">
        <v>5.2</v>
      </c>
      <c r="N71" s="638">
        <v>4.2</v>
      </c>
      <c r="O71" s="638">
        <v>4.7</v>
      </c>
      <c r="P71" s="638">
        <v>5</v>
      </c>
      <c r="Q71" s="638">
        <v>4.9000000000000004</v>
      </c>
    </row>
    <row r="72" spans="1:17" x14ac:dyDescent="0.25">
      <c r="A72" t="s">
        <v>68</v>
      </c>
      <c r="B72" s="638">
        <v>8.4</v>
      </c>
      <c r="C72" s="638">
        <v>8.5</v>
      </c>
      <c r="D72" s="638">
        <v>9.6999999999999993</v>
      </c>
      <c r="E72" s="638">
        <v>8.9</v>
      </c>
      <c r="F72" s="638">
        <v>9.1999999999999993</v>
      </c>
      <c r="G72" s="638">
        <v>9.9</v>
      </c>
      <c r="H72" s="638">
        <v>7.1</v>
      </c>
      <c r="I72" s="638">
        <v>10.6</v>
      </c>
      <c r="J72" s="638">
        <v>6.2</v>
      </c>
      <c r="K72" s="638">
        <v>6</v>
      </c>
      <c r="L72" s="638">
        <v>8.1999999999999993</v>
      </c>
      <c r="M72" s="638">
        <v>8.8000000000000007</v>
      </c>
      <c r="N72" s="638">
        <v>7.1</v>
      </c>
      <c r="O72" s="638">
        <v>6</v>
      </c>
      <c r="P72" s="638">
        <v>9.9</v>
      </c>
      <c r="Q72" s="638">
        <v>9.1</v>
      </c>
    </row>
    <row r="73" spans="1:17" x14ac:dyDescent="0.25">
      <c r="A73" t="s">
        <v>69</v>
      </c>
      <c r="B73" s="638">
        <v>4.7</v>
      </c>
      <c r="C73" s="638">
        <v>27.2</v>
      </c>
      <c r="D73" s="638">
        <v>28.9</v>
      </c>
      <c r="E73" s="638">
        <v>16.100000000000001</v>
      </c>
      <c r="F73" s="638">
        <v>26.5</v>
      </c>
      <c r="G73" s="638">
        <v>18</v>
      </c>
      <c r="H73" s="638">
        <v>10.7</v>
      </c>
      <c r="I73" s="638">
        <v>23.7</v>
      </c>
      <c r="J73" s="638">
        <v>23.1</v>
      </c>
      <c r="K73" s="638">
        <v>6.3</v>
      </c>
      <c r="L73" s="638">
        <v>8.6999999999999993</v>
      </c>
      <c r="M73" s="638">
        <v>6</v>
      </c>
      <c r="N73" s="638">
        <v>12.7</v>
      </c>
      <c r="O73" s="638">
        <v>3.4</v>
      </c>
      <c r="P73" s="638">
        <v>75.900000000000006</v>
      </c>
      <c r="Q73" s="638">
        <v>54.3</v>
      </c>
    </row>
    <row r="74" spans="1:17" x14ac:dyDescent="0.25">
      <c r="A74" t="s">
        <v>70</v>
      </c>
      <c r="B74" s="638">
        <v>9.5</v>
      </c>
      <c r="C74" s="638">
        <v>8.6</v>
      </c>
      <c r="D74" s="638">
        <v>8.4</v>
      </c>
      <c r="E74" s="638">
        <v>7.9</v>
      </c>
      <c r="F74" s="638">
        <v>7.1</v>
      </c>
      <c r="G74" s="638">
        <v>7.3</v>
      </c>
      <c r="H74" s="638">
        <v>7.3</v>
      </c>
      <c r="I74" s="638">
        <v>7.2</v>
      </c>
      <c r="J74" s="638">
        <v>5.5</v>
      </c>
      <c r="K74" s="638">
        <v>6.2</v>
      </c>
      <c r="L74" s="638">
        <v>5.2</v>
      </c>
      <c r="M74" s="638">
        <v>5.0999999999999996</v>
      </c>
      <c r="N74" s="638">
        <v>5.9</v>
      </c>
      <c r="O74" s="638">
        <v>5.9</v>
      </c>
      <c r="P74" s="638">
        <v>6.2</v>
      </c>
      <c r="Q74" s="638">
        <v>6.7</v>
      </c>
    </row>
    <row r="75" spans="1:17" x14ac:dyDescent="0.25">
      <c r="A75" t="s">
        <v>71</v>
      </c>
      <c r="B75" s="638">
        <v>11</v>
      </c>
      <c r="C75" s="638">
        <v>6.3</v>
      </c>
      <c r="D75" s="638">
        <v>6.9</v>
      </c>
      <c r="E75" s="638">
        <v>19.3</v>
      </c>
      <c r="F75" s="638">
        <v>14.6</v>
      </c>
      <c r="G75" s="638">
        <v>20.8</v>
      </c>
      <c r="H75" s="638">
        <v>21.7</v>
      </c>
      <c r="I75" s="638">
        <v>13.2</v>
      </c>
      <c r="J75" s="638">
        <v>5.5</v>
      </c>
      <c r="K75" s="638">
        <v>2.1</v>
      </c>
      <c r="L75" s="638">
        <v>7.2</v>
      </c>
      <c r="M75" s="638">
        <v>7.9</v>
      </c>
      <c r="N75" s="638">
        <v>9.6999999999999993</v>
      </c>
      <c r="O75" s="638">
        <v>15.2</v>
      </c>
      <c r="P75" s="638">
        <v>16.100000000000001</v>
      </c>
      <c r="Q75" s="638">
        <v>16.399999999999999</v>
      </c>
    </row>
    <row r="76" spans="1:17" x14ac:dyDescent="0.25">
      <c r="A76" t="s">
        <v>72</v>
      </c>
      <c r="B76" s="638">
        <v>4.2</v>
      </c>
      <c r="C76" s="638">
        <v>4.5</v>
      </c>
      <c r="D76" s="638">
        <v>3.8</v>
      </c>
      <c r="E76" s="638">
        <v>3.6</v>
      </c>
      <c r="F76" s="638">
        <v>4</v>
      </c>
      <c r="G76" s="638">
        <v>3.9</v>
      </c>
      <c r="H76" s="638">
        <v>3.6</v>
      </c>
      <c r="I76" s="638">
        <v>3.8</v>
      </c>
      <c r="J76" s="638">
        <v>3.6</v>
      </c>
      <c r="K76" s="638">
        <v>3.3</v>
      </c>
      <c r="L76" s="638">
        <v>3.3</v>
      </c>
      <c r="M76" s="638">
        <v>4.2</v>
      </c>
      <c r="N76" s="638">
        <v>4.8</v>
      </c>
      <c r="O76" s="638">
        <v>4.5999999999999996</v>
      </c>
      <c r="P76" s="638">
        <v>5.3</v>
      </c>
      <c r="Q76" s="638">
        <v>5.0999999999999996</v>
      </c>
    </row>
    <row r="77" spans="1:17" x14ac:dyDescent="0.25">
      <c r="A77" t="s">
        <v>73</v>
      </c>
      <c r="B77" s="638">
        <v>10.1</v>
      </c>
      <c r="C77" s="638">
        <v>10.199999999999999</v>
      </c>
      <c r="D77" s="638">
        <v>10.1</v>
      </c>
      <c r="E77" s="638">
        <v>11.4</v>
      </c>
      <c r="F77" s="638">
        <v>11.9</v>
      </c>
      <c r="G77" s="638">
        <v>11.2</v>
      </c>
      <c r="H77" s="638">
        <v>11.8</v>
      </c>
      <c r="I77" s="638">
        <v>9.9</v>
      </c>
      <c r="J77" s="638">
        <v>8.3000000000000007</v>
      </c>
      <c r="K77" s="638">
        <v>6.9</v>
      </c>
      <c r="L77" s="638">
        <v>5.2</v>
      </c>
      <c r="M77" s="638">
        <v>4.3</v>
      </c>
      <c r="N77" s="638">
        <v>4.5</v>
      </c>
      <c r="O77" s="638">
        <v>4</v>
      </c>
      <c r="P77" s="638">
        <v>4.4000000000000004</v>
      </c>
      <c r="Q77" s="638">
        <v>4.4000000000000004</v>
      </c>
    </row>
    <row r="78" spans="1:17" x14ac:dyDescent="0.25">
      <c r="A78" t="s">
        <v>74</v>
      </c>
      <c r="B78" s="638">
        <v>7.9</v>
      </c>
      <c r="C78" s="638">
        <v>6.8</v>
      </c>
      <c r="D78" s="638">
        <v>5.6</v>
      </c>
      <c r="E78" s="638">
        <v>6.5</v>
      </c>
      <c r="F78" s="638">
        <v>7.5</v>
      </c>
      <c r="G78" s="638">
        <v>8</v>
      </c>
      <c r="H78" s="638">
        <v>7.7</v>
      </c>
      <c r="I78" s="638">
        <v>7.9</v>
      </c>
      <c r="J78" s="638">
        <v>4</v>
      </c>
      <c r="K78" s="638">
        <v>4.4000000000000004</v>
      </c>
      <c r="L78" s="638">
        <v>4</v>
      </c>
      <c r="M78" s="638">
        <v>3.6</v>
      </c>
      <c r="N78" s="638">
        <v>3.1</v>
      </c>
      <c r="O78" s="638">
        <v>3.9</v>
      </c>
      <c r="P78" s="638">
        <v>4.8</v>
      </c>
      <c r="Q78" s="638">
        <v>3.5</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1401</v>
      </c>
    </row>
    <row r="105" spans="1:1" x14ac:dyDescent="0.25">
      <c r="A105" s="636">
        <v>42610.589456018519</v>
      </c>
    </row>
  </sheetData>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7.26953125" style="296" customWidth="1"/>
    <col min="18" max="78" width="8.7265625" style="296"/>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1880</v>
      </c>
    </row>
    <row r="12" spans="1:17" x14ac:dyDescent="0.25">
      <c r="A12" t="s">
        <v>1795</v>
      </c>
    </row>
    <row r="14" spans="1:17" x14ac:dyDescent="0.25">
      <c r="A14" t="s">
        <v>1883</v>
      </c>
    </row>
    <row r="16" spans="1:17" x14ac:dyDescent="0.25">
      <c r="B16" s="296" t="s">
        <v>1797</v>
      </c>
    </row>
    <row r="17" spans="1:17" x14ac:dyDescent="0.25">
      <c r="B17" s="296">
        <v>36708</v>
      </c>
      <c r="C17" s="296">
        <v>37073</v>
      </c>
      <c r="D17" s="296">
        <v>37438</v>
      </c>
      <c r="E17" s="296">
        <v>37803</v>
      </c>
      <c r="F17" s="296">
        <v>38169</v>
      </c>
      <c r="G17" s="296">
        <v>38534</v>
      </c>
      <c r="H17" s="296">
        <v>38899</v>
      </c>
      <c r="I17" s="296">
        <v>39264</v>
      </c>
      <c r="J17" s="296">
        <v>39630</v>
      </c>
      <c r="K17" s="296">
        <v>39995</v>
      </c>
      <c r="L17" s="296">
        <v>40360</v>
      </c>
      <c r="M17" s="296">
        <v>40725</v>
      </c>
      <c r="N17" s="296">
        <v>41091</v>
      </c>
      <c r="O17" s="296">
        <v>41456</v>
      </c>
      <c r="P17" s="296">
        <v>41821</v>
      </c>
      <c r="Q17" s="296">
        <v>42186</v>
      </c>
    </row>
    <row r="18" spans="1:17"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row>
    <row r="19" spans="1:17" x14ac:dyDescent="0.25">
      <c r="A19" t="s">
        <v>484</v>
      </c>
    </row>
    <row r="20" spans="1:17" x14ac:dyDescent="0.25">
      <c r="A20" t="s">
        <v>485</v>
      </c>
      <c r="B20" s="296">
        <v>35428</v>
      </c>
      <c r="C20" s="296">
        <v>33374</v>
      </c>
      <c r="D20" s="296">
        <v>32560</v>
      </c>
      <c r="E20" s="296">
        <v>32155</v>
      </c>
      <c r="F20" s="296">
        <v>31199</v>
      </c>
      <c r="G20" s="296">
        <v>31771</v>
      </c>
      <c r="H20" s="296">
        <v>32071</v>
      </c>
      <c r="I20" s="296">
        <v>32642</v>
      </c>
      <c r="J20" s="296">
        <v>29960</v>
      </c>
      <c r="K20" s="296">
        <v>27527</v>
      </c>
      <c r="L20" s="296">
        <v>25651</v>
      </c>
      <c r="M20" s="296">
        <v>25500</v>
      </c>
      <c r="N20" s="296">
        <v>25296</v>
      </c>
      <c r="O20" s="296">
        <v>26739</v>
      </c>
      <c r="P20" s="296">
        <v>28170</v>
      </c>
      <c r="Q20" s="296">
        <v>28058</v>
      </c>
    </row>
    <row r="21" spans="1:17" x14ac:dyDescent="0.25">
      <c r="A21" t="s">
        <v>486</v>
      </c>
      <c r="B21" s="296">
        <v>486</v>
      </c>
      <c r="C21" s="296">
        <v>504</v>
      </c>
      <c r="D21" s="296">
        <v>498</v>
      </c>
      <c r="E21" s="296">
        <v>512</v>
      </c>
      <c r="F21" s="296">
        <v>414</v>
      </c>
      <c r="G21" s="296">
        <v>418</v>
      </c>
      <c r="H21" s="296">
        <v>422</v>
      </c>
      <c r="I21" s="296">
        <v>422</v>
      </c>
      <c r="J21" s="296">
        <v>439</v>
      </c>
      <c r="K21" s="296">
        <v>387</v>
      </c>
      <c r="L21" s="296">
        <v>355</v>
      </c>
      <c r="M21" s="296">
        <v>304</v>
      </c>
      <c r="N21" s="296">
        <v>288</v>
      </c>
      <c r="O21" s="296">
        <v>276</v>
      </c>
      <c r="P21" s="296">
        <v>310</v>
      </c>
      <c r="Q21" s="296">
        <v>346</v>
      </c>
    </row>
    <row r="22" spans="1:17" x14ac:dyDescent="0.25">
      <c r="A22" t="s">
        <v>487</v>
      </c>
      <c r="B22" s="296">
        <v>5</v>
      </c>
      <c r="C22" s="296">
        <v>5</v>
      </c>
      <c r="D22" s="296">
        <v>3</v>
      </c>
      <c r="E22" s="296">
        <v>2</v>
      </c>
      <c r="F22" s="296">
        <v>3</v>
      </c>
      <c r="G22" s="296">
        <v>2</v>
      </c>
      <c r="H22" s="296">
        <v>1</v>
      </c>
      <c r="I22" s="296">
        <v>0</v>
      </c>
      <c r="J22" s="296">
        <v>0</v>
      </c>
      <c r="K22" s="296">
        <v>0</v>
      </c>
      <c r="L22" s="296">
        <v>0</v>
      </c>
      <c r="M22" s="296">
        <v>0</v>
      </c>
      <c r="N22" s="296">
        <v>0</v>
      </c>
      <c r="O22" s="296">
        <v>0</v>
      </c>
      <c r="P22" s="296">
        <v>0</v>
      </c>
      <c r="Q22" s="296">
        <v>0</v>
      </c>
    </row>
    <row r="23" spans="1:17" x14ac:dyDescent="0.25">
      <c r="A23" t="s">
        <v>19</v>
      </c>
      <c r="B23" s="296">
        <v>1</v>
      </c>
      <c r="C23" s="296">
        <v>3</v>
      </c>
      <c r="D23" s="296">
        <v>2</v>
      </c>
      <c r="E23" s="296">
        <v>4</v>
      </c>
      <c r="F23" s="296">
        <v>3</v>
      </c>
      <c r="G23" s="296">
        <v>2</v>
      </c>
      <c r="H23" s="296">
        <v>1</v>
      </c>
      <c r="I23" s="296">
        <v>5</v>
      </c>
      <c r="J23" s="296">
        <v>2</v>
      </c>
      <c r="K23" s="296">
        <v>4</v>
      </c>
      <c r="L23" s="296">
        <v>7</v>
      </c>
      <c r="M23" s="296">
        <v>7</v>
      </c>
      <c r="N23" s="296">
        <v>7</v>
      </c>
      <c r="O23" s="296">
        <v>16</v>
      </c>
      <c r="P23" s="296">
        <v>22</v>
      </c>
      <c r="Q23" s="296">
        <v>21</v>
      </c>
    </row>
    <row r="24" spans="1:17" x14ac:dyDescent="0.25">
      <c r="A24" t="s">
        <v>20</v>
      </c>
      <c r="B24" s="296">
        <v>84</v>
      </c>
      <c r="C24" s="296">
        <v>90</v>
      </c>
      <c r="D24" s="296">
        <v>93</v>
      </c>
      <c r="E24" s="296">
        <v>89</v>
      </c>
      <c r="F24" s="296">
        <v>93</v>
      </c>
      <c r="G24" s="296">
        <v>117</v>
      </c>
      <c r="H24" s="296">
        <v>105</v>
      </c>
      <c r="I24" s="296">
        <v>99</v>
      </c>
      <c r="J24" s="296">
        <v>100</v>
      </c>
      <c r="K24" s="296">
        <v>75</v>
      </c>
      <c r="L24" s="296">
        <v>98</v>
      </c>
      <c r="M24" s="296">
        <v>97</v>
      </c>
      <c r="N24" s="296">
        <v>92</v>
      </c>
      <c r="O24" s="296">
        <v>75</v>
      </c>
      <c r="P24" s="296">
        <v>87</v>
      </c>
      <c r="Q24" s="296">
        <v>88</v>
      </c>
    </row>
    <row r="25" spans="1:17" x14ac:dyDescent="0.25">
      <c r="A25" t="s">
        <v>21</v>
      </c>
      <c r="B25" s="296">
        <v>7</v>
      </c>
      <c r="C25" s="296">
        <v>12</v>
      </c>
      <c r="D25" s="296">
        <v>19</v>
      </c>
      <c r="E25" s="296">
        <v>20</v>
      </c>
      <c r="F25" s="296">
        <v>21</v>
      </c>
      <c r="G25" s="296">
        <v>10</v>
      </c>
      <c r="H25" s="296">
        <v>11</v>
      </c>
      <c r="I25" s="296">
        <v>16</v>
      </c>
      <c r="J25" s="296">
        <v>17</v>
      </c>
      <c r="K25" s="296">
        <v>15</v>
      </c>
      <c r="L25" s="296">
        <v>7</v>
      </c>
      <c r="M25" s="296">
        <v>10</v>
      </c>
      <c r="N25" s="296">
        <v>11</v>
      </c>
      <c r="O25" s="296">
        <v>11</v>
      </c>
      <c r="P25" s="296">
        <v>18</v>
      </c>
      <c r="Q25" s="296">
        <v>14</v>
      </c>
    </row>
    <row r="26" spans="1:17" x14ac:dyDescent="0.25">
      <c r="A26" t="s">
        <v>22</v>
      </c>
      <c r="B26" s="296">
        <v>4</v>
      </c>
      <c r="C26" s="296">
        <v>16</v>
      </c>
      <c r="D26" s="296">
        <v>14</v>
      </c>
      <c r="E26" s="296">
        <v>11</v>
      </c>
      <c r="F26" s="296">
        <v>12</v>
      </c>
      <c r="G26" s="296">
        <v>23</v>
      </c>
      <c r="H26" s="296">
        <v>29</v>
      </c>
      <c r="I26" s="296">
        <v>32</v>
      </c>
      <c r="J26" s="296">
        <v>21</v>
      </c>
      <c r="K26" s="296">
        <v>20</v>
      </c>
      <c r="L26" s="296">
        <v>14</v>
      </c>
      <c r="M26" s="296">
        <v>17</v>
      </c>
      <c r="N26" s="296">
        <v>14</v>
      </c>
      <c r="O26" s="296">
        <v>28</v>
      </c>
      <c r="P26" s="296">
        <v>17</v>
      </c>
      <c r="Q26" s="296">
        <v>13</v>
      </c>
    </row>
    <row r="27" spans="1:17" x14ac:dyDescent="0.25">
      <c r="A27" t="s">
        <v>23</v>
      </c>
      <c r="B27" s="296">
        <v>294</v>
      </c>
      <c r="C27" s="296">
        <v>314</v>
      </c>
      <c r="D27" s="296">
        <v>346</v>
      </c>
      <c r="E27" s="296">
        <v>331</v>
      </c>
      <c r="F27" s="296">
        <v>337</v>
      </c>
      <c r="G27" s="296">
        <v>368</v>
      </c>
      <c r="H27" s="296">
        <v>347</v>
      </c>
      <c r="I27" s="296">
        <v>327</v>
      </c>
      <c r="J27" s="296">
        <v>282</v>
      </c>
      <c r="K27" s="296">
        <v>255</v>
      </c>
      <c r="L27" s="296">
        <v>201</v>
      </c>
      <c r="M27" s="296">
        <v>227</v>
      </c>
      <c r="N27" s="296">
        <v>227</v>
      </c>
      <c r="O27" s="296">
        <v>243</v>
      </c>
      <c r="P27" s="296">
        <v>228</v>
      </c>
      <c r="Q27" s="296">
        <v>231</v>
      </c>
    </row>
    <row r="28" spans="1:17" x14ac:dyDescent="0.25">
      <c r="A28" t="s">
        <v>24</v>
      </c>
      <c r="B28" s="296">
        <v>11</v>
      </c>
      <c r="C28" s="296">
        <v>17</v>
      </c>
      <c r="D28" s="296">
        <v>13</v>
      </c>
      <c r="E28" s="296">
        <v>10</v>
      </c>
      <c r="F28" s="296">
        <v>13</v>
      </c>
      <c r="G28" s="296">
        <v>8</v>
      </c>
      <c r="H28" s="296">
        <v>4</v>
      </c>
      <c r="I28" s="296">
        <v>7</v>
      </c>
      <c r="J28" s="296">
        <v>16</v>
      </c>
      <c r="K28" s="296">
        <v>15</v>
      </c>
      <c r="L28" s="296">
        <v>14</v>
      </c>
      <c r="M28" s="296">
        <v>10</v>
      </c>
      <c r="N28" s="296">
        <v>10</v>
      </c>
      <c r="O28" s="296">
        <v>15</v>
      </c>
      <c r="P28" s="296">
        <v>13</v>
      </c>
      <c r="Q28" s="296">
        <v>15</v>
      </c>
    </row>
    <row r="29" spans="1:17" x14ac:dyDescent="0.25">
      <c r="A29" t="s">
        <v>25</v>
      </c>
      <c r="B29" s="296">
        <v>34</v>
      </c>
      <c r="C29" s="296">
        <v>29</v>
      </c>
      <c r="D29" s="296">
        <v>13</v>
      </c>
      <c r="E29" s="296">
        <v>15</v>
      </c>
      <c r="F29" s="296">
        <v>24</v>
      </c>
      <c r="G29" s="296">
        <v>41</v>
      </c>
      <c r="H29" s="296">
        <v>38</v>
      </c>
      <c r="I29" s="296">
        <v>45</v>
      </c>
      <c r="J29" s="296">
        <v>45</v>
      </c>
      <c r="K29" s="296">
        <v>51</v>
      </c>
      <c r="L29" s="296">
        <v>47</v>
      </c>
      <c r="M29" s="296">
        <v>46</v>
      </c>
      <c r="N29" s="296">
        <v>54</v>
      </c>
      <c r="O29" s="296">
        <v>58</v>
      </c>
      <c r="P29" s="296">
        <v>65</v>
      </c>
      <c r="Q29" s="296">
        <v>62</v>
      </c>
    </row>
    <row r="30" spans="1:17" x14ac:dyDescent="0.25">
      <c r="A30" t="s">
        <v>26</v>
      </c>
      <c r="B30" s="296">
        <v>1568</v>
      </c>
      <c r="C30" s="296">
        <v>1648</v>
      </c>
      <c r="D30" s="296">
        <v>1708</v>
      </c>
      <c r="E30" s="296">
        <v>1648</v>
      </c>
      <c r="F30" s="296">
        <v>1519</v>
      </c>
      <c r="G30" s="296">
        <v>1466</v>
      </c>
      <c r="H30" s="296">
        <v>1374</v>
      </c>
      <c r="I30" s="296">
        <v>1476</v>
      </c>
      <c r="J30" s="296">
        <v>1521</v>
      </c>
      <c r="K30" s="296">
        <v>1485</v>
      </c>
      <c r="L30" s="296">
        <v>1429</v>
      </c>
      <c r="M30" s="296">
        <v>1144</v>
      </c>
      <c r="N30" s="296">
        <v>995</v>
      </c>
      <c r="O30" s="296">
        <v>1032</v>
      </c>
      <c r="P30" s="296">
        <v>1211</v>
      </c>
      <c r="Q30" s="296">
        <v>1167</v>
      </c>
    </row>
    <row r="31" spans="1:17" x14ac:dyDescent="0.25">
      <c r="A31" t="s">
        <v>27</v>
      </c>
      <c r="B31" s="296">
        <v>15</v>
      </c>
      <c r="C31" s="296">
        <v>11</v>
      </c>
      <c r="D31" s="296">
        <v>13</v>
      </c>
      <c r="E31" s="296">
        <v>15</v>
      </c>
      <c r="F31" s="296">
        <v>21</v>
      </c>
      <c r="G31" s="296">
        <v>24</v>
      </c>
      <c r="H31" s="296">
        <v>30</v>
      </c>
      <c r="I31" s="296">
        <v>31</v>
      </c>
      <c r="J31" s="296">
        <v>26</v>
      </c>
      <c r="K31" s="296">
        <v>16</v>
      </c>
      <c r="L31" s="296">
        <v>16</v>
      </c>
      <c r="M31" s="296">
        <v>14</v>
      </c>
      <c r="N31" s="296">
        <v>15</v>
      </c>
      <c r="O31" s="296">
        <v>23</v>
      </c>
      <c r="P31" s="296">
        <v>33</v>
      </c>
      <c r="Q31" s="296">
        <v>22</v>
      </c>
    </row>
    <row r="32" spans="1:17" x14ac:dyDescent="0.25">
      <c r="A32" t="s">
        <v>28</v>
      </c>
      <c r="B32" s="296">
        <v>25</v>
      </c>
      <c r="C32" s="296">
        <v>24</v>
      </c>
      <c r="D32" s="296">
        <v>25</v>
      </c>
      <c r="E32" s="296">
        <v>23</v>
      </c>
      <c r="F32" s="296">
        <v>27</v>
      </c>
      <c r="G32" s="296">
        <v>31</v>
      </c>
      <c r="H32" s="296">
        <v>32</v>
      </c>
      <c r="I32" s="296">
        <v>22</v>
      </c>
      <c r="J32" s="296">
        <v>24</v>
      </c>
      <c r="K32" s="296">
        <v>20</v>
      </c>
      <c r="L32" s="296">
        <v>19</v>
      </c>
      <c r="M32" s="296">
        <v>29</v>
      </c>
      <c r="N32" s="296">
        <v>29</v>
      </c>
      <c r="O32" s="296">
        <v>28</v>
      </c>
      <c r="P32" s="296">
        <v>17</v>
      </c>
      <c r="Q32" s="296">
        <v>33</v>
      </c>
    </row>
    <row r="33" spans="1:17" x14ac:dyDescent="0.25">
      <c r="A33" t="s">
        <v>29</v>
      </c>
      <c r="B33" s="296">
        <v>236</v>
      </c>
      <c r="C33" s="296">
        <v>332</v>
      </c>
      <c r="D33" s="296">
        <v>284</v>
      </c>
      <c r="E33" s="296">
        <v>273</v>
      </c>
      <c r="F33" s="296">
        <v>230</v>
      </c>
      <c r="G33" s="296">
        <v>210</v>
      </c>
      <c r="H33" s="296">
        <v>240</v>
      </c>
      <c r="I33" s="296">
        <v>317</v>
      </c>
      <c r="J33" s="296">
        <v>330</v>
      </c>
      <c r="K33" s="296">
        <v>267</v>
      </c>
      <c r="L33" s="296">
        <v>197</v>
      </c>
      <c r="M33" s="296">
        <v>180</v>
      </c>
      <c r="N33" s="296">
        <v>198</v>
      </c>
      <c r="O33" s="296">
        <v>237</v>
      </c>
      <c r="P33" s="296">
        <v>290</v>
      </c>
      <c r="Q33" s="296">
        <v>324</v>
      </c>
    </row>
    <row r="34" spans="1:17" x14ac:dyDescent="0.25">
      <c r="A34" t="s">
        <v>30</v>
      </c>
      <c r="B34" s="296">
        <v>3</v>
      </c>
      <c r="C34" s="296">
        <v>3</v>
      </c>
      <c r="D34" s="296">
        <v>7</v>
      </c>
      <c r="E34" s="296">
        <v>2</v>
      </c>
      <c r="F34" s="296">
        <v>1</v>
      </c>
      <c r="G34" s="296">
        <v>1</v>
      </c>
      <c r="H34" s="296">
        <v>4</v>
      </c>
      <c r="I34" s="296">
        <v>3</v>
      </c>
      <c r="J34" s="296">
        <v>5</v>
      </c>
      <c r="K34" s="296">
        <v>7</v>
      </c>
      <c r="L34" s="296">
        <v>9</v>
      </c>
      <c r="M34" s="296">
        <v>5</v>
      </c>
      <c r="N34" s="296">
        <v>7</v>
      </c>
      <c r="O34" s="296">
        <v>5</v>
      </c>
      <c r="P34" s="296">
        <v>7</v>
      </c>
      <c r="Q34" s="296">
        <v>4</v>
      </c>
    </row>
    <row r="35" spans="1:17" x14ac:dyDescent="0.25">
      <c r="A35" t="s">
        <v>31</v>
      </c>
      <c r="B35" s="296">
        <v>1030</v>
      </c>
      <c r="C35" s="296">
        <v>1154</v>
      </c>
      <c r="D35" s="296">
        <v>1219</v>
      </c>
      <c r="E35" s="296">
        <v>1366</v>
      </c>
      <c r="F35" s="296">
        <v>1311</v>
      </c>
      <c r="G35" s="296">
        <v>1223</v>
      </c>
      <c r="H35" s="296">
        <v>1181</v>
      </c>
      <c r="I35" s="296">
        <v>1198</v>
      </c>
      <c r="J35" s="296">
        <v>1078</v>
      </c>
      <c r="K35" s="296">
        <v>1000</v>
      </c>
      <c r="L35" s="296">
        <v>999</v>
      </c>
      <c r="M35" s="296">
        <v>886</v>
      </c>
      <c r="N35" s="296">
        <v>906</v>
      </c>
      <c r="O35" s="296">
        <v>822</v>
      </c>
      <c r="P35" s="296">
        <v>824</v>
      </c>
      <c r="Q35" s="296">
        <v>780</v>
      </c>
    </row>
    <row r="36" spans="1:17" x14ac:dyDescent="0.25">
      <c r="A36" t="s">
        <v>32</v>
      </c>
      <c r="B36" s="296">
        <v>117</v>
      </c>
      <c r="C36" s="296">
        <v>171</v>
      </c>
      <c r="D36" s="296">
        <v>181</v>
      </c>
      <c r="E36" s="296">
        <v>188</v>
      </c>
      <c r="F36" s="296">
        <v>178</v>
      </c>
      <c r="G36" s="296">
        <v>161</v>
      </c>
      <c r="H36" s="296">
        <v>200</v>
      </c>
      <c r="I36" s="296">
        <v>202</v>
      </c>
      <c r="J36" s="296">
        <v>191</v>
      </c>
      <c r="K36" s="296">
        <v>161</v>
      </c>
      <c r="L36" s="296">
        <v>140</v>
      </c>
      <c r="M36" s="296">
        <v>156</v>
      </c>
      <c r="N36" s="296">
        <v>219</v>
      </c>
      <c r="O36" s="296">
        <v>259</v>
      </c>
      <c r="P36" s="296">
        <v>250</v>
      </c>
      <c r="Q36" s="296">
        <v>352</v>
      </c>
    </row>
    <row r="37" spans="1:17" x14ac:dyDescent="0.25">
      <c r="A37" t="s">
        <v>33</v>
      </c>
      <c r="B37" s="296">
        <v>22</v>
      </c>
      <c r="C37" s="296">
        <v>29</v>
      </c>
      <c r="D37" s="296">
        <v>34</v>
      </c>
      <c r="E37" s="296">
        <v>30</v>
      </c>
      <c r="F37" s="296">
        <v>38</v>
      </c>
      <c r="G37" s="296">
        <v>35</v>
      </c>
      <c r="H37" s="296">
        <v>44</v>
      </c>
      <c r="I37" s="296">
        <v>39</v>
      </c>
      <c r="J37" s="296">
        <v>38</v>
      </c>
      <c r="K37" s="296">
        <v>44</v>
      </c>
      <c r="L37" s="296">
        <v>27</v>
      </c>
      <c r="M37" s="296">
        <v>32</v>
      </c>
      <c r="N37" s="296">
        <v>28</v>
      </c>
      <c r="O37" s="296">
        <v>26</v>
      </c>
      <c r="P37" s="296">
        <v>29</v>
      </c>
      <c r="Q37" s="296">
        <v>24</v>
      </c>
    </row>
    <row r="38" spans="1:17" x14ac:dyDescent="0.25">
      <c r="A38" t="s">
        <v>34</v>
      </c>
      <c r="B38" s="296">
        <v>15</v>
      </c>
      <c r="C38" s="296">
        <v>10</v>
      </c>
      <c r="D38" s="296">
        <v>10</v>
      </c>
      <c r="E38" s="296">
        <v>10</v>
      </c>
      <c r="F38" s="296">
        <v>14</v>
      </c>
      <c r="G38" s="296">
        <v>11</v>
      </c>
      <c r="H38" s="296">
        <v>7</v>
      </c>
      <c r="I38" s="296">
        <v>3</v>
      </c>
      <c r="J38" s="296">
        <v>3</v>
      </c>
      <c r="K38" s="296">
        <v>5</v>
      </c>
      <c r="L38" s="296">
        <v>10</v>
      </c>
      <c r="M38" s="296">
        <v>11</v>
      </c>
      <c r="N38" s="296">
        <v>6</v>
      </c>
      <c r="O38" s="296">
        <v>5</v>
      </c>
      <c r="P38" s="296">
        <v>7</v>
      </c>
      <c r="Q38" s="296">
        <v>4</v>
      </c>
    </row>
    <row r="39" spans="1:17" x14ac:dyDescent="0.25">
      <c r="A39" t="s">
        <v>35</v>
      </c>
      <c r="B39" s="296">
        <v>16845</v>
      </c>
      <c r="C39" s="296">
        <v>14444</v>
      </c>
      <c r="D39" s="296">
        <v>13577</v>
      </c>
      <c r="E39" s="296">
        <v>12771</v>
      </c>
      <c r="F39" s="296">
        <v>11907</v>
      </c>
      <c r="G39" s="296">
        <v>11703</v>
      </c>
      <c r="H39" s="296">
        <v>11518</v>
      </c>
      <c r="I39" s="296">
        <v>11711</v>
      </c>
      <c r="J39" s="296">
        <v>10788</v>
      </c>
      <c r="K39" s="296">
        <v>9857</v>
      </c>
      <c r="L39" s="296">
        <v>9330</v>
      </c>
      <c r="M39" s="296">
        <v>9501</v>
      </c>
      <c r="N39" s="296">
        <v>9683</v>
      </c>
      <c r="O39" s="296">
        <v>10522</v>
      </c>
      <c r="P39" s="296">
        <v>11001</v>
      </c>
      <c r="Q39" s="296">
        <v>11023</v>
      </c>
    </row>
    <row r="40" spans="1:17" x14ac:dyDescent="0.25">
      <c r="A40" t="s">
        <v>36</v>
      </c>
      <c r="B40" s="296">
        <v>96</v>
      </c>
      <c r="C40" s="296">
        <v>97</v>
      </c>
      <c r="D40" s="296">
        <v>109</v>
      </c>
      <c r="E40" s="296">
        <v>120</v>
      </c>
      <c r="F40" s="296">
        <v>168</v>
      </c>
      <c r="G40" s="296">
        <v>189</v>
      </c>
      <c r="H40" s="296">
        <v>222</v>
      </c>
      <c r="I40" s="296">
        <v>188</v>
      </c>
      <c r="J40" s="296">
        <v>173</v>
      </c>
      <c r="K40" s="296">
        <v>169</v>
      </c>
      <c r="L40" s="296">
        <v>138</v>
      </c>
      <c r="M40" s="296">
        <v>117</v>
      </c>
      <c r="N40" s="296">
        <v>129</v>
      </c>
      <c r="O40" s="296">
        <v>173</v>
      </c>
      <c r="P40" s="296">
        <v>191</v>
      </c>
      <c r="Q40" s="296">
        <v>162</v>
      </c>
    </row>
    <row r="41" spans="1:17" x14ac:dyDescent="0.25">
      <c r="A41" t="s">
        <v>37</v>
      </c>
      <c r="B41" s="296">
        <v>20</v>
      </c>
      <c r="C41" s="296">
        <v>21</v>
      </c>
      <c r="D41" s="296">
        <v>14</v>
      </c>
      <c r="E41" s="296">
        <v>17</v>
      </c>
      <c r="F41" s="296">
        <v>18</v>
      </c>
      <c r="G41" s="296">
        <v>18</v>
      </c>
      <c r="H41" s="296">
        <v>15</v>
      </c>
      <c r="I41" s="296">
        <v>16</v>
      </c>
      <c r="J41" s="296">
        <v>7</v>
      </c>
      <c r="K41" s="296">
        <v>13</v>
      </c>
      <c r="L41" s="296">
        <v>20</v>
      </c>
      <c r="M41" s="296">
        <v>28</v>
      </c>
      <c r="N41" s="296">
        <v>24</v>
      </c>
      <c r="O41" s="296">
        <v>35</v>
      </c>
      <c r="P41" s="296">
        <v>35</v>
      </c>
      <c r="Q41" s="296">
        <v>28</v>
      </c>
    </row>
    <row r="42" spans="1:17" x14ac:dyDescent="0.25">
      <c r="A42" t="s">
        <v>38</v>
      </c>
      <c r="B42" s="296">
        <v>0</v>
      </c>
      <c r="C42" s="296">
        <v>2</v>
      </c>
      <c r="D42" s="296">
        <v>4</v>
      </c>
      <c r="E42" s="296">
        <v>6</v>
      </c>
      <c r="F42" s="296">
        <v>5</v>
      </c>
      <c r="G42" s="296">
        <v>9</v>
      </c>
      <c r="H42" s="296">
        <v>10</v>
      </c>
      <c r="I42" s="296">
        <v>8</v>
      </c>
      <c r="J42" s="296">
        <v>9</v>
      </c>
      <c r="K42" s="296">
        <v>1</v>
      </c>
      <c r="L42" s="296">
        <v>1</v>
      </c>
      <c r="M42" s="296">
        <v>3</v>
      </c>
      <c r="N42" s="296">
        <v>1</v>
      </c>
      <c r="O42" s="296">
        <v>3</v>
      </c>
      <c r="P42" s="296">
        <v>3</v>
      </c>
      <c r="Q42" s="296">
        <v>2</v>
      </c>
    </row>
    <row r="43" spans="1:17" x14ac:dyDescent="0.25">
      <c r="A43" t="s">
        <v>39</v>
      </c>
      <c r="B43" s="296">
        <v>78</v>
      </c>
      <c r="C43" s="296">
        <v>63</v>
      </c>
      <c r="D43" s="296">
        <v>52</v>
      </c>
      <c r="E43" s="296">
        <v>60</v>
      </c>
      <c r="F43" s="296">
        <v>58</v>
      </c>
      <c r="G43" s="296">
        <v>55</v>
      </c>
      <c r="H43" s="296">
        <v>54</v>
      </c>
      <c r="I43" s="296">
        <v>48</v>
      </c>
      <c r="J43" s="296">
        <v>51</v>
      </c>
      <c r="K43" s="296">
        <v>49</v>
      </c>
      <c r="L43" s="296">
        <v>47</v>
      </c>
      <c r="M43" s="296">
        <v>46</v>
      </c>
      <c r="N43" s="296">
        <v>36</v>
      </c>
      <c r="O43" s="296">
        <v>54</v>
      </c>
      <c r="P43" s="296">
        <v>70</v>
      </c>
      <c r="Q43" s="296">
        <v>56</v>
      </c>
    </row>
    <row r="44" spans="1:17" x14ac:dyDescent="0.25">
      <c r="A44" t="s">
        <v>40</v>
      </c>
      <c r="B44" s="296">
        <v>177</v>
      </c>
      <c r="C44" s="296">
        <v>175</v>
      </c>
      <c r="D44" s="296">
        <v>235</v>
      </c>
      <c r="E44" s="296">
        <v>286</v>
      </c>
      <c r="F44" s="296">
        <v>259</v>
      </c>
      <c r="G44" s="296">
        <v>309</v>
      </c>
      <c r="H44" s="296">
        <v>375</v>
      </c>
      <c r="I44" s="296">
        <v>375</v>
      </c>
      <c r="J44" s="296">
        <v>357</v>
      </c>
      <c r="K44" s="296">
        <v>389</v>
      </c>
      <c r="L44" s="296">
        <v>427</v>
      </c>
      <c r="M44" s="296">
        <v>347</v>
      </c>
      <c r="N44" s="296">
        <v>301</v>
      </c>
      <c r="O44" s="296">
        <v>330</v>
      </c>
      <c r="P44" s="296">
        <v>356</v>
      </c>
      <c r="Q44" s="296">
        <v>323</v>
      </c>
    </row>
    <row r="45" spans="1:17" x14ac:dyDescent="0.25">
      <c r="A45" t="s">
        <v>41</v>
      </c>
      <c r="B45" s="296">
        <v>5</v>
      </c>
      <c r="C45" s="296">
        <v>8</v>
      </c>
      <c r="D45" s="296">
        <v>9</v>
      </c>
      <c r="E45" s="296">
        <v>9</v>
      </c>
      <c r="F45" s="296">
        <v>5</v>
      </c>
      <c r="G45" s="296">
        <v>7</v>
      </c>
      <c r="H45" s="296">
        <v>4</v>
      </c>
      <c r="I45" s="296">
        <v>3</v>
      </c>
      <c r="J45" s="296">
        <v>2</v>
      </c>
      <c r="K45" s="296">
        <v>2</v>
      </c>
      <c r="L45" s="296">
        <v>2</v>
      </c>
      <c r="M45" s="296">
        <v>1</v>
      </c>
      <c r="N45" s="296">
        <v>4</v>
      </c>
      <c r="O45" s="296">
        <v>4</v>
      </c>
      <c r="P45" s="296">
        <v>3</v>
      </c>
      <c r="Q45" s="296">
        <v>3</v>
      </c>
    </row>
    <row r="46" spans="1:17" x14ac:dyDescent="0.25">
      <c r="A46" t="s">
        <v>42</v>
      </c>
      <c r="B46" s="296">
        <v>0</v>
      </c>
      <c r="C46" s="296">
        <v>0</v>
      </c>
      <c r="D46" s="296">
        <v>0</v>
      </c>
      <c r="E46" s="296">
        <v>0</v>
      </c>
      <c r="F46" s="296">
        <v>1</v>
      </c>
      <c r="G46" s="296">
        <v>2</v>
      </c>
      <c r="H46" s="296">
        <v>2</v>
      </c>
      <c r="I46" s="296">
        <v>2</v>
      </c>
      <c r="J46" s="296">
        <v>2</v>
      </c>
      <c r="K46" s="296">
        <v>2</v>
      </c>
      <c r="L46" s="296">
        <v>2</v>
      </c>
      <c r="M46" s="296">
        <v>2</v>
      </c>
      <c r="N46" s="296">
        <v>2</v>
      </c>
      <c r="O46" s="296">
        <v>2</v>
      </c>
      <c r="P46" s="296">
        <v>2</v>
      </c>
      <c r="Q46" s="296">
        <v>0</v>
      </c>
    </row>
    <row r="47" spans="1:17" x14ac:dyDescent="0.25">
      <c r="A47" t="s">
        <v>43</v>
      </c>
      <c r="B47" s="296">
        <v>237</v>
      </c>
      <c r="C47" s="296">
        <v>195</v>
      </c>
      <c r="D47" s="296">
        <v>183</v>
      </c>
      <c r="E47" s="296">
        <v>243</v>
      </c>
      <c r="F47" s="296">
        <v>294</v>
      </c>
      <c r="G47" s="296">
        <v>298</v>
      </c>
      <c r="H47" s="296">
        <v>293</v>
      </c>
      <c r="I47" s="296">
        <v>295</v>
      </c>
      <c r="J47" s="296">
        <v>301</v>
      </c>
      <c r="K47" s="296">
        <v>224</v>
      </c>
      <c r="L47" s="296">
        <v>200</v>
      </c>
      <c r="M47" s="296">
        <v>188</v>
      </c>
      <c r="N47" s="296">
        <v>211</v>
      </c>
      <c r="O47" s="296">
        <v>243</v>
      </c>
      <c r="P47" s="296">
        <v>278</v>
      </c>
      <c r="Q47" s="296">
        <v>334</v>
      </c>
    </row>
    <row r="48" spans="1:17" x14ac:dyDescent="0.25">
      <c r="A48" t="s">
        <v>44</v>
      </c>
      <c r="B48" s="296">
        <v>32</v>
      </c>
      <c r="C48" s="296">
        <v>32</v>
      </c>
      <c r="D48" s="296">
        <v>38</v>
      </c>
      <c r="E48" s="296">
        <v>36</v>
      </c>
      <c r="F48" s="296">
        <v>52</v>
      </c>
      <c r="G48" s="296">
        <v>53</v>
      </c>
      <c r="H48" s="296">
        <v>52</v>
      </c>
      <c r="I48" s="296">
        <v>48</v>
      </c>
      <c r="J48" s="296">
        <v>43</v>
      </c>
      <c r="K48" s="296">
        <v>59</v>
      </c>
      <c r="L48" s="296">
        <v>55</v>
      </c>
      <c r="M48" s="296">
        <v>65</v>
      </c>
      <c r="N48" s="296">
        <v>46</v>
      </c>
      <c r="O48" s="296">
        <v>55</v>
      </c>
      <c r="P48" s="296">
        <v>81</v>
      </c>
      <c r="Q48" s="296">
        <v>58</v>
      </c>
    </row>
    <row r="49" spans="1:17" x14ac:dyDescent="0.25">
      <c r="A49" t="s">
        <v>45</v>
      </c>
      <c r="B49" s="296">
        <v>5</v>
      </c>
      <c r="C49" s="296">
        <v>7</v>
      </c>
      <c r="D49" s="296">
        <v>7</v>
      </c>
      <c r="E49" s="296">
        <v>10</v>
      </c>
      <c r="F49" s="296">
        <v>8</v>
      </c>
      <c r="G49" s="296">
        <v>6</v>
      </c>
      <c r="H49" s="296">
        <v>6</v>
      </c>
      <c r="I49" s="296">
        <v>4</v>
      </c>
      <c r="J49" s="296">
        <v>5</v>
      </c>
      <c r="K49" s="296">
        <v>10</v>
      </c>
      <c r="L49" s="296">
        <v>8</v>
      </c>
      <c r="M49" s="296">
        <v>6</v>
      </c>
      <c r="N49" s="296">
        <v>6</v>
      </c>
      <c r="O49" s="296">
        <v>4</v>
      </c>
      <c r="P49" s="296">
        <v>2</v>
      </c>
      <c r="Q49" s="296">
        <v>6</v>
      </c>
    </row>
    <row r="50" spans="1:17" x14ac:dyDescent="0.25">
      <c r="A50" t="s">
        <v>46</v>
      </c>
      <c r="B50" s="296">
        <v>1935</v>
      </c>
      <c r="C50" s="296">
        <v>1859</v>
      </c>
      <c r="D50" s="296">
        <v>1824</v>
      </c>
      <c r="E50" s="296">
        <v>1667</v>
      </c>
      <c r="F50" s="296">
        <v>1545</v>
      </c>
      <c r="G50" s="296">
        <v>1534</v>
      </c>
      <c r="H50" s="296">
        <v>1550</v>
      </c>
      <c r="I50" s="296">
        <v>1761</v>
      </c>
      <c r="J50" s="296">
        <v>1778</v>
      </c>
      <c r="K50" s="296">
        <v>1631</v>
      </c>
      <c r="L50" s="296">
        <v>1463</v>
      </c>
      <c r="M50" s="296">
        <v>1424</v>
      </c>
      <c r="N50" s="296">
        <v>1437</v>
      </c>
      <c r="O50" s="296">
        <v>1390</v>
      </c>
      <c r="P50" s="296">
        <v>1391</v>
      </c>
      <c r="Q50" s="296">
        <v>1288</v>
      </c>
    </row>
    <row r="51" spans="1:17" x14ac:dyDescent="0.25">
      <c r="A51" t="s">
        <v>47</v>
      </c>
      <c r="B51" s="296">
        <v>60</v>
      </c>
      <c r="C51" s="296">
        <v>63</v>
      </c>
      <c r="D51" s="296">
        <v>59</v>
      </c>
      <c r="E51" s="296">
        <v>53</v>
      </c>
      <c r="F51" s="296">
        <v>62</v>
      </c>
      <c r="G51" s="296">
        <v>66</v>
      </c>
      <c r="H51" s="296">
        <v>64</v>
      </c>
      <c r="I51" s="296">
        <v>57</v>
      </c>
      <c r="J51" s="296">
        <v>57</v>
      </c>
      <c r="K51" s="296">
        <v>60</v>
      </c>
      <c r="L51" s="296">
        <v>59</v>
      </c>
      <c r="M51" s="296">
        <v>66</v>
      </c>
      <c r="N51" s="296">
        <v>57</v>
      </c>
      <c r="O51" s="296">
        <v>78</v>
      </c>
      <c r="P51" s="296">
        <v>87</v>
      </c>
      <c r="Q51" s="296">
        <v>73</v>
      </c>
    </row>
    <row r="52" spans="1:17" x14ac:dyDescent="0.25">
      <c r="A52" t="s">
        <v>48</v>
      </c>
      <c r="B52" s="296">
        <v>0</v>
      </c>
      <c r="C52" s="296">
        <v>1</v>
      </c>
      <c r="D52" s="296">
        <v>5</v>
      </c>
      <c r="E52" s="296">
        <v>6</v>
      </c>
      <c r="F52" s="296">
        <v>5</v>
      </c>
      <c r="G52" s="296">
        <v>1</v>
      </c>
      <c r="H52" s="296">
        <v>3</v>
      </c>
      <c r="I52" s="296">
        <v>11</v>
      </c>
      <c r="J52" s="296">
        <v>6</v>
      </c>
      <c r="K52" s="296">
        <v>14</v>
      </c>
      <c r="L52" s="296">
        <v>12</v>
      </c>
      <c r="M52" s="296">
        <v>9</v>
      </c>
      <c r="N52" s="296">
        <v>5</v>
      </c>
      <c r="O52" s="296">
        <v>2</v>
      </c>
      <c r="P52" s="296">
        <v>3</v>
      </c>
      <c r="Q52" s="296">
        <v>5</v>
      </c>
    </row>
    <row r="53" spans="1:17" x14ac:dyDescent="0.25">
      <c r="A53" t="s">
        <v>49</v>
      </c>
      <c r="B53" s="296">
        <v>1654</v>
      </c>
      <c r="C53" s="296">
        <v>1629</v>
      </c>
      <c r="D53" s="296">
        <v>1810</v>
      </c>
      <c r="E53" s="296">
        <v>2079</v>
      </c>
      <c r="F53" s="296">
        <v>2203</v>
      </c>
      <c r="G53" s="296">
        <v>2621</v>
      </c>
      <c r="H53" s="296">
        <v>2838</v>
      </c>
      <c r="I53" s="296">
        <v>3082</v>
      </c>
      <c r="J53" s="296">
        <v>2420</v>
      </c>
      <c r="K53" s="296">
        <v>2005</v>
      </c>
      <c r="L53" s="296">
        <v>2058</v>
      </c>
      <c r="M53" s="296">
        <v>2211</v>
      </c>
      <c r="N53" s="296">
        <v>2085</v>
      </c>
      <c r="O53" s="296">
        <v>2131</v>
      </c>
      <c r="P53" s="296">
        <v>2385</v>
      </c>
      <c r="Q53" s="296">
        <v>2134</v>
      </c>
    </row>
    <row r="54" spans="1:17" x14ac:dyDescent="0.25">
      <c r="A54" t="s">
        <v>50</v>
      </c>
      <c r="B54" s="296">
        <v>1124</v>
      </c>
      <c r="C54" s="296">
        <v>1000</v>
      </c>
      <c r="D54" s="296">
        <v>987</v>
      </c>
      <c r="E54" s="296">
        <v>945</v>
      </c>
      <c r="F54" s="296">
        <v>869</v>
      </c>
      <c r="G54" s="296">
        <v>930</v>
      </c>
      <c r="H54" s="296">
        <v>1025</v>
      </c>
      <c r="I54" s="296">
        <v>956</v>
      </c>
      <c r="J54" s="296">
        <v>913</v>
      </c>
      <c r="K54" s="296">
        <v>895</v>
      </c>
      <c r="L54" s="296">
        <v>757</v>
      </c>
      <c r="M54" s="296">
        <v>629</v>
      </c>
      <c r="N54" s="296">
        <v>521</v>
      </c>
      <c r="O54" s="296">
        <v>542</v>
      </c>
      <c r="P54" s="296">
        <v>547</v>
      </c>
      <c r="Q54" s="296">
        <v>596</v>
      </c>
    </row>
    <row r="55" spans="1:17" x14ac:dyDescent="0.25">
      <c r="A55" t="s">
        <v>51</v>
      </c>
      <c r="B55" s="296">
        <v>38</v>
      </c>
      <c r="C55" s="296">
        <v>34</v>
      </c>
      <c r="D55" s="296">
        <v>58</v>
      </c>
      <c r="E55" s="296">
        <v>78</v>
      </c>
      <c r="F55" s="296">
        <v>68</v>
      </c>
      <c r="G55" s="296">
        <v>41</v>
      </c>
      <c r="H55" s="296">
        <v>53</v>
      </c>
      <c r="I55" s="296">
        <v>57</v>
      </c>
      <c r="J55" s="296">
        <v>72</v>
      </c>
      <c r="K55" s="296">
        <v>70</v>
      </c>
      <c r="L55" s="296">
        <v>45</v>
      </c>
      <c r="M55" s="296">
        <v>60</v>
      </c>
      <c r="N55" s="296">
        <v>70</v>
      </c>
      <c r="O55" s="296">
        <v>56</v>
      </c>
      <c r="P55" s="296">
        <v>46</v>
      </c>
      <c r="Q55" s="296">
        <v>39</v>
      </c>
    </row>
    <row r="56" spans="1:17" x14ac:dyDescent="0.25">
      <c r="A56" t="s">
        <v>52</v>
      </c>
      <c r="B56" s="296">
        <v>1841</v>
      </c>
      <c r="C56" s="296">
        <v>1944</v>
      </c>
      <c r="D56" s="296">
        <v>1950</v>
      </c>
      <c r="E56" s="296">
        <v>1961</v>
      </c>
      <c r="F56" s="296">
        <v>2013</v>
      </c>
      <c r="G56" s="296">
        <v>2096</v>
      </c>
      <c r="H56" s="296">
        <v>2127</v>
      </c>
      <c r="I56" s="296">
        <v>2040</v>
      </c>
      <c r="J56" s="296">
        <v>1891</v>
      </c>
      <c r="K56" s="296">
        <v>1723</v>
      </c>
      <c r="L56" s="296">
        <v>1545</v>
      </c>
      <c r="M56" s="296">
        <v>1915</v>
      </c>
      <c r="N56" s="296">
        <v>1856</v>
      </c>
      <c r="O56" s="296">
        <v>2094</v>
      </c>
      <c r="P56" s="296">
        <v>2182</v>
      </c>
      <c r="Q56" s="296">
        <v>2538</v>
      </c>
    </row>
    <row r="57" spans="1:17" x14ac:dyDescent="0.25">
      <c r="A57" t="s">
        <v>53</v>
      </c>
      <c r="B57" s="296">
        <v>2378</v>
      </c>
      <c r="C57" s="296">
        <v>2557</v>
      </c>
      <c r="D57" s="296">
        <v>2433</v>
      </c>
      <c r="E57" s="296">
        <v>2436</v>
      </c>
      <c r="F57" s="296">
        <v>2455</v>
      </c>
      <c r="G57" s="296">
        <v>2557</v>
      </c>
      <c r="H57" s="296">
        <v>2633</v>
      </c>
      <c r="I57" s="296">
        <v>2495</v>
      </c>
      <c r="J57" s="296">
        <v>2370</v>
      </c>
      <c r="K57" s="296">
        <v>2089</v>
      </c>
      <c r="L57" s="296">
        <v>1802</v>
      </c>
      <c r="M57" s="296">
        <v>1658</v>
      </c>
      <c r="N57" s="296">
        <v>1609</v>
      </c>
      <c r="O57" s="296">
        <v>1531</v>
      </c>
      <c r="P57" s="296">
        <v>1540</v>
      </c>
      <c r="Q57" s="296">
        <v>1446</v>
      </c>
    </row>
    <row r="58" spans="1:17" x14ac:dyDescent="0.25">
      <c r="A58" t="s">
        <v>54</v>
      </c>
      <c r="B58" s="296">
        <v>347</v>
      </c>
      <c r="C58" s="296">
        <v>328</v>
      </c>
      <c r="D58" s="296">
        <v>349</v>
      </c>
      <c r="E58" s="296">
        <v>336</v>
      </c>
      <c r="F58" s="296">
        <v>362</v>
      </c>
      <c r="G58" s="296">
        <v>313</v>
      </c>
      <c r="H58" s="296">
        <v>288</v>
      </c>
      <c r="I58" s="296">
        <v>294</v>
      </c>
      <c r="J58" s="296">
        <v>249</v>
      </c>
      <c r="K58" s="296">
        <v>243</v>
      </c>
      <c r="L58" s="296">
        <v>269</v>
      </c>
      <c r="M58" s="296">
        <v>268</v>
      </c>
      <c r="N58" s="296">
        <v>216</v>
      </c>
      <c r="O58" s="296">
        <v>206</v>
      </c>
      <c r="P58" s="296">
        <v>203</v>
      </c>
      <c r="Q58" s="296">
        <v>194</v>
      </c>
    </row>
    <row r="59" spans="1:17" x14ac:dyDescent="0.25">
      <c r="A59" t="s">
        <v>55</v>
      </c>
      <c r="B59" s="296">
        <v>511</v>
      </c>
      <c r="C59" s="296">
        <v>546</v>
      </c>
      <c r="D59" s="296">
        <v>563</v>
      </c>
      <c r="E59" s="296">
        <v>573</v>
      </c>
      <c r="F59" s="296">
        <v>616</v>
      </c>
      <c r="G59" s="296">
        <v>710</v>
      </c>
      <c r="H59" s="296">
        <v>687</v>
      </c>
      <c r="I59" s="296">
        <v>656</v>
      </c>
      <c r="J59" s="296">
        <v>582</v>
      </c>
      <c r="K59" s="296">
        <v>595</v>
      </c>
      <c r="L59" s="296">
        <v>550</v>
      </c>
      <c r="M59" s="296">
        <v>493</v>
      </c>
      <c r="N59" s="296">
        <v>519</v>
      </c>
      <c r="O59" s="296">
        <v>613</v>
      </c>
      <c r="P59" s="296">
        <v>658</v>
      </c>
      <c r="Q59" s="296">
        <v>604</v>
      </c>
    </row>
    <row r="60" spans="1:17" x14ac:dyDescent="0.25">
      <c r="A60" t="s">
        <v>56</v>
      </c>
      <c r="B60" s="296">
        <v>98</v>
      </c>
      <c r="C60" s="296">
        <v>78</v>
      </c>
      <c r="D60" s="296">
        <v>93</v>
      </c>
      <c r="E60" s="296">
        <v>99</v>
      </c>
      <c r="F60" s="296">
        <v>87</v>
      </c>
      <c r="G60" s="296">
        <v>106</v>
      </c>
      <c r="H60" s="296">
        <v>107</v>
      </c>
      <c r="I60" s="296">
        <v>104</v>
      </c>
      <c r="J60" s="296">
        <v>124</v>
      </c>
      <c r="K60" s="296">
        <v>91</v>
      </c>
      <c r="L60" s="296">
        <v>105</v>
      </c>
      <c r="M60" s="296">
        <v>115</v>
      </c>
      <c r="N60" s="296">
        <v>110</v>
      </c>
      <c r="O60" s="296">
        <v>105</v>
      </c>
      <c r="P60" s="296">
        <v>89</v>
      </c>
      <c r="Q60" s="296">
        <v>106</v>
      </c>
    </row>
    <row r="61" spans="1:17" x14ac:dyDescent="0.25">
      <c r="A61" t="s">
        <v>57</v>
      </c>
      <c r="B61" s="296">
        <v>131</v>
      </c>
      <c r="C61" s="296">
        <v>141</v>
      </c>
      <c r="D61" s="296">
        <v>127</v>
      </c>
      <c r="E61" s="296">
        <v>178</v>
      </c>
      <c r="F61" s="296">
        <v>155</v>
      </c>
      <c r="G61" s="296">
        <v>147</v>
      </c>
      <c r="H61" s="296">
        <v>173</v>
      </c>
      <c r="I61" s="296">
        <v>183</v>
      </c>
      <c r="J61" s="296">
        <v>157</v>
      </c>
      <c r="K61" s="296">
        <v>124</v>
      </c>
      <c r="L61" s="296">
        <v>132</v>
      </c>
      <c r="M61" s="296">
        <v>114</v>
      </c>
      <c r="N61" s="296">
        <v>121</v>
      </c>
      <c r="O61" s="296">
        <v>99</v>
      </c>
      <c r="P61" s="296">
        <v>102</v>
      </c>
      <c r="Q61" s="296">
        <v>112</v>
      </c>
    </row>
    <row r="62" spans="1:17" x14ac:dyDescent="0.25">
      <c r="A62" t="s">
        <v>58</v>
      </c>
      <c r="B62" s="296">
        <v>194</v>
      </c>
      <c r="C62" s="296">
        <v>177</v>
      </c>
      <c r="D62" s="296">
        <v>139</v>
      </c>
      <c r="E62" s="296">
        <v>146</v>
      </c>
      <c r="F62" s="296">
        <v>190</v>
      </c>
      <c r="G62" s="296">
        <v>247</v>
      </c>
      <c r="H62" s="296">
        <v>343</v>
      </c>
      <c r="I62" s="296">
        <v>341</v>
      </c>
      <c r="J62" s="296">
        <v>356</v>
      </c>
      <c r="K62" s="296">
        <v>409</v>
      </c>
      <c r="L62" s="296">
        <v>352</v>
      </c>
      <c r="M62" s="296">
        <v>389</v>
      </c>
      <c r="N62" s="296">
        <v>338</v>
      </c>
      <c r="O62" s="296">
        <v>300</v>
      </c>
      <c r="P62" s="296">
        <v>260</v>
      </c>
      <c r="Q62" s="296">
        <v>240</v>
      </c>
    </row>
    <row r="63" spans="1:17" x14ac:dyDescent="0.25">
      <c r="A63" t="s">
        <v>59</v>
      </c>
      <c r="B63" s="296">
        <v>1420</v>
      </c>
      <c r="C63" s="296">
        <v>1355</v>
      </c>
      <c r="D63" s="296">
        <v>1282</v>
      </c>
      <c r="E63" s="296">
        <v>1295</v>
      </c>
      <c r="F63" s="296">
        <v>1252</v>
      </c>
      <c r="G63" s="296">
        <v>1239</v>
      </c>
      <c r="H63" s="296">
        <v>1247</v>
      </c>
      <c r="I63" s="296">
        <v>1283</v>
      </c>
      <c r="J63" s="296">
        <v>1055</v>
      </c>
      <c r="K63" s="296">
        <v>915</v>
      </c>
      <c r="L63" s="296">
        <v>715</v>
      </c>
      <c r="M63" s="296">
        <v>629</v>
      </c>
      <c r="N63" s="296">
        <v>632</v>
      </c>
      <c r="O63" s="296">
        <v>792</v>
      </c>
      <c r="P63" s="296">
        <v>822</v>
      </c>
      <c r="Q63" s="296">
        <v>814</v>
      </c>
    </row>
    <row r="64" spans="1:17" x14ac:dyDescent="0.25">
      <c r="A64" t="s">
        <v>60</v>
      </c>
      <c r="B64" s="296">
        <v>143</v>
      </c>
      <c r="C64" s="296">
        <v>150</v>
      </c>
      <c r="D64" s="296">
        <v>120</v>
      </c>
      <c r="E64" s="296">
        <v>115</v>
      </c>
      <c r="F64" s="296">
        <v>136</v>
      </c>
      <c r="G64" s="296">
        <v>171</v>
      </c>
      <c r="H64" s="296">
        <v>158</v>
      </c>
      <c r="I64" s="296">
        <v>165</v>
      </c>
      <c r="J64" s="296">
        <v>130</v>
      </c>
      <c r="K64" s="296">
        <v>125</v>
      </c>
      <c r="L64" s="296">
        <v>125</v>
      </c>
      <c r="M64" s="296">
        <v>132</v>
      </c>
      <c r="N64" s="296">
        <v>135</v>
      </c>
      <c r="O64" s="296">
        <v>134</v>
      </c>
      <c r="P64" s="296">
        <v>140</v>
      </c>
      <c r="Q64" s="296">
        <v>142</v>
      </c>
    </row>
    <row r="65" spans="1:17" x14ac:dyDescent="0.25">
      <c r="A65" t="s">
        <v>61</v>
      </c>
      <c r="B65" s="296">
        <v>55</v>
      </c>
      <c r="C65" s="296">
        <v>69</v>
      </c>
      <c r="D65" s="296">
        <v>63</v>
      </c>
      <c r="E65" s="296">
        <v>69</v>
      </c>
      <c r="F65" s="296">
        <v>77</v>
      </c>
      <c r="G65" s="296">
        <v>72</v>
      </c>
      <c r="H65" s="296">
        <v>93</v>
      </c>
      <c r="I65" s="296">
        <v>94</v>
      </c>
      <c r="J65" s="296">
        <v>91</v>
      </c>
      <c r="K65" s="296">
        <v>109</v>
      </c>
      <c r="L65" s="296">
        <v>94</v>
      </c>
      <c r="M65" s="296">
        <v>103</v>
      </c>
      <c r="N65" s="296">
        <v>107</v>
      </c>
      <c r="O65" s="296">
        <v>130</v>
      </c>
      <c r="P65" s="296">
        <v>111</v>
      </c>
      <c r="Q65" s="296">
        <v>96</v>
      </c>
    </row>
    <row r="66" spans="1:17" x14ac:dyDescent="0.25">
      <c r="A66" t="s">
        <v>62</v>
      </c>
      <c r="B66" s="296">
        <v>0</v>
      </c>
      <c r="C66" s="296">
        <v>0</v>
      </c>
      <c r="D66" s="296">
        <v>0</v>
      </c>
      <c r="E66" s="296">
        <v>0</v>
      </c>
      <c r="F66" s="296">
        <v>0</v>
      </c>
      <c r="G66" s="296">
        <v>3</v>
      </c>
      <c r="H66" s="296">
        <v>0</v>
      </c>
      <c r="I66" s="296">
        <v>1</v>
      </c>
      <c r="J66" s="296">
        <v>2</v>
      </c>
      <c r="K66" s="296">
        <v>2</v>
      </c>
      <c r="L66" s="296">
        <v>2</v>
      </c>
      <c r="M66" s="296">
        <v>3</v>
      </c>
      <c r="N66" s="296">
        <v>1</v>
      </c>
      <c r="O66" s="296">
        <v>0</v>
      </c>
      <c r="P66" s="296">
        <v>0</v>
      </c>
      <c r="Q66" s="296">
        <v>0</v>
      </c>
    </row>
    <row r="67" spans="1:17" x14ac:dyDescent="0.25">
      <c r="A67" t="s">
        <v>63</v>
      </c>
      <c r="B67" s="296">
        <v>15</v>
      </c>
      <c r="C67" s="296">
        <v>21</v>
      </c>
      <c r="D67" s="296">
        <v>20</v>
      </c>
      <c r="E67" s="296">
        <v>13</v>
      </c>
      <c r="F67" s="296">
        <v>20</v>
      </c>
      <c r="G67" s="296">
        <v>25</v>
      </c>
      <c r="H67" s="296">
        <v>29</v>
      </c>
      <c r="I67" s="296">
        <v>27</v>
      </c>
      <c r="J67" s="296">
        <v>28</v>
      </c>
      <c r="K67" s="296">
        <v>20</v>
      </c>
      <c r="L67" s="296">
        <v>27</v>
      </c>
      <c r="M67" s="296">
        <v>13</v>
      </c>
      <c r="N67" s="296">
        <v>9</v>
      </c>
      <c r="O67" s="296">
        <v>9</v>
      </c>
      <c r="P67" s="296">
        <v>13</v>
      </c>
      <c r="Q67" s="296">
        <v>16</v>
      </c>
    </row>
    <row r="68" spans="1:17" x14ac:dyDescent="0.25">
      <c r="A68" t="s">
        <v>64</v>
      </c>
      <c r="B68" s="296">
        <v>36</v>
      </c>
      <c r="C68" s="296">
        <v>37</v>
      </c>
      <c r="D68" s="296">
        <v>49</v>
      </c>
      <c r="E68" s="296">
        <v>63</v>
      </c>
      <c r="F68" s="296">
        <v>106</v>
      </c>
      <c r="G68" s="296">
        <v>102</v>
      </c>
      <c r="H68" s="296">
        <v>107</v>
      </c>
      <c r="I68" s="296">
        <v>101</v>
      </c>
      <c r="J68" s="296">
        <v>85</v>
      </c>
      <c r="K68" s="296">
        <v>81</v>
      </c>
      <c r="L68" s="296">
        <v>74</v>
      </c>
      <c r="M68" s="296">
        <v>85</v>
      </c>
      <c r="N68" s="296">
        <v>84</v>
      </c>
      <c r="O68" s="296">
        <v>105</v>
      </c>
      <c r="P68" s="296">
        <v>110</v>
      </c>
      <c r="Q68" s="296">
        <v>115</v>
      </c>
    </row>
    <row r="69" spans="1:17" x14ac:dyDescent="0.25">
      <c r="A69" t="s">
        <v>65</v>
      </c>
      <c r="B69" s="296">
        <v>144</v>
      </c>
      <c r="C69" s="296">
        <v>168</v>
      </c>
      <c r="D69" s="296">
        <v>181</v>
      </c>
      <c r="E69" s="296">
        <v>174</v>
      </c>
      <c r="F69" s="296">
        <v>131</v>
      </c>
      <c r="G69" s="296">
        <v>129</v>
      </c>
      <c r="H69" s="296">
        <v>149</v>
      </c>
      <c r="I69" s="296">
        <v>152</v>
      </c>
      <c r="J69" s="296">
        <v>165</v>
      </c>
      <c r="K69" s="296">
        <v>141</v>
      </c>
      <c r="L69" s="296">
        <v>161</v>
      </c>
      <c r="M69" s="296">
        <v>168</v>
      </c>
      <c r="N69" s="296">
        <v>166</v>
      </c>
      <c r="O69" s="296">
        <v>163</v>
      </c>
      <c r="P69" s="296">
        <v>162</v>
      </c>
      <c r="Q69" s="296">
        <v>160</v>
      </c>
    </row>
    <row r="70" spans="1:17" x14ac:dyDescent="0.25">
      <c r="A70" t="s">
        <v>66</v>
      </c>
      <c r="B70" s="296">
        <v>270</v>
      </c>
      <c r="C70" s="296">
        <v>232</v>
      </c>
      <c r="D70" s="296">
        <v>222</v>
      </c>
      <c r="E70" s="296">
        <v>226</v>
      </c>
      <c r="F70" s="296">
        <v>217</v>
      </c>
      <c r="G70" s="296">
        <v>221</v>
      </c>
      <c r="H70" s="296">
        <v>187</v>
      </c>
      <c r="I70" s="296">
        <v>205</v>
      </c>
      <c r="J70" s="296">
        <v>205</v>
      </c>
      <c r="K70" s="296">
        <v>228</v>
      </c>
      <c r="L70" s="296">
        <v>223</v>
      </c>
      <c r="M70" s="296">
        <v>229</v>
      </c>
      <c r="N70" s="296">
        <v>219</v>
      </c>
      <c r="O70" s="296">
        <v>276</v>
      </c>
      <c r="P70" s="296">
        <v>309</v>
      </c>
      <c r="Q70" s="296">
        <v>285</v>
      </c>
    </row>
    <row r="71" spans="1:17" x14ac:dyDescent="0.25">
      <c r="A71" t="s">
        <v>67</v>
      </c>
      <c r="B71" s="296">
        <v>44</v>
      </c>
      <c r="C71" s="296">
        <v>53</v>
      </c>
      <c r="D71" s="296">
        <v>31</v>
      </c>
      <c r="E71" s="296">
        <v>36</v>
      </c>
      <c r="F71" s="296">
        <v>64</v>
      </c>
      <c r="G71" s="296">
        <v>59</v>
      </c>
      <c r="H71" s="296">
        <v>55</v>
      </c>
      <c r="I71" s="296">
        <v>67</v>
      </c>
      <c r="J71" s="296">
        <v>58</v>
      </c>
      <c r="K71" s="296">
        <v>62</v>
      </c>
      <c r="L71" s="296">
        <v>60</v>
      </c>
      <c r="M71" s="296">
        <v>53</v>
      </c>
      <c r="N71" s="296">
        <v>44</v>
      </c>
      <c r="O71" s="296">
        <v>49</v>
      </c>
      <c r="P71" s="296">
        <v>51</v>
      </c>
      <c r="Q71" s="296">
        <v>50</v>
      </c>
    </row>
    <row r="72" spans="1:17" x14ac:dyDescent="0.25">
      <c r="A72" t="s">
        <v>68</v>
      </c>
      <c r="B72" s="296">
        <v>34</v>
      </c>
      <c r="C72" s="296">
        <v>35</v>
      </c>
      <c r="D72" s="296">
        <v>41</v>
      </c>
      <c r="E72" s="296">
        <v>39</v>
      </c>
      <c r="F72" s="296">
        <v>42</v>
      </c>
      <c r="G72" s="296">
        <v>47</v>
      </c>
      <c r="H72" s="296">
        <v>35</v>
      </c>
      <c r="I72" s="296">
        <v>54</v>
      </c>
      <c r="J72" s="296">
        <v>33</v>
      </c>
      <c r="K72" s="296">
        <v>33</v>
      </c>
      <c r="L72" s="296">
        <v>46</v>
      </c>
      <c r="M72" s="296">
        <v>49</v>
      </c>
      <c r="N72" s="296">
        <v>39</v>
      </c>
      <c r="O72" s="296">
        <v>33</v>
      </c>
      <c r="P72" s="296">
        <v>54</v>
      </c>
      <c r="Q72" s="296">
        <v>50</v>
      </c>
    </row>
    <row r="73" spans="1:17" x14ac:dyDescent="0.25">
      <c r="A73" t="s">
        <v>69</v>
      </c>
      <c r="B73" s="296">
        <v>1</v>
      </c>
      <c r="C73" s="296">
        <v>6</v>
      </c>
      <c r="D73" s="296">
        <v>7</v>
      </c>
      <c r="E73" s="296">
        <v>4</v>
      </c>
      <c r="F73" s="296">
        <v>7</v>
      </c>
      <c r="G73" s="296">
        <v>5</v>
      </c>
      <c r="H73" s="296">
        <v>3</v>
      </c>
      <c r="I73" s="296">
        <v>7</v>
      </c>
      <c r="J73" s="296">
        <v>7</v>
      </c>
      <c r="K73" s="296">
        <v>2</v>
      </c>
      <c r="L73" s="296">
        <v>3</v>
      </c>
      <c r="M73" s="296">
        <v>2</v>
      </c>
      <c r="N73" s="296">
        <v>4</v>
      </c>
      <c r="O73" s="296">
        <v>1</v>
      </c>
      <c r="P73" s="296">
        <v>22</v>
      </c>
      <c r="Q73" s="296">
        <v>15</v>
      </c>
    </row>
    <row r="74" spans="1:17" x14ac:dyDescent="0.25">
      <c r="A74" t="s">
        <v>70</v>
      </c>
      <c r="B74" s="296">
        <v>754</v>
      </c>
      <c r="C74" s="296">
        <v>701</v>
      </c>
      <c r="D74" s="296">
        <v>707</v>
      </c>
      <c r="E74" s="296">
        <v>689</v>
      </c>
      <c r="F74" s="296">
        <v>638</v>
      </c>
      <c r="G74" s="296">
        <v>684</v>
      </c>
      <c r="H74" s="296">
        <v>699</v>
      </c>
      <c r="I74" s="296">
        <v>713</v>
      </c>
      <c r="J74" s="296">
        <v>565</v>
      </c>
      <c r="K74" s="296">
        <v>644</v>
      </c>
      <c r="L74" s="296">
        <v>547</v>
      </c>
      <c r="M74" s="296">
        <v>535</v>
      </c>
      <c r="N74" s="296">
        <v>626</v>
      </c>
      <c r="O74" s="296">
        <v>622</v>
      </c>
      <c r="P74" s="296">
        <v>657</v>
      </c>
      <c r="Q74" s="296">
        <v>710</v>
      </c>
    </row>
    <row r="75" spans="1:17" x14ac:dyDescent="0.25">
      <c r="A75" t="s">
        <v>71</v>
      </c>
      <c r="B75" s="296">
        <v>13</v>
      </c>
      <c r="C75" s="296">
        <v>8</v>
      </c>
      <c r="D75" s="296">
        <v>9</v>
      </c>
      <c r="E75" s="296">
        <v>26</v>
      </c>
      <c r="F75" s="296">
        <v>20</v>
      </c>
      <c r="G75" s="296">
        <v>29</v>
      </c>
      <c r="H75" s="296">
        <v>31</v>
      </c>
      <c r="I75" s="296">
        <v>19</v>
      </c>
      <c r="J75" s="296">
        <v>8</v>
      </c>
      <c r="K75" s="296">
        <v>3</v>
      </c>
      <c r="L75" s="296">
        <v>11</v>
      </c>
      <c r="M75" s="296">
        <v>12</v>
      </c>
      <c r="N75" s="296">
        <v>14</v>
      </c>
      <c r="O75" s="296">
        <v>22</v>
      </c>
      <c r="P75" s="296">
        <v>23</v>
      </c>
      <c r="Q75" s="296">
        <v>23</v>
      </c>
    </row>
    <row r="76" spans="1:17" x14ac:dyDescent="0.25">
      <c r="A76" t="s">
        <v>72</v>
      </c>
      <c r="B76" s="296">
        <v>393</v>
      </c>
      <c r="C76" s="296">
        <v>431</v>
      </c>
      <c r="D76" s="296">
        <v>380</v>
      </c>
      <c r="E76" s="296">
        <v>365</v>
      </c>
      <c r="F76" s="296">
        <v>413</v>
      </c>
      <c r="G76" s="296">
        <v>410</v>
      </c>
      <c r="H76" s="296">
        <v>382</v>
      </c>
      <c r="I76" s="296">
        <v>418</v>
      </c>
      <c r="J76" s="296">
        <v>397</v>
      </c>
      <c r="K76" s="296">
        <v>364</v>
      </c>
      <c r="L76" s="296">
        <v>366</v>
      </c>
      <c r="M76" s="296">
        <v>469</v>
      </c>
      <c r="N76" s="296">
        <v>533</v>
      </c>
      <c r="O76" s="296">
        <v>515</v>
      </c>
      <c r="P76" s="296">
        <v>593</v>
      </c>
      <c r="Q76" s="296">
        <v>573</v>
      </c>
    </row>
    <row r="77" spans="1:17" x14ac:dyDescent="0.25">
      <c r="A77" t="s">
        <v>73</v>
      </c>
      <c r="B77" s="296">
        <v>163</v>
      </c>
      <c r="C77" s="296">
        <v>168</v>
      </c>
      <c r="D77" s="296">
        <v>171</v>
      </c>
      <c r="E77" s="296">
        <v>200</v>
      </c>
      <c r="F77" s="296">
        <v>216</v>
      </c>
      <c r="G77" s="296">
        <v>209</v>
      </c>
      <c r="H77" s="296">
        <v>228</v>
      </c>
      <c r="I77" s="296">
        <v>198</v>
      </c>
      <c r="J77" s="296">
        <v>169</v>
      </c>
      <c r="K77" s="296">
        <v>138</v>
      </c>
      <c r="L77" s="296">
        <v>105</v>
      </c>
      <c r="M77" s="296">
        <v>86</v>
      </c>
      <c r="N77" s="296">
        <v>90</v>
      </c>
      <c r="O77" s="296">
        <v>80</v>
      </c>
      <c r="P77" s="296">
        <v>88</v>
      </c>
      <c r="Q77" s="296">
        <v>88</v>
      </c>
    </row>
    <row r="78" spans="1:17" x14ac:dyDescent="0.25">
      <c r="A78" t="s">
        <v>74</v>
      </c>
      <c r="B78" s="296">
        <v>35</v>
      </c>
      <c r="C78" s="296">
        <v>32</v>
      </c>
      <c r="D78" s="296">
        <v>28</v>
      </c>
      <c r="E78" s="296">
        <v>34</v>
      </c>
      <c r="F78" s="296">
        <v>42</v>
      </c>
      <c r="G78" s="296">
        <v>49</v>
      </c>
      <c r="H78" s="296">
        <v>49</v>
      </c>
      <c r="I78" s="296">
        <v>52</v>
      </c>
      <c r="J78" s="296">
        <v>28</v>
      </c>
      <c r="K78" s="296">
        <v>32</v>
      </c>
      <c r="L78" s="296">
        <v>30</v>
      </c>
      <c r="M78" s="296">
        <v>27</v>
      </c>
      <c r="N78" s="296">
        <v>23</v>
      </c>
      <c r="O78" s="296">
        <v>28</v>
      </c>
      <c r="P78" s="296">
        <v>35</v>
      </c>
      <c r="Q78" s="296">
        <v>25</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1402</v>
      </c>
    </row>
    <row r="105" spans="1:1" x14ac:dyDescent="0.25">
      <c r="A105" s="636">
        <v>42610.589490740742</v>
      </c>
    </row>
  </sheetData>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8.90625" style="296" bestFit="1" customWidth="1"/>
    <col min="18" max="78" width="8.7265625" style="296"/>
  </cols>
  <sheetData>
    <row r="1" spans="1:17" x14ac:dyDescent="0.25">
      <c r="A1" t="str">
        <f>IF(ISBLANK(A15),"N.A",IF(ISNUMBER(A15),A15,IF(RIGHT(UPPER(TRIM(A15)),6)="MONTHS",UPPER(TRIM(A15)),DATEVALUE(LEFT(A15,FIND("-",A15)-1)))))</f>
        <v>N.A</v>
      </c>
      <c r="B1">
        <f t="shared" ref="B1:Q1" si="0">IF(ISBLANK(B15),"N.A",IF(ISNUMBER(B15),B15,IF(RIGHT(UPPER(TRIM(B15)),6)="MONTHS",UPPER(TRIM(B15)),DATEVALUE(LEFT(B15,FIND("-",B15)-1)))))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IF(ISBLANK(A15),"N.A.",IF(ISNUMBER(A15),A15,IF(RIGHT(UPPER(TRIM(A15)),6)="MONTHS",UPPER(TRIM(A15)),DATEVALUE(A3&amp;"/"&amp;IF(OR(A3=4,A3=6,A3=9,A3=11),30,IF(A3=2,28,31))&amp;"/"&amp;YEAR(RIGHT(A15,LEN(A15)-FIND("-",A15)))))))</f>
        <v>N.A.</v>
      </c>
      <c r="B2">
        <f t="shared" ref="B2:Q2" si="1">IF(ISBLANK(B15),"N.A.",IF(ISNUMBER(B15),B15,IF(RIGHT(UPPER(TRIM(B15)),6)="MONTHS",UPPER(TRIM(B15)),DATEVALUE(B3&amp;"/"&amp;IF(OR(B3=4,B3=6,B3=9,B3=11),30,IF(B3=2,28,31))&amp;"/"&amp;YEAR(RIGHT(B15,LEN(B15)-FIND("-",B15)))))))</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IF(OR(ISBLANK(A15),ISNUMBER(A15),RIGHT(UPPER(TRIM(A15)),6)="MONTHS"),"N.A.",MONTH(RIGHT(A15,LEN(A15)-FIND("-",A15))))</f>
        <v>N.A.</v>
      </c>
      <c r="B3" t="str">
        <f t="shared" ref="B3:Q3" si="2">IF(OR(ISBLANK(B15),ISNUMBER(B15),RIGHT(UPPER(TRIM(B15)),6)="MONTHS"),"N.A.",MONTH(RIGHT(B15,LEN(B15)-FIND("-",B15))))</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1881</v>
      </c>
    </row>
    <row r="12" spans="1:17" x14ac:dyDescent="0.25">
      <c r="A12" t="s">
        <v>1883</v>
      </c>
    </row>
    <row r="14" spans="1:17" x14ac:dyDescent="0.25">
      <c r="B14" s="296" t="s">
        <v>1797</v>
      </c>
    </row>
    <row r="15" spans="1:17" x14ac:dyDescent="0.25">
      <c r="B15" s="296">
        <v>36708</v>
      </c>
      <c r="C15" s="296">
        <v>37073</v>
      </c>
      <c r="D15" s="296">
        <v>37438</v>
      </c>
      <c r="E15" s="296">
        <v>37803</v>
      </c>
      <c r="F15" s="296">
        <v>38169</v>
      </c>
      <c r="G15" s="296">
        <v>38534</v>
      </c>
      <c r="H15" s="296">
        <v>38899</v>
      </c>
      <c r="I15" s="296">
        <v>39264</v>
      </c>
      <c r="J15" s="296">
        <v>39630</v>
      </c>
      <c r="K15" s="296">
        <v>39995</v>
      </c>
      <c r="L15" s="296">
        <v>40360</v>
      </c>
      <c r="M15" s="296">
        <v>40725</v>
      </c>
      <c r="N15" s="296">
        <v>41091</v>
      </c>
      <c r="O15" s="296">
        <v>41456</v>
      </c>
      <c r="P15" s="296">
        <v>41821</v>
      </c>
      <c r="Q15" s="296">
        <v>42186</v>
      </c>
    </row>
    <row r="16" spans="1:17" x14ac:dyDescent="0.25">
      <c r="B16" s="296" t="s">
        <v>1798</v>
      </c>
      <c r="C16" s="296" t="s">
        <v>1798</v>
      </c>
      <c r="D16" s="296" t="s">
        <v>1798</v>
      </c>
      <c r="E16" s="296" t="s">
        <v>1798</v>
      </c>
      <c r="F16" s="296" t="s">
        <v>1798</v>
      </c>
      <c r="G16" s="296" t="s">
        <v>1798</v>
      </c>
      <c r="H16" s="296" t="s">
        <v>1798</v>
      </c>
      <c r="I16" s="296" t="s">
        <v>1798</v>
      </c>
      <c r="J16" s="296" t="s">
        <v>1798</v>
      </c>
      <c r="K16" s="296" t="s">
        <v>1798</v>
      </c>
      <c r="L16" s="296" t="s">
        <v>1798</v>
      </c>
      <c r="M16" s="296" t="s">
        <v>1798</v>
      </c>
      <c r="N16" s="296" t="s">
        <v>1798</v>
      </c>
      <c r="O16" s="296" t="s">
        <v>1798</v>
      </c>
      <c r="P16" s="296" t="s">
        <v>1798</v>
      </c>
      <c r="Q16" s="296" t="s">
        <v>1798</v>
      </c>
    </row>
    <row r="17" spans="1:17" x14ac:dyDescent="0.25">
      <c r="A17" t="s">
        <v>484</v>
      </c>
    </row>
    <row r="18" spans="1:17" x14ac:dyDescent="0.25">
      <c r="A18" t="s">
        <v>485</v>
      </c>
      <c r="B18" s="296">
        <v>4083634</v>
      </c>
      <c r="C18" s="296">
        <v>4212042</v>
      </c>
      <c r="D18" s="296">
        <v>4326205</v>
      </c>
      <c r="E18" s="296">
        <v>4440874</v>
      </c>
      <c r="F18" s="296">
        <v>4532148</v>
      </c>
      <c r="G18" s="296">
        <v>4598698</v>
      </c>
      <c r="H18" s="296">
        <v>4658641</v>
      </c>
      <c r="I18" s="296">
        <v>4711232</v>
      </c>
      <c r="J18" s="296">
        <v>4748172</v>
      </c>
      <c r="K18" s="296">
        <v>4718325</v>
      </c>
      <c r="L18" s="296">
        <v>4747973</v>
      </c>
      <c r="M18" s="296">
        <v>4722627</v>
      </c>
      <c r="N18" s="296">
        <v>4697887</v>
      </c>
      <c r="O18" s="296">
        <v>4669624</v>
      </c>
      <c r="P18" s="296">
        <v>4675027</v>
      </c>
      <c r="Q18" s="296">
        <v>4675761</v>
      </c>
    </row>
    <row r="19" spans="1:17" x14ac:dyDescent="0.25">
      <c r="A19" t="s">
        <v>486</v>
      </c>
      <c r="B19" s="296">
        <v>92640</v>
      </c>
      <c r="C19" s="296">
        <v>96864</v>
      </c>
      <c r="D19" s="296">
        <v>99809</v>
      </c>
      <c r="E19" s="296">
        <v>101726</v>
      </c>
      <c r="F19" s="296">
        <v>102953</v>
      </c>
      <c r="G19" s="296">
        <v>103616</v>
      </c>
      <c r="H19" s="296">
        <v>104248</v>
      </c>
      <c r="I19" s="296">
        <v>105537</v>
      </c>
      <c r="J19" s="296">
        <v>106877</v>
      </c>
      <c r="K19" s="296">
        <v>107799</v>
      </c>
      <c r="L19" s="296">
        <v>108792</v>
      </c>
      <c r="M19" s="296">
        <v>108656</v>
      </c>
      <c r="N19" s="296">
        <v>108389</v>
      </c>
      <c r="O19" s="296">
        <v>107702</v>
      </c>
      <c r="P19" s="296">
        <v>107250</v>
      </c>
      <c r="Q19" s="296">
        <v>106907</v>
      </c>
    </row>
    <row r="20" spans="1:17" x14ac:dyDescent="0.25">
      <c r="A20" t="s">
        <v>487</v>
      </c>
      <c r="B20" s="296">
        <v>51</v>
      </c>
      <c r="C20" s="296">
        <v>50</v>
      </c>
      <c r="D20" s="296">
        <v>50</v>
      </c>
      <c r="E20" s="296">
        <v>45</v>
      </c>
      <c r="F20" s="296">
        <v>43</v>
      </c>
      <c r="G20" s="296">
        <v>36</v>
      </c>
      <c r="H20" s="296">
        <v>36</v>
      </c>
      <c r="I20" s="296">
        <v>33</v>
      </c>
      <c r="J20" s="296">
        <v>35</v>
      </c>
      <c r="K20" s="296">
        <v>37</v>
      </c>
      <c r="L20" s="296">
        <v>40</v>
      </c>
      <c r="M20" s="296">
        <v>38</v>
      </c>
      <c r="N20" s="296">
        <v>37</v>
      </c>
      <c r="O20" s="296">
        <v>37</v>
      </c>
      <c r="P20" s="296">
        <v>40</v>
      </c>
      <c r="Q20" s="296">
        <v>38</v>
      </c>
    </row>
    <row r="21" spans="1:17" x14ac:dyDescent="0.25">
      <c r="A21" t="s">
        <v>19</v>
      </c>
      <c r="B21" s="296">
        <v>896</v>
      </c>
      <c r="C21" s="296">
        <v>853</v>
      </c>
      <c r="D21" s="296">
        <v>917</v>
      </c>
      <c r="E21" s="296">
        <v>994</v>
      </c>
      <c r="F21" s="296">
        <v>1098</v>
      </c>
      <c r="G21" s="296">
        <v>1189</v>
      </c>
      <c r="H21" s="296">
        <v>1231</v>
      </c>
      <c r="I21" s="296">
        <v>1253</v>
      </c>
      <c r="J21" s="296">
        <v>1234</v>
      </c>
      <c r="K21" s="296">
        <v>1208</v>
      </c>
      <c r="L21" s="296">
        <v>1222</v>
      </c>
      <c r="M21" s="296">
        <v>1171</v>
      </c>
      <c r="N21" s="296">
        <v>1100</v>
      </c>
      <c r="O21" s="296">
        <v>1064</v>
      </c>
      <c r="P21" s="296">
        <v>1057</v>
      </c>
      <c r="Q21" s="296">
        <v>1080</v>
      </c>
    </row>
    <row r="22" spans="1:17" x14ac:dyDescent="0.25">
      <c r="A22" t="s">
        <v>20</v>
      </c>
      <c r="B22" s="296">
        <v>8298</v>
      </c>
      <c r="C22" s="296">
        <v>8404</v>
      </c>
      <c r="D22" s="296">
        <v>8469</v>
      </c>
      <c r="E22" s="296">
        <v>8678</v>
      </c>
      <c r="F22" s="296">
        <v>8844</v>
      </c>
      <c r="G22" s="296">
        <v>9158</v>
      </c>
      <c r="H22" s="296">
        <v>9417</v>
      </c>
      <c r="I22" s="296">
        <v>9719</v>
      </c>
      <c r="J22" s="296">
        <v>9923</v>
      </c>
      <c r="K22" s="296">
        <v>9868</v>
      </c>
      <c r="L22" s="296">
        <v>10738</v>
      </c>
      <c r="M22" s="296">
        <v>10631</v>
      </c>
      <c r="N22" s="296">
        <v>10535</v>
      </c>
      <c r="O22" s="296">
        <v>10421</v>
      </c>
      <c r="P22" s="296">
        <v>10650</v>
      </c>
      <c r="Q22" s="296">
        <v>10733</v>
      </c>
    </row>
    <row r="23" spans="1:17" x14ac:dyDescent="0.25">
      <c r="A23" t="s">
        <v>21</v>
      </c>
      <c r="B23" s="296">
        <v>1078</v>
      </c>
      <c r="C23" s="296">
        <v>1103</v>
      </c>
      <c r="D23" s="296">
        <v>1138</v>
      </c>
      <c r="E23" s="296">
        <v>1197</v>
      </c>
      <c r="F23" s="296">
        <v>1233</v>
      </c>
      <c r="G23" s="296">
        <v>1297</v>
      </c>
      <c r="H23" s="296">
        <v>1357</v>
      </c>
      <c r="I23" s="296">
        <v>1411</v>
      </c>
      <c r="J23" s="296">
        <v>1471</v>
      </c>
      <c r="K23" s="296">
        <v>1512</v>
      </c>
      <c r="L23" s="296">
        <v>1568</v>
      </c>
      <c r="M23" s="296">
        <v>1479</v>
      </c>
      <c r="N23" s="296">
        <v>1415</v>
      </c>
      <c r="O23" s="296">
        <v>1345</v>
      </c>
      <c r="P23" s="296">
        <v>1350</v>
      </c>
      <c r="Q23" s="296">
        <v>1362</v>
      </c>
    </row>
    <row r="24" spans="1:17" x14ac:dyDescent="0.25">
      <c r="A24" t="s">
        <v>22</v>
      </c>
      <c r="B24" s="296">
        <v>3553</v>
      </c>
      <c r="C24" s="296">
        <v>3600</v>
      </c>
      <c r="D24" s="296">
        <v>3656</v>
      </c>
      <c r="E24" s="296">
        <v>3736</v>
      </c>
      <c r="F24" s="296">
        <v>3847</v>
      </c>
      <c r="G24" s="296">
        <v>3968</v>
      </c>
      <c r="H24" s="296">
        <v>4108</v>
      </c>
      <c r="I24" s="296">
        <v>4238</v>
      </c>
      <c r="J24" s="296">
        <v>4346</v>
      </c>
      <c r="K24" s="296">
        <v>4439</v>
      </c>
      <c r="L24" s="296">
        <v>4482</v>
      </c>
      <c r="M24" s="296">
        <v>4457</v>
      </c>
      <c r="N24" s="296">
        <v>4416</v>
      </c>
      <c r="O24" s="296">
        <v>4396</v>
      </c>
      <c r="P24" s="296">
        <v>4424</v>
      </c>
      <c r="Q24" s="296">
        <v>4446</v>
      </c>
    </row>
    <row r="25" spans="1:17" x14ac:dyDescent="0.25">
      <c r="A25" t="s">
        <v>23</v>
      </c>
      <c r="B25" s="296">
        <v>63721</v>
      </c>
      <c r="C25" s="296">
        <v>66661</v>
      </c>
      <c r="D25" s="296">
        <v>68881</v>
      </c>
      <c r="E25" s="296">
        <v>71377</v>
      </c>
      <c r="F25" s="296">
        <v>73439</v>
      </c>
      <c r="G25" s="296">
        <v>75421</v>
      </c>
      <c r="H25" s="296">
        <v>77344</v>
      </c>
      <c r="I25" s="296">
        <v>79806</v>
      </c>
      <c r="J25" s="296">
        <v>82165</v>
      </c>
      <c r="K25" s="296">
        <v>83845</v>
      </c>
      <c r="L25" s="296">
        <v>87855</v>
      </c>
      <c r="M25" s="296">
        <v>87831</v>
      </c>
      <c r="N25" s="296">
        <v>87456</v>
      </c>
      <c r="O25" s="296">
        <v>87620</v>
      </c>
      <c r="P25" s="296">
        <v>88639</v>
      </c>
      <c r="Q25" s="296">
        <v>89170</v>
      </c>
    </row>
    <row r="26" spans="1:17" x14ac:dyDescent="0.25">
      <c r="A26" t="s">
        <v>24</v>
      </c>
      <c r="B26" s="296">
        <v>1087</v>
      </c>
      <c r="C26" s="296">
        <v>1109</v>
      </c>
      <c r="D26" s="296">
        <v>1136</v>
      </c>
      <c r="E26" s="296">
        <v>1166</v>
      </c>
      <c r="F26" s="296">
        <v>1193</v>
      </c>
      <c r="G26" s="296">
        <v>1204</v>
      </c>
      <c r="H26" s="296">
        <v>1212</v>
      </c>
      <c r="I26" s="296">
        <v>1242</v>
      </c>
      <c r="J26" s="296">
        <v>1254</v>
      </c>
      <c r="K26" s="296">
        <v>1236</v>
      </c>
      <c r="L26" s="296">
        <v>1359</v>
      </c>
      <c r="M26" s="296">
        <v>1336</v>
      </c>
      <c r="N26" s="296">
        <v>1326</v>
      </c>
      <c r="O26" s="296">
        <v>1285</v>
      </c>
      <c r="P26" s="296">
        <v>1260</v>
      </c>
      <c r="Q26" s="296">
        <v>1256</v>
      </c>
    </row>
    <row r="27" spans="1:17" x14ac:dyDescent="0.25">
      <c r="A27" t="s">
        <v>25</v>
      </c>
      <c r="B27" s="296">
        <v>5897</v>
      </c>
      <c r="C27" s="296">
        <v>6095</v>
      </c>
      <c r="D27" s="296">
        <v>6272</v>
      </c>
      <c r="E27" s="296">
        <v>6480</v>
      </c>
      <c r="F27" s="296">
        <v>6676</v>
      </c>
      <c r="G27" s="296">
        <v>6900</v>
      </c>
      <c r="H27" s="296">
        <v>7137</v>
      </c>
      <c r="I27" s="296">
        <v>7382</v>
      </c>
      <c r="J27" s="296">
        <v>7606</v>
      </c>
      <c r="K27" s="296">
        <v>7806</v>
      </c>
      <c r="L27" s="296">
        <v>7982</v>
      </c>
      <c r="M27" s="296">
        <v>7883</v>
      </c>
      <c r="N27" s="296">
        <v>7858</v>
      </c>
      <c r="O27" s="296">
        <v>7687</v>
      </c>
      <c r="P27" s="296">
        <v>7633</v>
      </c>
      <c r="Q27" s="296">
        <v>7526</v>
      </c>
    </row>
    <row r="28" spans="1:17" x14ac:dyDescent="0.25">
      <c r="A28" t="s">
        <v>26</v>
      </c>
      <c r="B28" s="296">
        <v>138755</v>
      </c>
      <c r="C28" s="296">
        <v>142018</v>
      </c>
      <c r="D28" s="296">
        <v>145804</v>
      </c>
      <c r="E28" s="296">
        <v>150427</v>
      </c>
      <c r="F28" s="296">
        <v>154257</v>
      </c>
      <c r="G28" s="296">
        <v>157542</v>
      </c>
      <c r="H28" s="296">
        <v>161581</v>
      </c>
      <c r="I28" s="296">
        <v>165017</v>
      </c>
      <c r="J28" s="296">
        <v>168311</v>
      </c>
      <c r="K28" s="296">
        <v>169413</v>
      </c>
      <c r="L28" s="296">
        <v>172106</v>
      </c>
      <c r="M28" s="296">
        <v>171814</v>
      </c>
      <c r="N28" s="296">
        <v>171957</v>
      </c>
      <c r="O28" s="296">
        <v>172324</v>
      </c>
      <c r="P28" s="296">
        <v>173723</v>
      </c>
      <c r="Q28" s="296">
        <v>174940</v>
      </c>
    </row>
    <row r="29" spans="1:17" x14ac:dyDescent="0.25">
      <c r="A29" t="s">
        <v>27</v>
      </c>
      <c r="B29" s="296">
        <v>3502</v>
      </c>
      <c r="C29" s="296">
        <v>3506</v>
      </c>
      <c r="D29" s="296">
        <v>3523</v>
      </c>
      <c r="E29" s="296">
        <v>3571</v>
      </c>
      <c r="F29" s="296">
        <v>3592</v>
      </c>
      <c r="G29" s="296">
        <v>3647</v>
      </c>
      <c r="H29" s="296">
        <v>3684</v>
      </c>
      <c r="I29" s="296">
        <v>3728</v>
      </c>
      <c r="J29" s="296">
        <v>3766</v>
      </c>
      <c r="K29" s="296">
        <v>3799</v>
      </c>
      <c r="L29" s="296">
        <v>4013</v>
      </c>
      <c r="M29" s="296">
        <v>3996</v>
      </c>
      <c r="N29" s="296">
        <v>3958</v>
      </c>
      <c r="O29" s="296">
        <v>3928</v>
      </c>
      <c r="P29" s="296">
        <v>3970</v>
      </c>
      <c r="Q29" s="296">
        <v>3980</v>
      </c>
    </row>
    <row r="30" spans="1:17" x14ac:dyDescent="0.25">
      <c r="A30" t="s">
        <v>28</v>
      </c>
      <c r="B30" s="296">
        <v>3173</v>
      </c>
      <c r="C30" s="296">
        <v>3242</v>
      </c>
      <c r="D30" s="296">
        <v>3436</v>
      </c>
      <c r="E30" s="296">
        <v>3549</v>
      </c>
      <c r="F30" s="296">
        <v>3678</v>
      </c>
      <c r="G30" s="296">
        <v>3759</v>
      </c>
      <c r="H30" s="296">
        <v>3894</v>
      </c>
      <c r="I30" s="296">
        <v>4000</v>
      </c>
      <c r="J30" s="296">
        <v>4192</v>
      </c>
      <c r="K30" s="296">
        <v>4162</v>
      </c>
      <c r="L30" s="296">
        <v>4515</v>
      </c>
      <c r="M30" s="296">
        <v>4520</v>
      </c>
      <c r="N30" s="296">
        <v>4426</v>
      </c>
      <c r="O30" s="296">
        <v>4445</v>
      </c>
      <c r="P30" s="296">
        <v>4649</v>
      </c>
      <c r="Q30" s="296">
        <v>4707</v>
      </c>
    </row>
    <row r="31" spans="1:17" x14ac:dyDescent="0.25">
      <c r="A31" t="s">
        <v>29</v>
      </c>
      <c r="B31" s="296">
        <v>36931</v>
      </c>
      <c r="C31" s="296">
        <v>37233</v>
      </c>
      <c r="D31" s="296">
        <v>37947</v>
      </c>
      <c r="E31" s="296">
        <v>39135</v>
      </c>
      <c r="F31" s="296">
        <v>40177</v>
      </c>
      <c r="G31" s="296">
        <v>41420</v>
      </c>
      <c r="H31" s="296">
        <v>42902</v>
      </c>
      <c r="I31" s="296">
        <v>44137</v>
      </c>
      <c r="J31" s="296">
        <v>44878</v>
      </c>
      <c r="K31" s="296">
        <v>44837</v>
      </c>
      <c r="L31" s="296">
        <v>45288</v>
      </c>
      <c r="M31" s="296">
        <v>45224</v>
      </c>
      <c r="N31" s="296">
        <v>44986</v>
      </c>
      <c r="O31" s="296">
        <v>44800</v>
      </c>
      <c r="P31" s="296">
        <v>45431</v>
      </c>
      <c r="Q31" s="296">
        <v>46229</v>
      </c>
    </row>
    <row r="32" spans="1:17" x14ac:dyDescent="0.25">
      <c r="A32" t="s">
        <v>30</v>
      </c>
      <c r="B32" s="296">
        <v>967</v>
      </c>
      <c r="C32" s="296">
        <v>995</v>
      </c>
      <c r="D32" s="296">
        <v>1042</v>
      </c>
      <c r="E32" s="296">
        <v>1081</v>
      </c>
      <c r="F32" s="296">
        <v>1113</v>
      </c>
      <c r="G32" s="296">
        <v>1145</v>
      </c>
      <c r="H32" s="296">
        <v>1189</v>
      </c>
      <c r="I32" s="296">
        <v>1228</v>
      </c>
      <c r="J32" s="296">
        <v>1269</v>
      </c>
      <c r="K32" s="296">
        <v>1332</v>
      </c>
      <c r="L32" s="296">
        <v>1404</v>
      </c>
      <c r="M32" s="296">
        <v>1387</v>
      </c>
      <c r="N32" s="296">
        <v>1403</v>
      </c>
      <c r="O32" s="296">
        <v>1384</v>
      </c>
      <c r="P32" s="296">
        <v>1365</v>
      </c>
      <c r="Q32" s="296">
        <v>1356</v>
      </c>
    </row>
    <row r="33" spans="1:17" x14ac:dyDescent="0.25">
      <c r="A33" t="s">
        <v>31</v>
      </c>
      <c r="B33" s="296">
        <v>105729</v>
      </c>
      <c r="C33" s="296">
        <v>110713</v>
      </c>
      <c r="D33" s="296">
        <v>116048</v>
      </c>
      <c r="E33" s="296">
        <v>122585</v>
      </c>
      <c r="F33" s="296">
        <v>129011</v>
      </c>
      <c r="G33" s="296">
        <v>135317</v>
      </c>
      <c r="H33" s="296">
        <v>142331</v>
      </c>
      <c r="I33" s="296">
        <v>147543</v>
      </c>
      <c r="J33" s="296">
        <v>150957</v>
      </c>
      <c r="K33" s="296">
        <v>153040</v>
      </c>
      <c r="L33" s="296">
        <v>156075</v>
      </c>
      <c r="M33" s="296">
        <v>155591</v>
      </c>
      <c r="N33" s="296">
        <v>155346</v>
      </c>
      <c r="O33" s="296">
        <v>155926</v>
      </c>
      <c r="P33" s="296">
        <v>156723</v>
      </c>
      <c r="Q33" s="296">
        <v>158802</v>
      </c>
    </row>
    <row r="34" spans="1:17" x14ac:dyDescent="0.25">
      <c r="A34" t="s">
        <v>32</v>
      </c>
      <c r="B34" s="296">
        <v>20432</v>
      </c>
      <c r="C34" s="296">
        <v>21090</v>
      </c>
      <c r="D34" s="296">
        <v>21709</v>
      </c>
      <c r="E34" s="296">
        <v>22572</v>
      </c>
      <c r="F34" s="296">
        <v>23382</v>
      </c>
      <c r="G34" s="296">
        <v>23908</v>
      </c>
      <c r="H34" s="296">
        <v>24534</v>
      </c>
      <c r="I34" s="296">
        <v>25140</v>
      </c>
      <c r="J34" s="296">
        <v>25602</v>
      </c>
      <c r="K34" s="296">
        <v>25610</v>
      </c>
      <c r="L34" s="296">
        <v>26924</v>
      </c>
      <c r="M34" s="296">
        <v>26738</v>
      </c>
      <c r="N34" s="296">
        <v>26524</v>
      </c>
      <c r="O34" s="296">
        <v>26441</v>
      </c>
      <c r="P34" s="296">
        <v>26733</v>
      </c>
      <c r="Q34" s="296">
        <v>26877</v>
      </c>
    </row>
    <row r="35" spans="1:17" x14ac:dyDescent="0.25">
      <c r="A35" t="s">
        <v>33</v>
      </c>
      <c r="B35" s="296">
        <v>2870</v>
      </c>
      <c r="C35" s="296">
        <v>3022</v>
      </c>
      <c r="D35" s="296">
        <v>3109</v>
      </c>
      <c r="E35" s="296">
        <v>3218</v>
      </c>
      <c r="F35" s="296">
        <v>3307</v>
      </c>
      <c r="G35" s="296">
        <v>3428</v>
      </c>
      <c r="H35" s="296">
        <v>3566</v>
      </c>
      <c r="I35" s="296">
        <v>3678</v>
      </c>
      <c r="J35" s="296">
        <v>3831</v>
      </c>
      <c r="K35" s="296">
        <v>4003</v>
      </c>
      <c r="L35" s="296">
        <v>4171</v>
      </c>
      <c r="M35" s="296">
        <v>4130</v>
      </c>
      <c r="N35" s="296">
        <v>4112</v>
      </c>
      <c r="O35" s="296">
        <v>4084</v>
      </c>
      <c r="P35" s="296">
        <v>4143</v>
      </c>
      <c r="Q35" s="296">
        <v>4202</v>
      </c>
    </row>
    <row r="36" spans="1:17" x14ac:dyDescent="0.25">
      <c r="A36" t="s">
        <v>34</v>
      </c>
      <c r="B36" s="296">
        <v>1124</v>
      </c>
      <c r="C36" s="296">
        <v>1161</v>
      </c>
      <c r="D36" s="296">
        <v>1166</v>
      </c>
      <c r="E36" s="296">
        <v>1194</v>
      </c>
      <c r="F36" s="296">
        <v>1194</v>
      </c>
      <c r="G36" s="296">
        <v>1170</v>
      </c>
      <c r="H36" s="296">
        <v>1147</v>
      </c>
      <c r="I36" s="296">
        <v>1139</v>
      </c>
      <c r="J36" s="296">
        <v>1084</v>
      </c>
      <c r="K36" s="296">
        <v>994</v>
      </c>
      <c r="L36" s="296">
        <v>1051</v>
      </c>
      <c r="M36" s="296">
        <v>917</v>
      </c>
      <c r="N36" s="296">
        <v>805</v>
      </c>
      <c r="O36" s="296">
        <v>739</v>
      </c>
      <c r="P36" s="296">
        <v>710</v>
      </c>
      <c r="Q36" s="296">
        <v>707</v>
      </c>
    </row>
    <row r="37" spans="1:17" x14ac:dyDescent="0.25">
      <c r="A37" t="s">
        <v>35</v>
      </c>
      <c r="B37" s="296">
        <v>1523980</v>
      </c>
      <c r="C37" s="296">
        <v>1550628</v>
      </c>
      <c r="D37" s="296">
        <v>1574135</v>
      </c>
      <c r="E37" s="296">
        <v>1590484</v>
      </c>
      <c r="F37" s="296">
        <v>1595365</v>
      </c>
      <c r="G37" s="296">
        <v>1589069</v>
      </c>
      <c r="H37" s="296">
        <v>1576625</v>
      </c>
      <c r="I37" s="296">
        <v>1562410</v>
      </c>
      <c r="J37" s="296">
        <v>1549892</v>
      </c>
      <c r="K37" s="296">
        <v>1512963</v>
      </c>
      <c r="L37" s="296">
        <v>1484601</v>
      </c>
      <c r="M37" s="296">
        <v>1466942</v>
      </c>
      <c r="N37" s="296">
        <v>1456305</v>
      </c>
      <c r="O37" s="296">
        <v>1441234</v>
      </c>
      <c r="P37" s="296">
        <v>1439053</v>
      </c>
      <c r="Q37" s="296">
        <v>1434059</v>
      </c>
    </row>
    <row r="38" spans="1:17" x14ac:dyDescent="0.25">
      <c r="A38" t="s">
        <v>36</v>
      </c>
      <c r="B38" s="296">
        <v>21954</v>
      </c>
      <c r="C38" s="296">
        <v>22723</v>
      </c>
      <c r="D38" s="296">
        <v>23490</v>
      </c>
      <c r="E38" s="296">
        <v>24724</v>
      </c>
      <c r="F38" s="296">
        <v>25856</v>
      </c>
      <c r="G38" s="296">
        <v>26875</v>
      </c>
      <c r="H38" s="296">
        <v>27972</v>
      </c>
      <c r="I38" s="296">
        <v>28947</v>
      </c>
      <c r="J38" s="296">
        <v>29571</v>
      </c>
      <c r="K38" s="296">
        <v>29555</v>
      </c>
      <c r="L38" s="296">
        <v>30066</v>
      </c>
      <c r="M38" s="296">
        <v>30142</v>
      </c>
      <c r="N38" s="296">
        <v>30142</v>
      </c>
      <c r="O38" s="296">
        <v>30268</v>
      </c>
      <c r="P38" s="296">
        <v>30388</v>
      </c>
      <c r="Q38" s="296">
        <v>30635</v>
      </c>
    </row>
    <row r="39" spans="1:17" x14ac:dyDescent="0.25">
      <c r="A39" t="s">
        <v>37</v>
      </c>
      <c r="B39" s="296">
        <v>7940</v>
      </c>
      <c r="C39" s="296">
        <v>8483</v>
      </c>
      <c r="D39" s="296">
        <v>8943</v>
      </c>
      <c r="E39" s="296">
        <v>9332</v>
      </c>
      <c r="F39" s="296">
        <v>9709</v>
      </c>
      <c r="G39" s="296">
        <v>9988</v>
      </c>
      <c r="H39" s="296">
        <v>10185</v>
      </c>
      <c r="I39" s="296">
        <v>10420</v>
      </c>
      <c r="J39" s="296">
        <v>10649</v>
      </c>
      <c r="K39" s="296">
        <v>10915</v>
      </c>
      <c r="L39" s="296">
        <v>11434</v>
      </c>
      <c r="M39" s="296">
        <v>11659</v>
      </c>
      <c r="N39" s="296">
        <v>11732</v>
      </c>
      <c r="O39" s="296">
        <v>11913</v>
      </c>
      <c r="P39" s="296">
        <v>12182</v>
      </c>
      <c r="Q39" s="296">
        <v>12403</v>
      </c>
    </row>
    <row r="40" spans="1:17" x14ac:dyDescent="0.25">
      <c r="A40" t="s">
        <v>38</v>
      </c>
      <c r="B40" s="296">
        <v>412</v>
      </c>
      <c r="C40" s="296">
        <v>410</v>
      </c>
      <c r="D40" s="296">
        <v>410</v>
      </c>
      <c r="E40" s="296">
        <v>420</v>
      </c>
      <c r="F40" s="296">
        <v>424</v>
      </c>
      <c r="G40" s="296">
        <v>436</v>
      </c>
      <c r="H40" s="296">
        <v>451</v>
      </c>
      <c r="I40" s="296">
        <v>467</v>
      </c>
      <c r="J40" s="296">
        <v>483</v>
      </c>
      <c r="K40" s="296">
        <v>513</v>
      </c>
      <c r="L40" s="296">
        <v>529</v>
      </c>
      <c r="M40" s="296">
        <v>472</v>
      </c>
      <c r="N40" s="296">
        <v>475</v>
      </c>
      <c r="O40" s="296">
        <v>467</v>
      </c>
      <c r="P40" s="296">
        <v>473</v>
      </c>
      <c r="Q40" s="296">
        <v>481</v>
      </c>
    </row>
    <row r="41" spans="1:17" x14ac:dyDescent="0.25">
      <c r="A41" t="s">
        <v>39</v>
      </c>
      <c r="B41" s="296">
        <v>6011</v>
      </c>
      <c r="C41" s="296">
        <v>6185</v>
      </c>
      <c r="D41" s="296">
        <v>6317</v>
      </c>
      <c r="E41" s="296">
        <v>6471</v>
      </c>
      <c r="F41" s="296">
        <v>6609</v>
      </c>
      <c r="G41" s="296">
        <v>6706</v>
      </c>
      <c r="H41" s="296">
        <v>6796</v>
      </c>
      <c r="I41" s="296">
        <v>6959</v>
      </c>
      <c r="J41" s="296">
        <v>7091</v>
      </c>
      <c r="K41" s="296">
        <v>7237</v>
      </c>
      <c r="L41" s="296">
        <v>7537</v>
      </c>
      <c r="M41" s="296">
        <v>7488</v>
      </c>
      <c r="N41" s="296">
        <v>7531</v>
      </c>
      <c r="O41" s="296">
        <v>7420</v>
      </c>
      <c r="P41" s="296">
        <v>7354</v>
      </c>
      <c r="Q41" s="296">
        <v>7320</v>
      </c>
    </row>
    <row r="42" spans="1:17" x14ac:dyDescent="0.25">
      <c r="A42" t="s">
        <v>40</v>
      </c>
      <c r="B42" s="296">
        <v>40191</v>
      </c>
      <c r="C42" s="296">
        <v>41685</v>
      </c>
      <c r="D42" s="296">
        <v>43146</v>
      </c>
      <c r="E42" s="296">
        <v>45031</v>
      </c>
      <c r="F42" s="296">
        <v>46781</v>
      </c>
      <c r="G42" s="296">
        <v>48264</v>
      </c>
      <c r="H42" s="296">
        <v>50117</v>
      </c>
      <c r="I42" s="296">
        <v>51726</v>
      </c>
      <c r="J42" s="296">
        <v>52898</v>
      </c>
      <c r="K42" s="296">
        <v>53191</v>
      </c>
      <c r="L42" s="296">
        <v>54009</v>
      </c>
      <c r="M42" s="296">
        <v>53830</v>
      </c>
      <c r="N42" s="296">
        <v>53470</v>
      </c>
      <c r="O42" s="296">
        <v>53147</v>
      </c>
      <c r="P42" s="296">
        <v>53267</v>
      </c>
      <c r="Q42" s="296">
        <v>53385</v>
      </c>
    </row>
    <row r="43" spans="1:17" x14ac:dyDescent="0.25">
      <c r="A43" t="s">
        <v>41</v>
      </c>
      <c r="B43" s="296">
        <v>504</v>
      </c>
      <c r="C43" s="296">
        <v>476</v>
      </c>
      <c r="D43" s="296">
        <v>460</v>
      </c>
      <c r="E43" s="296">
        <v>454</v>
      </c>
      <c r="F43" s="296">
        <v>456</v>
      </c>
      <c r="G43" s="296">
        <v>459</v>
      </c>
      <c r="H43" s="296">
        <v>471</v>
      </c>
      <c r="I43" s="296">
        <v>479</v>
      </c>
      <c r="J43" s="296">
        <v>505</v>
      </c>
      <c r="K43" s="296">
        <v>525</v>
      </c>
      <c r="L43" s="296">
        <v>537</v>
      </c>
      <c r="M43" s="296">
        <v>489</v>
      </c>
      <c r="N43" s="296">
        <v>432</v>
      </c>
      <c r="O43" s="296">
        <v>367</v>
      </c>
      <c r="P43" s="296">
        <v>342</v>
      </c>
      <c r="Q43" s="296">
        <v>334</v>
      </c>
    </row>
    <row r="44" spans="1:17" x14ac:dyDescent="0.25">
      <c r="A44" t="s">
        <v>42</v>
      </c>
      <c r="B44" s="296">
        <v>932</v>
      </c>
      <c r="C44" s="296">
        <v>990</v>
      </c>
      <c r="D44" s="296">
        <v>1045</v>
      </c>
      <c r="E44" s="296">
        <v>1083</v>
      </c>
      <c r="F44" s="296">
        <v>1113</v>
      </c>
      <c r="G44" s="296">
        <v>1129</v>
      </c>
      <c r="H44" s="296">
        <v>1181</v>
      </c>
      <c r="I44" s="296">
        <v>1180</v>
      </c>
      <c r="J44" s="296">
        <v>1150</v>
      </c>
      <c r="K44" s="296">
        <v>1157</v>
      </c>
      <c r="L44" s="296">
        <v>1393</v>
      </c>
      <c r="M44" s="296">
        <v>1400</v>
      </c>
      <c r="N44" s="296">
        <v>1392</v>
      </c>
      <c r="O44" s="296">
        <v>1386</v>
      </c>
      <c r="P44" s="296">
        <v>1405</v>
      </c>
      <c r="Q44" s="296">
        <v>1410</v>
      </c>
    </row>
    <row r="45" spans="1:17" x14ac:dyDescent="0.25">
      <c r="A45" t="s">
        <v>43</v>
      </c>
      <c r="B45" s="296">
        <v>70745</v>
      </c>
      <c r="C45" s="296">
        <v>72856</v>
      </c>
      <c r="D45" s="296">
        <v>74629</v>
      </c>
      <c r="E45" s="296">
        <v>76247</v>
      </c>
      <c r="F45" s="296">
        <v>77282</v>
      </c>
      <c r="G45" s="296">
        <v>77486</v>
      </c>
      <c r="H45" s="296">
        <v>77455</v>
      </c>
      <c r="I45" s="296">
        <v>77944</v>
      </c>
      <c r="J45" s="296">
        <v>78877</v>
      </c>
      <c r="K45" s="296">
        <v>79104</v>
      </c>
      <c r="L45" s="296">
        <v>80511</v>
      </c>
      <c r="M45" s="296">
        <v>80851</v>
      </c>
      <c r="N45" s="296">
        <v>80016</v>
      </c>
      <c r="O45" s="296">
        <v>79904</v>
      </c>
      <c r="P45" s="296">
        <v>80465</v>
      </c>
      <c r="Q45" s="296">
        <v>81037</v>
      </c>
    </row>
    <row r="46" spans="1:17" x14ac:dyDescent="0.25">
      <c r="A46" t="s">
        <v>44</v>
      </c>
      <c r="B46" s="296">
        <v>11314</v>
      </c>
      <c r="C46" s="296">
        <v>11730</v>
      </c>
      <c r="D46" s="296">
        <v>12240</v>
      </c>
      <c r="E46" s="296">
        <v>12708</v>
      </c>
      <c r="F46" s="296">
        <v>13028</v>
      </c>
      <c r="G46" s="296">
        <v>13297</v>
      </c>
      <c r="H46" s="296">
        <v>13644</v>
      </c>
      <c r="I46" s="296">
        <v>13935</v>
      </c>
      <c r="J46" s="296">
        <v>14201</v>
      </c>
      <c r="K46" s="296">
        <v>14204</v>
      </c>
      <c r="L46" s="296">
        <v>15302</v>
      </c>
      <c r="M46" s="296">
        <v>15266</v>
      </c>
      <c r="N46" s="296">
        <v>15206</v>
      </c>
      <c r="O46" s="296">
        <v>15164</v>
      </c>
      <c r="P46" s="296">
        <v>15227</v>
      </c>
      <c r="Q46" s="296">
        <v>15230</v>
      </c>
    </row>
    <row r="47" spans="1:17" x14ac:dyDescent="0.25">
      <c r="A47" t="s">
        <v>45</v>
      </c>
      <c r="B47" s="296">
        <v>2176</v>
      </c>
      <c r="C47" s="296">
        <v>2294</v>
      </c>
      <c r="D47" s="296">
        <v>2345</v>
      </c>
      <c r="E47" s="296">
        <v>2453</v>
      </c>
      <c r="F47" s="296">
        <v>2531</v>
      </c>
      <c r="G47" s="296">
        <v>2588</v>
      </c>
      <c r="H47" s="296">
        <v>2644</v>
      </c>
      <c r="I47" s="296">
        <v>2697</v>
      </c>
      <c r="J47" s="296">
        <v>2738</v>
      </c>
      <c r="K47" s="296">
        <v>2787</v>
      </c>
      <c r="L47" s="296">
        <v>2898</v>
      </c>
      <c r="M47" s="296">
        <v>2838</v>
      </c>
      <c r="N47" s="296">
        <v>2748</v>
      </c>
      <c r="O47" s="296">
        <v>2701</v>
      </c>
      <c r="P47" s="296">
        <v>2719</v>
      </c>
      <c r="Q47" s="296">
        <v>2740</v>
      </c>
    </row>
    <row r="48" spans="1:17" x14ac:dyDescent="0.25">
      <c r="A48" t="s">
        <v>46</v>
      </c>
      <c r="B48" s="296">
        <v>322385</v>
      </c>
      <c r="C48" s="296">
        <v>332512</v>
      </c>
      <c r="D48" s="296">
        <v>340193</v>
      </c>
      <c r="E48" s="296">
        <v>346361</v>
      </c>
      <c r="F48" s="296">
        <v>350210</v>
      </c>
      <c r="G48" s="296">
        <v>351180</v>
      </c>
      <c r="H48" s="296">
        <v>350440</v>
      </c>
      <c r="I48" s="296">
        <v>349915</v>
      </c>
      <c r="J48" s="296">
        <v>349437</v>
      </c>
      <c r="K48" s="296">
        <v>344705</v>
      </c>
      <c r="L48" s="296">
        <v>343178</v>
      </c>
      <c r="M48" s="296">
        <v>342497</v>
      </c>
      <c r="N48" s="296">
        <v>341067</v>
      </c>
      <c r="O48" s="296">
        <v>339194</v>
      </c>
      <c r="P48" s="296">
        <v>337322</v>
      </c>
      <c r="Q48" s="296">
        <v>336160</v>
      </c>
    </row>
    <row r="49" spans="1:17" x14ac:dyDescent="0.25">
      <c r="A49" t="s">
        <v>47</v>
      </c>
      <c r="B49" s="296">
        <v>9038</v>
      </c>
      <c r="C49" s="296">
        <v>9864</v>
      </c>
      <c r="D49" s="296">
        <v>10511</v>
      </c>
      <c r="E49" s="296">
        <v>11388</v>
      </c>
      <c r="F49" s="296">
        <v>12198</v>
      </c>
      <c r="G49" s="296">
        <v>12966</v>
      </c>
      <c r="H49" s="296">
        <v>13768</v>
      </c>
      <c r="I49" s="296">
        <v>14511</v>
      </c>
      <c r="J49" s="296">
        <v>15267</v>
      </c>
      <c r="K49" s="296">
        <v>15881</v>
      </c>
      <c r="L49" s="296">
        <v>16351</v>
      </c>
      <c r="M49" s="296">
        <v>16906</v>
      </c>
      <c r="N49" s="296">
        <v>17056</v>
      </c>
      <c r="O49" s="296">
        <v>17368</v>
      </c>
      <c r="P49" s="296">
        <v>17808</v>
      </c>
      <c r="Q49" s="296">
        <v>18128</v>
      </c>
    </row>
    <row r="50" spans="1:17" x14ac:dyDescent="0.25">
      <c r="A50" t="s">
        <v>48</v>
      </c>
      <c r="B50" s="296">
        <v>507</v>
      </c>
      <c r="C50" s="296">
        <v>498</v>
      </c>
      <c r="D50" s="296">
        <v>483</v>
      </c>
      <c r="E50" s="296">
        <v>482</v>
      </c>
      <c r="F50" s="296">
        <v>493</v>
      </c>
      <c r="G50" s="296">
        <v>496</v>
      </c>
      <c r="H50" s="296">
        <v>500</v>
      </c>
      <c r="I50" s="296">
        <v>509</v>
      </c>
      <c r="J50" s="296">
        <v>524</v>
      </c>
      <c r="K50" s="296">
        <v>530</v>
      </c>
      <c r="L50" s="296">
        <v>547</v>
      </c>
      <c r="M50" s="296">
        <v>522</v>
      </c>
      <c r="N50" s="296">
        <v>468</v>
      </c>
      <c r="O50" s="296">
        <v>421</v>
      </c>
      <c r="P50" s="296">
        <v>419</v>
      </c>
      <c r="Q50" s="296">
        <v>414</v>
      </c>
    </row>
    <row r="51" spans="1:17" x14ac:dyDescent="0.25">
      <c r="A51" t="s">
        <v>49</v>
      </c>
      <c r="B51" s="296">
        <v>231522</v>
      </c>
      <c r="C51" s="296">
        <v>246736</v>
      </c>
      <c r="D51" s="296">
        <v>262057</v>
      </c>
      <c r="E51" s="296">
        <v>281365</v>
      </c>
      <c r="F51" s="296">
        <v>300396</v>
      </c>
      <c r="G51" s="296">
        <v>318554</v>
      </c>
      <c r="H51" s="296">
        <v>338013</v>
      </c>
      <c r="I51" s="296">
        <v>352734</v>
      </c>
      <c r="J51" s="296">
        <v>361144</v>
      </c>
      <c r="K51" s="296">
        <v>363902</v>
      </c>
      <c r="L51" s="296">
        <v>368448</v>
      </c>
      <c r="M51" s="296">
        <v>366348</v>
      </c>
      <c r="N51" s="296">
        <v>363245</v>
      </c>
      <c r="O51" s="296">
        <v>358984</v>
      </c>
      <c r="P51" s="296">
        <v>357752</v>
      </c>
      <c r="Q51" s="296">
        <v>356141</v>
      </c>
    </row>
    <row r="52" spans="1:17" x14ac:dyDescent="0.25">
      <c r="A52" t="s">
        <v>50</v>
      </c>
      <c r="B52" s="296">
        <v>76903</v>
      </c>
      <c r="C52" s="296">
        <v>81859</v>
      </c>
      <c r="D52" s="296">
        <v>85738</v>
      </c>
      <c r="E52" s="296">
        <v>89822</v>
      </c>
      <c r="F52" s="296">
        <v>93297</v>
      </c>
      <c r="G52" s="296">
        <v>96233</v>
      </c>
      <c r="H52" s="296">
        <v>99394</v>
      </c>
      <c r="I52" s="296">
        <v>102678</v>
      </c>
      <c r="J52" s="296">
        <v>105240</v>
      </c>
      <c r="K52" s="296">
        <v>107176</v>
      </c>
      <c r="L52" s="296">
        <v>110979</v>
      </c>
      <c r="M52" s="296">
        <v>110783</v>
      </c>
      <c r="N52" s="296">
        <v>110007</v>
      </c>
      <c r="O52" s="296">
        <v>109839</v>
      </c>
      <c r="P52" s="296">
        <v>110634</v>
      </c>
      <c r="Q52" s="296">
        <v>110854</v>
      </c>
    </row>
    <row r="53" spans="1:17" x14ac:dyDescent="0.25">
      <c r="A53" t="s">
        <v>51</v>
      </c>
      <c r="B53" s="296">
        <v>9741</v>
      </c>
      <c r="C53" s="296">
        <v>9999</v>
      </c>
      <c r="D53" s="296">
        <v>10265</v>
      </c>
      <c r="E53" s="296">
        <v>10423</v>
      </c>
      <c r="F53" s="296">
        <v>10514</v>
      </c>
      <c r="G53" s="296">
        <v>10601</v>
      </c>
      <c r="H53" s="296">
        <v>10691</v>
      </c>
      <c r="I53" s="296">
        <v>10825</v>
      </c>
      <c r="J53" s="296">
        <v>10939</v>
      </c>
      <c r="K53" s="296">
        <v>11000</v>
      </c>
      <c r="L53" s="296">
        <v>11008</v>
      </c>
      <c r="M53" s="296">
        <v>10964</v>
      </c>
      <c r="N53" s="296">
        <v>10890</v>
      </c>
      <c r="O53" s="296">
        <v>10822</v>
      </c>
      <c r="P53" s="296">
        <v>10871</v>
      </c>
      <c r="Q53" s="296">
        <v>10901</v>
      </c>
    </row>
    <row r="54" spans="1:17" x14ac:dyDescent="0.25">
      <c r="A54" t="s">
        <v>52</v>
      </c>
      <c r="B54" s="296">
        <v>278475</v>
      </c>
      <c r="C54" s="296">
        <v>289221</v>
      </c>
      <c r="D54" s="296">
        <v>299060</v>
      </c>
      <c r="E54" s="296">
        <v>312073</v>
      </c>
      <c r="F54" s="296">
        <v>325032</v>
      </c>
      <c r="G54" s="296">
        <v>336424</v>
      </c>
      <c r="H54" s="296">
        <v>345917</v>
      </c>
      <c r="I54" s="296">
        <v>353380</v>
      </c>
      <c r="J54" s="296">
        <v>357210</v>
      </c>
      <c r="K54" s="296">
        <v>354837</v>
      </c>
      <c r="L54" s="296">
        <v>363601</v>
      </c>
      <c r="M54" s="296">
        <v>359985</v>
      </c>
      <c r="N54" s="296">
        <v>355395</v>
      </c>
      <c r="O54" s="296">
        <v>351098</v>
      </c>
      <c r="P54" s="296">
        <v>350315</v>
      </c>
      <c r="Q54" s="296">
        <v>348573</v>
      </c>
    </row>
    <row r="55" spans="1:17" x14ac:dyDescent="0.25">
      <c r="A55" t="s">
        <v>53</v>
      </c>
      <c r="B55" s="296">
        <v>277893</v>
      </c>
      <c r="C55" s="296">
        <v>289454</v>
      </c>
      <c r="D55" s="296">
        <v>300232</v>
      </c>
      <c r="E55" s="296">
        <v>309402</v>
      </c>
      <c r="F55" s="296">
        <v>315297</v>
      </c>
      <c r="G55" s="296">
        <v>318433</v>
      </c>
      <c r="H55" s="296">
        <v>320704</v>
      </c>
      <c r="I55" s="296">
        <v>324165</v>
      </c>
      <c r="J55" s="296">
        <v>326338</v>
      </c>
      <c r="K55" s="296">
        <v>321770</v>
      </c>
      <c r="L55" s="296">
        <v>329589</v>
      </c>
      <c r="M55" s="296">
        <v>329281</v>
      </c>
      <c r="N55" s="296">
        <v>328665</v>
      </c>
      <c r="O55" s="296">
        <v>327937</v>
      </c>
      <c r="P55" s="296">
        <v>329070</v>
      </c>
      <c r="Q55" s="296">
        <v>330214</v>
      </c>
    </row>
    <row r="56" spans="1:17" x14ac:dyDescent="0.25">
      <c r="A56" t="s">
        <v>54</v>
      </c>
      <c r="B56" s="296">
        <v>24566</v>
      </c>
      <c r="C56" s="296">
        <v>25446</v>
      </c>
      <c r="D56" s="296">
        <v>25960</v>
      </c>
      <c r="E56" s="296">
        <v>26100</v>
      </c>
      <c r="F56" s="296">
        <v>26037</v>
      </c>
      <c r="G56" s="296">
        <v>25773</v>
      </c>
      <c r="H56" s="296">
        <v>25414</v>
      </c>
      <c r="I56" s="296">
        <v>25230</v>
      </c>
      <c r="J56" s="296">
        <v>25008</v>
      </c>
      <c r="K56" s="296">
        <v>24210</v>
      </c>
      <c r="L56" s="296">
        <v>24408</v>
      </c>
      <c r="M56" s="296">
        <v>25169</v>
      </c>
      <c r="N56" s="296">
        <v>26115</v>
      </c>
      <c r="O56" s="296">
        <v>26907</v>
      </c>
      <c r="P56" s="296">
        <v>27766</v>
      </c>
      <c r="Q56" s="296">
        <v>28628</v>
      </c>
    </row>
    <row r="57" spans="1:17" x14ac:dyDescent="0.25">
      <c r="A57" t="s">
        <v>55</v>
      </c>
      <c r="B57" s="296">
        <v>69231</v>
      </c>
      <c r="C57" s="296">
        <v>73622</v>
      </c>
      <c r="D57" s="296">
        <v>77193</v>
      </c>
      <c r="E57" s="296">
        <v>81472</v>
      </c>
      <c r="F57" s="296">
        <v>85676</v>
      </c>
      <c r="G57" s="296">
        <v>89254</v>
      </c>
      <c r="H57" s="296">
        <v>92444</v>
      </c>
      <c r="I57" s="296">
        <v>95579</v>
      </c>
      <c r="J57" s="296">
        <v>97709</v>
      </c>
      <c r="K57" s="296">
        <v>99119</v>
      </c>
      <c r="L57" s="296">
        <v>101216</v>
      </c>
      <c r="M57" s="296">
        <v>101170</v>
      </c>
      <c r="N57" s="296">
        <v>100539</v>
      </c>
      <c r="O57" s="296">
        <v>99952</v>
      </c>
      <c r="P57" s="296">
        <v>100718</v>
      </c>
      <c r="Q57" s="296">
        <v>101089</v>
      </c>
    </row>
    <row r="58" spans="1:17" x14ac:dyDescent="0.25">
      <c r="A58" t="s">
        <v>56</v>
      </c>
      <c r="B58" s="296">
        <v>13717</v>
      </c>
      <c r="C58" s="296">
        <v>14213</v>
      </c>
      <c r="D58" s="296">
        <v>14668</v>
      </c>
      <c r="E58" s="296">
        <v>15226</v>
      </c>
      <c r="F58" s="296">
        <v>15896</v>
      </c>
      <c r="G58" s="296">
        <v>16397</v>
      </c>
      <c r="H58" s="296">
        <v>16951</v>
      </c>
      <c r="I58" s="296">
        <v>17449</v>
      </c>
      <c r="J58" s="296">
        <v>17856</v>
      </c>
      <c r="K58" s="296">
        <v>17554</v>
      </c>
      <c r="L58" s="296">
        <v>17978</v>
      </c>
      <c r="M58" s="296">
        <v>17842</v>
      </c>
      <c r="N58" s="296">
        <v>17737</v>
      </c>
      <c r="O58" s="296">
        <v>17650</v>
      </c>
      <c r="P58" s="296">
        <v>17693</v>
      </c>
      <c r="Q58" s="296">
        <v>17709</v>
      </c>
    </row>
    <row r="59" spans="1:17" x14ac:dyDescent="0.25">
      <c r="A59" t="s">
        <v>57</v>
      </c>
      <c r="B59" s="296">
        <v>50284</v>
      </c>
      <c r="C59" s="296">
        <v>51899</v>
      </c>
      <c r="D59" s="296">
        <v>52548</v>
      </c>
      <c r="E59" s="296">
        <v>52970</v>
      </c>
      <c r="F59" s="296">
        <v>53170</v>
      </c>
      <c r="G59" s="296">
        <v>53276</v>
      </c>
      <c r="H59" s="296">
        <v>53261</v>
      </c>
      <c r="I59" s="296">
        <v>53557</v>
      </c>
      <c r="J59" s="296">
        <v>54145</v>
      </c>
      <c r="K59" s="296">
        <v>54706</v>
      </c>
      <c r="L59" s="296">
        <v>54936</v>
      </c>
      <c r="M59" s="296">
        <v>54438</v>
      </c>
      <c r="N59" s="296">
        <v>53546</v>
      </c>
      <c r="O59" s="296">
        <v>53067</v>
      </c>
      <c r="P59" s="296">
        <v>53477</v>
      </c>
      <c r="Q59" s="296">
        <v>53363</v>
      </c>
    </row>
    <row r="60" spans="1:17" x14ac:dyDescent="0.25">
      <c r="A60" t="s">
        <v>58</v>
      </c>
      <c r="B60" s="296">
        <v>50265</v>
      </c>
      <c r="C60" s="296">
        <v>51667</v>
      </c>
      <c r="D60" s="296">
        <v>53011</v>
      </c>
      <c r="E60" s="296">
        <v>54230</v>
      </c>
      <c r="F60" s="296">
        <v>55460</v>
      </c>
      <c r="G60" s="296">
        <v>56506</v>
      </c>
      <c r="H60" s="296">
        <v>57944</v>
      </c>
      <c r="I60" s="296">
        <v>59411</v>
      </c>
      <c r="J60" s="296">
        <v>60514</v>
      </c>
      <c r="K60" s="296">
        <v>59790</v>
      </c>
      <c r="L60" s="296">
        <v>61002</v>
      </c>
      <c r="M60" s="296">
        <v>61365</v>
      </c>
      <c r="N60" s="296">
        <v>61735</v>
      </c>
      <c r="O60" s="296">
        <v>62254</v>
      </c>
      <c r="P60" s="296">
        <v>62596</v>
      </c>
      <c r="Q60" s="296">
        <v>63194</v>
      </c>
    </row>
    <row r="61" spans="1:17" x14ac:dyDescent="0.25">
      <c r="A61" t="s">
        <v>59</v>
      </c>
      <c r="B61" s="296">
        <v>137093</v>
      </c>
      <c r="C61" s="296">
        <v>142257</v>
      </c>
      <c r="D61" s="296">
        <v>144592</v>
      </c>
      <c r="E61" s="296">
        <v>146376</v>
      </c>
      <c r="F61" s="296">
        <v>147695</v>
      </c>
      <c r="G61" s="296">
        <v>148780</v>
      </c>
      <c r="H61" s="296">
        <v>150214</v>
      </c>
      <c r="I61" s="296">
        <v>152721</v>
      </c>
      <c r="J61" s="296">
        <v>155338</v>
      </c>
      <c r="K61" s="296">
        <v>156460</v>
      </c>
      <c r="L61" s="296">
        <v>157119</v>
      </c>
      <c r="M61" s="296">
        <v>157489</v>
      </c>
      <c r="N61" s="296">
        <v>157088</v>
      </c>
      <c r="O61" s="296">
        <v>156824</v>
      </c>
      <c r="P61" s="296">
        <v>157337</v>
      </c>
      <c r="Q61" s="296">
        <v>157370</v>
      </c>
    </row>
    <row r="62" spans="1:17" x14ac:dyDescent="0.25">
      <c r="A62" t="s">
        <v>60</v>
      </c>
      <c r="B62" s="296">
        <v>24771</v>
      </c>
      <c r="C62" s="296">
        <v>24862</v>
      </c>
      <c r="D62" s="296">
        <v>24999</v>
      </c>
      <c r="E62" s="296">
        <v>25187</v>
      </c>
      <c r="F62" s="296">
        <v>25477</v>
      </c>
      <c r="G62" s="296">
        <v>25820</v>
      </c>
      <c r="H62" s="296">
        <v>26386</v>
      </c>
      <c r="I62" s="296">
        <v>26983</v>
      </c>
      <c r="J62" s="296">
        <v>27466</v>
      </c>
      <c r="K62" s="296">
        <v>27111</v>
      </c>
      <c r="L62" s="296">
        <v>27609</v>
      </c>
      <c r="M62" s="296">
        <v>28236</v>
      </c>
      <c r="N62" s="296">
        <v>29244</v>
      </c>
      <c r="O62" s="296">
        <v>29901</v>
      </c>
      <c r="P62" s="296">
        <v>29781</v>
      </c>
      <c r="Q62" s="296">
        <v>30180</v>
      </c>
    </row>
    <row r="63" spans="1:17" x14ac:dyDescent="0.25">
      <c r="A63" t="s">
        <v>61</v>
      </c>
      <c r="B63" s="296">
        <v>3964</v>
      </c>
      <c r="C63" s="296">
        <v>4182</v>
      </c>
      <c r="D63" s="296">
        <v>4312</v>
      </c>
      <c r="E63" s="296">
        <v>4464</v>
      </c>
      <c r="F63" s="296">
        <v>4577</v>
      </c>
      <c r="G63" s="296">
        <v>4716</v>
      </c>
      <c r="H63" s="296">
        <v>4947</v>
      </c>
      <c r="I63" s="296">
        <v>5136</v>
      </c>
      <c r="J63" s="296">
        <v>5337</v>
      </c>
      <c r="K63" s="296">
        <v>5497</v>
      </c>
      <c r="L63" s="296">
        <v>5713</v>
      </c>
      <c r="M63" s="296">
        <v>5674</v>
      </c>
      <c r="N63" s="296">
        <v>5597</v>
      </c>
      <c r="O63" s="296">
        <v>5459</v>
      </c>
      <c r="P63" s="296">
        <v>5535</v>
      </c>
      <c r="Q63" s="296">
        <v>5495</v>
      </c>
    </row>
    <row r="64" spans="1:17" x14ac:dyDescent="0.25">
      <c r="A64" t="s">
        <v>62</v>
      </c>
      <c r="B64" s="296">
        <v>88</v>
      </c>
      <c r="C64" s="296">
        <v>86</v>
      </c>
      <c r="D64" s="296">
        <v>80</v>
      </c>
      <c r="E64" s="296">
        <v>77</v>
      </c>
      <c r="F64" s="296">
        <v>74</v>
      </c>
      <c r="G64" s="296">
        <v>74</v>
      </c>
      <c r="H64" s="296">
        <v>75</v>
      </c>
      <c r="I64" s="296">
        <v>72</v>
      </c>
      <c r="J64" s="296">
        <v>73</v>
      </c>
      <c r="K64" s="296">
        <v>73</v>
      </c>
      <c r="L64" s="296">
        <v>86</v>
      </c>
      <c r="M64" s="296">
        <v>80</v>
      </c>
      <c r="N64" s="296">
        <v>75</v>
      </c>
      <c r="O64" s="296">
        <v>73</v>
      </c>
      <c r="P64" s="296">
        <v>70</v>
      </c>
      <c r="Q64" s="296">
        <v>69</v>
      </c>
    </row>
    <row r="65" spans="1:17" x14ac:dyDescent="0.25">
      <c r="A65" t="s">
        <v>63</v>
      </c>
      <c r="B65" s="296">
        <v>1402</v>
      </c>
      <c r="C65" s="296">
        <v>1387</v>
      </c>
      <c r="D65" s="296">
        <v>1402</v>
      </c>
      <c r="E65" s="296">
        <v>1434</v>
      </c>
      <c r="F65" s="296">
        <v>1471</v>
      </c>
      <c r="G65" s="296">
        <v>1501</v>
      </c>
      <c r="H65" s="296">
        <v>1523</v>
      </c>
      <c r="I65" s="296">
        <v>1553</v>
      </c>
      <c r="J65" s="296">
        <v>1594</v>
      </c>
      <c r="K65" s="296">
        <v>1663</v>
      </c>
      <c r="L65" s="296">
        <v>1704</v>
      </c>
      <c r="M65" s="296">
        <v>1705</v>
      </c>
      <c r="N65" s="296">
        <v>1768</v>
      </c>
      <c r="O65" s="296">
        <v>1704</v>
      </c>
      <c r="P65" s="296">
        <v>1687</v>
      </c>
      <c r="Q65" s="296">
        <v>1668</v>
      </c>
    </row>
    <row r="66" spans="1:17" x14ac:dyDescent="0.25">
      <c r="A66" t="s">
        <v>64</v>
      </c>
      <c r="B66" s="296">
        <v>27448</v>
      </c>
      <c r="C66" s="296">
        <v>28593</v>
      </c>
      <c r="D66" s="296">
        <v>29512</v>
      </c>
      <c r="E66" s="296">
        <v>30259</v>
      </c>
      <c r="F66" s="296">
        <v>31085</v>
      </c>
      <c r="G66" s="296">
        <v>31557</v>
      </c>
      <c r="H66" s="296">
        <v>32180</v>
      </c>
      <c r="I66" s="296">
        <v>32797</v>
      </c>
      <c r="J66" s="296">
        <v>33303</v>
      </c>
      <c r="K66" s="296">
        <v>33574</v>
      </c>
      <c r="L66" s="296">
        <v>35296</v>
      </c>
      <c r="M66" s="296">
        <v>34960</v>
      </c>
      <c r="N66" s="296">
        <v>34970</v>
      </c>
      <c r="O66" s="296">
        <v>34960</v>
      </c>
      <c r="P66" s="296">
        <v>35002</v>
      </c>
      <c r="Q66" s="296">
        <v>34947</v>
      </c>
    </row>
    <row r="67" spans="1:17" x14ac:dyDescent="0.25">
      <c r="A67" t="s">
        <v>65</v>
      </c>
      <c r="B67" s="296">
        <v>30497</v>
      </c>
      <c r="C67" s="296">
        <v>32046</v>
      </c>
      <c r="D67" s="296">
        <v>33146</v>
      </c>
      <c r="E67" s="296">
        <v>34640</v>
      </c>
      <c r="F67" s="296">
        <v>35969</v>
      </c>
      <c r="G67" s="296">
        <v>37019</v>
      </c>
      <c r="H67" s="296">
        <v>38153</v>
      </c>
      <c r="I67" s="296">
        <v>39420</v>
      </c>
      <c r="J67" s="296">
        <v>40616</v>
      </c>
      <c r="K67" s="296">
        <v>41796</v>
      </c>
      <c r="L67" s="296">
        <v>43128</v>
      </c>
      <c r="M67" s="296">
        <v>43221</v>
      </c>
      <c r="N67" s="296">
        <v>43099</v>
      </c>
      <c r="O67" s="296">
        <v>43027</v>
      </c>
      <c r="P67" s="296">
        <v>43368</v>
      </c>
      <c r="Q67" s="296">
        <v>43493</v>
      </c>
    </row>
    <row r="68" spans="1:17" x14ac:dyDescent="0.25">
      <c r="A68" t="s">
        <v>66</v>
      </c>
      <c r="B68" s="296">
        <v>60463</v>
      </c>
      <c r="C68" s="296">
        <v>63455</v>
      </c>
      <c r="D68" s="296">
        <v>66115</v>
      </c>
      <c r="E68" s="296">
        <v>68840</v>
      </c>
      <c r="F68" s="296">
        <v>71188</v>
      </c>
      <c r="G68" s="296">
        <v>73868</v>
      </c>
      <c r="H68" s="296">
        <v>76015</v>
      </c>
      <c r="I68" s="296">
        <v>78005</v>
      </c>
      <c r="J68" s="296">
        <v>79270</v>
      </c>
      <c r="K68" s="296">
        <v>80131</v>
      </c>
      <c r="L68" s="296">
        <v>81867</v>
      </c>
      <c r="M68" s="296">
        <v>81474</v>
      </c>
      <c r="N68" s="296">
        <v>81129</v>
      </c>
      <c r="O68" s="296">
        <v>80709</v>
      </c>
      <c r="P68" s="296">
        <v>80906</v>
      </c>
      <c r="Q68" s="296">
        <v>80982</v>
      </c>
    </row>
    <row r="69" spans="1:17" x14ac:dyDescent="0.25">
      <c r="A69" t="s">
        <v>67</v>
      </c>
      <c r="B69" s="296">
        <v>7180</v>
      </c>
      <c r="C69" s="296">
        <v>7384</v>
      </c>
      <c r="D69" s="296">
        <v>7730</v>
      </c>
      <c r="E69" s="296">
        <v>8095</v>
      </c>
      <c r="F69" s="296">
        <v>8445</v>
      </c>
      <c r="G69" s="296">
        <v>8830</v>
      </c>
      <c r="H69" s="296">
        <v>9293</v>
      </c>
      <c r="I69" s="296">
        <v>9628</v>
      </c>
      <c r="J69" s="296">
        <v>9930</v>
      </c>
      <c r="K69" s="296">
        <v>10219</v>
      </c>
      <c r="L69" s="296">
        <v>10397</v>
      </c>
      <c r="M69" s="296">
        <v>10282</v>
      </c>
      <c r="N69" s="296">
        <v>10462</v>
      </c>
      <c r="O69" s="296">
        <v>10392</v>
      </c>
      <c r="P69" s="296">
        <v>10290</v>
      </c>
      <c r="Q69" s="296">
        <v>10264</v>
      </c>
    </row>
    <row r="70" spans="1:17" x14ac:dyDescent="0.25">
      <c r="A70" t="s">
        <v>68</v>
      </c>
      <c r="B70" s="296">
        <v>4067</v>
      </c>
      <c r="C70" s="296">
        <v>4125</v>
      </c>
      <c r="D70" s="296">
        <v>4238</v>
      </c>
      <c r="E70" s="296">
        <v>4400</v>
      </c>
      <c r="F70" s="296">
        <v>4565</v>
      </c>
      <c r="G70" s="296">
        <v>4750</v>
      </c>
      <c r="H70" s="296">
        <v>4947</v>
      </c>
      <c r="I70" s="296">
        <v>5102</v>
      </c>
      <c r="J70" s="296">
        <v>5287</v>
      </c>
      <c r="K70" s="296">
        <v>5483</v>
      </c>
      <c r="L70" s="296">
        <v>5619</v>
      </c>
      <c r="M70" s="296">
        <v>5556</v>
      </c>
      <c r="N70" s="296">
        <v>5519</v>
      </c>
      <c r="O70" s="296">
        <v>5486</v>
      </c>
      <c r="P70" s="296">
        <v>5479</v>
      </c>
      <c r="Q70" s="296">
        <v>5478</v>
      </c>
    </row>
    <row r="71" spans="1:17" x14ac:dyDescent="0.25">
      <c r="A71" t="s">
        <v>69</v>
      </c>
      <c r="B71" s="296">
        <v>211</v>
      </c>
      <c r="C71" s="296">
        <v>220</v>
      </c>
      <c r="D71" s="296">
        <v>242</v>
      </c>
      <c r="E71" s="296">
        <v>249</v>
      </c>
      <c r="F71" s="296">
        <v>264</v>
      </c>
      <c r="G71" s="296">
        <v>278</v>
      </c>
      <c r="H71" s="296">
        <v>279</v>
      </c>
      <c r="I71" s="296">
        <v>295</v>
      </c>
      <c r="J71" s="296">
        <v>303</v>
      </c>
      <c r="K71" s="296">
        <v>319</v>
      </c>
      <c r="L71" s="296">
        <v>343</v>
      </c>
      <c r="M71" s="296">
        <v>332</v>
      </c>
      <c r="N71" s="296">
        <v>315</v>
      </c>
      <c r="O71" s="296">
        <v>296</v>
      </c>
      <c r="P71" s="296">
        <v>290</v>
      </c>
      <c r="Q71" s="296">
        <v>276</v>
      </c>
    </row>
    <row r="72" spans="1:17" x14ac:dyDescent="0.25">
      <c r="A72" t="s">
        <v>70</v>
      </c>
      <c r="B72" s="296">
        <v>79478</v>
      </c>
      <c r="C72" s="296">
        <v>81224</v>
      </c>
      <c r="D72" s="296">
        <v>83740</v>
      </c>
      <c r="E72" s="296">
        <v>86918</v>
      </c>
      <c r="F72" s="296">
        <v>90146</v>
      </c>
      <c r="G72" s="296">
        <v>93239</v>
      </c>
      <c r="H72" s="296">
        <v>96186</v>
      </c>
      <c r="I72" s="296">
        <v>99135</v>
      </c>
      <c r="J72" s="296">
        <v>102077</v>
      </c>
      <c r="K72" s="296">
        <v>104347</v>
      </c>
      <c r="L72" s="296">
        <v>105705</v>
      </c>
      <c r="M72" s="296">
        <v>105571</v>
      </c>
      <c r="N72" s="296">
        <v>105613</v>
      </c>
      <c r="O72" s="296">
        <v>104981</v>
      </c>
      <c r="P72" s="296">
        <v>105864</v>
      </c>
      <c r="Q72" s="296">
        <v>106358</v>
      </c>
    </row>
    <row r="73" spans="1:17" x14ac:dyDescent="0.25">
      <c r="A73" t="s">
        <v>71</v>
      </c>
      <c r="B73" s="296">
        <v>1186</v>
      </c>
      <c r="C73" s="296">
        <v>1270</v>
      </c>
      <c r="D73" s="296">
        <v>1306</v>
      </c>
      <c r="E73" s="296">
        <v>1348</v>
      </c>
      <c r="F73" s="296">
        <v>1372</v>
      </c>
      <c r="G73" s="296">
        <v>1396</v>
      </c>
      <c r="H73" s="296">
        <v>1429</v>
      </c>
      <c r="I73" s="296">
        <v>1437</v>
      </c>
      <c r="J73" s="296">
        <v>1447</v>
      </c>
      <c r="K73" s="296">
        <v>1439</v>
      </c>
      <c r="L73" s="296">
        <v>1529</v>
      </c>
      <c r="M73" s="296">
        <v>1511</v>
      </c>
      <c r="N73" s="296">
        <v>1440</v>
      </c>
      <c r="O73" s="296">
        <v>1446</v>
      </c>
      <c r="P73" s="296">
        <v>1426</v>
      </c>
      <c r="Q73" s="296">
        <v>1405</v>
      </c>
    </row>
    <row r="74" spans="1:17" x14ac:dyDescent="0.25">
      <c r="A74" t="s">
        <v>72</v>
      </c>
      <c r="B74" s="296">
        <v>93781</v>
      </c>
      <c r="C74" s="296">
        <v>96562</v>
      </c>
      <c r="D74" s="296">
        <v>99600</v>
      </c>
      <c r="E74" s="296">
        <v>102313</v>
      </c>
      <c r="F74" s="296">
        <v>104286</v>
      </c>
      <c r="G74" s="296">
        <v>105653</v>
      </c>
      <c r="H74" s="296">
        <v>107503</v>
      </c>
      <c r="I74" s="296">
        <v>109077</v>
      </c>
      <c r="J74" s="296">
        <v>110612</v>
      </c>
      <c r="K74" s="296">
        <v>110701</v>
      </c>
      <c r="L74" s="296">
        <v>112429</v>
      </c>
      <c r="M74" s="296">
        <v>112501</v>
      </c>
      <c r="N74" s="296">
        <v>112104</v>
      </c>
      <c r="O74" s="296">
        <v>112029</v>
      </c>
      <c r="P74" s="296">
        <v>111711</v>
      </c>
      <c r="Q74" s="296">
        <v>111897</v>
      </c>
    </row>
    <row r="75" spans="1:17" x14ac:dyDescent="0.25">
      <c r="A75" t="s">
        <v>73</v>
      </c>
      <c r="B75" s="296">
        <v>16168</v>
      </c>
      <c r="C75" s="296">
        <v>16516</v>
      </c>
      <c r="D75" s="296">
        <v>17011</v>
      </c>
      <c r="E75" s="296">
        <v>17553</v>
      </c>
      <c r="F75" s="296">
        <v>18093</v>
      </c>
      <c r="G75" s="296">
        <v>18609</v>
      </c>
      <c r="H75" s="296">
        <v>19250</v>
      </c>
      <c r="I75" s="296">
        <v>19935</v>
      </c>
      <c r="J75" s="296">
        <v>20392</v>
      </c>
      <c r="K75" s="296">
        <v>20044</v>
      </c>
      <c r="L75" s="296">
        <v>20323</v>
      </c>
      <c r="M75" s="296">
        <v>20170</v>
      </c>
      <c r="N75" s="296">
        <v>20166</v>
      </c>
      <c r="O75" s="296">
        <v>20020</v>
      </c>
      <c r="P75" s="296">
        <v>19981</v>
      </c>
      <c r="Q75" s="296">
        <v>19917</v>
      </c>
    </row>
    <row r="76" spans="1:17" x14ac:dyDescent="0.25">
      <c r="A76" t="s">
        <v>74</v>
      </c>
      <c r="B76" s="296">
        <v>4449</v>
      </c>
      <c r="C76" s="296">
        <v>4702</v>
      </c>
      <c r="D76" s="296">
        <v>4990</v>
      </c>
      <c r="E76" s="296">
        <v>5267</v>
      </c>
      <c r="F76" s="296">
        <v>5575</v>
      </c>
      <c r="G76" s="296">
        <v>6092</v>
      </c>
      <c r="H76" s="296">
        <v>6357</v>
      </c>
      <c r="I76" s="296">
        <v>6598</v>
      </c>
      <c r="J76" s="296">
        <v>6941</v>
      </c>
      <c r="K76" s="296">
        <v>7197</v>
      </c>
      <c r="L76" s="296">
        <v>7463</v>
      </c>
      <c r="M76" s="296">
        <v>7419</v>
      </c>
      <c r="N76" s="296">
        <v>7335</v>
      </c>
      <c r="O76" s="296">
        <v>7225</v>
      </c>
      <c r="P76" s="296">
        <v>7234</v>
      </c>
      <c r="Q76" s="296">
        <v>7242</v>
      </c>
    </row>
    <row r="78" spans="1:17" x14ac:dyDescent="0.25">
      <c r="A78" t="s">
        <v>2004</v>
      </c>
    </row>
    <row r="80" spans="1:17" x14ac:dyDescent="0.25">
      <c r="A80" t="s">
        <v>1877</v>
      </c>
    </row>
    <row r="82" spans="1:1" x14ac:dyDescent="0.25">
      <c r="A82" t="s">
        <v>1878</v>
      </c>
    </row>
    <row r="84" spans="1:1" x14ac:dyDescent="0.25">
      <c r="A84" t="s">
        <v>1879</v>
      </c>
    </row>
    <row r="86" spans="1:1" x14ac:dyDescent="0.25">
      <c r="A86" t="s">
        <v>2013</v>
      </c>
    </row>
    <row r="103" spans="1:1" x14ac:dyDescent="0.25">
      <c r="A103" t="s">
        <v>1403</v>
      </c>
    </row>
    <row r="105" spans="1:1" x14ac:dyDescent="0.25">
      <c r="A105" s="636">
        <v>42610.589525462965</v>
      </c>
    </row>
  </sheetData>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638" bestFit="1" customWidth="1"/>
    <col min="3" max="78" width="8.7265625" style="638"/>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1874</v>
      </c>
    </row>
    <row r="12" spans="1:17" x14ac:dyDescent="0.25">
      <c r="A12" t="s">
        <v>1795</v>
      </c>
    </row>
    <row r="14" spans="1:17" x14ac:dyDescent="0.25">
      <c r="A14" t="s">
        <v>1884</v>
      </c>
    </row>
    <row r="16" spans="1:17" x14ac:dyDescent="0.25">
      <c r="B16" s="638" t="s">
        <v>1797</v>
      </c>
    </row>
    <row r="17" spans="1:17" x14ac:dyDescent="0.25">
      <c r="B17" s="638">
        <v>36708</v>
      </c>
      <c r="C17" s="638">
        <v>37073</v>
      </c>
      <c r="D17" s="638">
        <v>37438</v>
      </c>
      <c r="E17" s="638">
        <v>37803</v>
      </c>
      <c r="F17" s="638">
        <v>38169</v>
      </c>
      <c r="G17" s="638">
        <v>38534</v>
      </c>
      <c r="H17" s="638">
        <v>38899</v>
      </c>
      <c r="I17" s="638">
        <v>39264</v>
      </c>
      <c r="J17" s="638">
        <v>39630</v>
      </c>
      <c r="K17" s="638">
        <v>39995</v>
      </c>
      <c r="L17" s="638">
        <v>40360</v>
      </c>
      <c r="M17" s="638">
        <v>40725</v>
      </c>
      <c r="N17" s="638">
        <v>41091</v>
      </c>
      <c r="O17" s="638">
        <v>41456</v>
      </c>
      <c r="P17" s="638">
        <v>41821</v>
      </c>
      <c r="Q17" s="638">
        <v>42186</v>
      </c>
    </row>
    <row r="18" spans="1:17" x14ac:dyDescent="0.25">
      <c r="B18" s="638" t="s">
        <v>1876</v>
      </c>
      <c r="C18" s="638" t="s">
        <v>1876</v>
      </c>
      <c r="D18" s="638" t="s">
        <v>1876</v>
      </c>
      <c r="E18" s="638" t="s">
        <v>1876</v>
      </c>
      <c r="F18" s="638" t="s">
        <v>1876</v>
      </c>
      <c r="G18" s="638" t="s">
        <v>1876</v>
      </c>
      <c r="H18" s="638" t="s">
        <v>1876</v>
      </c>
      <c r="I18" s="638" t="s">
        <v>1876</v>
      </c>
      <c r="J18" s="638" t="s">
        <v>1876</v>
      </c>
      <c r="K18" s="638" t="s">
        <v>1876</v>
      </c>
      <c r="L18" s="638" t="s">
        <v>1876</v>
      </c>
      <c r="M18" s="638" t="s">
        <v>1876</v>
      </c>
      <c r="N18" s="638" t="s">
        <v>1876</v>
      </c>
      <c r="O18" s="638" t="s">
        <v>1876</v>
      </c>
      <c r="P18" s="638" t="s">
        <v>1876</v>
      </c>
      <c r="Q18" s="638" t="s">
        <v>1876</v>
      </c>
    </row>
    <row r="19" spans="1:17" x14ac:dyDescent="0.25">
      <c r="A19" t="s">
        <v>484</v>
      </c>
    </row>
    <row r="20" spans="1:17" x14ac:dyDescent="0.25">
      <c r="A20" t="s">
        <v>485</v>
      </c>
      <c r="B20" s="638">
        <v>2.2000000000000002</v>
      </c>
      <c r="C20" s="638">
        <v>1.9</v>
      </c>
      <c r="D20" s="638">
        <v>1.8</v>
      </c>
      <c r="E20" s="638">
        <v>1.7</v>
      </c>
      <c r="F20" s="638">
        <v>1.6</v>
      </c>
      <c r="G20" s="638">
        <v>1.7</v>
      </c>
      <c r="H20" s="638">
        <v>1.7</v>
      </c>
      <c r="I20" s="638">
        <v>1.7</v>
      </c>
      <c r="J20" s="638">
        <v>1.7</v>
      </c>
      <c r="K20" s="638">
        <v>1.6</v>
      </c>
      <c r="L20" s="638">
        <v>1.4</v>
      </c>
      <c r="M20" s="638">
        <v>1.3</v>
      </c>
      <c r="N20" s="638">
        <v>1.2</v>
      </c>
      <c r="O20" s="638">
        <v>1.2</v>
      </c>
      <c r="P20" s="638">
        <v>1.2</v>
      </c>
      <c r="Q20" s="638">
        <v>1.1000000000000001</v>
      </c>
    </row>
    <row r="21" spans="1:17" x14ac:dyDescent="0.25">
      <c r="A21" t="s">
        <v>486</v>
      </c>
      <c r="B21" s="638">
        <v>1.4</v>
      </c>
      <c r="C21" s="638">
        <v>1.3</v>
      </c>
      <c r="D21" s="638">
        <v>1</v>
      </c>
      <c r="E21" s="638">
        <v>1</v>
      </c>
      <c r="F21" s="638">
        <v>1</v>
      </c>
      <c r="G21" s="638">
        <v>1</v>
      </c>
      <c r="H21" s="638">
        <v>0.9</v>
      </c>
      <c r="I21" s="638">
        <v>0.9</v>
      </c>
      <c r="J21" s="638">
        <v>1</v>
      </c>
      <c r="K21" s="638">
        <v>0.8</v>
      </c>
      <c r="L21" s="638">
        <v>0.7</v>
      </c>
      <c r="M21" s="638">
        <v>0.7</v>
      </c>
      <c r="N21" s="638">
        <v>0.6</v>
      </c>
      <c r="O21" s="638">
        <v>0.7</v>
      </c>
      <c r="P21" s="638">
        <v>0.8</v>
      </c>
      <c r="Q21" s="638">
        <v>0.7</v>
      </c>
    </row>
    <row r="22" spans="1:17" x14ac:dyDescent="0.25">
      <c r="A22" t="s">
        <v>487</v>
      </c>
      <c r="B22" s="638" t="s">
        <v>18</v>
      </c>
      <c r="C22" s="638" t="s">
        <v>18</v>
      </c>
      <c r="D22" s="638" t="s">
        <v>18</v>
      </c>
      <c r="E22" s="638" t="s">
        <v>18</v>
      </c>
      <c r="F22" s="638" t="s">
        <v>18</v>
      </c>
      <c r="G22" s="638" t="s">
        <v>18</v>
      </c>
      <c r="H22" s="638" t="s">
        <v>18</v>
      </c>
      <c r="I22" s="638" t="s">
        <v>18</v>
      </c>
      <c r="J22" s="638" t="s">
        <v>18</v>
      </c>
      <c r="K22" s="638" t="s">
        <v>18</v>
      </c>
      <c r="L22" s="638" t="s">
        <v>18</v>
      </c>
      <c r="M22" s="638" t="s">
        <v>18</v>
      </c>
      <c r="N22" s="638" t="s">
        <v>18</v>
      </c>
      <c r="O22" s="638" t="s">
        <v>18</v>
      </c>
      <c r="P22" s="638" t="s">
        <v>18</v>
      </c>
      <c r="Q22" s="638" t="s">
        <v>18</v>
      </c>
    </row>
    <row r="23" spans="1:17" x14ac:dyDescent="0.25">
      <c r="A23" t="s">
        <v>19</v>
      </c>
      <c r="B23" s="638">
        <v>0</v>
      </c>
      <c r="C23" s="638">
        <v>0</v>
      </c>
      <c r="D23" s="638">
        <v>0</v>
      </c>
      <c r="E23" s="638">
        <v>0</v>
      </c>
      <c r="F23" s="638">
        <v>0</v>
      </c>
      <c r="G23" s="638">
        <v>0</v>
      </c>
      <c r="H23" s="638">
        <v>0</v>
      </c>
      <c r="I23" s="638">
        <v>0</v>
      </c>
      <c r="J23" s="638">
        <v>0</v>
      </c>
      <c r="K23" s="638">
        <v>0</v>
      </c>
      <c r="L23" s="638">
        <v>14.5</v>
      </c>
      <c r="M23" s="638">
        <v>0</v>
      </c>
      <c r="N23" s="638">
        <v>0</v>
      </c>
      <c r="O23" s="638">
        <v>0</v>
      </c>
      <c r="P23" s="638">
        <v>0</v>
      </c>
      <c r="Q23" s="638">
        <v>0</v>
      </c>
    </row>
    <row r="24" spans="1:17" x14ac:dyDescent="0.25">
      <c r="A24" t="s">
        <v>20</v>
      </c>
      <c r="B24" s="638">
        <v>3.3</v>
      </c>
      <c r="C24" s="638">
        <v>3.9</v>
      </c>
      <c r="D24" s="638">
        <v>5.5</v>
      </c>
      <c r="E24" s="638">
        <v>5.9</v>
      </c>
      <c r="F24" s="638">
        <v>4.7</v>
      </c>
      <c r="G24" s="638">
        <v>2.7</v>
      </c>
      <c r="H24" s="638">
        <v>3</v>
      </c>
      <c r="I24" s="638">
        <v>2.7</v>
      </c>
      <c r="J24" s="638">
        <v>4</v>
      </c>
      <c r="K24" s="638">
        <v>4</v>
      </c>
      <c r="L24" s="638">
        <v>1.7</v>
      </c>
      <c r="M24" s="638">
        <v>3.5</v>
      </c>
      <c r="N24" s="638">
        <v>1.8</v>
      </c>
      <c r="O24" s="638">
        <v>2.1</v>
      </c>
      <c r="P24" s="638">
        <v>2.5</v>
      </c>
      <c r="Q24" s="638">
        <v>2.5</v>
      </c>
    </row>
    <row r="25" spans="1:17" x14ac:dyDescent="0.25">
      <c r="A25" t="s">
        <v>21</v>
      </c>
      <c r="B25" s="638">
        <v>0</v>
      </c>
      <c r="C25" s="638">
        <v>0</v>
      </c>
      <c r="D25" s="638">
        <v>0</v>
      </c>
      <c r="E25" s="638">
        <v>0</v>
      </c>
      <c r="F25" s="638">
        <v>0</v>
      </c>
      <c r="G25" s="638">
        <v>0</v>
      </c>
      <c r="H25" s="638">
        <v>8.8000000000000007</v>
      </c>
      <c r="I25" s="638">
        <v>0</v>
      </c>
      <c r="J25" s="638">
        <v>0</v>
      </c>
      <c r="K25" s="638">
        <v>0</v>
      </c>
      <c r="L25" s="638">
        <v>0</v>
      </c>
      <c r="M25" s="638">
        <v>0</v>
      </c>
      <c r="N25" s="638">
        <v>0</v>
      </c>
      <c r="O25" s="638">
        <v>0</v>
      </c>
      <c r="P25" s="638">
        <v>8.5</v>
      </c>
      <c r="Q25" s="638">
        <v>0</v>
      </c>
    </row>
    <row r="26" spans="1:17" x14ac:dyDescent="0.25">
      <c r="A26" t="s">
        <v>22</v>
      </c>
      <c r="B26" s="638">
        <v>0</v>
      </c>
      <c r="C26" s="638">
        <v>0</v>
      </c>
      <c r="D26" s="638">
        <v>0</v>
      </c>
      <c r="E26" s="638">
        <v>0</v>
      </c>
      <c r="F26" s="638">
        <v>0</v>
      </c>
      <c r="G26" s="638">
        <v>48.7</v>
      </c>
      <c r="H26" s="638">
        <v>0</v>
      </c>
      <c r="I26" s="638">
        <v>0</v>
      </c>
      <c r="J26" s="638">
        <v>0</v>
      </c>
      <c r="K26" s="638">
        <v>0</v>
      </c>
      <c r="L26" s="638">
        <v>0</v>
      </c>
      <c r="M26" s="638">
        <v>0</v>
      </c>
      <c r="N26" s="638">
        <v>0</v>
      </c>
      <c r="O26" s="638">
        <v>0</v>
      </c>
      <c r="P26" s="638">
        <v>0</v>
      </c>
      <c r="Q26" s="638">
        <v>0</v>
      </c>
    </row>
    <row r="27" spans="1:17" x14ac:dyDescent="0.25">
      <c r="A27" t="s">
        <v>23</v>
      </c>
      <c r="B27" s="638">
        <v>1.6</v>
      </c>
      <c r="C27" s="638">
        <v>1.2</v>
      </c>
      <c r="D27" s="638">
        <v>1.5</v>
      </c>
      <c r="E27" s="638">
        <v>1.2</v>
      </c>
      <c r="F27" s="638">
        <v>1.1000000000000001</v>
      </c>
      <c r="G27" s="638">
        <v>1.1000000000000001</v>
      </c>
      <c r="H27" s="638">
        <v>1.3</v>
      </c>
      <c r="I27" s="638">
        <v>1.6</v>
      </c>
      <c r="J27" s="638">
        <v>1.3</v>
      </c>
      <c r="K27" s="638">
        <v>1.5</v>
      </c>
      <c r="L27" s="638">
        <v>1</v>
      </c>
      <c r="M27" s="638">
        <v>1.3</v>
      </c>
      <c r="N27" s="638">
        <v>1.1000000000000001</v>
      </c>
      <c r="O27" s="638">
        <v>0.9</v>
      </c>
      <c r="P27" s="638">
        <v>1</v>
      </c>
      <c r="Q27" s="638">
        <v>0.8</v>
      </c>
    </row>
    <row r="28" spans="1:17" x14ac:dyDescent="0.25">
      <c r="A28" t="s">
        <v>24</v>
      </c>
      <c r="B28" s="638">
        <v>9.1999999999999993</v>
      </c>
      <c r="C28" s="638">
        <v>6.2</v>
      </c>
      <c r="D28" s="638">
        <v>9.3000000000000007</v>
      </c>
      <c r="E28" s="638">
        <v>3.2</v>
      </c>
      <c r="F28" s="638">
        <v>3.1</v>
      </c>
      <c r="G28" s="638">
        <v>6.1</v>
      </c>
      <c r="H28" s="638">
        <v>3</v>
      </c>
      <c r="I28" s="638">
        <v>0</v>
      </c>
      <c r="J28" s="638">
        <v>0</v>
      </c>
      <c r="K28" s="638">
        <v>0</v>
      </c>
      <c r="L28" s="638">
        <v>0</v>
      </c>
      <c r="M28" s="638">
        <v>0</v>
      </c>
      <c r="N28" s="638">
        <v>0</v>
      </c>
      <c r="O28" s="638">
        <v>0</v>
      </c>
      <c r="P28" s="638">
        <v>0</v>
      </c>
      <c r="Q28" s="638">
        <v>0</v>
      </c>
    </row>
    <row r="29" spans="1:17" x14ac:dyDescent="0.25">
      <c r="A29" t="s">
        <v>25</v>
      </c>
      <c r="B29" s="638">
        <v>0</v>
      </c>
      <c r="C29" s="638">
        <v>0</v>
      </c>
      <c r="D29" s="638">
        <v>1</v>
      </c>
      <c r="E29" s="638">
        <v>0.9</v>
      </c>
      <c r="F29" s="638">
        <v>0.9</v>
      </c>
      <c r="G29" s="638">
        <v>0</v>
      </c>
      <c r="H29" s="638">
        <v>1.6</v>
      </c>
      <c r="I29" s="638">
        <v>3</v>
      </c>
      <c r="J29" s="638">
        <v>4.3</v>
      </c>
      <c r="K29" s="638">
        <v>2.7</v>
      </c>
      <c r="L29" s="638">
        <v>1.3</v>
      </c>
      <c r="M29" s="638">
        <v>1.3</v>
      </c>
      <c r="N29" s="638">
        <v>2.7</v>
      </c>
      <c r="O29" s="638">
        <v>1.4</v>
      </c>
      <c r="P29" s="638">
        <v>0.7</v>
      </c>
      <c r="Q29" s="638">
        <v>0</v>
      </c>
    </row>
    <row r="30" spans="1:17" x14ac:dyDescent="0.25">
      <c r="A30" t="s">
        <v>26</v>
      </c>
      <c r="B30" s="638">
        <v>2.6</v>
      </c>
      <c r="C30" s="638">
        <v>2.8</v>
      </c>
      <c r="D30" s="638">
        <v>2.1</v>
      </c>
      <c r="E30" s="638">
        <v>2.2000000000000002</v>
      </c>
      <c r="F30" s="638">
        <v>2.6</v>
      </c>
      <c r="G30" s="638">
        <v>2.8</v>
      </c>
      <c r="H30" s="638">
        <v>2.2999999999999998</v>
      </c>
      <c r="I30" s="638">
        <v>2.8</v>
      </c>
      <c r="J30" s="638">
        <v>3.3</v>
      </c>
      <c r="K30" s="638">
        <v>3.1</v>
      </c>
      <c r="L30" s="638">
        <v>3.7</v>
      </c>
      <c r="M30" s="638">
        <v>3.7</v>
      </c>
      <c r="N30" s="638">
        <v>3.4</v>
      </c>
      <c r="O30" s="638">
        <v>1.9</v>
      </c>
      <c r="P30" s="638">
        <v>1.9</v>
      </c>
      <c r="Q30" s="638">
        <v>2.2999999999999998</v>
      </c>
    </row>
    <row r="31" spans="1:17" x14ac:dyDescent="0.25">
      <c r="A31" t="s">
        <v>27</v>
      </c>
      <c r="B31" s="638">
        <v>2.2999999999999998</v>
      </c>
      <c r="C31" s="638">
        <v>0</v>
      </c>
      <c r="D31" s="638">
        <v>0</v>
      </c>
      <c r="E31" s="638">
        <v>2.7</v>
      </c>
      <c r="F31" s="638">
        <v>11.3</v>
      </c>
      <c r="G31" s="638">
        <v>13.9</v>
      </c>
      <c r="H31" s="638">
        <v>16.600000000000001</v>
      </c>
      <c r="I31" s="638">
        <v>25.1</v>
      </c>
      <c r="J31" s="638">
        <v>14.5</v>
      </c>
      <c r="K31" s="638">
        <v>6.4</v>
      </c>
      <c r="L31" s="638">
        <v>14.6</v>
      </c>
      <c r="M31" s="638">
        <v>5.0999999999999996</v>
      </c>
      <c r="N31" s="638">
        <v>5.3</v>
      </c>
      <c r="O31" s="638">
        <v>5.3</v>
      </c>
      <c r="P31" s="638">
        <v>5.4</v>
      </c>
      <c r="Q31" s="638">
        <v>0</v>
      </c>
    </row>
    <row r="32" spans="1:17" x14ac:dyDescent="0.25">
      <c r="A32" t="s">
        <v>28</v>
      </c>
      <c r="B32" s="638">
        <v>2.7</v>
      </c>
      <c r="C32" s="638">
        <v>4</v>
      </c>
      <c r="D32" s="638">
        <v>2.6</v>
      </c>
      <c r="E32" s="638">
        <v>10.3</v>
      </c>
      <c r="F32" s="638">
        <v>1.3</v>
      </c>
      <c r="G32" s="638">
        <v>1.2</v>
      </c>
      <c r="H32" s="638">
        <v>8.4</v>
      </c>
      <c r="I32" s="638">
        <v>8.3000000000000007</v>
      </c>
      <c r="J32" s="638">
        <v>7</v>
      </c>
      <c r="K32" s="638">
        <v>0</v>
      </c>
      <c r="L32" s="638">
        <v>0</v>
      </c>
      <c r="M32" s="638">
        <v>0</v>
      </c>
      <c r="N32" s="638">
        <v>0</v>
      </c>
      <c r="O32" s="638">
        <v>0</v>
      </c>
      <c r="P32" s="638">
        <v>0</v>
      </c>
      <c r="Q32" s="638">
        <v>1.3</v>
      </c>
    </row>
    <row r="33" spans="1:17" x14ac:dyDescent="0.25">
      <c r="A33" t="s">
        <v>29</v>
      </c>
      <c r="B33" s="638">
        <v>0</v>
      </c>
      <c r="C33" s="638">
        <v>0</v>
      </c>
      <c r="D33" s="638">
        <v>0</v>
      </c>
      <c r="E33" s="638">
        <v>0</v>
      </c>
      <c r="F33" s="638">
        <v>1.8</v>
      </c>
      <c r="G33" s="638">
        <v>1.8</v>
      </c>
      <c r="H33" s="638">
        <v>0</v>
      </c>
      <c r="I33" s="638">
        <v>0</v>
      </c>
      <c r="J33" s="638">
        <v>0</v>
      </c>
      <c r="K33" s="638">
        <v>0</v>
      </c>
      <c r="L33" s="638">
        <v>0</v>
      </c>
      <c r="M33" s="638">
        <v>0</v>
      </c>
      <c r="N33" s="638">
        <v>0</v>
      </c>
      <c r="O33" s="638">
        <v>0</v>
      </c>
      <c r="P33" s="638">
        <v>2.2000000000000002</v>
      </c>
      <c r="Q33" s="638">
        <v>2.7</v>
      </c>
    </row>
    <row r="34" spans="1:17" x14ac:dyDescent="0.25">
      <c r="A34" t="s">
        <v>30</v>
      </c>
      <c r="B34" s="638">
        <v>0</v>
      </c>
      <c r="C34" s="638">
        <v>0</v>
      </c>
      <c r="D34" s="638">
        <v>0</v>
      </c>
      <c r="E34" s="638">
        <v>0</v>
      </c>
      <c r="F34" s="638">
        <v>0</v>
      </c>
      <c r="G34" s="638">
        <v>0</v>
      </c>
      <c r="H34" s="638">
        <v>0</v>
      </c>
      <c r="I34" s="638">
        <v>0</v>
      </c>
      <c r="J34" s="638">
        <v>0</v>
      </c>
      <c r="K34" s="638">
        <v>0</v>
      </c>
      <c r="L34" s="638">
        <v>0</v>
      </c>
      <c r="M34" s="638">
        <v>0</v>
      </c>
      <c r="N34" s="638">
        <v>0</v>
      </c>
      <c r="O34" s="638">
        <v>0</v>
      </c>
      <c r="P34" s="638">
        <v>0</v>
      </c>
      <c r="Q34" s="638">
        <v>0</v>
      </c>
    </row>
    <row r="35" spans="1:17" x14ac:dyDescent="0.25">
      <c r="A35" t="s">
        <v>31</v>
      </c>
      <c r="B35" s="638">
        <v>1.5</v>
      </c>
      <c r="C35" s="638">
        <v>1.4</v>
      </c>
      <c r="D35" s="638">
        <v>1.9</v>
      </c>
      <c r="E35" s="638">
        <v>1.6</v>
      </c>
      <c r="F35" s="638">
        <v>2.2000000000000002</v>
      </c>
      <c r="G35" s="638">
        <v>2.4</v>
      </c>
      <c r="H35" s="638">
        <v>2.2999999999999998</v>
      </c>
      <c r="I35" s="638">
        <v>1.8</v>
      </c>
      <c r="J35" s="638">
        <v>1.7</v>
      </c>
      <c r="K35" s="638">
        <v>1.2</v>
      </c>
      <c r="L35" s="638">
        <v>1.3</v>
      </c>
      <c r="M35" s="638">
        <v>2.2999999999999998</v>
      </c>
      <c r="N35" s="638">
        <v>2.2999999999999998</v>
      </c>
      <c r="O35" s="638">
        <v>2.1</v>
      </c>
      <c r="P35" s="638">
        <v>2</v>
      </c>
      <c r="Q35" s="638">
        <v>2.7</v>
      </c>
    </row>
    <row r="36" spans="1:17" x14ac:dyDescent="0.25">
      <c r="A36" t="s">
        <v>32</v>
      </c>
      <c r="B36" s="638">
        <v>3.6</v>
      </c>
      <c r="C36" s="638">
        <v>1.8</v>
      </c>
      <c r="D36" s="638">
        <v>0.9</v>
      </c>
      <c r="E36" s="638">
        <v>1.7</v>
      </c>
      <c r="F36" s="638">
        <v>1.7</v>
      </c>
      <c r="G36" s="638">
        <v>1.7</v>
      </c>
      <c r="H36" s="638">
        <v>4.2</v>
      </c>
      <c r="I36" s="638">
        <v>1.7</v>
      </c>
      <c r="J36" s="638">
        <v>3.3</v>
      </c>
      <c r="K36" s="638">
        <v>1.7</v>
      </c>
      <c r="L36" s="638">
        <v>1.6</v>
      </c>
      <c r="M36" s="638">
        <v>0</v>
      </c>
      <c r="N36" s="638">
        <v>0.9</v>
      </c>
      <c r="O36" s="638">
        <v>4.9000000000000004</v>
      </c>
      <c r="P36" s="638">
        <v>5</v>
      </c>
      <c r="Q36" s="638">
        <v>5</v>
      </c>
    </row>
    <row r="37" spans="1:17" x14ac:dyDescent="0.25">
      <c r="A37" t="s">
        <v>33</v>
      </c>
      <c r="B37" s="638">
        <v>0</v>
      </c>
      <c r="C37" s="638">
        <v>0</v>
      </c>
      <c r="D37" s="638">
        <v>0</v>
      </c>
      <c r="E37" s="638">
        <v>8.6999999999999993</v>
      </c>
      <c r="F37" s="638">
        <v>44.4</v>
      </c>
      <c r="G37" s="638">
        <v>44</v>
      </c>
      <c r="H37" s="638">
        <v>43.8</v>
      </c>
      <c r="I37" s="638">
        <v>17.399999999999999</v>
      </c>
      <c r="J37" s="638">
        <v>16.8</v>
      </c>
      <c r="K37" s="638">
        <v>0</v>
      </c>
      <c r="L37" s="638">
        <v>0</v>
      </c>
      <c r="M37" s="638">
        <v>13.4</v>
      </c>
      <c r="N37" s="638">
        <v>13.8</v>
      </c>
      <c r="O37" s="638">
        <v>13.8</v>
      </c>
      <c r="P37" s="638">
        <v>0</v>
      </c>
      <c r="Q37" s="638">
        <v>0</v>
      </c>
    </row>
    <row r="38" spans="1:17" x14ac:dyDescent="0.25">
      <c r="A38" t="s">
        <v>34</v>
      </c>
      <c r="B38" s="638">
        <v>0</v>
      </c>
      <c r="C38" s="638">
        <v>0</v>
      </c>
      <c r="D38" s="638">
        <v>0</v>
      </c>
      <c r="E38" s="638">
        <v>0</v>
      </c>
      <c r="F38" s="638">
        <v>0</v>
      </c>
      <c r="G38" s="638">
        <v>0</v>
      </c>
      <c r="H38" s="638">
        <v>0</v>
      </c>
      <c r="I38" s="638">
        <v>0</v>
      </c>
      <c r="J38" s="638">
        <v>0</v>
      </c>
      <c r="K38" s="638">
        <v>0</v>
      </c>
      <c r="L38" s="638">
        <v>0</v>
      </c>
      <c r="M38" s="638">
        <v>0</v>
      </c>
      <c r="N38" s="638">
        <v>0</v>
      </c>
      <c r="O38" s="638">
        <v>0</v>
      </c>
      <c r="P38" s="638">
        <v>0</v>
      </c>
      <c r="Q38" s="638">
        <v>0</v>
      </c>
    </row>
    <row r="39" spans="1:17" x14ac:dyDescent="0.25">
      <c r="A39" t="s">
        <v>35</v>
      </c>
      <c r="B39" s="638">
        <v>2.5</v>
      </c>
      <c r="C39" s="638">
        <v>2</v>
      </c>
      <c r="D39" s="638">
        <v>2</v>
      </c>
      <c r="E39" s="638">
        <v>1.9</v>
      </c>
      <c r="F39" s="638">
        <v>1.8</v>
      </c>
      <c r="G39" s="638">
        <v>1.7</v>
      </c>
      <c r="H39" s="638">
        <v>1.6</v>
      </c>
      <c r="I39" s="638">
        <v>1.6</v>
      </c>
      <c r="J39" s="638">
        <v>1.6</v>
      </c>
      <c r="K39" s="638">
        <v>1.5</v>
      </c>
      <c r="L39" s="638">
        <v>1.4</v>
      </c>
      <c r="M39" s="638">
        <v>1.3</v>
      </c>
      <c r="N39" s="638">
        <v>1.3</v>
      </c>
      <c r="O39" s="638">
        <v>1.4</v>
      </c>
      <c r="P39" s="638">
        <v>1.1000000000000001</v>
      </c>
      <c r="Q39" s="638">
        <v>1</v>
      </c>
    </row>
    <row r="40" spans="1:17" x14ac:dyDescent="0.25">
      <c r="A40" t="s">
        <v>36</v>
      </c>
      <c r="B40" s="638">
        <v>2.2000000000000002</v>
      </c>
      <c r="C40" s="638">
        <v>0</v>
      </c>
      <c r="D40" s="638">
        <v>2.2000000000000002</v>
      </c>
      <c r="E40" s="638">
        <v>2</v>
      </c>
      <c r="F40" s="638">
        <v>0</v>
      </c>
      <c r="G40" s="638">
        <v>3.8</v>
      </c>
      <c r="H40" s="638">
        <v>3.7</v>
      </c>
      <c r="I40" s="638">
        <v>1.8</v>
      </c>
      <c r="J40" s="638">
        <v>1.7</v>
      </c>
      <c r="K40" s="638">
        <v>6.9</v>
      </c>
      <c r="L40" s="638">
        <v>0</v>
      </c>
      <c r="M40" s="638">
        <v>0</v>
      </c>
      <c r="N40" s="638">
        <v>0</v>
      </c>
      <c r="O40" s="638">
        <v>2.8</v>
      </c>
      <c r="P40" s="638">
        <v>1.4</v>
      </c>
      <c r="Q40" s="638">
        <v>3.1</v>
      </c>
    </row>
    <row r="41" spans="1:17" x14ac:dyDescent="0.25">
      <c r="A41" t="s">
        <v>37</v>
      </c>
      <c r="B41" s="638">
        <v>2.5</v>
      </c>
      <c r="C41" s="638">
        <v>2.5</v>
      </c>
      <c r="D41" s="638">
        <v>2.1</v>
      </c>
      <c r="E41" s="638">
        <v>1.7</v>
      </c>
      <c r="F41" s="638">
        <v>0.9</v>
      </c>
      <c r="G41" s="638">
        <v>1.3</v>
      </c>
      <c r="H41" s="638">
        <v>1.3</v>
      </c>
      <c r="I41" s="638">
        <v>0.8</v>
      </c>
      <c r="J41" s="638">
        <v>1.2</v>
      </c>
      <c r="K41" s="638">
        <v>1.2</v>
      </c>
      <c r="L41" s="638">
        <v>1.2</v>
      </c>
      <c r="M41" s="638">
        <v>0.7</v>
      </c>
      <c r="N41" s="638">
        <v>0.4</v>
      </c>
      <c r="O41" s="638">
        <v>0</v>
      </c>
      <c r="P41" s="638">
        <v>0</v>
      </c>
      <c r="Q41" s="638">
        <v>0</v>
      </c>
    </row>
    <row r="42" spans="1:17" x14ac:dyDescent="0.25">
      <c r="A42" t="s">
        <v>38</v>
      </c>
      <c r="B42" s="638">
        <v>0</v>
      </c>
      <c r="C42" s="638">
        <v>43.1</v>
      </c>
      <c r="D42" s="638">
        <v>42.1</v>
      </c>
      <c r="E42" s="638">
        <v>40.200000000000003</v>
      </c>
      <c r="F42" s="638">
        <v>38.6</v>
      </c>
      <c r="G42" s="638">
        <v>39</v>
      </c>
      <c r="H42" s="638">
        <v>37.200000000000003</v>
      </c>
      <c r="I42" s="638">
        <v>0</v>
      </c>
      <c r="J42" s="638">
        <v>0</v>
      </c>
      <c r="K42" s="638">
        <v>0</v>
      </c>
      <c r="L42" s="638">
        <v>0</v>
      </c>
      <c r="M42" s="638">
        <v>0</v>
      </c>
      <c r="N42" s="638">
        <v>0</v>
      </c>
      <c r="O42" s="638">
        <v>0</v>
      </c>
      <c r="P42" s="638">
        <v>0</v>
      </c>
      <c r="Q42" s="638">
        <v>0</v>
      </c>
    </row>
    <row r="43" spans="1:17" x14ac:dyDescent="0.25">
      <c r="A43" t="s">
        <v>39</v>
      </c>
      <c r="B43" s="638">
        <v>6.7</v>
      </c>
      <c r="C43" s="638">
        <v>7</v>
      </c>
      <c r="D43" s="638">
        <v>0</v>
      </c>
      <c r="E43" s="638">
        <v>0</v>
      </c>
      <c r="F43" s="638">
        <v>7.6</v>
      </c>
      <c r="G43" s="638">
        <v>27.1</v>
      </c>
      <c r="H43" s="638">
        <v>15.3</v>
      </c>
      <c r="I43" s="638">
        <v>7.3</v>
      </c>
      <c r="J43" s="638">
        <v>7</v>
      </c>
      <c r="K43" s="638">
        <v>11.1</v>
      </c>
      <c r="L43" s="638">
        <v>9.9</v>
      </c>
      <c r="M43" s="638">
        <v>3.4</v>
      </c>
      <c r="N43" s="638">
        <v>3.5</v>
      </c>
      <c r="O43" s="638">
        <v>10.6</v>
      </c>
      <c r="P43" s="638">
        <v>11.6</v>
      </c>
      <c r="Q43" s="638">
        <v>0</v>
      </c>
    </row>
    <row r="44" spans="1:17" x14ac:dyDescent="0.25">
      <c r="A44" t="s">
        <v>40</v>
      </c>
      <c r="B44" s="638">
        <v>1.8</v>
      </c>
      <c r="C44" s="638">
        <v>1.5</v>
      </c>
      <c r="D44" s="638">
        <v>3.7</v>
      </c>
      <c r="E44" s="638">
        <v>1.3</v>
      </c>
      <c r="F44" s="638">
        <v>1.2</v>
      </c>
      <c r="G44" s="638">
        <v>1</v>
      </c>
      <c r="H44" s="638">
        <v>1.3</v>
      </c>
      <c r="I44" s="638">
        <v>2.6</v>
      </c>
      <c r="J44" s="638">
        <v>3.6</v>
      </c>
      <c r="K44" s="638">
        <v>3</v>
      </c>
      <c r="L44" s="638">
        <v>2.4</v>
      </c>
      <c r="M44" s="638">
        <v>4.5</v>
      </c>
      <c r="N44" s="638">
        <v>4.4000000000000004</v>
      </c>
      <c r="O44" s="638">
        <v>3.4</v>
      </c>
      <c r="P44" s="638">
        <v>3.4</v>
      </c>
      <c r="Q44" s="638">
        <v>2.7</v>
      </c>
    </row>
    <row r="45" spans="1:17" x14ac:dyDescent="0.25">
      <c r="A45" t="s">
        <v>41</v>
      </c>
      <c r="B45" s="638">
        <v>0</v>
      </c>
      <c r="C45" s="638">
        <v>0</v>
      </c>
      <c r="D45" s="638">
        <v>0</v>
      </c>
      <c r="E45" s="638">
        <v>0</v>
      </c>
      <c r="F45" s="638">
        <v>0</v>
      </c>
      <c r="G45" s="638">
        <v>0</v>
      </c>
      <c r="H45" s="638">
        <v>0</v>
      </c>
      <c r="I45" s="638">
        <v>0</v>
      </c>
      <c r="J45" s="638">
        <v>0</v>
      </c>
      <c r="K45" s="638">
        <v>0</v>
      </c>
      <c r="L45" s="638">
        <v>0</v>
      </c>
      <c r="M45" s="638">
        <v>0</v>
      </c>
      <c r="N45" s="638">
        <v>0</v>
      </c>
      <c r="O45" s="638">
        <v>0</v>
      </c>
      <c r="P45" s="638">
        <v>0</v>
      </c>
      <c r="Q45" s="638">
        <v>0</v>
      </c>
    </row>
    <row r="46" spans="1:17" x14ac:dyDescent="0.25">
      <c r="A46" t="s">
        <v>42</v>
      </c>
      <c r="B46" s="638">
        <v>0</v>
      </c>
      <c r="C46" s="638">
        <v>0</v>
      </c>
      <c r="D46" s="638">
        <v>0</v>
      </c>
      <c r="E46" s="638">
        <v>0</v>
      </c>
      <c r="F46" s="638">
        <v>0</v>
      </c>
      <c r="G46" s="638">
        <v>0</v>
      </c>
      <c r="H46" s="638">
        <v>0</v>
      </c>
      <c r="I46" s="638">
        <v>0</v>
      </c>
      <c r="J46" s="638">
        <v>0</v>
      </c>
      <c r="K46" s="638">
        <v>0</v>
      </c>
      <c r="L46" s="638">
        <v>0</v>
      </c>
      <c r="M46" s="638">
        <v>0</v>
      </c>
      <c r="N46" s="638">
        <v>0</v>
      </c>
      <c r="O46" s="638">
        <v>0</v>
      </c>
      <c r="P46" s="638">
        <v>0</v>
      </c>
      <c r="Q46" s="638">
        <v>0</v>
      </c>
    </row>
    <row r="47" spans="1:17" x14ac:dyDescent="0.25">
      <c r="A47" t="s">
        <v>43</v>
      </c>
      <c r="B47" s="638">
        <v>0.5</v>
      </c>
      <c r="C47" s="638">
        <v>0.5</v>
      </c>
      <c r="D47" s="638">
        <v>0.7</v>
      </c>
      <c r="E47" s="638">
        <v>0.7</v>
      </c>
      <c r="F47" s="638">
        <v>2.2000000000000002</v>
      </c>
      <c r="G47" s="638">
        <v>2.2999999999999998</v>
      </c>
      <c r="H47" s="638">
        <v>2</v>
      </c>
      <c r="I47" s="638">
        <v>1.8</v>
      </c>
      <c r="J47" s="638">
        <v>1</v>
      </c>
      <c r="K47" s="638">
        <v>0.9</v>
      </c>
      <c r="L47" s="638">
        <v>0.4</v>
      </c>
      <c r="M47" s="638">
        <v>0.2</v>
      </c>
      <c r="N47" s="638">
        <v>0.5</v>
      </c>
      <c r="O47" s="638">
        <v>0.7</v>
      </c>
      <c r="P47" s="638">
        <v>0.8</v>
      </c>
      <c r="Q47" s="638">
        <v>0</v>
      </c>
    </row>
    <row r="48" spans="1:17" x14ac:dyDescent="0.25">
      <c r="A48" t="s">
        <v>44</v>
      </c>
      <c r="B48" s="638">
        <v>2.6</v>
      </c>
      <c r="C48" s="638">
        <v>1.6</v>
      </c>
      <c r="D48" s="638">
        <v>0</v>
      </c>
      <c r="E48" s="638">
        <v>0</v>
      </c>
      <c r="F48" s="638">
        <v>0</v>
      </c>
      <c r="G48" s="638">
        <v>0</v>
      </c>
      <c r="H48" s="638">
        <v>0</v>
      </c>
      <c r="I48" s="638">
        <v>0.6</v>
      </c>
      <c r="J48" s="638">
        <v>3</v>
      </c>
      <c r="K48" s="638">
        <v>0.6</v>
      </c>
      <c r="L48" s="638">
        <v>0</v>
      </c>
      <c r="M48" s="638">
        <v>0</v>
      </c>
      <c r="N48" s="638">
        <v>0</v>
      </c>
      <c r="O48" s="638">
        <v>0</v>
      </c>
      <c r="P48" s="638">
        <v>0</v>
      </c>
      <c r="Q48" s="638">
        <v>0</v>
      </c>
    </row>
    <row r="49" spans="1:17" x14ac:dyDescent="0.25">
      <c r="A49" t="s">
        <v>45</v>
      </c>
      <c r="B49" s="638">
        <v>0</v>
      </c>
      <c r="C49" s="638">
        <v>0</v>
      </c>
      <c r="D49" s="638">
        <v>16.2</v>
      </c>
      <c r="E49" s="638">
        <v>5.4</v>
      </c>
      <c r="F49" s="638">
        <v>0</v>
      </c>
      <c r="G49" s="638">
        <v>0</v>
      </c>
      <c r="H49" s="638">
        <v>0</v>
      </c>
      <c r="I49" s="638">
        <v>0</v>
      </c>
      <c r="J49" s="638">
        <v>0</v>
      </c>
      <c r="K49" s="638">
        <v>0</v>
      </c>
      <c r="L49" s="638">
        <v>4.8</v>
      </c>
      <c r="M49" s="638">
        <v>4.9000000000000004</v>
      </c>
      <c r="N49" s="638">
        <v>5</v>
      </c>
      <c r="O49" s="638">
        <v>5</v>
      </c>
      <c r="P49" s="638">
        <v>5.3</v>
      </c>
      <c r="Q49" s="638">
        <v>5.4</v>
      </c>
    </row>
    <row r="50" spans="1:17" x14ac:dyDescent="0.25">
      <c r="A50" t="s">
        <v>46</v>
      </c>
      <c r="B50" s="638">
        <v>2.6</v>
      </c>
      <c r="C50" s="638">
        <v>2.2000000000000002</v>
      </c>
      <c r="D50" s="638">
        <v>2.1</v>
      </c>
      <c r="E50" s="638">
        <v>1.4</v>
      </c>
      <c r="F50" s="638">
        <v>1.2</v>
      </c>
      <c r="G50" s="638">
        <v>1.4</v>
      </c>
      <c r="H50" s="638">
        <v>1.2</v>
      </c>
      <c r="I50" s="638">
        <v>1.2</v>
      </c>
      <c r="J50" s="638">
        <v>1.1000000000000001</v>
      </c>
      <c r="K50" s="638">
        <v>1.1000000000000001</v>
      </c>
      <c r="L50" s="638">
        <v>1</v>
      </c>
      <c r="M50" s="638">
        <v>1</v>
      </c>
      <c r="N50" s="638">
        <v>0.8</v>
      </c>
      <c r="O50" s="638">
        <v>0.7</v>
      </c>
      <c r="P50" s="638">
        <v>0.7</v>
      </c>
      <c r="Q50" s="638">
        <v>0.6</v>
      </c>
    </row>
    <row r="51" spans="1:17" x14ac:dyDescent="0.25">
      <c r="A51" t="s">
        <v>47</v>
      </c>
      <c r="B51" s="638">
        <v>1.5</v>
      </c>
      <c r="C51" s="638">
        <v>2.4</v>
      </c>
      <c r="D51" s="638">
        <v>1.1000000000000001</v>
      </c>
      <c r="E51" s="638">
        <v>1.6</v>
      </c>
      <c r="F51" s="638">
        <v>1.2</v>
      </c>
      <c r="G51" s="638">
        <v>0.8</v>
      </c>
      <c r="H51" s="638">
        <v>0.2</v>
      </c>
      <c r="I51" s="638">
        <v>1.2</v>
      </c>
      <c r="J51" s="638">
        <v>0.6</v>
      </c>
      <c r="K51" s="638">
        <v>0.2</v>
      </c>
      <c r="L51" s="638">
        <v>0.6</v>
      </c>
      <c r="M51" s="638">
        <v>0.4</v>
      </c>
      <c r="N51" s="638">
        <v>0.6</v>
      </c>
      <c r="O51" s="638">
        <v>1.3</v>
      </c>
      <c r="P51" s="638">
        <v>2</v>
      </c>
      <c r="Q51" s="638">
        <v>1.4</v>
      </c>
    </row>
    <row r="52" spans="1:17" x14ac:dyDescent="0.25">
      <c r="A52" t="s">
        <v>48</v>
      </c>
      <c r="B52" s="638">
        <v>0</v>
      </c>
      <c r="C52" s="638">
        <v>0</v>
      </c>
      <c r="D52" s="638">
        <v>0</v>
      </c>
      <c r="E52" s="638">
        <v>0</v>
      </c>
      <c r="F52" s="638">
        <v>0</v>
      </c>
      <c r="G52" s="638">
        <v>0</v>
      </c>
      <c r="H52" s="638">
        <v>0</v>
      </c>
      <c r="I52" s="638">
        <v>0</v>
      </c>
      <c r="J52" s="638">
        <v>0</v>
      </c>
      <c r="K52" s="638">
        <v>0</v>
      </c>
      <c r="L52" s="638">
        <v>0</v>
      </c>
      <c r="M52" s="638">
        <v>0</v>
      </c>
      <c r="N52" s="638">
        <v>0</v>
      </c>
      <c r="O52" s="638">
        <v>0</v>
      </c>
      <c r="P52" s="638">
        <v>0</v>
      </c>
      <c r="Q52" s="638">
        <v>0</v>
      </c>
    </row>
    <row r="53" spans="1:17" x14ac:dyDescent="0.25">
      <c r="A53" t="s">
        <v>49</v>
      </c>
      <c r="B53" s="638">
        <v>1.5</v>
      </c>
      <c r="C53" s="638">
        <v>1.3</v>
      </c>
      <c r="D53" s="638">
        <v>1.1000000000000001</v>
      </c>
      <c r="E53" s="638">
        <v>1</v>
      </c>
      <c r="F53" s="638">
        <v>1.2</v>
      </c>
      <c r="G53" s="638">
        <v>2</v>
      </c>
      <c r="H53" s="638">
        <v>1.7</v>
      </c>
      <c r="I53" s="638">
        <v>2</v>
      </c>
      <c r="J53" s="638">
        <v>1.3</v>
      </c>
      <c r="K53" s="638">
        <v>1.4</v>
      </c>
      <c r="L53" s="638">
        <v>1.5</v>
      </c>
      <c r="M53" s="638">
        <v>1.4</v>
      </c>
      <c r="N53" s="638">
        <v>1.4</v>
      </c>
      <c r="O53" s="638">
        <v>1.2</v>
      </c>
      <c r="P53" s="638">
        <v>1.8</v>
      </c>
      <c r="Q53" s="638">
        <v>1.6</v>
      </c>
    </row>
    <row r="54" spans="1:17" x14ac:dyDescent="0.25">
      <c r="A54" t="s">
        <v>50</v>
      </c>
      <c r="B54" s="638">
        <v>3.2</v>
      </c>
      <c r="C54" s="638">
        <v>2.9</v>
      </c>
      <c r="D54" s="638">
        <v>2.9</v>
      </c>
      <c r="E54" s="638">
        <v>2.5</v>
      </c>
      <c r="F54" s="638">
        <v>2.2999999999999998</v>
      </c>
      <c r="G54" s="638">
        <v>2.8</v>
      </c>
      <c r="H54" s="638">
        <v>3.7</v>
      </c>
      <c r="I54" s="638">
        <v>3.7</v>
      </c>
      <c r="J54" s="638">
        <v>3.2</v>
      </c>
      <c r="K54" s="638">
        <v>4</v>
      </c>
      <c r="L54" s="638">
        <v>2.6</v>
      </c>
      <c r="M54" s="638">
        <v>2.2000000000000002</v>
      </c>
      <c r="N54" s="638">
        <v>1.6</v>
      </c>
      <c r="O54" s="638">
        <v>1.9</v>
      </c>
      <c r="P54" s="638">
        <v>1.9</v>
      </c>
      <c r="Q54" s="638">
        <v>2</v>
      </c>
    </row>
    <row r="55" spans="1:17" x14ac:dyDescent="0.25">
      <c r="A55" t="s">
        <v>51</v>
      </c>
      <c r="B55" s="638">
        <v>0</v>
      </c>
      <c r="C55" s="638">
        <v>3</v>
      </c>
      <c r="D55" s="638">
        <v>0</v>
      </c>
      <c r="E55" s="638">
        <v>0</v>
      </c>
      <c r="F55" s="638">
        <v>6.4</v>
      </c>
      <c r="G55" s="638">
        <v>0</v>
      </c>
      <c r="H55" s="638">
        <v>0</v>
      </c>
      <c r="I55" s="638">
        <v>0</v>
      </c>
      <c r="J55" s="638">
        <v>13.6</v>
      </c>
      <c r="K55" s="638">
        <v>0</v>
      </c>
      <c r="L55" s="638">
        <v>0</v>
      </c>
      <c r="M55" s="638">
        <v>0</v>
      </c>
      <c r="N55" s="638">
        <v>0</v>
      </c>
      <c r="O55" s="638">
        <v>0</v>
      </c>
      <c r="P55" s="638">
        <v>0</v>
      </c>
      <c r="Q55" s="638">
        <v>0</v>
      </c>
    </row>
    <row r="56" spans="1:17" x14ac:dyDescent="0.25">
      <c r="A56" t="s">
        <v>52</v>
      </c>
      <c r="B56" s="638">
        <v>1.6</v>
      </c>
      <c r="C56" s="638">
        <v>1.1000000000000001</v>
      </c>
      <c r="D56" s="638">
        <v>1.3</v>
      </c>
      <c r="E56" s="638">
        <v>1.3</v>
      </c>
      <c r="F56" s="638">
        <v>1</v>
      </c>
      <c r="G56" s="638">
        <v>1.2</v>
      </c>
      <c r="H56" s="638">
        <v>1.2</v>
      </c>
      <c r="I56" s="638">
        <v>1.6</v>
      </c>
      <c r="J56" s="638">
        <v>1.7</v>
      </c>
      <c r="K56" s="638">
        <v>1.2</v>
      </c>
      <c r="L56" s="638">
        <v>0.8</v>
      </c>
      <c r="M56" s="638">
        <v>1.1000000000000001</v>
      </c>
      <c r="N56" s="638">
        <v>1.6</v>
      </c>
      <c r="O56" s="638">
        <v>1.5</v>
      </c>
      <c r="P56" s="638">
        <v>1.7</v>
      </c>
      <c r="Q56" s="638">
        <v>2.2000000000000002</v>
      </c>
    </row>
    <row r="57" spans="1:17" x14ac:dyDescent="0.25">
      <c r="A57" t="s">
        <v>53</v>
      </c>
      <c r="B57" s="638">
        <v>2.9</v>
      </c>
      <c r="C57" s="638">
        <v>3</v>
      </c>
      <c r="D57" s="638">
        <v>2.6</v>
      </c>
      <c r="E57" s="638">
        <v>2.5</v>
      </c>
      <c r="F57" s="638">
        <v>2.8</v>
      </c>
      <c r="G57" s="638">
        <v>2.8</v>
      </c>
      <c r="H57" s="638">
        <v>2.8</v>
      </c>
      <c r="I57" s="638">
        <v>2.6</v>
      </c>
      <c r="J57" s="638">
        <v>2.8</v>
      </c>
      <c r="K57" s="638">
        <v>2.4</v>
      </c>
      <c r="L57" s="638">
        <v>1.9</v>
      </c>
      <c r="M57" s="638">
        <v>1.8</v>
      </c>
      <c r="N57" s="638">
        <v>1.7</v>
      </c>
      <c r="O57" s="638">
        <v>1.2</v>
      </c>
      <c r="P57" s="638">
        <v>1.4</v>
      </c>
      <c r="Q57" s="638">
        <v>1.2</v>
      </c>
    </row>
    <row r="58" spans="1:17" x14ac:dyDescent="0.25">
      <c r="A58" t="s">
        <v>54</v>
      </c>
      <c r="B58" s="638">
        <v>2.2000000000000002</v>
      </c>
      <c r="C58" s="638">
        <v>1.9</v>
      </c>
      <c r="D58" s="638">
        <v>2.1</v>
      </c>
      <c r="E58" s="638">
        <v>2.5</v>
      </c>
      <c r="F58" s="638">
        <v>2.4</v>
      </c>
      <c r="G58" s="638">
        <v>2.8</v>
      </c>
      <c r="H58" s="638">
        <v>3.3</v>
      </c>
      <c r="I58" s="638">
        <v>3.2</v>
      </c>
      <c r="J58" s="638">
        <v>2.8</v>
      </c>
      <c r="K58" s="638">
        <v>2.6</v>
      </c>
      <c r="L58" s="638">
        <v>2.6</v>
      </c>
      <c r="M58" s="638">
        <v>2.2000000000000002</v>
      </c>
      <c r="N58" s="638">
        <v>2.2999999999999998</v>
      </c>
      <c r="O58" s="638">
        <v>2.2999999999999998</v>
      </c>
      <c r="P58" s="638">
        <v>1.9</v>
      </c>
      <c r="Q58" s="638">
        <v>1.3</v>
      </c>
    </row>
    <row r="59" spans="1:17" x14ac:dyDescent="0.25">
      <c r="A59" t="s">
        <v>55</v>
      </c>
      <c r="B59" s="638">
        <v>2.5</v>
      </c>
      <c r="C59" s="638">
        <v>2</v>
      </c>
      <c r="D59" s="638">
        <v>2.2999999999999998</v>
      </c>
      <c r="E59" s="638">
        <v>2.4</v>
      </c>
      <c r="F59" s="638">
        <v>2.2000000000000002</v>
      </c>
      <c r="G59" s="638">
        <v>2.4</v>
      </c>
      <c r="H59" s="638">
        <v>2.4</v>
      </c>
      <c r="I59" s="638">
        <v>2.6</v>
      </c>
      <c r="J59" s="638">
        <v>2.4</v>
      </c>
      <c r="K59" s="638">
        <v>2.8</v>
      </c>
      <c r="L59" s="638">
        <v>2.4</v>
      </c>
      <c r="M59" s="638">
        <v>1.8</v>
      </c>
      <c r="N59" s="638">
        <v>1.8</v>
      </c>
      <c r="O59" s="638">
        <v>2</v>
      </c>
      <c r="P59" s="638">
        <v>1.9</v>
      </c>
      <c r="Q59" s="638">
        <v>2</v>
      </c>
    </row>
    <row r="60" spans="1:17" x14ac:dyDescent="0.25">
      <c r="A60" t="s">
        <v>56</v>
      </c>
      <c r="B60" s="638">
        <v>0.9</v>
      </c>
      <c r="C60" s="638">
        <v>1.7</v>
      </c>
      <c r="D60" s="638">
        <v>0.8</v>
      </c>
      <c r="E60" s="638">
        <v>0.8</v>
      </c>
      <c r="F60" s="638">
        <v>1.5</v>
      </c>
      <c r="G60" s="638">
        <v>1.5</v>
      </c>
      <c r="H60" s="638">
        <v>1.3</v>
      </c>
      <c r="I60" s="638">
        <v>0.6</v>
      </c>
      <c r="J60" s="638">
        <v>0.6</v>
      </c>
      <c r="K60" s="638">
        <v>1.7</v>
      </c>
      <c r="L60" s="638">
        <v>1.6</v>
      </c>
      <c r="M60" s="638">
        <v>0.8</v>
      </c>
      <c r="N60" s="638">
        <v>0</v>
      </c>
      <c r="O60" s="638">
        <v>0.8</v>
      </c>
      <c r="P60" s="638">
        <v>0</v>
      </c>
      <c r="Q60" s="638">
        <v>0.7</v>
      </c>
    </row>
    <row r="61" spans="1:17" x14ac:dyDescent="0.25">
      <c r="A61" t="s">
        <v>57</v>
      </c>
      <c r="B61" s="638">
        <v>1.1000000000000001</v>
      </c>
      <c r="C61" s="638">
        <v>1</v>
      </c>
      <c r="D61" s="638">
        <v>1.2</v>
      </c>
      <c r="E61" s="638">
        <v>1.1000000000000001</v>
      </c>
      <c r="F61" s="638">
        <v>1.1000000000000001</v>
      </c>
      <c r="G61" s="638">
        <v>1.2</v>
      </c>
      <c r="H61" s="638">
        <v>1.2</v>
      </c>
      <c r="I61" s="638">
        <v>0.9</v>
      </c>
      <c r="J61" s="638">
        <v>1.1000000000000001</v>
      </c>
      <c r="K61" s="638">
        <v>0.8</v>
      </c>
      <c r="L61" s="638">
        <v>0.7</v>
      </c>
      <c r="M61" s="638">
        <v>0.8</v>
      </c>
      <c r="N61" s="638">
        <v>1</v>
      </c>
      <c r="O61" s="638">
        <v>1.4</v>
      </c>
      <c r="P61" s="638">
        <v>1</v>
      </c>
      <c r="Q61" s="638">
        <v>1</v>
      </c>
    </row>
    <row r="62" spans="1:17" x14ac:dyDescent="0.25">
      <c r="A62" t="s">
        <v>58</v>
      </c>
      <c r="B62" s="638">
        <v>1.2</v>
      </c>
      <c r="C62" s="638">
        <v>0.9</v>
      </c>
      <c r="D62" s="638">
        <v>1.8</v>
      </c>
      <c r="E62" s="638">
        <v>1.2</v>
      </c>
      <c r="F62" s="638">
        <v>0.9</v>
      </c>
      <c r="G62" s="638">
        <v>2</v>
      </c>
      <c r="H62" s="638">
        <v>2.1</v>
      </c>
      <c r="I62" s="638">
        <v>1.3</v>
      </c>
      <c r="J62" s="638">
        <v>2.1</v>
      </c>
      <c r="K62" s="638">
        <v>1</v>
      </c>
      <c r="L62" s="638">
        <v>1</v>
      </c>
      <c r="M62" s="638">
        <v>1.7</v>
      </c>
      <c r="N62" s="638">
        <v>6.1</v>
      </c>
      <c r="O62" s="638">
        <v>4.4000000000000004</v>
      </c>
      <c r="P62" s="638">
        <v>2.7</v>
      </c>
      <c r="Q62" s="638">
        <v>2</v>
      </c>
    </row>
    <row r="63" spans="1:17" x14ac:dyDescent="0.25">
      <c r="A63" t="s">
        <v>59</v>
      </c>
      <c r="B63" s="638">
        <v>1.4</v>
      </c>
      <c r="C63" s="638">
        <v>1.3</v>
      </c>
      <c r="D63" s="638">
        <v>1.1000000000000001</v>
      </c>
      <c r="E63" s="638">
        <v>1</v>
      </c>
      <c r="F63" s="638">
        <v>0.9</v>
      </c>
      <c r="G63" s="638">
        <v>0.8</v>
      </c>
      <c r="H63" s="638">
        <v>0.7</v>
      </c>
      <c r="I63" s="638">
        <v>0.8</v>
      </c>
      <c r="J63" s="638">
        <v>0.6</v>
      </c>
      <c r="K63" s="638">
        <v>0.5</v>
      </c>
      <c r="L63" s="638">
        <v>0.4</v>
      </c>
      <c r="M63" s="638">
        <v>0.3</v>
      </c>
      <c r="N63" s="638">
        <v>0.4</v>
      </c>
      <c r="O63" s="638">
        <v>0.3</v>
      </c>
      <c r="P63" s="638">
        <v>0.4</v>
      </c>
      <c r="Q63" s="638">
        <v>0.4</v>
      </c>
    </row>
    <row r="64" spans="1:17" x14ac:dyDescent="0.25">
      <c r="A64" t="s">
        <v>60</v>
      </c>
      <c r="B64" s="638">
        <v>2</v>
      </c>
      <c r="C64" s="638">
        <v>1.5</v>
      </c>
      <c r="D64" s="638">
        <v>0.7</v>
      </c>
      <c r="E64" s="638">
        <v>1.4</v>
      </c>
      <c r="F64" s="638">
        <v>0.7</v>
      </c>
      <c r="G64" s="638">
        <v>2.8</v>
      </c>
      <c r="H64" s="638">
        <v>2.2999999999999998</v>
      </c>
      <c r="I64" s="638">
        <v>4.3</v>
      </c>
      <c r="J64" s="638">
        <v>2.8</v>
      </c>
      <c r="K64" s="638">
        <v>3</v>
      </c>
      <c r="L64" s="638">
        <v>2.5</v>
      </c>
      <c r="M64" s="638">
        <v>1.6</v>
      </c>
      <c r="N64" s="638">
        <v>4.5999999999999996</v>
      </c>
      <c r="O64" s="638">
        <v>1.5</v>
      </c>
      <c r="P64" s="638">
        <v>0</v>
      </c>
      <c r="Q64" s="638">
        <v>1.5</v>
      </c>
    </row>
    <row r="65" spans="1:17" x14ac:dyDescent="0.25">
      <c r="A65" t="s">
        <v>61</v>
      </c>
      <c r="B65" s="638">
        <v>3.2</v>
      </c>
      <c r="C65" s="638">
        <v>4.9000000000000004</v>
      </c>
      <c r="D65" s="638">
        <v>4.0999999999999996</v>
      </c>
      <c r="E65" s="638">
        <v>6.6</v>
      </c>
      <c r="F65" s="638">
        <v>5.8</v>
      </c>
      <c r="G65" s="638">
        <v>4.9000000000000004</v>
      </c>
      <c r="H65" s="638">
        <v>9</v>
      </c>
      <c r="I65" s="638">
        <v>2.5</v>
      </c>
      <c r="J65" s="638">
        <v>6.6</v>
      </c>
      <c r="K65" s="638">
        <v>6.8</v>
      </c>
      <c r="L65" s="638">
        <v>1.7</v>
      </c>
      <c r="M65" s="638">
        <v>1.7</v>
      </c>
      <c r="N65" s="638">
        <v>2.6</v>
      </c>
      <c r="O65" s="638">
        <v>4.5</v>
      </c>
      <c r="P65" s="638">
        <v>8.1999999999999993</v>
      </c>
      <c r="Q65" s="638">
        <v>4.5</v>
      </c>
    </row>
    <row r="66" spans="1:17" x14ac:dyDescent="0.25">
      <c r="A66" t="s">
        <v>62</v>
      </c>
      <c r="B66" s="638">
        <v>0</v>
      </c>
      <c r="C66" s="638">
        <v>0</v>
      </c>
      <c r="D66" s="638">
        <v>0</v>
      </c>
      <c r="E66" s="638">
        <v>0</v>
      </c>
      <c r="F66" s="638">
        <v>0</v>
      </c>
      <c r="G66" s="638">
        <v>0</v>
      </c>
      <c r="H66" s="638">
        <v>0</v>
      </c>
      <c r="I66" s="638">
        <v>0</v>
      </c>
      <c r="J66" s="638" t="s">
        <v>18</v>
      </c>
      <c r="K66" s="638" t="s">
        <v>18</v>
      </c>
      <c r="L66" s="638" t="s">
        <v>18</v>
      </c>
      <c r="M66" s="638" t="s">
        <v>18</v>
      </c>
      <c r="N66" s="638" t="s">
        <v>18</v>
      </c>
      <c r="O66" s="638" t="s">
        <v>18</v>
      </c>
      <c r="P66" s="638" t="s">
        <v>18</v>
      </c>
      <c r="Q66" s="638" t="s">
        <v>18</v>
      </c>
    </row>
    <row r="67" spans="1:17" x14ac:dyDescent="0.25">
      <c r="A67" t="s">
        <v>63</v>
      </c>
      <c r="B67" s="638">
        <v>4.8</v>
      </c>
      <c r="C67" s="638">
        <v>0</v>
      </c>
      <c r="D67" s="638">
        <v>0</v>
      </c>
      <c r="E67" s="638">
        <v>0</v>
      </c>
      <c r="F67" s="638">
        <v>0</v>
      </c>
      <c r="G67" s="638">
        <v>6</v>
      </c>
      <c r="H67" s="638">
        <v>5.9</v>
      </c>
      <c r="I67" s="638">
        <v>11.8</v>
      </c>
      <c r="J67" s="638">
        <v>11.4</v>
      </c>
      <c r="K67" s="638">
        <v>20.9</v>
      </c>
      <c r="L67" s="638">
        <v>15.4</v>
      </c>
      <c r="M67" s="638">
        <v>15.6</v>
      </c>
      <c r="N67" s="638">
        <v>37.9</v>
      </c>
      <c r="O67" s="638">
        <v>22.9</v>
      </c>
      <c r="P67" s="638">
        <v>16.399999999999999</v>
      </c>
      <c r="Q67" s="638">
        <v>8.3000000000000007</v>
      </c>
    </row>
    <row r="68" spans="1:17" x14ac:dyDescent="0.25">
      <c r="A68" t="s">
        <v>64</v>
      </c>
      <c r="B68" s="638">
        <v>0.8</v>
      </c>
      <c r="C68" s="638">
        <v>1.2</v>
      </c>
      <c r="D68" s="638">
        <v>1.1000000000000001</v>
      </c>
      <c r="E68" s="638">
        <v>1</v>
      </c>
      <c r="F68" s="638">
        <v>1.6</v>
      </c>
      <c r="G68" s="638">
        <v>1</v>
      </c>
      <c r="H68" s="638">
        <v>1.3</v>
      </c>
      <c r="I68" s="638">
        <v>1.7</v>
      </c>
      <c r="J68" s="638">
        <v>1.5</v>
      </c>
      <c r="K68" s="638">
        <v>1.6</v>
      </c>
      <c r="L68" s="638">
        <v>1.4</v>
      </c>
      <c r="M68" s="638">
        <v>1.7</v>
      </c>
      <c r="N68" s="638">
        <v>1.2</v>
      </c>
      <c r="O68" s="638">
        <v>1.3</v>
      </c>
      <c r="P68" s="638">
        <v>1</v>
      </c>
      <c r="Q68" s="638">
        <v>0.5</v>
      </c>
    </row>
    <row r="69" spans="1:17" x14ac:dyDescent="0.25">
      <c r="A69" t="s">
        <v>65</v>
      </c>
      <c r="B69" s="638">
        <v>0.5</v>
      </c>
      <c r="C69" s="638">
        <v>0.5</v>
      </c>
      <c r="D69" s="638">
        <v>1.1000000000000001</v>
      </c>
      <c r="E69" s="638">
        <v>1.3</v>
      </c>
      <c r="F69" s="638">
        <v>0</v>
      </c>
      <c r="G69" s="638">
        <v>0.3</v>
      </c>
      <c r="H69" s="638">
        <v>1.3</v>
      </c>
      <c r="I69" s="638">
        <v>1.1000000000000001</v>
      </c>
      <c r="J69" s="638">
        <v>1.1000000000000001</v>
      </c>
      <c r="K69" s="638">
        <v>0</v>
      </c>
      <c r="L69" s="638">
        <v>0</v>
      </c>
      <c r="M69" s="638">
        <v>0.3</v>
      </c>
      <c r="N69" s="638">
        <v>0.3</v>
      </c>
      <c r="O69" s="638">
        <v>1.1000000000000001</v>
      </c>
      <c r="P69" s="638">
        <v>1.3</v>
      </c>
      <c r="Q69" s="638">
        <v>1</v>
      </c>
    </row>
    <row r="70" spans="1:17" x14ac:dyDescent="0.25">
      <c r="A70" t="s">
        <v>66</v>
      </c>
      <c r="B70" s="638">
        <v>1.4</v>
      </c>
      <c r="C70" s="638">
        <v>1.6</v>
      </c>
      <c r="D70" s="638">
        <v>1</v>
      </c>
      <c r="E70" s="638">
        <v>1.2</v>
      </c>
      <c r="F70" s="638">
        <v>1.7</v>
      </c>
      <c r="G70" s="638">
        <v>1.4</v>
      </c>
      <c r="H70" s="638">
        <v>1</v>
      </c>
      <c r="I70" s="638">
        <v>1.7</v>
      </c>
      <c r="J70" s="638">
        <v>1</v>
      </c>
      <c r="K70" s="638">
        <v>1.9</v>
      </c>
      <c r="L70" s="638">
        <v>1.1000000000000001</v>
      </c>
      <c r="M70" s="638">
        <v>0.6</v>
      </c>
      <c r="N70" s="638">
        <v>1.3</v>
      </c>
      <c r="O70" s="638">
        <v>1.9</v>
      </c>
      <c r="P70" s="638">
        <v>4.2</v>
      </c>
      <c r="Q70" s="638">
        <v>3.1</v>
      </c>
    </row>
    <row r="71" spans="1:17" x14ac:dyDescent="0.25">
      <c r="A71" t="s">
        <v>67</v>
      </c>
      <c r="B71" s="638">
        <v>4.3</v>
      </c>
      <c r="C71" s="638">
        <v>2.8</v>
      </c>
      <c r="D71" s="638">
        <v>2.7</v>
      </c>
      <c r="E71" s="638">
        <v>1.6</v>
      </c>
      <c r="F71" s="638">
        <v>1.6</v>
      </c>
      <c r="G71" s="638">
        <v>2.1</v>
      </c>
      <c r="H71" s="638">
        <v>1.4</v>
      </c>
      <c r="I71" s="638">
        <v>0.8</v>
      </c>
      <c r="J71" s="638">
        <v>0.3</v>
      </c>
      <c r="K71" s="638">
        <v>0.3</v>
      </c>
      <c r="L71" s="638">
        <v>0.3</v>
      </c>
      <c r="M71" s="638">
        <v>1.1000000000000001</v>
      </c>
      <c r="N71" s="638">
        <v>1.1000000000000001</v>
      </c>
      <c r="O71" s="638">
        <v>1.7</v>
      </c>
      <c r="P71" s="638">
        <v>2</v>
      </c>
      <c r="Q71" s="638">
        <v>1.2</v>
      </c>
    </row>
    <row r="72" spans="1:17" x14ac:dyDescent="0.25">
      <c r="A72" t="s">
        <v>68</v>
      </c>
      <c r="B72" s="638">
        <v>0</v>
      </c>
      <c r="C72" s="638">
        <v>0</v>
      </c>
      <c r="D72" s="638">
        <v>0</v>
      </c>
      <c r="E72" s="638">
        <v>0</v>
      </c>
      <c r="F72" s="638">
        <v>0</v>
      </c>
      <c r="G72" s="638">
        <v>0</v>
      </c>
      <c r="H72" s="638">
        <v>0</v>
      </c>
      <c r="I72" s="638">
        <v>0</v>
      </c>
      <c r="J72" s="638">
        <v>12.9</v>
      </c>
      <c r="K72" s="638">
        <v>0</v>
      </c>
      <c r="L72" s="638">
        <v>0</v>
      </c>
      <c r="M72" s="638">
        <v>0</v>
      </c>
      <c r="N72" s="638">
        <v>17.899999999999999</v>
      </c>
      <c r="O72" s="638">
        <v>0</v>
      </c>
      <c r="P72" s="638">
        <v>0</v>
      </c>
      <c r="Q72" s="638">
        <v>0</v>
      </c>
    </row>
    <row r="73" spans="1:17" x14ac:dyDescent="0.25">
      <c r="A73" t="s">
        <v>69</v>
      </c>
      <c r="B73" s="638">
        <v>0</v>
      </c>
      <c r="C73" s="638">
        <v>42.8</v>
      </c>
      <c r="D73" s="638">
        <v>0</v>
      </c>
      <c r="E73" s="638">
        <v>0</v>
      </c>
      <c r="F73" s="638">
        <v>0</v>
      </c>
      <c r="G73" s="638">
        <v>0</v>
      </c>
      <c r="H73" s="638">
        <v>0</v>
      </c>
      <c r="I73" s="638">
        <v>0</v>
      </c>
      <c r="J73" s="638">
        <v>0</v>
      </c>
      <c r="K73" s="638">
        <v>0</v>
      </c>
      <c r="L73" s="638">
        <v>0</v>
      </c>
      <c r="M73" s="638">
        <v>0</v>
      </c>
      <c r="N73" s="638">
        <v>0</v>
      </c>
      <c r="O73" s="638">
        <v>69</v>
      </c>
      <c r="P73" s="638">
        <v>40</v>
      </c>
      <c r="Q73" s="638">
        <v>43.5</v>
      </c>
    </row>
    <row r="74" spans="1:17" x14ac:dyDescent="0.25">
      <c r="A74" t="s">
        <v>70</v>
      </c>
      <c r="B74" s="638">
        <v>0.7</v>
      </c>
      <c r="C74" s="638">
        <v>1.2</v>
      </c>
      <c r="D74" s="638">
        <v>2.2000000000000002</v>
      </c>
      <c r="E74" s="638">
        <v>1</v>
      </c>
      <c r="F74" s="638">
        <v>1.5</v>
      </c>
      <c r="G74" s="638">
        <v>3.8</v>
      </c>
      <c r="H74" s="638">
        <v>2.2999999999999998</v>
      </c>
      <c r="I74" s="638">
        <v>2.5</v>
      </c>
      <c r="J74" s="638">
        <v>2.2999999999999998</v>
      </c>
      <c r="K74" s="638">
        <v>2</v>
      </c>
      <c r="L74" s="638">
        <v>2.1</v>
      </c>
      <c r="M74" s="638">
        <v>1.3</v>
      </c>
      <c r="N74" s="638">
        <v>2.2000000000000002</v>
      </c>
      <c r="O74" s="638">
        <v>1.1000000000000001</v>
      </c>
      <c r="P74" s="638">
        <v>1.1000000000000001</v>
      </c>
      <c r="Q74" s="638">
        <v>0.9</v>
      </c>
    </row>
    <row r="75" spans="1:17" x14ac:dyDescent="0.25">
      <c r="A75" t="s">
        <v>71</v>
      </c>
      <c r="B75" s="638">
        <v>0</v>
      </c>
      <c r="C75" s="638">
        <v>0</v>
      </c>
      <c r="D75" s="638">
        <v>9.8000000000000007</v>
      </c>
      <c r="E75" s="638">
        <v>9.6999999999999993</v>
      </c>
      <c r="F75" s="638">
        <v>9.6999999999999993</v>
      </c>
      <c r="G75" s="638">
        <v>0</v>
      </c>
      <c r="H75" s="638">
        <v>0</v>
      </c>
      <c r="I75" s="638">
        <v>9</v>
      </c>
      <c r="J75" s="638">
        <v>8.6</v>
      </c>
      <c r="K75" s="638">
        <v>34.6</v>
      </c>
      <c r="L75" s="638">
        <v>22.9</v>
      </c>
      <c r="M75" s="638">
        <v>15.4</v>
      </c>
      <c r="N75" s="638">
        <v>7.7</v>
      </c>
      <c r="O75" s="638">
        <v>15.3</v>
      </c>
      <c r="P75" s="638">
        <v>16.100000000000001</v>
      </c>
      <c r="Q75" s="638">
        <v>0</v>
      </c>
    </row>
    <row r="76" spans="1:17" x14ac:dyDescent="0.25">
      <c r="A76" t="s">
        <v>72</v>
      </c>
      <c r="B76" s="638">
        <v>0.9</v>
      </c>
      <c r="C76" s="638">
        <v>0.2</v>
      </c>
      <c r="D76" s="638">
        <v>0.1</v>
      </c>
      <c r="E76" s="638">
        <v>0.1</v>
      </c>
      <c r="F76" s="638">
        <v>0.4</v>
      </c>
      <c r="G76" s="638">
        <v>0.5</v>
      </c>
      <c r="H76" s="638">
        <v>0.4</v>
      </c>
      <c r="I76" s="638">
        <v>0.6</v>
      </c>
      <c r="J76" s="638">
        <v>0.5</v>
      </c>
      <c r="K76" s="638">
        <v>0.7</v>
      </c>
      <c r="L76" s="638">
        <v>0.8</v>
      </c>
      <c r="M76" s="638">
        <v>0.7</v>
      </c>
      <c r="N76" s="638">
        <v>0.8</v>
      </c>
      <c r="O76" s="638">
        <v>1</v>
      </c>
      <c r="P76" s="638">
        <v>0.8</v>
      </c>
      <c r="Q76" s="638">
        <v>1</v>
      </c>
    </row>
    <row r="77" spans="1:17" x14ac:dyDescent="0.25">
      <c r="A77" t="s">
        <v>73</v>
      </c>
      <c r="B77" s="638">
        <v>5.6</v>
      </c>
      <c r="C77" s="638">
        <v>2.9</v>
      </c>
      <c r="D77" s="638">
        <v>2.2000000000000002</v>
      </c>
      <c r="E77" s="638">
        <v>2.5</v>
      </c>
      <c r="F77" s="638">
        <v>1.8</v>
      </c>
      <c r="G77" s="638">
        <v>2</v>
      </c>
      <c r="H77" s="638">
        <v>1.3</v>
      </c>
      <c r="I77" s="638">
        <v>1.6</v>
      </c>
      <c r="J77" s="638">
        <v>1.6</v>
      </c>
      <c r="K77" s="638">
        <v>2.7</v>
      </c>
      <c r="L77" s="638">
        <v>3.1</v>
      </c>
      <c r="M77" s="638">
        <v>3.8</v>
      </c>
      <c r="N77" s="638">
        <v>2</v>
      </c>
      <c r="O77" s="638">
        <v>2.5</v>
      </c>
      <c r="P77" s="638">
        <v>1.7</v>
      </c>
      <c r="Q77" s="638">
        <v>1.5</v>
      </c>
    </row>
    <row r="78" spans="1:17" x14ac:dyDescent="0.25">
      <c r="A78" t="s">
        <v>74</v>
      </c>
      <c r="B78" s="638">
        <v>6.7</v>
      </c>
      <c r="C78" s="638">
        <v>3.3</v>
      </c>
      <c r="D78" s="638">
        <v>4.3</v>
      </c>
      <c r="E78" s="638">
        <v>7.5</v>
      </c>
      <c r="F78" s="638">
        <v>7.7</v>
      </c>
      <c r="G78" s="638">
        <v>5.6</v>
      </c>
      <c r="H78" s="638">
        <v>8.9</v>
      </c>
      <c r="I78" s="638">
        <v>11.3</v>
      </c>
      <c r="J78" s="638">
        <v>6.5</v>
      </c>
      <c r="K78" s="638">
        <v>7.5</v>
      </c>
      <c r="L78" s="638">
        <v>5.4</v>
      </c>
      <c r="M78" s="638">
        <v>2.5</v>
      </c>
      <c r="N78" s="638">
        <v>2.5</v>
      </c>
      <c r="O78" s="638">
        <v>0.6</v>
      </c>
      <c r="P78" s="638">
        <v>4</v>
      </c>
      <c r="Q78" s="638">
        <v>4.7</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1404</v>
      </c>
    </row>
    <row r="105" spans="1:1" x14ac:dyDescent="0.25">
      <c r="A105" s="636">
        <v>42610.589548611111</v>
      </c>
    </row>
  </sheetData>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7.26953125" style="296" customWidth="1"/>
    <col min="18" max="78" width="8.7265625" style="296"/>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1880</v>
      </c>
    </row>
    <row r="12" spans="1:17" x14ac:dyDescent="0.25">
      <c r="A12" t="s">
        <v>1795</v>
      </c>
    </row>
    <row r="14" spans="1:17" x14ac:dyDescent="0.25">
      <c r="A14" t="s">
        <v>1884</v>
      </c>
    </row>
    <row r="16" spans="1:17" x14ac:dyDescent="0.25">
      <c r="B16" s="296" t="s">
        <v>1797</v>
      </c>
    </row>
    <row r="17" spans="1:17" x14ac:dyDescent="0.25">
      <c r="B17" s="296">
        <v>36708</v>
      </c>
      <c r="C17" s="296">
        <v>37073</v>
      </c>
      <c r="D17" s="296">
        <v>37438</v>
      </c>
      <c r="E17" s="296">
        <v>37803</v>
      </c>
      <c r="F17" s="296">
        <v>38169</v>
      </c>
      <c r="G17" s="296">
        <v>38534</v>
      </c>
      <c r="H17" s="296">
        <v>38899</v>
      </c>
      <c r="I17" s="296">
        <v>39264</v>
      </c>
      <c r="J17" s="296">
        <v>39630</v>
      </c>
      <c r="K17" s="296">
        <v>39995</v>
      </c>
      <c r="L17" s="296">
        <v>40360</v>
      </c>
      <c r="M17" s="296">
        <v>40725</v>
      </c>
      <c r="N17" s="296">
        <v>41091</v>
      </c>
      <c r="O17" s="296">
        <v>41456</v>
      </c>
      <c r="P17" s="296">
        <v>41821</v>
      </c>
      <c r="Q17" s="296">
        <v>42186</v>
      </c>
    </row>
    <row r="18" spans="1:17"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row>
    <row r="19" spans="1:17" x14ac:dyDescent="0.25">
      <c r="A19" t="s">
        <v>484</v>
      </c>
    </row>
    <row r="20" spans="1:17" x14ac:dyDescent="0.25">
      <c r="A20" t="s">
        <v>485</v>
      </c>
      <c r="B20" s="296">
        <v>2030</v>
      </c>
      <c r="C20" s="296">
        <v>1790</v>
      </c>
      <c r="D20" s="296">
        <v>1778</v>
      </c>
      <c r="E20" s="296">
        <v>1634</v>
      </c>
      <c r="F20" s="296">
        <v>1586</v>
      </c>
      <c r="G20" s="296">
        <v>1671</v>
      </c>
      <c r="H20" s="296">
        <v>1675</v>
      </c>
      <c r="I20" s="296">
        <v>1702</v>
      </c>
      <c r="J20" s="296">
        <v>1643</v>
      </c>
      <c r="K20" s="296">
        <v>1510</v>
      </c>
      <c r="L20" s="296">
        <v>1366</v>
      </c>
      <c r="M20" s="296">
        <v>1267</v>
      </c>
      <c r="N20" s="296">
        <v>1240</v>
      </c>
      <c r="O20" s="296">
        <v>1218</v>
      </c>
      <c r="P20" s="296">
        <v>1178</v>
      </c>
      <c r="Q20" s="296">
        <v>1100</v>
      </c>
    </row>
    <row r="21" spans="1:17" x14ac:dyDescent="0.25">
      <c r="A21" t="s">
        <v>486</v>
      </c>
      <c r="B21" s="296">
        <v>105</v>
      </c>
      <c r="C21" s="296">
        <v>101</v>
      </c>
      <c r="D21" s="296">
        <v>85</v>
      </c>
      <c r="E21" s="296">
        <v>84</v>
      </c>
      <c r="F21" s="296">
        <v>82</v>
      </c>
      <c r="G21" s="296">
        <v>85</v>
      </c>
      <c r="H21" s="296">
        <v>78</v>
      </c>
      <c r="I21" s="296">
        <v>78</v>
      </c>
      <c r="J21" s="296">
        <v>91</v>
      </c>
      <c r="K21" s="296">
        <v>72</v>
      </c>
      <c r="L21" s="296">
        <v>59</v>
      </c>
      <c r="M21" s="296">
        <v>62</v>
      </c>
      <c r="N21" s="296">
        <v>53</v>
      </c>
      <c r="O21" s="296">
        <v>63</v>
      </c>
      <c r="P21" s="296">
        <v>69</v>
      </c>
      <c r="Q21" s="296">
        <v>62</v>
      </c>
    </row>
    <row r="22" spans="1:17" x14ac:dyDescent="0.25">
      <c r="A22" t="s">
        <v>487</v>
      </c>
      <c r="B22" s="296" t="s">
        <v>18</v>
      </c>
      <c r="C22" s="296" t="s">
        <v>18</v>
      </c>
      <c r="D22" s="296" t="s">
        <v>18</v>
      </c>
      <c r="E22" s="296" t="s">
        <v>18</v>
      </c>
      <c r="F22" s="296" t="s">
        <v>18</v>
      </c>
      <c r="G22" s="296" t="s">
        <v>18</v>
      </c>
      <c r="H22" s="296" t="s">
        <v>18</v>
      </c>
      <c r="I22" s="296" t="s">
        <v>18</v>
      </c>
      <c r="J22" s="296" t="s">
        <v>18</v>
      </c>
      <c r="K22" s="296" t="s">
        <v>18</v>
      </c>
      <c r="L22" s="296" t="s">
        <v>18</v>
      </c>
      <c r="M22" s="296" t="s">
        <v>18</v>
      </c>
      <c r="N22" s="296" t="s">
        <v>18</v>
      </c>
      <c r="O22" s="296" t="s">
        <v>18</v>
      </c>
      <c r="P22" s="296" t="s">
        <v>18</v>
      </c>
      <c r="Q22" s="296" t="s">
        <v>18</v>
      </c>
    </row>
    <row r="23" spans="1:17" x14ac:dyDescent="0.25">
      <c r="A23" t="s">
        <v>19</v>
      </c>
      <c r="B23" s="296">
        <v>0</v>
      </c>
      <c r="C23" s="296">
        <v>0</v>
      </c>
      <c r="D23" s="296">
        <v>0</v>
      </c>
      <c r="E23" s="296">
        <v>0</v>
      </c>
      <c r="F23" s="296">
        <v>0</v>
      </c>
      <c r="G23" s="296">
        <v>0</v>
      </c>
      <c r="H23" s="296">
        <v>0</v>
      </c>
      <c r="I23" s="296">
        <v>0</v>
      </c>
      <c r="J23" s="296">
        <v>0</v>
      </c>
      <c r="K23" s="296">
        <v>0</v>
      </c>
      <c r="L23" s="296">
        <v>1</v>
      </c>
      <c r="M23" s="296">
        <v>0</v>
      </c>
      <c r="N23" s="296">
        <v>0</v>
      </c>
      <c r="O23" s="296">
        <v>0</v>
      </c>
      <c r="P23" s="296">
        <v>0</v>
      </c>
      <c r="Q23" s="296">
        <v>0</v>
      </c>
    </row>
    <row r="24" spans="1:17" x14ac:dyDescent="0.25">
      <c r="A24" t="s">
        <v>20</v>
      </c>
      <c r="B24" s="296">
        <v>10</v>
      </c>
      <c r="C24" s="296">
        <v>12</v>
      </c>
      <c r="D24" s="296">
        <v>17</v>
      </c>
      <c r="E24" s="296">
        <v>18</v>
      </c>
      <c r="F24" s="296">
        <v>14</v>
      </c>
      <c r="G24" s="296">
        <v>8</v>
      </c>
      <c r="H24" s="296">
        <v>9</v>
      </c>
      <c r="I24" s="296">
        <v>8</v>
      </c>
      <c r="J24" s="296">
        <v>12</v>
      </c>
      <c r="K24" s="296">
        <v>11</v>
      </c>
      <c r="L24" s="296">
        <v>5</v>
      </c>
      <c r="M24" s="296">
        <v>10</v>
      </c>
      <c r="N24" s="296">
        <v>5</v>
      </c>
      <c r="O24" s="296">
        <v>6</v>
      </c>
      <c r="P24" s="296">
        <v>7</v>
      </c>
      <c r="Q24" s="296">
        <v>7</v>
      </c>
    </row>
    <row r="25" spans="1:17" x14ac:dyDescent="0.25">
      <c r="A25" t="s">
        <v>21</v>
      </c>
      <c r="B25" s="296">
        <v>0</v>
      </c>
      <c r="C25" s="296">
        <v>0</v>
      </c>
      <c r="D25" s="296">
        <v>0</v>
      </c>
      <c r="E25" s="296">
        <v>0</v>
      </c>
      <c r="F25" s="296">
        <v>0</v>
      </c>
      <c r="G25" s="296">
        <v>0</v>
      </c>
      <c r="H25" s="296">
        <v>1</v>
      </c>
      <c r="I25" s="296">
        <v>0</v>
      </c>
      <c r="J25" s="296">
        <v>0</v>
      </c>
      <c r="K25" s="296">
        <v>0</v>
      </c>
      <c r="L25" s="296">
        <v>0</v>
      </c>
      <c r="M25" s="296">
        <v>0</v>
      </c>
      <c r="N25" s="296">
        <v>0</v>
      </c>
      <c r="O25" s="296">
        <v>0</v>
      </c>
      <c r="P25" s="296">
        <v>1</v>
      </c>
      <c r="Q25" s="296">
        <v>0</v>
      </c>
    </row>
    <row r="26" spans="1:17" x14ac:dyDescent="0.25">
      <c r="A26" t="s">
        <v>22</v>
      </c>
      <c r="B26" s="296">
        <v>0</v>
      </c>
      <c r="C26" s="296">
        <v>0</v>
      </c>
      <c r="D26" s="296">
        <v>0</v>
      </c>
      <c r="E26" s="296">
        <v>0</v>
      </c>
      <c r="F26" s="296">
        <v>0</v>
      </c>
      <c r="G26" s="296">
        <v>4</v>
      </c>
      <c r="H26" s="296">
        <v>0</v>
      </c>
      <c r="I26" s="296">
        <v>0</v>
      </c>
      <c r="J26" s="296">
        <v>0</v>
      </c>
      <c r="K26" s="296">
        <v>0</v>
      </c>
      <c r="L26" s="296">
        <v>0</v>
      </c>
      <c r="M26" s="296">
        <v>0</v>
      </c>
      <c r="N26" s="296">
        <v>0</v>
      </c>
      <c r="O26" s="296">
        <v>0</v>
      </c>
      <c r="P26" s="296">
        <v>0</v>
      </c>
      <c r="Q26" s="296">
        <v>0</v>
      </c>
    </row>
    <row r="27" spans="1:17" x14ac:dyDescent="0.25">
      <c r="A27" t="s">
        <v>23</v>
      </c>
      <c r="B27" s="296">
        <v>47</v>
      </c>
      <c r="C27" s="296">
        <v>36</v>
      </c>
      <c r="D27" s="296">
        <v>42</v>
      </c>
      <c r="E27" s="296">
        <v>35</v>
      </c>
      <c r="F27" s="296">
        <v>32</v>
      </c>
      <c r="G27" s="296">
        <v>34</v>
      </c>
      <c r="H27" s="296">
        <v>40</v>
      </c>
      <c r="I27" s="296">
        <v>51</v>
      </c>
      <c r="J27" s="296">
        <v>43</v>
      </c>
      <c r="K27" s="296">
        <v>49</v>
      </c>
      <c r="L27" s="296">
        <v>36</v>
      </c>
      <c r="M27" s="296">
        <v>46</v>
      </c>
      <c r="N27" s="296">
        <v>39</v>
      </c>
      <c r="O27" s="296">
        <v>32</v>
      </c>
      <c r="P27" s="296">
        <v>36</v>
      </c>
      <c r="Q27" s="296">
        <v>28</v>
      </c>
    </row>
    <row r="28" spans="1:17" x14ac:dyDescent="0.25">
      <c r="A28" t="s">
        <v>24</v>
      </c>
      <c r="B28" s="296">
        <v>3</v>
      </c>
      <c r="C28" s="296">
        <v>2</v>
      </c>
      <c r="D28" s="296">
        <v>3</v>
      </c>
      <c r="E28" s="296">
        <v>1</v>
      </c>
      <c r="F28" s="296">
        <v>1</v>
      </c>
      <c r="G28" s="296">
        <v>2</v>
      </c>
      <c r="H28" s="296">
        <v>1</v>
      </c>
      <c r="I28" s="296">
        <v>0</v>
      </c>
      <c r="J28" s="296">
        <v>0</v>
      </c>
      <c r="K28" s="296">
        <v>0</v>
      </c>
      <c r="L28" s="296">
        <v>0</v>
      </c>
      <c r="M28" s="296">
        <v>0</v>
      </c>
      <c r="N28" s="296">
        <v>0</v>
      </c>
      <c r="O28" s="296">
        <v>0</v>
      </c>
      <c r="P28" s="296">
        <v>0</v>
      </c>
      <c r="Q28" s="296">
        <v>0</v>
      </c>
    </row>
    <row r="29" spans="1:17" x14ac:dyDescent="0.25">
      <c r="A29" t="s">
        <v>25</v>
      </c>
      <c r="B29" s="296">
        <v>0</v>
      </c>
      <c r="C29" s="296">
        <v>0</v>
      </c>
      <c r="D29" s="296">
        <v>1</v>
      </c>
      <c r="E29" s="296">
        <v>1</v>
      </c>
      <c r="F29" s="296">
        <v>1</v>
      </c>
      <c r="G29" s="296">
        <v>0</v>
      </c>
      <c r="H29" s="296">
        <v>2</v>
      </c>
      <c r="I29" s="296">
        <v>4</v>
      </c>
      <c r="J29" s="296">
        <v>6</v>
      </c>
      <c r="K29" s="296">
        <v>4</v>
      </c>
      <c r="L29" s="296">
        <v>2</v>
      </c>
      <c r="M29" s="296">
        <v>2</v>
      </c>
      <c r="N29" s="296">
        <v>4</v>
      </c>
      <c r="O29" s="296">
        <v>2</v>
      </c>
      <c r="P29" s="296">
        <v>1</v>
      </c>
      <c r="Q29" s="296">
        <v>0</v>
      </c>
    </row>
    <row r="30" spans="1:17" x14ac:dyDescent="0.25">
      <c r="A30" t="s">
        <v>26</v>
      </c>
      <c r="B30" s="296">
        <v>70</v>
      </c>
      <c r="C30" s="296">
        <v>75</v>
      </c>
      <c r="D30" s="296">
        <v>57</v>
      </c>
      <c r="E30" s="296">
        <v>59</v>
      </c>
      <c r="F30" s="296">
        <v>70</v>
      </c>
      <c r="G30" s="296">
        <v>77</v>
      </c>
      <c r="H30" s="296">
        <v>62</v>
      </c>
      <c r="I30" s="296">
        <v>76</v>
      </c>
      <c r="J30" s="296">
        <v>91</v>
      </c>
      <c r="K30" s="296">
        <v>83</v>
      </c>
      <c r="L30" s="296">
        <v>99</v>
      </c>
      <c r="M30" s="296">
        <v>99</v>
      </c>
      <c r="N30" s="296">
        <v>90</v>
      </c>
      <c r="O30" s="296">
        <v>51</v>
      </c>
      <c r="P30" s="296">
        <v>50</v>
      </c>
      <c r="Q30" s="296">
        <v>59</v>
      </c>
    </row>
    <row r="31" spans="1:17" x14ac:dyDescent="0.25">
      <c r="A31" t="s">
        <v>27</v>
      </c>
      <c r="B31" s="296">
        <v>1</v>
      </c>
      <c r="C31" s="296">
        <v>0</v>
      </c>
      <c r="D31" s="296">
        <v>0</v>
      </c>
      <c r="E31" s="296">
        <v>1</v>
      </c>
      <c r="F31" s="296">
        <v>4</v>
      </c>
      <c r="G31" s="296">
        <v>5</v>
      </c>
      <c r="H31" s="296">
        <v>6</v>
      </c>
      <c r="I31" s="296">
        <v>9</v>
      </c>
      <c r="J31" s="296">
        <v>5</v>
      </c>
      <c r="K31" s="296">
        <v>2</v>
      </c>
      <c r="L31" s="296">
        <v>3</v>
      </c>
      <c r="M31" s="296">
        <v>1</v>
      </c>
      <c r="N31" s="296">
        <v>1</v>
      </c>
      <c r="O31" s="296">
        <v>1</v>
      </c>
      <c r="P31" s="296">
        <v>1</v>
      </c>
      <c r="Q31" s="296">
        <v>0</v>
      </c>
    </row>
    <row r="32" spans="1:17" x14ac:dyDescent="0.25">
      <c r="A32" t="s">
        <v>28</v>
      </c>
      <c r="B32" s="296">
        <v>2</v>
      </c>
      <c r="C32" s="296">
        <v>3</v>
      </c>
      <c r="D32" s="296">
        <v>2</v>
      </c>
      <c r="E32" s="296">
        <v>8</v>
      </c>
      <c r="F32" s="296">
        <v>1</v>
      </c>
      <c r="G32" s="296">
        <v>1</v>
      </c>
      <c r="H32" s="296">
        <v>7</v>
      </c>
      <c r="I32" s="296">
        <v>7</v>
      </c>
      <c r="J32" s="296">
        <v>6</v>
      </c>
      <c r="K32" s="296">
        <v>0</v>
      </c>
      <c r="L32" s="296">
        <v>0</v>
      </c>
      <c r="M32" s="296">
        <v>0</v>
      </c>
      <c r="N32" s="296">
        <v>0</v>
      </c>
      <c r="O32" s="296">
        <v>0</v>
      </c>
      <c r="P32" s="296">
        <v>0</v>
      </c>
      <c r="Q32" s="296">
        <v>1</v>
      </c>
    </row>
    <row r="33" spans="1:17" x14ac:dyDescent="0.25">
      <c r="A33" t="s">
        <v>29</v>
      </c>
      <c r="B33" s="296">
        <v>0</v>
      </c>
      <c r="C33" s="296">
        <v>0</v>
      </c>
      <c r="D33" s="296">
        <v>0</v>
      </c>
      <c r="E33" s="296">
        <v>0</v>
      </c>
      <c r="F33" s="296">
        <v>1</v>
      </c>
      <c r="G33" s="296">
        <v>1</v>
      </c>
      <c r="H33" s="296">
        <v>0</v>
      </c>
      <c r="I33" s="296">
        <v>0</v>
      </c>
      <c r="J33" s="296">
        <v>0</v>
      </c>
      <c r="K33" s="296">
        <v>0</v>
      </c>
      <c r="L33" s="296">
        <v>0</v>
      </c>
      <c r="M33" s="296">
        <v>0</v>
      </c>
      <c r="N33" s="296">
        <v>0</v>
      </c>
      <c r="O33" s="296">
        <v>0</v>
      </c>
      <c r="P33" s="296">
        <v>1</v>
      </c>
      <c r="Q33" s="296">
        <v>1</v>
      </c>
    </row>
    <row r="34" spans="1:17" x14ac:dyDescent="0.25">
      <c r="A34" t="s">
        <v>30</v>
      </c>
      <c r="B34" s="296">
        <v>0</v>
      </c>
      <c r="C34" s="296">
        <v>0</v>
      </c>
      <c r="D34" s="296">
        <v>0</v>
      </c>
      <c r="E34" s="296">
        <v>0</v>
      </c>
      <c r="F34" s="296">
        <v>0</v>
      </c>
      <c r="G34" s="296">
        <v>0</v>
      </c>
      <c r="H34" s="296">
        <v>0</v>
      </c>
      <c r="I34" s="296">
        <v>0</v>
      </c>
      <c r="J34" s="296">
        <v>0</v>
      </c>
      <c r="K34" s="296">
        <v>0</v>
      </c>
      <c r="L34" s="296">
        <v>0</v>
      </c>
      <c r="M34" s="296">
        <v>0</v>
      </c>
      <c r="N34" s="296">
        <v>0</v>
      </c>
      <c r="O34" s="296">
        <v>0</v>
      </c>
      <c r="P34" s="296">
        <v>0</v>
      </c>
      <c r="Q34" s="296">
        <v>0</v>
      </c>
    </row>
    <row r="35" spans="1:17" x14ac:dyDescent="0.25">
      <c r="A35" t="s">
        <v>31</v>
      </c>
      <c r="B35" s="296">
        <v>10</v>
      </c>
      <c r="C35" s="296">
        <v>9</v>
      </c>
      <c r="D35" s="296">
        <v>13</v>
      </c>
      <c r="E35" s="296">
        <v>11</v>
      </c>
      <c r="F35" s="296">
        <v>16</v>
      </c>
      <c r="G35" s="296">
        <v>18</v>
      </c>
      <c r="H35" s="296">
        <v>18</v>
      </c>
      <c r="I35" s="296">
        <v>15</v>
      </c>
      <c r="J35" s="296">
        <v>14</v>
      </c>
      <c r="K35" s="296">
        <v>10</v>
      </c>
      <c r="L35" s="296">
        <v>11</v>
      </c>
      <c r="M35" s="296">
        <v>19</v>
      </c>
      <c r="N35" s="296">
        <v>19</v>
      </c>
      <c r="O35" s="296">
        <v>17</v>
      </c>
      <c r="P35" s="296">
        <v>16</v>
      </c>
      <c r="Q35" s="296">
        <v>22</v>
      </c>
    </row>
    <row r="36" spans="1:17" x14ac:dyDescent="0.25">
      <c r="A36" t="s">
        <v>32</v>
      </c>
      <c r="B36" s="296">
        <v>4</v>
      </c>
      <c r="C36" s="296">
        <v>2</v>
      </c>
      <c r="D36" s="296">
        <v>1</v>
      </c>
      <c r="E36" s="296">
        <v>2</v>
      </c>
      <c r="F36" s="296">
        <v>2</v>
      </c>
      <c r="G36" s="296">
        <v>2</v>
      </c>
      <c r="H36" s="296">
        <v>5</v>
      </c>
      <c r="I36" s="296">
        <v>2</v>
      </c>
      <c r="J36" s="296">
        <v>4</v>
      </c>
      <c r="K36" s="296">
        <v>2</v>
      </c>
      <c r="L36" s="296">
        <v>2</v>
      </c>
      <c r="M36" s="296">
        <v>0</v>
      </c>
      <c r="N36" s="296">
        <v>1</v>
      </c>
      <c r="O36" s="296">
        <v>5</v>
      </c>
      <c r="P36" s="296">
        <v>5</v>
      </c>
      <c r="Q36" s="296">
        <v>5</v>
      </c>
    </row>
    <row r="37" spans="1:17" x14ac:dyDescent="0.25">
      <c r="A37" t="s">
        <v>33</v>
      </c>
      <c r="B37" s="296">
        <v>0</v>
      </c>
      <c r="C37" s="296">
        <v>0</v>
      </c>
      <c r="D37" s="296">
        <v>0</v>
      </c>
      <c r="E37" s="296">
        <v>1</v>
      </c>
      <c r="F37" s="296">
        <v>5</v>
      </c>
      <c r="G37" s="296">
        <v>5</v>
      </c>
      <c r="H37" s="296">
        <v>5</v>
      </c>
      <c r="I37" s="296">
        <v>2</v>
      </c>
      <c r="J37" s="296">
        <v>2</v>
      </c>
      <c r="K37" s="296">
        <v>0</v>
      </c>
      <c r="L37" s="296">
        <v>0</v>
      </c>
      <c r="M37" s="296">
        <v>2</v>
      </c>
      <c r="N37" s="296">
        <v>2</v>
      </c>
      <c r="O37" s="296">
        <v>2</v>
      </c>
      <c r="P37" s="296">
        <v>0</v>
      </c>
      <c r="Q37" s="296">
        <v>0</v>
      </c>
    </row>
    <row r="38" spans="1:17" x14ac:dyDescent="0.25">
      <c r="A38" t="s">
        <v>34</v>
      </c>
      <c r="B38" s="296">
        <v>0</v>
      </c>
      <c r="C38" s="296">
        <v>0</v>
      </c>
      <c r="D38" s="296">
        <v>0</v>
      </c>
      <c r="E38" s="296">
        <v>0</v>
      </c>
      <c r="F38" s="296">
        <v>0</v>
      </c>
      <c r="G38" s="296">
        <v>0</v>
      </c>
      <c r="H38" s="296">
        <v>0</v>
      </c>
      <c r="I38" s="296">
        <v>0</v>
      </c>
      <c r="J38" s="296">
        <v>0</v>
      </c>
      <c r="K38" s="296">
        <v>0</v>
      </c>
      <c r="L38" s="296">
        <v>0</v>
      </c>
      <c r="M38" s="296">
        <v>0</v>
      </c>
      <c r="N38" s="296">
        <v>0</v>
      </c>
      <c r="O38" s="296">
        <v>0</v>
      </c>
      <c r="P38" s="296">
        <v>0</v>
      </c>
      <c r="Q38" s="296">
        <v>0</v>
      </c>
    </row>
    <row r="39" spans="1:17" x14ac:dyDescent="0.25">
      <c r="A39" t="s">
        <v>35</v>
      </c>
      <c r="B39" s="296">
        <v>639</v>
      </c>
      <c r="C39" s="296">
        <v>513</v>
      </c>
      <c r="D39" s="296">
        <v>534</v>
      </c>
      <c r="E39" s="296">
        <v>497</v>
      </c>
      <c r="F39" s="296">
        <v>456</v>
      </c>
      <c r="G39" s="296">
        <v>418</v>
      </c>
      <c r="H39" s="296">
        <v>399</v>
      </c>
      <c r="I39" s="296">
        <v>385</v>
      </c>
      <c r="J39" s="296">
        <v>380</v>
      </c>
      <c r="K39" s="296">
        <v>322</v>
      </c>
      <c r="L39" s="296">
        <v>336</v>
      </c>
      <c r="M39" s="296">
        <v>291</v>
      </c>
      <c r="N39" s="296">
        <v>302</v>
      </c>
      <c r="O39" s="296">
        <v>330</v>
      </c>
      <c r="P39" s="296">
        <v>256</v>
      </c>
      <c r="Q39" s="296">
        <v>248</v>
      </c>
    </row>
    <row r="40" spans="1:17" x14ac:dyDescent="0.25">
      <c r="A40" t="s">
        <v>36</v>
      </c>
      <c r="B40" s="296">
        <v>1</v>
      </c>
      <c r="C40" s="296">
        <v>0</v>
      </c>
      <c r="D40" s="296">
        <v>1</v>
      </c>
      <c r="E40" s="296">
        <v>1</v>
      </c>
      <c r="F40" s="296">
        <v>0</v>
      </c>
      <c r="G40" s="296">
        <v>2</v>
      </c>
      <c r="H40" s="296">
        <v>2</v>
      </c>
      <c r="I40" s="296">
        <v>1</v>
      </c>
      <c r="J40" s="296">
        <v>1</v>
      </c>
      <c r="K40" s="296">
        <v>4</v>
      </c>
      <c r="L40" s="296">
        <v>0</v>
      </c>
      <c r="M40" s="296">
        <v>0</v>
      </c>
      <c r="N40" s="296">
        <v>0</v>
      </c>
      <c r="O40" s="296">
        <v>2</v>
      </c>
      <c r="P40" s="296">
        <v>1</v>
      </c>
      <c r="Q40" s="296">
        <v>2</v>
      </c>
    </row>
    <row r="41" spans="1:17" x14ac:dyDescent="0.25">
      <c r="A41" t="s">
        <v>37</v>
      </c>
      <c r="B41" s="296">
        <v>6</v>
      </c>
      <c r="C41" s="296">
        <v>6</v>
      </c>
      <c r="D41" s="296">
        <v>5</v>
      </c>
      <c r="E41" s="296">
        <v>4</v>
      </c>
      <c r="F41" s="296">
        <v>2</v>
      </c>
      <c r="G41" s="296">
        <v>3</v>
      </c>
      <c r="H41" s="296">
        <v>3</v>
      </c>
      <c r="I41" s="296">
        <v>2</v>
      </c>
      <c r="J41" s="296">
        <v>3</v>
      </c>
      <c r="K41" s="296">
        <v>3</v>
      </c>
      <c r="L41" s="296">
        <v>3</v>
      </c>
      <c r="M41" s="296">
        <v>2</v>
      </c>
      <c r="N41" s="296">
        <v>1</v>
      </c>
      <c r="O41" s="296">
        <v>0</v>
      </c>
      <c r="P41" s="296">
        <v>0</v>
      </c>
      <c r="Q41" s="296">
        <v>0</v>
      </c>
    </row>
    <row r="42" spans="1:17" x14ac:dyDescent="0.25">
      <c r="A42" t="s">
        <v>38</v>
      </c>
      <c r="B42" s="296">
        <v>0</v>
      </c>
      <c r="C42" s="296">
        <v>1</v>
      </c>
      <c r="D42" s="296">
        <v>1</v>
      </c>
      <c r="E42" s="296">
        <v>1</v>
      </c>
      <c r="F42" s="296">
        <v>1</v>
      </c>
      <c r="G42" s="296">
        <v>1</v>
      </c>
      <c r="H42" s="296">
        <v>1</v>
      </c>
      <c r="I42" s="296">
        <v>0</v>
      </c>
      <c r="J42" s="296">
        <v>0</v>
      </c>
      <c r="K42" s="296">
        <v>0</v>
      </c>
      <c r="L42" s="296">
        <v>0</v>
      </c>
      <c r="M42" s="296">
        <v>0</v>
      </c>
      <c r="N42" s="296">
        <v>0</v>
      </c>
      <c r="O42" s="296">
        <v>0</v>
      </c>
      <c r="P42" s="296">
        <v>0</v>
      </c>
      <c r="Q42" s="296">
        <v>0</v>
      </c>
    </row>
    <row r="43" spans="1:17" x14ac:dyDescent="0.25">
      <c r="A43" t="s">
        <v>39</v>
      </c>
      <c r="B43" s="296">
        <v>2</v>
      </c>
      <c r="C43" s="296">
        <v>2</v>
      </c>
      <c r="D43" s="296">
        <v>0</v>
      </c>
      <c r="E43" s="296">
        <v>0</v>
      </c>
      <c r="F43" s="296">
        <v>2</v>
      </c>
      <c r="G43" s="296">
        <v>7</v>
      </c>
      <c r="H43" s="296">
        <v>4</v>
      </c>
      <c r="I43" s="296">
        <v>2</v>
      </c>
      <c r="J43" s="296">
        <v>2</v>
      </c>
      <c r="K43" s="296">
        <v>3</v>
      </c>
      <c r="L43" s="296">
        <v>3</v>
      </c>
      <c r="M43" s="296">
        <v>1</v>
      </c>
      <c r="N43" s="296">
        <v>1</v>
      </c>
      <c r="O43" s="296">
        <v>3</v>
      </c>
      <c r="P43" s="296">
        <v>3</v>
      </c>
      <c r="Q43" s="296">
        <v>0</v>
      </c>
    </row>
    <row r="44" spans="1:17" x14ac:dyDescent="0.25">
      <c r="A44" t="s">
        <v>40</v>
      </c>
      <c r="B44" s="296">
        <v>12</v>
      </c>
      <c r="C44" s="296">
        <v>10</v>
      </c>
      <c r="D44" s="296">
        <v>23</v>
      </c>
      <c r="E44" s="296">
        <v>8</v>
      </c>
      <c r="F44" s="296">
        <v>7</v>
      </c>
      <c r="G44" s="296">
        <v>6</v>
      </c>
      <c r="H44" s="296">
        <v>8</v>
      </c>
      <c r="I44" s="296">
        <v>16</v>
      </c>
      <c r="J44" s="296">
        <v>22</v>
      </c>
      <c r="K44" s="296">
        <v>17</v>
      </c>
      <c r="L44" s="296">
        <v>14</v>
      </c>
      <c r="M44" s="296">
        <v>26</v>
      </c>
      <c r="N44" s="296">
        <v>25</v>
      </c>
      <c r="O44" s="296">
        <v>19</v>
      </c>
      <c r="P44" s="296">
        <v>19</v>
      </c>
      <c r="Q44" s="296">
        <v>15</v>
      </c>
    </row>
    <row r="45" spans="1:17" x14ac:dyDescent="0.25">
      <c r="A45" t="s">
        <v>41</v>
      </c>
      <c r="B45" s="296">
        <v>0</v>
      </c>
      <c r="C45" s="296">
        <v>0</v>
      </c>
      <c r="D45" s="296">
        <v>0</v>
      </c>
      <c r="E45" s="296">
        <v>0</v>
      </c>
      <c r="F45" s="296">
        <v>0</v>
      </c>
      <c r="G45" s="296">
        <v>0</v>
      </c>
      <c r="H45" s="296">
        <v>0</v>
      </c>
      <c r="I45" s="296">
        <v>0</v>
      </c>
      <c r="J45" s="296">
        <v>0</v>
      </c>
      <c r="K45" s="296">
        <v>0</v>
      </c>
      <c r="L45" s="296">
        <v>0</v>
      </c>
      <c r="M45" s="296">
        <v>0</v>
      </c>
      <c r="N45" s="296">
        <v>0</v>
      </c>
      <c r="O45" s="296">
        <v>0</v>
      </c>
      <c r="P45" s="296">
        <v>0</v>
      </c>
      <c r="Q45" s="296">
        <v>0</v>
      </c>
    </row>
    <row r="46" spans="1:17" x14ac:dyDescent="0.25">
      <c r="A46" t="s">
        <v>42</v>
      </c>
      <c r="B46" s="296">
        <v>0</v>
      </c>
      <c r="C46" s="296">
        <v>0</v>
      </c>
      <c r="D46" s="296">
        <v>0</v>
      </c>
      <c r="E46" s="296">
        <v>0</v>
      </c>
      <c r="F46" s="296">
        <v>0</v>
      </c>
      <c r="G46" s="296">
        <v>0</v>
      </c>
      <c r="H46" s="296">
        <v>0</v>
      </c>
      <c r="I46" s="296">
        <v>0</v>
      </c>
      <c r="J46" s="296">
        <v>0</v>
      </c>
      <c r="K46" s="296">
        <v>0</v>
      </c>
      <c r="L46" s="296">
        <v>0</v>
      </c>
      <c r="M46" s="296">
        <v>0</v>
      </c>
      <c r="N46" s="296">
        <v>0</v>
      </c>
      <c r="O46" s="296">
        <v>0</v>
      </c>
      <c r="P46" s="296">
        <v>0</v>
      </c>
      <c r="Q46" s="296">
        <v>0</v>
      </c>
    </row>
    <row r="47" spans="1:17" x14ac:dyDescent="0.25">
      <c r="A47" t="s">
        <v>43</v>
      </c>
      <c r="B47" s="296">
        <v>3</v>
      </c>
      <c r="C47" s="296">
        <v>3</v>
      </c>
      <c r="D47" s="296">
        <v>4</v>
      </c>
      <c r="E47" s="296">
        <v>4</v>
      </c>
      <c r="F47" s="296">
        <v>12</v>
      </c>
      <c r="G47" s="296">
        <v>12</v>
      </c>
      <c r="H47" s="296">
        <v>10</v>
      </c>
      <c r="I47" s="296">
        <v>9</v>
      </c>
      <c r="J47" s="296">
        <v>5</v>
      </c>
      <c r="K47" s="296">
        <v>4</v>
      </c>
      <c r="L47" s="296">
        <v>2</v>
      </c>
      <c r="M47" s="296">
        <v>1</v>
      </c>
      <c r="N47" s="296">
        <v>2</v>
      </c>
      <c r="O47" s="296">
        <v>3</v>
      </c>
      <c r="P47" s="296">
        <v>3</v>
      </c>
      <c r="Q47" s="296">
        <v>0</v>
      </c>
    </row>
    <row r="48" spans="1:17" x14ac:dyDescent="0.25">
      <c r="A48" t="s">
        <v>44</v>
      </c>
      <c r="B48" s="296">
        <v>3</v>
      </c>
      <c r="C48" s="296">
        <v>2</v>
      </c>
      <c r="D48" s="296">
        <v>0</v>
      </c>
      <c r="E48" s="296">
        <v>0</v>
      </c>
      <c r="F48" s="296">
        <v>0</v>
      </c>
      <c r="G48" s="296">
        <v>0</v>
      </c>
      <c r="H48" s="296">
        <v>0</v>
      </c>
      <c r="I48" s="296">
        <v>1</v>
      </c>
      <c r="J48" s="296">
        <v>5</v>
      </c>
      <c r="K48" s="296">
        <v>1</v>
      </c>
      <c r="L48" s="296">
        <v>0</v>
      </c>
      <c r="M48" s="296">
        <v>0</v>
      </c>
      <c r="N48" s="296">
        <v>0</v>
      </c>
      <c r="O48" s="296">
        <v>0</v>
      </c>
      <c r="P48" s="296">
        <v>0</v>
      </c>
      <c r="Q48" s="296">
        <v>0</v>
      </c>
    </row>
    <row r="49" spans="1:17" x14ac:dyDescent="0.25">
      <c r="A49" t="s">
        <v>45</v>
      </c>
      <c r="B49" s="296">
        <v>0</v>
      </c>
      <c r="C49" s="296">
        <v>0</v>
      </c>
      <c r="D49" s="296">
        <v>3</v>
      </c>
      <c r="E49" s="296">
        <v>1</v>
      </c>
      <c r="F49" s="296">
        <v>0</v>
      </c>
      <c r="G49" s="296">
        <v>0</v>
      </c>
      <c r="H49" s="296">
        <v>0</v>
      </c>
      <c r="I49" s="296">
        <v>0</v>
      </c>
      <c r="J49" s="296">
        <v>0</v>
      </c>
      <c r="K49" s="296">
        <v>0</v>
      </c>
      <c r="L49" s="296">
        <v>1</v>
      </c>
      <c r="M49" s="296">
        <v>1</v>
      </c>
      <c r="N49" s="296">
        <v>1</v>
      </c>
      <c r="O49" s="296">
        <v>1</v>
      </c>
      <c r="P49" s="296">
        <v>1</v>
      </c>
      <c r="Q49" s="296">
        <v>1</v>
      </c>
    </row>
    <row r="50" spans="1:17" x14ac:dyDescent="0.25">
      <c r="A50" t="s">
        <v>46</v>
      </c>
      <c r="B50" s="296">
        <v>265</v>
      </c>
      <c r="C50" s="296">
        <v>225</v>
      </c>
      <c r="D50" s="296">
        <v>214</v>
      </c>
      <c r="E50" s="296">
        <v>148</v>
      </c>
      <c r="F50" s="296">
        <v>126</v>
      </c>
      <c r="G50" s="296">
        <v>153</v>
      </c>
      <c r="H50" s="296">
        <v>134</v>
      </c>
      <c r="I50" s="296">
        <v>128</v>
      </c>
      <c r="J50" s="296">
        <v>121</v>
      </c>
      <c r="K50" s="296">
        <v>122</v>
      </c>
      <c r="L50" s="296">
        <v>119</v>
      </c>
      <c r="M50" s="296">
        <v>112</v>
      </c>
      <c r="N50" s="296">
        <v>89</v>
      </c>
      <c r="O50" s="296">
        <v>86</v>
      </c>
      <c r="P50" s="296">
        <v>87</v>
      </c>
      <c r="Q50" s="296">
        <v>75</v>
      </c>
    </row>
    <row r="51" spans="1:17" x14ac:dyDescent="0.25">
      <c r="A51" t="s">
        <v>47</v>
      </c>
      <c r="B51" s="296">
        <v>3</v>
      </c>
      <c r="C51" s="296">
        <v>6</v>
      </c>
      <c r="D51" s="296">
        <v>3</v>
      </c>
      <c r="E51" s="296">
        <v>5</v>
      </c>
      <c r="F51" s="296">
        <v>4</v>
      </c>
      <c r="G51" s="296">
        <v>3</v>
      </c>
      <c r="H51" s="296">
        <v>1</v>
      </c>
      <c r="I51" s="296">
        <v>5</v>
      </c>
      <c r="J51" s="296">
        <v>3</v>
      </c>
      <c r="K51" s="296">
        <v>1</v>
      </c>
      <c r="L51" s="296">
        <v>3</v>
      </c>
      <c r="M51" s="296">
        <v>2</v>
      </c>
      <c r="N51" s="296">
        <v>3</v>
      </c>
      <c r="O51" s="296">
        <v>6</v>
      </c>
      <c r="P51" s="296">
        <v>9</v>
      </c>
      <c r="Q51" s="296">
        <v>6</v>
      </c>
    </row>
    <row r="52" spans="1:17" x14ac:dyDescent="0.25">
      <c r="A52" t="s">
        <v>48</v>
      </c>
      <c r="B52" s="296">
        <v>0</v>
      </c>
      <c r="C52" s="296">
        <v>0</v>
      </c>
      <c r="D52" s="296">
        <v>0</v>
      </c>
      <c r="E52" s="296">
        <v>0</v>
      </c>
      <c r="F52" s="296">
        <v>0</v>
      </c>
      <c r="G52" s="296">
        <v>0</v>
      </c>
      <c r="H52" s="296">
        <v>0</v>
      </c>
      <c r="I52" s="296">
        <v>0</v>
      </c>
      <c r="J52" s="296">
        <v>0</v>
      </c>
      <c r="K52" s="296">
        <v>0</v>
      </c>
      <c r="L52" s="296">
        <v>0</v>
      </c>
      <c r="M52" s="296">
        <v>0</v>
      </c>
      <c r="N52" s="296">
        <v>0</v>
      </c>
      <c r="O52" s="296">
        <v>0</v>
      </c>
      <c r="P52" s="296">
        <v>0</v>
      </c>
      <c r="Q52" s="296">
        <v>0</v>
      </c>
    </row>
    <row r="53" spans="1:17" x14ac:dyDescent="0.25">
      <c r="A53" t="s">
        <v>49</v>
      </c>
      <c r="B53" s="296">
        <v>25</v>
      </c>
      <c r="C53" s="296">
        <v>24</v>
      </c>
      <c r="D53" s="296">
        <v>21</v>
      </c>
      <c r="E53" s="296">
        <v>22</v>
      </c>
      <c r="F53" s="296">
        <v>28</v>
      </c>
      <c r="G53" s="296">
        <v>51</v>
      </c>
      <c r="H53" s="296">
        <v>49</v>
      </c>
      <c r="I53" s="296">
        <v>60</v>
      </c>
      <c r="J53" s="296">
        <v>39</v>
      </c>
      <c r="K53" s="296">
        <v>41</v>
      </c>
      <c r="L53" s="296">
        <v>44</v>
      </c>
      <c r="M53" s="296">
        <v>40</v>
      </c>
      <c r="N53" s="296">
        <v>41</v>
      </c>
      <c r="O53" s="296">
        <v>34</v>
      </c>
      <c r="P53" s="296">
        <v>51</v>
      </c>
      <c r="Q53" s="296">
        <v>47</v>
      </c>
    </row>
    <row r="54" spans="1:17" x14ac:dyDescent="0.25">
      <c r="A54" t="s">
        <v>50</v>
      </c>
      <c r="B54" s="296">
        <v>144</v>
      </c>
      <c r="C54" s="296">
        <v>138</v>
      </c>
      <c r="D54" s="296">
        <v>138</v>
      </c>
      <c r="E54" s="296">
        <v>121</v>
      </c>
      <c r="F54" s="296">
        <v>116</v>
      </c>
      <c r="G54" s="296">
        <v>143</v>
      </c>
      <c r="H54" s="296">
        <v>191</v>
      </c>
      <c r="I54" s="296">
        <v>191</v>
      </c>
      <c r="J54" s="296">
        <v>168</v>
      </c>
      <c r="K54" s="296">
        <v>211</v>
      </c>
      <c r="L54" s="296">
        <v>143</v>
      </c>
      <c r="M54" s="296">
        <v>117</v>
      </c>
      <c r="N54" s="296">
        <v>87</v>
      </c>
      <c r="O54" s="296">
        <v>100</v>
      </c>
      <c r="P54" s="296">
        <v>100</v>
      </c>
      <c r="Q54" s="296">
        <v>107</v>
      </c>
    </row>
    <row r="55" spans="1:17" x14ac:dyDescent="0.25">
      <c r="A55" t="s">
        <v>51</v>
      </c>
      <c r="B55" s="296">
        <v>0</v>
      </c>
      <c r="C55" s="296">
        <v>1</v>
      </c>
      <c r="D55" s="296">
        <v>0</v>
      </c>
      <c r="E55" s="296">
        <v>0</v>
      </c>
      <c r="F55" s="296">
        <v>2</v>
      </c>
      <c r="G55" s="296">
        <v>0</v>
      </c>
      <c r="H55" s="296">
        <v>0</v>
      </c>
      <c r="I55" s="296">
        <v>0</v>
      </c>
      <c r="J55" s="296">
        <v>4</v>
      </c>
      <c r="K55" s="296">
        <v>0</v>
      </c>
      <c r="L55" s="296">
        <v>0</v>
      </c>
      <c r="M55" s="296">
        <v>0</v>
      </c>
      <c r="N55" s="296">
        <v>0</v>
      </c>
      <c r="O55" s="296">
        <v>0</v>
      </c>
      <c r="P55" s="296">
        <v>0</v>
      </c>
      <c r="Q55" s="296">
        <v>0</v>
      </c>
    </row>
    <row r="56" spans="1:17" x14ac:dyDescent="0.25">
      <c r="A56" t="s">
        <v>52</v>
      </c>
      <c r="B56" s="296">
        <v>37</v>
      </c>
      <c r="C56" s="296">
        <v>26</v>
      </c>
      <c r="D56" s="296">
        <v>32</v>
      </c>
      <c r="E56" s="296">
        <v>34</v>
      </c>
      <c r="F56" s="296">
        <v>25</v>
      </c>
      <c r="G56" s="296">
        <v>32</v>
      </c>
      <c r="H56" s="296">
        <v>34</v>
      </c>
      <c r="I56" s="296">
        <v>43</v>
      </c>
      <c r="J56" s="296">
        <v>46</v>
      </c>
      <c r="K56" s="296">
        <v>32</v>
      </c>
      <c r="L56" s="296">
        <v>23</v>
      </c>
      <c r="M56" s="296">
        <v>32</v>
      </c>
      <c r="N56" s="296">
        <v>44</v>
      </c>
      <c r="O56" s="296">
        <v>41</v>
      </c>
      <c r="P56" s="296">
        <v>47</v>
      </c>
      <c r="Q56" s="296">
        <v>59</v>
      </c>
    </row>
    <row r="57" spans="1:17" x14ac:dyDescent="0.25">
      <c r="A57" t="s">
        <v>53</v>
      </c>
      <c r="B57" s="296">
        <v>183</v>
      </c>
      <c r="C57" s="296">
        <v>190</v>
      </c>
      <c r="D57" s="296">
        <v>170</v>
      </c>
      <c r="E57" s="296">
        <v>162</v>
      </c>
      <c r="F57" s="296">
        <v>184</v>
      </c>
      <c r="G57" s="296">
        <v>178</v>
      </c>
      <c r="H57" s="296">
        <v>179</v>
      </c>
      <c r="I57" s="296">
        <v>170</v>
      </c>
      <c r="J57" s="296">
        <v>181</v>
      </c>
      <c r="K57" s="296">
        <v>147</v>
      </c>
      <c r="L57" s="296">
        <v>131</v>
      </c>
      <c r="M57" s="296">
        <v>122</v>
      </c>
      <c r="N57" s="296">
        <v>114</v>
      </c>
      <c r="O57" s="296">
        <v>83</v>
      </c>
      <c r="P57" s="296">
        <v>93</v>
      </c>
      <c r="Q57" s="296">
        <v>84</v>
      </c>
    </row>
    <row r="58" spans="1:17" x14ac:dyDescent="0.25">
      <c r="A58" t="s">
        <v>54</v>
      </c>
      <c r="B58" s="296">
        <v>96</v>
      </c>
      <c r="C58" s="296">
        <v>85</v>
      </c>
      <c r="D58" s="296">
        <v>93</v>
      </c>
      <c r="E58" s="296">
        <v>107</v>
      </c>
      <c r="F58" s="296">
        <v>102</v>
      </c>
      <c r="G58" s="296">
        <v>117</v>
      </c>
      <c r="H58" s="296">
        <v>132</v>
      </c>
      <c r="I58" s="296">
        <v>127</v>
      </c>
      <c r="J58" s="296">
        <v>110</v>
      </c>
      <c r="K58" s="296">
        <v>96</v>
      </c>
      <c r="L58" s="296">
        <v>99</v>
      </c>
      <c r="M58" s="296">
        <v>82</v>
      </c>
      <c r="N58" s="296">
        <v>85</v>
      </c>
      <c r="O58" s="296">
        <v>84</v>
      </c>
      <c r="P58" s="296">
        <v>68</v>
      </c>
      <c r="Q58" s="296">
        <v>46</v>
      </c>
    </row>
    <row r="59" spans="1:17" x14ac:dyDescent="0.25">
      <c r="A59" t="s">
        <v>55</v>
      </c>
      <c r="B59" s="296">
        <v>61</v>
      </c>
      <c r="C59" s="296">
        <v>49</v>
      </c>
      <c r="D59" s="296">
        <v>57</v>
      </c>
      <c r="E59" s="296">
        <v>61</v>
      </c>
      <c r="F59" s="296">
        <v>58</v>
      </c>
      <c r="G59" s="296">
        <v>64</v>
      </c>
      <c r="H59" s="296">
        <v>66</v>
      </c>
      <c r="I59" s="296">
        <v>70</v>
      </c>
      <c r="J59" s="296">
        <v>66</v>
      </c>
      <c r="K59" s="296">
        <v>76</v>
      </c>
      <c r="L59" s="296">
        <v>64</v>
      </c>
      <c r="M59" s="296">
        <v>49</v>
      </c>
      <c r="N59" s="296">
        <v>49</v>
      </c>
      <c r="O59" s="296">
        <v>52</v>
      </c>
      <c r="P59" s="296">
        <v>51</v>
      </c>
      <c r="Q59" s="296">
        <v>53</v>
      </c>
    </row>
    <row r="60" spans="1:17" x14ac:dyDescent="0.25">
      <c r="A60" t="s">
        <v>56</v>
      </c>
      <c r="B60" s="296">
        <v>1</v>
      </c>
      <c r="C60" s="296">
        <v>2</v>
      </c>
      <c r="D60" s="296">
        <v>1</v>
      </c>
      <c r="E60" s="296">
        <v>1</v>
      </c>
      <c r="F60" s="296">
        <v>2</v>
      </c>
      <c r="G60" s="296">
        <v>2</v>
      </c>
      <c r="H60" s="296">
        <v>2</v>
      </c>
      <c r="I60" s="296">
        <v>1</v>
      </c>
      <c r="J60" s="296">
        <v>1</v>
      </c>
      <c r="K60" s="296">
        <v>2</v>
      </c>
      <c r="L60" s="296">
        <v>2</v>
      </c>
      <c r="M60" s="296">
        <v>1</v>
      </c>
      <c r="N60" s="296">
        <v>0</v>
      </c>
      <c r="O60" s="296">
        <v>1</v>
      </c>
      <c r="P60" s="296">
        <v>0</v>
      </c>
      <c r="Q60" s="296">
        <v>1</v>
      </c>
    </row>
    <row r="61" spans="1:17" x14ac:dyDescent="0.25">
      <c r="A61" t="s">
        <v>57</v>
      </c>
      <c r="B61" s="296">
        <v>38</v>
      </c>
      <c r="C61" s="296">
        <v>35</v>
      </c>
      <c r="D61" s="296">
        <v>42</v>
      </c>
      <c r="E61" s="296">
        <v>38</v>
      </c>
      <c r="F61" s="296">
        <v>39</v>
      </c>
      <c r="G61" s="296">
        <v>41</v>
      </c>
      <c r="H61" s="296">
        <v>43</v>
      </c>
      <c r="I61" s="296">
        <v>31</v>
      </c>
      <c r="J61" s="296">
        <v>39</v>
      </c>
      <c r="K61" s="296">
        <v>29</v>
      </c>
      <c r="L61" s="296">
        <v>27</v>
      </c>
      <c r="M61" s="296">
        <v>28</v>
      </c>
      <c r="N61" s="296">
        <v>36</v>
      </c>
      <c r="O61" s="296">
        <v>53</v>
      </c>
      <c r="P61" s="296">
        <v>40</v>
      </c>
      <c r="Q61" s="296">
        <v>37</v>
      </c>
    </row>
    <row r="62" spans="1:17" x14ac:dyDescent="0.25">
      <c r="A62" t="s">
        <v>58</v>
      </c>
      <c r="B62" s="296">
        <v>4</v>
      </c>
      <c r="C62" s="296">
        <v>3</v>
      </c>
      <c r="D62" s="296">
        <v>6</v>
      </c>
      <c r="E62" s="296">
        <v>4</v>
      </c>
      <c r="F62" s="296">
        <v>3</v>
      </c>
      <c r="G62" s="296">
        <v>7</v>
      </c>
      <c r="H62" s="296">
        <v>8</v>
      </c>
      <c r="I62" s="296">
        <v>5</v>
      </c>
      <c r="J62" s="296">
        <v>8</v>
      </c>
      <c r="K62" s="296">
        <v>3</v>
      </c>
      <c r="L62" s="296">
        <v>3</v>
      </c>
      <c r="M62" s="296">
        <v>5</v>
      </c>
      <c r="N62" s="296">
        <v>17</v>
      </c>
      <c r="O62" s="296">
        <v>13</v>
      </c>
      <c r="P62" s="296">
        <v>8</v>
      </c>
      <c r="Q62" s="296">
        <v>6</v>
      </c>
    </row>
    <row r="63" spans="1:17" x14ac:dyDescent="0.25">
      <c r="A63" t="s">
        <v>59</v>
      </c>
      <c r="B63" s="296">
        <v>155</v>
      </c>
      <c r="C63" s="296">
        <v>140</v>
      </c>
      <c r="D63" s="296">
        <v>126</v>
      </c>
      <c r="E63" s="296">
        <v>112</v>
      </c>
      <c r="F63" s="296">
        <v>103</v>
      </c>
      <c r="G63" s="296">
        <v>100</v>
      </c>
      <c r="H63" s="296">
        <v>79</v>
      </c>
      <c r="I63" s="296">
        <v>95</v>
      </c>
      <c r="J63" s="296">
        <v>77</v>
      </c>
      <c r="K63" s="296">
        <v>69</v>
      </c>
      <c r="L63" s="296">
        <v>55</v>
      </c>
      <c r="M63" s="296">
        <v>38</v>
      </c>
      <c r="N63" s="296">
        <v>52</v>
      </c>
      <c r="O63" s="296">
        <v>45</v>
      </c>
      <c r="P63" s="296">
        <v>61</v>
      </c>
      <c r="Q63" s="296">
        <v>55</v>
      </c>
    </row>
    <row r="64" spans="1:17" x14ac:dyDescent="0.25">
      <c r="A64" t="s">
        <v>60</v>
      </c>
      <c r="B64" s="296">
        <v>3</v>
      </c>
      <c r="C64" s="296">
        <v>2</v>
      </c>
      <c r="D64" s="296">
        <v>1</v>
      </c>
      <c r="E64" s="296">
        <v>2</v>
      </c>
      <c r="F64" s="296">
        <v>1</v>
      </c>
      <c r="G64" s="296">
        <v>4</v>
      </c>
      <c r="H64" s="296">
        <v>4</v>
      </c>
      <c r="I64" s="296">
        <v>8</v>
      </c>
      <c r="J64" s="296">
        <v>5</v>
      </c>
      <c r="K64" s="296">
        <v>3</v>
      </c>
      <c r="L64" s="296">
        <v>3</v>
      </c>
      <c r="M64" s="296">
        <v>2</v>
      </c>
      <c r="N64" s="296">
        <v>6</v>
      </c>
      <c r="O64" s="296">
        <v>2</v>
      </c>
      <c r="P64" s="296">
        <v>0</v>
      </c>
      <c r="Q64" s="296">
        <v>2</v>
      </c>
    </row>
    <row r="65" spans="1:17" x14ac:dyDescent="0.25">
      <c r="A65" t="s">
        <v>61</v>
      </c>
      <c r="B65" s="296">
        <v>4</v>
      </c>
      <c r="C65" s="296">
        <v>6</v>
      </c>
      <c r="D65" s="296">
        <v>5</v>
      </c>
      <c r="E65" s="296">
        <v>8</v>
      </c>
      <c r="F65" s="296">
        <v>7</v>
      </c>
      <c r="G65" s="296">
        <v>6</v>
      </c>
      <c r="H65" s="296">
        <v>11</v>
      </c>
      <c r="I65" s="296">
        <v>3</v>
      </c>
      <c r="J65" s="296">
        <v>8</v>
      </c>
      <c r="K65" s="296">
        <v>8</v>
      </c>
      <c r="L65" s="296">
        <v>2</v>
      </c>
      <c r="M65" s="296">
        <v>2</v>
      </c>
      <c r="N65" s="296">
        <v>3</v>
      </c>
      <c r="O65" s="296">
        <v>5</v>
      </c>
      <c r="P65" s="296">
        <v>9</v>
      </c>
      <c r="Q65" s="296">
        <v>5</v>
      </c>
    </row>
    <row r="66" spans="1:17" x14ac:dyDescent="0.25">
      <c r="A66" t="s">
        <v>62</v>
      </c>
      <c r="B66" s="296">
        <v>0</v>
      </c>
      <c r="C66" s="296">
        <v>0</v>
      </c>
      <c r="D66" s="296">
        <v>0</v>
      </c>
      <c r="E66" s="296">
        <v>0</v>
      </c>
      <c r="F66" s="296">
        <v>0</v>
      </c>
      <c r="G66" s="296">
        <v>0</v>
      </c>
      <c r="H66" s="296">
        <v>0</v>
      </c>
      <c r="I66" s="296">
        <v>0</v>
      </c>
      <c r="J66" s="296" t="s">
        <v>18</v>
      </c>
      <c r="K66" s="296" t="s">
        <v>18</v>
      </c>
      <c r="L66" s="296" t="s">
        <v>18</v>
      </c>
      <c r="M66" s="296" t="s">
        <v>18</v>
      </c>
      <c r="N66" s="296" t="s">
        <v>18</v>
      </c>
      <c r="O66" s="296" t="s">
        <v>18</v>
      </c>
      <c r="P66" s="296" t="s">
        <v>18</v>
      </c>
      <c r="Q66" s="296" t="s">
        <v>18</v>
      </c>
    </row>
    <row r="67" spans="1:17" x14ac:dyDescent="0.25">
      <c r="A67" t="s">
        <v>63</v>
      </c>
      <c r="B67" s="296">
        <v>1</v>
      </c>
      <c r="C67" s="296">
        <v>0</v>
      </c>
      <c r="D67" s="296">
        <v>0</v>
      </c>
      <c r="E67" s="296">
        <v>0</v>
      </c>
      <c r="F67" s="296">
        <v>0</v>
      </c>
      <c r="G67" s="296">
        <v>1</v>
      </c>
      <c r="H67" s="296">
        <v>1</v>
      </c>
      <c r="I67" s="296">
        <v>2</v>
      </c>
      <c r="J67" s="296">
        <v>2</v>
      </c>
      <c r="K67" s="296">
        <v>3</v>
      </c>
      <c r="L67" s="296">
        <v>2</v>
      </c>
      <c r="M67" s="296">
        <v>2</v>
      </c>
      <c r="N67" s="296">
        <v>5</v>
      </c>
      <c r="O67" s="296">
        <v>3</v>
      </c>
      <c r="P67" s="296">
        <v>2</v>
      </c>
      <c r="Q67" s="296">
        <v>1</v>
      </c>
    </row>
    <row r="68" spans="1:17" x14ac:dyDescent="0.25">
      <c r="A68" t="s">
        <v>64</v>
      </c>
      <c r="B68" s="296">
        <v>11</v>
      </c>
      <c r="C68" s="296">
        <v>16</v>
      </c>
      <c r="D68" s="296">
        <v>15</v>
      </c>
      <c r="E68" s="296">
        <v>14</v>
      </c>
      <c r="F68" s="296">
        <v>21</v>
      </c>
      <c r="G68" s="296">
        <v>13</v>
      </c>
      <c r="H68" s="296">
        <v>17</v>
      </c>
      <c r="I68" s="296">
        <v>22</v>
      </c>
      <c r="J68" s="296">
        <v>19</v>
      </c>
      <c r="K68" s="296">
        <v>20</v>
      </c>
      <c r="L68" s="296">
        <v>17</v>
      </c>
      <c r="M68" s="296">
        <v>21</v>
      </c>
      <c r="N68" s="296">
        <v>15</v>
      </c>
      <c r="O68" s="296">
        <v>16</v>
      </c>
      <c r="P68" s="296">
        <v>12</v>
      </c>
      <c r="Q68" s="296">
        <v>6</v>
      </c>
    </row>
    <row r="69" spans="1:17" x14ac:dyDescent="0.25">
      <c r="A69" t="s">
        <v>65</v>
      </c>
      <c r="B69" s="296">
        <v>2</v>
      </c>
      <c r="C69" s="296">
        <v>2</v>
      </c>
      <c r="D69" s="296">
        <v>4</v>
      </c>
      <c r="E69" s="296">
        <v>5</v>
      </c>
      <c r="F69" s="296">
        <v>0</v>
      </c>
      <c r="G69" s="296">
        <v>1</v>
      </c>
      <c r="H69" s="296">
        <v>5</v>
      </c>
      <c r="I69" s="296">
        <v>4</v>
      </c>
      <c r="J69" s="296">
        <v>4</v>
      </c>
      <c r="K69" s="296">
        <v>0</v>
      </c>
      <c r="L69" s="296">
        <v>0</v>
      </c>
      <c r="M69" s="296">
        <v>1</v>
      </c>
      <c r="N69" s="296">
        <v>1</v>
      </c>
      <c r="O69" s="296">
        <v>4</v>
      </c>
      <c r="P69" s="296">
        <v>5</v>
      </c>
      <c r="Q69" s="296">
        <v>4</v>
      </c>
    </row>
    <row r="70" spans="1:17" x14ac:dyDescent="0.25">
      <c r="A70" t="s">
        <v>66</v>
      </c>
      <c r="B70" s="296">
        <v>10</v>
      </c>
      <c r="C70" s="296">
        <v>12</v>
      </c>
      <c r="D70" s="296">
        <v>7</v>
      </c>
      <c r="E70" s="296">
        <v>9</v>
      </c>
      <c r="F70" s="296">
        <v>12</v>
      </c>
      <c r="G70" s="296">
        <v>10</v>
      </c>
      <c r="H70" s="296">
        <v>7</v>
      </c>
      <c r="I70" s="296">
        <v>12</v>
      </c>
      <c r="J70" s="296">
        <v>7</v>
      </c>
      <c r="K70" s="296">
        <v>13</v>
      </c>
      <c r="L70" s="296">
        <v>8</v>
      </c>
      <c r="M70" s="296">
        <v>4</v>
      </c>
      <c r="N70" s="296">
        <v>9</v>
      </c>
      <c r="O70" s="296">
        <v>13</v>
      </c>
      <c r="P70" s="296">
        <v>28</v>
      </c>
      <c r="Q70" s="296">
        <v>21</v>
      </c>
    </row>
    <row r="71" spans="1:17" x14ac:dyDescent="0.25">
      <c r="A71" t="s">
        <v>67</v>
      </c>
      <c r="B71" s="296">
        <v>12</v>
      </c>
      <c r="C71" s="296">
        <v>8</v>
      </c>
      <c r="D71" s="296">
        <v>8</v>
      </c>
      <c r="E71" s="296">
        <v>5</v>
      </c>
      <c r="F71" s="296">
        <v>5</v>
      </c>
      <c r="G71" s="296">
        <v>7</v>
      </c>
      <c r="H71" s="296">
        <v>5</v>
      </c>
      <c r="I71" s="296">
        <v>3</v>
      </c>
      <c r="J71" s="296">
        <v>1</v>
      </c>
      <c r="K71" s="296">
        <v>1</v>
      </c>
      <c r="L71" s="296">
        <v>1</v>
      </c>
      <c r="M71" s="296">
        <v>4</v>
      </c>
      <c r="N71" s="296">
        <v>4</v>
      </c>
      <c r="O71" s="296">
        <v>6</v>
      </c>
      <c r="P71" s="296">
        <v>7</v>
      </c>
      <c r="Q71" s="296">
        <v>4</v>
      </c>
    </row>
    <row r="72" spans="1:17" x14ac:dyDescent="0.25">
      <c r="A72" t="s">
        <v>68</v>
      </c>
      <c r="B72" s="296">
        <v>0</v>
      </c>
      <c r="C72" s="296">
        <v>0</v>
      </c>
      <c r="D72" s="296">
        <v>0</v>
      </c>
      <c r="E72" s="296">
        <v>0</v>
      </c>
      <c r="F72" s="296">
        <v>0</v>
      </c>
      <c r="G72" s="296">
        <v>0</v>
      </c>
      <c r="H72" s="296">
        <v>0</v>
      </c>
      <c r="I72" s="296">
        <v>0</v>
      </c>
      <c r="J72" s="296">
        <v>2</v>
      </c>
      <c r="K72" s="296">
        <v>0</v>
      </c>
      <c r="L72" s="296">
        <v>0</v>
      </c>
      <c r="M72" s="296">
        <v>0</v>
      </c>
      <c r="N72" s="296">
        <v>3</v>
      </c>
      <c r="O72" s="296">
        <v>0</v>
      </c>
      <c r="P72" s="296">
        <v>0</v>
      </c>
      <c r="Q72" s="296">
        <v>0</v>
      </c>
    </row>
    <row r="73" spans="1:17" x14ac:dyDescent="0.25">
      <c r="A73" t="s">
        <v>69</v>
      </c>
      <c r="B73" s="296">
        <v>0</v>
      </c>
      <c r="C73" s="296">
        <v>1</v>
      </c>
      <c r="D73" s="296">
        <v>0</v>
      </c>
      <c r="E73" s="296">
        <v>0</v>
      </c>
      <c r="F73" s="296">
        <v>0</v>
      </c>
      <c r="G73" s="296">
        <v>0</v>
      </c>
      <c r="H73" s="296">
        <v>0</v>
      </c>
      <c r="I73" s="296">
        <v>0</v>
      </c>
      <c r="J73" s="296">
        <v>0</v>
      </c>
      <c r="K73" s="296">
        <v>0</v>
      </c>
      <c r="L73" s="296">
        <v>0</v>
      </c>
      <c r="M73" s="296">
        <v>0</v>
      </c>
      <c r="N73" s="296">
        <v>0</v>
      </c>
      <c r="O73" s="296">
        <v>2</v>
      </c>
      <c r="P73" s="296">
        <v>1</v>
      </c>
      <c r="Q73" s="296">
        <v>1</v>
      </c>
    </row>
    <row r="74" spans="1:17" x14ac:dyDescent="0.25">
      <c r="A74" t="s">
        <v>70</v>
      </c>
      <c r="B74" s="296">
        <v>3</v>
      </c>
      <c r="C74" s="296">
        <v>5</v>
      </c>
      <c r="D74" s="296">
        <v>9</v>
      </c>
      <c r="E74" s="296">
        <v>4</v>
      </c>
      <c r="F74" s="296">
        <v>6</v>
      </c>
      <c r="G74" s="296">
        <v>15</v>
      </c>
      <c r="H74" s="296">
        <v>9</v>
      </c>
      <c r="I74" s="296">
        <v>10</v>
      </c>
      <c r="J74" s="296">
        <v>9</v>
      </c>
      <c r="K74" s="296">
        <v>8</v>
      </c>
      <c r="L74" s="296">
        <v>8</v>
      </c>
      <c r="M74" s="296">
        <v>5</v>
      </c>
      <c r="N74" s="296">
        <v>8</v>
      </c>
      <c r="O74" s="296">
        <v>4</v>
      </c>
      <c r="P74" s="296">
        <v>4</v>
      </c>
      <c r="Q74" s="296">
        <v>3</v>
      </c>
    </row>
    <row r="75" spans="1:17" x14ac:dyDescent="0.25">
      <c r="A75" t="s">
        <v>71</v>
      </c>
      <c r="B75" s="296">
        <v>0</v>
      </c>
      <c r="C75" s="296">
        <v>0</v>
      </c>
      <c r="D75" s="296">
        <v>1</v>
      </c>
      <c r="E75" s="296">
        <v>1</v>
      </c>
      <c r="F75" s="296">
        <v>1</v>
      </c>
      <c r="G75" s="296">
        <v>0</v>
      </c>
      <c r="H75" s="296">
        <v>0</v>
      </c>
      <c r="I75" s="296">
        <v>1</v>
      </c>
      <c r="J75" s="296">
        <v>1</v>
      </c>
      <c r="K75" s="296">
        <v>4</v>
      </c>
      <c r="L75" s="296">
        <v>3</v>
      </c>
      <c r="M75" s="296">
        <v>2</v>
      </c>
      <c r="N75" s="296">
        <v>1</v>
      </c>
      <c r="O75" s="296">
        <v>2</v>
      </c>
      <c r="P75" s="296">
        <v>2</v>
      </c>
      <c r="Q75" s="296">
        <v>0</v>
      </c>
    </row>
    <row r="76" spans="1:17" x14ac:dyDescent="0.25">
      <c r="A76" t="s">
        <v>72</v>
      </c>
      <c r="B76" s="296">
        <v>9</v>
      </c>
      <c r="C76" s="296">
        <v>2</v>
      </c>
      <c r="D76" s="296">
        <v>1</v>
      </c>
      <c r="E76" s="296">
        <v>1</v>
      </c>
      <c r="F76" s="296">
        <v>4</v>
      </c>
      <c r="G76" s="296">
        <v>5</v>
      </c>
      <c r="H76" s="296">
        <v>4</v>
      </c>
      <c r="I76" s="296">
        <v>7</v>
      </c>
      <c r="J76" s="296">
        <v>6</v>
      </c>
      <c r="K76" s="296">
        <v>8</v>
      </c>
      <c r="L76" s="296">
        <v>9</v>
      </c>
      <c r="M76" s="296">
        <v>8</v>
      </c>
      <c r="N76" s="296">
        <v>9</v>
      </c>
      <c r="O76" s="296">
        <v>11</v>
      </c>
      <c r="P76" s="296">
        <v>9</v>
      </c>
      <c r="Q76" s="296">
        <v>11</v>
      </c>
    </row>
    <row r="77" spans="1:17" x14ac:dyDescent="0.25">
      <c r="A77" t="s">
        <v>73</v>
      </c>
      <c r="B77" s="296">
        <v>18</v>
      </c>
      <c r="C77" s="296">
        <v>9</v>
      </c>
      <c r="D77" s="296">
        <v>7</v>
      </c>
      <c r="E77" s="296">
        <v>8</v>
      </c>
      <c r="F77" s="296">
        <v>6</v>
      </c>
      <c r="G77" s="296">
        <v>7</v>
      </c>
      <c r="H77" s="296">
        <v>5</v>
      </c>
      <c r="I77" s="296">
        <v>7</v>
      </c>
      <c r="J77" s="296">
        <v>7</v>
      </c>
      <c r="K77" s="296">
        <v>9</v>
      </c>
      <c r="L77" s="296">
        <v>12</v>
      </c>
      <c r="M77" s="296">
        <v>15</v>
      </c>
      <c r="N77" s="296">
        <v>8</v>
      </c>
      <c r="O77" s="296">
        <v>10</v>
      </c>
      <c r="P77" s="296">
        <v>7</v>
      </c>
      <c r="Q77" s="296">
        <v>6</v>
      </c>
    </row>
    <row r="78" spans="1:17" x14ac:dyDescent="0.25">
      <c r="A78" t="s">
        <v>74</v>
      </c>
      <c r="B78" s="296">
        <v>15</v>
      </c>
      <c r="C78" s="296">
        <v>7</v>
      </c>
      <c r="D78" s="296">
        <v>9</v>
      </c>
      <c r="E78" s="296">
        <v>15</v>
      </c>
      <c r="F78" s="296">
        <v>15</v>
      </c>
      <c r="G78" s="296">
        <v>11</v>
      </c>
      <c r="H78" s="296">
        <v>17</v>
      </c>
      <c r="I78" s="296">
        <v>21</v>
      </c>
      <c r="J78" s="296">
        <v>12</v>
      </c>
      <c r="K78" s="296">
        <v>13</v>
      </c>
      <c r="L78" s="296">
        <v>9</v>
      </c>
      <c r="M78" s="296">
        <v>4</v>
      </c>
      <c r="N78" s="296">
        <v>4</v>
      </c>
      <c r="O78" s="296">
        <v>1</v>
      </c>
      <c r="P78" s="296">
        <v>6</v>
      </c>
      <c r="Q78" s="296">
        <v>7</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1405</v>
      </c>
    </row>
    <row r="105" spans="1:1" x14ac:dyDescent="0.25">
      <c r="A105" s="636">
        <v>42610.589583333334</v>
      </c>
    </row>
  </sheetData>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1" width="7.36328125" style="296" customWidth="1"/>
    <col min="12" max="13" width="8.90625" style="296" bestFit="1" customWidth="1"/>
    <col min="14" max="14" width="7.36328125" style="296" customWidth="1"/>
    <col min="15" max="17" width="8.90625" style="296" bestFit="1" customWidth="1"/>
    <col min="18" max="78" width="8.7265625" style="296"/>
  </cols>
  <sheetData>
    <row r="1" spans="1:17" x14ac:dyDescent="0.25">
      <c r="A1" t="str">
        <f>IF(ISBLANK(A15),"N.A",IF(ISNUMBER(A15),A15,IF(RIGHT(UPPER(TRIM(A15)),6)="MONTHS",UPPER(TRIM(A15)),DATEVALUE(LEFT(A15,FIND("-",A15)-1)))))</f>
        <v>N.A</v>
      </c>
      <c r="B1">
        <f t="shared" ref="B1:Q1" si="0">IF(ISBLANK(B15),"N.A",IF(ISNUMBER(B15),B15,IF(RIGHT(UPPER(TRIM(B15)),6)="MONTHS",UPPER(TRIM(B15)),DATEVALUE(LEFT(B15,FIND("-",B15)-1)))))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IF(ISBLANK(A15),"N.A.",IF(ISNUMBER(A15),A15,IF(RIGHT(UPPER(TRIM(A15)),6)="MONTHS",UPPER(TRIM(A15)),DATEVALUE(A3&amp;"/"&amp;IF(OR(A3=4,A3=6,A3=9,A3=11),30,IF(A3=2,28,31))&amp;"/"&amp;YEAR(RIGHT(A15,LEN(A15)-FIND("-",A15)))))))</f>
        <v>N.A.</v>
      </c>
      <c r="B2">
        <f t="shared" ref="B2:Q2" si="1">IF(ISBLANK(B15),"N.A.",IF(ISNUMBER(B15),B15,IF(RIGHT(UPPER(TRIM(B15)),6)="MONTHS",UPPER(TRIM(B15)),DATEVALUE(B3&amp;"/"&amp;IF(OR(B3=4,B3=6,B3=9,B3=11),30,IF(B3=2,28,31))&amp;"/"&amp;YEAR(RIGHT(B15,LEN(B15)-FIND("-",B15)))))))</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IF(OR(ISBLANK(A15),ISNUMBER(A15),RIGHT(UPPER(TRIM(A15)),6)="MONTHS"),"N.A.",MONTH(RIGHT(A15,LEN(A15)-FIND("-",A15))))</f>
        <v>N.A.</v>
      </c>
      <c r="B3" t="str">
        <f t="shared" ref="B3:Q3" si="2">IF(OR(ISBLANK(B15),ISNUMBER(B15),RIGHT(UPPER(TRIM(B15)),6)="MONTHS"),"N.A.",MONTH(RIGHT(B15,LEN(B15)-FIND("-",B15))))</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1881</v>
      </c>
    </row>
    <row r="12" spans="1:17" x14ac:dyDescent="0.25">
      <c r="A12" t="s">
        <v>1884</v>
      </c>
    </row>
    <row r="14" spans="1:17" x14ac:dyDescent="0.25">
      <c r="B14" s="296" t="s">
        <v>1797</v>
      </c>
    </row>
    <row r="15" spans="1:17" x14ac:dyDescent="0.25">
      <c r="B15" s="296">
        <v>36708</v>
      </c>
      <c r="C15" s="296">
        <v>37073</v>
      </c>
      <c r="D15" s="296">
        <v>37438</v>
      </c>
      <c r="E15" s="296">
        <v>37803</v>
      </c>
      <c r="F15" s="296">
        <v>38169</v>
      </c>
      <c r="G15" s="296">
        <v>38534</v>
      </c>
      <c r="H15" s="296">
        <v>38899</v>
      </c>
      <c r="I15" s="296">
        <v>39264</v>
      </c>
      <c r="J15" s="296">
        <v>39630</v>
      </c>
      <c r="K15" s="296">
        <v>39995</v>
      </c>
      <c r="L15" s="296">
        <v>40360</v>
      </c>
      <c r="M15" s="296">
        <v>40725</v>
      </c>
      <c r="N15" s="296">
        <v>41091</v>
      </c>
      <c r="O15" s="296">
        <v>41456</v>
      </c>
      <c r="P15" s="296">
        <v>41821</v>
      </c>
      <c r="Q15" s="296">
        <v>42186</v>
      </c>
    </row>
    <row r="16" spans="1:17" x14ac:dyDescent="0.25">
      <c r="B16" s="296" t="s">
        <v>1798</v>
      </c>
      <c r="C16" s="296" t="s">
        <v>1798</v>
      </c>
      <c r="D16" s="296" t="s">
        <v>1798</v>
      </c>
      <c r="E16" s="296" t="s">
        <v>1798</v>
      </c>
      <c r="F16" s="296" t="s">
        <v>1798</v>
      </c>
      <c r="G16" s="296" t="s">
        <v>1798</v>
      </c>
      <c r="H16" s="296" t="s">
        <v>1798</v>
      </c>
      <c r="I16" s="296" t="s">
        <v>1798</v>
      </c>
      <c r="J16" s="296" t="s">
        <v>1798</v>
      </c>
      <c r="K16" s="296" t="s">
        <v>1798</v>
      </c>
      <c r="L16" s="296" t="s">
        <v>1798</v>
      </c>
      <c r="M16" s="296" t="s">
        <v>1798</v>
      </c>
      <c r="N16" s="296" t="s">
        <v>1798</v>
      </c>
      <c r="O16" s="296" t="s">
        <v>1798</v>
      </c>
      <c r="P16" s="296" t="s">
        <v>1798</v>
      </c>
      <c r="Q16" s="296" t="s">
        <v>1798</v>
      </c>
    </row>
    <row r="17" spans="1:17" x14ac:dyDescent="0.25">
      <c r="A17" t="s">
        <v>484</v>
      </c>
    </row>
    <row r="18" spans="1:17" x14ac:dyDescent="0.25">
      <c r="A18" t="s">
        <v>485</v>
      </c>
      <c r="B18" s="296">
        <v>938377</v>
      </c>
      <c r="C18" s="296">
        <v>956223</v>
      </c>
      <c r="D18" s="296">
        <v>964823</v>
      </c>
      <c r="E18" s="296">
        <v>974683</v>
      </c>
      <c r="F18" s="296">
        <v>979618</v>
      </c>
      <c r="G18" s="296">
        <v>980526</v>
      </c>
      <c r="H18" s="296">
        <v>983849</v>
      </c>
      <c r="I18" s="296">
        <v>987544</v>
      </c>
      <c r="J18" s="296">
        <v>989273</v>
      </c>
      <c r="K18" s="296">
        <v>965249</v>
      </c>
      <c r="L18" s="296">
        <v>1006311</v>
      </c>
      <c r="M18" s="296">
        <v>1001196</v>
      </c>
      <c r="N18" s="296">
        <v>999957</v>
      </c>
      <c r="O18" s="296">
        <v>1008249</v>
      </c>
      <c r="P18" s="296">
        <v>1017657</v>
      </c>
      <c r="Q18" s="296">
        <v>1026960</v>
      </c>
    </row>
    <row r="19" spans="1:17" x14ac:dyDescent="0.25">
      <c r="A19" t="s">
        <v>486</v>
      </c>
      <c r="B19" s="296">
        <v>75367</v>
      </c>
      <c r="C19" s="296">
        <v>78836</v>
      </c>
      <c r="D19" s="296">
        <v>81179</v>
      </c>
      <c r="E19" s="296">
        <v>82762</v>
      </c>
      <c r="F19" s="296">
        <v>84061</v>
      </c>
      <c r="G19" s="296">
        <v>84980</v>
      </c>
      <c r="H19" s="296">
        <v>85877</v>
      </c>
      <c r="I19" s="296">
        <v>86557</v>
      </c>
      <c r="J19" s="296">
        <v>86914</v>
      </c>
      <c r="K19" s="296">
        <v>85461</v>
      </c>
      <c r="L19" s="296">
        <v>86932</v>
      </c>
      <c r="M19" s="296">
        <v>87100</v>
      </c>
      <c r="N19" s="296">
        <v>87243</v>
      </c>
      <c r="O19" s="296">
        <v>88582</v>
      </c>
      <c r="P19" s="296">
        <v>89431</v>
      </c>
      <c r="Q19" s="296">
        <v>90241</v>
      </c>
    </row>
    <row r="20" spans="1:17" x14ac:dyDescent="0.25">
      <c r="A20" t="s">
        <v>487</v>
      </c>
      <c r="B20" s="296" t="s">
        <v>18</v>
      </c>
      <c r="C20" s="296" t="s">
        <v>18</v>
      </c>
      <c r="D20" s="296" t="s">
        <v>18</v>
      </c>
      <c r="E20" s="296" t="s">
        <v>18</v>
      </c>
      <c r="F20" s="296" t="s">
        <v>18</v>
      </c>
      <c r="G20" s="296" t="s">
        <v>18</v>
      </c>
      <c r="H20" s="296" t="s">
        <v>18</v>
      </c>
      <c r="I20" s="296" t="s">
        <v>18</v>
      </c>
      <c r="J20" s="296" t="s">
        <v>18</v>
      </c>
      <c r="K20" s="296" t="s">
        <v>18</v>
      </c>
      <c r="L20" s="296" t="s">
        <v>18</v>
      </c>
      <c r="M20" s="296" t="s">
        <v>18</v>
      </c>
      <c r="N20" s="296" t="s">
        <v>18</v>
      </c>
      <c r="O20" s="296" t="s">
        <v>18</v>
      </c>
      <c r="P20" s="296" t="s">
        <v>18</v>
      </c>
      <c r="Q20" s="296" t="s">
        <v>18</v>
      </c>
    </row>
    <row r="21" spans="1:17" x14ac:dyDescent="0.25">
      <c r="A21" t="s">
        <v>19</v>
      </c>
      <c r="B21" s="296">
        <v>75</v>
      </c>
      <c r="C21" s="296">
        <v>70</v>
      </c>
      <c r="D21" s="296">
        <v>71</v>
      </c>
      <c r="E21" s="296">
        <v>73</v>
      </c>
      <c r="F21" s="296">
        <v>77</v>
      </c>
      <c r="G21" s="296">
        <v>74</v>
      </c>
      <c r="H21" s="296">
        <v>74</v>
      </c>
      <c r="I21" s="296">
        <v>74</v>
      </c>
      <c r="J21" s="296">
        <v>72</v>
      </c>
      <c r="K21" s="296">
        <v>71</v>
      </c>
      <c r="L21" s="296">
        <v>69</v>
      </c>
      <c r="M21" s="296">
        <v>73</v>
      </c>
      <c r="N21" s="296">
        <v>83</v>
      </c>
      <c r="O21" s="296">
        <v>79</v>
      </c>
      <c r="P21" s="296">
        <v>74</v>
      </c>
      <c r="Q21" s="296">
        <v>70</v>
      </c>
    </row>
    <row r="22" spans="1:17" x14ac:dyDescent="0.25">
      <c r="A22" t="s">
        <v>20</v>
      </c>
      <c r="B22" s="296">
        <v>3051</v>
      </c>
      <c r="C22" s="296">
        <v>3045</v>
      </c>
      <c r="D22" s="296">
        <v>3065</v>
      </c>
      <c r="E22" s="296">
        <v>3053</v>
      </c>
      <c r="F22" s="296">
        <v>3004</v>
      </c>
      <c r="G22" s="296">
        <v>2998</v>
      </c>
      <c r="H22" s="296">
        <v>3009</v>
      </c>
      <c r="I22" s="296">
        <v>3008</v>
      </c>
      <c r="J22" s="296">
        <v>2983</v>
      </c>
      <c r="K22" s="296">
        <v>2778</v>
      </c>
      <c r="L22" s="296">
        <v>2879</v>
      </c>
      <c r="M22" s="296">
        <v>2898</v>
      </c>
      <c r="N22" s="296">
        <v>2847</v>
      </c>
      <c r="O22" s="296">
        <v>2821</v>
      </c>
      <c r="P22" s="296">
        <v>2785</v>
      </c>
      <c r="Q22" s="296">
        <v>2784</v>
      </c>
    </row>
    <row r="23" spans="1:17" x14ac:dyDescent="0.25">
      <c r="A23" t="s">
        <v>21</v>
      </c>
      <c r="B23" s="296">
        <v>109</v>
      </c>
      <c r="C23" s="296">
        <v>110</v>
      </c>
      <c r="D23" s="296">
        <v>111</v>
      </c>
      <c r="E23" s="296">
        <v>114</v>
      </c>
      <c r="F23" s="296">
        <v>112</v>
      </c>
      <c r="G23" s="296">
        <v>114</v>
      </c>
      <c r="H23" s="296">
        <v>114</v>
      </c>
      <c r="I23" s="296">
        <v>119</v>
      </c>
      <c r="J23" s="296">
        <v>124</v>
      </c>
      <c r="K23" s="296">
        <v>120</v>
      </c>
      <c r="L23" s="296">
        <v>127</v>
      </c>
      <c r="M23" s="296">
        <v>128</v>
      </c>
      <c r="N23" s="296">
        <v>128</v>
      </c>
      <c r="O23" s="296">
        <v>126</v>
      </c>
      <c r="P23" s="296">
        <v>117</v>
      </c>
      <c r="Q23" s="296">
        <v>114</v>
      </c>
    </row>
    <row r="24" spans="1:17" x14ac:dyDescent="0.25">
      <c r="A24" t="s">
        <v>22</v>
      </c>
      <c r="B24" s="296">
        <v>84</v>
      </c>
      <c r="C24" s="296">
        <v>78</v>
      </c>
      <c r="D24" s="296">
        <v>80</v>
      </c>
      <c r="E24" s="296">
        <v>81</v>
      </c>
      <c r="F24" s="296">
        <v>80</v>
      </c>
      <c r="G24" s="296">
        <v>82</v>
      </c>
      <c r="H24" s="296">
        <v>83</v>
      </c>
      <c r="I24" s="296">
        <v>78</v>
      </c>
      <c r="J24" s="296">
        <v>71</v>
      </c>
      <c r="K24" s="296">
        <v>67</v>
      </c>
      <c r="L24" s="296">
        <v>77</v>
      </c>
      <c r="M24" s="296">
        <v>77</v>
      </c>
      <c r="N24" s="296">
        <v>75</v>
      </c>
      <c r="O24" s="296">
        <v>76</v>
      </c>
      <c r="P24" s="296">
        <v>77</v>
      </c>
      <c r="Q24" s="296">
        <v>79</v>
      </c>
    </row>
    <row r="25" spans="1:17" x14ac:dyDescent="0.25">
      <c r="A25" t="s">
        <v>23</v>
      </c>
      <c r="B25" s="296">
        <v>28531</v>
      </c>
      <c r="C25" s="296">
        <v>28876</v>
      </c>
      <c r="D25" s="296">
        <v>28711</v>
      </c>
      <c r="E25" s="296">
        <v>28979</v>
      </c>
      <c r="F25" s="296">
        <v>29297</v>
      </c>
      <c r="G25" s="296">
        <v>29754</v>
      </c>
      <c r="H25" s="296">
        <v>30386</v>
      </c>
      <c r="I25" s="296">
        <v>31350</v>
      </c>
      <c r="J25" s="296">
        <v>32371</v>
      </c>
      <c r="K25" s="296">
        <v>32972</v>
      </c>
      <c r="L25" s="296">
        <v>34423</v>
      </c>
      <c r="M25" s="296">
        <v>34610</v>
      </c>
      <c r="N25" s="296">
        <v>34605</v>
      </c>
      <c r="O25" s="296">
        <v>35359</v>
      </c>
      <c r="P25" s="296">
        <v>36424</v>
      </c>
      <c r="Q25" s="296">
        <v>37310</v>
      </c>
    </row>
    <row r="26" spans="1:17" x14ac:dyDescent="0.25">
      <c r="A26" t="s">
        <v>24</v>
      </c>
      <c r="B26" s="296">
        <v>325</v>
      </c>
      <c r="C26" s="296">
        <v>325</v>
      </c>
      <c r="D26" s="296">
        <v>322</v>
      </c>
      <c r="E26" s="296">
        <v>317</v>
      </c>
      <c r="F26" s="296">
        <v>324</v>
      </c>
      <c r="G26" s="296">
        <v>329</v>
      </c>
      <c r="H26" s="296">
        <v>336</v>
      </c>
      <c r="I26" s="296">
        <v>351</v>
      </c>
      <c r="J26" s="296">
        <v>362</v>
      </c>
      <c r="K26" s="296">
        <v>371</v>
      </c>
      <c r="L26" s="296">
        <v>383</v>
      </c>
      <c r="M26" s="296">
        <v>365</v>
      </c>
      <c r="N26" s="296">
        <v>351</v>
      </c>
      <c r="O26" s="296">
        <v>320</v>
      </c>
      <c r="P26" s="296">
        <v>297</v>
      </c>
      <c r="Q26" s="296">
        <v>282</v>
      </c>
    </row>
    <row r="27" spans="1:17" x14ac:dyDescent="0.25">
      <c r="A27" t="s">
        <v>25</v>
      </c>
      <c r="B27" s="296">
        <v>937</v>
      </c>
      <c r="C27" s="296">
        <v>1000</v>
      </c>
      <c r="D27" s="296">
        <v>1031</v>
      </c>
      <c r="E27" s="296">
        <v>1085</v>
      </c>
      <c r="F27" s="296">
        <v>1140</v>
      </c>
      <c r="G27" s="296">
        <v>1210</v>
      </c>
      <c r="H27" s="296">
        <v>1272</v>
      </c>
      <c r="I27" s="296">
        <v>1345</v>
      </c>
      <c r="J27" s="296">
        <v>1410</v>
      </c>
      <c r="K27" s="296">
        <v>1465</v>
      </c>
      <c r="L27" s="296">
        <v>1540</v>
      </c>
      <c r="M27" s="296">
        <v>1520</v>
      </c>
      <c r="N27" s="296">
        <v>1478</v>
      </c>
      <c r="O27" s="296">
        <v>1432</v>
      </c>
      <c r="P27" s="296">
        <v>1386</v>
      </c>
      <c r="Q27" s="296">
        <v>1342</v>
      </c>
    </row>
    <row r="28" spans="1:17" x14ac:dyDescent="0.25">
      <c r="A28" t="s">
        <v>26</v>
      </c>
      <c r="B28" s="296">
        <v>27324</v>
      </c>
      <c r="C28" s="296">
        <v>27097</v>
      </c>
      <c r="D28" s="296">
        <v>27069</v>
      </c>
      <c r="E28" s="296">
        <v>27248</v>
      </c>
      <c r="F28" s="296">
        <v>27159</v>
      </c>
      <c r="G28" s="296">
        <v>27088</v>
      </c>
      <c r="H28" s="296">
        <v>27363</v>
      </c>
      <c r="I28" s="296">
        <v>27496</v>
      </c>
      <c r="J28" s="296">
        <v>27622</v>
      </c>
      <c r="K28" s="296">
        <v>26857</v>
      </c>
      <c r="L28" s="296">
        <v>26988</v>
      </c>
      <c r="M28" s="296">
        <v>26544</v>
      </c>
      <c r="N28" s="296">
        <v>26317</v>
      </c>
      <c r="O28" s="296">
        <v>26171</v>
      </c>
      <c r="P28" s="296">
        <v>25805</v>
      </c>
      <c r="Q28" s="296">
        <v>25962</v>
      </c>
    </row>
    <row r="29" spans="1:17" x14ac:dyDescent="0.25">
      <c r="A29" t="s">
        <v>27</v>
      </c>
      <c r="B29" s="296">
        <v>428</v>
      </c>
      <c r="C29" s="296">
        <v>404</v>
      </c>
      <c r="D29" s="296">
        <v>390</v>
      </c>
      <c r="E29" s="296">
        <v>375</v>
      </c>
      <c r="F29" s="296">
        <v>353</v>
      </c>
      <c r="G29" s="296">
        <v>361</v>
      </c>
      <c r="H29" s="296">
        <v>362</v>
      </c>
      <c r="I29" s="296">
        <v>359</v>
      </c>
      <c r="J29" s="296">
        <v>346</v>
      </c>
      <c r="K29" s="296">
        <v>311</v>
      </c>
      <c r="L29" s="296">
        <v>205</v>
      </c>
      <c r="M29" s="296">
        <v>196</v>
      </c>
      <c r="N29" s="296">
        <v>190</v>
      </c>
      <c r="O29" s="296">
        <v>187</v>
      </c>
      <c r="P29" s="296">
        <v>186</v>
      </c>
      <c r="Q29" s="296">
        <v>183</v>
      </c>
    </row>
    <row r="30" spans="1:17" x14ac:dyDescent="0.25">
      <c r="A30" t="s">
        <v>28</v>
      </c>
      <c r="B30" s="296">
        <v>749</v>
      </c>
      <c r="C30" s="296">
        <v>750</v>
      </c>
      <c r="D30" s="296">
        <v>764</v>
      </c>
      <c r="E30" s="296">
        <v>778</v>
      </c>
      <c r="F30" s="296">
        <v>788</v>
      </c>
      <c r="G30" s="296">
        <v>802</v>
      </c>
      <c r="H30" s="296">
        <v>835</v>
      </c>
      <c r="I30" s="296">
        <v>842</v>
      </c>
      <c r="J30" s="296">
        <v>856</v>
      </c>
      <c r="K30" s="296">
        <v>823</v>
      </c>
      <c r="L30" s="296">
        <v>886</v>
      </c>
      <c r="M30" s="296">
        <v>878</v>
      </c>
      <c r="N30" s="296">
        <v>821</v>
      </c>
      <c r="O30" s="296">
        <v>822</v>
      </c>
      <c r="P30" s="296">
        <v>791</v>
      </c>
      <c r="Q30" s="296">
        <v>781</v>
      </c>
    </row>
    <row r="31" spans="1:17" x14ac:dyDescent="0.25">
      <c r="A31" t="s">
        <v>29</v>
      </c>
      <c r="B31" s="296">
        <v>655</v>
      </c>
      <c r="C31" s="296">
        <v>626</v>
      </c>
      <c r="D31" s="296">
        <v>606</v>
      </c>
      <c r="E31" s="296">
        <v>593</v>
      </c>
      <c r="F31" s="296">
        <v>571</v>
      </c>
      <c r="G31" s="296">
        <v>560</v>
      </c>
      <c r="H31" s="296">
        <v>562</v>
      </c>
      <c r="I31" s="296">
        <v>550</v>
      </c>
      <c r="J31" s="296">
        <v>540</v>
      </c>
      <c r="K31" s="296">
        <v>532</v>
      </c>
      <c r="L31" s="296">
        <v>480</v>
      </c>
      <c r="M31" s="296">
        <v>470</v>
      </c>
      <c r="N31" s="296">
        <v>509</v>
      </c>
      <c r="O31" s="296">
        <v>552</v>
      </c>
      <c r="P31" s="296">
        <v>457</v>
      </c>
      <c r="Q31" s="296">
        <v>369</v>
      </c>
    </row>
    <row r="32" spans="1:17" x14ac:dyDescent="0.25">
      <c r="A32" t="s">
        <v>30</v>
      </c>
      <c r="B32" s="296">
        <v>48</v>
      </c>
      <c r="C32" s="296">
        <v>48</v>
      </c>
      <c r="D32" s="296">
        <v>48</v>
      </c>
      <c r="E32" s="296">
        <v>47</v>
      </c>
      <c r="F32" s="296">
        <v>45</v>
      </c>
      <c r="G32" s="296">
        <v>45</v>
      </c>
      <c r="H32" s="296">
        <v>44</v>
      </c>
      <c r="I32" s="296">
        <v>43</v>
      </c>
      <c r="J32" s="296">
        <v>42</v>
      </c>
      <c r="K32" s="296">
        <v>43</v>
      </c>
      <c r="L32" s="296">
        <v>50</v>
      </c>
      <c r="M32" s="296">
        <v>51</v>
      </c>
      <c r="N32" s="296">
        <v>52</v>
      </c>
      <c r="O32" s="296">
        <v>51</v>
      </c>
      <c r="P32" s="296">
        <v>48</v>
      </c>
      <c r="Q32" s="296">
        <v>49</v>
      </c>
    </row>
    <row r="33" spans="1:17" x14ac:dyDescent="0.25">
      <c r="A33" t="s">
        <v>31</v>
      </c>
      <c r="B33" s="296">
        <v>6507</v>
      </c>
      <c r="C33" s="296">
        <v>6661</v>
      </c>
      <c r="D33" s="296">
        <v>6819</v>
      </c>
      <c r="E33" s="296">
        <v>7085</v>
      </c>
      <c r="F33" s="296">
        <v>7336</v>
      </c>
      <c r="G33" s="296">
        <v>7624</v>
      </c>
      <c r="H33" s="296">
        <v>7946</v>
      </c>
      <c r="I33" s="296">
        <v>8120</v>
      </c>
      <c r="J33" s="296">
        <v>8241</v>
      </c>
      <c r="K33" s="296">
        <v>8264</v>
      </c>
      <c r="L33" s="296">
        <v>8418</v>
      </c>
      <c r="M33" s="296">
        <v>8245</v>
      </c>
      <c r="N33" s="296">
        <v>8139</v>
      </c>
      <c r="O33" s="296">
        <v>8114</v>
      </c>
      <c r="P33" s="296">
        <v>7969</v>
      </c>
      <c r="Q33" s="296">
        <v>8018</v>
      </c>
    </row>
    <row r="34" spans="1:17" x14ac:dyDescent="0.25">
      <c r="A34" t="s">
        <v>32</v>
      </c>
      <c r="B34" s="296">
        <v>1125</v>
      </c>
      <c r="C34" s="296">
        <v>1122</v>
      </c>
      <c r="D34" s="296">
        <v>1124</v>
      </c>
      <c r="E34" s="296">
        <v>1148</v>
      </c>
      <c r="F34" s="296">
        <v>1168</v>
      </c>
      <c r="G34" s="296">
        <v>1161</v>
      </c>
      <c r="H34" s="296">
        <v>1185</v>
      </c>
      <c r="I34" s="296">
        <v>1201</v>
      </c>
      <c r="J34" s="296">
        <v>1196</v>
      </c>
      <c r="K34" s="296">
        <v>1152</v>
      </c>
      <c r="L34" s="296">
        <v>1242</v>
      </c>
      <c r="M34" s="296">
        <v>1159</v>
      </c>
      <c r="N34" s="296">
        <v>1075</v>
      </c>
      <c r="O34" s="296">
        <v>1018</v>
      </c>
      <c r="P34" s="296">
        <v>995</v>
      </c>
      <c r="Q34" s="296">
        <v>991</v>
      </c>
    </row>
    <row r="35" spans="1:17" x14ac:dyDescent="0.25">
      <c r="A35" t="s">
        <v>33</v>
      </c>
      <c r="B35" s="296">
        <v>119</v>
      </c>
      <c r="C35" s="296">
        <v>119</v>
      </c>
      <c r="D35" s="296">
        <v>115</v>
      </c>
      <c r="E35" s="296">
        <v>115</v>
      </c>
      <c r="F35" s="296">
        <v>113</v>
      </c>
      <c r="G35" s="296">
        <v>114</v>
      </c>
      <c r="H35" s="296">
        <v>114</v>
      </c>
      <c r="I35" s="296">
        <v>115</v>
      </c>
      <c r="J35" s="296">
        <v>119</v>
      </c>
      <c r="K35" s="296">
        <v>126</v>
      </c>
      <c r="L35" s="296">
        <v>151</v>
      </c>
      <c r="M35" s="296">
        <v>149</v>
      </c>
      <c r="N35" s="296">
        <v>145</v>
      </c>
      <c r="O35" s="296">
        <v>145</v>
      </c>
      <c r="P35" s="296">
        <v>140</v>
      </c>
      <c r="Q35" s="296">
        <v>139</v>
      </c>
    </row>
    <row r="36" spans="1:17" x14ac:dyDescent="0.25">
      <c r="A36" t="s">
        <v>34</v>
      </c>
      <c r="B36" s="296">
        <v>91</v>
      </c>
      <c r="C36" s="296">
        <v>94</v>
      </c>
      <c r="D36" s="296">
        <v>94</v>
      </c>
      <c r="E36" s="296">
        <v>96</v>
      </c>
      <c r="F36" s="296">
        <v>96</v>
      </c>
      <c r="G36" s="296">
        <v>92</v>
      </c>
      <c r="H36" s="296">
        <v>95</v>
      </c>
      <c r="I36" s="296">
        <v>95</v>
      </c>
      <c r="J36" s="296">
        <v>85</v>
      </c>
      <c r="K36" s="296">
        <v>80</v>
      </c>
      <c r="L36" s="296">
        <v>102</v>
      </c>
      <c r="M36" s="296">
        <v>108</v>
      </c>
      <c r="N36" s="296">
        <v>112</v>
      </c>
      <c r="O36" s="296">
        <v>116</v>
      </c>
      <c r="P36" s="296">
        <v>116</v>
      </c>
      <c r="Q36" s="296">
        <v>120</v>
      </c>
    </row>
    <row r="37" spans="1:17" x14ac:dyDescent="0.25">
      <c r="A37" t="s">
        <v>35</v>
      </c>
      <c r="B37" s="296">
        <v>258901</v>
      </c>
      <c r="C37" s="296">
        <v>260442</v>
      </c>
      <c r="D37" s="296">
        <v>260651</v>
      </c>
      <c r="E37" s="296">
        <v>259833</v>
      </c>
      <c r="F37" s="296">
        <v>256750</v>
      </c>
      <c r="G37" s="296">
        <v>251586</v>
      </c>
      <c r="H37" s="296">
        <v>245309</v>
      </c>
      <c r="I37" s="296">
        <v>238448</v>
      </c>
      <c r="J37" s="296">
        <v>233164</v>
      </c>
      <c r="K37" s="296">
        <v>219794</v>
      </c>
      <c r="L37" s="296">
        <v>234158</v>
      </c>
      <c r="M37" s="296">
        <v>231244</v>
      </c>
      <c r="N37" s="296">
        <v>231213</v>
      </c>
      <c r="O37" s="296">
        <v>235065</v>
      </c>
      <c r="P37" s="296">
        <v>240325</v>
      </c>
      <c r="Q37" s="296">
        <v>244703</v>
      </c>
    </row>
    <row r="38" spans="1:17" x14ac:dyDescent="0.25">
      <c r="A38" t="s">
        <v>36</v>
      </c>
      <c r="B38" s="296">
        <v>453</v>
      </c>
      <c r="C38" s="296">
        <v>464</v>
      </c>
      <c r="D38" s="296">
        <v>464</v>
      </c>
      <c r="E38" s="296">
        <v>497</v>
      </c>
      <c r="F38" s="296">
        <v>506</v>
      </c>
      <c r="G38" s="296">
        <v>520</v>
      </c>
      <c r="H38" s="296">
        <v>539</v>
      </c>
      <c r="I38" s="296">
        <v>561</v>
      </c>
      <c r="J38" s="296">
        <v>576</v>
      </c>
      <c r="K38" s="296">
        <v>576</v>
      </c>
      <c r="L38" s="296">
        <v>612</v>
      </c>
      <c r="M38" s="296">
        <v>644</v>
      </c>
      <c r="N38" s="296">
        <v>716</v>
      </c>
      <c r="O38" s="296">
        <v>709</v>
      </c>
      <c r="P38" s="296">
        <v>692</v>
      </c>
      <c r="Q38" s="296">
        <v>645</v>
      </c>
    </row>
    <row r="39" spans="1:17" x14ac:dyDescent="0.25">
      <c r="A39" t="s">
        <v>37</v>
      </c>
      <c r="B39" s="296">
        <v>2401</v>
      </c>
      <c r="C39" s="296">
        <v>2385</v>
      </c>
      <c r="D39" s="296">
        <v>2353</v>
      </c>
      <c r="E39" s="296">
        <v>2345</v>
      </c>
      <c r="F39" s="296">
        <v>2316</v>
      </c>
      <c r="G39" s="296">
        <v>2341</v>
      </c>
      <c r="H39" s="296">
        <v>2375</v>
      </c>
      <c r="I39" s="296">
        <v>2410</v>
      </c>
      <c r="J39" s="296">
        <v>2456</v>
      </c>
      <c r="K39" s="296">
        <v>2484</v>
      </c>
      <c r="L39" s="296">
        <v>2581</v>
      </c>
      <c r="M39" s="296">
        <v>2748</v>
      </c>
      <c r="N39" s="296">
        <v>2563</v>
      </c>
      <c r="O39" s="296">
        <v>2821</v>
      </c>
      <c r="P39" s="296">
        <v>3236</v>
      </c>
      <c r="Q39" s="296">
        <v>3517</v>
      </c>
    </row>
    <row r="40" spans="1:17" x14ac:dyDescent="0.25">
      <c r="A40" t="s">
        <v>38</v>
      </c>
      <c r="B40" s="296">
        <v>23</v>
      </c>
      <c r="C40" s="296">
        <v>23</v>
      </c>
      <c r="D40" s="296">
        <v>24</v>
      </c>
      <c r="E40" s="296">
        <v>25</v>
      </c>
      <c r="F40" s="296">
        <v>26</v>
      </c>
      <c r="G40" s="296">
        <v>26</v>
      </c>
      <c r="H40" s="296">
        <v>27</v>
      </c>
      <c r="I40" s="296">
        <v>29</v>
      </c>
      <c r="J40" s="296">
        <v>32</v>
      </c>
      <c r="K40" s="296">
        <v>35</v>
      </c>
      <c r="L40" s="296">
        <v>41</v>
      </c>
      <c r="M40" s="296">
        <v>38</v>
      </c>
      <c r="N40" s="296">
        <v>36</v>
      </c>
      <c r="O40" s="296">
        <v>38</v>
      </c>
      <c r="P40" s="296">
        <v>38</v>
      </c>
      <c r="Q40" s="296">
        <v>36</v>
      </c>
    </row>
    <row r="41" spans="1:17" x14ac:dyDescent="0.25">
      <c r="A41" t="s">
        <v>39</v>
      </c>
      <c r="B41" s="296">
        <v>299</v>
      </c>
      <c r="C41" s="296">
        <v>287</v>
      </c>
      <c r="D41" s="296">
        <v>266</v>
      </c>
      <c r="E41" s="296">
        <v>263</v>
      </c>
      <c r="F41" s="296">
        <v>263</v>
      </c>
      <c r="G41" s="296">
        <v>259</v>
      </c>
      <c r="H41" s="296">
        <v>262</v>
      </c>
      <c r="I41" s="296">
        <v>275</v>
      </c>
      <c r="J41" s="296">
        <v>287</v>
      </c>
      <c r="K41" s="296">
        <v>270</v>
      </c>
      <c r="L41" s="296">
        <v>303</v>
      </c>
      <c r="M41" s="296">
        <v>294</v>
      </c>
      <c r="N41" s="296">
        <v>282</v>
      </c>
      <c r="O41" s="296">
        <v>282</v>
      </c>
      <c r="P41" s="296">
        <v>259</v>
      </c>
      <c r="Q41" s="296">
        <v>250</v>
      </c>
    </row>
    <row r="42" spans="1:17" x14ac:dyDescent="0.25">
      <c r="A42" t="s">
        <v>40</v>
      </c>
      <c r="B42" s="296">
        <v>6795</v>
      </c>
      <c r="C42" s="296">
        <v>6534</v>
      </c>
      <c r="D42" s="296">
        <v>6280</v>
      </c>
      <c r="E42" s="296">
        <v>6085</v>
      </c>
      <c r="F42" s="296">
        <v>6005</v>
      </c>
      <c r="G42" s="296">
        <v>5942</v>
      </c>
      <c r="H42" s="296">
        <v>6054</v>
      </c>
      <c r="I42" s="296">
        <v>6104</v>
      </c>
      <c r="J42" s="296">
        <v>6147</v>
      </c>
      <c r="K42" s="296">
        <v>5738</v>
      </c>
      <c r="L42" s="296">
        <v>5920</v>
      </c>
      <c r="M42" s="296">
        <v>5830</v>
      </c>
      <c r="N42" s="296">
        <v>5722</v>
      </c>
      <c r="O42" s="296">
        <v>5625</v>
      </c>
      <c r="P42" s="296">
        <v>5514</v>
      </c>
      <c r="Q42" s="296">
        <v>5470</v>
      </c>
    </row>
    <row r="43" spans="1:17" x14ac:dyDescent="0.25">
      <c r="A43" t="s">
        <v>41</v>
      </c>
      <c r="B43" s="296">
        <v>14</v>
      </c>
      <c r="C43" s="296">
        <v>14</v>
      </c>
      <c r="D43" s="296">
        <v>14</v>
      </c>
      <c r="E43" s="296">
        <v>13</v>
      </c>
      <c r="F43" s="296">
        <v>13</v>
      </c>
      <c r="G43" s="296">
        <v>14</v>
      </c>
      <c r="H43" s="296">
        <v>14</v>
      </c>
      <c r="I43" s="296">
        <v>14</v>
      </c>
      <c r="J43" s="296">
        <v>14</v>
      </c>
      <c r="K43" s="296">
        <v>15</v>
      </c>
      <c r="L43" s="296">
        <v>12</v>
      </c>
      <c r="M43" s="296">
        <v>12</v>
      </c>
      <c r="N43" s="296">
        <v>10</v>
      </c>
      <c r="O43" s="296">
        <v>9</v>
      </c>
      <c r="P43" s="296">
        <v>9</v>
      </c>
      <c r="Q43" s="296">
        <v>9</v>
      </c>
    </row>
    <row r="44" spans="1:17" x14ac:dyDescent="0.25">
      <c r="A44" t="s">
        <v>42</v>
      </c>
      <c r="B44" s="296">
        <v>27</v>
      </c>
      <c r="C44" s="296">
        <v>28</v>
      </c>
      <c r="D44" s="296">
        <v>31</v>
      </c>
      <c r="E44" s="296">
        <v>32</v>
      </c>
      <c r="F44" s="296">
        <v>30</v>
      </c>
      <c r="G44" s="296">
        <v>30</v>
      </c>
      <c r="H44" s="296">
        <v>31</v>
      </c>
      <c r="I44" s="296">
        <v>32</v>
      </c>
      <c r="J44" s="296">
        <v>29</v>
      </c>
      <c r="K44" s="296">
        <v>29</v>
      </c>
      <c r="L44" s="296">
        <v>36</v>
      </c>
      <c r="M44" s="296">
        <v>38</v>
      </c>
      <c r="N44" s="296">
        <v>38</v>
      </c>
      <c r="O44" s="296">
        <v>37</v>
      </c>
      <c r="P44" s="296">
        <v>34</v>
      </c>
      <c r="Q44" s="296">
        <v>33</v>
      </c>
    </row>
    <row r="45" spans="1:17" x14ac:dyDescent="0.25">
      <c r="A45" t="s">
        <v>43</v>
      </c>
      <c r="B45" s="296">
        <v>5637</v>
      </c>
      <c r="C45" s="296">
        <v>5590</v>
      </c>
      <c r="D45" s="296">
        <v>5496</v>
      </c>
      <c r="E45" s="296">
        <v>5446</v>
      </c>
      <c r="F45" s="296">
        <v>5346</v>
      </c>
      <c r="G45" s="296">
        <v>5208</v>
      </c>
      <c r="H45" s="296">
        <v>5117</v>
      </c>
      <c r="I45" s="296">
        <v>5075</v>
      </c>
      <c r="J45" s="296">
        <v>5017</v>
      </c>
      <c r="K45" s="296">
        <v>4641</v>
      </c>
      <c r="L45" s="296">
        <v>4582</v>
      </c>
      <c r="M45" s="296">
        <v>4436</v>
      </c>
      <c r="N45" s="296">
        <v>4182</v>
      </c>
      <c r="O45" s="296">
        <v>4053</v>
      </c>
      <c r="P45" s="296">
        <v>3957</v>
      </c>
      <c r="Q45" s="296">
        <v>3913</v>
      </c>
    </row>
    <row r="46" spans="1:17" x14ac:dyDescent="0.25">
      <c r="A46" t="s">
        <v>44</v>
      </c>
      <c r="B46" s="296">
        <v>1154</v>
      </c>
      <c r="C46" s="296">
        <v>1241</v>
      </c>
      <c r="D46" s="296">
        <v>1331</v>
      </c>
      <c r="E46" s="296">
        <v>1364</v>
      </c>
      <c r="F46" s="296">
        <v>1385</v>
      </c>
      <c r="G46" s="296">
        <v>1454</v>
      </c>
      <c r="H46" s="296">
        <v>1549</v>
      </c>
      <c r="I46" s="296">
        <v>1617</v>
      </c>
      <c r="J46" s="296">
        <v>1687</v>
      </c>
      <c r="K46" s="296">
        <v>1625</v>
      </c>
      <c r="L46" s="296">
        <v>2092</v>
      </c>
      <c r="M46" s="296">
        <v>2094</v>
      </c>
      <c r="N46" s="296">
        <v>2055</v>
      </c>
      <c r="O46" s="296">
        <v>2041</v>
      </c>
      <c r="P46" s="296">
        <v>2061</v>
      </c>
      <c r="Q46" s="296">
        <v>2053</v>
      </c>
    </row>
    <row r="47" spans="1:17" x14ac:dyDescent="0.25">
      <c r="A47" t="s">
        <v>45</v>
      </c>
      <c r="B47" s="296">
        <v>189</v>
      </c>
      <c r="C47" s="296">
        <v>196</v>
      </c>
      <c r="D47" s="296">
        <v>186</v>
      </c>
      <c r="E47" s="296">
        <v>184</v>
      </c>
      <c r="F47" s="296">
        <v>188</v>
      </c>
      <c r="G47" s="296">
        <v>187</v>
      </c>
      <c r="H47" s="296">
        <v>189</v>
      </c>
      <c r="I47" s="296">
        <v>188</v>
      </c>
      <c r="J47" s="296">
        <v>189</v>
      </c>
      <c r="K47" s="296">
        <v>190</v>
      </c>
      <c r="L47" s="296">
        <v>209</v>
      </c>
      <c r="M47" s="296">
        <v>205</v>
      </c>
      <c r="N47" s="296">
        <v>202</v>
      </c>
      <c r="O47" s="296">
        <v>201</v>
      </c>
      <c r="P47" s="296">
        <v>188</v>
      </c>
      <c r="Q47" s="296">
        <v>184</v>
      </c>
    </row>
    <row r="48" spans="1:17" x14ac:dyDescent="0.25">
      <c r="A48" t="s">
        <v>46</v>
      </c>
      <c r="B48" s="296">
        <v>100439</v>
      </c>
      <c r="C48" s="296">
        <v>102323</v>
      </c>
      <c r="D48" s="296">
        <v>103742</v>
      </c>
      <c r="E48" s="296">
        <v>105697</v>
      </c>
      <c r="F48" s="296">
        <v>107294</v>
      </c>
      <c r="G48" s="296">
        <v>107799</v>
      </c>
      <c r="H48" s="296">
        <v>108245</v>
      </c>
      <c r="I48" s="296">
        <v>109146</v>
      </c>
      <c r="J48" s="296">
        <v>109346</v>
      </c>
      <c r="K48" s="296">
        <v>106407</v>
      </c>
      <c r="L48" s="296">
        <v>114780</v>
      </c>
      <c r="M48" s="296">
        <v>114846</v>
      </c>
      <c r="N48" s="296">
        <v>115026</v>
      </c>
      <c r="O48" s="296">
        <v>115810</v>
      </c>
      <c r="P48" s="296">
        <v>117707</v>
      </c>
      <c r="Q48" s="296">
        <v>118638</v>
      </c>
    </row>
    <row r="49" spans="1:17" x14ac:dyDescent="0.25">
      <c r="A49" t="s">
        <v>47</v>
      </c>
      <c r="B49" s="296">
        <v>2038</v>
      </c>
      <c r="C49" s="296">
        <v>2477</v>
      </c>
      <c r="D49" s="296">
        <v>2698</v>
      </c>
      <c r="E49" s="296">
        <v>3040</v>
      </c>
      <c r="F49" s="296">
        <v>3334</v>
      </c>
      <c r="G49" s="296">
        <v>3635</v>
      </c>
      <c r="H49" s="296">
        <v>4001</v>
      </c>
      <c r="I49" s="296">
        <v>4307</v>
      </c>
      <c r="J49" s="296">
        <v>4691</v>
      </c>
      <c r="K49" s="296">
        <v>5012</v>
      </c>
      <c r="L49" s="296">
        <v>5155</v>
      </c>
      <c r="M49" s="296">
        <v>4982</v>
      </c>
      <c r="N49" s="296">
        <v>4919</v>
      </c>
      <c r="O49" s="296">
        <v>4789</v>
      </c>
      <c r="P49" s="296">
        <v>4551</v>
      </c>
      <c r="Q49" s="296">
        <v>4365</v>
      </c>
    </row>
    <row r="50" spans="1:17" x14ac:dyDescent="0.25">
      <c r="A50" t="s">
        <v>48</v>
      </c>
      <c r="B50" s="296">
        <v>28</v>
      </c>
      <c r="C50" s="296">
        <v>24</v>
      </c>
      <c r="D50" s="296">
        <v>21</v>
      </c>
      <c r="E50" s="296">
        <v>20</v>
      </c>
      <c r="F50" s="296">
        <v>21</v>
      </c>
      <c r="G50" s="296">
        <v>22</v>
      </c>
      <c r="H50" s="296">
        <v>21</v>
      </c>
      <c r="I50" s="296">
        <v>21</v>
      </c>
      <c r="J50" s="296">
        <v>24</v>
      </c>
      <c r="K50" s="296">
        <v>26</v>
      </c>
      <c r="L50" s="296">
        <v>29</v>
      </c>
      <c r="M50" s="296">
        <v>27</v>
      </c>
      <c r="N50" s="296">
        <v>28</v>
      </c>
      <c r="O50" s="296">
        <v>28</v>
      </c>
      <c r="P50" s="296">
        <v>28</v>
      </c>
      <c r="Q50" s="296">
        <v>29</v>
      </c>
    </row>
    <row r="51" spans="1:17" x14ac:dyDescent="0.25">
      <c r="A51" t="s">
        <v>49</v>
      </c>
      <c r="B51" s="296">
        <v>16283</v>
      </c>
      <c r="C51" s="296">
        <v>18025</v>
      </c>
      <c r="D51" s="296">
        <v>19419</v>
      </c>
      <c r="E51" s="296">
        <v>21493</v>
      </c>
      <c r="F51" s="296">
        <v>23482</v>
      </c>
      <c r="G51" s="296">
        <v>25623</v>
      </c>
      <c r="H51" s="296">
        <v>28057</v>
      </c>
      <c r="I51" s="296">
        <v>29585</v>
      </c>
      <c r="J51" s="296">
        <v>30038</v>
      </c>
      <c r="K51" s="296">
        <v>28948</v>
      </c>
      <c r="L51" s="296">
        <v>29447</v>
      </c>
      <c r="M51" s="296">
        <v>29132</v>
      </c>
      <c r="N51" s="296">
        <v>28910</v>
      </c>
      <c r="O51" s="296">
        <v>28648</v>
      </c>
      <c r="P51" s="296">
        <v>28608</v>
      </c>
      <c r="Q51" s="296">
        <v>28635</v>
      </c>
    </row>
    <row r="52" spans="1:17" x14ac:dyDescent="0.25">
      <c r="A52" t="s">
        <v>50</v>
      </c>
      <c r="B52" s="296">
        <v>45126</v>
      </c>
      <c r="C52" s="296">
        <v>46924</v>
      </c>
      <c r="D52" s="296">
        <v>47875</v>
      </c>
      <c r="E52" s="296">
        <v>49085</v>
      </c>
      <c r="F52" s="296">
        <v>49881</v>
      </c>
      <c r="G52" s="296">
        <v>50505</v>
      </c>
      <c r="H52" s="296">
        <v>51344</v>
      </c>
      <c r="I52" s="296">
        <v>52254</v>
      </c>
      <c r="J52" s="296">
        <v>52845</v>
      </c>
      <c r="K52" s="296">
        <v>52811</v>
      </c>
      <c r="L52" s="296">
        <v>54427</v>
      </c>
      <c r="M52" s="296">
        <v>54181</v>
      </c>
      <c r="N52" s="296">
        <v>53521</v>
      </c>
      <c r="O52" s="296">
        <v>53773</v>
      </c>
      <c r="P52" s="296">
        <v>53846</v>
      </c>
      <c r="Q52" s="296">
        <v>54252</v>
      </c>
    </row>
    <row r="53" spans="1:17" x14ac:dyDescent="0.25">
      <c r="A53" t="s">
        <v>51</v>
      </c>
      <c r="B53" s="296">
        <v>331</v>
      </c>
      <c r="C53" s="296">
        <v>329</v>
      </c>
      <c r="D53" s="296">
        <v>325</v>
      </c>
      <c r="E53" s="296">
        <v>318</v>
      </c>
      <c r="F53" s="296">
        <v>312</v>
      </c>
      <c r="G53" s="296">
        <v>302</v>
      </c>
      <c r="H53" s="296">
        <v>295</v>
      </c>
      <c r="I53" s="296">
        <v>296</v>
      </c>
      <c r="J53" s="296">
        <v>295</v>
      </c>
      <c r="K53" s="296">
        <v>296</v>
      </c>
      <c r="L53" s="296">
        <v>295</v>
      </c>
      <c r="M53" s="296">
        <v>300</v>
      </c>
      <c r="N53" s="296">
        <v>315</v>
      </c>
      <c r="O53" s="296">
        <v>319</v>
      </c>
      <c r="P53" s="296">
        <v>336</v>
      </c>
      <c r="Q53" s="296">
        <v>354</v>
      </c>
    </row>
    <row r="54" spans="1:17" x14ac:dyDescent="0.25">
      <c r="A54" t="s">
        <v>52</v>
      </c>
      <c r="B54" s="296">
        <v>23714</v>
      </c>
      <c r="C54" s="296">
        <v>24385</v>
      </c>
      <c r="D54" s="296">
        <v>24720</v>
      </c>
      <c r="E54" s="296">
        <v>25519</v>
      </c>
      <c r="F54" s="296">
        <v>26251</v>
      </c>
      <c r="G54" s="296">
        <v>26859</v>
      </c>
      <c r="H54" s="296">
        <v>27357</v>
      </c>
      <c r="I54" s="296">
        <v>27735</v>
      </c>
      <c r="J54" s="296">
        <v>27863</v>
      </c>
      <c r="K54" s="296">
        <v>27603</v>
      </c>
      <c r="L54" s="296">
        <v>28992</v>
      </c>
      <c r="M54" s="296">
        <v>28615</v>
      </c>
      <c r="N54" s="296">
        <v>28119</v>
      </c>
      <c r="O54" s="296">
        <v>27863</v>
      </c>
      <c r="P54" s="296">
        <v>27379</v>
      </c>
      <c r="Q54" s="296">
        <v>27199</v>
      </c>
    </row>
    <row r="55" spans="1:17" x14ac:dyDescent="0.25">
      <c r="A55" t="s">
        <v>53</v>
      </c>
      <c r="B55" s="296">
        <v>63837</v>
      </c>
      <c r="C55" s="296">
        <v>64199</v>
      </c>
      <c r="D55" s="296">
        <v>64629</v>
      </c>
      <c r="E55" s="296">
        <v>65089</v>
      </c>
      <c r="F55" s="296">
        <v>64884</v>
      </c>
      <c r="G55" s="296">
        <v>64340</v>
      </c>
      <c r="H55" s="296">
        <v>64385</v>
      </c>
      <c r="I55" s="296">
        <v>64980</v>
      </c>
      <c r="J55" s="296">
        <v>64802</v>
      </c>
      <c r="K55" s="296">
        <v>61934</v>
      </c>
      <c r="L55" s="296">
        <v>67284</v>
      </c>
      <c r="M55" s="296">
        <v>67006</v>
      </c>
      <c r="N55" s="296">
        <v>67412</v>
      </c>
      <c r="O55" s="296">
        <v>67725</v>
      </c>
      <c r="P55" s="296">
        <v>67599</v>
      </c>
      <c r="Q55" s="296">
        <v>68119</v>
      </c>
    </row>
    <row r="56" spans="1:17" x14ac:dyDescent="0.25">
      <c r="A56" t="s">
        <v>54</v>
      </c>
      <c r="B56" s="296">
        <v>42854</v>
      </c>
      <c r="C56" s="296">
        <v>43729</v>
      </c>
      <c r="D56" s="296">
        <v>43596</v>
      </c>
      <c r="E56" s="296">
        <v>43223</v>
      </c>
      <c r="F56" s="296">
        <v>42525</v>
      </c>
      <c r="G56" s="296">
        <v>41459</v>
      </c>
      <c r="H56" s="296">
        <v>40505</v>
      </c>
      <c r="I56" s="296">
        <v>39660</v>
      </c>
      <c r="J56" s="296">
        <v>39005</v>
      </c>
      <c r="K56" s="296">
        <v>37180</v>
      </c>
      <c r="L56" s="296">
        <v>37867</v>
      </c>
      <c r="M56" s="296">
        <v>37451</v>
      </c>
      <c r="N56" s="296">
        <v>37054</v>
      </c>
      <c r="O56" s="296">
        <v>36863</v>
      </c>
      <c r="P56" s="296">
        <v>36643</v>
      </c>
      <c r="Q56" s="296">
        <v>36570</v>
      </c>
    </row>
    <row r="57" spans="1:17" x14ac:dyDescent="0.25">
      <c r="A57" t="s">
        <v>55</v>
      </c>
      <c r="B57" s="296">
        <v>23983</v>
      </c>
      <c r="C57" s="296">
        <v>24514</v>
      </c>
      <c r="D57" s="296">
        <v>24744</v>
      </c>
      <c r="E57" s="296">
        <v>25273</v>
      </c>
      <c r="F57" s="296">
        <v>25892</v>
      </c>
      <c r="G57" s="296">
        <v>26484</v>
      </c>
      <c r="H57" s="296">
        <v>26959</v>
      </c>
      <c r="I57" s="296">
        <v>27420</v>
      </c>
      <c r="J57" s="296">
        <v>27586</v>
      </c>
      <c r="K57" s="296">
        <v>27017</v>
      </c>
      <c r="L57" s="296">
        <v>27135</v>
      </c>
      <c r="M57" s="296">
        <v>26875</v>
      </c>
      <c r="N57" s="296">
        <v>26611</v>
      </c>
      <c r="O57" s="296">
        <v>26358</v>
      </c>
      <c r="P57" s="296">
        <v>26308</v>
      </c>
      <c r="Q57" s="296">
        <v>26367</v>
      </c>
    </row>
    <row r="58" spans="1:17" x14ac:dyDescent="0.25">
      <c r="A58" t="s">
        <v>56</v>
      </c>
      <c r="B58" s="296">
        <v>1122</v>
      </c>
      <c r="C58" s="296">
        <v>1163</v>
      </c>
      <c r="D58" s="296">
        <v>1203</v>
      </c>
      <c r="E58" s="296">
        <v>1253</v>
      </c>
      <c r="F58" s="296">
        <v>1304</v>
      </c>
      <c r="G58" s="296">
        <v>1349</v>
      </c>
      <c r="H58" s="296">
        <v>1488</v>
      </c>
      <c r="I58" s="296">
        <v>1615</v>
      </c>
      <c r="J58" s="296">
        <v>1624</v>
      </c>
      <c r="K58" s="296">
        <v>1159</v>
      </c>
      <c r="L58" s="296">
        <v>1220</v>
      </c>
      <c r="M58" s="296">
        <v>1230</v>
      </c>
      <c r="N58" s="296">
        <v>1257</v>
      </c>
      <c r="O58" s="296">
        <v>1284</v>
      </c>
      <c r="P58" s="296">
        <v>1338</v>
      </c>
      <c r="Q58" s="296">
        <v>1402</v>
      </c>
    </row>
    <row r="59" spans="1:17" x14ac:dyDescent="0.25">
      <c r="A59" t="s">
        <v>57</v>
      </c>
      <c r="B59" s="296">
        <v>35288</v>
      </c>
      <c r="C59" s="296">
        <v>35869</v>
      </c>
      <c r="D59" s="296">
        <v>35901</v>
      </c>
      <c r="E59" s="296">
        <v>35800</v>
      </c>
      <c r="F59" s="296">
        <v>35643</v>
      </c>
      <c r="G59" s="296">
        <v>35418</v>
      </c>
      <c r="H59" s="296">
        <v>35266</v>
      </c>
      <c r="I59" s="296">
        <v>35371</v>
      </c>
      <c r="J59" s="296">
        <v>35800</v>
      </c>
      <c r="K59" s="296">
        <v>36372</v>
      </c>
      <c r="L59" s="296">
        <v>36958</v>
      </c>
      <c r="M59" s="296">
        <v>37241</v>
      </c>
      <c r="N59" s="296">
        <v>37569</v>
      </c>
      <c r="O59" s="296">
        <v>37890</v>
      </c>
      <c r="P59" s="296">
        <v>38199</v>
      </c>
      <c r="Q59" s="296">
        <v>38538</v>
      </c>
    </row>
    <row r="60" spans="1:17" x14ac:dyDescent="0.25">
      <c r="A60" t="s">
        <v>58</v>
      </c>
      <c r="B60" s="296">
        <v>3333</v>
      </c>
      <c r="C60" s="296">
        <v>3333</v>
      </c>
      <c r="D60" s="296">
        <v>3273</v>
      </c>
      <c r="E60" s="296">
        <v>3360</v>
      </c>
      <c r="F60" s="296">
        <v>3458</v>
      </c>
      <c r="G60" s="296">
        <v>3502</v>
      </c>
      <c r="H60" s="296">
        <v>3788</v>
      </c>
      <c r="I60" s="296">
        <v>3920</v>
      </c>
      <c r="J60" s="296">
        <v>3867</v>
      </c>
      <c r="K60" s="296">
        <v>2994</v>
      </c>
      <c r="L60" s="296">
        <v>3011</v>
      </c>
      <c r="M60" s="296">
        <v>2917</v>
      </c>
      <c r="N60" s="296">
        <v>2798</v>
      </c>
      <c r="O60" s="296">
        <v>2950</v>
      </c>
      <c r="P60" s="296">
        <v>2936</v>
      </c>
      <c r="Q60" s="296">
        <v>2940</v>
      </c>
    </row>
    <row r="61" spans="1:17" x14ac:dyDescent="0.25">
      <c r="A61" t="s">
        <v>59</v>
      </c>
      <c r="B61" s="296">
        <v>107294</v>
      </c>
      <c r="C61" s="296">
        <v>111837</v>
      </c>
      <c r="D61" s="296">
        <v>113657</v>
      </c>
      <c r="E61" s="296">
        <v>115188</v>
      </c>
      <c r="F61" s="296">
        <v>116497</v>
      </c>
      <c r="G61" s="296">
        <v>117884</v>
      </c>
      <c r="H61" s="296">
        <v>119658</v>
      </c>
      <c r="I61" s="296">
        <v>122579</v>
      </c>
      <c r="J61" s="296">
        <v>126317</v>
      </c>
      <c r="K61" s="296">
        <v>130659</v>
      </c>
      <c r="L61" s="296">
        <v>133066</v>
      </c>
      <c r="M61" s="296">
        <v>134139</v>
      </c>
      <c r="N61" s="296">
        <v>135215</v>
      </c>
      <c r="O61" s="296">
        <v>137422</v>
      </c>
      <c r="P61" s="296">
        <v>139258</v>
      </c>
      <c r="Q61" s="296">
        <v>140363</v>
      </c>
    </row>
    <row r="62" spans="1:17" x14ac:dyDescent="0.25">
      <c r="A62" t="s">
        <v>60</v>
      </c>
      <c r="B62" s="296">
        <v>1525</v>
      </c>
      <c r="C62" s="296">
        <v>1347</v>
      </c>
      <c r="D62" s="296">
        <v>1356</v>
      </c>
      <c r="E62" s="296">
        <v>1384</v>
      </c>
      <c r="F62" s="296">
        <v>1408</v>
      </c>
      <c r="G62" s="296">
        <v>1441</v>
      </c>
      <c r="H62" s="296">
        <v>1734</v>
      </c>
      <c r="I62" s="296">
        <v>1869</v>
      </c>
      <c r="J62" s="296">
        <v>1779</v>
      </c>
      <c r="K62" s="296">
        <v>988</v>
      </c>
      <c r="L62" s="296">
        <v>1217</v>
      </c>
      <c r="M62" s="296">
        <v>1232</v>
      </c>
      <c r="N62" s="296">
        <v>1304</v>
      </c>
      <c r="O62" s="296">
        <v>1325</v>
      </c>
      <c r="P62" s="296">
        <v>1313</v>
      </c>
      <c r="Q62" s="296">
        <v>1329</v>
      </c>
    </row>
    <row r="63" spans="1:17" x14ac:dyDescent="0.25">
      <c r="A63" t="s">
        <v>61</v>
      </c>
      <c r="B63" s="296">
        <v>1249</v>
      </c>
      <c r="C63" s="296">
        <v>1223</v>
      </c>
      <c r="D63" s="296">
        <v>1223</v>
      </c>
      <c r="E63" s="296">
        <v>1213</v>
      </c>
      <c r="F63" s="296">
        <v>1210</v>
      </c>
      <c r="G63" s="296">
        <v>1216</v>
      </c>
      <c r="H63" s="296">
        <v>1220</v>
      </c>
      <c r="I63" s="296">
        <v>1205</v>
      </c>
      <c r="J63" s="296">
        <v>1209</v>
      </c>
      <c r="K63" s="296">
        <v>1170</v>
      </c>
      <c r="L63" s="296">
        <v>1153</v>
      </c>
      <c r="M63" s="296">
        <v>1148</v>
      </c>
      <c r="N63" s="296">
        <v>1157</v>
      </c>
      <c r="O63" s="296">
        <v>1113</v>
      </c>
      <c r="P63" s="296">
        <v>1102</v>
      </c>
      <c r="Q63" s="296">
        <v>1110</v>
      </c>
    </row>
    <row r="64" spans="1:17" x14ac:dyDescent="0.25">
      <c r="A64" t="s">
        <v>62</v>
      </c>
      <c r="B64" s="296">
        <v>3</v>
      </c>
      <c r="C64" s="296">
        <v>3</v>
      </c>
      <c r="D64" s="296">
        <v>3</v>
      </c>
      <c r="E64" s="296">
        <v>2</v>
      </c>
      <c r="F64" s="296">
        <v>1</v>
      </c>
      <c r="G64" s="296">
        <v>1</v>
      </c>
      <c r="H64" s="296">
        <v>1</v>
      </c>
      <c r="I64" s="296">
        <v>0</v>
      </c>
      <c r="J64" s="296" t="s">
        <v>18</v>
      </c>
      <c r="K64" s="296" t="s">
        <v>18</v>
      </c>
      <c r="L64" s="296" t="s">
        <v>18</v>
      </c>
      <c r="M64" s="296" t="s">
        <v>18</v>
      </c>
      <c r="N64" s="296" t="s">
        <v>18</v>
      </c>
      <c r="O64" s="296" t="s">
        <v>18</v>
      </c>
      <c r="P64" s="296" t="s">
        <v>18</v>
      </c>
      <c r="Q64" s="296" t="s">
        <v>18</v>
      </c>
    </row>
    <row r="65" spans="1:17" x14ac:dyDescent="0.25">
      <c r="A65" t="s">
        <v>63</v>
      </c>
      <c r="B65" s="296">
        <v>207</v>
      </c>
      <c r="C65" s="296">
        <v>186</v>
      </c>
      <c r="D65" s="296">
        <v>169</v>
      </c>
      <c r="E65" s="296">
        <v>164</v>
      </c>
      <c r="F65" s="296">
        <v>166</v>
      </c>
      <c r="G65" s="296">
        <v>166</v>
      </c>
      <c r="H65" s="296">
        <v>170</v>
      </c>
      <c r="I65" s="296">
        <v>170</v>
      </c>
      <c r="J65" s="296">
        <v>175</v>
      </c>
      <c r="K65" s="296">
        <v>143</v>
      </c>
      <c r="L65" s="296">
        <v>130</v>
      </c>
      <c r="M65" s="296">
        <v>128</v>
      </c>
      <c r="N65" s="296">
        <v>132</v>
      </c>
      <c r="O65" s="296">
        <v>131</v>
      </c>
      <c r="P65" s="296">
        <v>122</v>
      </c>
      <c r="Q65" s="296">
        <v>120</v>
      </c>
    </row>
    <row r="66" spans="1:17" x14ac:dyDescent="0.25">
      <c r="A66" t="s">
        <v>64</v>
      </c>
      <c r="B66" s="296">
        <v>13969</v>
      </c>
      <c r="C66" s="296">
        <v>13829</v>
      </c>
      <c r="D66" s="296">
        <v>13682</v>
      </c>
      <c r="E66" s="296">
        <v>13532</v>
      </c>
      <c r="F66" s="296">
        <v>13363</v>
      </c>
      <c r="G66" s="296">
        <v>13162</v>
      </c>
      <c r="H66" s="296">
        <v>13043</v>
      </c>
      <c r="I66" s="296">
        <v>12942</v>
      </c>
      <c r="J66" s="296">
        <v>12848</v>
      </c>
      <c r="K66" s="296">
        <v>12534</v>
      </c>
      <c r="L66" s="296">
        <v>12590</v>
      </c>
      <c r="M66" s="296">
        <v>12243</v>
      </c>
      <c r="N66" s="296">
        <v>12309</v>
      </c>
      <c r="O66" s="296">
        <v>12276</v>
      </c>
      <c r="P66" s="296">
        <v>12264</v>
      </c>
      <c r="Q66" s="296">
        <v>12205</v>
      </c>
    </row>
    <row r="67" spans="1:17" x14ac:dyDescent="0.25">
      <c r="A67" t="s">
        <v>65</v>
      </c>
      <c r="B67" s="296">
        <v>3776</v>
      </c>
      <c r="C67" s="296">
        <v>3826</v>
      </c>
      <c r="D67" s="296">
        <v>3776</v>
      </c>
      <c r="E67" s="296">
        <v>3799</v>
      </c>
      <c r="F67" s="296">
        <v>3794</v>
      </c>
      <c r="G67" s="296">
        <v>3761</v>
      </c>
      <c r="H67" s="296">
        <v>3759</v>
      </c>
      <c r="I67" s="296">
        <v>3797</v>
      </c>
      <c r="J67" s="296">
        <v>3808</v>
      </c>
      <c r="K67" s="296">
        <v>3689</v>
      </c>
      <c r="L67" s="296">
        <v>3831</v>
      </c>
      <c r="M67" s="296">
        <v>3773</v>
      </c>
      <c r="N67" s="296">
        <v>3706</v>
      </c>
      <c r="O67" s="296">
        <v>3722</v>
      </c>
      <c r="P67" s="296">
        <v>3827</v>
      </c>
      <c r="Q67" s="296">
        <v>3875</v>
      </c>
    </row>
    <row r="68" spans="1:17" x14ac:dyDescent="0.25">
      <c r="A68" t="s">
        <v>66</v>
      </c>
      <c r="B68" s="296">
        <v>7322</v>
      </c>
      <c r="C68" s="296">
        <v>7332</v>
      </c>
      <c r="D68" s="296">
        <v>7305</v>
      </c>
      <c r="E68" s="296">
        <v>7253</v>
      </c>
      <c r="F68" s="296">
        <v>7187</v>
      </c>
      <c r="G68" s="296">
        <v>7184</v>
      </c>
      <c r="H68" s="296">
        <v>7186</v>
      </c>
      <c r="I68" s="296">
        <v>7207</v>
      </c>
      <c r="J68" s="296">
        <v>7165</v>
      </c>
      <c r="K68" s="296">
        <v>6976</v>
      </c>
      <c r="L68" s="296">
        <v>6967</v>
      </c>
      <c r="M68" s="296">
        <v>6792</v>
      </c>
      <c r="N68" s="296">
        <v>6846</v>
      </c>
      <c r="O68" s="296">
        <v>6774</v>
      </c>
      <c r="P68" s="296">
        <v>6719</v>
      </c>
      <c r="Q68" s="296">
        <v>6806</v>
      </c>
    </row>
    <row r="69" spans="1:17" x14ac:dyDescent="0.25">
      <c r="A69" t="s">
        <v>67</v>
      </c>
      <c r="B69" s="296">
        <v>2807</v>
      </c>
      <c r="C69" s="296">
        <v>2856</v>
      </c>
      <c r="D69" s="296">
        <v>2971</v>
      </c>
      <c r="E69" s="296">
        <v>3102</v>
      </c>
      <c r="F69" s="296">
        <v>3211</v>
      </c>
      <c r="G69" s="296">
        <v>3336</v>
      </c>
      <c r="H69" s="296">
        <v>3467</v>
      </c>
      <c r="I69" s="296">
        <v>3535</v>
      </c>
      <c r="J69" s="296">
        <v>3550</v>
      </c>
      <c r="K69" s="296">
        <v>3511</v>
      </c>
      <c r="L69" s="296">
        <v>3567</v>
      </c>
      <c r="M69" s="296">
        <v>3508</v>
      </c>
      <c r="N69" s="296">
        <v>3570</v>
      </c>
      <c r="O69" s="296">
        <v>3500</v>
      </c>
      <c r="P69" s="296">
        <v>3425</v>
      </c>
      <c r="Q69" s="296">
        <v>3409</v>
      </c>
    </row>
    <row r="70" spans="1:17" x14ac:dyDescent="0.25">
      <c r="A70" t="s">
        <v>68</v>
      </c>
      <c r="B70" s="296">
        <v>146</v>
      </c>
      <c r="C70" s="296">
        <v>143</v>
      </c>
      <c r="D70" s="296">
        <v>137</v>
      </c>
      <c r="E70" s="296">
        <v>135</v>
      </c>
      <c r="F70" s="296">
        <v>135</v>
      </c>
      <c r="G70" s="296">
        <v>135</v>
      </c>
      <c r="H70" s="296">
        <v>143</v>
      </c>
      <c r="I70" s="296">
        <v>149</v>
      </c>
      <c r="J70" s="296">
        <v>154</v>
      </c>
      <c r="K70" s="296">
        <v>158</v>
      </c>
      <c r="L70" s="296">
        <v>168</v>
      </c>
      <c r="M70" s="296">
        <v>166</v>
      </c>
      <c r="N70" s="296">
        <v>168</v>
      </c>
      <c r="O70" s="296">
        <v>162</v>
      </c>
      <c r="P70" s="296">
        <v>153</v>
      </c>
      <c r="Q70" s="296">
        <v>148</v>
      </c>
    </row>
    <row r="71" spans="1:17" x14ac:dyDescent="0.25">
      <c r="A71" t="s">
        <v>69</v>
      </c>
      <c r="B71" s="296">
        <v>24</v>
      </c>
      <c r="C71" s="296">
        <v>23</v>
      </c>
      <c r="D71" s="296">
        <v>22</v>
      </c>
      <c r="E71" s="296">
        <v>22</v>
      </c>
      <c r="F71" s="296">
        <v>23</v>
      </c>
      <c r="G71" s="296">
        <v>23</v>
      </c>
      <c r="H71" s="296">
        <v>24</v>
      </c>
      <c r="I71" s="296">
        <v>26</v>
      </c>
      <c r="J71" s="296">
        <v>27</v>
      </c>
      <c r="K71" s="296">
        <v>29</v>
      </c>
      <c r="L71" s="296">
        <v>32</v>
      </c>
      <c r="M71" s="296">
        <v>32</v>
      </c>
      <c r="N71" s="296">
        <v>32</v>
      </c>
      <c r="O71" s="296">
        <v>29</v>
      </c>
      <c r="P71" s="296">
        <v>25</v>
      </c>
      <c r="Q71" s="296">
        <v>23</v>
      </c>
    </row>
    <row r="72" spans="1:17" x14ac:dyDescent="0.25">
      <c r="A72" t="s">
        <v>70</v>
      </c>
      <c r="B72" s="296">
        <v>4311</v>
      </c>
      <c r="C72" s="296">
        <v>4152</v>
      </c>
      <c r="D72" s="296">
        <v>4046</v>
      </c>
      <c r="E72" s="296">
        <v>4000</v>
      </c>
      <c r="F72" s="296">
        <v>3952</v>
      </c>
      <c r="G72" s="296">
        <v>3936</v>
      </c>
      <c r="H72" s="296">
        <v>3922</v>
      </c>
      <c r="I72" s="296">
        <v>3933</v>
      </c>
      <c r="J72" s="296">
        <v>3965</v>
      </c>
      <c r="K72" s="296">
        <v>3903</v>
      </c>
      <c r="L72" s="296">
        <v>3865</v>
      </c>
      <c r="M72" s="296">
        <v>3769</v>
      </c>
      <c r="N72" s="296">
        <v>3708</v>
      </c>
      <c r="O72" s="296">
        <v>3621</v>
      </c>
      <c r="P72" s="296">
        <v>3516</v>
      </c>
      <c r="Q72" s="296">
        <v>3488</v>
      </c>
    </row>
    <row r="73" spans="1:17" x14ac:dyDescent="0.25">
      <c r="A73" t="s">
        <v>71</v>
      </c>
      <c r="B73" s="296">
        <v>92</v>
      </c>
      <c r="C73" s="296">
        <v>100</v>
      </c>
      <c r="D73" s="296">
        <v>102</v>
      </c>
      <c r="E73" s="296">
        <v>103</v>
      </c>
      <c r="F73" s="296">
        <v>103</v>
      </c>
      <c r="G73" s="296">
        <v>107</v>
      </c>
      <c r="H73" s="296">
        <v>111</v>
      </c>
      <c r="I73" s="296">
        <v>111</v>
      </c>
      <c r="J73" s="296">
        <v>117</v>
      </c>
      <c r="K73" s="296">
        <v>116</v>
      </c>
      <c r="L73" s="296">
        <v>131</v>
      </c>
      <c r="M73" s="296">
        <v>130</v>
      </c>
      <c r="N73" s="296">
        <v>130</v>
      </c>
      <c r="O73" s="296">
        <v>131</v>
      </c>
      <c r="P73" s="296">
        <v>124</v>
      </c>
      <c r="Q73" s="296">
        <v>121</v>
      </c>
    </row>
    <row r="74" spans="1:17" x14ac:dyDescent="0.25">
      <c r="A74" t="s">
        <v>72</v>
      </c>
      <c r="B74" s="296">
        <v>10401</v>
      </c>
      <c r="C74" s="296">
        <v>10342</v>
      </c>
      <c r="D74" s="296">
        <v>10321</v>
      </c>
      <c r="E74" s="296">
        <v>10334</v>
      </c>
      <c r="F74" s="296">
        <v>10371</v>
      </c>
      <c r="G74" s="296">
        <v>10457</v>
      </c>
      <c r="H74" s="296">
        <v>10714</v>
      </c>
      <c r="I74" s="296">
        <v>10976</v>
      </c>
      <c r="J74" s="296">
        <v>11294</v>
      </c>
      <c r="K74" s="296">
        <v>11602</v>
      </c>
      <c r="L74" s="296">
        <v>11909</v>
      </c>
      <c r="M74" s="296">
        <v>11660</v>
      </c>
      <c r="N74" s="296">
        <v>11372</v>
      </c>
      <c r="O74" s="296">
        <v>11332</v>
      </c>
      <c r="P74" s="296">
        <v>11345</v>
      </c>
      <c r="Q74" s="296">
        <v>11311</v>
      </c>
    </row>
    <row r="75" spans="1:17" x14ac:dyDescent="0.25">
      <c r="A75" t="s">
        <v>73</v>
      </c>
      <c r="B75" s="296">
        <v>3228</v>
      </c>
      <c r="C75" s="296">
        <v>3115</v>
      </c>
      <c r="D75" s="296">
        <v>3138</v>
      </c>
      <c r="E75" s="296">
        <v>3242</v>
      </c>
      <c r="F75" s="296">
        <v>3414</v>
      </c>
      <c r="G75" s="296">
        <v>3507</v>
      </c>
      <c r="H75" s="296">
        <v>3961</v>
      </c>
      <c r="I75" s="296">
        <v>4416</v>
      </c>
      <c r="J75" s="296">
        <v>4277</v>
      </c>
      <c r="K75" s="296">
        <v>3377</v>
      </c>
      <c r="L75" s="296">
        <v>3927</v>
      </c>
      <c r="M75" s="296">
        <v>3903</v>
      </c>
      <c r="N75" s="296">
        <v>4009</v>
      </c>
      <c r="O75" s="296">
        <v>4019</v>
      </c>
      <c r="P75" s="296">
        <v>4069</v>
      </c>
      <c r="Q75" s="296">
        <v>4110</v>
      </c>
    </row>
    <row r="76" spans="1:17" x14ac:dyDescent="0.25">
      <c r="A76" t="s">
        <v>74</v>
      </c>
      <c r="B76" s="296">
        <v>2226</v>
      </c>
      <c r="C76" s="296">
        <v>2150</v>
      </c>
      <c r="D76" s="296">
        <v>2078</v>
      </c>
      <c r="E76" s="296">
        <v>2002</v>
      </c>
      <c r="F76" s="296">
        <v>1949</v>
      </c>
      <c r="G76" s="296">
        <v>1959</v>
      </c>
      <c r="H76" s="296">
        <v>1907</v>
      </c>
      <c r="I76" s="296">
        <v>1866</v>
      </c>
      <c r="J76" s="296">
        <v>1852</v>
      </c>
      <c r="K76" s="296">
        <v>1744</v>
      </c>
      <c r="L76" s="296">
        <v>1660</v>
      </c>
      <c r="M76" s="296">
        <v>1616</v>
      </c>
      <c r="N76" s="296">
        <v>1571</v>
      </c>
      <c r="O76" s="296">
        <v>1540</v>
      </c>
      <c r="P76" s="296">
        <v>1506</v>
      </c>
      <c r="Q76" s="296">
        <v>1487</v>
      </c>
    </row>
    <row r="78" spans="1:17" x14ac:dyDescent="0.25">
      <c r="A78" t="s">
        <v>2004</v>
      </c>
    </row>
    <row r="80" spans="1:17" x14ac:dyDescent="0.25">
      <c r="A80" t="s">
        <v>1877</v>
      </c>
    </row>
    <row r="82" spans="1:1" x14ac:dyDescent="0.25">
      <c r="A82" t="s">
        <v>1878</v>
      </c>
    </row>
    <row r="84" spans="1:1" x14ac:dyDescent="0.25">
      <c r="A84" t="s">
        <v>1879</v>
      </c>
    </row>
    <row r="86" spans="1:1" x14ac:dyDescent="0.25">
      <c r="A86" t="s">
        <v>2013</v>
      </c>
    </row>
    <row r="103" spans="1:1" x14ac:dyDescent="0.25">
      <c r="A103" t="s">
        <v>1406</v>
      </c>
    </row>
    <row r="105" spans="1:1" x14ac:dyDescent="0.25">
      <c r="A105" s="636">
        <v>42610.589606481481</v>
      </c>
    </row>
  </sheetData>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638" bestFit="1" customWidth="1"/>
    <col min="3" max="78" width="8.7265625" style="638"/>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1874</v>
      </c>
    </row>
    <row r="12" spans="1:17" x14ac:dyDescent="0.25">
      <c r="A12" t="s">
        <v>1795</v>
      </c>
    </row>
    <row r="14" spans="1:17" x14ac:dyDescent="0.25">
      <c r="A14" t="s">
        <v>1885</v>
      </c>
    </row>
    <row r="16" spans="1:17" x14ac:dyDescent="0.25">
      <c r="B16" s="638" t="s">
        <v>1797</v>
      </c>
    </row>
    <row r="17" spans="1:17" x14ac:dyDescent="0.25">
      <c r="B17" s="638">
        <v>36708</v>
      </c>
      <c r="C17" s="638">
        <v>37073</v>
      </c>
      <c r="D17" s="638">
        <v>37438</v>
      </c>
      <c r="E17" s="638">
        <v>37803</v>
      </c>
      <c r="F17" s="638">
        <v>38169</v>
      </c>
      <c r="G17" s="638">
        <v>38534</v>
      </c>
      <c r="H17" s="638">
        <v>38899</v>
      </c>
      <c r="I17" s="638">
        <v>39264</v>
      </c>
      <c r="J17" s="638">
        <v>39630</v>
      </c>
      <c r="K17" s="638">
        <v>39995</v>
      </c>
      <c r="L17" s="638">
        <v>40360</v>
      </c>
      <c r="M17" s="638">
        <v>40725</v>
      </c>
      <c r="N17" s="638">
        <v>41091</v>
      </c>
      <c r="O17" s="638">
        <v>41456</v>
      </c>
      <c r="P17" s="638">
        <v>41821</v>
      </c>
      <c r="Q17" s="638">
        <v>42186</v>
      </c>
    </row>
    <row r="18" spans="1:17" x14ac:dyDescent="0.25">
      <c r="B18" s="638" t="s">
        <v>1876</v>
      </c>
      <c r="C18" s="638" t="s">
        <v>1876</v>
      </c>
      <c r="D18" s="638" t="s">
        <v>1876</v>
      </c>
      <c r="E18" s="638" t="s">
        <v>1876</v>
      </c>
      <c r="F18" s="638" t="s">
        <v>1876</v>
      </c>
      <c r="G18" s="638" t="s">
        <v>1876</v>
      </c>
      <c r="H18" s="638" t="s">
        <v>1876</v>
      </c>
      <c r="I18" s="638" t="s">
        <v>1876</v>
      </c>
      <c r="J18" s="638" t="s">
        <v>1876</v>
      </c>
      <c r="K18" s="638" t="s">
        <v>1876</v>
      </c>
      <c r="L18" s="638" t="s">
        <v>1876</v>
      </c>
      <c r="M18" s="638" t="s">
        <v>1876</v>
      </c>
      <c r="N18" s="638" t="s">
        <v>1876</v>
      </c>
      <c r="O18" s="638" t="s">
        <v>1876</v>
      </c>
      <c r="P18" s="638" t="s">
        <v>1876</v>
      </c>
      <c r="Q18" s="638" t="s">
        <v>1876</v>
      </c>
    </row>
    <row r="19" spans="1:17" x14ac:dyDescent="0.25">
      <c r="A19" t="s">
        <v>484</v>
      </c>
    </row>
    <row r="20" spans="1:17" x14ac:dyDescent="0.25">
      <c r="A20" t="s">
        <v>485</v>
      </c>
      <c r="B20" s="638">
        <v>22.7</v>
      </c>
      <c r="C20" s="638">
        <v>22.6</v>
      </c>
      <c r="D20" s="638">
        <v>22</v>
      </c>
      <c r="E20" s="638">
        <v>21.3</v>
      </c>
      <c r="F20" s="638">
        <v>21.8</v>
      </c>
      <c r="G20" s="638">
        <v>22.4</v>
      </c>
      <c r="H20" s="638">
        <v>24.2</v>
      </c>
      <c r="I20" s="638">
        <v>23.9</v>
      </c>
      <c r="J20" s="638">
        <v>22</v>
      </c>
      <c r="K20" s="638">
        <v>19.8</v>
      </c>
      <c r="L20" s="638">
        <v>20.5</v>
      </c>
      <c r="M20" s="638">
        <v>21.6</v>
      </c>
      <c r="N20" s="638">
        <v>21.7</v>
      </c>
      <c r="O20" s="638">
        <v>22.6</v>
      </c>
      <c r="P20" s="638">
        <v>22</v>
      </c>
      <c r="Q20" s="638">
        <v>23.1</v>
      </c>
    </row>
    <row r="21" spans="1:17" x14ac:dyDescent="0.25">
      <c r="A21" t="s">
        <v>486</v>
      </c>
      <c r="B21" s="638">
        <v>18.100000000000001</v>
      </c>
      <c r="C21" s="638">
        <v>20.3</v>
      </c>
      <c r="D21" s="638">
        <v>19.5</v>
      </c>
      <c r="E21" s="638">
        <v>25.6</v>
      </c>
      <c r="F21" s="638">
        <v>16.100000000000001</v>
      </c>
      <c r="G21" s="638">
        <v>23.7</v>
      </c>
      <c r="H21" s="638">
        <v>22.4</v>
      </c>
      <c r="I21" s="638">
        <v>21.6</v>
      </c>
      <c r="J21" s="638">
        <v>17.2</v>
      </c>
      <c r="K21" s="638">
        <v>24.6</v>
      </c>
      <c r="L21" s="638">
        <v>14.2</v>
      </c>
      <c r="M21" s="638">
        <v>18.3</v>
      </c>
      <c r="N21" s="638">
        <v>22.7</v>
      </c>
      <c r="O21" s="638">
        <v>19.5</v>
      </c>
      <c r="P21" s="638">
        <v>12.8</v>
      </c>
      <c r="Q21" s="638">
        <v>17</v>
      </c>
    </row>
    <row r="22" spans="1:17" x14ac:dyDescent="0.25">
      <c r="A22" t="s">
        <v>487</v>
      </c>
      <c r="B22" s="638">
        <v>0</v>
      </c>
      <c r="C22" s="638">
        <v>0</v>
      </c>
      <c r="D22" s="638">
        <v>0</v>
      </c>
      <c r="E22" s="638">
        <v>0</v>
      </c>
      <c r="F22" s="638">
        <v>0</v>
      </c>
      <c r="G22" s="638">
        <v>0</v>
      </c>
      <c r="H22" s="638">
        <v>0</v>
      </c>
      <c r="I22" s="638">
        <v>0</v>
      </c>
      <c r="J22" s="638">
        <v>0</v>
      </c>
      <c r="K22" s="638">
        <v>0</v>
      </c>
      <c r="L22" s="638">
        <v>0</v>
      </c>
      <c r="M22" s="638">
        <v>0</v>
      </c>
      <c r="N22" s="638">
        <v>0</v>
      </c>
      <c r="O22" s="638">
        <v>0</v>
      </c>
      <c r="P22" s="638">
        <v>0</v>
      </c>
      <c r="Q22" s="638">
        <v>0</v>
      </c>
    </row>
    <row r="23" spans="1:17" x14ac:dyDescent="0.25">
      <c r="A23" t="s">
        <v>19</v>
      </c>
      <c r="B23" s="638">
        <v>14.3</v>
      </c>
      <c r="C23" s="638">
        <v>7.6</v>
      </c>
      <c r="D23" s="638">
        <v>7.7</v>
      </c>
      <c r="E23" s="638">
        <v>7.7</v>
      </c>
      <c r="F23" s="638">
        <v>0</v>
      </c>
      <c r="G23" s="638">
        <v>15.1</v>
      </c>
      <c r="H23" s="638">
        <v>15</v>
      </c>
      <c r="I23" s="638">
        <v>15.2</v>
      </c>
      <c r="J23" s="638">
        <v>0</v>
      </c>
      <c r="K23" s="638">
        <v>0</v>
      </c>
      <c r="L23" s="638">
        <v>0</v>
      </c>
      <c r="M23" s="638">
        <v>0</v>
      </c>
      <c r="N23" s="638">
        <v>0</v>
      </c>
      <c r="O23" s="638">
        <v>9.3000000000000007</v>
      </c>
      <c r="P23" s="638">
        <v>27.5</v>
      </c>
      <c r="Q23" s="638">
        <v>29.1</v>
      </c>
    </row>
    <row r="24" spans="1:17" x14ac:dyDescent="0.25">
      <c r="A24" t="s">
        <v>20</v>
      </c>
      <c r="B24" s="638">
        <v>48.5</v>
      </c>
      <c r="C24" s="638">
        <v>38.9</v>
      </c>
      <c r="D24" s="638">
        <v>39.4</v>
      </c>
      <c r="E24" s="638">
        <v>34.299999999999997</v>
      </c>
      <c r="F24" s="638">
        <v>49.3</v>
      </c>
      <c r="G24" s="638">
        <v>51.7</v>
      </c>
      <c r="H24" s="638">
        <v>44.2</v>
      </c>
      <c r="I24" s="638">
        <v>42.3</v>
      </c>
      <c r="J24" s="638">
        <v>33.4</v>
      </c>
      <c r="K24" s="638">
        <v>38.5</v>
      </c>
      <c r="L24" s="638">
        <v>37.799999999999997</v>
      </c>
      <c r="M24" s="638">
        <v>45.4</v>
      </c>
      <c r="N24" s="638">
        <v>46.9</v>
      </c>
      <c r="O24" s="638">
        <v>28.3</v>
      </c>
      <c r="P24" s="638">
        <v>29.8</v>
      </c>
      <c r="Q24" s="638">
        <v>25.7</v>
      </c>
    </row>
    <row r="25" spans="1:17" x14ac:dyDescent="0.25">
      <c r="A25" t="s">
        <v>21</v>
      </c>
      <c r="B25" s="638">
        <v>17.3</v>
      </c>
      <c r="C25" s="638">
        <v>37.5</v>
      </c>
      <c r="D25" s="638">
        <v>39.799999999999997</v>
      </c>
      <c r="E25" s="638">
        <v>27.9</v>
      </c>
      <c r="F25" s="638">
        <v>28.6</v>
      </c>
      <c r="G25" s="638">
        <v>50</v>
      </c>
      <c r="H25" s="638">
        <v>28.6</v>
      </c>
      <c r="I25" s="638">
        <v>0</v>
      </c>
      <c r="J25" s="638">
        <v>0</v>
      </c>
      <c r="K25" s="638">
        <v>7.8</v>
      </c>
      <c r="L25" s="638">
        <v>18.5</v>
      </c>
      <c r="M25" s="638">
        <v>0</v>
      </c>
      <c r="N25" s="638">
        <v>10.3</v>
      </c>
      <c r="O25" s="638">
        <v>10.9</v>
      </c>
      <c r="P25" s="638">
        <v>11</v>
      </c>
      <c r="Q25" s="638">
        <v>22.2</v>
      </c>
    </row>
    <row r="26" spans="1:17" x14ac:dyDescent="0.25">
      <c r="A26" t="s">
        <v>22</v>
      </c>
      <c r="B26" s="638">
        <v>0</v>
      </c>
      <c r="C26" s="638">
        <v>0</v>
      </c>
      <c r="D26" s="638">
        <v>0</v>
      </c>
      <c r="E26" s="638">
        <v>0</v>
      </c>
      <c r="F26" s="638">
        <v>0</v>
      </c>
      <c r="G26" s="638">
        <v>42.2</v>
      </c>
      <c r="H26" s="638">
        <v>21</v>
      </c>
      <c r="I26" s="638">
        <v>31.4</v>
      </c>
      <c r="J26" s="638">
        <v>20.8</v>
      </c>
      <c r="K26" s="638">
        <v>18.5</v>
      </c>
      <c r="L26" s="638">
        <v>17.7</v>
      </c>
      <c r="M26" s="638">
        <v>34.5</v>
      </c>
      <c r="N26" s="638">
        <v>0</v>
      </c>
      <c r="O26" s="638">
        <v>0</v>
      </c>
      <c r="P26" s="638">
        <v>0</v>
      </c>
      <c r="Q26" s="638">
        <v>9.6</v>
      </c>
    </row>
    <row r="27" spans="1:17" x14ac:dyDescent="0.25">
      <c r="A27" t="s">
        <v>23</v>
      </c>
      <c r="B27" s="638">
        <v>16.600000000000001</v>
      </c>
      <c r="C27" s="638">
        <v>13</v>
      </c>
      <c r="D27" s="638">
        <v>16.399999999999999</v>
      </c>
      <c r="E27" s="638">
        <v>11.8</v>
      </c>
      <c r="F27" s="638">
        <v>12.4</v>
      </c>
      <c r="G27" s="638">
        <v>9.9</v>
      </c>
      <c r="H27" s="638">
        <v>10</v>
      </c>
      <c r="I27" s="638">
        <v>15.8</v>
      </c>
      <c r="J27" s="638">
        <v>23.3</v>
      </c>
      <c r="K27" s="638">
        <v>12</v>
      </c>
      <c r="L27" s="638">
        <v>14.2</v>
      </c>
      <c r="M27" s="638">
        <v>6.5</v>
      </c>
      <c r="N27" s="638">
        <v>18.600000000000001</v>
      </c>
      <c r="O27" s="638">
        <v>29.9</v>
      </c>
      <c r="P27" s="638">
        <v>20.2</v>
      </c>
      <c r="Q27" s="638">
        <v>18.7</v>
      </c>
    </row>
    <row r="28" spans="1:17" x14ac:dyDescent="0.25">
      <c r="A28" t="s">
        <v>24</v>
      </c>
      <c r="B28" s="638">
        <v>36.5</v>
      </c>
      <c r="C28" s="638">
        <v>41</v>
      </c>
      <c r="D28" s="638">
        <v>38.4</v>
      </c>
      <c r="E28" s="638">
        <v>42.9</v>
      </c>
      <c r="F28" s="638">
        <v>43.4</v>
      </c>
      <c r="G28" s="638">
        <v>22.8</v>
      </c>
      <c r="H28" s="638">
        <v>37</v>
      </c>
      <c r="I28" s="638">
        <v>25.7</v>
      </c>
      <c r="J28" s="638">
        <v>29.9</v>
      </c>
      <c r="K28" s="638">
        <v>31.9</v>
      </c>
      <c r="L28" s="638">
        <v>39.700000000000003</v>
      </c>
      <c r="M28" s="638">
        <v>42.4</v>
      </c>
      <c r="N28" s="638">
        <v>34.4</v>
      </c>
      <c r="O28" s="638">
        <v>43.8</v>
      </c>
      <c r="P28" s="638">
        <v>40.4</v>
      </c>
      <c r="Q28" s="638">
        <v>54.1</v>
      </c>
    </row>
    <row r="29" spans="1:17" x14ac:dyDescent="0.25">
      <c r="A29" t="s">
        <v>25</v>
      </c>
      <c r="B29" s="638">
        <v>13.1</v>
      </c>
      <c r="C29" s="638">
        <v>10.5</v>
      </c>
      <c r="D29" s="638">
        <v>10.9</v>
      </c>
      <c r="E29" s="638">
        <v>13.8</v>
      </c>
      <c r="F29" s="638">
        <v>19.7</v>
      </c>
      <c r="G29" s="638">
        <v>25.6</v>
      </c>
      <c r="H29" s="638">
        <v>19.7</v>
      </c>
      <c r="I29" s="638">
        <v>19.600000000000001</v>
      </c>
      <c r="J29" s="638">
        <v>22</v>
      </c>
      <c r="K29" s="638">
        <v>19.7</v>
      </c>
      <c r="L29" s="638">
        <v>8.1999999999999993</v>
      </c>
      <c r="M29" s="638">
        <v>19.899999999999999</v>
      </c>
      <c r="N29" s="638">
        <v>20.3</v>
      </c>
      <c r="O29" s="638">
        <v>27.2</v>
      </c>
      <c r="P29" s="638">
        <v>18.899999999999999</v>
      </c>
      <c r="Q29" s="638">
        <v>6.5</v>
      </c>
    </row>
    <row r="30" spans="1:17" x14ac:dyDescent="0.25">
      <c r="A30" t="s">
        <v>26</v>
      </c>
      <c r="B30" s="638">
        <v>26.8</v>
      </c>
      <c r="C30" s="638">
        <v>28.5</v>
      </c>
      <c r="D30" s="638">
        <v>29.6</v>
      </c>
      <c r="E30" s="638">
        <v>22.9</v>
      </c>
      <c r="F30" s="638">
        <v>23.4</v>
      </c>
      <c r="G30" s="638">
        <v>28.1</v>
      </c>
      <c r="H30" s="638">
        <v>40.6</v>
      </c>
      <c r="I30" s="638">
        <v>38</v>
      </c>
      <c r="J30" s="638">
        <v>50.1</v>
      </c>
      <c r="K30" s="638">
        <v>27.8</v>
      </c>
      <c r="L30" s="638">
        <v>29</v>
      </c>
      <c r="M30" s="638">
        <v>30.7</v>
      </c>
      <c r="N30" s="638">
        <v>35.299999999999997</v>
      </c>
      <c r="O30" s="638">
        <v>38.6</v>
      </c>
      <c r="P30" s="638">
        <v>30.1</v>
      </c>
      <c r="Q30" s="638">
        <v>25.7</v>
      </c>
    </row>
    <row r="31" spans="1:17" x14ac:dyDescent="0.25">
      <c r="A31" t="s">
        <v>27</v>
      </c>
      <c r="B31" s="638">
        <v>0</v>
      </c>
      <c r="C31" s="638">
        <v>0</v>
      </c>
      <c r="D31" s="638">
        <v>12.8</v>
      </c>
      <c r="E31" s="638">
        <v>19.100000000000001</v>
      </c>
      <c r="F31" s="638">
        <v>19.5</v>
      </c>
      <c r="G31" s="638">
        <v>18.8</v>
      </c>
      <c r="H31" s="638">
        <v>32.200000000000003</v>
      </c>
      <c r="I31" s="638">
        <v>31.5</v>
      </c>
      <c r="J31" s="638">
        <v>0</v>
      </c>
      <c r="K31" s="638">
        <v>13.1</v>
      </c>
      <c r="L31" s="638">
        <v>49.6</v>
      </c>
      <c r="M31" s="638">
        <v>67.7</v>
      </c>
      <c r="N31" s="638">
        <v>62.5</v>
      </c>
      <c r="O31" s="638">
        <v>47.2</v>
      </c>
      <c r="P31" s="638">
        <v>24</v>
      </c>
      <c r="Q31" s="638">
        <v>23.6</v>
      </c>
    </row>
    <row r="32" spans="1:17" x14ac:dyDescent="0.25">
      <c r="A32" t="s">
        <v>28</v>
      </c>
      <c r="B32" s="638">
        <v>25</v>
      </c>
      <c r="C32" s="638">
        <v>27.4</v>
      </c>
      <c r="D32" s="638">
        <v>24.4</v>
      </c>
      <c r="E32" s="638">
        <v>23.9</v>
      </c>
      <c r="F32" s="638">
        <v>20.9</v>
      </c>
      <c r="G32" s="638">
        <v>23.7</v>
      </c>
      <c r="H32" s="638">
        <v>25.1</v>
      </c>
      <c r="I32" s="638">
        <v>26</v>
      </c>
      <c r="J32" s="638">
        <v>27.7</v>
      </c>
      <c r="K32" s="638">
        <v>21.8</v>
      </c>
      <c r="L32" s="638">
        <v>27.7</v>
      </c>
      <c r="M32" s="638">
        <v>46.8</v>
      </c>
      <c r="N32" s="638">
        <v>40.1</v>
      </c>
      <c r="O32" s="638">
        <v>49.6</v>
      </c>
      <c r="P32" s="638">
        <v>57.3</v>
      </c>
      <c r="Q32" s="638">
        <v>59.3</v>
      </c>
    </row>
    <row r="33" spans="1:17" x14ac:dyDescent="0.25">
      <c r="A33" t="s">
        <v>29</v>
      </c>
      <c r="B33" s="638">
        <v>22</v>
      </c>
      <c r="C33" s="638">
        <v>44.3</v>
      </c>
      <c r="D33" s="638">
        <v>26.8</v>
      </c>
      <c r="E33" s="638">
        <v>50.6</v>
      </c>
      <c r="F33" s="638">
        <v>38.6</v>
      </c>
      <c r="G33" s="638">
        <v>31.4</v>
      </c>
      <c r="H33" s="638">
        <v>29.5</v>
      </c>
      <c r="I33" s="638">
        <v>19.5</v>
      </c>
      <c r="J33" s="638">
        <v>31</v>
      </c>
      <c r="K33" s="638">
        <v>20.3</v>
      </c>
      <c r="L33" s="638">
        <v>25.6</v>
      </c>
      <c r="M33" s="638">
        <v>14.2</v>
      </c>
      <c r="N33" s="638">
        <v>22.1</v>
      </c>
      <c r="O33" s="638">
        <v>24.2</v>
      </c>
      <c r="P33" s="638">
        <v>13.9</v>
      </c>
      <c r="Q33" s="638">
        <v>12</v>
      </c>
    </row>
    <row r="34" spans="1:17" x14ac:dyDescent="0.25">
      <c r="A34" t="s">
        <v>30</v>
      </c>
      <c r="B34" s="638">
        <v>7</v>
      </c>
      <c r="C34" s="638">
        <v>9</v>
      </c>
      <c r="D34" s="638">
        <v>11.2</v>
      </c>
      <c r="E34" s="638">
        <v>3.9</v>
      </c>
      <c r="F34" s="638">
        <v>3.9</v>
      </c>
      <c r="G34" s="638">
        <v>9.9</v>
      </c>
      <c r="H34" s="638">
        <v>11.9</v>
      </c>
      <c r="I34" s="638">
        <v>21.5</v>
      </c>
      <c r="J34" s="638">
        <v>9.6999999999999993</v>
      </c>
      <c r="K34" s="638">
        <v>1.9</v>
      </c>
      <c r="L34" s="638">
        <v>1.8</v>
      </c>
      <c r="M34" s="638">
        <v>11.3</v>
      </c>
      <c r="N34" s="638">
        <v>17</v>
      </c>
      <c r="O34" s="638">
        <v>7.6</v>
      </c>
      <c r="P34" s="638">
        <v>4</v>
      </c>
      <c r="Q34" s="638">
        <v>4.0999999999999996</v>
      </c>
    </row>
    <row r="35" spans="1:17" x14ac:dyDescent="0.25">
      <c r="A35" t="s">
        <v>31</v>
      </c>
      <c r="B35" s="638">
        <v>5.2</v>
      </c>
      <c r="C35" s="638">
        <v>4.2</v>
      </c>
      <c r="D35" s="638">
        <v>8.1999999999999993</v>
      </c>
      <c r="E35" s="638">
        <v>12.8</v>
      </c>
      <c r="F35" s="638">
        <v>11.7</v>
      </c>
      <c r="G35" s="638">
        <v>15.1</v>
      </c>
      <c r="H35" s="638">
        <v>11.7</v>
      </c>
      <c r="I35" s="638">
        <v>9.6999999999999993</v>
      </c>
      <c r="J35" s="638">
        <v>7.7</v>
      </c>
      <c r="K35" s="638">
        <v>6.6</v>
      </c>
      <c r="L35" s="638">
        <v>6.2</v>
      </c>
      <c r="M35" s="638">
        <v>5.8</v>
      </c>
      <c r="N35" s="638">
        <v>3.7</v>
      </c>
      <c r="O35" s="638">
        <v>4.7</v>
      </c>
      <c r="P35" s="638">
        <v>2.4</v>
      </c>
      <c r="Q35" s="638">
        <v>4.8</v>
      </c>
    </row>
    <row r="36" spans="1:17" x14ac:dyDescent="0.25">
      <c r="A36" t="s">
        <v>32</v>
      </c>
      <c r="B36" s="638">
        <v>30.7</v>
      </c>
      <c r="C36" s="638">
        <v>57.7</v>
      </c>
      <c r="D36" s="638">
        <v>42.3</v>
      </c>
      <c r="E36" s="638">
        <v>36.799999999999997</v>
      </c>
      <c r="F36" s="638">
        <v>19.5</v>
      </c>
      <c r="G36" s="638">
        <v>17.2</v>
      </c>
      <c r="H36" s="638">
        <v>31</v>
      </c>
      <c r="I36" s="638">
        <v>30.5</v>
      </c>
      <c r="J36" s="638">
        <v>21.5</v>
      </c>
      <c r="K36" s="638">
        <v>17.7</v>
      </c>
      <c r="L36" s="638">
        <v>12.5</v>
      </c>
      <c r="M36" s="638">
        <v>12.4</v>
      </c>
      <c r="N36" s="638">
        <v>7.4</v>
      </c>
      <c r="O36" s="638">
        <v>19.5</v>
      </c>
      <c r="P36" s="638">
        <v>20.2</v>
      </c>
      <c r="Q36" s="638">
        <v>30.6</v>
      </c>
    </row>
    <row r="37" spans="1:17" x14ac:dyDescent="0.25">
      <c r="A37" t="s">
        <v>33</v>
      </c>
      <c r="B37" s="638">
        <v>43.5</v>
      </c>
      <c r="C37" s="638">
        <v>32.5</v>
      </c>
      <c r="D37" s="638">
        <v>31</v>
      </c>
      <c r="E37" s="638">
        <v>29.4</v>
      </c>
      <c r="F37" s="638">
        <v>36</v>
      </c>
      <c r="G37" s="638">
        <v>59.5</v>
      </c>
      <c r="H37" s="638">
        <v>61.8</v>
      </c>
      <c r="I37" s="638">
        <v>61.2</v>
      </c>
      <c r="J37" s="638">
        <v>47.9</v>
      </c>
      <c r="K37" s="638">
        <v>42.4</v>
      </c>
      <c r="L37" s="638">
        <v>31.3</v>
      </c>
      <c r="M37" s="638">
        <v>42.4</v>
      </c>
      <c r="N37" s="638">
        <v>40.200000000000003</v>
      </c>
      <c r="O37" s="638">
        <v>41.9</v>
      </c>
      <c r="P37" s="638">
        <v>41.9</v>
      </c>
      <c r="Q37" s="638">
        <v>40.9</v>
      </c>
    </row>
    <row r="38" spans="1:17" x14ac:dyDescent="0.25">
      <c r="A38" t="s">
        <v>34</v>
      </c>
      <c r="B38" s="638">
        <v>12.6</v>
      </c>
      <c r="C38" s="638">
        <v>6.7</v>
      </c>
      <c r="D38" s="638">
        <v>20.7</v>
      </c>
      <c r="E38" s="638">
        <v>3.5</v>
      </c>
      <c r="F38" s="638">
        <v>26</v>
      </c>
      <c r="G38" s="638">
        <v>7.8</v>
      </c>
      <c r="H38" s="638">
        <v>19.7</v>
      </c>
      <c r="I38" s="638">
        <v>55.5</v>
      </c>
      <c r="J38" s="638">
        <v>33.700000000000003</v>
      </c>
      <c r="K38" s="638">
        <v>18.3</v>
      </c>
      <c r="L38" s="638">
        <v>8.4</v>
      </c>
      <c r="M38" s="638">
        <v>0</v>
      </c>
      <c r="N38" s="638">
        <v>9.1</v>
      </c>
      <c r="O38" s="638">
        <v>14.4</v>
      </c>
      <c r="P38" s="638">
        <v>9.6</v>
      </c>
      <c r="Q38" s="638">
        <v>19.399999999999999</v>
      </c>
    </row>
    <row r="39" spans="1:17" x14ac:dyDescent="0.25">
      <c r="A39" t="s">
        <v>35</v>
      </c>
      <c r="B39" s="638">
        <v>26.9</v>
      </c>
      <c r="C39" s="638">
        <v>26</v>
      </c>
      <c r="D39" s="638">
        <v>25.7</v>
      </c>
      <c r="E39" s="638">
        <v>25.8</v>
      </c>
      <c r="F39" s="638">
        <v>24.1</v>
      </c>
      <c r="G39" s="638">
        <v>22.6</v>
      </c>
      <c r="H39" s="638">
        <v>24</v>
      </c>
      <c r="I39" s="638">
        <v>23.4</v>
      </c>
      <c r="J39" s="638">
        <v>20.8</v>
      </c>
      <c r="K39" s="638">
        <v>18.5</v>
      </c>
      <c r="L39" s="638">
        <v>23.5</v>
      </c>
      <c r="M39" s="638">
        <v>24.7</v>
      </c>
      <c r="N39" s="638">
        <v>20.2</v>
      </c>
      <c r="O39" s="638">
        <v>20</v>
      </c>
      <c r="P39" s="638">
        <v>18</v>
      </c>
      <c r="Q39" s="638">
        <v>14.3</v>
      </c>
    </row>
    <row r="40" spans="1:17" x14ac:dyDescent="0.25">
      <c r="A40" t="s">
        <v>36</v>
      </c>
      <c r="B40" s="638">
        <v>17.3</v>
      </c>
      <c r="C40" s="638">
        <v>8.9</v>
      </c>
      <c r="D40" s="638">
        <v>15.9</v>
      </c>
      <c r="E40" s="638">
        <v>15.9</v>
      </c>
      <c r="F40" s="638">
        <v>13.9</v>
      </c>
      <c r="G40" s="638">
        <v>9.4</v>
      </c>
      <c r="H40" s="638">
        <v>9.4</v>
      </c>
      <c r="I40" s="638">
        <v>9.4</v>
      </c>
      <c r="J40" s="638">
        <v>4.7</v>
      </c>
      <c r="K40" s="638">
        <v>7.2</v>
      </c>
      <c r="L40" s="638">
        <v>9.6</v>
      </c>
      <c r="M40" s="638">
        <v>12.1</v>
      </c>
      <c r="N40" s="638">
        <v>12.3</v>
      </c>
      <c r="O40" s="638">
        <v>15.1</v>
      </c>
      <c r="P40" s="638">
        <v>23.9</v>
      </c>
      <c r="Q40" s="638">
        <v>21.8</v>
      </c>
    </row>
    <row r="41" spans="1:17" x14ac:dyDescent="0.25">
      <c r="A41" t="s">
        <v>37</v>
      </c>
      <c r="B41" s="638">
        <v>0</v>
      </c>
      <c r="C41" s="638">
        <v>9.4</v>
      </c>
      <c r="D41" s="638">
        <v>10</v>
      </c>
      <c r="E41" s="638">
        <v>10.4</v>
      </c>
      <c r="F41" s="638">
        <v>22.4</v>
      </c>
      <c r="G41" s="638">
        <v>11.7</v>
      </c>
      <c r="H41" s="638">
        <v>12.3</v>
      </c>
      <c r="I41" s="638">
        <v>12.2</v>
      </c>
      <c r="J41" s="638">
        <v>12.2</v>
      </c>
      <c r="K41" s="638">
        <v>0</v>
      </c>
      <c r="L41" s="638">
        <v>0</v>
      </c>
      <c r="M41" s="638">
        <v>0</v>
      </c>
      <c r="N41" s="638">
        <v>0</v>
      </c>
      <c r="O41" s="638">
        <v>12</v>
      </c>
      <c r="P41" s="638">
        <v>0</v>
      </c>
      <c r="Q41" s="638">
        <v>41.7</v>
      </c>
    </row>
    <row r="42" spans="1:17" x14ac:dyDescent="0.25">
      <c r="A42" t="s">
        <v>38</v>
      </c>
      <c r="B42" s="638">
        <v>16.8</v>
      </c>
      <c r="C42" s="638">
        <v>12.1</v>
      </c>
      <c r="D42" s="638">
        <v>13.1</v>
      </c>
      <c r="E42" s="638">
        <v>42.1</v>
      </c>
      <c r="F42" s="638">
        <v>29.9</v>
      </c>
      <c r="G42" s="638">
        <v>30.6</v>
      </c>
      <c r="H42" s="638">
        <v>23.2</v>
      </c>
      <c r="I42" s="638">
        <v>23.9</v>
      </c>
      <c r="J42" s="638">
        <v>24.8</v>
      </c>
      <c r="K42" s="638">
        <v>25.5</v>
      </c>
      <c r="L42" s="638">
        <v>21.1</v>
      </c>
      <c r="M42" s="638">
        <v>0</v>
      </c>
      <c r="N42" s="638">
        <v>32.6</v>
      </c>
      <c r="O42" s="638">
        <v>52.1</v>
      </c>
      <c r="P42" s="638">
        <v>31.9</v>
      </c>
      <c r="Q42" s="638">
        <v>42.6</v>
      </c>
    </row>
    <row r="43" spans="1:17" x14ac:dyDescent="0.25">
      <c r="A43" t="s">
        <v>39</v>
      </c>
      <c r="B43" s="638">
        <v>48.8</v>
      </c>
      <c r="C43" s="638">
        <v>56.2</v>
      </c>
      <c r="D43" s="638">
        <v>54.1</v>
      </c>
      <c r="E43" s="638">
        <v>49.8</v>
      </c>
      <c r="F43" s="638">
        <v>65.599999999999994</v>
      </c>
      <c r="G43" s="638">
        <v>48.3</v>
      </c>
      <c r="H43" s="638">
        <v>52.3</v>
      </c>
      <c r="I43" s="638">
        <v>48.5</v>
      </c>
      <c r="J43" s="638">
        <v>30.2</v>
      </c>
      <c r="K43" s="638">
        <v>27.7</v>
      </c>
      <c r="L43" s="638">
        <v>27.7</v>
      </c>
      <c r="M43" s="638">
        <v>24.7</v>
      </c>
      <c r="N43" s="638">
        <v>24</v>
      </c>
      <c r="O43" s="638">
        <v>31.1</v>
      </c>
      <c r="P43" s="638">
        <v>20.9</v>
      </c>
      <c r="Q43" s="638">
        <v>40.700000000000003</v>
      </c>
    </row>
    <row r="44" spans="1:17" x14ac:dyDescent="0.25">
      <c r="A44" t="s">
        <v>40</v>
      </c>
      <c r="B44" s="638">
        <v>0</v>
      </c>
      <c r="C44" s="638">
        <v>0</v>
      </c>
      <c r="D44" s="638">
        <v>10.7</v>
      </c>
      <c r="E44" s="638">
        <v>11</v>
      </c>
      <c r="F44" s="638">
        <v>0</v>
      </c>
      <c r="G44" s="638">
        <v>3.9</v>
      </c>
      <c r="H44" s="638">
        <v>3.8</v>
      </c>
      <c r="I44" s="638">
        <v>3.9</v>
      </c>
      <c r="J44" s="638">
        <v>8.1</v>
      </c>
      <c r="K44" s="638">
        <v>17.3</v>
      </c>
      <c r="L44" s="638">
        <v>13.3</v>
      </c>
      <c r="M44" s="638">
        <v>9.1999999999999993</v>
      </c>
      <c r="N44" s="638">
        <v>9.5</v>
      </c>
      <c r="O44" s="638">
        <v>19.5</v>
      </c>
      <c r="P44" s="638">
        <v>19.600000000000001</v>
      </c>
      <c r="Q44" s="638">
        <v>24.6</v>
      </c>
    </row>
    <row r="45" spans="1:17" x14ac:dyDescent="0.25">
      <c r="A45" t="s">
        <v>41</v>
      </c>
      <c r="B45" s="638">
        <v>36.799999999999997</v>
      </c>
      <c r="C45" s="638">
        <v>31</v>
      </c>
      <c r="D45" s="638">
        <v>11.3</v>
      </c>
      <c r="E45" s="638">
        <v>0</v>
      </c>
      <c r="F45" s="638">
        <v>23.3</v>
      </c>
      <c r="G45" s="638">
        <v>38</v>
      </c>
      <c r="H45" s="638">
        <v>67.5</v>
      </c>
      <c r="I45" s="638">
        <v>0</v>
      </c>
      <c r="J45" s="638">
        <v>0</v>
      </c>
      <c r="K45" s="638">
        <v>0</v>
      </c>
      <c r="L45" s="638">
        <v>13.9</v>
      </c>
      <c r="M45" s="638">
        <v>14.5</v>
      </c>
      <c r="N45" s="638">
        <v>14.7</v>
      </c>
      <c r="O45" s="638">
        <v>0</v>
      </c>
      <c r="P45" s="638">
        <v>15.6</v>
      </c>
      <c r="Q45" s="638">
        <v>31.7</v>
      </c>
    </row>
    <row r="46" spans="1:17" x14ac:dyDescent="0.25">
      <c r="A46" t="s">
        <v>42</v>
      </c>
      <c r="B46" s="638">
        <v>11.5</v>
      </c>
      <c r="C46" s="638">
        <v>11.5</v>
      </c>
      <c r="D46" s="638">
        <v>12.6</v>
      </c>
      <c r="E46" s="638">
        <v>13.8</v>
      </c>
      <c r="F46" s="638">
        <v>0</v>
      </c>
      <c r="G46" s="638">
        <v>0</v>
      </c>
      <c r="H46" s="638">
        <v>0</v>
      </c>
      <c r="I46" s="638">
        <v>0</v>
      </c>
      <c r="J46" s="638">
        <v>0</v>
      </c>
      <c r="K46" s="638">
        <v>0</v>
      </c>
      <c r="L46" s="638">
        <v>0</v>
      </c>
      <c r="M46" s="638">
        <v>0</v>
      </c>
      <c r="N46" s="638">
        <v>0</v>
      </c>
      <c r="O46" s="638">
        <v>0</v>
      </c>
      <c r="P46" s="638">
        <v>0</v>
      </c>
      <c r="Q46" s="638">
        <v>53.6</v>
      </c>
    </row>
    <row r="47" spans="1:17" x14ac:dyDescent="0.25">
      <c r="A47" t="s">
        <v>43</v>
      </c>
      <c r="B47" s="638">
        <v>4.9000000000000004</v>
      </c>
      <c r="C47" s="638">
        <v>2.7</v>
      </c>
      <c r="D47" s="638">
        <v>5.7</v>
      </c>
      <c r="E47" s="638">
        <v>0</v>
      </c>
      <c r="F47" s="638">
        <v>3.2</v>
      </c>
      <c r="G47" s="638">
        <v>0</v>
      </c>
      <c r="H47" s="638">
        <v>0</v>
      </c>
      <c r="I47" s="638">
        <v>7.3</v>
      </c>
      <c r="J47" s="638">
        <v>3.7</v>
      </c>
      <c r="K47" s="638">
        <v>4.0999999999999996</v>
      </c>
      <c r="L47" s="638">
        <v>0</v>
      </c>
      <c r="M47" s="638">
        <v>0</v>
      </c>
      <c r="N47" s="638">
        <v>0</v>
      </c>
      <c r="O47" s="638">
        <v>0</v>
      </c>
      <c r="P47" s="638">
        <v>0</v>
      </c>
      <c r="Q47" s="638">
        <v>4.8</v>
      </c>
    </row>
    <row r="48" spans="1:17" x14ac:dyDescent="0.25">
      <c r="A48" t="s">
        <v>44</v>
      </c>
      <c r="B48" s="638">
        <v>0</v>
      </c>
      <c r="C48" s="638">
        <v>0</v>
      </c>
      <c r="D48" s="638">
        <v>0</v>
      </c>
      <c r="E48" s="638">
        <v>14.5</v>
      </c>
      <c r="F48" s="638">
        <v>14.9</v>
      </c>
      <c r="G48" s="638">
        <v>0</v>
      </c>
      <c r="H48" s="638">
        <v>0</v>
      </c>
      <c r="I48" s="638">
        <v>7.8</v>
      </c>
      <c r="J48" s="638">
        <v>0</v>
      </c>
      <c r="K48" s="638">
        <v>0</v>
      </c>
      <c r="L48" s="638">
        <v>0</v>
      </c>
      <c r="M48" s="638">
        <v>0</v>
      </c>
      <c r="N48" s="638">
        <v>0</v>
      </c>
      <c r="O48" s="638">
        <v>0</v>
      </c>
      <c r="P48" s="638">
        <v>0</v>
      </c>
      <c r="Q48" s="638">
        <v>12.7</v>
      </c>
    </row>
    <row r="49" spans="1:17" x14ac:dyDescent="0.25">
      <c r="A49" t="s">
        <v>45</v>
      </c>
      <c r="B49" s="638">
        <v>28.4</v>
      </c>
      <c r="C49" s="638">
        <v>24</v>
      </c>
      <c r="D49" s="638">
        <v>20.2</v>
      </c>
      <c r="E49" s="638">
        <v>15.9</v>
      </c>
      <c r="F49" s="638">
        <v>5.6</v>
      </c>
      <c r="G49" s="638">
        <v>5.9</v>
      </c>
      <c r="H49" s="638">
        <v>12</v>
      </c>
      <c r="I49" s="638">
        <v>12</v>
      </c>
      <c r="J49" s="638">
        <v>17.399999999999999</v>
      </c>
      <c r="K49" s="638">
        <v>16.7</v>
      </c>
      <c r="L49" s="638">
        <v>16</v>
      </c>
      <c r="M49" s="638">
        <v>16.399999999999999</v>
      </c>
      <c r="N49" s="638">
        <v>44.9</v>
      </c>
      <c r="O49" s="638">
        <v>11.6</v>
      </c>
      <c r="P49" s="638">
        <v>6.1</v>
      </c>
      <c r="Q49" s="638">
        <v>6.3</v>
      </c>
    </row>
    <row r="50" spans="1:17" x14ac:dyDescent="0.25">
      <c r="A50" t="s">
        <v>46</v>
      </c>
      <c r="B50" s="638">
        <v>6.6</v>
      </c>
      <c r="C50" s="638">
        <v>4.5999999999999996</v>
      </c>
      <c r="D50" s="638">
        <v>1.1000000000000001</v>
      </c>
      <c r="E50" s="638">
        <v>4.0999999999999996</v>
      </c>
      <c r="F50" s="638">
        <v>3.8</v>
      </c>
      <c r="G50" s="638">
        <v>4.7</v>
      </c>
      <c r="H50" s="638">
        <v>5.7</v>
      </c>
      <c r="I50" s="638">
        <v>3.7</v>
      </c>
      <c r="J50" s="638">
        <v>3.8</v>
      </c>
      <c r="K50" s="638">
        <v>9.5</v>
      </c>
      <c r="L50" s="638">
        <v>10.6</v>
      </c>
      <c r="M50" s="638">
        <v>10.3</v>
      </c>
      <c r="N50" s="638">
        <v>13.5</v>
      </c>
      <c r="O50" s="638">
        <v>5.7</v>
      </c>
      <c r="P50" s="638">
        <v>4.8</v>
      </c>
      <c r="Q50" s="638">
        <v>2.9</v>
      </c>
    </row>
    <row r="51" spans="1:17" x14ac:dyDescent="0.25">
      <c r="A51" t="s">
        <v>47</v>
      </c>
      <c r="B51" s="638">
        <v>37.1</v>
      </c>
      <c r="C51" s="638">
        <v>32.299999999999997</v>
      </c>
      <c r="D51" s="638">
        <v>13.9</v>
      </c>
      <c r="E51" s="638">
        <v>13.6</v>
      </c>
      <c r="F51" s="638">
        <v>13.5</v>
      </c>
      <c r="G51" s="638">
        <v>26.7</v>
      </c>
      <c r="H51" s="638">
        <v>17.399999999999999</v>
      </c>
      <c r="I51" s="638">
        <v>16.899999999999999</v>
      </c>
      <c r="J51" s="638">
        <v>16</v>
      </c>
      <c r="K51" s="638">
        <v>22.4</v>
      </c>
      <c r="L51" s="638">
        <v>22.2</v>
      </c>
      <c r="M51" s="638">
        <v>13.2</v>
      </c>
      <c r="N51" s="638">
        <v>14</v>
      </c>
      <c r="O51" s="638">
        <v>22.4</v>
      </c>
      <c r="P51" s="638">
        <v>33.1</v>
      </c>
      <c r="Q51" s="638">
        <v>32.299999999999997</v>
      </c>
    </row>
    <row r="52" spans="1:17" x14ac:dyDescent="0.25">
      <c r="A52" t="s">
        <v>48</v>
      </c>
      <c r="B52" s="638">
        <v>13.9</v>
      </c>
      <c r="C52" s="638">
        <v>14.4</v>
      </c>
      <c r="D52" s="638">
        <v>14.6</v>
      </c>
      <c r="E52" s="638">
        <v>7.3</v>
      </c>
      <c r="F52" s="638">
        <v>7.2</v>
      </c>
      <c r="G52" s="638">
        <v>28.5</v>
      </c>
      <c r="H52" s="638">
        <v>36.4</v>
      </c>
      <c r="I52" s="638">
        <v>29.3</v>
      </c>
      <c r="J52" s="638">
        <v>22.2</v>
      </c>
      <c r="K52" s="638">
        <v>23.5</v>
      </c>
      <c r="L52" s="638">
        <v>7.5</v>
      </c>
      <c r="M52" s="638">
        <v>7.8</v>
      </c>
      <c r="N52" s="638">
        <v>0</v>
      </c>
      <c r="O52" s="638">
        <v>17.899999999999999</v>
      </c>
      <c r="P52" s="638">
        <v>9.6</v>
      </c>
      <c r="Q52" s="638">
        <v>30.6</v>
      </c>
    </row>
    <row r="53" spans="1:17" x14ac:dyDescent="0.25">
      <c r="A53" t="s">
        <v>49</v>
      </c>
      <c r="B53" s="638">
        <v>22.6</v>
      </c>
      <c r="C53" s="638">
        <v>18.8</v>
      </c>
      <c r="D53" s="638">
        <v>22</v>
      </c>
      <c r="E53" s="638">
        <v>20.6</v>
      </c>
      <c r="F53" s="638">
        <v>14.9</v>
      </c>
      <c r="G53" s="638">
        <v>13.4</v>
      </c>
      <c r="H53" s="638">
        <v>18.399999999999999</v>
      </c>
      <c r="I53" s="638">
        <v>21.1</v>
      </c>
      <c r="J53" s="638">
        <v>18.3</v>
      </c>
      <c r="K53" s="638">
        <v>13.8</v>
      </c>
      <c r="L53" s="638">
        <v>21.3</v>
      </c>
      <c r="M53" s="638">
        <v>23.3</v>
      </c>
      <c r="N53" s="638">
        <v>18.3</v>
      </c>
      <c r="O53" s="638">
        <v>23.8</v>
      </c>
      <c r="P53" s="638">
        <v>24.5</v>
      </c>
      <c r="Q53" s="638">
        <v>26</v>
      </c>
    </row>
    <row r="54" spans="1:17" x14ac:dyDescent="0.25">
      <c r="A54" t="s">
        <v>50</v>
      </c>
      <c r="B54" s="638">
        <v>31.3</v>
      </c>
      <c r="C54" s="638">
        <v>28.8</v>
      </c>
      <c r="D54" s="638">
        <v>23.8</v>
      </c>
      <c r="E54" s="638">
        <v>24.8</v>
      </c>
      <c r="F54" s="638">
        <v>29.3</v>
      </c>
      <c r="G54" s="638">
        <v>34.1</v>
      </c>
      <c r="H54" s="638">
        <v>38.9</v>
      </c>
      <c r="I54" s="638">
        <v>34.6</v>
      </c>
      <c r="J54" s="638">
        <v>39.700000000000003</v>
      </c>
      <c r="K54" s="638">
        <v>33.4</v>
      </c>
      <c r="L54" s="638">
        <v>30.4</v>
      </c>
      <c r="M54" s="638">
        <v>26</v>
      </c>
      <c r="N54" s="638">
        <v>30.2</v>
      </c>
      <c r="O54" s="638">
        <v>29</v>
      </c>
      <c r="P54" s="638">
        <v>32.9</v>
      </c>
      <c r="Q54" s="638">
        <v>34.6</v>
      </c>
    </row>
    <row r="55" spans="1:17" x14ac:dyDescent="0.25">
      <c r="A55" t="s">
        <v>51</v>
      </c>
      <c r="B55" s="638">
        <v>0</v>
      </c>
      <c r="C55" s="638">
        <v>0</v>
      </c>
      <c r="D55" s="638">
        <v>0</v>
      </c>
      <c r="E55" s="638">
        <v>0</v>
      </c>
      <c r="F55" s="638">
        <v>0</v>
      </c>
      <c r="G55" s="638">
        <v>0</v>
      </c>
      <c r="H55" s="638">
        <v>0</v>
      </c>
      <c r="I55" s="638">
        <v>0</v>
      </c>
      <c r="J55" s="638">
        <v>0</v>
      </c>
      <c r="K55" s="638">
        <v>0</v>
      </c>
      <c r="L55" s="638">
        <v>0</v>
      </c>
      <c r="M55" s="638">
        <v>0</v>
      </c>
      <c r="N55" s="638">
        <v>0</v>
      </c>
      <c r="O55" s="638">
        <v>0</v>
      </c>
      <c r="P55" s="638">
        <v>0</v>
      </c>
      <c r="Q55" s="638">
        <v>0</v>
      </c>
    </row>
    <row r="56" spans="1:17" x14ac:dyDescent="0.25">
      <c r="A56" t="s">
        <v>52</v>
      </c>
      <c r="B56" s="638">
        <v>8.8000000000000007</v>
      </c>
      <c r="C56" s="638">
        <v>10.3</v>
      </c>
      <c r="D56" s="638">
        <v>11.2</v>
      </c>
      <c r="E56" s="638">
        <v>12.4</v>
      </c>
      <c r="F56" s="638">
        <v>13.7</v>
      </c>
      <c r="G56" s="638">
        <v>15.1</v>
      </c>
      <c r="H56" s="638">
        <v>15.2</v>
      </c>
      <c r="I56" s="638">
        <v>15.8</v>
      </c>
      <c r="J56" s="638">
        <v>15.1</v>
      </c>
      <c r="K56" s="638">
        <v>9.4</v>
      </c>
      <c r="L56" s="638">
        <v>12.6</v>
      </c>
      <c r="M56" s="638">
        <v>13.2</v>
      </c>
      <c r="N56" s="638">
        <v>11.6</v>
      </c>
      <c r="O56" s="638">
        <v>11.1</v>
      </c>
      <c r="P56" s="638">
        <v>10.1</v>
      </c>
      <c r="Q56" s="638">
        <v>13.2</v>
      </c>
    </row>
    <row r="57" spans="1:17" x14ac:dyDescent="0.25">
      <c r="A57" t="s">
        <v>53</v>
      </c>
      <c r="B57" s="638">
        <v>40.1</v>
      </c>
      <c r="C57" s="638">
        <v>37.9</v>
      </c>
      <c r="D57" s="638">
        <v>33.4</v>
      </c>
      <c r="E57" s="638">
        <v>30.6</v>
      </c>
      <c r="F57" s="638">
        <v>37</v>
      </c>
      <c r="G57" s="638">
        <v>33.299999999999997</v>
      </c>
      <c r="H57" s="638">
        <v>32.6</v>
      </c>
      <c r="I57" s="638">
        <v>31.8</v>
      </c>
      <c r="J57" s="638">
        <v>28.5</v>
      </c>
      <c r="K57" s="638">
        <v>28.8</v>
      </c>
      <c r="L57" s="638">
        <v>22.6</v>
      </c>
      <c r="M57" s="638">
        <v>19.2</v>
      </c>
      <c r="N57" s="638">
        <v>23.4</v>
      </c>
      <c r="O57" s="638">
        <v>23.4</v>
      </c>
      <c r="P57" s="638">
        <v>20.3</v>
      </c>
      <c r="Q57" s="638">
        <v>18.5</v>
      </c>
    </row>
    <row r="58" spans="1:17" x14ac:dyDescent="0.25">
      <c r="A58" t="s">
        <v>54</v>
      </c>
      <c r="B58" s="638">
        <v>109.1</v>
      </c>
      <c r="C58" s="638">
        <v>94.6</v>
      </c>
      <c r="D58" s="638">
        <v>95.9</v>
      </c>
      <c r="E58" s="638">
        <v>80.400000000000006</v>
      </c>
      <c r="F58" s="638">
        <v>115.7</v>
      </c>
      <c r="G58" s="638">
        <v>104.9</v>
      </c>
      <c r="H58" s="638">
        <v>177</v>
      </c>
      <c r="I58" s="638">
        <v>115.7</v>
      </c>
      <c r="J58" s="638">
        <v>95</v>
      </c>
      <c r="K58" s="638">
        <v>96.3</v>
      </c>
      <c r="L58" s="638">
        <v>79.3</v>
      </c>
      <c r="M58" s="638">
        <v>52.9</v>
      </c>
      <c r="N58" s="638">
        <v>45.5</v>
      </c>
      <c r="O58" s="638">
        <v>27.9</v>
      </c>
      <c r="P58" s="638">
        <v>44.9</v>
      </c>
      <c r="Q58" s="638">
        <v>49.5</v>
      </c>
    </row>
    <row r="59" spans="1:17" x14ac:dyDescent="0.25">
      <c r="A59" t="s">
        <v>55</v>
      </c>
      <c r="B59" s="638">
        <v>4.0999999999999996</v>
      </c>
      <c r="C59" s="638">
        <v>3.2</v>
      </c>
      <c r="D59" s="638">
        <v>7.9</v>
      </c>
      <c r="E59" s="638">
        <v>3.5</v>
      </c>
      <c r="F59" s="638">
        <v>8.6</v>
      </c>
      <c r="G59" s="638">
        <v>13.7</v>
      </c>
      <c r="H59" s="638">
        <v>13.9</v>
      </c>
      <c r="I59" s="638">
        <v>14</v>
      </c>
      <c r="J59" s="638">
        <v>9</v>
      </c>
      <c r="K59" s="638">
        <v>13.2</v>
      </c>
      <c r="L59" s="638">
        <v>14.4</v>
      </c>
      <c r="M59" s="638">
        <v>6.7</v>
      </c>
      <c r="N59" s="638">
        <v>10.9</v>
      </c>
      <c r="O59" s="638">
        <v>4.2</v>
      </c>
      <c r="P59" s="638">
        <v>5.6</v>
      </c>
      <c r="Q59" s="638">
        <v>6.9</v>
      </c>
    </row>
    <row r="60" spans="1:17" x14ac:dyDescent="0.25">
      <c r="A60" t="s">
        <v>56</v>
      </c>
      <c r="B60" s="638">
        <v>3.3</v>
      </c>
      <c r="C60" s="638">
        <v>0</v>
      </c>
      <c r="D60" s="638">
        <v>11.1</v>
      </c>
      <c r="E60" s="638">
        <v>7.7</v>
      </c>
      <c r="F60" s="638">
        <v>7.8</v>
      </c>
      <c r="G60" s="638">
        <v>4.0999999999999996</v>
      </c>
      <c r="H60" s="638">
        <v>4.2</v>
      </c>
      <c r="I60" s="638">
        <v>4.0999999999999996</v>
      </c>
      <c r="J60" s="638">
        <v>12.4</v>
      </c>
      <c r="K60" s="638">
        <v>8.8000000000000007</v>
      </c>
      <c r="L60" s="638">
        <v>8.6</v>
      </c>
      <c r="M60" s="638">
        <v>4.5</v>
      </c>
      <c r="N60" s="638">
        <v>0</v>
      </c>
      <c r="O60" s="638">
        <v>9.5</v>
      </c>
      <c r="P60" s="638">
        <v>9.9</v>
      </c>
      <c r="Q60" s="638">
        <v>25.3</v>
      </c>
    </row>
    <row r="61" spans="1:17" x14ac:dyDescent="0.25">
      <c r="A61" t="s">
        <v>57</v>
      </c>
      <c r="B61" s="638">
        <v>11.6</v>
      </c>
      <c r="C61" s="638">
        <v>6.3</v>
      </c>
      <c r="D61" s="638">
        <v>6.8</v>
      </c>
      <c r="E61" s="638">
        <v>7.3</v>
      </c>
      <c r="F61" s="638">
        <v>3.9</v>
      </c>
      <c r="G61" s="638">
        <v>12.7</v>
      </c>
      <c r="H61" s="638">
        <v>13.2</v>
      </c>
      <c r="I61" s="638">
        <v>4.5</v>
      </c>
      <c r="J61" s="638">
        <v>4.5</v>
      </c>
      <c r="K61" s="638">
        <v>0</v>
      </c>
      <c r="L61" s="638">
        <v>4.7</v>
      </c>
      <c r="M61" s="638">
        <v>23.9</v>
      </c>
      <c r="N61" s="638">
        <v>10.1</v>
      </c>
      <c r="O61" s="638">
        <v>15.9</v>
      </c>
      <c r="P61" s="638">
        <v>10.3</v>
      </c>
      <c r="Q61" s="638">
        <v>10.3</v>
      </c>
    </row>
    <row r="62" spans="1:17" x14ac:dyDescent="0.25">
      <c r="A62" t="s">
        <v>58</v>
      </c>
      <c r="B62" s="638">
        <v>8.4</v>
      </c>
      <c r="C62" s="638">
        <v>1.8</v>
      </c>
      <c r="D62" s="638">
        <v>2</v>
      </c>
      <c r="E62" s="638">
        <v>2.1</v>
      </c>
      <c r="F62" s="638">
        <v>6.8</v>
      </c>
      <c r="G62" s="638">
        <v>4.9000000000000004</v>
      </c>
      <c r="H62" s="638">
        <v>5</v>
      </c>
      <c r="I62" s="638">
        <v>5.2</v>
      </c>
      <c r="J62" s="638">
        <v>5.4</v>
      </c>
      <c r="K62" s="638">
        <v>8.6</v>
      </c>
      <c r="L62" s="638">
        <v>17.600000000000001</v>
      </c>
      <c r="M62" s="638">
        <v>9.3000000000000007</v>
      </c>
      <c r="N62" s="638">
        <v>6.5</v>
      </c>
      <c r="O62" s="638">
        <v>18.899999999999999</v>
      </c>
      <c r="P62" s="638">
        <v>25.5</v>
      </c>
      <c r="Q62" s="638">
        <v>3.2</v>
      </c>
    </row>
    <row r="63" spans="1:17" x14ac:dyDescent="0.25">
      <c r="A63" t="s">
        <v>59</v>
      </c>
      <c r="B63" s="638">
        <v>19.7</v>
      </c>
      <c r="C63" s="638">
        <v>18.3</v>
      </c>
      <c r="D63" s="638">
        <v>7.4</v>
      </c>
      <c r="E63" s="638">
        <v>7</v>
      </c>
      <c r="F63" s="638">
        <v>8.4</v>
      </c>
      <c r="G63" s="638">
        <v>13</v>
      </c>
      <c r="H63" s="638">
        <v>12</v>
      </c>
      <c r="I63" s="638">
        <v>14.1</v>
      </c>
      <c r="J63" s="638">
        <v>15.1</v>
      </c>
      <c r="K63" s="638">
        <v>10.9</v>
      </c>
      <c r="L63" s="638">
        <v>11.8</v>
      </c>
      <c r="M63" s="638">
        <v>10</v>
      </c>
      <c r="N63" s="638">
        <v>9.3000000000000007</v>
      </c>
      <c r="O63" s="638">
        <v>3.6</v>
      </c>
      <c r="P63" s="638">
        <v>7.1</v>
      </c>
      <c r="Q63" s="638">
        <v>7.2</v>
      </c>
    </row>
    <row r="64" spans="1:17" x14ac:dyDescent="0.25">
      <c r="A64" t="s">
        <v>60</v>
      </c>
      <c r="B64" s="638">
        <v>0</v>
      </c>
      <c r="C64" s="638">
        <v>0</v>
      </c>
      <c r="D64" s="638">
        <v>0</v>
      </c>
      <c r="E64" s="638">
        <v>0</v>
      </c>
      <c r="F64" s="638">
        <v>0</v>
      </c>
      <c r="G64" s="638">
        <v>0</v>
      </c>
      <c r="H64" s="638">
        <v>5.5</v>
      </c>
      <c r="I64" s="638">
        <v>0</v>
      </c>
      <c r="J64" s="638">
        <v>0</v>
      </c>
      <c r="K64" s="638">
        <v>0</v>
      </c>
      <c r="L64" s="638">
        <v>6</v>
      </c>
      <c r="M64" s="638">
        <v>6</v>
      </c>
      <c r="N64" s="638">
        <v>0</v>
      </c>
      <c r="O64" s="638">
        <v>0</v>
      </c>
      <c r="P64" s="638">
        <v>6.9</v>
      </c>
      <c r="Q64" s="638">
        <v>0</v>
      </c>
    </row>
    <row r="65" spans="1:17" x14ac:dyDescent="0.25">
      <c r="A65" t="s">
        <v>61</v>
      </c>
      <c r="B65" s="638">
        <v>32.299999999999997</v>
      </c>
      <c r="C65" s="638">
        <v>33.5</v>
      </c>
      <c r="D65" s="638">
        <v>30.6</v>
      </c>
      <c r="E65" s="638">
        <v>28.4</v>
      </c>
      <c r="F65" s="638">
        <v>23.1</v>
      </c>
      <c r="G65" s="638">
        <v>30.1</v>
      </c>
      <c r="H65" s="638">
        <v>21.8</v>
      </c>
      <c r="I65" s="638">
        <v>26.5</v>
      </c>
      <c r="J65" s="638">
        <v>24</v>
      </c>
      <c r="K65" s="638">
        <v>23.3</v>
      </c>
      <c r="L65" s="638">
        <v>22.9</v>
      </c>
      <c r="M65" s="638">
        <v>28.4</v>
      </c>
      <c r="N65" s="638">
        <v>32.5</v>
      </c>
      <c r="O65" s="638">
        <v>31.4</v>
      </c>
      <c r="P65" s="638">
        <v>37.799999999999997</v>
      </c>
      <c r="Q65" s="638">
        <v>33.6</v>
      </c>
    </row>
    <row r="66" spans="1:17" x14ac:dyDescent="0.25">
      <c r="A66" t="s">
        <v>62</v>
      </c>
      <c r="B66" s="638">
        <v>0</v>
      </c>
      <c r="C66" s="638">
        <v>0</v>
      </c>
      <c r="D66" s="638">
        <v>0</v>
      </c>
      <c r="E66" s="638">
        <v>0</v>
      </c>
      <c r="F66" s="638">
        <v>0</v>
      </c>
      <c r="G66" s="638">
        <v>0</v>
      </c>
      <c r="H66" s="638">
        <v>0</v>
      </c>
      <c r="I66" s="638">
        <v>0</v>
      </c>
      <c r="J66" s="638">
        <v>0</v>
      </c>
      <c r="K66" s="638">
        <v>0</v>
      </c>
      <c r="L66" s="638">
        <v>0</v>
      </c>
      <c r="M66" s="638">
        <v>0</v>
      </c>
      <c r="N66" s="638">
        <v>0</v>
      </c>
      <c r="O66" s="638">
        <v>0</v>
      </c>
      <c r="P66" s="638">
        <v>0</v>
      </c>
      <c r="Q66" s="638">
        <v>0</v>
      </c>
    </row>
    <row r="67" spans="1:17" x14ac:dyDescent="0.25">
      <c r="A67" t="s">
        <v>63</v>
      </c>
      <c r="B67" s="638">
        <v>13.6</v>
      </c>
      <c r="C67" s="638">
        <v>16.5</v>
      </c>
      <c r="D67" s="638">
        <v>15.3</v>
      </c>
      <c r="E67" s="638">
        <v>20.100000000000001</v>
      </c>
      <c r="F67" s="638">
        <v>25.4</v>
      </c>
      <c r="G67" s="638">
        <v>24.1</v>
      </c>
      <c r="H67" s="638">
        <v>31.4</v>
      </c>
      <c r="I67" s="638">
        <v>31.7</v>
      </c>
      <c r="J67" s="638">
        <v>28.7</v>
      </c>
      <c r="K67" s="638">
        <v>33.6</v>
      </c>
      <c r="L67" s="638">
        <v>47.8</v>
      </c>
      <c r="M67" s="638">
        <v>28.9</v>
      </c>
      <c r="N67" s="638">
        <v>39.200000000000003</v>
      </c>
      <c r="O67" s="638">
        <v>34.700000000000003</v>
      </c>
      <c r="P67" s="638">
        <v>48</v>
      </c>
      <c r="Q67" s="638">
        <v>41</v>
      </c>
    </row>
    <row r="68" spans="1:17" x14ac:dyDescent="0.25">
      <c r="A68" t="s">
        <v>64</v>
      </c>
      <c r="B68" s="638">
        <v>0</v>
      </c>
      <c r="C68" s="638">
        <v>1.9</v>
      </c>
      <c r="D68" s="638">
        <v>10.1</v>
      </c>
      <c r="E68" s="638">
        <v>6.5</v>
      </c>
      <c r="F68" s="638">
        <v>18.2</v>
      </c>
      <c r="G68" s="638">
        <v>16.8</v>
      </c>
      <c r="H68" s="638">
        <v>14.7</v>
      </c>
      <c r="I68" s="638">
        <v>25.2</v>
      </c>
      <c r="J68" s="638">
        <v>10.3</v>
      </c>
      <c r="K68" s="638">
        <v>8.3000000000000007</v>
      </c>
      <c r="L68" s="638">
        <v>11.1</v>
      </c>
      <c r="M68" s="638">
        <v>14.4</v>
      </c>
      <c r="N68" s="638">
        <v>11.9</v>
      </c>
      <c r="O68" s="638">
        <v>12.2</v>
      </c>
      <c r="P68" s="638">
        <v>19</v>
      </c>
      <c r="Q68" s="638">
        <v>19.3</v>
      </c>
    </row>
    <row r="69" spans="1:17" x14ac:dyDescent="0.25">
      <c r="A69" t="s">
        <v>65</v>
      </c>
      <c r="B69" s="638">
        <v>22.5</v>
      </c>
      <c r="C69" s="638">
        <v>17.3</v>
      </c>
      <c r="D69" s="638">
        <v>22</v>
      </c>
      <c r="E69" s="638">
        <v>30.7</v>
      </c>
      <c r="F69" s="638">
        <v>25.5</v>
      </c>
      <c r="G69" s="638">
        <v>28.5</v>
      </c>
      <c r="H69" s="638">
        <v>51.3</v>
      </c>
      <c r="I69" s="638">
        <v>44.7</v>
      </c>
      <c r="J69" s="638">
        <v>53.8</v>
      </c>
      <c r="K69" s="638">
        <v>46.1</v>
      </c>
      <c r="L69" s="638">
        <v>38.700000000000003</v>
      </c>
      <c r="M69" s="638">
        <v>42.3</v>
      </c>
      <c r="N69" s="638">
        <v>39.200000000000003</v>
      </c>
      <c r="O69" s="638">
        <v>43.1</v>
      </c>
      <c r="P69" s="638">
        <v>33.799999999999997</v>
      </c>
      <c r="Q69" s="638">
        <v>32</v>
      </c>
    </row>
    <row r="70" spans="1:17" x14ac:dyDescent="0.25">
      <c r="A70" t="s">
        <v>66</v>
      </c>
      <c r="B70" s="638">
        <v>7.1</v>
      </c>
      <c r="C70" s="638">
        <v>6.4</v>
      </c>
      <c r="D70" s="638">
        <v>7.9</v>
      </c>
      <c r="E70" s="638">
        <v>9.5</v>
      </c>
      <c r="F70" s="638">
        <v>7.6</v>
      </c>
      <c r="G70" s="638">
        <v>5.3</v>
      </c>
      <c r="H70" s="638">
        <v>4.2</v>
      </c>
      <c r="I70" s="638">
        <v>4.4000000000000004</v>
      </c>
      <c r="J70" s="638">
        <v>4.5999999999999996</v>
      </c>
      <c r="K70" s="638">
        <v>11.6</v>
      </c>
      <c r="L70" s="638">
        <v>8.6999999999999993</v>
      </c>
      <c r="M70" s="638">
        <v>8.9</v>
      </c>
      <c r="N70" s="638">
        <v>11</v>
      </c>
      <c r="O70" s="638">
        <v>7.5</v>
      </c>
      <c r="P70" s="638">
        <v>6.2</v>
      </c>
      <c r="Q70" s="638">
        <v>6.5</v>
      </c>
    </row>
    <row r="71" spans="1:17" x14ac:dyDescent="0.25">
      <c r="A71" t="s">
        <v>67</v>
      </c>
      <c r="B71" s="638">
        <v>10.3</v>
      </c>
      <c r="C71" s="638">
        <v>30</v>
      </c>
      <c r="D71" s="638">
        <v>15.4</v>
      </c>
      <c r="E71" s="638">
        <v>7.9</v>
      </c>
      <c r="F71" s="638">
        <v>4</v>
      </c>
      <c r="G71" s="638">
        <v>12</v>
      </c>
      <c r="H71" s="638">
        <v>7.8</v>
      </c>
      <c r="I71" s="638">
        <v>19.8</v>
      </c>
      <c r="J71" s="638">
        <v>3.9</v>
      </c>
      <c r="K71" s="638">
        <v>0</v>
      </c>
      <c r="L71" s="638">
        <v>0</v>
      </c>
      <c r="M71" s="638">
        <v>8.3000000000000007</v>
      </c>
      <c r="N71" s="638">
        <v>13.5</v>
      </c>
      <c r="O71" s="638">
        <v>4.7</v>
      </c>
      <c r="P71" s="638">
        <v>0</v>
      </c>
      <c r="Q71" s="638">
        <v>0</v>
      </c>
    </row>
    <row r="72" spans="1:17" x14ac:dyDescent="0.25">
      <c r="A72" t="s">
        <v>68</v>
      </c>
      <c r="B72" s="638">
        <v>26.7</v>
      </c>
      <c r="C72" s="638">
        <v>20.399999999999999</v>
      </c>
      <c r="D72" s="638">
        <v>24.6</v>
      </c>
      <c r="E72" s="638">
        <v>35.799999999999997</v>
      </c>
      <c r="F72" s="638">
        <v>32.6</v>
      </c>
      <c r="G72" s="638">
        <v>21.7</v>
      </c>
      <c r="H72" s="638">
        <v>24.6</v>
      </c>
      <c r="I72" s="638">
        <v>24.1</v>
      </c>
      <c r="J72" s="638">
        <v>26.7</v>
      </c>
      <c r="K72" s="638">
        <v>26.3</v>
      </c>
      <c r="L72" s="638">
        <v>12.2</v>
      </c>
      <c r="M72" s="638">
        <v>28.5</v>
      </c>
      <c r="N72" s="638">
        <v>13.5</v>
      </c>
      <c r="O72" s="638">
        <v>20.7</v>
      </c>
      <c r="P72" s="638">
        <v>17.5</v>
      </c>
      <c r="Q72" s="638">
        <v>25.2</v>
      </c>
    </row>
    <row r="73" spans="1:17" x14ac:dyDescent="0.25">
      <c r="A73" t="s">
        <v>69</v>
      </c>
      <c r="B73" s="638">
        <v>16.3</v>
      </c>
      <c r="C73" s="638">
        <v>30.1</v>
      </c>
      <c r="D73" s="638">
        <v>51.9</v>
      </c>
      <c r="E73" s="638">
        <v>59.8</v>
      </c>
      <c r="F73" s="638">
        <v>27.8</v>
      </c>
      <c r="G73" s="638">
        <v>20.100000000000001</v>
      </c>
      <c r="H73" s="638">
        <v>13.8</v>
      </c>
      <c r="I73" s="638">
        <v>6.9</v>
      </c>
      <c r="J73" s="638">
        <v>0</v>
      </c>
      <c r="K73" s="638">
        <v>56.8</v>
      </c>
      <c r="L73" s="638">
        <v>37</v>
      </c>
      <c r="M73" s="638">
        <v>31.5</v>
      </c>
      <c r="N73" s="638">
        <v>40</v>
      </c>
      <c r="O73" s="638">
        <v>0</v>
      </c>
      <c r="P73" s="638">
        <v>8.4</v>
      </c>
      <c r="Q73" s="638">
        <v>49.6</v>
      </c>
    </row>
    <row r="74" spans="1:17" x14ac:dyDescent="0.25">
      <c r="A74" t="s">
        <v>70</v>
      </c>
      <c r="B74" s="638">
        <v>12.1</v>
      </c>
      <c r="C74" s="638">
        <v>21</v>
      </c>
      <c r="D74" s="638">
        <v>23.8</v>
      </c>
      <c r="E74" s="638">
        <v>10.9</v>
      </c>
      <c r="F74" s="638">
        <v>7.7</v>
      </c>
      <c r="G74" s="638">
        <v>8.8000000000000007</v>
      </c>
      <c r="H74" s="638">
        <v>14</v>
      </c>
      <c r="I74" s="638">
        <v>20.3</v>
      </c>
      <c r="J74" s="638">
        <v>10.4</v>
      </c>
      <c r="K74" s="638">
        <v>12.4</v>
      </c>
      <c r="L74" s="638">
        <v>8.4</v>
      </c>
      <c r="M74" s="638">
        <v>9.6</v>
      </c>
      <c r="N74" s="638">
        <v>15.2</v>
      </c>
      <c r="O74" s="638">
        <v>19.8</v>
      </c>
      <c r="P74" s="638">
        <v>14.5</v>
      </c>
      <c r="Q74" s="638">
        <v>20.7</v>
      </c>
    </row>
    <row r="75" spans="1:17" x14ac:dyDescent="0.25">
      <c r="A75" t="s">
        <v>71</v>
      </c>
      <c r="B75" s="638">
        <v>40.799999999999997</v>
      </c>
      <c r="C75" s="638">
        <v>50.6</v>
      </c>
      <c r="D75" s="638">
        <v>43.3</v>
      </c>
      <c r="E75" s="638">
        <v>39.9</v>
      </c>
      <c r="F75" s="638">
        <v>46.1</v>
      </c>
      <c r="G75" s="638">
        <v>52.2</v>
      </c>
      <c r="H75" s="638">
        <v>29</v>
      </c>
      <c r="I75" s="638">
        <v>24.7</v>
      </c>
      <c r="J75" s="638">
        <v>24.5</v>
      </c>
      <c r="K75" s="638">
        <v>32.1</v>
      </c>
      <c r="L75" s="638">
        <v>33.700000000000003</v>
      </c>
      <c r="M75" s="638">
        <v>18.100000000000001</v>
      </c>
      <c r="N75" s="638">
        <v>30.5</v>
      </c>
      <c r="O75" s="638">
        <v>12.4</v>
      </c>
      <c r="P75" s="638">
        <v>26</v>
      </c>
      <c r="Q75" s="638">
        <v>20.100000000000001</v>
      </c>
    </row>
    <row r="76" spans="1:17" x14ac:dyDescent="0.25">
      <c r="A76" t="s">
        <v>72</v>
      </c>
      <c r="B76" s="638">
        <v>6.8</v>
      </c>
      <c r="C76" s="638">
        <v>13.4</v>
      </c>
      <c r="D76" s="638">
        <v>9.1</v>
      </c>
      <c r="E76" s="638">
        <v>9.9</v>
      </c>
      <c r="F76" s="638">
        <v>10.7</v>
      </c>
      <c r="G76" s="638">
        <v>4.9000000000000004</v>
      </c>
      <c r="H76" s="638">
        <v>1.7</v>
      </c>
      <c r="I76" s="638">
        <v>5.4</v>
      </c>
      <c r="J76" s="638">
        <v>5.6</v>
      </c>
      <c r="K76" s="638">
        <v>3.9</v>
      </c>
      <c r="L76" s="638">
        <v>6.2</v>
      </c>
      <c r="M76" s="638">
        <v>8.6</v>
      </c>
      <c r="N76" s="638">
        <v>2.2000000000000002</v>
      </c>
      <c r="O76" s="638">
        <v>2.2999999999999998</v>
      </c>
      <c r="P76" s="638">
        <v>0</v>
      </c>
      <c r="Q76" s="638">
        <v>0</v>
      </c>
    </row>
    <row r="77" spans="1:17" x14ac:dyDescent="0.25">
      <c r="A77" t="s">
        <v>73</v>
      </c>
      <c r="B77" s="638">
        <v>36.6</v>
      </c>
      <c r="C77" s="638">
        <v>26.3</v>
      </c>
      <c r="D77" s="638">
        <v>23.3</v>
      </c>
      <c r="E77" s="638">
        <v>24.2</v>
      </c>
      <c r="F77" s="638">
        <v>33.299999999999997</v>
      </c>
      <c r="G77" s="638">
        <v>25.7</v>
      </c>
      <c r="H77" s="638">
        <v>34.200000000000003</v>
      </c>
      <c r="I77" s="638">
        <v>33.5</v>
      </c>
      <c r="J77" s="638">
        <v>21.3</v>
      </c>
      <c r="K77" s="638">
        <v>35.6</v>
      </c>
      <c r="L77" s="638">
        <v>26.1</v>
      </c>
      <c r="M77" s="638">
        <v>27.1</v>
      </c>
      <c r="N77" s="638">
        <v>14.2</v>
      </c>
      <c r="O77" s="638">
        <v>14.3</v>
      </c>
      <c r="P77" s="638">
        <v>9.3000000000000007</v>
      </c>
      <c r="Q77" s="638">
        <v>13.9</v>
      </c>
    </row>
    <row r="78" spans="1:17" x14ac:dyDescent="0.25">
      <c r="A78" t="s">
        <v>74</v>
      </c>
      <c r="B78" s="638">
        <v>16.399999999999999</v>
      </c>
      <c r="C78" s="638">
        <v>12.5</v>
      </c>
      <c r="D78" s="638">
        <v>34</v>
      </c>
      <c r="E78" s="638">
        <v>8.3000000000000007</v>
      </c>
      <c r="F78" s="638">
        <v>2.8</v>
      </c>
      <c r="G78" s="638">
        <v>16.600000000000001</v>
      </c>
      <c r="H78" s="638">
        <v>11.3</v>
      </c>
      <c r="I78" s="638">
        <v>14.3</v>
      </c>
      <c r="J78" s="638">
        <v>11.2</v>
      </c>
      <c r="K78" s="638">
        <v>5.8</v>
      </c>
      <c r="L78" s="638">
        <v>9</v>
      </c>
      <c r="M78" s="638">
        <v>6.2</v>
      </c>
      <c r="N78" s="638">
        <v>9.4</v>
      </c>
      <c r="O78" s="638">
        <v>6.3</v>
      </c>
      <c r="P78" s="638">
        <v>22.8</v>
      </c>
      <c r="Q78" s="638">
        <v>33.200000000000003</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1407</v>
      </c>
    </row>
    <row r="105" spans="1:1" x14ac:dyDescent="0.25">
      <c r="A105" s="636">
        <v>42610.589641203704</v>
      </c>
    </row>
  </sheetData>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7.26953125" style="296" customWidth="1"/>
    <col min="18" max="78" width="8.7265625" style="296"/>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1880</v>
      </c>
    </row>
    <row r="12" spans="1:17" x14ac:dyDescent="0.25">
      <c r="A12" t="s">
        <v>1795</v>
      </c>
    </row>
    <row r="14" spans="1:17" x14ac:dyDescent="0.25">
      <c r="A14" t="s">
        <v>1885</v>
      </c>
    </row>
    <row r="16" spans="1:17" x14ac:dyDescent="0.25">
      <c r="B16" s="296" t="s">
        <v>1797</v>
      </c>
    </row>
    <row r="17" spans="1:17" x14ac:dyDescent="0.25">
      <c r="B17" s="296">
        <v>36708</v>
      </c>
      <c r="C17" s="296">
        <v>37073</v>
      </c>
      <c r="D17" s="296">
        <v>37438</v>
      </c>
      <c r="E17" s="296">
        <v>37803</v>
      </c>
      <c r="F17" s="296">
        <v>38169</v>
      </c>
      <c r="G17" s="296">
        <v>38534</v>
      </c>
      <c r="H17" s="296">
        <v>38899</v>
      </c>
      <c r="I17" s="296">
        <v>39264</v>
      </c>
      <c r="J17" s="296">
        <v>39630</v>
      </c>
      <c r="K17" s="296">
        <v>39995</v>
      </c>
      <c r="L17" s="296">
        <v>40360</v>
      </c>
      <c r="M17" s="296">
        <v>40725</v>
      </c>
      <c r="N17" s="296">
        <v>41091</v>
      </c>
      <c r="O17" s="296">
        <v>41456</v>
      </c>
      <c r="P17" s="296">
        <v>41821</v>
      </c>
      <c r="Q17" s="296">
        <v>42186</v>
      </c>
    </row>
    <row r="18" spans="1:17"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row>
    <row r="19" spans="1:17" x14ac:dyDescent="0.25">
      <c r="A19" t="s">
        <v>484</v>
      </c>
    </row>
    <row r="20" spans="1:17" x14ac:dyDescent="0.25">
      <c r="A20" t="s">
        <v>485</v>
      </c>
      <c r="B20" s="296">
        <v>1165</v>
      </c>
      <c r="C20" s="296">
        <v>1100</v>
      </c>
      <c r="D20" s="296">
        <v>1022</v>
      </c>
      <c r="E20" s="296">
        <v>954</v>
      </c>
      <c r="F20" s="296">
        <v>942</v>
      </c>
      <c r="G20" s="296">
        <v>936</v>
      </c>
      <c r="H20" s="296">
        <v>991</v>
      </c>
      <c r="I20" s="296">
        <v>966</v>
      </c>
      <c r="J20" s="296">
        <v>883</v>
      </c>
      <c r="K20" s="296">
        <v>775</v>
      </c>
      <c r="L20" s="296">
        <v>778</v>
      </c>
      <c r="M20" s="296">
        <v>802</v>
      </c>
      <c r="N20" s="296">
        <v>789</v>
      </c>
      <c r="O20" s="296">
        <v>806</v>
      </c>
      <c r="P20" s="296">
        <v>772</v>
      </c>
      <c r="Q20" s="296">
        <v>800</v>
      </c>
    </row>
    <row r="21" spans="1:17" x14ac:dyDescent="0.25">
      <c r="A21" t="s">
        <v>486</v>
      </c>
      <c r="B21" s="296">
        <v>24</v>
      </c>
      <c r="C21" s="296">
        <v>25</v>
      </c>
      <c r="D21" s="296">
        <v>22</v>
      </c>
      <c r="E21" s="296">
        <v>27</v>
      </c>
      <c r="F21" s="296">
        <v>16</v>
      </c>
      <c r="G21" s="296">
        <v>22</v>
      </c>
      <c r="H21" s="296">
        <v>20</v>
      </c>
      <c r="I21" s="296">
        <v>19</v>
      </c>
      <c r="J21" s="296">
        <v>15</v>
      </c>
      <c r="K21" s="296">
        <v>21</v>
      </c>
      <c r="L21" s="296">
        <v>12</v>
      </c>
      <c r="M21" s="296">
        <v>15</v>
      </c>
      <c r="N21" s="296">
        <v>18</v>
      </c>
      <c r="O21" s="296">
        <v>15</v>
      </c>
      <c r="P21" s="296">
        <v>10</v>
      </c>
      <c r="Q21" s="296">
        <v>13</v>
      </c>
    </row>
    <row r="22" spans="1:17" x14ac:dyDescent="0.25">
      <c r="A22" t="s">
        <v>487</v>
      </c>
      <c r="B22" s="296">
        <v>0</v>
      </c>
      <c r="C22" s="296">
        <v>0</v>
      </c>
      <c r="D22" s="296">
        <v>0</v>
      </c>
      <c r="E22" s="296">
        <v>0</v>
      </c>
      <c r="F22" s="296">
        <v>0</v>
      </c>
      <c r="G22" s="296">
        <v>0</v>
      </c>
      <c r="H22" s="296">
        <v>0</v>
      </c>
      <c r="I22" s="296">
        <v>0</v>
      </c>
      <c r="J22" s="296">
        <v>0</v>
      </c>
      <c r="K22" s="296">
        <v>0</v>
      </c>
      <c r="L22" s="296">
        <v>0</v>
      </c>
      <c r="M22" s="296">
        <v>0</v>
      </c>
      <c r="N22" s="296">
        <v>0</v>
      </c>
      <c r="O22" s="296">
        <v>0</v>
      </c>
      <c r="P22" s="296">
        <v>0</v>
      </c>
      <c r="Q22" s="296">
        <v>0</v>
      </c>
    </row>
    <row r="23" spans="1:17" x14ac:dyDescent="0.25">
      <c r="A23" t="s">
        <v>19</v>
      </c>
      <c r="B23" s="296">
        <v>2</v>
      </c>
      <c r="C23" s="296">
        <v>1</v>
      </c>
      <c r="D23" s="296">
        <v>1</v>
      </c>
      <c r="E23" s="296">
        <v>1</v>
      </c>
      <c r="F23" s="296">
        <v>0</v>
      </c>
      <c r="G23" s="296">
        <v>2</v>
      </c>
      <c r="H23" s="296">
        <v>2</v>
      </c>
      <c r="I23" s="296">
        <v>2</v>
      </c>
      <c r="J23" s="296">
        <v>0</v>
      </c>
      <c r="K23" s="296">
        <v>0</v>
      </c>
      <c r="L23" s="296">
        <v>0</v>
      </c>
      <c r="M23" s="296">
        <v>0</v>
      </c>
      <c r="N23" s="296">
        <v>0</v>
      </c>
      <c r="O23" s="296">
        <v>1</v>
      </c>
      <c r="P23" s="296">
        <v>3</v>
      </c>
      <c r="Q23" s="296">
        <v>3</v>
      </c>
    </row>
    <row r="24" spans="1:17" x14ac:dyDescent="0.25">
      <c r="A24" t="s">
        <v>20</v>
      </c>
      <c r="B24" s="296">
        <v>57</v>
      </c>
      <c r="C24" s="296">
        <v>44</v>
      </c>
      <c r="D24" s="296">
        <v>43</v>
      </c>
      <c r="E24" s="296">
        <v>37</v>
      </c>
      <c r="F24" s="296">
        <v>52</v>
      </c>
      <c r="G24" s="296">
        <v>54</v>
      </c>
      <c r="H24" s="296">
        <v>46</v>
      </c>
      <c r="I24" s="296">
        <v>44</v>
      </c>
      <c r="J24" s="296">
        <v>34</v>
      </c>
      <c r="K24" s="296">
        <v>39</v>
      </c>
      <c r="L24" s="296">
        <v>35</v>
      </c>
      <c r="M24" s="296">
        <v>41</v>
      </c>
      <c r="N24" s="296">
        <v>41</v>
      </c>
      <c r="O24" s="296">
        <v>24</v>
      </c>
      <c r="P24" s="296">
        <v>25</v>
      </c>
      <c r="Q24" s="296">
        <v>21</v>
      </c>
    </row>
    <row r="25" spans="1:17" x14ac:dyDescent="0.25">
      <c r="A25" t="s">
        <v>21</v>
      </c>
      <c r="B25" s="296">
        <v>3</v>
      </c>
      <c r="C25" s="296">
        <v>6</v>
      </c>
      <c r="D25" s="296">
        <v>6</v>
      </c>
      <c r="E25" s="296">
        <v>4</v>
      </c>
      <c r="F25" s="296">
        <v>4</v>
      </c>
      <c r="G25" s="296">
        <v>7</v>
      </c>
      <c r="H25" s="296">
        <v>4</v>
      </c>
      <c r="I25" s="296">
        <v>0</v>
      </c>
      <c r="J25" s="296">
        <v>0</v>
      </c>
      <c r="K25" s="296">
        <v>1</v>
      </c>
      <c r="L25" s="296">
        <v>2</v>
      </c>
      <c r="M25" s="296">
        <v>0</v>
      </c>
      <c r="N25" s="296">
        <v>1</v>
      </c>
      <c r="O25" s="296">
        <v>1</v>
      </c>
      <c r="P25" s="296">
        <v>1</v>
      </c>
      <c r="Q25" s="296">
        <v>2</v>
      </c>
    </row>
    <row r="26" spans="1:17" x14ac:dyDescent="0.25">
      <c r="A26" t="s">
        <v>22</v>
      </c>
      <c r="B26" s="296">
        <v>0</v>
      </c>
      <c r="C26" s="296">
        <v>0</v>
      </c>
      <c r="D26" s="296">
        <v>0</v>
      </c>
      <c r="E26" s="296">
        <v>0</v>
      </c>
      <c r="F26" s="296">
        <v>0</v>
      </c>
      <c r="G26" s="296">
        <v>4</v>
      </c>
      <c r="H26" s="296">
        <v>2</v>
      </c>
      <c r="I26" s="296">
        <v>3</v>
      </c>
      <c r="J26" s="296">
        <v>2</v>
      </c>
      <c r="K26" s="296">
        <v>2</v>
      </c>
      <c r="L26" s="296">
        <v>2</v>
      </c>
      <c r="M26" s="296">
        <v>4</v>
      </c>
      <c r="N26" s="296">
        <v>0</v>
      </c>
      <c r="O26" s="296">
        <v>0</v>
      </c>
      <c r="P26" s="296">
        <v>0</v>
      </c>
      <c r="Q26" s="296">
        <v>1</v>
      </c>
    </row>
    <row r="27" spans="1:17" x14ac:dyDescent="0.25">
      <c r="A27" t="s">
        <v>23</v>
      </c>
      <c r="B27" s="296">
        <v>15</v>
      </c>
      <c r="C27" s="296">
        <v>11</v>
      </c>
      <c r="D27" s="296">
        <v>13</v>
      </c>
      <c r="E27" s="296">
        <v>9</v>
      </c>
      <c r="F27" s="296">
        <v>9</v>
      </c>
      <c r="G27" s="296">
        <v>7</v>
      </c>
      <c r="H27" s="296">
        <v>7</v>
      </c>
      <c r="I27" s="296">
        <v>11</v>
      </c>
      <c r="J27" s="296">
        <v>16</v>
      </c>
      <c r="K27" s="296">
        <v>8</v>
      </c>
      <c r="L27" s="296">
        <v>9</v>
      </c>
      <c r="M27" s="296">
        <v>4</v>
      </c>
      <c r="N27" s="296">
        <v>11</v>
      </c>
      <c r="O27" s="296">
        <v>17</v>
      </c>
      <c r="P27" s="296">
        <v>11</v>
      </c>
      <c r="Q27" s="296">
        <v>10</v>
      </c>
    </row>
    <row r="28" spans="1:17" x14ac:dyDescent="0.25">
      <c r="A28" t="s">
        <v>24</v>
      </c>
      <c r="B28" s="296">
        <v>23</v>
      </c>
      <c r="C28" s="296">
        <v>25</v>
      </c>
      <c r="D28" s="296">
        <v>23</v>
      </c>
      <c r="E28" s="296">
        <v>25</v>
      </c>
      <c r="F28" s="296">
        <v>25</v>
      </c>
      <c r="G28" s="296">
        <v>13</v>
      </c>
      <c r="H28" s="296">
        <v>21</v>
      </c>
      <c r="I28" s="296">
        <v>15</v>
      </c>
      <c r="J28" s="296">
        <v>18</v>
      </c>
      <c r="K28" s="296">
        <v>20</v>
      </c>
      <c r="L28" s="296">
        <v>25</v>
      </c>
      <c r="M28" s="296">
        <v>27</v>
      </c>
      <c r="N28" s="296">
        <v>22</v>
      </c>
      <c r="O28" s="296">
        <v>28</v>
      </c>
      <c r="P28" s="296">
        <v>25</v>
      </c>
      <c r="Q28" s="296">
        <v>33</v>
      </c>
    </row>
    <row r="29" spans="1:17" x14ac:dyDescent="0.25">
      <c r="A29" t="s">
        <v>25</v>
      </c>
      <c r="B29" s="296">
        <v>5</v>
      </c>
      <c r="C29" s="296">
        <v>4</v>
      </c>
      <c r="D29" s="296">
        <v>4</v>
      </c>
      <c r="E29" s="296">
        <v>5</v>
      </c>
      <c r="F29" s="296">
        <v>7</v>
      </c>
      <c r="G29" s="296">
        <v>9</v>
      </c>
      <c r="H29" s="296">
        <v>7</v>
      </c>
      <c r="I29" s="296">
        <v>7</v>
      </c>
      <c r="J29" s="296">
        <v>8</v>
      </c>
      <c r="K29" s="296">
        <v>7</v>
      </c>
      <c r="L29" s="296">
        <v>3</v>
      </c>
      <c r="M29" s="296">
        <v>7</v>
      </c>
      <c r="N29" s="296">
        <v>7</v>
      </c>
      <c r="O29" s="296">
        <v>9</v>
      </c>
      <c r="P29" s="296">
        <v>6</v>
      </c>
      <c r="Q29" s="296">
        <v>2</v>
      </c>
    </row>
    <row r="30" spans="1:17" x14ac:dyDescent="0.25">
      <c r="A30" t="s">
        <v>26</v>
      </c>
      <c r="B30" s="296">
        <v>54</v>
      </c>
      <c r="C30" s="296">
        <v>54</v>
      </c>
      <c r="D30" s="296">
        <v>54</v>
      </c>
      <c r="E30" s="296">
        <v>41</v>
      </c>
      <c r="F30" s="296">
        <v>40</v>
      </c>
      <c r="G30" s="296">
        <v>47</v>
      </c>
      <c r="H30" s="296">
        <v>68</v>
      </c>
      <c r="I30" s="296">
        <v>64</v>
      </c>
      <c r="J30" s="296">
        <v>85</v>
      </c>
      <c r="K30" s="296">
        <v>47</v>
      </c>
      <c r="L30" s="296">
        <v>47</v>
      </c>
      <c r="M30" s="296">
        <v>49</v>
      </c>
      <c r="N30" s="296">
        <v>56</v>
      </c>
      <c r="O30" s="296">
        <v>61</v>
      </c>
      <c r="P30" s="296">
        <v>47</v>
      </c>
      <c r="Q30" s="296">
        <v>40</v>
      </c>
    </row>
    <row r="31" spans="1:17" x14ac:dyDescent="0.25">
      <c r="A31" t="s">
        <v>27</v>
      </c>
      <c r="B31" s="296">
        <v>0</v>
      </c>
      <c r="C31" s="296">
        <v>0</v>
      </c>
      <c r="D31" s="296">
        <v>2</v>
      </c>
      <c r="E31" s="296">
        <v>3</v>
      </c>
      <c r="F31" s="296">
        <v>3</v>
      </c>
      <c r="G31" s="296">
        <v>3</v>
      </c>
      <c r="H31" s="296">
        <v>5</v>
      </c>
      <c r="I31" s="296">
        <v>5</v>
      </c>
      <c r="J31" s="296">
        <v>0</v>
      </c>
      <c r="K31" s="296">
        <v>2</v>
      </c>
      <c r="L31" s="296">
        <v>7</v>
      </c>
      <c r="M31" s="296">
        <v>9</v>
      </c>
      <c r="N31" s="296">
        <v>8</v>
      </c>
      <c r="O31" s="296">
        <v>6</v>
      </c>
      <c r="P31" s="296">
        <v>3</v>
      </c>
      <c r="Q31" s="296">
        <v>3</v>
      </c>
    </row>
    <row r="32" spans="1:17" x14ac:dyDescent="0.25">
      <c r="A32" t="s">
        <v>28</v>
      </c>
      <c r="B32" s="296">
        <v>60</v>
      </c>
      <c r="C32" s="296">
        <v>64</v>
      </c>
      <c r="D32" s="296">
        <v>56</v>
      </c>
      <c r="E32" s="296">
        <v>54</v>
      </c>
      <c r="F32" s="296">
        <v>47</v>
      </c>
      <c r="G32" s="296">
        <v>53</v>
      </c>
      <c r="H32" s="296">
        <v>56</v>
      </c>
      <c r="I32" s="296">
        <v>58</v>
      </c>
      <c r="J32" s="296">
        <v>62</v>
      </c>
      <c r="K32" s="296">
        <v>49</v>
      </c>
      <c r="L32" s="296">
        <v>60</v>
      </c>
      <c r="M32" s="296">
        <v>101</v>
      </c>
      <c r="N32" s="296">
        <v>85</v>
      </c>
      <c r="O32" s="296">
        <v>105</v>
      </c>
      <c r="P32" s="296">
        <v>118</v>
      </c>
      <c r="Q32" s="296">
        <v>120</v>
      </c>
    </row>
    <row r="33" spans="1:17" x14ac:dyDescent="0.25">
      <c r="A33" t="s">
        <v>29</v>
      </c>
      <c r="B33" s="296">
        <v>14</v>
      </c>
      <c r="C33" s="296">
        <v>26</v>
      </c>
      <c r="D33" s="296">
        <v>15</v>
      </c>
      <c r="E33" s="296">
        <v>27</v>
      </c>
      <c r="F33" s="296">
        <v>20</v>
      </c>
      <c r="G33" s="296">
        <v>16</v>
      </c>
      <c r="H33" s="296">
        <v>15</v>
      </c>
      <c r="I33" s="296">
        <v>10</v>
      </c>
      <c r="J33" s="296">
        <v>16</v>
      </c>
      <c r="K33" s="296">
        <v>11</v>
      </c>
      <c r="L33" s="296">
        <v>13</v>
      </c>
      <c r="M33" s="296">
        <v>7</v>
      </c>
      <c r="N33" s="296">
        <v>11</v>
      </c>
      <c r="O33" s="296">
        <v>12</v>
      </c>
      <c r="P33" s="296">
        <v>7</v>
      </c>
      <c r="Q33" s="296">
        <v>6</v>
      </c>
    </row>
    <row r="34" spans="1:17" x14ac:dyDescent="0.25">
      <c r="A34" t="s">
        <v>30</v>
      </c>
      <c r="B34" s="296">
        <v>4</v>
      </c>
      <c r="C34" s="296">
        <v>5</v>
      </c>
      <c r="D34" s="296">
        <v>6</v>
      </c>
      <c r="E34" s="296">
        <v>2</v>
      </c>
      <c r="F34" s="296">
        <v>2</v>
      </c>
      <c r="G34" s="296">
        <v>5</v>
      </c>
      <c r="H34" s="296">
        <v>6</v>
      </c>
      <c r="I34" s="296">
        <v>11</v>
      </c>
      <c r="J34" s="296">
        <v>5</v>
      </c>
      <c r="K34" s="296">
        <v>1</v>
      </c>
      <c r="L34" s="296">
        <v>1</v>
      </c>
      <c r="M34" s="296">
        <v>6</v>
      </c>
      <c r="N34" s="296">
        <v>9</v>
      </c>
      <c r="O34" s="296">
        <v>4</v>
      </c>
      <c r="P34" s="296">
        <v>2</v>
      </c>
      <c r="Q34" s="296">
        <v>2</v>
      </c>
    </row>
    <row r="35" spans="1:17" x14ac:dyDescent="0.25">
      <c r="A35" t="s">
        <v>31</v>
      </c>
      <c r="B35" s="296">
        <v>9</v>
      </c>
      <c r="C35" s="296">
        <v>7</v>
      </c>
      <c r="D35" s="296">
        <v>13</v>
      </c>
      <c r="E35" s="296">
        <v>20</v>
      </c>
      <c r="F35" s="296">
        <v>18</v>
      </c>
      <c r="G35" s="296">
        <v>23</v>
      </c>
      <c r="H35" s="296">
        <v>18</v>
      </c>
      <c r="I35" s="296">
        <v>15</v>
      </c>
      <c r="J35" s="296">
        <v>12</v>
      </c>
      <c r="K35" s="296">
        <v>10</v>
      </c>
      <c r="L35" s="296">
        <v>9</v>
      </c>
      <c r="M35" s="296">
        <v>8</v>
      </c>
      <c r="N35" s="296">
        <v>5</v>
      </c>
      <c r="O35" s="296">
        <v>6</v>
      </c>
      <c r="P35" s="296">
        <v>3</v>
      </c>
      <c r="Q35" s="296">
        <v>6</v>
      </c>
    </row>
    <row r="36" spans="1:17" x14ac:dyDescent="0.25">
      <c r="A36" t="s">
        <v>32</v>
      </c>
      <c r="B36" s="296">
        <v>13</v>
      </c>
      <c r="C36" s="296">
        <v>24</v>
      </c>
      <c r="D36" s="296">
        <v>17</v>
      </c>
      <c r="E36" s="296">
        <v>15</v>
      </c>
      <c r="F36" s="296">
        <v>8</v>
      </c>
      <c r="G36" s="296">
        <v>7</v>
      </c>
      <c r="H36" s="296">
        <v>13</v>
      </c>
      <c r="I36" s="296">
        <v>13</v>
      </c>
      <c r="J36" s="296">
        <v>9</v>
      </c>
      <c r="K36" s="296">
        <v>7</v>
      </c>
      <c r="L36" s="296">
        <v>5</v>
      </c>
      <c r="M36" s="296">
        <v>5</v>
      </c>
      <c r="N36" s="296">
        <v>3</v>
      </c>
      <c r="O36" s="296">
        <v>8</v>
      </c>
      <c r="P36" s="296">
        <v>8</v>
      </c>
      <c r="Q36" s="296">
        <v>12</v>
      </c>
    </row>
    <row r="37" spans="1:17" x14ac:dyDescent="0.25">
      <c r="A37" t="s">
        <v>33</v>
      </c>
      <c r="B37" s="296">
        <v>22</v>
      </c>
      <c r="C37" s="296">
        <v>16</v>
      </c>
      <c r="D37" s="296">
        <v>15</v>
      </c>
      <c r="E37" s="296">
        <v>14</v>
      </c>
      <c r="F37" s="296">
        <v>17</v>
      </c>
      <c r="G37" s="296">
        <v>28</v>
      </c>
      <c r="H37" s="296">
        <v>29</v>
      </c>
      <c r="I37" s="296">
        <v>29</v>
      </c>
      <c r="J37" s="296">
        <v>23</v>
      </c>
      <c r="K37" s="296">
        <v>20</v>
      </c>
      <c r="L37" s="296">
        <v>14</v>
      </c>
      <c r="M37" s="296">
        <v>19</v>
      </c>
      <c r="N37" s="296">
        <v>18</v>
      </c>
      <c r="O37" s="296">
        <v>19</v>
      </c>
      <c r="P37" s="296">
        <v>18</v>
      </c>
      <c r="Q37" s="296">
        <v>17</v>
      </c>
    </row>
    <row r="38" spans="1:17" x14ac:dyDescent="0.25">
      <c r="A38" t="s">
        <v>34</v>
      </c>
      <c r="B38" s="296">
        <v>4</v>
      </c>
      <c r="C38" s="296">
        <v>2</v>
      </c>
      <c r="D38" s="296">
        <v>6</v>
      </c>
      <c r="E38" s="296">
        <v>1</v>
      </c>
      <c r="F38" s="296">
        <v>7</v>
      </c>
      <c r="G38" s="296">
        <v>2</v>
      </c>
      <c r="H38" s="296">
        <v>5</v>
      </c>
      <c r="I38" s="296">
        <v>14</v>
      </c>
      <c r="J38" s="296">
        <v>8</v>
      </c>
      <c r="K38" s="296">
        <v>4</v>
      </c>
      <c r="L38" s="296">
        <v>2</v>
      </c>
      <c r="M38" s="296">
        <v>0</v>
      </c>
      <c r="N38" s="296">
        <v>2</v>
      </c>
      <c r="O38" s="296">
        <v>3</v>
      </c>
      <c r="P38" s="296">
        <v>2</v>
      </c>
      <c r="Q38" s="296">
        <v>4</v>
      </c>
    </row>
    <row r="39" spans="1:17" x14ac:dyDescent="0.25">
      <c r="A39" t="s">
        <v>35</v>
      </c>
      <c r="B39" s="296">
        <v>185</v>
      </c>
      <c r="C39" s="296">
        <v>164</v>
      </c>
      <c r="D39" s="296">
        <v>151</v>
      </c>
      <c r="E39" s="296">
        <v>141</v>
      </c>
      <c r="F39" s="296">
        <v>121</v>
      </c>
      <c r="G39" s="296">
        <v>104</v>
      </c>
      <c r="H39" s="296">
        <v>103</v>
      </c>
      <c r="I39" s="296">
        <v>95</v>
      </c>
      <c r="J39" s="296">
        <v>82</v>
      </c>
      <c r="K39" s="296">
        <v>68</v>
      </c>
      <c r="L39" s="296">
        <v>84</v>
      </c>
      <c r="M39" s="296">
        <v>86</v>
      </c>
      <c r="N39" s="296">
        <v>68</v>
      </c>
      <c r="O39" s="296">
        <v>65</v>
      </c>
      <c r="P39" s="296">
        <v>58</v>
      </c>
      <c r="Q39" s="296">
        <v>45</v>
      </c>
    </row>
    <row r="40" spans="1:17" x14ac:dyDescent="0.25">
      <c r="A40" t="s">
        <v>36</v>
      </c>
      <c r="B40" s="296">
        <v>8</v>
      </c>
      <c r="C40" s="296">
        <v>4</v>
      </c>
      <c r="D40" s="296">
        <v>7</v>
      </c>
      <c r="E40" s="296">
        <v>7</v>
      </c>
      <c r="F40" s="296">
        <v>6</v>
      </c>
      <c r="G40" s="296">
        <v>4</v>
      </c>
      <c r="H40" s="296">
        <v>4</v>
      </c>
      <c r="I40" s="296">
        <v>4</v>
      </c>
      <c r="J40" s="296">
        <v>2</v>
      </c>
      <c r="K40" s="296">
        <v>3</v>
      </c>
      <c r="L40" s="296">
        <v>4</v>
      </c>
      <c r="M40" s="296">
        <v>5</v>
      </c>
      <c r="N40" s="296">
        <v>5</v>
      </c>
      <c r="O40" s="296">
        <v>6</v>
      </c>
      <c r="P40" s="296">
        <v>9</v>
      </c>
      <c r="Q40" s="296">
        <v>8</v>
      </c>
    </row>
    <row r="41" spans="1:17" x14ac:dyDescent="0.25">
      <c r="A41" t="s">
        <v>37</v>
      </c>
      <c r="B41" s="296">
        <v>0</v>
      </c>
      <c r="C41" s="296">
        <v>1</v>
      </c>
      <c r="D41" s="296">
        <v>1</v>
      </c>
      <c r="E41" s="296">
        <v>1</v>
      </c>
      <c r="F41" s="296">
        <v>2</v>
      </c>
      <c r="G41" s="296">
        <v>1</v>
      </c>
      <c r="H41" s="296">
        <v>1</v>
      </c>
      <c r="I41" s="296">
        <v>1</v>
      </c>
      <c r="J41" s="296">
        <v>1</v>
      </c>
      <c r="K41" s="296">
        <v>0</v>
      </c>
      <c r="L41" s="296">
        <v>0</v>
      </c>
      <c r="M41" s="296">
        <v>0</v>
      </c>
      <c r="N41" s="296">
        <v>0</v>
      </c>
      <c r="O41" s="296">
        <v>1</v>
      </c>
      <c r="P41" s="296">
        <v>0</v>
      </c>
      <c r="Q41" s="296">
        <v>3</v>
      </c>
    </row>
    <row r="42" spans="1:17" x14ac:dyDescent="0.25">
      <c r="A42" t="s">
        <v>38</v>
      </c>
      <c r="B42" s="296">
        <v>3</v>
      </c>
      <c r="C42" s="296">
        <v>2</v>
      </c>
      <c r="D42" s="296">
        <v>2</v>
      </c>
      <c r="E42" s="296">
        <v>6</v>
      </c>
      <c r="F42" s="296">
        <v>4</v>
      </c>
      <c r="G42" s="296">
        <v>4</v>
      </c>
      <c r="H42" s="296">
        <v>3</v>
      </c>
      <c r="I42" s="296">
        <v>3</v>
      </c>
      <c r="J42" s="296">
        <v>3</v>
      </c>
      <c r="K42" s="296">
        <v>3</v>
      </c>
      <c r="L42" s="296">
        <v>2</v>
      </c>
      <c r="M42" s="296">
        <v>0</v>
      </c>
      <c r="N42" s="296">
        <v>3</v>
      </c>
      <c r="O42" s="296">
        <v>5</v>
      </c>
      <c r="P42" s="296">
        <v>3</v>
      </c>
      <c r="Q42" s="296">
        <v>4</v>
      </c>
    </row>
    <row r="43" spans="1:17" x14ac:dyDescent="0.25">
      <c r="A43" t="s">
        <v>39</v>
      </c>
      <c r="B43" s="296">
        <v>59</v>
      </c>
      <c r="C43" s="296">
        <v>66</v>
      </c>
      <c r="D43" s="296">
        <v>62</v>
      </c>
      <c r="E43" s="296">
        <v>56</v>
      </c>
      <c r="F43" s="296">
        <v>73</v>
      </c>
      <c r="G43" s="296">
        <v>53</v>
      </c>
      <c r="H43" s="296">
        <v>57</v>
      </c>
      <c r="I43" s="296">
        <v>53</v>
      </c>
      <c r="J43" s="296">
        <v>33</v>
      </c>
      <c r="K43" s="296">
        <v>30</v>
      </c>
      <c r="L43" s="296">
        <v>29</v>
      </c>
      <c r="M43" s="296">
        <v>26</v>
      </c>
      <c r="N43" s="296">
        <v>25</v>
      </c>
      <c r="O43" s="296">
        <v>32</v>
      </c>
      <c r="P43" s="296">
        <v>21</v>
      </c>
      <c r="Q43" s="296">
        <v>40</v>
      </c>
    </row>
    <row r="44" spans="1:17" x14ac:dyDescent="0.25">
      <c r="A44" t="s">
        <v>40</v>
      </c>
      <c r="B44" s="296">
        <v>0</v>
      </c>
      <c r="C44" s="296">
        <v>0</v>
      </c>
      <c r="D44" s="296">
        <v>3</v>
      </c>
      <c r="E44" s="296">
        <v>3</v>
      </c>
      <c r="F44" s="296">
        <v>0</v>
      </c>
      <c r="G44" s="296">
        <v>1</v>
      </c>
      <c r="H44" s="296">
        <v>1</v>
      </c>
      <c r="I44" s="296">
        <v>1</v>
      </c>
      <c r="J44" s="296">
        <v>2</v>
      </c>
      <c r="K44" s="296">
        <v>4</v>
      </c>
      <c r="L44" s="296">
        <v>3</v>
      </c>
      <c r="M44" s="296">
        <v>2</v>
      </c>
      <c r="N44" s="296">
        <v>2</v>
      </c>
      <c r="O44" s="296">
        <v>4</v>
      </c>
      <c r="P44" s="296">
        <v>4</v>
      </c>
      <c r="Q44" s="296">
        <v>5</v>
      </c>
    </row>
    <row r="45" spans="1:17" x14ac:dyDescent="0.25">
      <c r="A45" t="s">
        <v>41</v>
      </c>
      <c r="B45" s="296">
        <v>4</v>
      </c>
      <c r="C45" s="296">
        <v>3</v>
      </c>
      <c r="D45" s="296">
        <v>1</v>
      </c>
      <c r="E45" s="296">
        <v>0</v>
      </c>
      <c r="F45" s="296">
        <v>2</v>
      </c>
      <c r="G45" s="296">
        <v>3</v>
      </c>
      <c r="H45" s="296">
        <v>5</v>
      </c>
      <c r="I45" s="296">
        <v>0</v>
      </c>
      <c r="J45" s="296">
        <v>0</v>
      </c>
      <c r="K45" s="296">
        <v>0</v>
      </c>
      <c r="L45" s="296">
        <v>1</v>
      </c>
      <c r="M45" s="296">
        <v>1</v>
      </c>
      <c r="N45" s="296">
        <v>1</v>
      </c>
      <c r="O45" s="296">
        <v>0</v>
      </c>
      <c r="P45" s="296">
        <v>1</v>
      </c>
      <c r="Q45" s="296">
        <v>2</v>
      </c>
    </row>
    <row r="46" spans="1:17" x14ac:dyDescent="0.25">
      <c r="A46" t="s">
        <v>42</v>
      </c>
      <c r="B46" s="296">
        <v>1</v>
      </c>
      <c r="C46" s="296">
        <v>1</v>
      </c>
      <c r="D46" s="296">
        <v>1</v>
      </c>
      <c r="E46" s="296">
        <v>1</v>
      </c>
      <c r="F46" s="296">
        <v>0</v>
      </c>
      <c r="G46" s="296">
        <v>0</v>
      </c>
      <c r="H46" s="296">
        <v>0</v>
      </c>
      <c r="I46" s="296">
        <v>0</v>
      </c>
      <c r="J46" s="296">
        <v>0</v>
      </c>
      <c r="K46" s="296">
        <v>0</v>
      </c>
      <c r="L46" s="296">
        <v>0</v>
      </c>
      <c r="M46" s="296">
        <v>0</v>
      </c>
      <c r="N46" s="296">
        <v>0</v>
      </c>
      <c r="O46" s="296">
        <v>0</v>
      </c>
      <c r="P46" s="296">
        <v>0</v>
      </c>
      <c r="Q46" s="296">
        <v>3</v>
      </c>
    </row>
    <row r="47" spans="1:17" x14ac:dyDescent="0.25">
      <c r="A47" t="s">
        <v>43</v>
      </c>
      <c r="B47" s="296">
        <v>2</v>
      </c>
      <c r="C47" s="296">
        <v>1</v>
      </c>
      <c r="D47" s="296">
        <v>2</v>
      </c>
      <c r="E47" s="296">
        <v>0</v>
      </c>
      <c r="F47" s="296">
        <v>1</v>
      </c>
      <c r="G47" s="296">
        <v>0</v>
      </c>
      <c r="H47" s="296">
        <v>0</v>
      </c>
      <c r="I47" s="296">
        <v>2</v>
      </c>
      <c r="J47" s="296">
        <v>1</v>
      </c>
      <c r="K47" s="296">
        <v>1</v>
      </c>
      <c r="L47" s="296">
        <v>0</v>
      </c>
      <c r="M47" s="296">
        <v>0</v>
      </c>
      <c r="N47" s="296">
        <v>0</v>
      </c>
      <c r="O47" s="296">
        <v>0</v>
      </c>
      <c r="P47" s="296">
        <v>0</v>
      </c>
      <c r="Q47" s="296">
        <v>1</v>
      </c>
    </row>
    <row r="48" spans="1:17" x14ac:dyDescent="0.25">
      <c r="A48" t="s">
        <v>44</v>
      </c>
      <c r="B48" s="296">
        <v>0</v>
      </c>
      <c r="C48" s="296">
        <v>0</v>
      </c>
      <c r="D48" s="296">
        <v>0</v>
      </c>
      <c r="E48" s="296">
        <v>2</v>
      </c>
      <c r="F48" s="296">
        <v>2</v>
      </c>
      <c r="G48" s="296">
        <v>0</v>
      </c>
      <c r="H48" s="296">
        <v>0</v>
      </c>
      <c r="I48" s="296">
        <v>1</v>
      </c>
      <c r="J48" s="296">
        <v>0</v>
      </c>
      <c r="K48" s="296">
        <v>0</v>
      </c>
      <c r="L48" s="296">
        <v>0</v>
      </c>
      <c r="M48" s="296">
        <v>0</v>
      </c>
      <c r="N48" s="296">
        <v>0</v>
      </c>
      <c r="O48" s="296">
        <v>0</v>
      </c>
      <c r="P48" s="296">
        <v>0</v>
      </c>
      <c r="Q48" s="296">
        <v>1</v>
      </c>
    </row>
    <row r="49" spans="1:17" x14ac:dyDescent="0.25">
      <c r="A49" t="s">
        <v>45</v>
      </c>
      <c r="B49" s="296">
        <v>6</v>
      </c>
      <c r="C49" s="296">
        <v>5</v>
      </c>
      <c r="D49" s="296">
        <v>4</v>
      </c>
      <c r="E49" s="296">
        <v>3</v>
      </c>
      <c r="F49" s="296">
        <v>1</v>
      </c>
      <c r="G49" s="296">
        <v>1</v>
      </c>
      <c r="H49" s="296">
        <v>2</v>
      </c>
      <c r="I49" s="296">
        <v>2</v>
      </c>
      <c r="J49" s="296">
        <v>3</v>
      </c>
      <c r="K49" s="296">
        <v>3</v>
      </c>
      <c r="L49" s="296">
        <v>3</v>
      </c>
      <c r="M49" s="296">
        <v>3</v>
      </c>
      <c r="N49" s="296">
        <v>8</v>
      </c>
      <c r="O49" s="296">
        <v>2</v>
      </c>
      <c r="P49" s="296">
        <v>1</v>
      </c>
      <c r="Q49" s="296">
        <v>1</v>
      </c>
    </row>
    <row r="50" spans="1:17" x14ac:dyDescent="0.25">
      <c r="A50" t="s">
        <v>46</v>
      </c>
      <c r="B50" s="296">
        <v>14</v>
      </c>
      <c r="C50" s="296">
        <v>9</v>
      </c>
      <c r="D50" s="296">
        <v>2</v>
      </c>
      <c r="E50" s="296">
        <v>7</v>
      </c>
      <c r="F50" s="296">
        <v>6</v>
      </c>
      <c r="G50" s="296">
        <v>7</v>
      </c>
      <c r="H50" s="296">
        <v>8</v>
      </c>
      <c r="I50" s="296">
        <v>5</v>
      </c>
      <c r="J50" s="296">
        <v>5</v>
      </c>
      <c r="K50" s="296">
        <v>12</v>
      </c>
      <c r="L50" s="296">
        <v>13</v>
      </c>
      <c r="M50" s="296">
        <v>12</v>
      </c>
      <c r="N50" s="296">
        <v>15</v>
      </c>
      <c r="O50" s="296">
        <v>6</v>
      </c>
      <c r="P50" s="296">
        <v>5</v>
      </c>
      <c r="Q50" s="296">
        <v>3</v>
      </c>
    </row>
    <row r="51" spans="1:17" x14ac:dyDescent="0.25">
      <c r="A51" t="s">
        <v>47</v>
      </c>
      <c r="B51" s="296">
        <v>16</v>
      </c>
      <c r="C51" s="296">
        <v>14</v>
      </c>
      <c r="D51" s="296">
        <v>6</v>
      </c>
      <c r="E51" s="296">
        <v>6</v>
      </c>
      <c r="F51" s="296">
        <v>6</v>
      </c>
      <c r="G51" s="296">
        <v>12</v>
      </c>
      <c r="H51" s="296">
        <v>8</v>
      </c>
      <c r="I51" s="296">
        <v>8</v>
      </c>
      <c r="J51" s="296">
        <v>8</v>
      </c>
      <c r="K51" s="296">
        <v>11</v>
      </c>
      <c r="L51" s="296">
        <v>11</v>
      </c>
      <c r="M51" s="296">
        <v>6</v>
      </c>
      <c r="N51" s="296">
        <v>6</v>
      </c>
      <c r="O51" s="296">
        <v>9</v>
      </c>
      <c r="P51" s="296">
        <v>13</v>
      </c>
      <c r="Q51" s="296">
        <v>12</v>
      </c>
    </row>
    <row r="52" spans="1:17" x14ac:dyDescent="0.25">
      <c r="A52" t="s">
        <v>48</v>
      </c>
      <c r="B52" s="296">
        <v>2</v>
      </c>
      <c r="C52" s="296">
        <v>2</v>
      </c>
      <c r="D52" s="296">
        <v>2</v>
      </c>
      <c r="E52" s="296">
        <v>1</v>
      </c>
      <c r="F52" s="296">
        <v>1</v>
      </c>
      <c r="G52" s="296">
        <v>4</v>
      </c>
      <c r="H52" s="296">
        <v>5</v>
      </c>
      <c r="I52" s="296">
        <v>4</v>
      </c>
      <c r="J52" s="296">
        <v>3</v>
      </c>
      <c r="K52" s="296">
        <v>3</v>
      </c>
      <c r="L52" s="296">
        <v>1</v>
      </c>
      <c r="M52" s="296">
        <v>1</v>
      </c>
      <c r="N52" s="296">
        <v>0</v>
      </c>
      <c r="O52" s="296">
        <v>2</v>
      </c>
      <c r="P52" s="296">
        <v>1</v>
      </c>
      <c r="Q52" s="296">
        <v>3</v>
      </c>
    </row>
    <row r="53" spans="1:17" x14ac:dyDescent="0.25">
      <c r="A53" t="s">
        <v>49</v>
      </c>
      <c r="B53" s="296">
        <v>72</v>
      </c>
      <c r="C53" s="296">
        <v>58</v>
      </c>
      <c r="D53" s="296">
        <v>66</v>
      </c>
      <c r="E53" s="296">
        <v>61</v>
      </c>
      <c r="F53" s="296">
        <v>44</v>
      </c>
      <c r="G53" s="296">
        <v>40</v>
      </c>
      <c r="H53" s="296">
        <v>55</v>
      </c>
      <c r="I53" s="296">
        <v>64</v>
      </c>
      <c r="J53" s="296">
        <v>56</v>
      </c>
      <c r="K53" s="296">
        <v>42</v>
      </c>
      <c r="L53" s="296">
        <v>61</v>
      </c>
      <c r="M53" s="296">
        <v>65</v>
      </c>
      <c r="N53" s="296">
        <v>50</v>
      </c>
      <c r="O53" s="296">
        <v>63</v>
      </c>
      <c r="P53" s="296">
        <v>65</v>
      </c>
      <c r="Q53" s="296">
        <v>68</v>
      </c>
    </row>
    <row r="54" spans="1:17" x14ac:dyDescent="0.25">
      <c r="A54" t="s">
        <v>50</v>
      </c>
      <c r="B54" s="296">
        <v>76</v>
      </c>
      <c r="C54" s="296">
        <v>67</v>
      </c>
      <c r="D54" s="296">
        <v>53</v>
      </c>
      <c r="E54" s="296">
        <v>53</v>
      </c>
      <c r="F54" s="296">
        <v>60</v>
      </c>
      <c r="G54" s="296">
        <v>67</v>
      </c>
      <c r="H54" s="296">
        <v>74</v>
      </c>
      <c r="I54" s="296">
        <v>65</v>
      </c>
      <c r="J54" s="296">
        <v>74</v>
      </c>
      <c r="K54" s="296">
        <v>61</v>
      </c>
      <c r="L54" s="296">
        <v>51</v>
      </c>
      <c r="M54" s="296">
        <v>43</v>
      </c>
      <c r="N54" s="296">
        <v>49</v>
      </c>
      <c r="O54" s="296">
        <v>47</v>
      </c>
      <c r="P54" s="296">
        <v>52</v>
      </c>
      <c r="Q54" s="296">
        <v>54</v>
      </c>
    </row>
    <row r="55" spans="1:17" x14ac:dyDescent="0.25">
      <c r="A55" t="s">
        <v>51</v>
      </c>
      <c r="B55" s="296">
        <v>0</v>
      </c>
      <c r="C55" s="296">
        <v>0</v>
      </c>
      <c r="D55" s="296">
        <v>0</v>
      </c>
      <c r="E55" s="296">
        <v>0</v>
      </c>
      <c r="F55" s="296">
        <v>0</v>
      </c>
      <c r="G55" s="296">
        <v>0</v>
      </c>
      <c r="H55" s="296">
        <v>0</v>
      </c>
      <c r="I55" s="296">
        <v>0</v>
      </c>
      <c r="J55" s="296">
        <v>0</v>
      </c>
      <c r="K55" s="296">
        <v>0</v>
      </c>
      <c r="L55" s="296">
        <v>0</v>
      </c>
      <c r="M55" s="296">
        <v>0</v>
      </c>
      <c r="N55" s="296">
        <v>0</v>
      </c>
      <c r="O55" s="296">
        <v>0</v>
      </c>
      <c r="P55" s="296">
        <v>0</v>
      </c>
      <c r="Q55" s="296">
        <v>0</v>
      </c>
    </row>
    <row r="56" spans="1:17" x14ac:dyDescent="0.25">
      <c r="A56" t="s">
        <v>52</v>
      </c>
      <c r="B56" s="296">
        <v>25</v>
      </c>
      <c r="C56" s="296">
        <v>28</v>
      </c>
      <c r="D56" s="296">
        <v>29</v>
      </c>
      <c r="E56" s="296">
        <v>31</v>
      </c>
      <c r="F56" s="296">
        <v>33</v>
      </c>
      <c r="G56" s="296">
        <v>35</v>
      </c>
      <c r="H56" s="296">
        <v>34</v>
      </c>
      <c r="I56" s="296">
        <v>34</v>
      </c>
      <c r="J56" s="296">
        <v>31</v>
      </c>
      <c r="K56" s="296">
        <v>18</v>
      </c>
      <c r="L56" s="296">
        <v>22</v>
      </c>
      <c r="M56" s="296">
        <v>23</v>
      </c>
      <c r="N56" s="296">
        <v>20</v>
      </c>
      <c r="O56" s="296">
        <v>19</v>
      </c>
      <c r="P56" s="296">
        <v>17</v>
      </c>
      <c r="Q56" s="296">
        <v>22</v>
      </c>
    </row>
    <row r="57" spans="1:17" x14ac:dyDescent="0.25">
      <c r="A57" t="s">
        <v>53</v>
      </c>
      <c r="B57" s="296">
        <v>168</v>
      </c>
      <c r="C57" s="296">
        <v>153</v>
      </c>
      <c r="D57" s="296">
        <v>131</v>
      </c>
      <c r="E57" s="296">
        <v>117</v>
      </c>
      <c r="F57" s="296">
        <v>138</v>
      </c>
      <c r="G57" s="296">
        <v>120</v>
      </c>
      <c r="H57" s="296">
        <v>114</v>
      </c>
      <c r="I57" s="296">
        <v>108</v>
      </c>
      <c r="J57" s="296">
        <v>95</v>
      </c>
      <c r="K57" s="296">
        <v>92</v>
      </c>
      <c r="L57" s="296">
        <v>73</v>
      </c>
      <c r="M57" s="296">
        <v>61</v>
      </c>
      <c r="N57" s="296">
        <v>73</v>
      </c>
      <c r="O57" s="296">
        <v>72</v>
      </c>
      <c r="P57" s="296">
        <v>63</v>
      </c>
      <c r="Q57" s="296">
        <v>57</v>
      </c>
    </row>
    <row r="58" spans="1:17" x14ac:dyDescent="0.25">
      <c r="A58" t="s">
        <v>54</v>
      </c>
      <c r="B58" s="296">
        <v>25</v>
      </c>
      <c r="C58" s="296">
        <v>20</v>
      </c>
      <c r="D58" s="296">
        <v>19</v>
      </c>
      <c r="E58" s="296">
        <v>14</v>
      </c>
      <c r="F58" s="296">
        <v>19</v>
      </c>
      <c r="G58" s="296">
        <v>16</v>
      </c>
      <c r="H58" s="296">
        <v>25</v>
      </c>
      <c r="I58" s="296">
        <v>16</v>
      </c>
      <c r="J58" s="296">
        <v>13</v>
      </c>
      <c r="K58" s="296">
        <v>11</v>
      </c>
      <c r="L58" s="296">
        <v>13</v>
      </c>
      <c r="M58" s="296">
        <v>9</v>
      </c>
      <c r="N58" s="296">
        <v>8</v>
      </c>
      <c r="O58" s="296">
        <v>5</v>
      </c>
      <c r="P58" s="296">
        <v>8</v>
      </c>
      <c r="Q58" s="296">
        <v>9</v>
      </c>
    </row>
    <row r="59" spans="1:17" x14ac:dyDescent="0.25">
      <c r="A59" t="s">
        <v>55</v>
      </c>
      <c r="B59" s="296">
        <v>4</v>
      </c>
      <c r="C59" s="296">
        <v>3</v>
      </c>
      <c r="D59" s="296">
        <v>7</v>
      </c>
      <c r="E59" s="296">
        <v>3</v>
      </c>
      <c r="F59" s="296">
        <v>7</v>
      </c>
      <c r="G59" s="296">
        <v>11</v>
      </c>
      <c r="H59" s="296">
        <v>11</v>
      </c>
      <c r="I59" s="296">
        <v>11</v>
      </c>
      <c r="J59" s="296">
        <v>7</v>
      </c>
      <c r="K59" s="296">
        <v>10</v>
      </c>
      <c r="L59" s="296">
        <v>11</v>
      </c>
      <c r="M59" s="296">
        <v>5</v>
      </c>
      <c r="N59" s="296">
        <v>8</v>
      </c>
      <c r="O59" s="296">
        <v>3</v>
      </c>
      <c r="P59" s="296">
        <v>4</v>
      </c>
      <c r="Q59" s="296">
        <v>5</v>
      </c>
    </row>
    <row r="60" spans="1:17" x14ac:dyDescent="0.25">
      <c r="A60" t="s">
        <v>56</v>
      </c>
      <c r="B60" s="296">
        <v>1</v>
      </c>
      <c r="C60" s="296">
        <v>0</v>
      </c>
      <c r="D60" s="296">
        <v>3</v>
      </c>
      <c r="E60" s="296">
        <v>2</v>
      </c>
      <c r="F60" s="296">
        <v>2</v>
      </c>
      <c r="G60" s="296">
        <v>1</v>
      </c>
      <c r="H60" s="296">
        <v>1</v>
      </c>
      <c r="I60" s="296">
        <v>1</v>
      </c>
      <c r="J60" s="296">
        <v>3</v>
      </c>
      <c r="K60" s="296">
        <v>2</v>
      </c>
      <c r="L60" s="296">
        <v>2</v>
      </c>
      <c r="M60" s="296">
        <v>1</v>
      </c>
      <c r="N60" s="296">
        <v>0</v>
      </c>
      <c r="O60" s="296">
        <v>2</v>
      </c>
      <c r="P60" s="296">
        <v>2</v>
      </c>
      <c r="Q60" s="296">
        <v>5</v>
      </c>
    </row>
    <row r="61" spans="1:17" x14ac:dyDescent="0.25">
      <c r="A61" t="s">
        <v>57</v>
      </c>
      <c r="B61" s="296">
        <v>4</v>
      </c>
      <c r="C61" s="296">
        <v>2</v>
      </c>
      <c r="D61" s="296">
        <v>2</v>
      </c>
      <c r="E61" s="296">
        <v>2</v>
      </c>
      <c r="F61" s="296">
        <v>1</v>
      </c>
      <c r="G61" s="296">
        <v>3</v>
      </c>
      <c r="H61" s="296">
        <v>3</v>
      </c>
      <c r="I61" s="296">
        <v>1</v>
      </c>
      <c r="J61" s="296">
        <v>1</v>
      </c>
      <c r="K61" s="296">
        <v>0</v>
      </c>
      <c r="L61" s="296">
        <v>1</v>
      </c>
      <c r="M61" s="296">
        <v>5</v>
      </c>
      <c r="N61" s="296">
        <v>2</v>
      </c>
      <c r="O61" s="296">
        <v>3</v>
      </c>
      <c r="P61" s="296">
        <v>2</v>
      </c>
      <c r="Q61" s="296">
        <v>2</v>
      </c>
    </row>
    <row r="62" spans="1:17" x14ac:dyDescent="0.25">
      <c r="A62" t="s">
        <v>58</v>
      </c>
      <c r="B62" s="296">
        <v>5</v>
      </c>
      <c r="C62" s="296">
        <v>1</v>
      </c>
      <c r="D62" s="296">
        <v>1</v>
      </c>
      <c r="E62" s="296">
        <v>1</v>
      </c>
      <c r="F62" s="296">
        <v>3</v>
      </c>
      <c r="G62" s="296">
        <v>2</v>
      </c>
      <c r="H62" s="296">
        <v>2</v>
      </c>
      <c r="I62" s="296">
        <v>2</v>
      </c>
      <c r="J62" s="296">
        <v>2</v>
      </c>
      <c r="K62" s="296">
        <v>3</v>
      </c>
      <c r="L62" s="296">
        <v>6</v>
      </c>
      <c r="M62" s="296">
        <v>3</v>
      </c>
      <c r="N62" s="296">
        <v>2</v>
      </c>
      <c r="O62" s="296">
        <v>6</v>
      </c>
      <c r="P62" s="296">
        <v>8</v>
      </c>
      <c r="Q62" s="296">
        <v>1</v>
      </c>
    </row>
    <row r="63" spans="1:17" x14ac:dyDescent="0.25">
      <c r="A63" t="s">
        <v>59</v>
      </c>
      <c r="B63" s="296">
        <v>25</v>
      </c>
      <c r="C63" s="296">
        <v>21</v>
      </c>
      <c r="D63" s="296">
        <v>8</v>
      </c>
      <c r="E63" s="296">
        <v>7</v>
      </c>
      <c r="F63" s="296">
        <v>8</v>
      </c>
      <c r="G63" s="296">
        <v>12</v>
      </c>
      <c r="H63" s="296">
        <v>11</v>
      </c>
      <c r="I63" s="296">
        <v>13</v>
      </c>
      <c r="J63" s="296">
        <v>14</v>
      </c>
      <c r="K63" s="296">
        <v>10</v>
      </c>
      <c r="L63" s="296">
        <v>11</v>
      </c>
      <c r="M63" s="296">
        <v>9</v>
      </c>
      <c r="N63" s="296">
        <v>8</v>
      </c>
      <c r="O63" s="296">
        <v>3</v>
      </c>
      <c r="P63" s="296">
        <v>6</v>
      </c>
      <c r="Q63" s="296">
        <v>6</v>
      </c>
    </row>
    <row r="64" spans="1:17" x14ac:dyDescent="0.25">
      <c r="A64" t="s">
        <v>60</v>
      </c>
      <c r="B64" s="296">
        <v>0</v>
      </c>
      <c r="C64" s="296">
        <v>0</v>
      </c>
      <c r="D64" s="296">
        <v>0</v>
      </c>
      <c r="E64" s="296">
        <v>0</v>
      </c>
      <c r="F64" s="296">
        <v>0</v>
      </c>
      <c r="G64" s="296">
        <v>0</v>
      </c>
      <c r="H64" s="296">
        <v>1</v>
      </c>
      <c r="I64" s="296">
        <v>0</v>
      </c>
      <c r="J64" s="296">
        <v>0</v>
      </c>
      <c r="K64" s="296">
        <v>0</v>
      </c>
      <c r="L64" s="296">
        <v>1</v>
      </c>
      <c r="M64" s="296">
        <v>1</v>
      </c>
      <c r="N64" s="296">
        <v>0</v>
      </c>
      <c r="O64" s="296">
        <v>0</v>
      </c>
      <c r="P64" s="296">
        <v>1</v>
      </c>
      <c r="Q64" s="296">
        <v>0</v>
      </c>
    </row>
    <row r="65" spans="1:17" x14ac:dyDescent="0.25">
      <c r="A65" t="s">
        <v>61</v>
      </c>
      <c r="B65" s="296">
        <v>47</v>
      </c>
      <c r="C65" s="296">
        <v>47</v>
      </c>
      <c r="D65" s="296">
        <v>42</v>
      </c>
      <c r="E65" s="296">
        <v>38</v>
      </c>
      <c r="F65" s="296">
        <v>30</v>
      </c>
      <c r="G65" s="296">
        <v>38</v>
      </c>
      <c r="H65" s="296">
        <v>27</v>
      </c>
      <c r="I65" s="296">
        <v>33</v>
      </c>
      <c r="J65" s="296">
        <v>30</v>
      </c>
      <c r="K65" s="296">
        <v>29</v>
      </c>
      <c r="L65" s="296">
        <v>27</v>
      </c>
      <c r="M65" s="296">
        <v>33</v>
      </c>
      <c r="N65" s="296">
        <v>37</v>
      </c>
      <c r="O65" s="296">
        <v>35</v>
      </c>
      <c r="P65" s="296">
        <v>42</v>
      </c>
      <c r="Q65" s="296">
        <v>37</v>
      </c>
    </row>
    <row r="66" spans="1:17" x14ac:dyDescent="0.25">
      <c r="A66" t="s">
        <v>62</v>
      </c>
      <c r="B66" s="296">
        <v>0</v>
      </c>
      <c r="C66" s="296">
        <v>0</v>
      </c>
      <c r="D66" s="296">
        <v>0</v>
      </c>
      <c r="E66" s="296">
        <v>0</v>
      </c>
      <c r="F66" s="296">
        <v>0</v>
      </c>
      <c r="G66" s="296">
        <v>0</v>
      </c>
      <c r="H66" s="296">
        <v>0</v>
      </c>
      <c r="I66" s="296">
        <v>0</v>
      </c>
      <c r="J66" s="296">
        <v>0</v>
      </c>
      <c r="K66" s="296">
        <v>0</v>
      </c>
      <c r="L66" s="296">
        <v>0</v>
      </c>
      <c r="M66" s="296">
        <v>0</v>
      </c>
      <c r="N66" s="296">
        <v>0</v>
      </c>
      <c r="O66" s="296">
        <v>0</v>
      </c>
      <c r="P66" s="296">
        <v>0</v>
      </c>
      <c r="Q66" s="296">
        <v>0</v>
      </c>
    </row>
    <row r="67" spans="1:17" x14ac:dyDescent="0.25">
      <c r="A67" t="s">
        <v>63</v>
      </c>
      <c r="B67" s="296">
        <v>8</v>
      </c>
      <c r="C67" s="296">
        <v>9</v>
      </c>
      <c r="D67" s="296">
        <v>8</v>
      </c>
      <c r="E67" s="296">
        <v>10</v>
      </c>
      <c r="F67" s="296">
        <v>12</v>
      </c>
      <c r="G67" s="296">
        <v>11</v>
      </c>
      <c r="H67" s="296">
        <v>14</v>
      </c>
      <c r="I67" s="296">
        <v>14</v>
      </c>
      <c r="J67" s="296">
        <v>13</v>
      </c>
      <c r="K67" s="296">
        <v>15</v>
      </c>
      <c r="L67" s="296">
        <v>20</v>
      </c>
      <c r="M67" s="296">
        <v>12</v>
      </c>
      <c r="N67" s="296">
        <v>16</v>
      </c>
      <c r="O67" s="296">
        <v>14</v>
      </c>
      <c r="P67" s="296">
        <v>19</v>
      </c>
      <c r="Q67" s="296">
        <v>16</v>
      </c>
    </row>
    <row r="68" spans="1:17" x14ac:dyDescent="0.25">
      <c r="A68" t="s">
        <v>64</v>
      </c>
      <c r="B68" s="296">
        <v>0</v>
      </c>
      <c r="C68" s="296">
        <v>1</v>
      </c>
      <c r="D68" s="296">
        <v>5</v>
      </c>
      <c r="E68" s="296">
        <v>3</v>
      </c>
      <c r="F68" s="296">
        <v>8</v>
      </c>
      <c r="G68" s="296">
        <v>7</v>
      </c>
      <c r="H68" s="296">
        <v>6</v>
      </c>
      <c r="I68" s="296">
        <v>10</v>
      </c>
      <c r="J68" s="296">
        <v>4</v>
      </c>
      <c r="K68" s="296">
        <v>3</v>
      </c>
      <c r="L68" s="296">
        <v>4</v>
      </c>
      <c r="M68" s="296">
        <v>5</v>
      </c>
      <c r="N68" s="296">
        <v>4</v>
      </c>
      <c r="O68" s="296">
        <v>4</v>
      </c>
      <c r="P68" s="296">
        <v>6</v>
      </c>
      <c r="Q68" s="296">
        <v>6</v>
      </c>
    </row>
    <row r="69" spans="1:17" x14ac:dyDescent="0.25">
      <c r="A69" t="s">
        <v>65</v>
      </c>
      <c r="B69" s="296">
        <v>22</v>
      </c>
      <c r="C69" s="296">
        <v>16</v>
      </c>
      <c r="D69" s="296">
        <v>19</v>
      </c>
      <c r="E69" s="296">
        <v>26</v>
      </c>
      <c r="F69" s="296">
        <v>21</v>
      </c>
      <c r="G69" s="296">
        <v>23</v>
      </c>
      <c r="H69" s="296">
        <v>41</v>
      </c>
      <c r="I69" s="296">
        <v>36</v>
      </c>
      <c r="J69" s="296">
        <v>44</v>
      </c>
      <c r="K69" s="296">
        <v>37</v>
      </c>
      <c r="L69" s="296">
        <v>32</v>
      </c>
      <c r="M69" s="296">
        <v>35</v>
      </c>
      <c r="N69" s="296">
        <v>32</v>
      </c>
      <c r="O69" s="296">
        <v>36</v>
      </c>
      <c r="P69" s="296">
        <v>30</v>
      </c>
      <c r="Q69" s="296">
        <v>30</v>
      </c>
    </row>
    <row r="70" spans="1:17" x14ac:dyDescent="0.25">
      <c r="A70" t="s">
        <v>66</v>
      </c>
      <c r="B70" s="296">
        <v>7</v>
      </c>
      <c r="C70" s="296">
        <v>6</v>
      </c>
      <c r="D70" s="296">
        <v>7</v>
      </c>
      <c r="E70" s="296">
        <v>8</v>
      </c>
      <c r="F70" s="296">
        <v>6</v>
      </c>
      <c r="G70" s="296">
        <v>4</v>
      </c>
      <c r="H70" s="296">
        <v>3</v>
      </c>
      <c r="I70" s="296">
        <v>3</v>
      </c>
      <c r="J70" s="296">
        <v>3</v>
      </c>
      <c r="K70" s="296">
        <v>7</v>
      </c>
      <c r="L70" s="296">
        <v>5</v>
      </c>
      <c r="M70" s="296">
        <v>5</v>
      </c>
      <c r="N70" s="296">
        <v>6</v>
      </c>
      <c r="O70" s="296">
        <v>4</v>
      </c>
      <c r="P70" s="296">
        <v>3</v>
      </c>
      <c r="Q70" s="296">
        <v>3</v>
      </c>
    </row>
    <row r="71" spans="1:17" x14ac:dyDescent="0.25">
      <c r="A71" t="s">
        <v>67</v>
      </c>
      <c r="B71" s="296">
        <v>3</v>
      </c>
      <c r="C71" s="296">
        <v>8</v>
      </c>
      <c r="D71" s="296">
        <v>4</v>
      </c>
      <c r="E71" s="296">
        <v>2</v>
      </c>
      <c r="F71" s="296">
        <v>1</v>
      </c>
      <c r="G71" s="296">
        <v>3</v>
      </c>
      <c r="H71" s="296">
        <v>2</v>
      </c>
      <c r="I71" s="296">
        <v>5</v>
      </c>
      <c r="J71" s="296">
        <v>1</v>
      </c>
      <c r="K71" s="296">
        <v>0</v>
      </c>
      <c r="L71" s="296">
        <v>0</v>
      </c>
      <c r="M71" s="296">
        <v>2</v>
      </c>
      <c r="N71" s="296">
        <v>3</v>
      </c>
      <c r="O71" s="296">
        <v>1</v>
      </c>
      <c r="P71" s="296">
        <v>0</v>
      </c>
      <c r="Q71" s="296">
        <v>0</v>
      </c>
    </row>
    <row r="72" spans="1:17" x14ac:dyDescent="0.25">
      <c r="A72" t="s">
        <v>68</v>
      </c>
      <c r="B72" s="296">
        <v>8</v>
      </c>
      <c r="C72" s="296">
        <v>6</v>
      </c>
      <c r="D72" s="296">
        <v>7</v>
      </c>
      <c r="E72" s="296">
        <v>10</v>
      </c>
      <c r="F72" s="296">
        <v>9</v>
      </c>
      <c r="G72" s="296">
        <v>6</v>
      </c>
      <c r="H72" s="296">
        <v>7</v>
      </c>
      <c r="I72" s="296">
        <v>7</v>
      </c>
      <c r="J72" s="296">
        <v>8</v>
      </c>
      <c r="K72" s="296">
        <v>8</v>
      </c>
      <c r="L72" s="296">
        <v>4</v>
      </c>
      <c r="M72" s="296">
        <v>9</v>
      </c>
      <c r="N72" s="296">
        <v>4</v>
      </c>
      <c r="O72" s="296">
        <v>6</v>
      </c>
      <c r="P72" s="296">
        <v>5</v>
      </c>
      <c r="Q72" s="296">
        <v>7</v>
      </c>
    </row>
    <row r="73" spans="1:17" x14ac:dyDescent="0.25">
      <c r="A73" t="s">
        <v>69</v>
      </c>
      <c r="B73" s="296">
        <v>3</v>
      </c>
      <c r="C73" s="296">
        <v>5</v>
      </c>
      <c r="D73" s="296">
        <v>8</v>
      </c>
      <c r="E73" s="296">
        <v>9</v>
      </c>
      <c r="F73" s="296">
        <v>4</v>
      </c>
      <c r="G73" s="296">
        <v>3</v>
      </c>
      <c r="H73" s="296">
        <v>2</v>
      </c>
      <c r="I73" s="296">
        <v>1</v>
      </c>
      <c r="J73" s="296">
        <v>0</v>
      </c>
      <c r="K73" s="296">
        <v>8</v>
      </c>
      <c r="L73" s="296">
        <v>5</v>
      </c>
      <c r="M73" s="296">
        <v>4</v>
      </c>
      <c r="N73" s="296">
        <v>5</v>
      </c>
      <c r="O73" s="296">
        <v>0</v>
      </c>
      <c r="P73" s="296">
        <v>1</v>
      </c>
      <c r="Q73" s="296">
        <v>6</v>
      </c>
    </row>
    <row r="74" spans="1:17" x14ac:dyDescent="0.25">
      <c r="A74" t="s">
        <v>70</v>
      </c>
      <c r="B74" s="296">
        <v>12</v>
      </c>
      <c r="C74" s="296">
        <v>20</v>
      </c>
      <c r="D74" s="296">
        <v>22</v>
      </c>
      <c r="E74" s="296">
        <v>10</v>
      </c>
      <c r="F74" s="296">
        <v>7</v>
      </c>
      <c r="G74" s="296">
        <v>8</v>
      </c>
      <c r="H74" s="296">
        <v>13</v>
      </c>
      <c r="I74" s="296">
        <v>19</v>
      </c>
      <c r="J74" s="296">
        <v>10</v>
      </c>
      <c r="K74" s="296">
        <v>12</v>
      </c>
      <c r="L74" s="296">
        <v>8</v>
      </c>
      <c r="M74" s="296">
        <v>9</v>
      </c>
      <c r="N74" s="296">
        <v>14</v>
      </c>
      <c r="O74" s="296">
        <v>18</v>
      </c>
      <c r="P74" s="296">
        <v>13</v>
      </c>
      <c r="Q74" s="296">
        <v>18</v>
      </c>
    </row>
    <row r="75" spans="1:17" x14ac:dyDescent="0.25">
      <c r="A75" t="s">
        <v>71</v>
      </c>
      <c r="B75" s="296">
        <v>10</v>
      </c>
      <c r="C75" s="296">
        <v>12</v>
      </c>
      <c r="D75" s="296">
        <v>10</v>
      </c>
      <c r="E75" s="296">
        <v>9</v>
      </c>
      <c r="F75" s="296">
        <v>10</v>
      </c>
      <c r="G75" s="296">
        <v>11</v>
      </c>
      <c r="H75" s="296">
        <v>6</v>
      </c>
      <c r="I75" s="296">
        <v>5</v>
      </c>
      <c r="J75" s="296">
        <v>5</v>
      </c>
      <c r="K75" s="296">
        <v>6</v>
      </c>
      <c r="L75" s="296">
        <v>6</v>
      </c>
      <c r="M75" s="296">
        <v>3</v>
      </c>
      <c r="N75" s="296">
        <v>5</v>
      </c>
      <c r="O75" s="296">
        <v>2</v>
      </c>
      <c r="P75" s="296">
        <v>4</v>
      </c>
      <c r="Q75" s="296">
        <v>3</v>
      </c>
    </row>
    <row r="76" spans="1:17" x14ac:dyDescent="0.25">
      <c r="A76" t="s">
        <v>72</v>
      </c>
      <c r="B76" s="296">
        <v>6</v>
      </c>
      <c r="C76" s="296">
        <v>11</v>
      </c>
      <c r="D76" s="296">
        <v>7</v>
      </c>
      <c r="E76" s="296">
        <v>7</v>
      </c>
      <c r="F76" s="296">
        <v>7</v>
      </c>
      <c r="G76" s="296">
        <v>3</v>
      </c>
      <c r="H76" s="296">
        <v>1</v>
      </c>
      <c r="I76" s="296">
        <v>3</v>
      </c>
      <c r="J76" s="296">
        <v>3</v>
      </c>
      <c r="K76" s="296">
        <v>2</v>
      </c>
      <c r="L76" s="296">
        <v>3</v>
      </c>
      <c r="M76" s="296">
        <v>4</v>
      </c>
      <c r="N76" s="296">
        <v>1</v>
      </c>
      <c r="O76" s="296">
        <v>1</v>
      </c>
      <c r="P76" s="296">
        <v>0</v>
      </c>
      <c r="Q76" s="296">
        <v>0</v>
      </c>
    </row>
    <row r="77" spans="1:17" x14ac:dyDescent="0.25">
      <c r="A77" t="s">
        <v>73</v>
      </c>
      <c r="B77" s="296">
        <v>10</v>
      </c>
      <c r="C77" s="296">
        <v>7</v>
      </c>
      <c r="D77" s="296">
        <v>6</v>
      </c>
      <c r="E77" s="296">
        <v>6</v>
      </c>
      <c r="F77" s="296">
        <v>8</v>
      </c>
      <c r="G77" s="296">
        <v>6</v>
      </c>
      <c r="H77" s="296">
        <v>8</v>
      </c>
      <c r="I77" s="296">
        <v>8</v>
      </c>
      <c r="J77" s="296">
        <v>5</v>
      </c>
      <c r="K77" s="296">
        <v>8</v>
      </c>
      <c r="L77" s="296">
        <v>6</v>
      </c>
      <c r="M77" s="296">
        <v>6</v>
      </c>
      <c r="N77" s="296">
        <v>3</v>
      </c>
      <c r="O77" s="296">
        <v>3</v>
      </c>
      <c r="P77" s="296">
        <v>2</v>
      </c>
      <c r="Q77" s="296">
        <v>3</v>
      </c>
    </row>
    <row r="78" spans="1:17" x14ac:dyDescent="0.25">
      <c r="A78" t="s">
        <v>74</v>
      </c>
      <c r="B78" s="296">
        <v>7</v>
      </c>
      <c r="C78" s="296">
        <v>5</v>
      </c>
      <c r="D78" s="296">
        <v>13</v>
      </c>
      <c r="E78" s="296">
        <v>3</v>
      </c>
      <c r="F78" s="296">
        <v>1</v>
      </c>
      <c r="G78" s="296">
        <v>6</v>
      </c>
      <c r="H78" s="296">
        <v>4</v>
      </c>
      <c r="I78" s="296">
        <v>5</v>
      </c>
      <c r="J78" s="296">
        <v>4</v>
      </c>
      <c r="K78" s="296">
        <v>2</v>
      </c>
      <c r="L78" s="296">
        <v>3</v>
      </c>
      <c r="M78" s="296">
        <v>2</v>
      </c>
      <c r="N78" s="296">
        <v>3</v>
      </c>
      <c r="O78" s="296">
        <v>2</v>
      </c>
      <c r="P78" s="296">
        <v>7</v>
      </c>
      <c r="Q78" s="296">
        <v>10</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1408</v>
      </c>
    </row>
    <row r="105" spans="1:1" x14ac:dyDescent="0.25">
      <c r="A105" s="636">
        <v>42610.589675925927</v>
      </c>
    </row>
  </sheetData>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7.26953125" style="296" customWidth="1"/>
    <col min="18" max="78" width="8.7265625" style="296"/>
  </cols>
  <sheetData>
    <row r="1" spans="1:17" x14ac:dyDescent="0.25">
      <c r="A1" t="str">
        <f>IF(ISBLANK(A15),"N.A",IF(ISNUMBER(A15),A15,IF(RIGHT(UPPER(TRIM(A15)),6)="MONTHS",UPPER(TRIM(A15)),DATEVALUE(LEFT(A15,FIND("-",A15)-1)))))</f>
        <v>N.A</v>
      </c>
      <c r="B1">
        <f t="shared" ref="B1:Q1" si="0">IF(ISBLANK(B15),"N.A",IF(ISNUMBER(B15),B15,IF(RIGHT(UPPER(TRIM(B15)),6)="MONTHS",UPPER(TRIM(B15)),DATEVALUE(LEFT(B15,FIND("-",B15)-1)))))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IF(ISBLANK(A15),"N.A.",IF(ISNUMBER(A15),A15,IF(RIGHT(UPPER(TRIM(A15)),6)="MONTHS",UPPER(TRIM(A15)),DATEVALUE(A3&amp;"/"&amp;IF(OR(A3=4,A3=6,A3=9,A3=11),30,IF(A3=2,28,31))&amp;"/"&amp;YEAR(RIGHT(A15,LEN(A15)-FIND("-",A15)))))))</f>
        <v>N.A.</v>
      </c>
      <c r="B2">
        <f t="shared" ref="B2:Q2" si="1">IF(ISBLANK(B15),"N.A.",IF(ISNUMBER(B15),B15,IF(RIGHT(UPPER(TRIM(B15)),6)="MONTHS",UPPER(TRIM(B15)),DATEVALUE(B3&amp;"/"&amp;IF(OR(B3=4,B3=6,B3=9,B3=11),30,IF(B3=2,28,31))&amp;"/"&amp;YEAR(RIGHT(B15,LEN(B15)-FIND("-",B15)))))))</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IF(OR(ISBLANK(A15),ISNUMBER(A15),RIGHT(UPPER(TRIM(A15)),6)="MONTHS"),"N.A.",MONTH(RIGHT(A15,LEN(A15)-FIND("-",A15))))</f>
        <v>N.A.</v>
      </c>
      <c r="B3" t="str">
        <f t="shared" ref="B3:Q3" si="2">IF(OR(ISBLANK(B15),ISNUMBER(B15),RIGHT(UPPER(TRIM(B15)),6)="MONTHS"),"N.A.",MONTH(RIGHT(B15,LEN(B15)-FIND("-",B15))))</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1881</v>
      </c>
    </row>
    <row r="12" spans="1:17" x14ac:dyDescent="0.25">
      <c r="A12" t="s">
        <v>1885</v>
      </c>
    </row>
    <row r="14" spans="1:17" x14ac:dyDescent="0.25">
      <c r="B14" s="296" t="s">
        <v>1797</v>
      </c>
    </row>
    <row r="15" spans="1:17" x14ac:dyDescent="0.25">
      <c r="B15" s="296">
        <v>36708</v>
      </c>
      <c r="C15" s="296">
        <v>37073</v>
      </c>
      <c r="D15" s="296">
        <v>37438</v>
      </c>
      <c r="E15" s="296">
        <v>37803</v>
      </c>
      <c r="F15" s="296">
        <v>38169</v>
      </c>
      <c r="G15" s="296">
        <v>38534</v>
      </c>
      <c r="H15" s="296">
        <v>38899</v>
      </c>
      <c r="I15" s="296">
        <v>39264</v>
      </c>
      <c r="J15" s="296">
        <v>39630</v>
      </c>
      <c r="K15" s="296">
        <v>39995</v>
      </c>
      <c r="L15" s="296">
        <v>40360</v>
      </c>
      <c r="M15" s="296">
        <v>40725</v>
      </c>
      <c r="N15" s="296">
        <v>41091</v>
      </c>
      <c r="O15" s="296">
        <v>41456</v>
      </c>
      <c r="P15" s="296">
        <v>41821</v>
      </c>
      <c r="Q15" s="296">
        <v>42186</v>
      </c>
    </row>
    <row r="16" spans="1:17" x14ac:dyDescent="0.25">
      <c r="B16" s="296" t="s">
        <v>1798</v>
      </c>
      <c r="C16" s="296" t="s">
        <v>1798</v>
      </c>
      <c r="D16" s="296" t="s">
        <v>1798</v>
      </c>
      <c r="E16" s="296" t="s">
        <v>1798</v>
      </c>
      <c r="F16" s="296" t="s">
        <v>1798</v>
      </c>
      <c r="G16" s="296" t="s">
        <v>1798</v>
      </c>
      <c r="H16" s="296" t="s">
        <v>1798</v>
      </c>
      <c r="I16" s="296" t="s">
        <v>1798</v>
      </c>
      <c r="J16" s="296" t="s">
        <v>1798</v>
      </c>
      <c r="K16" s="296" t="s">
        <v>1798</v>
      </c>
      <c r="L16" s="296" t="s">
        <v>1798</v>
      </c>
      <c r="M16" s="296" t="s">
        <v>1798</v>
      </c>
      <c r="N16" s="296" t="s">
        <v>1798</v>
      </c>
      <c r="O16" s="296" t="s">
        <v>1798</v>
      </c>
      <c r="P16" s="296" t="s">
        <v>1798</v>
      </c>
      <c r="Q16" s="296" t="s">
        <v>1798</v>
      </c>
    </row>
    <row r="17" spans="1:17" x14ac:dyDescent="0.25">
      <c r="A17" t="s">
        <v>484</v>
      </c>
    </row>
    <row r="18" spans="1:17" x14ac:dyDescent="0.25">
      <c r="A18" t="s">
        <v>485</v>
      </c>
      <c r="B18" s="296">
        <v>51344</v>
      </c>
      <c r="C18" s="296">
        <v>48677</v>
      </c>
      <c r="D18" s="296">
        <v>46421</v>
      </c>
      <c r="E18" s="296">
        <v>44735</v>
      </c>
      <c r="F18" s="296">
        <v>43149</v>
      </c>
      <c r="G18" s="296">
        <v>41780</v>
      </c>
      <c r="H18" s="296">
        <v>40917</v>
      </c>
      <c r="I18" s="296">
        <v>40437</v>
      </c>
      <c r="J18" s="296">
        <v>40154</v>
      </c>
      <c r="K18" s="296">
        <v>39093</v>
      </c>
      <c r="L18" s="296">
        <v>37975</v>
      </c>
      <c r="M18" s="296">
        <v>37148</v>
      </c>
      <c r="N18" s="296">
        <v>36289</v>
      </c>
      <c r="O18" s="296">
        <v>35620</v>
      </c>
      <c r="P18" s="296">
        <v>35119</v>
      </c>
      <c r="Q18" s="296">
        <v>34626</v>
      </c>
    </row>
    <row r="19" spans="1:17" x14ac:dyDescent="0.25">
      <c r="A19" t="s">
        <v>486</v>
      </c>
      <c r="B19" s="296">
        <v>1329</v>
      </c>
      <c r="C19" s="296">
        <v>1231</v>
      </c>
      <c r="D19" s="296">
        <v>1130</v>
      </c>
      <c r="E19" s="296">
        <v>1054</v>
      </c>
      <c r="F19" s="296">
        <v>996</v>
      </c>
      <c r="G19" s="296">
        <v>930</v>
      </c>
      <c r="H19" s="296">
        <v>892</v>
      </c>
      <c r="I19" s="296">
        <v>879</v>
      </c>
      <c r="J19" s="296">
        <v>870</v>
      </c>
      <c r="K19" s="296">
        <v>852</v>
      </c>
      <c r="L19" s="296">
        <v>848</v>
      </c>
      <c r="M19" s="296">
        <v>818</v>
      </c>
      <c r="N19" s="296">
        <v>794</v>
      </c>
      <c r="O19" s="296">
        <v>768</v>
      </c>
      <c r="P19" s="296">
        <v>783</v>
      </c>
      <c r="Q19" s="296">
        <v>766</v>
      </c>
    </row>
    <row r="20" spans="1:17" x14ac:dyDescent="0.25">
      <c r="A20" t="s">
        <v>487</v>
      </c>
      <c r="B20" s="296">
        <v>56</v>
      </c>
      <c r="C20" s="296">
        <v>53</v>
      </c>
      <c r="D20" s="296">
        <v>55</v>
      </c>
      <c r="E20" s="296">
        <v>57</v>
      </c>
      <c r="F20" s="296">
        <v>60</v>
      </c>
      <c r="G20" s="296">
        <v>61</v>
      </c>
      <c r="H20" s="296">
        <v>66</v>
      </c>
      <c r="I20" s="296">
        <v>68</v>
      </c>
      <c r="J20" s="296">
        <v>67</v>
      </c>
      <c r="K20" s="296">
        <v>67</v>
      </c>
      <c r="L20" s="296">
        <v>71</v>
      </c>
      <c r="M20" s="296">
        <v>72</v>
      </c>
      <c r="N20" s="296">
        <v>73</v>
      </c>
      <c r="O20" s="296">
        <v>73</v>
      </c>
      <c r="P20" s="296">
        <v>73</v>
      </c>
      <c r="Q20" s="296">
        <v>74</v>
      </c>
    </row>
    <row r="21" spans="1:17" x14ac:dyDescent="0.25">
      <c r="A21" t="s">
        <v>19</v>
      </c>
      <c r="B21" s="296">
        <v>140</v>
      </c>
      <c r="C21" s="296">
        <v>132</v>
      </c>
      <c r="D21" s="296">
        <v>130</v>
      </c>
      <c r="E21" s="296">
        <v>130</v>
      </c>
      <c r="F21" s="296">
        <v>134</v>
      </c>
      <c r="G21" s="296">
        <v>133</v>
      </c>
      <c r="H21" s="296">
        <v>133</v>
      </c>
      <c r="I21" s="296">
        <v>132</v>
      </c>
      <c r="J21" s="296">
        <v>129</v>
      </c>
      <c r="K21" s="296">
        <v>123</v>
      </c>
      <c r="L21" s="296">
        <v>123</v>
      </c>
      <c r="M21" s="296">
        <v>113</v>
      </c>
      <c r="N21" s="296">
        <v>110</v>
      </c>
      <c r="O21" s="296">
        <v>107</v>
      </c>
      <c r="P21" s="296">
        <v>109</v>
      </c>
      <c r="Q21" s="296">
        <v>103</v>
      </c>
    </row>
    <row r="22" spans="1:17" x14ac:dyDescent="0.25">
      <c r="A22" t="s">
        <v>20</v>
      </c>
      <c r="B22" s="296">
        <v>1175</v>
      </c>
      <c r="C22" s="296">
        <v>1131</v>
      </c>
      <c r="D22" s="296">
        <v>1090</v>
      </c>
      <c r="E22" s="296">
        <v>1079</v>
      </c>
      <c r="F22" s="296">
        <v>1054</v>
      </c>
      <c r="G22" s="296">
        <v>1044</v>
      </c>
      <c r="H22" s="296">
        <v>1042</v>
      </c>
      <c r="I22" s="296">
        <v>1040</v>
      </c>
      <c r="J22" s="296">
        <v>1018</v>
      </c>
      <c r="K22" s="296">
        <v>1014</v>
      </c>
      <c r="L22" s="296">
        <v>927</v>
      </c>
      <c r="M22" s="296">
        <v>903</v>
      </c>
      <c r="N22" s="296">
        <v>874</v>
      </c>
      <c r="O22" s="296">
        <v>848</v>
      </c>
      <c r="P22" s="296">
        <v>839</v>
      </c>
      <c r="Q22" s="296">
        <v>817</v>
      </c>
    </row>
    <row r="23" spans="1:17" x14ac:dyDescent="0.25">
      <c r="A23" t="s">
        <v>21</v>
      </c>
      <c r="B23" s="296">
        <v>173</v>
      </c>
      <c r="C23" s="296">
        <v>160</v>
      </c>
      <c r="D23" s="296">
        <v>151</v>
      </c>
      <c r="E23" s="296">
        <v>143</v>
      </c>
      <c r="F23" s="296">
        <v>140</v>
      </c>
      <c r="G23" s="296">
        <v>140</v>
      </c>
      <c r="H23" s="296">
        <v>140</v>
      </c>
      <c r="I23" s="296">
        <v>142</v>
      </c>
      <c r="J23" s="296">
        <v>134</v>
      </c>
      <c r="K23" s="296">
        <v>128</v>
      </c>
      <c r="L23" s="296">
        <v>108</v>
      </c>
      <c r="M23" s="296">
        <v>103</v>
      </c>
      <c r="N23" s="296">
        <v>97</v>
      </c>
      <c r="O23" s="296">
        <v>92</v>
      </c>
      <c r="P23" s="296">
        <v>91</v>
      </c>
      <c r="Q23" s="296">
        <v>90</v>
      </c>
    </row>
    <row r="24" spans="1:17" x14ac:dyDescent="0.25">
      <c r="A24" t="s">
        <v>22</v>
      </c>
      <c r="B24" s="296">
        <v>108</v>
      </c>
      <c r="C24" s="296">
        <v>104</v>
      </c>
      <c r="D24" s="296">
        <v>97</v>
      </c>
      <c r="E24" s="296">
        <v>93</v>
      </c>
      <c r="F24" s="296">
        <v>96</v>
      </c>
      <c r="G24" s="296">
        <v>95</v>
      </c>
      <c r="H24" s="296">
        <v>95</v>
      </c>
      <c r="I24" s="296">
        <v>96</v>
      </c>
      <c r="J24" s="296">
        <v>96</v>
      </c>
      <c r="K24" s="296">
        <v>108</v>
      </c>
      <c r="L24" s="296">
        <v>113</v>
      </c>
      <c r="M24" s="296">
        <v>116</v>
      </c>
      <c r="N24" s="296">
        <v>118</v>
      </c>
      <c r="O24" s="296">
        <v>114</v>
      </c>
      <c r="P24" s="296">
        <v>105</v>
      </c>
      <c r="Q24" s="296">
        <v>104</v>
      </c>
    </row>
    <row r="25" spans="1:17" x14ac:dyDescent="0.25">
      <c r="A25" t="s">
        <v>23</v>
      </c>
      <c r="B25" s="296">
        <v>905</v>
      </c>
      <c r="C25" s="296">
        <v>849</v>
      </c>
      <c r="D25" s="296">
        <v>791</v>
      </c>
      <c r="E25" s="296">
        <v>760</v>
      </c>
      <c r="F25" s="296">
        <v>727</v>
      </c>
      <c r="G25" s="296">
        <v>707</v>
      </c>
      <c r="H25" s="296">
        <v>699</v>
      </c>
      <c r="I25" s="296">
        <v>696</v>
      </c>
      <c r="J25" s="296">
        <v>686</v>
      </c>
      <c r="K25" s="296">
        <v>664</v>
      </c>
      <c r="L25" s="296">
        <v>633</v>
      </c>
      <c r="M25" s="296">
        <v>611</v>
      </c>
      <c r="N25" s="296">
        <v>590</v>
      </c>
      <c r="O25" s="296">
        <v>569</v>
      </c>
      <c r="P25" s="296">
        <v>545</v>
      </c>
      <c r="Q25" s="296">
        <v>534</v>
      </c>
    </row>
    <row r="26" spans="1:17" x14ac:dyDescent="0.25">
      <c r="A26" t="s">
        <v>24</v>
      </c>
      <c r="B26" s="296">
        <v>629</v>
      </c>
      <c r="C26" s="296">
        <v>610</v>
      </c>
      <c r="D26" s="296">
        <v>598</v>
      </c>
      <c r="E26" s="296">
        <v>583</v>
      </c>
      <c r="F26" s="296">
        <v>575</v>
      </c>
      <c r="G26" s="296">
        <v>569</v>
      </c>
      <c r="H26" s="296">
        <v>567</v>
      </c>
      <c r="I26" s="296">
        <v>583</v>
      </c>
      <c r="J26" s="296">
        <v>602</v>
      </c>
      <c r="K26" s="296">
        <v>627</v>
      </c>
      <c r="L26" s="296">
        <v>630</v>
      </c>
      <c r="M26" s="296">
        <v>637</v>
      </c>
      <c r="N26" s="296">
        <v>640</v>
      </c>
      <c r="O26" s="296">
        <v>639</v>
      </c>
      <c r="P26" s="296">
        <v>619</v>
      </c>
      <c r="Q26" s="296">
        <v>610</v>
      </c>
    </row>
    <row r="27" spans="1:17" x14ac:dyDescent="0.25">
      <c r="A27" t="s">
        <v>25</v>
      </c>
      <c r="B27" s="296">
        <v>381</v>
      </c>
      <c r="C27" s="296">
        <v>381</v>
      </c>
      <c r="D27" s="296">
        <v>366</v>
      </c>
      <c r="E27" s="296">
        <v>362</v>
      </c>
      <c r="F27" s="296">
        <v>354</v>
      </c>
      <c r="G27" s="296">
        <v>351</v>
      </c>
      <c r="H27" s="296">
        <v>355</v>
      </c>
      <c r="I27" s="296">
        <v>357</v>
      </c>
      <c r="J27" s="296">
        <v>364</v>
      </c>
      <c r="K27" s="296">
        <v>355</v>
      </c>
      <c r="L27" s="296">
        <v>365</v>
      </c>
      <c r="M27" s="296">
        <v>352</v>
      </c>
      <c r="N27" s="296">
        <v>345</v>
      </c>
      <c r="O27" s="296">
        <v>331</v>
      </c>
      <c r="P27" s="296">
        <v>317</v>
      </c>
      <c r="Q27" s="296">
        <v>306</v>
      </c>
    </row>
    <row r="28" spans="1:17" x14ac:dyDescent="0.25">
      <c r="A28" t="s">
        <v>26</v>
      </c>
      <c r="B28" s="296">
        <v>2016</v>
      </c>
      <c r="C28" s="296">
        <v>1898</v>
      </c>
      <c r="D28" s="296">
        <v>1825</v>
      </c>
      <c r="E28" s="296">
        <v>1790</v>
      </c>
      <c r="F28" s="296">
        <v>1712</v>
      </c>
      <c r="G28" s="296">
        <v>1675</v>
      </c>
      <c r="H28" s="296">
        <v>1674</v>
      </c>
      <c r="I28" s="296">
        <v>1683</v>
      </c>
      <c r="J28" s="296">
        <v>1698</v>
      </c>
      <c r="K28" s="296">
        <v>1689</v>
      </c>
      <c r="L28" s="296">
        <v>1618</v>
      </c>
      <c r="M28" s="296">
        <v>1597</v>
      </c>
      <c r="N28" s="296">
        <v>1585</v>
      </c>
      <c r="O28" s="296">
        <v>1582</v>
      </c>
      <c r="P28" s="296">
        <v>1564</v>
      </c>
      <c r="Q28" s="296">
        <v>1558</v>
      </c>
    </row>
    <row r="29" spans="1:17" x14ac:dyDescent="0.25">
      <c r="A29" t="s">
        <v>27</v>
      </c>
      <c r="B29" s="296">
        <v>174</v>
      </c>
      <c r="C29" s="296">
        <v>166</v>
      </c>
      <c r="D29" s="296">
        <v>157</v>
      </c>
      <c r="E29" s="296">
        <v>157</v>
      </c>
      <c r="F29" s="296">
        <v>153</v>
      </c>
      <c r="G29" s="296">
        <v>160</v>
      </c>
      <c r="H29" s="296">
        <v>155</v>
      </c>
      <c r="I29" s="296">
        <v>159</v>
      </c>
      <c r="J29" s="296">
        <v>157</v>
      </c>
      <c r="K29" s="296">
        <v>153</v>
      </c>
      <c r="L29" s="296">
        <v>141</v>
      </c>
      <c r="M29" s="296">
        <v>133</v>
      </c>
      <c r="N29" s="296">
        <v>128</v>
      </c>
      <c r="O29" s="296">
        <v>127</v>
      </c>
      <c r="P29" s="296">
        <v>125</v>
      </c>
      <c r="Q29" s="296">
        <v>127</v>
      </c>
    </row>
    <row r="30" spans="1:17" x14ac:dyDescent="0.25">
      <c r="A30" t="s">
        <v>28</v>
      </c>
      <c r="B30" s="296">
        <v>2397</v>
      </c>
      <c r="C30" s="296">
        <v>2332</v>
      </c>
      <c r="D30" s="296">
        <v>2291</v>
      </c>
      <c r="E30" s="296">
        <v>2257</v>
      </c>
      <c r="F30" s="296">
        <v>2247</v>
      </c>
      <c r="G30" s="296">
        <v>2234</v>
      </c>
      <c r="H30" s="296">
        <v>2235</v>
      </c>
      <c r="I30" s="296">
        <v>2230</v>
      </c>
      <c r="J30" s="296">
        <v>2239</v>
      </c>
      <c r="K30" s="296">
        <v>2253</v>
      </c>
      <c r="L30" s="296">
        <v>2165</v>
      </c>
      <c r="M30" s="296">
        <v>2158</v>
      </c>
      <c r="N30" s="296">
        <v>2121</v>
      </c>
      <c r="O30" s="296">
        <v>2118</v>
      </c>
      <c r="P30" s="296">
        <v>2060</v>
      </c>
      <c r="Q30" s="296">
        <v>2023</v>
      </c>
    </row>
    <row r="31" spans="1:17" x14ac:dyDescent="0.25">
      <c r="A31" t="s">
        <v>29</v>
      </c>
      <c r="B31" s="296">
        <v>637</v>
      </c>
      <c r="C31" s="296">
        <v>587</v>
      </c>
      <c r="D31" s="296">
        <v>559</v>
      </c>
      <c r="E31" s="296">
        <v>534</v>
      </c>
      <c r="F31" s="296">
        <v>518</v>
      </c>
      <c r="G31" s="296">
        <v>510</v>
      </c>
      <c r="H31" s="296">
        <v>509</v>
      </c>
      <c r="I31" s="296">
        <v>513</v>
      </c>
      <c r="J31" s="296">
        <v>517</v>
      </c>
      <c r="K31" s="296">
        <v>542</v>
      </c>
      <c r="L31" s="296">
        <v>507</v>
      </c>
      <c r="M31" s="296">
        <v>494</v>
      </c>
      <c r="N31" s="296">
        <v>497</v>
      </c>
      <c r="O31" s="296">
        <v>495</v>
      </c>
      <c r="P31" s="296">
        <v>505</v>
      </c>
      <c r="Q31" s="296">
        <v>502</v>
      </c>
    </row>
    <row r="32" spans="1:17" x14ac:dyDescent="0.25">
      <c r="A32" t="s">
        <v>30</v>
      </c>
      <c r="B32" s="296">
        <v>573</v>
      </c>
      <c r="C32" s="296">
        <v>558</v>
      </c>
      <c r="D32" s="296">
        <v>536</v>
      </c>
      <c r="E32" s="296">
        <v>519</v>
      </c>
      <c r="F32" s="296">
        <v>509</v>
      </c>
      <c r="G32" s="296">
        <v>507</v>
      </c>
      <c r="H32" s="296">
        <v>503</v>
      </c>
      <c r="I32" s="296">
        <v>512</v>
      </c>
      <c r="J32" s="296">
        <v>514</v>
      </c>
      <c r="K32" s="296">
        <v>532</v>
      </c>
      <c r="L32" s="296">
        <v>541</v>
      </c>
      <c r="M32" s="296">
        <v>530</v>
      </c>
      <c r="N32" s="296">
        <v>528</v>
      </c>
      <c r="O32" s="296">
        <v>527</v>
      </c>
      <c r="P32" s="296">
        <v>501</v>
      </c>
      <c r="Q32" s="296">
        <v>485</v>
      </c>
    </row>
    <row r="33" spans="1:17" x14ac:dyDescent="0.25">
      <c r="A33" t="s">
        <v>31</v>
      </c>
      <c r="B33" s="296">
        <v>1728</v>
      </c>
      <c r="C33" s="296">
        <v>1655</v>
      </c>
      <c r="D33" s="296">
        <v>1589</v>
      </c>
      <c r="E33" s="296">
        <v>1558</v>
      </c>
      <c r="F33" s="296">
        <v>1538</v>
      </c>
      <c r="G33" s="296">
        <v>1524</v>
      </c>
      <c r="H33" s="296">
        <v>1535</v>
      </c>
      <c r="I33" s="296">
        <v>1550</v>
      </c>
      <c r="J33" s="296">
        <v>1560</v>
      </c>
      <c r="K33" s="296">
        <v>1520</v>
      </c>
      <c r="L33" s="296">
        <v>1445</v>
      </c>
      <c r="M33" s="296">
        <v>1386</v>
      </c>
      <c r="N33" s="296">
        <v>1339</v>
      </c>
      <c r="O33" s="296">
        <v>1286</v>
      </c>
      <c r="P33" s="296">
        <v>1272</v>
      </c>
      <c r="Q33" s="296">
        <v>1254</v>
      </c>
    </row>
    <row r="34" spans="1:17" x14ac:dyDescent="0.25">
      <c r="A34" t="s">
        <v>32</v>
      </c>
      <c r="B34" s="296">
        <v>423</v>
      </c>
      <c r="C34" s="296">
        <v>416</v>
      </c>
      <c r="D34" s="296">
        <v>402</v>
      </c>
      <c r="E34" s="296">
        <v>408</v>
      </c>
      <c r="F34" s="296">
        <v>410</v>
      </c>
      <c r="G34" s="296">
        <v>406</v>
      </c>
      <c r="H34" s="296">
        <v>419</v>
      </c>
      <c r="I34" s="296">
        <v>427</v>
      </c>
      <c r="J34" s="296">
        <v>419</v>
      </c>
      <c r="K34" s="296">
        <v>397</v>
      </c>
      <c r="L34" s="296">
        <v>400</v>
      </c>
      <c r="M34" s="296">
        <v>402</v>
      </c>
      <c r="N34" s="296">
        <v>406</v>
      </c>
      <c r="O34" s="296">
        <v>411</v>
      </c>
      <c r="P34" s="296">
        <v>396</v>
      </c>
      <c r="Q34" s="296">
        <v>392</v>
      </c>
    </row>
    <row r="35" spans="1:17" x14ac:dyDescent="0.25">
      <c r="A35" t="s">
        <v>33</v>
      </c>
      <c r="B35" s="296">
        <v>506</v>
      </c>
      <c r="C35" s="296">
        <v>492</v>
      </c>
      <c r="D35" s="296">
        <v>484</v>
      </c>
      <c r="E35" s="296">
        <v>476</v>
      </c>
      <c r="F35" s="296">
        <v>472</v>
      </c>
      <c r="G35" s="296">
        <v>471</v>
      </c>
      <c r="H35" s="296">
        <v>469</v>
      </c>
      <c r="I35" s="296">
        <v>474</v>
      </c>
      <c r="J35" s="296">
        <v>480</v>
      </c>
      <c r="K35" s="296">
        <v>471</v>
      </c>
      <c r="L35" s="296">
        <v>448</v>
      </c>
      <c r="M35" s="296">
        <v>448</v>
      </c>
      <c r="N35" s="296">
        <v>448</v>
      </c>
      <c r="O35" s="296">
        <v>453</v>
      </c>
      <c r="P35" s="296">
        <v>430</v>
      </c>
      <c r="Q35" s="296">
        <v>416</v>
      </c>
    </row>
    <row r="36" spans="1:17" x14ac:dyDescent="0.25">
      <c r="A36" t="s">
        <v>34</v>
      </c>
      <c r="B36" s="296">
        <v>317</v>
      </c>
      <c r="C36" s="296">
        <v>300</v>
      </c>
      <c r="D36" s="296">
        <v>290</v>
      </c>
      <c r="E36" s="296">
        <v>284</v>
      </c>
      <c r="F36" s="296">
        <v>269</v>
      </c>
      <c r="G36" s="296">
        <v>257</v>
      </c>
      <c r="H36" s="296">
        <v>254</v>
      </c>
      <c r="I36" s="296">
        <v>252</v>
      </c>
      <c r="J36" s="296">
        <v>238</v>
      </c>
      <c r="K36" s="296">
        <v>219</v>
      </c>
      <c r="L36" s="296">
        <v>237</v>
      </c>
      <c r="M36" s="296">
        <v>231</v>
      </c>
      <c r="N36" s="296">
        <v>219</v>
      </c>
      <c r="O36" s="296">
        <v>208</v>
      </c>
      <c r="P36" s="296">
        <v>209</v>
      </c>
      <c r="Q36" s="296">
        <v>206</v>
      </c>
    </row>
    <row r="37" spans="1:17" x14ac:dyDescent="0.25">
      <c r="A37" t="s">
        <v>35</v>
      </c>
      <c r="B37" s="296">
        <v>6879</v>
      </c>
      <c r="C37" s="296">
        <v>6301</v>
      </c>
      <c r="D37" s="296">
        <v>5874</v>
      </c>
      <c r="E37" s="296">
        <v>5463</v>
      </c>
      <c r="F37" s="296">
        <v>5022</v>
      </c>
      <c r="G37" s="296">
        <v>4612</v>
      </c>
      <c r="H37" s="296">
        <v>4291</v>
      </c>
      <c r="I37" s="296">
        <v>4057</v>
      </c>
      <c r="J37" s="296">
        <v>3941</v>
      </c>
      <c r="K37" s="296">
        <v>3671</v>
      </c>
      <c r="L37" s="296">
        <v>3572</v>
      </c>
      <c r="M37" s="296">
        <v>3481</v>
      </c>
      <c r="N37" s="296">
        <v>3369</v>
      </c>
      <c r="O37" s="296">
        <v>3255</v>
      </c>
      <c r="P37" s="296">
        <v>3221</v>
      </c>
      <c r="Q37" s="296">
        <v>3155</v>
      </c>
    </row>
    <row r="38" spans="1:17" x14ac:dyDescent="0.25">
      <c r="A38" t="s">
        <v>36</v>
      </c>
      <c r="B38" s="296">
        <v>463</v>
      </c>
      <c r="C38" s="296">
        <v>451</v>
      </c>
      <c r="D38" s="296">
        <v>439</v>
      </c>
      <c r="E38" s="296">
        <v>440</v>
      </c>
      <c r="F38" s="296">
        <v>432</v>
      </c>
      <c r="G38" s="296">
        <v>427</v>
      </c>
      <c r="H38" s="296">
        <v>426</v>
      </c>
      <c r="I38" s="296">
        <v>426</v>
      </c>
      <c r="J38" s="296">
        <v>429</v>
      </c>
      <c r="K38" s="296">
        <v>417</v>
      </c>
      <c r="L38" s="296">
        <v>417</v>
      </c>
      <c r="M38" s="296">
        <v>413</v>
      </c>
      <c r="N38" s="296">
        <v>407</v>
      </c>
      <c r="O38" s="296">
        <v>398</v>
      </c>
      <c r="P38" s="296">
        <v>377</v>
      </c>
      <c r="Q38" s="296">
        <v>367</v>
      </c>
    </row>
    <row r="39" spans="1:17" x14ac:dyDescent="0.25">
      <c r="A39" t="s">
        <v>37</v>
      </c>
      <c r="B39" s="296">
        <v>114</v>
      </c>
      <c r="C39" s="296">
        <v>106</v>
      </c>
      <c r="D39" s="296">
        <v>100</v>
      </c>
      <c r="E39" s="296">
        <v>96</v>
      </c>
      <c r="F39" s="296">
        <v>89</v>
      </c>
      <c r="G39" s="296">
        <v>85</v>
      </c>
      <c r="H39" s="296">
        <v>81</v>
      </c>
      <c r="I39" s="296">
        <v>82</v>
      </c>
      <c r="J39" s="296">
        <v>82</v>
      </c>
      <c r="K39" s="296">
        <v>81</v>
      </c>
      <c r="L39" s="296">
        <v>90</v>
      </c>
      <c r="M39" s="296">
        <v>89</v>
      </c>
      <c r="N39" s="296">
        <v>88</v>
      </c>
      <c r="O39" s="296">
        <v>83</v>
      </c>
      <c r="P39" s="296">
        <v>76</v>
      </c>
      <c r="Q39" s="296">
        <v>72</v>
      </c>
    </row>
    <row r="40" spans="1:17" x14ac:dyDescent="0.25">
      <c r="A40" t="s">
        <v>38</v>
      </c>
      <c r="B40" s="296">
        <v>178</v>
      </c>
      <c r="C40" s="296">
        <v>166</v>
      </c>
      <c r="D40" s="296">
        <v>152</v>
      </c>
      <c r="E40" s="296">
        <v>142</v>
      </c>
      <c r="F40" s="296">
        <v>134</v>
      </c>
      <c r="G40" s="296">
        <v>131</v>
      </c>
      <c r="H40" s="296">
        <v>129</v>
      </c>
      <c r="I40" s="296">
        <v>126</v>
      </c>
      <c r="J40" s="296">
        <v>121</v>
      </c>
      <c r="K40" s="296">
        <v>118</v>
      </c>
      <c r="L40" s="296">
        <v>95</v>
      </c>
      <c r="M40" s="296">
        <v>93</v>
      </c>
      <c r="N40" s="296">
        <v>92</v>
      </c>
      <c r="O40" s="296">
        <v>96</v>
      </c>
      <c r="P40" s="296">
        <v>94</v>
      </c>
      <c r="Q40" s="296">
        <v>94</v>
      </c>
    </row>
    <row r="41" spans="1:17" x14ac:dyDescent="0.25">
      <c r="A41" t="s">
        <v>39</v>
      </c>
      <c r="B41" s="296">
        <v>1210</v>
      </c>
      <c r="C41" s="296">
        <v>1175</v>
      </c>
      <c r="D41" s="296">
        <v>1146</v>
      </c>
      <c r="E41" s="296">
        <v>1123</v>
      </c>
      <c r="F41" s="296">
        <v>1113</v>
      </c>
      <c r="G41" s="296">
        <v>1097</v>
      </c>
      <c r="H41" s="296">
        <v>1090</v>
      </c>
      <c r="I41" s="296">
        <v>1092</v>
      </c>
      <c r="J41" s="296">
        <v>1093</v>
      </c>
      <c r="K41" s="296">
        <v>1082</v>
      </c>
      <c r="L41" s="296">
        <v>1046</v>
      </c>
      <c r="M41" s="296">
        <v>1051</v>
      </c>
      <c r="N41" s="296">
        <v>1040</v>
      </c>
      <c r="O41" s="296">
        <v>1029</v>
      </c>
      <c r="P41" s="296">
        <v>1003</v>
      </c>
      <c r="Q41" s="296">
        <v>984</v>
      </c>
    </row>
    <row r="42" spans="1:17" x14ac:dyDescent="0.25">
      <c r="A42" t="s">
        <v>40</v>
      </c>
      <c r="B42" s="296">
        <v>295</v>
      </c>
      <c r="C42" s="296">
        <v>290</v>
      </c>
      <c r="D42" s="296">
        <v>280</v>
      </c>
      <c r="E42" s="296">
        <v>273</v>
      </c>
      <c r="F42" s="296">
        <v>267</v>
      </c>
      <c r="G42" s="296">
        <v>259</v>
      </c>
      <c r="H42" s="296">
        <v>260</v>
      </c>
      <c r="I42" s="296">
        <v>257</v>
      </c>
      <c r="J42" s="296">
        <v>247</v>
      </c>
      <c r="K42" s="296">
        <v>232</v>
      </c>
      <c r="L42" s="296">
        <v>226</v>
      </c>
      <c r="M42" s="296">
        <v>218</v>
      </c>
      <c r="N42" s="296">
        <v>210</v>
      </c>
      <c r="O42" s="296">
        <v>205</v>
      </c>
      <c r="P42" s="296">
        <v>204</v>
      </c>
      <c r="Q42" s="296">
        <v>203</v>
      </c>
    </row>
    <row r="43" spans="1:17" x14ac:dyDescent="0.25">
      <c r="A43" t="s">
        <v>41</v>
      </c>
      <c r="B43" s="296">
        <v>109</v>
      </c>
      <c r="C43" s="296">
        <v>97</v>
      </c>
      <c r="D43" s="296">
        <v>88</v>
      </c>
      <c r="E43" s="296">
        <v>88</v>
      </c>
      <c r="F43" s="296">
        <v>86</v>
      </c>
      <c r="G43" s="296">
        <v>79</v>
      </c>
      <c r="H43" s="296">
        <v>74</v>
      </c>
      <c r="I43" s="296">
        <v>69</v>
      </c>
      <c r="J43" s="296">
        <v>70</v>
      </c>
      <c r="K43" s="296">
        <v>72</v>
      </c>
      <c r="L43" s="296">
        <v>72</v>
      </c>
      <c r="M43" s="296">
        <v>69</v>
      </c>
      <c r="N43" s="296">
        <v>68</v>
      </c>
      <c r="O43" s="296">
        <v>67</v>
      </c>
      <c r="P43" s="296">
        <v>64</v>
      </c>
      <c r="Q43" s="296">
        <v>63</v>
      </c>
    </row>
    <row r="44" spans="1:17" x14ac:dyDescent="0.25">
      <c r="A44" t="s">
        <v>42</v>
      </c>
      <c r="B44" s="296">
        <v>87</v>
      </c>
      <c r="C44" s="296">
        <v>87</v>
      </c>
      <c r="D44" s="296">
        <v>79</v>
      </c>
      <c r="E44" s="296">
        <v>73</v>
      </c>
      <c r="F44" s="296">
        <v>71</v>
      </c>
      <c r="G44" s="296">
        <v>71</v>
      </c>
      <c r="H44" s="296">
        <v>70</v>
      </c>
      <c r="I44" s="296">
        <v>73</v>
      </c>
      <c r="J44" s="296">
        <v>73</v>
      </c>
      <c r="K44" s="296">
        <v>75</v>
      </c>
      <c r="L44" s="296">
        <v>68</v>
      </c>
      <c r="M44" s="296">
        <v>68</v>
      </c>
      <c r="N44" s="296">
        <v>63</v>
      </c>
      <c r="O44" s="296">
        <v>58</v>
      </c>
      <c r="P44" s="296">
        <v>58</v>
      </c>
      <c r="Q44" s="296">
        <v>56</v>
      </c>
    </row>
    <row r="45" spans="1:17" x14ac:dyDescent="0.25">
      <c r="A45" t="s">
        <v>43</v>
      </c>
      <c r="B45" s="296">
        <v>406</v>
      </c>
      <c r="C45" s="296">
        <v>371</v>
      </c>
      <c r="D45" s="296">
        <v>350</v>
      </c>
      <c r="E45" s="296">
        <v>335</v>
      </c>
      <c r="F45" s="296">
        <v>317</v>
      </c>
      <c r="G45" s="296">
        <v>299</v>
      </c>
      <c r="H45" s="296">
        <v>284</v>
      </c>
      <c r="I45" s="296">
        <v>273</v>
      </c>
      <c r="J45" s="296">
        <v>267</v>
      </c>
      <c r="K45" s="296">
        <v>244</v>
      </c>
      <c r="L45" s="296">
        <v>248</v>
      </c>
      <c r="M45" s="296">
        <v>244</v>
      </c>
      <c r="N45" s="296">
        <v>232</v>
      </c>
      <c r="O45" s="296">
        <v>225</v>
      </c>
      <c r="P45" s="296">
        <v>217</v>
      </c>
      <c r="Q45" s="296">
        <v>208</v>
      </c>
    </row>
    <row r="46" spans="1:17" x14ac:dyDescent="0.25">
      <c r="A46" t="s">
        <v>44</v>
      </c>
      <c r="B46" s="296">
        <v>152</v>
      </c>
      <c r="C46" s="296">
        <v>141</v>
      </c>
      <c r="D46" s="296">
        <v>137</v>
      </c>
      <c r="E46" s="296">
        <v>138</v>
      </c>
      <c r="F46" s="296">
        <v>134</v>
      </c>
      <c r="G46" s="296">
        <v>132</v>
      </c>
      <c r="H46" s="296">
        <v>132</v>
      </c>
      <c r="I46" s="296">
        <v>127</v>
      </c>
      <c r="J46" s="296">
        <v>124</v>
      </c>
      <c r="K46" s="296">
        <v>118</v>
      </c>
      <c r="L46" s="296">
        <v>102</v>
      </c>
      <c r="M46" s="296">
        <v>97</v>
      </c>
      <c r="N46" s="296">
        <v>94</v>
      </c>
      <c r="O46" s="296">
        <v>92</v>
      </c>
      <c r="P46" s="296">
        <v>83</v>
      </c>
      <c r="Q46" s="296">
        <v>79</v>
      </c>
    </row>
    <row r="47" spans="1:17" x14ac:dyDescent="0.25">
      <c r="A47" t="s">
        <v>45</v>
      </c>
      <c r="B47" s="296">
        <v>211</v>
      </c>
      <c r="C47" s="296">
        <v>208</v>
      </c>
      <c r="D47" s="296">
        <v>198</v>
      </c>
      <c r="E47" s="296">
        <v>188</v>
      </c>
      <c r="F47" s="296">
        <v>178</v>
      </c>
      <c r="G47" s="296">
        <v>169</v>
      </c>
      <c r="H47" s="296">
        <v>167</v>
      </c>
      <c r="I47" s="296">
        <v>166</v>
      </c>
      <c r="J47" s="296">
        <v>172</v>
      </c>
      <c r="K47" s="296">
        <v>180</v>
      </c>
      <c r="L47" s="296">
        <v>188</v>
      </c>
      <c r="M47" s="296">
        <v>183</v>
      </c>
      <c r="N47" s="296">
        <v>178</v>
      </c>
      <c r="O47" s="296">
        <v>173</v>
      </c>
      <c r="P47" s="296">
        <v>163</v>
      </c>
      <c r="Q47" s="296">
        <v>160</v>
      </c>
    </row>
    <row r="48" spans="1:17" x14ac:dyDescent="0.25">
      <c r="A48" t="s">
        <v>46</v>
      </c>
      <c r="B48" s="296">
        <v>2126</v>
      </c>
      <c r="C48" s="296">
        <v>1959</v>
      </c>
      <c r="D48" s="296">
        <v>1817</v>
      </c>
      <c r="E48" s="296">
        <v>1709</v>
      </c>
      <c r="F48" s="296">
        <v>1595</v>
      </c>
      <c r="G48" s="296">
        <v>1476</v>
      </c>
      <c r="H48" s="296">
        <v>1393</v>
      </c>
      <c r="I48" s="296">
        <v>1343</v>
      </c>
      <c r="J48" s="296">
        <v>1314</v>
      </c>
      <c r="K48" s="296">
        <v>1259</v>
      </c>
      <c r="L48" s="296">
        <v>1224</v>
      </c>
      <c r="M48" s="296">
        <v>1161</v>
      </c>
      <c r="N48" s="296">
        <v>1112</v>
      </c>
      <c r="O48" s="296">
        <v>1061</v>
      </c>
      <c r="P48" s="296">
        <v>1049</v>
      </c>
      <c r="Q48" s="296">
        <v>1025</v>
      </c>
    </row>
    <row r="49" spans="1:17" x14ac:dyDescent="0.25">
      <c r="A49" t="s">
        <v>47</v>
      </c>
      <c r="B49" s="296">
        <v>431</v>
      </c>
      <c r="C49" s="296">
        <v>433</v>
      </c>
      <c r="D49" s="296">
        <v>432</v>
      </c>
      <c r="E49" s="296">
        <v>440</v>
      </c>
      <c r="F49" s="296">
        <v>444</v>
      </c>
      <c r="G49" s="296">
        <v>450</v>
      </c>
      <c r="H49" s="296">
        <v>461</v>
      </c>
      <c r="I49" s="296">
        <v>474</v>
      </c>
      <c r="J49" s="296">
        <v>500</v>
      </c>
      <c r="K49" s="296">
        <v>492</v>
      </c>
      <c r="L49" s="296">
        <v>495</v>
      </c>
      <c r="M49" s="296">
        <v>454</v>
      </c>
      <c r="N49" s="296">
        <v>428</v>
      </c>
      <c r="O49" s="296">
        <v>401</v>
      </c>
      <c r="P49" s="296">
        <v>393</v>
      </c>
      <c r="Q49" s="296">
        <v>372</v>
      </c>
    </row>
    <row r="50" spans="1:17" x14ac:dyDescent="0.25">
      <c r="A50" t="s">
        <v>48</v>
      </c>
      <c r="B50" s="296">
        <v>144</v>
      </c>
      <c r="C50" s="296">
        <v>139</v>
      </c>
      <c r="D50" s="296">
        <v>137</v>
      </c>
      <c r="E50" s="296">
        <v>137</v>
      </c>
      <c r="F50" s="296">
        <v>139</v>
      </c>
      <c r="G50" s="296">
        <v>140</v>
      </c>
      <c r="H50" s="296">
        <v>137</v>
      </c>
      <c r="I50" s="296">
        <v>136</v>
      </c>
      <c r="J50" s="296">
        <v>135</v>
      </c>
      <c r="K50" s="296">
        <v>128</v>
      </c>
      <c r="L50" s="296">
        <v>134</v>
      </c>
      <c r="M50" s="296">
        <v>129</v>
      </c>
      <c r="N50" s="296">
        <v>121</v>
      </c>
      <c r="O50" s="296">
        <v>112</v>
      </c>
      <c r="P50" s="296">
        <v>104</v>
      </c>
      <c r="Q50" s="296">
        <v>98</v>
      </c>
    </row>
    <row r="51" spans="1:17" x14ac:dyDescent="0.25">
      <c r="A51" t="s">
        <v>49</v>
      </c>
      <c r="B51" s="296">
        <v>3180</v>
      </c>
      <c r="C51" s="296">
        <v>3088</v>
      </c>
      <c r="D51" s="296">
        <v>2998</v>
      </c>
      <c r="E51" s="296">
        <v>2964</v>
      </c>
      <c r="F51" s="296">
        <v>2958</v>
      </c>
      <c r="G51" s="296">
        <v>2979</v>
      </c>
      <c r="H51" s="296">
        <v>2995</v>
      </c>
      <c r="I51" s="296">
        <v>3029</v>
      </c>
      <c r="J51" s="296">
        <v>3062</v>
      </c>
      <c r="K51" s="296">
        <v>3048</v>
      </c>
      <c r="L51" s="296">
        <v>2866</v>
      </c>
      <c r="M51" s="296">
        <v>2794</v>
      </c>
      <c r="N51" s="296">
        <v>2731</v>
      </c>
      <c r="O51" s="296">
        <v>2648</v>
      </c>
      <c r="P51" s="296">
        <v>2657</v>
      </c>
      <c r="Q51" s="296">
        <v>2619</v>
      </c>
    </row>
    <row r="52" spans="1:17" x14ac:dyDescent="0.25">
      <c r="A52" t="s">
        <v>50</v>
      </c>
      <c r="B52" s="296">
        <v>2428</v>
      </c>
      <c r="C52" s="296">
        <v>2329</v>
      </c>
      <c r="D52" s="296">
        <v>2223</v>
      </c>
      <c r="E52" s="296">
        <v>2139</v>
      </c>
      <c r="F52" s="296">
        <v>2051</v>
      </c>
      <c r="G52" s="296">
        <v>1962</v>
      </c>
      <c r="H52" s="296">
        <v>1901</v>
      </c>
      <c r="I52" s="296">
        <v>1876</v>
      </c>
      <c r="J52" s="296">
        <v>1865</v>
      </c>
      <c r="K52" s="296">
        <v>1824</v>
      </c>
      <c r="L52" s="296">
        <v>1678</v>
      </c>
      <c r="M52" s="296">
        <v>1652</v>
      </c>
      <c r="N52" s="296">
        <v>1623</v>
      </c>
      <c r="O52" s="296">
        <v>1620</v>
      </c>
      <c r="P52" s="296">
        <v>1579</v>
      </c>
      <c r="Q52" s="296">
        <v>1559</v>
      </c>
    </row>
    <row r="53" spans="1:17" x14ac:dyDescent="0.25">
      <c r="A53" t="s">
        <v>51</v>
      </c>
      <c r="B53" s="296">
        <v>69</v>
      </c>
      <c r="C53" s="296">
        <v>66</v>
      </c>
      <c r="D53" s="296">
        <v>61</v>
      </c>
      <c r="E53" s="296">
        <v>59</v>
      </c>
      <c r="F53" s="296">
        <v>57</v>
      </c>
      <c r="G53" s="296">
        <v>56</v>
      </c>
      <c r="H53" s="296">
        <v>57</v>
      </c>
      <c r="I53" s="296">
        <v>62</v>
      </c>
      <c r="J53" s="296">
        <v>64</v>
      </c>
      <c r="K53" s="296">
        <v>67</v>
      </c>
      <c r="L53" s="296">
        <v>76</v>
      </c>
      <c r="M53" s="296">
        <v>75</v>
      </c>
      <c r="N53" s="296">
        <v>73</v>
      </c>
      <c r="O53" s="296">
        <v>72</v>
      </c>
      <c r="P53" s="296">
        <v>70</v>
      </c>
      <c r="Q53" s="296">
        <v>68</v>
      </c>
    </row>
    <row r="54" spans="1:17" x14ac:dyDescent="0.25">
      <c r="A54" t="s">
        <v>52</v>
      </c>
      <c r="B54" s="296">
        <v>2845</v>
      </c>
      <c r="C54" s="296">
        <v>2722</v>
      </c>
      <c r="D54" s="296">
        <v>2586</v>
      </c>
      <c r="E54" s="296">
        <v>2491</v>
      </c>
      <c r="F54" s="296">
        <v>2405</v>
      </c>
      <c r="G54" s="296">
        <v>2321</v>
      </c>
      <c r="H54" s="296">
        <v>2237</v>
      </c>
      <c r="I54" s="296">
        <v>2157</v>
      </c>
      <c r="J54" s="296">
        <v>2057</v>
      </c>
      <c r="K54" s="296">
        <v>1921</v>
      </c>
      <c r="L54" s="296">
        <v>1750</v>
      </c>
      <c r="M54" s="296">
        <v>1738</v>
      </c>
      <c r="N54" s="296">
        <v>1719</v>
      </c>
      <c r="O54" s="296">
        <v>1712</v>
      </c>
      <c r="P54" s="296">
        <v>1677</v>
      </c>
      <c r="Q54" s="296">
        <v>1669</v>
      </c>
    </row>
    <row r="55" spans="1:17" x14ac:dyDescent="0.25">
      <c r="A55" t="s">
        <v>53</v>
      </c>
      <c r="B55" s="296">
        <v>4188</v>
      </c>
      <c r="C55" s="296">
        <v>4035</v>
      </c>
      <c r="D55" s="296">
        <v>3918</v>
      </c>
      <c r="E55" s="296">
        <v>3819</v>
      </c>
      <c r="F55" s="296">
        <v>3731</v>
      </c>
      <c r="G55" s="296">
        <v>3606</v>
      </c>
      <c r="H55" s="296">
        <v>3495</v>
      </c>
      <c r="I55" s="296">
        <v>3401</v>
      </c>
      <c r="J55" s="296">
        <v>3329</v>
      </c>
      <c r="K55" s="296">
        <v>3199</v>
      </c>
      <c r="L55" s="296">
        <v>3236</v>
      </c>
      <c r="M55" s="296">
        <v>3179</v>
      </c>
      <c r="N55" s="296">
        <v>3125</v>
      </c>
      <c r="O55" s="296">
        <v>3076</v>
      </c>
      <c r="P55" s="296">
        <v>3100</v>
      </c>
      <c r="Q55" s="296">
        <v>3089</v>
      </c>
    </row>
    <row r="56" spans="1:17" x14ac:dyDescent="0.25">
      <c r="A56" t="s">
        <v>54</v>
      </c>
      <c r="B56" s="296">
        <v>229</v>
      </c>
      <c r="C56" s="296">
        <v>211</v>
      </c>
      <c r="D56" s="296">
        <v>198</v>
      </c>
      <c r="E56" s="296">
        <v>174</v>
      </c>
      <c r="F56" s="296">
        <v>164</v>
      </c>
      <c r="G56" s="296">
        <v>153</v>
      </c>
      <c r="H56" s="296">
        <v>141</v>
      </c>
      <c r="I56" s="296">
        <v>138</v>
      </c>
      <c r="J56" s="296">
        <v>137</v>
      </c>
      <c r="K56" s="296">
        <v>114</v>
      </c>
      <c r="L56" s="296">
        <v>164</v>
      </c>
      <c r="M56" s="296">
        <v>170</v>
      </c>
      <c r="N56" s="296">
        <v>176</v>
      </c>
      <c r="O56" s="296">
        <v>179</v>
      </c>
      <c r="P56" s="296">
        <v>178</v>
      </c>
      <c r="Q56" s="296">
        <v>182</v>
      </c>
    </row>
    <row r="57" spans="1:17" x14ac:dyDescent="0.25">
      <c r="A57" t="s">
        <v>55</v>
      </c>
      <c r="B57" s="296">
        <v>964</v>
      </c>
      <c r="C57" s="296">
        <v>938</v>
      </c>
      <c r="D57" s="296">
        <v>883</v>
      </c>
      <c r="E57" s="296">
        <v>845</v>
      </c>
      <c r="F57" s="296">
        <v>818</v>
      </c>
      <c r="G57" s="296">
        <v>802</v>
      </c>
      <c r="H57" s="296">
        <v>792</v>
      </c>
      <c r="I57" s="296">
        <v>787</v>
      </c>
      <c r="J57" s="296">
        <v>779</v>
      </c>
      <c r="K57" s="296">
        <v>760</v>
      </c>
      <c r="L57" s="296">
        <v>763</v>
      </c>
      <c r="M57" s="296">
        <v>749</v>
      </c>
      <c r="N57" s="296">
        <v>731</v>
      </c>
      <c r="O57" s="296">
        <v>718</v>
      </c>
      <c r="P57" s="296">
        <v>712</v>
      </c>
      <c r="Q57" s="296">
        <v>720</v>
      </c>
    </row>
    <row r="58" spans="1:17" x14ac:dyDescent="0.25">
      <c r="A58" t="s">
        <v>56</v>
      </c>
      <c r="B58" s="296">
        <v>300</v>
      </c>
      <c r="C58" s="296">
        <v>289</v>
      </c>
      <c r="D58" s="296">
        <v>271</v>
      </c>
      <c r="E58" s="296">
        <v>260</v>
      </c>
      <c r="F58" s="296">
        <v>256</v>
      </c>
      <c r="G58" s="296">
        <v>245</v>
      </c>
      <c r="H58" s="296">
        <v>240</v>
      </c>
      <c r="I58" s="296">
        <v>243</v>
      </c>
      <c r="J58" s="296">
        <v>243</v>
      </c>
      <c r="K58" s="296">
        <v>226</v>
      </c>
      <c r="L58" s="296">
        <v>232</v>
      </c>
      <c r="M58" s="296">
        <v>224</v>
      </c>
      <c r="N58" s="296">
        <v>217</v>
      </c>
      <c r="O58" s="296">
        <v>211</v>
      </c>
      <c r="P58" s="296">
        <v>203</v>
      </c>
      <c r="Q58" s="296">
        <v>198</v>
      </c>
    </row>
    <row r="59" spans="1:17" x14ac:dyDescent="0.25">
      <c r="A59" t="s">
        <v>57</v>
      </c>
      <c r="B59" s="296">
        <v>346</v>
      </c>
      <c r="C59" s="296">
        <v>320</v>
      </c>
      <c r="D59" s="296">
        <v>294</v>
      </c>
      <c r="E59" s="296">
        <v>275</v>
      </c>
      <c r="F59" s="296">
        <v>258</v>
      </c>
      <c r="G59" s="296">
        <v>237</v>
      </c>
      <c r="H59" s="296">
        <v>228</v>
      </c>
      <c r="I59" s="296">
        <v>223</v>
      </c>
      <c r="J59" s="296">
        <v>223</v>
      </c>
      <c r="K59" s="296">
        <v>217</v>
      </c>
      <c r="L59" s="296">
        <v>214</v>
      </c>
      <c r="M59" s="296">
        <v>209</v>
      </c>
      <c r="N59" s="296">
        <v>198</v>
      </c>
      <c r="O59" s="296">
        <v>189</v>
      </c>
      <c r="P59" s="296">
        <v>195</v>
      </c>
      <c r="Q59" s="296">
        <v>194</v>
      </c>
    </row>
    <row r="60" spans="1:17" x14ac:dyDescent="0.25">
      <c r="A60" t="s">
        <v>58</v>
      </c>
      <c r="B60" s="296">
        <v>596</v>
      </c>
      <c r="C60" s="296">
        <v>546</v>
      </c>
      <c r="D60" s="296">
        <v>509</v>
      </c>
      <c r="E60" s="296">
        <v>480</v>
      </c>
      <c r="F60" s="296">
        <v>443</v>
      </c>
      <c r="G60" s="296">
        <v>412</v>
      </c>
      <c r="H60" s="296">
        <v>398</v>
      </c>
      <c r="I60" s="296">
        <v>386</v>
      </c>
      <c r="J60" s="296">
        <v>373</v>
      </c>
      <c r="K60" s="296">
        <v>348</v>
      </c>
      <c r="L60" s="296">
        <v>341</v>
      </c>
      <c r="M60" s="296">
        <v>323</v>
      </c>
      <c r="N60" s="296">
        <v>309</v>
      </c>
      <c r="O60" s="296">
        <v>317</v>
      </c>
      <c r="P60" s="296">
        <v>314</v>
      </c>
      <c r="Q60" s="296">
        <v>313</v>
      </c>
    </row>
    <row r="61" spans="1:17" x14ac:dyDescent="0.25">
      <c r="A61" t="s">
        <v>59</v>
      </c>
      <c r="B61" s="296">
        <v>1272</v>
      </c>
      <c r="C61" s="296">
        <v>1149</v>
      </c>
      <c r="D61" s="296">
        <v>1074</v>
      </c>
      <c r="E61" s="296">
        <v>1005</v>
      </c>
      <c r="F61" s="296">
        <v>953</v>
      </c>
      <c r="G61" s="296">
        <v>920</v>
      </c>
      <c r="H61" s="296">
        <v>914</v>
      </c>
      <c r="I61" s="296">
        <v>920</v>
      </c>
      <c r="J61" s="296">
        <v>927</v>
      </c>
      <c r="K61" s="296">
        <v>919</v>
      </c>
      <c r="L61" s="296">
        <v>930</v>
      </c>
      <c r="M61" s="296">
        <v>900</v>
      </c>
      <c r="N61" s="296">
        <v>860</v>
      </c>
      <c r="O61" s="296">
        <v>841</v>
      </c>
      <c r="P61" s="296">
        <v>845</v>
      </c>
      <c r="Q61" s="296">
        <v>835</v>
      </c>
    </row>
    <row r="62" spans="1:17" x14ac:dyDescent="0.25">
      <c r="A62" t="s">
        <v>60</v>
      </c>
      <c r="B62" s="296">
        <v>266</v>
      </c>
      <c r="C62" s="296">
        <v>237</v>
      </c>
      <c r="D62" s="296">
        <v>223</v>
      </c>
      <c r="E62" s="296">
        <v>201</v>
      </c>
      <c r="F62" s="296">
        <v>195</v>
      </c>
      <c r="G62" s="296">
        <v>184</v>
      </c>
      <c r="H62" s="296">
        <v>182</v>
      </c>
      <c r="I62" s="296">
        <v>183</v>
      </c>
      <c r="J62" s="296">
        <v>187</v>
      </c>
      <c r="K62" s="296">
        <v>167</v>
      </c>
      <c r="L62" s="296">
        <v>168</v>
      </c>
      <c r="M62" s="296">
        <v>167</v>
      </c>
      <c r="N62" s="296">
        <v>159</v>
      </c>
      <c r="O62" s="296">
        <v>151</v>
      </c>
      <c r="P62" s="296">
        <v>144</v>
      </c>
      <c r="Q62" s="296">
        <v>133</v>
      </c>
    </row>
    <row r="63" spans="1:17" x14ac:dyDescent="0.25">
      <c r="A63" t="s">
        <v>61</v>
      </c>
      <c r="B63" s="296">
        <v>1453</v>
      </c>
      <c r="C63" s="296">
        <v>1405</v>
      </c>
      <c r="D63" s="296">
        <v>1372</v>
      </c>
      <c r="E63" s="296">
        <v>1339</v>
      </c>
      <c r="F63" s="296">
        <v>1297</v>
      </c>
      <c r="G63" s="296">
        <v>1262</v>
      </c>
      <c r="H63" s="296">
        <v>1241</v>
      </c>
      <c r="I63" s="296">
        <v>1243</v>
      </c>
      <c r="J63" s="296">
        <v>1248</v>
      </c>
      <c r="K63" s="296">
        <v>1244</v>
      </c>
      <c r="L63" s="296">
        <v>1177</v>
      </c>
      <c r="M63" s="296">
        <v>1162</v>
      </c>
      <c r="N63" s="296">
        <v>1138</v>
      </c>
      <c r="O63" s="296">
        <v>1113</v>
      </c>
      <c r="P63" s="296">
        <v>1112</v>
      </c>
      <c r="Q63" s="296">
        <v>1101</v>
      </c>
    </row>
    <row r="64" spans="1:17" x14ac:dyDescent="0.25">
      <c r="A64" t="s">
        <v>62</v>
      </c>
      <c r="B64" s="296">
        <v>17</v>
      </c>
      <c r="C64" s="296">
        <v>14</v>
      </c>
      <c r="D64" s="296">
        <v>11</v>
      </c>
      <c r="E64" s="296">
        <v>9</v>
      </c>
      <c r="F64" s="296">
        <v>8</v>
      </c>
      <c r="G64" s="296">
        <v>7</v>
      </c>
      <c r="H64" s="296">
        <v>6</v>
      </c>
      <c r="I64" s="296">
        <v>5</v>
      </c>
      <c r="J64" s="296">
        <v>6</v>
      </c>
      <c r="K64" s="296">
        <v>5</v>
      </c>
      <c r="L64" s="296">
        <v>5</v>
      </c>
      <c r="M64" s="296">
        <v>5</v>
      </c>
      <c r="N64" s="296">
        <v>5</v>
      </c>
      <c r="O64" s="296">
        <v>5</v>
      </c>
      <c r="P64" s="296">
        <v>5</v>
      </c>
      <c r="Q64" s="296">
        <v>5</v>
      </c>
    </row>
    <row r="65" spans="1:17" x14ac:dyDescent="0.25">
      <c r="A65" t="s">
        <v>63</v>
      </c>
      <c r="B65" s="296">
        <v>590</v>
      </c>
      <c r="C65" s="296">
        <v>545</v>
      </c>
      <c r="D65" s="296">
        <v>523</v>
      </c>
      <c r="E65" s="296">
        <v>497</v>
      </c>
      <c r="F65" s="296">
        <v>473</v>
      </c>
      <c r="G65" s="296">
        <v>456</v>
      </c>
      <c r="H65" s="296">
        <v>445</v>
      </c>
      <c r="I65" s="296">
        <v>441</v>
      </c>
      <c r="J65" s="296">
        <v>452</v>
      </c>
      <c r="K65" s="296">
        <v>446</v>
      </c>
      <c r="L65" s="296">
        <v>418</v>
      </c>
      <c r="M65" s="296">
        <v>415</v>
      </c>
      <c r="N65" s="296">
        <v>408</v>
      </c>
      <c r="O65" s="296">
        <v>404</v>
      </c>
      <c r="P65" s="296">
        <v>396</v>
      </c>
      <c r="Q65" s="296">
        <v>390</v>
      </c>
    </row>
    <row r="66" spans="1:17" x14ac:dyDescent="0.25">
      <c r="A66" t="s">
        <v>64</v>
      </c>
      <c r="B66" s="296">
        <v>556</v>
      </c>
      <c r="C66" s="296">
        <v>528</v>
      </c>
      <c r="D66" s="296">
        <v>494</v>
      </c>
      <c r="E66" s="296">
        <v>463</v>
      </c>
      <c r="F66" s="296">
        <v>439</v>
      </c>
      <c r="G66" s="296">
        <v>417</v>
      </c>
      <c r="H66" s="296">
        <v>407</v>
      </c>
      <c r="I66" s="296">
        <v>396</v>
      </c>
      <c r="J66" s="296">
        <v>388</v>
      </c>
      <c r="K66" s="296">
        <v>362</v>
      </c>
      <c r="L66" s="296">
        <v>361</v>
      </c>
      <c r="M66" s="296">
        <v>347</v>
      </c>
      <c r="N66" s="296">
        <v>336</v>
      </c>
      <c r="O66" s="296">
        <v>327</v>
      </c>
      <c r="P66" s="296">
        <v>315</v>
      </c>
      <c r="Q66" s="296">
        <v>311</v>
      </c>
    </row>
    <row r="67" spans="1:17" x14ac:dyDescent="0.25">
      <c r="A67" t="s">
        <v>65</v>
      </c>
      <c r="B67" s="296">
        <v>980</v>
      </c>
      <c r="C67" s="296">
        <v>927</v>
      </c>
      <c r="D67" s="296">
        <v>864</v>
      </c>
      <c r="E67" s="296">
        <v>847</v>
      </c>
      <c r="F67" s="296">
        <v>825</v>
      </c>
      <c r="G67" s="296">
        <v>807</v>
      </c>
      <c r="H67" s="296">
        <v>799</v>
      </c>
      <c r="I67" s="296">
        <v>806</v>
      </c>
      <c r="J67" s="296">
        <v>818</v>
      </c>
      <c r="K67" s="296">
        <v>803</v>
      </c>
      <c r="L67" s="296">
        <v>826</v>
      </c>
      <c r="M67" s="296">
        <v>828</v>
      </c>
      <c r="N67" s="296">
        <v>816</v>
      </c>
      <c r="O67" s="296">
        <v>836</v>
      </c>
      <c r="P67" s="296">
        <v>887</v>
      </c>
      <c r="Q67" s="296">
        <v>937</v>
      </c>
    </row>
    <row r="68" spans="1:17" x14ac:dyDescent="0.25">
      <c r="A68" t="s">
        <v>66</v>
      </c>
      <c r="B68" s="296">
        <v>989</v>
      </c>
      <c r="C68" s="296">
        <v>943</v>
      </c>
      <c r="D68" s="296">
        <v>887</v>
      </c>
      <c r="E68" s="296">
        <v>838</v>
      </c>
      <c r="F68" s="296">
        <v>789</v>
      </c>
      <c r="G68" s="296">
        <v>751</v>
      </c>
      <c r="H68" s="296">
        <v>707</v>
      </c>
      <c r="I68" s="296">
        <v>678</v>
      </c>
      <c r="J68" s="296">
        <v>647</v>
      </c>
      <c r="K68" s="296">
        <v>603</v>
      </c>
      <c r="L68" s="296">
        <v>573</v>
      </c>
      <c r="M68" s="296">
        <v>561</v>
      </c>
      <c r="N68" s="296">
        <v>547</v>
      </c>
      <c r="O68" s="296">
        <v>531</v>
      </c>
      <c r="P68" s="296">
        <v>482</v>
      </c>
      <c r="Q68" s="296">
        <v>459</v>
      </c>
    </row>
    <row r="69" spans="1:17" x14ac:dyDescent="0.25">
      <c r="A69" t="s">
        <v>67</v>
      </c>
      <c r="B69" s="296">
        <v>291</v>
      </c>
      <c r="C69" s="296">
        <v>267</v>
      </c>
      <c r="D69" s="296">
        <v>260</v>
      </c>
      <c r="E69" s="296">
        <v>254</v>
      </c>
      <c r="F69" s="296">
        <v>251</v>
      </c>
      <c r="G69" s="296">
        <v>250</v>
      </c>
      <c r="H69" s="296">
        <v>255</v>
      </c>
      <c r="I69" s="296">
        <v>252</v>
      </c>
      <c r="J69" s="296">
        <v>257</v>
      </c>
      <c r="K69" s="296">
        <v>258</v>
      </c>
      <c r="L69" s="296">
        <v>252</v>
      </c>
      <c r="M69" s="296">
        <v>240</v>
      </c>
      <c r="N69" s="296">
        <v>222</v>
      </c>
      <c r="O69" s="296">
        <v>213</v>
      </c>
      <c r="P69" s="296">
        <v>208</v>
      </c>
      <c r="Q69" s="296">
        <v>204</v>
      </c>
    </row>
    <row r="70" spans="1:17" x14ac:dyDescent="0.25">
      <c r="A70" t="s">
        <v>68</v>
      </c>
      <c r="B70" s="296">
        <v>299</v>
      </c>
      <c r="C70" s="296">
        <v>294</v>
      </c>
      <c r="D70" s="296">
        <v>284</v>
      </c>
      <c r="E70" s="296">
        <v>280</v>
      </c>
      <c r="F70" s="296">
        <v>276</v>
      </c>
      <c r="G70" s="296">
        <v>277</v>
      </c>
      <c r="H70" s="296">
        <v>285</v>
      </c>
      <c r="I70" s="296">
        <v>290</v>
      </c>
      <c r="J70" s="296">
        <v>299</v>
      </c>
      <c r="K70" s="296">
        <v>304</v>
      </c>
      <c r="L70" s="296">
        <v>328</v>
      </c>
      <c r="M70" s="296">
        <v>316</v>
      </c>
      <c r="N70" s="296">
        <v>297</v>
      </c>
      <c r="O70" s="296">
        <v>290</v>
      </c>
      <c r="P70" s="296">
        <v>285</v>
      </c>
      <c r="Q70" s="296">
        <v>278</v>
      </c>
    </row>
    <row r="71" spans="1:17" x14ac:dyDescent="0.25">
      <c r="A71" t="s">
        <v>69</v>
      </c>
      <c r="B71" s="296">
        <v>183</v>
      </c>
      <c r="C71" s="296">
        <v>166</v>
      </c>
      <c r="D71" s="296">
        <v>154</v>
      </c>
      <c r="E71" s="296">
        <v>150</v>
      </c>
      <c r="F71" s="296">
        <v>144</v>
      </c>
      <c r="G71" s="296">
        <v>149</v>
      </c>
      <c r="H71" s="296">
        <v>145</v>
      </c>
      <c r="I71" s="296">
        <v>145</v>
      </c>
      <c r="J71" s="296">
        <v>140</v>
      </c>
      <c r="K71" s="296">
        <v>141</v>
      </c>
      <c r="L71" s="296">
        <v>135</v>
      </c>
      <c r="M71" s="296">
        <v>127</v>
      </c>
      <c r="N71" s="296">
        <v>125</v>
      </c>
      <c r="O71" s="296">
        <v>129</v>
      </c>
      <c r="P71" s="296">
        <v>119</v>
      </c>
      <c r="Q71" s="296">
        <v>121</v>
      </c>
    </row>
    <row r="72" spans="1:17" x14ac:dyDescent="0.25">
      <c r="A72" t="s">
        <v>70</v>
      </c>
      <c r="B72" s="296">
        <v>996</v>
      </c>
      <c r="C72" s="296">
        <v>954</v>
      </c>
      <c r="D72" s="296">
        <v>923</v>
      </c>
      <c r="E72" s="296">
        <v>914</v>
      </c>
      <c r="F72" s="296">
        <v>909</v>
      </c>
      <c r="G72" s="296">
        <v>913</v>
      </c>
      <c r="H72" s="296">
        <v>927</v>
      </c>
      <c r="I72" s="296">
        <v>938</v>
      </c>
      <c r="J72" s="296">
        <v>960</v>
      </c>
      <c r="K72" s="296">
        <v>968</v>
      </c>
      <c r="L72" s="296">
        <v>956</v>
      </c>
      <c r="M72" s="296">
        <v>937</v>
      </c>
      <c r="N72" s="296">
        <v>919</v>
      </c>
      <c r="O72" s="296">
        <v>907</v>
      </c>
      <c r="P72" s="296">
        <v>897</v>
      </c>
      <c r="Q72" s="296">
        <v>871</v>
      </c>
    </row>
    <row r="73" spans="1:17" x14ac:dyDescent="0.25">
      <c r="A73" t="s">
        <v>71</v>
      </c>
      <c r="B73" s="296">
        <v>245</v>
      </c>
      <c r="C73" s="296">
        <v>237</v>
      </c>
      <c r="D73" s="296">
        <v>231</v>
      </c>
      <c r="E73" s="296">
        <v>226</v>
      </c>
      <c r="F73" s="296">
        <v>217</v>
      </c>
      <c r="G73" s="296">
        <v>211</v>
      </c>
      <c r="H73" s="296">
        <v>207</v>
      </c>
      <c r="I73" s="296">
        <v>203</v>
      </c>
      <c r="J73" s="296">
        <v>204</v>
      </c>
      <c r="K73" s="296">
        <v>187</v>
      </c>
      <c r="L73" s="296">
        <v>178</v>
      </c>
      <c r="M73" s="296">
        <v>166</v>
      </c>
      <c r="N73" s="296">
        <v>164</v>
      </c>
      <c r="O73" s="296">
        <v>161</v>
      </c>
      <c r="P73" s="296">
        <v>154</v>
      </c>
      <c r="Q73" s="296">
        <v>149</v>
      </c>
    </row>
    <row r="74" spans="1:17" x14ac:dyDescent="0.25">
      <c r="A74" t="s">
        <v>72</v>
      </c>
      <c r="B74" s="296">
        <v>886</v>
      </c>
      <c r="C74" s="296">
        <v>824</v>
      </c>
      <c r="D74" s="296">
        <v>766</v>
      </c>
      <c r="E74" s="296">
        <v>707</v>
      </c>
      <c r="F74" s="296">
        <v>652</v>
      </c>
      <c r="G74" s="296">
        <v>608</v>
      </c>
      <c r="H74" s="296">
        <v>583</v>
      </c>
      <c r="I74" s="296">
        <v>551</v>
      </c>
      <c r="J74" s="296">
        <v>539</v>
      </c>
      <c r="K74" s="296">
        <v>509</v>
      </c>
      <c r="L74" s="296">
        <v>486</v>
      </c>
      <c r="M74" s="296">
        <v>464</v>
      </c>
      <c r="N74" s="296">
        <v>446</v>
      </c>
      <c r="O74" s="296">
        <v>438</v>
      </c>
      <c r="P74" s="296">
        <v>414</v>
      </c>
      <c r="Q74" s="296">
        <v>401</v>
      </c>
    </row>
    <row r="75" spans="1:17" x14ac:dyDescent="0.25">
      <c r="A75" t="s">
        <v>73</v>
      </c>
      <c r="B75" s="296">
        <v>273</v>
      </c>
      <c r="C75" s="296">
        <v>266</v>
      </c>
      <c r="D75" s="296">
        <v>258</v>
      </c>
      <c r="E75" s="296">
        <v>248</v>
      </c>
      <c r="F75" s="296">
        <v>240</v>
      </c>
      <c r="G75" s="296">
        <v>234</v>
      </c>
      <c r="H75" s="296">
        <v>234</v>
      </c>
      <c r="I75" s="296">
        <v>239</v>
      </c>
      <c r="J75" s="296">
        <v>234</v>
      </c>
      <c r="K75" s="296">
        <v>225</v>
      </c>
      <c r="L75" s="296">
        <v>230</v>
      </c>
      <c r="M75" s="296">
        <v>221</v>
      </c>
      <c r="N75" s="296">
        <v>212</v>
      </c>
      <c r="O75" s="296">
        <v>210</v>
      </c>
      <c r="P75" s="296">
        <v>215</v>
      </c>
      <c r="Q75" s="296">
        <v>216</v>
      </c>
    </row>
    <row r="76" spans="1:17" x14ac:dyDescent="0.25">
      <c r="A76" t="s">
        <v>74</v>
      </c>
      <c r="B76" s="296">
        <v>428</v>
      </c>
      <c r="C76" s="296">
        <v>399</v>
      </c>
      <c r="D76" s="296">
        <v>382</v>
      </c>
      <c r="E76" s="296">
        <v>361</v>
      </c>
      <c r="F76" s="296">
        <v>353</v>
      </c>
      <c r="G76" s="296">
        <v>362</v>
      </c>
      <c r="H76" s="296">
        <v>354</v>
      </c>
      <c r="I76" s="296">
        <v>350</v>
      </c>
      <c r="J76" s="296">
        <v>357</v>
      </c>
      <c r="K76" s="296">
        <v>346</v>
      </c>
      <c r="L76" s="296">
        <v>335</v>
      </c>
      <c r="M76" s="296">
        <v>325</v>
      </c>
      <c r="N76" s="296">
        <v>319</v>
      </c>
      <c r="O76" s="296">
        <v>319</v>
      </c>
      <c r="P76" s="296">
        <v>307</v>
      </c>
      <c r="Q76" s="296">
        <v>301</v>
      </c>
    </row>
    <row r="78" spans="1:17" x14ac:dyDescent="0.25">
      <c r="A78" t="s">
        <v>2004</v>
      </c>
    </row>
    <row r="80" spans="1:17" x14ac:dyDescent="0.25">
      <c r="A80" t="s">
        <v>1877</v>
      </c>
    </row>
    <row r="82" spans="1:1" x14ac:dyDescent="0.25">
      <c r="A82" t="s">
        <v>1878</v>
      </c>
    </row>
    <row r="84" spans="1:1" x14ac:dyDescent="0.25">
      <c r="A84" t="s">
        <v>1879</v>
      </c>
    </row>
    <row r="86" spans="1:1" x14ac:dyDescent="0.25">
      <c r="A86" t="s">
        <v>2013</v>
      </c>
    </row>
    <row r="103" spans="1:1" x14ac:dyDescent="0.25">
      <c r="A103" t="s">
        <v>1409</v>
      </c>
    </row>
    <row r="105" spans="1:1" x14ac:dyDescent="0.25">
      <c r="A105" s="636">
        <v>42610.589699074073</v>
      </c>
    </row>
  </sheetData>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1887</v>
      </c>
    </row>
    <row r="23" spans="1:8" x14ac:dyDescent="0.25">
      <c r="A23" t="s">
        <v>1888</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8.3000000000000007</v>
      </c>
      <c r="C29" s="638">
        <v>14.3</v>
      </c>
      <c r="D29" s="638">
        <v>31</v>
      </c>
      <c r="E29" s="638">
        <v>44.6</v>
      </c>
      <c r="F29" s="638">
        <v>50.2</v>
      </c>
      <c r="G29" s="638">
        <v>51.3</v>
      </c>
      <c r="H29" s="638">
        <v>51.7</v>
      </c>
    </row>
    <row r="30" spans="1:8" x14ac:dyDescent="0.25">
      <c r="A30" t="s">
        <v>486</v>
      </c>
      <c r="B30" s="638">
        <v>18.899999999999999</v>
      </c>
      <c r="C30" s="638">
        <v>24.8</v>
      </c>
      <c r="D30" s="638">
        <v>35</v>
      </c>
      <c r="E30" s="638">
        <v>48.5</v>
      </c>
      <c r="F30" s="638">
        <v>50</v>
      </c>
      <c r="G30" s="638">
        <v>50.5</v>
      </c>
      <c r="H30" s="638">
        <v>50.5</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t="s">
        <v>18</v>
      </c>
      <c r="C32" s="638">
        <v>14.3</v>
      </c>
      <c r="D32" s="638">
        <v>14.3</v>
      </c>
      <c r="E32" s="638">
        <v>14.3</v>
      </c>
      <c r="F32" s="638">
        <v>14.3</v>
      </c>
      <c r="G32" s="638">
        <v>14.3</v>
      </c>
      <c r="H32" s="638">
        <v>14.3</v>
      </c>
    </row>
    <row r="33" spans="1:8" x14ac:dyDescent="0.25">
      <c r="A33" t="s">
        <v>20</v>
      </c>
      <c r="B33" s="638">
        <v>1.4</v>
      </c>
      <c r="C33" s="638">
        <v>8.6</v>
      </c>
      <c r="D33" s="638">
        <v>32.9</v>
      </c>
      <c r="E33" s="638">
        <v>50</v>
      </c>
      <c r="F33" s="638">
        <v>50</v>
      </c>
      <c r="G33" s="638">
        <v>50</v>
      </c>
      <c r="H33" s="638">
        <v>50</v>
      </c>
    </row>
    <row r="34" spans="1:8" x14ac:dyDescent="0.25">
      <c r="A34" t="s">
        <v>21</v>
      </c>
      <c r="B34" s="638">
        <v>9.5</v>
      </c>
      <c r="C34" s="638">
        <v>28.6</v>
      </c>
      <c r="D34" s="638">
        <v>42.9</v>
      </c>
      <c r="E34" s="638">
        <v>61.9</v>
      </c>
      <c r="F34" s="638">
        <v>61.9</v>
      </c>
      <c r="G34" s="638">
        <v>61.9</v>
      </c>
      <c r="H34" s="638">
        <v>61.9</v>
      </c>
    </row>
    <row r="35" spans="1:8" x14ac:dyDescent="0.25">
      <c r="A35" t="s">
        <v>22</v>
      </c>
      <c r="B35" s="638" t="s">
        <v>18</v>
      </c>
      <c r="C35" s="638" t="s">
        <v>18</v>
      </c>
      <c r="D35" s="638">
        <v>25</v>
      </c>
      <c r="E35" s="638">
        <v>25</v>
      </c>
      <c r="F35" s="638">
        <v>50</v>
      </c>
      <c r="G35" s="638">
        <v>50</v>
      </c>
      <c r="H35" s="638">
        <v>50</v>
      </c>
    </row>
    <row r="36" spans="1:8" x14ac:dyDescent="0.25">
      <c r="A36" t="s">
        <v>23</v>
      </c>
      <c r="B36" s="638">
        <v>11.5</v>
      </c>
      <c r="C36" s="638">
        <v>19.100000000000001</v>
      </c>
      <c r="D36" s="638">
        <v>34.9</v>
      </c>
      <c r="E36" s="638">
        <v>50.7</v>
      </c>
      <c r="F36" s="638">
        <v>56.9</v>
      </c>
      <c r="G36" s="638">
        <v>58.4</v>
      </c>
      <c r="H36" s="638">
        <v>58.4</v>
      </c>
    </row>
    <row r="37" spans="1:8" x14ac:dyDescent="0.25">
      <c r="A37" t="s">
        <v>24</v>
      </c>
      <c r="B37" s="638">
        <v>7.7</v>
      </c>
      <c r="C37" s="638">
        <v>7.7</v>
      </c>
      <c r="D37" s="638">
        <v>23.1</v>
      </c>
      <c r="E37" s="638">
        <v>38.5</v>
      </c>
      <c r="F37" s="638">
        <v>38.5</v>
      </c>
      <c r="G37" s="638">
        <v>38.5</v>
      </c>
      <c r="H37" s="638">
        <v>38.5</v>
      </c>
    </row>
    <row r="38" spans="1:8" x14ac:dyDescent="0.25">
      <c r="A38" t="s">
        <v>25</v>
      </c>
      <c r="B38" s="638">
        <v>14.8</v>
      </c>
      <c r="C38" s="638">
        <v>19.7</v>
      </c>
      <c r="D38" s="638">
        <v>47.5</v>
      </c>
      <c r="E38" s="638">
        <v>63.9</v>
      </c>
      <c r="F38" s="638">
        <v>72.099999999999994</v>
      </c>
      <c r="G38" s="638">
        <v>73.8</v>
      </c>
      <c r="H38" s="638">
        <v>73.8</v>
      </c>
    </row>
    <row r="39" spans="1:8" x14ac:dyDescent="0.25">
      <c r="A39" t="s">
        <v>26</v>
      </c>
      <c r="B39" s="638">
        <v>4.2</v>
      </c>
      <c r="C39" s="638">
        <v>8.6999999999999993</v>
      </c>
      <c r="D39" s="638">
        <v>26</v>
      </c>
      <c r="E39" s="638">
        <v>43.8</v>
      </c>
      <c r="F39" s="638">
        <v>49.7</v>
      </c>
      <c r="G39" s="638">
        <v>50</v>
      </c>
      <c r="H39" s="638">
        <v>50</v>
      </c>
    </row>
    <row r="40" spans="1:8" x14ac:dyDescent="0.25">
      <c r="A40" t="s">
        <v>27</v>
      </c>
      <c r="B40" s="638" t="s">
        <v>18</v>
      </c>
      <c r="C40" s="638" t="s">
        <v>18</v>
      </c>
      <c r="D40" s="638">
        <v>7.7</v>
      </c>
      <c r="E40" s="638">
        <v>23.1</v>
      </c>
      <c r="F40" s="638">
        <v>38.5</v>
      </c>
      <c r="G40" s="638">
        <v>38.5</v>
      </c>
      <c r="H40" s="638">
        <v>38.5</v>
      </c>
    </row>
    <row r="41" spans="1:8" x14ac:dyDescent="0.25">
      <c r="A41" t="s">
        <v>28</v>
      </c>
      <c r="B41" s="638">
        <v>20.3</v>
      </c>
      <c r="C41" s="638">
        <v>25.4</v>
      </c>
      <c r="D41" s="638">
        <v>39</v>
      </c>
      <c r="E41" s="638">
        <v>61</v>
      </c>
      <c r="F41" s="638">
        <v>66.099999999999994</v>
      </c>
      <c r="G41" s="638">
        <v>66.099999999999994</v>
      </c>
      <c r="H41" s="638">
        <v>66.099999999999994</v>
      </c>
    </row>
    <row r="42" spans="1:8" x14ac:dyDescent="0.25">
      <c r="A42" t="s">
        <v>29</v>
      </c>
      <c r="B42" s="638">
        <v>17</v>
      </c>
      <c r="C42" s="638">
        <v>22.6</v>
      </c>
      <c r="D42" s="638">
        <v>34</v>
      </c>
      <c r="E42" s="638">
        <v>41.5</v>
      </c>
      <c r="F42" s="638">
        <v>49.1</v>
      </c>
      <c r="G42" s="638">
        <v>49.1</v>
      </c>
      <c r="H42" s="638">
        <v>49.1</v>
      </c>
    </row>
    <row r="43" spans="1:8" x14ac:dyDescent="0.25">
      <c r="A43" t="s">
        <v>30</v>
      </c>
      <c r="B43" s="638" t="s">
        <v>18</v>
      </c>
      <c r="C43" s="638">
        <v>28.6</v>
      </c>
      <c r="D43" s="638">
        <v>28.6</v>
      </c>
      <c r="E43" s="638">
        <v>28.6</v>
      </c>
      <c r="F43" s="638">
        <v>28.6</v>
      </c>
      <c r="G43" s="638">
        <v>28.6</v>
      </c>
      <c r="H43" s="638">
        <v>28.6</v>
      </c>
    </row>
    <row r="44" spans="1:8" x14ac:dyDescent="0.25">
      <c r="A44" t="s">
        <v>31</v>
      </c>
      <c r="B44" s="638">
        <v>4.0999999999999996</v>
      </c>
      <c r="C44" s="638">
        <v>8.8000000000000007</v>
      </c>
      <c r="D44" s="638">
        <v>21.8</v>
      </c>
      <c r="E44" s="638">
        <v>34.200000000000003</v>
      </c>
      <c r="F44" s="638">
        <v>35.799999999999997</v>
      </c>
      <c r="G44" s="638">
        <v>37.799999999999997</v>
      </c>
      <c r="H44" s="638">
        <v>37.799999999999997</v>
      </c>
    </row>
    <row r="45" spans="1:8" x14ac:dyDescent="0.25">
      <c r="A45" t="s">
        <v>32</v>
      </c>
      <c r="B45" s="638">
        <v>5.8</v>
      </c>
      <c r="C45" s="638">
        <v>5.8</v>
      </c>
      <c r="D45" s="638">
        <v>26.7</v>
      </c>
      <c r="E45" s="638">
        <v>44.2</v>
      </c>
      <c r="F45" s="638">
        <v>45.8</v>
      </c>
      <c r="G45" s="638">
        <v>46.7</v>
      </c>
      <c r="H45" s="638">
        <v>46.7</v>
      </c>
    </row>
    <row r="46" spans="1:8" x14ac:dyDescent="0.25">
      <c r="A46" t="s">
        <v>33</v>
      </c>
      <c r="B46" s="638" t="s">
        <v>18</v>
      </c>
      <c r="C46" s="638" t="s">
        <v>18</v>
      </c>
      <c r="D46" s="638" t="s">
        <v>18</v>
      </c>
      <c r="E46" s="638" t="s">
        <v>18</v>
      </c>
      <c r="F46" s="638">
        <v>20</v>
      </c>
      <c r="G46" s="638">
        <v>40</v>
      </c>
      <c r="H46" s="638">
        <v>40</v>
      </c>
    </row>
    <row r="47" spans="1:8" x14ac:dyDescent="0.25">
      <c r="A47" t="s">
        <v>34</v>
      </c>
      <c r="B47" s="638">
        <v>16.7</v>
      </c>
      <c r="C47" s="638">
        <v>45.8</v>
      </c>
      <c r="D47" s="638">
        <v>66.7</v>
      </c>
      <c r="E47" s="638">
        <v>66.7</v>
      </c>
      <c r="F47" s="638">
        <v>70.8</v>
      </c>
      <c r="G47" s="638">
        <v>70.8</v>
      </c>
      <c r="H47" s="638">
        <v>75</v>
      </c>
    </row>
    <row r="48" spans="1:8" x14ac:dyDescent="0.25">
      <c r="A48" t="s">
        <v>35</v>
      </c>
      <c r="B48" s="638">
        <v>7.3</v>
      </c>
      <c r="C48" s="638">
        <v>13.9</v>
      </c>
      <c r="D48" s="638">
        <v>29.3</v>
      </c>
      <c r="E48" s="638">
        <v>42</v>
      </c>
      <c r="F48" s="638">
        <v>49.1</v>
      </c>
      <c r="G48" s="638">
        <v>50.9</v>
      </c>
      <c r="H48" s="638">
        <v>51.5</v>
      </c>
    </row>
    <row r="49" spans="1:8" x14ac:dyDescent="0.25">
      <c r="A49" t="s">
        <v>36</v>
      </c>
      <c r="B49" s="638">
        <v>41.4</v>
      </c>
      <c r="C49" s="638">
        <v>47.1</v>
      </c>
      <c r="D49" s="638">
        <v>58.6</v>
      </c>
      <c r="E49" s="638">
        <v>64.400000000000006</v>
      </c>
      <c r="F49" s="638">
        <v>65.5</v>
      </c>
      <c r="G49" s="638">
        <v>65.5</v>
      </c>
      <c r="H49" s="638">
        <v>65.5</v>
      </c>
    </row>
    <row r="50" spans="1:8" x14ac:dyDescent="0.25">
      <c r="A50" t="s">
        <v>37</v>
      </c>
      <c r="B50" s="638">
        <v>15.4</v>
      </c>
      <c r="C50" s="638">
        <v>23.1</v>
      </c>
      <c r="D50" s="638">
        <v>30.8</v>
      </c>
      <c r="E50" s="638">
        <v>61.5</v>
      </c>
      <c r="F50" s="638">
        <v>69.2</v>
      </c>
      <c r="G50" s="638">
        <v>69.2</v>
      </c>
      <c r="H50" s="638">
        <v>69.2</v>
      </c>
    </row>
    <row r="51" spans="1:8" x14ac:dyDescent="0.25">
      <c r="A51" t="s">
        <v>38</v>
      </c>
      <c r="B51" s="638">
        <v>9.1</v>
      </c>
      <c r="C51" s="638">
        <v>9.1</v>
      </c>
      <c r="D51" s="638">
        <v>9.1</v>
      </c>
      <c r="E51" s="638">
        <v>72.7</v>
      </c>
      <c r="F51" s="638">
        <v>72.7</v>
      </c>
      <c r="G51" s="638">
        <v>72.7</v>
      </c>
      <c r="H51" s="638">
        <v>72.7</v>
      </c>
    </row>
    <row r="52" spans="1:8" x14ac:dyDescent="0.25">
      <c r="A52" t="s">
        <v>39</v>
      </c>
      <c r="B52" s="638">
        <v>39</v>
      </c>
      <c r="C52" s="638">
        <v>46.3</v>
      </c>
      <c r="D52" s="638">
        <v>56.1</v>
      </c>
      <c r="E52" s="638">
        <v>75.599999999999994</v>
      </c>
      <c r="F52" s="638">
        <v>75.599999999999994</v>
      </c>
      <c r="G52" s="638">
        <v>75.599999999999994</v>
      </c>
      <c r="H52" s="638">
        <v>75.599999999999994</v>
      </c>
    </row>
    <row r="53" spans="1:8" x14ac:dyDescent="0.25">
      <c r="A53" t="s">
        <v>40</v>
      </c>
      <c r="B53" s="638">
        <v>2.8</v>
      </c>
      <c r="C53" s="638">
        <v>7.7</v>
      </c>
      <c r="D53" s="638">
        <v>28.2</v>
      </c>
      <c r="E53" s="638">
        <v>43</v>
      </c>
      <c r="F53" s="638">
        <v>52.1</v>
      </c>
      <c r="G53" s="638">
        <v>52.1</v>
      </c>
      <c r="H53" s="638">
        <v>52.1</v>
      </c>
    </row>
    <row r="54" spans="1:8" x14ac:dyDescent="0.25">
      <c r="A54" t="s">
        <v>41</v>
      </c>
      <c r="B54" s="638" t="s">
        <v>18</v>
      </c>
      <c r="C54" s="638" t="s">
        <v>18</v>
      </c>
      <c r="D54" s="638" t="s">
        <v>18</v>
      </c>
      <c r="E54" s="638" t="s">
        <v>18</v>
      </c>
      <c r="F54" s="638" t="s">
        <v>18</v>
      </c>
      <c r="G54" s="638" t="s">
        <v>18</v>
      </c>
      <c r="H54" s="638" t="s">
        <v>18</v>
      </c>
    </row>
    <row r="55" spans="1:8" x14ac:dyDescent="0.25">
      <c r="A55" t="s">
        <v>42</v>
      </c>
      <c r="B55" s="638" t="s">
        <v>18</v>
      </c>
      <c r="C55" s="638" t="s">
        <v>18</v>
      </c>
      <c r="D55" s="638">
        <v>100</v>
      </c>
      <c r="E55" s="638">
        <v>100</v>
      </c>
      <c r="F55" s="638">
        <v>100</v>
      </c>
      <c r="G55" s="638">
        <v>100</v>
      </c>
      <c r="H55" s="638">
        <v>100</v>
      </c>
    </row>
    <row r="56" spans="1:8" x14ac:dyDescent="0.25">
      <c r="A56" t="s">
        <v>43</v>
      </c>
      <c r="B56" s="638">
        <v>8</v>
      </c>
      <c r="C56" s="638">
        <v>8</v>
      </c>
      <c r="D56" s="638">
        <v>14</v>
      </c>
      <c r="E56" s="638">
        <v>42</v>
      </c>
      <c r="F56" s="638">
        <v>50</v>
      </c>
      <c r="G56" s="638">
        <v>52</v>
      </c>
      <c r="H56" s="638">
        <v>52</v>
      </c>
    </row>
    <row r="57" spans="1:8" x14ac:dyDescent="0.25">
      <c r="A57" t="s">
        <v>44</v>
      </c>
      <c r="B57" s="638">
        <v>20</v>
      </c>
      <c r="C57" s="638">
        <v>26.7</v>
      </c>
      <c r="D57" s="638">
        <v>46.7</v>
      </c>
      <c r="E57" s="638">
        <v>60</v>
      </c>
      <c r="F57" s="638">
        <v>60</v>
      </c>
      <c r="G57" s="638">
        <v>60</v>
      </c>
      <c r="H57" s="638">
        <v>60</v>
      </c>
    </row>
    <row r="58" spans="1:8" x14ac:dyDescent="0.25">
      <c r="A58" t="s">
        <v>45</v>
      </c>
      <c r="B58" s="638">
        <v>12.5</v>
      </c>
      <c r="C58" s="638">
        <v>25</v>
      </c>
      <c r="D58" s="638">
        <v>37.5</v>
      </c>
      <c r="E58" s="638">
        <v>62.5</v>
      </c>
      <c r="F58" s="638">
        <v>62.5</v>
      </c>
      <c r="G58" s="638">
        <v>62.5</v>
      </c>
      <c r="H58" s="638">
        <v>62.5</v>
      </c>
    </row>
    <row r="59" spans="1:8" x14ac:dyDescent="0.25">
      <c r="A59" t="s">
        <v>46</v>
      </c>
      <c r="B59" s="638">
        <v>9</v>
      </c>
      <c r="C59" s="638">
        <v>16.899999999999999</v>
      </c>
      <c r="D59" s="638">
        <v>29.8</v>
      </c>
      <c r="E59" s="638">
        <v>43.4</v>
      </c>
      <c r="F59" s="638">
        <v>50.8</v>
      </c>
      <c r="G59" s="638">
        <v>51.6</v>
      </c>
      <c r="H59" s="638">
        <v>51.8</v>
      </c>
    </row>
    <row r="60" spans="1:8" x14ac:dyDescent="0.25">
      <c r="A60" t="s">
        <v>47</v>
      </c>
      <c r="B60" s="638">
        <v>6.3</v>
      </c>
      <c r="C60" s="638">
        <v>25</v>
      </c>
      <c r="D60" s="638">
        <v>50</v>
      </c>
      <c r="E60" s="638">
        <v>58.8</v>
      </c>
      <c r="F60" s="638">
        <v>68.8</v>
      </c>
      <c r="G60" s="638">
        <v>68.8</v>
      </c>
      <c r="H60" s="638">
        <v>68.8</v>
      </c>
    </row>
    <row r="61" spans="1:8" x14ac:dyDescent="0.25">
      <c r="A61" t="s">
        <v>48</v>
      </c>
      <c r="B61" s="638" t="s">
        <v>18</v>
      </c>
      <c r="C61" s="638">
        <v>12.5</v>
      </c>
      <c r="D61" s="638">
        <v>12.5</v>
      </c>
      <c r="E61" s="638">
        <v>62.5</v>
      </c>
      <c r="F61" s="638">
        <v>62.5</v>
      </c>
      <c r="G61" s="638">
        <v>62.5</v>
      </c>
      <c r="H61" s="638">
        <v>62.5</v>
      </c>
    </row>
    <row r="62" spans="1:8" x14ac:dyDescent="0.25">
      <c r="A62" t="s">
        <v>49</v>
      </c>
      <c r="B62" s="638">
        <v>7</v>
      </c>
      <c r="C62" s="638">
        <v>10.3</v>
      </c>
      <c r="D62" s="638">
        <v>35.799999999999997</v>
      </c>
      <c r="E62" s="638">
        <v>49.1</v>
      </c>
      <c r="F62" s="638">
        <v>50.8</v>
      </c>
      <c r="G62" s="638">
        <v>51.3</v>
      </c>
      <c r="H62" s="638">
        <v>51.8</v>
      </c>
    </row>
    <row r="63" spans="1:8" x14ac:dyDescent="0.25">
      <c r="A63" t="s">
        <v>50</v>
      </c>
      <c r="B63" s="638">
        <v>6.4</v>
      </c>
      <c r="C63" s="638">
        <v>14.7</v>
      </c>
      <c r="D63" s="638">
        <v>36.200000000000003</v>
      </c>
      <c r="E63" s="638">
        <v>49</v>
      </c>
      <c r="F63" s="638">
        <v>52.6</v>
      </c>
      <c r="G63" s="638">
        <v>52.6</v>
      </c>
      <c r="H63" s="638">
        <v>52.9</v>
      </c>
    </row>
    <row r="64" spans="1:8" x14ac:dyDescent="0.25">
      <c r="A64" t="s">
        <v>51</v>
      </c>
      <c r="B64" s="638" t="s">
        <v>18</v>
      </c>
      <c r="C64" s="638">
        <v>7.1</v>
      </c>
      <c r="D64" s="638">
        <v>50</v>
      </c>
      <c r="E64" s="638">
        <v>71.400000000000006</v>
      </c>
      <c r="F64" s="638">
        <v>71.400000000000006</v>
      </c>
      <c r="G64" s="638">
        <v>71.400000000000006</v>
      </c>
      <c r="H64" s="638">
        <v>71.400000000000006</v>
      </c>
    </row>
    <row r="65" spans="1:8" x14ac:dyDescent="0.25">
      <c r="A65" t="s">
        <v>52</v>
      </c>
      <c r="B65" s="638">
        <v>9</v>
      </c>
      <c r="C65" s="638">
        <v>11.9</v>
      </c>
      <c r="D65" s="638">
        <v>28</v>
      </c>
      <c r="E65" s="638">
        <v>41.6</v>
      </c>
      <c r="F65" s="638">
        <v>48.4</v>
      </c>
      <c r="G65" s="638">
        <v>49.3</v>
      </c>
      <c r="H65" s="638">
        <v>49.4</v>
      </c>
    </row>
    <row r="66" spans="1:8" x14ac:dyDescent="0.25">
      <c r="A66" t="s">
        <v>53</v>
      </c>
      <c r="B66" s="638">
        <v>12.7</v>
      </c>
      <c r="C66" s="638">
        <v>21.5</v>
      </c>
      <c r="D66" s="638">
        <v>39.6</v>
      </c>
      <c r="E66" s="638">
        <v>54.5</v>
      </c>
      <c r="F66" s="638">
        <v>59.5</v>
      </c>
      <c r="G66" s="638">
        <v>60.6</v>
      </c>
      <c r="H66" s="638">
        <v>61</v>
      </c>
    </row>
    <row r="67" spans="1:8" x14ac:dyDescent="0.25">
      <c r="A67" t="s">
        <v>54</v>
      </c>
      <c r="B67" s="638">
        <v>7.5</v>
      </c>
      <c r="C67" s="638">
        <v>11.2</v>
      </c>
      <c r="D67" s="638">
        <v>22.4</v>
      </c>
      <c r="E67" s="638">
        <v>43.3</v>
      </c>
      <c r="F67" s="638">
        <v>44</v>
      </c>
      <c r="G67" s="638">
        <v>44.8</v>
      </c>
      <c r="H67" s="638">
        <v>44.8</v>
      </c>
    </row>
    <row r="68" spans="1:8" x14ac:dyDescent="0.25">
      <c r="A68" t="s">
        <v>55</v>
      </c>
      <c r="B68" s="638">
        <v>0.6</v>
      </c>
      <c r="C68" s="638">
        <v>1.8</v>
      </c>
      <c r="D68" s="638">
        <v>9.4</v>
      </c>
      <c r="E68" s="638">
        <v>27.1</v>
      </c>
      <c r="F68" s="638">
        <v>32.4</v>
      </c>
      <c r="G68" s="638">
        <v>34.700000000000003</v>
      </c>
      <c r="H68" s="638">
        <v>35.299999999999997</v>
      </c>
    </row>
    <row r="69" spans="1:8" x14ac:dyDescent="0.25">
      <c r="A69" t="s">
        <v>56</v>
      </c>
      <c r="B69" s="638">
        <v>9.1999999999999993</v>
      </c>
      <c r="C69" s="638">
        <v>18.399999999999999</v>
      </c>
      <c r="D69" s="638">
        <v>50.6</v>
      </c>
      <c r="E69" s="638">
        <v>65.5</v>
      </c>
      <c r="F69" s="638">
        <v>67.8</v>
      </c>
      <c r="G69" s="638">
        <v>67.8</v>
      </c>
      <c r="H69" s="638">
        <v>67.8</v>
      </c>
    </row>
    <row r="70" spans="1:8" x14ac:dyDescent="0.25">
      <c r="A70" t="s">
        <v>57</v>
      </c>
      <c r="B70" s="638">
        <v>11.9</v>
      </c>
      <c r="C70" s="638">
        <v>14.9</v>
      </c>
      <c r="D70" s="638">
        <v>34.299999999999997</v>
      </c>
      <c r="E70" s="638">
        <v>50.7</v>
      </c>
      <c r="F70" s="638">
        <v>55.2</v>
      </c>
      <c r="G70" s="638">
        <v>55.2</v>
      </c>
      <c r="H70" s="638">
        <v>55.2</v>
      </c>
    </row>
    <row r="71" spans="1:8" x14ac:dyDescent="0.25">
      <c r="A71" t="s">
        <v>58</v>
      </c>
      <c r="B71" s="638">
        <v>5.4</v>
      </c>
      <c r="C71" s="638">
        <v>10.9</v>
      </c>
      <c r="D71" s="638">
        <v>32.6</v>
      </c>
      <c r="E71" s="638">
        <v>47.8</v>
      </c>
      <c r="F71" s="638">
        <v>52.2</v>
      </c>
      <c r="G71" s="638">
        <v>52.2</v>
      </c>
      <c r="H71" s="638">
        <v>52.2</v>
      </c>
    </row>
    <row r="72" spans="1:8" x14ac:dyDescent="0.25">
      <c r="A72" t="s">
        <v>59</v>
      </c>
      <c r="B72" s="638">
        <v>8.6</v>
      </c>
      <c r="C72" s="638">
        <v>14.1</v>
      </c>
      <c r="D72" s="638">
        <v>27.1</v>
      </c>
      <c r="E72" s="638">
        <v>37.6</v>
      </c>
      <c r="F72" s="638">
        <v>42.7</v>
      </c>
      <c r="G72" s="638">
        <v>43.9</v>
      </c>
      <c r="H72" s="638">
        <v>43.9</v>
      </c>
    </row>
    <row r="73" spans="1:8" x14ac:dyDescent="0.25">
      <c r="A73" t="s">
        <v>60</v>
      </c>
      <c r="B73" s="638">
        <v>2</v>
      </c>
      <c r="C73" s="638">
        <v>7.8</v>
      </c>
      <c r="D73" s="638">
        <v>11.8</v>
      </c>
      <c r="E73" s="638">
        <v>37.299999999999997</v>
      </c>
      <c r="F73" s="638">
        <v>45.1</v>
      </c>
      <c r="G73" s="638">
        <v>45.1</v>
      </c>
      <c r="H73" s="638">
        <v>45.1</v>
      </c>
    </row>
    <row r="74" spans="1:8" x14ac:dyDescent="0.25">
      <c r="A74" t="s">
        <v>61</v>
      </c>
      <c r="B74" s="638">
        <v>3.9</v>
      </c>
      <c r="C74" s="638">
        <v>14.7</v>
      </c>
      <c r="D74" s="638">
        <v>25.5</v>
      </c>
      <c r="E74" s="638">
        <v>30.4</v>
      </c>
      <c r="F74" s="638">
        <v>34.299999999999997</v>
      </c>
      <c r="G74" s="638">
        <v>40.200000000000003</v>
      </c>
      <c r="H74" s="638">
        <v>42.2</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v>6.7</v>
      </c>
      <c r="C76" s="638">
        <v>13.3</v>
      </c>
      <c r="D76" s="638">
        <v>53.3</v>
      </c>
      <c r="E76" s="638">
        <v>53.3</v>
      </c>
      <c r="F76" s="638">
        <v>53.3</v>
      </c>
      <c r="G76" s="638">
        <v>53.3</v>
      </c>
      <c r="H76" s="638">
        <v>53.3</v>
      </c>
    </row>
    <row r="77" spans="1:8" x14ac:dyDescent="0.25">
      <c r="A77" t="s">
        <v>64</v>
      </c>
      <c r="B77" s="638">
        <v>13.1</v>
      </c>
      <c r="C77" s="638">
        <v>23</v>
      </c>
      <c r="D77" s="638">
        <v>36.1</v>
      </c>
      <c r="E77" s="638">
        <v>41</v>
      </c>
      <c r="F77" s="638">
        <v>50.8</v>
      </c>
      <c r="G77" s="638">
        <v>50.8</v>
      </c>
      <c r="H77" s="638">
        <v>50.8</v>
      </c>
    </row>
    <row r="78" spans="1:8" x14ac:dyDescent="0.25">
      <c r="A78" t="s">
        <v>65</v>
      </c>
      <c r="B78" s="638">
        <v>1.2</v>
      </c>
      <c r="C78" s="638">
        <v>4.7</v>
      </c>
      <c r="D78" s="638">
        <v>28.2</v>
      </c>
      <c r="E78" s="638">
        <v>44.7</v>
      </c>
      <c r="F78" s="638">
        <v>50.6</v>
      </c>
      <c r="G78" s="638">
        <v>50.6</v>
      </c>
      <c r="H78" s="638">
        <v>50.6</v>
      </c>
    </row>
    <row r="79" spans="1:8" x14ac:dyDescent="0.25">
      <c r="A79" t="s">
        <v>66</v>
      </c>
      <c r="B79" s="638">
        <v>8.9</v>
      </c>
      <c r="C79" s="638">
        <v>12.5</v>
      </c>
      <c r="D79" s="638">
        <v>16.100000000000001</v>
      </c>
      <c r="E79" s="638">
        <v>35.700000000000003</v>
      </c>
      <c r="F79" s="638">
        <v>46.4</v>
      </c>
      <c r="G79" s="638">
        <v>46.4</v>
      </c>
      <c r="H79" s="638">
        <v>46.4</v>
      </c>
    </row>
    <row r="80" spans="1:8" x14ac:dyDescent="0.25">
      <c r="A80" t="s">
        <v>67</v>
      </c>
      <c r="B80" s="638">
        <v>10</v>
      </c>
      <c r="C80" s="638">
        <v>10</v>
      </c>
      <c r="D80" s="638">
        <v>40</v>
      </c>
      <c r="E80" s="638">
        <v>40</v>
      </c>
      <c r="F80" s="638">
        <v>60</v>
      </c>
      <c r="G80" s="638">
        <v>60</v>
      </c>
      <c r="H80" s="638">
        <v>60</v>
      </c>
    </row>
    <row r="81" spans="1:8" x14ac:dyDescent="0.25">
      <c r="A81" t="s">
        <v>68</v>
      </c>
      <c r="B81" s="638">
        <v>3.4</v>
      </c>
      <c r="C81" s="638">
        <v>10.3</v>
      </c>
      <c r="D81" s="638">
        <v>31</v>
      </c>
      <c r="E81" s="638">
        <v>34.5</v>
      </c>
      <c r="F81" s="638">
        <v>34.5</v>
      </c>
      <c r="G81" s="638">
        <v>34.5</v>
      </c>
      <c r="H81" s="638">
        <v>34.5</v>
      </c>
    </row>
    <row r="82" spans="1:8" x14ac:dyDescent="0.25">
      <c r="A82" t="s">
        <v>69</v>
      </c>
      <c r="B82" s="638">
        <v>7.1</v>
      </c>
      <c r="C82" s="638">
        <v>7.1</v>
      </c>
      <c r="D82" s="638">
        <v>28.6</v>
      </c>
      <c r="E82" s="638">
        <v>28.6</v>
      </c>
      <c r="F82" s="638">
        <v>28.6</v>
      </c>
      <c r="G82" s="638">
        <v>28.6</v>
      </c>
      <c r="H82" s="638">
        <v>28.6</v>
      </c>
    </row>
    <row r="83" spans="1:8" x14ac:dyDescent="0.25">
      <c r="A83" t="s">
        <v>70</v>
      </c>
      <c r="B83" s="638">
        <v>9</v>
      </c>
      <c r="C83" s="638">
        <v>11.5</v>
      </c>
      <c r="D83" s="638">
        <v>39</v>
      </c>
      <c r="E83" s="638">
        <v>49.5</v>
      </c>
      <c r="F83" s="638">
        <v>50</v>
      </c>
      <c r="G83" s="638">
        <v>50.5</v>
      </c>
      <c r="H83" s="638">
        <v>50.5</v>
      </c>
    </row>
    <row r="84" spans="1:8" x14ac:dyDescent="0.25">
      <c r="A84" t="s">
        <v>71</v>
      </c>
      <c r="B84" s="638" t="s">
        <v>18</v>
      </c>
      <c r="C84" s="638">
        <v>3.8</v>
      </c>
      <c r="D84" s="638">
        <v>30.8</v>
      </c>
      <c r="E84" s="638">
        <v>50</v>
      </c>
      <c r="F84" s="638">
        <v>50</v>
      </c>
      <c r="G84" s="638">
        <v>50</v>
      </c>
      <c r="H84" s="638">
        <v>50</v>
      </c>
    </row>
    <row r="85" spans="1:8" x14ac:dyDescent="0.25">
      <c r="A85" t="s">
        <v>72</v>
      </c>
      <c r="B85" s="638">
        <v>8.1999999999999993</v>
      </c>
      <c r="C85" s="638">
        <v>13.5</v>
      </c>
      <c r="D85" s="638">
        <v>33.200000000000003</v>
      </c>
      <c r="E85" s="638">
        <v>43.8</v>
      </c>
      <c r="F85" s="638">
        <v>44.2</v>
      </c>
      <c r="G85" s="638">
        <v>45.2</v>
      </c>
      <c r="H85" s="638">
        <v>45.2</v>
      </c>
    </row>
    <row r="86" spans="1:8" x14ac:dyDescent="0.25">
      <c r="A86" t="s">
        <v>73</v>
      </c>
      <c r="B86" s="638">
        <v>9.6999999999999993</v>
      </c>
      <c r="C86" s="638">
        <v>12.9</v>
      </c>
      <c r="D86" s="638">
        <v>35.5</v>
      </c>
      <c r="E86" s="638">
        <v>64.5</v>
      </c>
      <c r="F86" s="638">
        <v>64.5</v>
      </c>
      <c r="G86" s="638">
        <v>67.7</v>
      </c>
      <c r="H86" s="638">
        <v>67.7</v>
      </c>
    </row>
    <row r="87" spans="1:8" x14ac:dyDescent="0.25">
      <c r="A87" t="s">
        <v>74</v>
      </c>
      <c r="B87" s="638" t="s">
        <v>18</v>
      </c>
      <c r="C87" s="638" t="s">
        <v>18</v>
      </c>
      <c r="D87" s="638">
        <v>5.3</v>
      </c>
      <c r="E87" s="638">
        <v>26.3</v>
      </c>
      <c r="F87" s="638">
        <v>47.4</v>
      </c>
      <c r="G87" s="638">
        <v>47.4</v>
      </c>
      <c r="H87" s="638">
        <v>47.4</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1977</v>
      </c>
    </row>
    <row r="105" spans="1:1" x14ac:dyDescent="0.25">
      <c r="A105" s="636">
        <v>42610.589768518519</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3" enableFormatConditionsCalculation="0">
    <tabColor indexed="43"/>
  </sheetPr>
  <dimension ref="A1:K29"/>
  <sheetViews>
    <sheetView tabSelected="1" zoomScale="80" zoomScaleNormal="80" workbookViewId="0">
      <selection activeCell="D3" sqref="D3:G3"/>
    </sheetView>
  </sheetViews>
  <sheetFormatPr defaultColWidth="9.08984375" defaultRowHeight="16" x14ac:dyDescent="0.25"/>
  <cols>
    <col min="1" max="2" width="4.6328125" style="243" customWidth="1"/>
    <col min="3" max="3" width="24.6328125" style="243" customWidth="1"/>
    <col min="4" max="4" width="19.54296875" style="243" customWidth="1"/>
    <col min="5" max="9" width="12.6328125" style="243" customWidth="1"/>
    <col min="10" max="12" width="4.6328125" style="243" customWidth="1"/>
    <col min="13" max="16384" width="9.08984375" style="243"/>
  </cols>
  <sheetData>
    <row r="1" spans="1:11" x14ac:dyDescent="0.25">
      <c r="A1" s="252"/>
      <c r="B1" s="252"/>
      <c r="H1" s="252"/>
      <c r="I1" s="252"/>
      <c r="J1" s="252"/>
      <c r="K1" s="252"/>
    </row>
    <row r="2" spans="1:11" ht="12.65" customHeight="1" x14ac:dyDescent="0.25">
      <c r="A2" s="252"/>
      <c r="B2" s="253"/>
      <c r="C2" s="254"/>
      <c r="D2" s="254"/>
      <c r="E2" s="254"/>
      <c r="F2" s="254"/>
      <c r="G2" s="254"/>
      <c r="H2" s="254"/>
      <c r="I2" s="254"/>
      <c r="J2" s="255"/>
      <c r="K2" s="252"/>
    </row>
    <row r="3" spans="1:11" ht="20.149999999999999" customHeight="1" x14ac:dyDescent="0.25">
      <c r="A3" s="252"/>
      <c r="B3" s="256"/>
      <c r="C3" s="257"/>
      <c r="D3" s="694" t="s">
        <v>2255</v>
      </c>
      <c r="E3" s="695"/>
      <c r="F3" s="695"/>
      <c r="G3" s="696"/>
      <c r="H3" s="252"/>
      <c r="I3" s="252"/>
      <c r="J3" s="258"/>
      <c r="K3" s="252"/>
    </row>
    <row r="4" spans="1:11" ht="20.149999999999999" customHeight="1" x14ac:dyDescent="0.25">
      <c r="A4" s="252"/>
      <c r="B4" s="256"/>
      <c r="C4" s="257"/>
      <c r="D4" s="698" t="s">
        <v>351</v>
      </c>
      <c r="E4" s="699"/>
      <c r="F4" s="699"/>
      <c r="G4" s="700"/>
      <c r="H4" s="252"/>
      <c r="I4" s="252"/>
      <c r="J4" s="258"/>
      <c r="K4" s="252"/>
    </row>
    <row r="5" spans="1:11" ht="20.149999999999999" customHeight="1" x14ac:dyDescent="0.25">
      <c r="A5" s="252"/>
      <c r="B5" s="256"/>
      <c r="C5" s="257"/>
      <c r="D5" s="257"/>
      <c r="E5" s="257"/>
      <c r="F5" s="257"/>
      <c r="G5" s="257"/>
      <c r="H5" s="257"/>
      <c r="I5" s="257"/>
      <c r="J5" s="258"/>
      <c r="K5" s="252"/>
    </row>
    <row r="6" spans="1:11" ht="32" x14ac:dyDescent="0.25">
      <c r="A6" s="252"/>
      <c r="B6" s="256"/>
      <c r="C6" s="259">
        <f ca="1">DATEVALUE(MONTH(ChartsByTopic!A7) &amp; "/" &amp; DAY(ChartsByTopic!A7) &amp; "/" &amp;YEAR(ChartsByTopic!M7))</f>
        <v>42370</v>
      </c>
      <c r="D6" s="260" t="s">
        <v>352</v>
      </c>
      <c r="E6" s="261">
        <f ca="1">IF(ISERROR(DashChildrenWithCases),"N.A.",DashChildrenWithCases)</f>
        <v>431</v>
      </c>
      <c r="F6" s="262" t="s">
        <v>1</v>
      </c>
      <c r="G6" s="261">
        <f ca="1">IF(ISERROR(DashEntries),"N.A.",DashEntries)</f>
        <v>165</v>
      </c>
      <c r="H6" s="262" t="s">
        <v>2</v>
      </c>
      <c r="I6" s="261">
        <f ca="1">IF(ISERROR(DashExits),"N.A.",DashExits)</f>
        <v>187</v>
      </c>
      <c r="J6" s="258"/>
      <c r="K6" s="252"/>
    </row>
    <row r="7" spans="1:11" ht="20.149999999999999" customHeight="1" x14ac:dyDescent="0.25">
      <c r="A7" s="252"/>
      <c r="B7" s="256"/>
      <c r="C7" s="659"/>
      <c r="D7" s="660" t="s">
        <v>1973</v>
      </c>
      <c r="E7" s="659"/>
      <c r="F7" s="660" t="s">
        <v>1975</v>
      </c>
      <c r="G7" s="659"/>
      <c r="H7" s="660" t="s">
        <v>1975</v>
      </c>
      <c r="I7" s="659"/>
      <c r="J7" s="258"/>
      <c r="K7" s="252"/>
    </row>
    <row r="8" spans="1:11" ht="20.149999999999999" customHeight="1" x14ac:dyDescent="0.25">
      <c r="A8" s="252"/>
      <c r="B8" s="256"/>
      <c r="C8" s="697" t="s">
        <v>352</v>
      </c>
      <c r="D8" s="697"/>
      <c r="E8" s="257"/>
      <c r="F8" s="263" t="str">
        <f ca="1">"Court dependent out-of-home placements (N="&amp;IF(ISERROR(DashOutOfHmTotal),"N.A.",IF(DashOutOfHmTotal=0,"0",TEXT(DashOutOfHmTotal,"#,###,###")))&amp;")"</f>
        <v>Court dependent out-of-home placements (N=303)</v>
      </c>
      <c r="G8" s="263"/>
      <c r="H8" s="263"/>
      <c r="I8" s="263"/>
      <c r="J8" s="258"/>
      <c r="K8" s="252"/>
    </row>
    <row r="9" spans="1:11" ht="12.65" customHeight="1" x14ac:dyDescent="0.25">
      <c r="A9" s="252"/>
      <c r="B9" s="256"/>
      <c r="C9" s="693"/>
      <c r="D9" s="693"/>
      <c r="E9" s="264"/>
      <c r="F9" s="265"/>
      <c r="G9" s="257"/>
      <c r="H9" s="257"/>
      <c r="I9" s="266"/>
      <c r="J9" s="258"/>
      <c r="K9" s="252"/>
    </row>
    <row r="10" spans="1:11" ht="20.149999999999999" customHeight="1" x14ac:dyDescent="0.25">
      <c r="A10" s="252"/>
      <c r="B10" s="256"/>
      <c r="C10" s="265" t="s">
        <v>170</v>
      </c>
      <c r="D10" s="266">
        <f ca="1">IF(ISERROR(SUM(D11,D12)),"N.A.",SUM(D11,D12))</f>
        <v>431</v>
      </c>
      <c r="E10" s="257"/>
      <c r="F10" s="265" t="s">
        <v>347</v>
      </c>
      <c r="G10" s="257"/>
      <c r="H10" s="257"/>
      <c r="I10" s="266">
        <f ca="1">IF(ISERROR(DashOutOfHmKin),"N.A.",DashOutOfHmKin)</f>
        <v>80</v>
      </c>
      <c r="J10" s="258"/>
      <c r="K10" s="252"/>
    </row>
    <row r="11" spans="1:11" ht="20.149999999999999" customHeight="1" x14ac:dyDescent="0.25">
      <c r="A11" s="252"/>
      <c r="B11" s="256"/>
      <c r="C11" s="267" t="s">
        <v>172</v>
      </c>
      <c r="D11" s="268">
        <f ca="1">IF(ISERROR(DashFCCourt),"N.A.",DashFCCourt)</f>
        <v>303</v>
      </c>
      <c r="E11" s="269"/>
      <c r="F11" s="265" t="s">
        <v>348</v>
      </c>
      <c r="G11" s="257"/>
      <c r="H11" s="257"/>
      <c r="I11" s="266">
        <f ca="1">IF(ISERROR(SUM(DashOutOfHmCounty,DashOutOfHmFFA,DashOutOfHmGrd,DashOutOfHmPreAdopt)),"N.A.",
SUM(DashOutOfHmCounty,DashOutOfHmFFA,DashOutOfHmGrd,DashOutOfHmPreAdopt))</f>
        <v>102</v>
      </c>
      <c r="J11" s="258"/>
      <c r="K11" s="252"/>
    </row>
    <row r="12" spans="1:11" ht="20.149999999999999" customHeight="1" x14ac:dyDescent="0.25">
      <c r="A12" s="252"/>
      <c r="B12" s="256"/>
      <c r="C12" s="267" t="s">
        <v>171</v>
      </c>
      <c r="D12" s="268">
        <f ca="1">IF(ISERROR(DashFMCourt),"N.A.",DashFMCourt)</f>
        <v>128</v>
      </c>
      <c r="E12" s="269"/>
      <c r="F12" s="264" t="s">
        <v>0</v>
      </c>
      <c r="G12" s="252"/>
      <c r="H12" s="252"/>
      <c r="I12" s="252"/>
      <c r="J12" s="258"/>
      <c r="K12" s="252"/>
    </row>
    <row r="13" spans="1:11" ht="20.149999999999999" customHeight="1" x14ac:dyDescent="0.25">
      <c r="A13" s="252"/>
      <c r="B13" s="256"/>
      <c r="C13" s="265"/>
      <c r="D13" s="266"/>
      <c r="E13" s="269"/>
      <c r="F13" s="270" t="s">
        <v>173</v>
      </c>
      <c r="G13" s="257"/>
      <c r="H13" s="257"/>
      <c r="I13" s="266">
        <f ca="1">IF(ISERROR(DashOutOfHmCongregate),"N.A.",DashOutOfHmCongregate)</f>
        <v>32</v>
      </c>
      <c r="J13" s="258"/>
      <c r="K13" s="252"/>
    </row>
    <row r="14" spans="1:11" ht="20.149999999999999" customHeight="1" x14ac:dyDescent="0.25">
      <c r="A14" s="252"/>
      <c r="B14" s="256"/>
      <c r="C14" s="267"/>
      <c r="D14" s="268"/>
      <c r="E14" s="269"/>
      <c r="F14" s="624" t="s">
        <v>1424</v>
      </c>
      <c r="I14" s="266">
        <f ca="1">IFERROR(DashOutOfHmSILP,"N.A.")</f>
        <v>71</v>
      </c>
      <c r="J14" s="258"/>
      <c r="K14" s="252"/>
    </row>
    <row r="15" spans="1:11" ht="20.149999999999999" customHeight="1" x14ac:dyDescent="0.25">
      <c r="A15" s="252"/>
      <c r="B15" s="256"/>
      <c r="C15" s="267"/>
      <c r="D15" s="268"/>
      <c r="E15" s="257"/>
      <c r="F15" s="270" t="s">
        <v>181</v>
      </c>
      <c r="G15" s="257"/>
      <c r="H15" s="257"/>
      <c r="I15" s="266">
        <f ca="1">IFERROR(DashOutOfHmOther,"N.A.")</f>
        <v>18</v>
      </c>
      <c r="J15" s="258"/>
      <c r="K15" s="252"/>
    </row>
    <row r="16" spans="1:11" ht="20.149999999999999" customHeight="1" x14ac:dyDescent="0.25">
      <c r="A16" s="252"/>
      <c r="B16" s="256"/>
      <c r="C16" s="693"/>
      <c r="D16" s="693"/>
      <c r="E16" s="693"/>
      <c r="F16" s="693" t="s">
        <v>1427</v>
      </c>
      <c r="G16" s="693"/>
      <c r="H16" s="693"/>
      <c r="I16" s="669"/>
      <c r="J16" s="258"/>
      <c r="K16" s="252"/>
    </row>
    <row r="17" spans="1:11" ht="20.149999999999999" customHeight="1" x14ac:dyDescent="0.25">
      <c r="A17" s="252"/>
      <c r="B17" s="256"/>
      <c r="C17" s="257"/>
      <c r="D17" s="257"/>
      <c r="E17" s="257"/>
      <c r="F17" s="257"/>
      <c r="G17" s="257"/>
      <c r="H17" s="257"/>
      <c r="I17" s="271"/>
      <c r="J17" s="258"/>
      <c r="K17" s="252"/>
    </row>
    <row r="18" spans="1:11" ht="20.149999999999999" customHeight="1" x14ac:dyDescent="0.25">
      <c r="A18" s="252"/>
      <c r="B18" s="256"/>
      <c r="C18" s="655" t="s">
        <v>1976</v>
      </c>
      <c r="D18" s="263"/>
      <c r="E18" s="263"/>
      <c r="F18" s="263"/>
      <c r="G18" s="263"/>
      <c r="H18" s="263"/>
      <c r="I18" s="655"/>
      <c r="J18" s="258"/>
      <c r="K18" s="252"/>
    </row>
    <row r="19" spans="1:11" ht="12.65" customHeight="1" x14ac:dyDescent="0.25">
      <c r="A19" s="252"/>
      <c r="B19" s="256"/>
      <c r="C19" s="693"/>
      <c r="D19" s="693"/>
      <c r="E19" s="264"/>
      <c r="F19" s="265"/>
      <c r="G19" s="257"/>
      <c r="H19" s="257"/>
      <c r="I19" s="266"/>
      <c r="J19" s="258"/>
      <c r="K19" s="252"/>
    </row>
    <row r="20" spans="1:11" ht="35" customHeight="1" x14ac:dyDescent="0.25">
      <c r="A20" s="252"/>
      <c r="B20" s="256"/>
      <c r="C20" s="657" t="s">
        <v>504</v>
      </c>
      <c r="D20" s="657" t="s">
        <v>505</v>
      </c>
      <c r="E20" s="657" t="s">
        <v>1934</v>
      </c>
      <c r="F20" s="657" t="s">
        <v>1935</v>
      </c>
      <c r="G20" s="658" t="s">
        <v>507</v>
      </c>
      <c r="H20" s="658" t="s">
        <v>181</v>
      </c>
      <c r="I20" s="658" t="s">
        <v>162</v>
      </c>
      <c r="J20" s="258"/>
      <c r="K20" s="252"/>
    </row>
    <row r="21" spans="1:11" ht="20.149999999999999" customHeight="1" x14ac:dyDescent="0.25">
      <c r="A21" s="252"/>
      <c r="B21" s="256"/>
      <c r="C21" s="661">
        <f ca="1">IF(ISERROR(DashExitsReun),"N.A.",DashExitsReun)</f>
        <v>104</v>
      </c>
      <c r="D21" s="661">
        <f ca="1">IF(ISERROR(DashExitsAdop),"N.A.",DashExitsAdop)</f>
        <v>22</v>
      </c>
      <c r="E21" s="661">
        <f ca="1">IF(ISERROR(DashExitsKinG),"N.A.",DashExitsKinG)</f>
        <v>2</v>
      </c>
      <c r="F21" s="661">
        <f ca="1">IF(ISERROR(DashExitsOthG),"N.A.",DashExitsOthG)</f>
        <v>21</v>
      </c>
      <c r="G21" s="661">
        <f ca="1">IF(ISERROR(DashExitsEman),"N.A.",DashExitsEman)</f>
        <v>18</v>
      </c>
      <c r="H21" s="661">
        <f ca="1">IF(ISERROR(DashExitsOthe),"N.A.",DashExitsOthe)</f>
        <v>32</v>
      </c>
      <c r="I21" s="661">
        <f ca="1">SUM(C21:H21)</f>
        <v>199</v>
      </c>
      <c r="J21" s="258"/>
      <c r="K21" s="252"/>
    </row>
    <row r="22" spans="1:11" ht="20.149999999999999" customHeight="1" x14ac:dyDescent="0.25">
      <c r="A22" s="252"/>
      <c r="B22" s="256"/>
      <c r="C22" s="693" t="s">
        <v>1974</v>
      </c>
      <c r="D22" s="693"/>
      <c r="E22" s="693"/>
      <c r="F22" s="272"/>
      <c r="G22" s="272"/>
      <c r="H22" s="272"/>
      <c r="I22" s="670"/>
      <c r="J22" s="258"/>
      <c r="K22" s="252"/>
    </row>
    <row r="23" spans="1:11" ht="12.65" customHeight="1" x14ac:dyDescent="0.25">
      <c r="A23" s="252"/>
      <c r="B23" s="273"/>
      <c r="C23" s="274"/>
      <c r="D23" s="274"/>
      <c r="E23" s="275"/>
      <c r="F23" s="274"/>
      <c r="G23" s="274"/>
      <c r="H23" s="274"/>
      <c r="I23" s="274"/>
      <c r="J23" s="276"/>
      <c r="K23" s="252"/>
    </row>
    <row r="24" spans="1:11" x14ac:dyDescent="0.25">
      <c r="A24" s="252"/>
      <c r="B24" s="252"/>
      <c r="C24" s="252"/>
      <c r="D24" s="252"/>
      <c r="E24" s="252"/>
      <c r="F24" s="252"/>
      <c r="G24" s="252"/>
      <c r="H24" s="252"/>
      <c r="I24" s="252"/>
      <c r="J24" s="252"/>
      <c r="K24" s="252"/>
    </row>
    <row r="25" spans="1:11" x14ac:dyDescent="0.25">
      <c r="C25" s="244"/>
    </row>
    <row r="27" spans="1:11" x14ac:dyDescent="0.25">
      <c r="C27" s="244"/>
    </row>
    <row r="29" spans="1:11" x14ac:dyDescent="0.25">
      <c r="C29" s="244"/>
    </row>
  </sheetData>
  <sheetProtection password="CF7C" sheet="1" objects="1" scenarios="1"/>
  <mergeCells count="8">
    <mergeCell ref="C22:E22"/>
    <mergeCell ref="D3:G3"/>
    <mergeCell ref="C8:D8"/>
    <mergeCell ref="C9:D9"/>
    <mergeCell ref="C19:D19"/>
    <mergeCell ref="D4:G4"/>
    <mergeCell ref="F16:H16"/>
    <mergeCell ref="C16:E16"/>
  </mergeCells>
  <phoneticPr fontId="23" type="noConversion"/>
  <printOptions horizontalCentered="1" verticalCentered="1"/>
  <pageMargins left="0.75" right="0.75" top="1" bottom="1" header="0.5" footer="0.5"/>
  <pageSetup orientation="landscape" r:id="rId1"/>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BZ105"/>
  <sheetViews>
    <sheetView zoomScale="75" zoomScaleNormal="75" workbookViewId="0">
      <selection activeCell="Q112" sqref="Q112:Q126"/>
    </sheetView>
  </sheetViews>
  <sheetFormatPr defaultRowHeight="12.5" x14ac:dyDescent="0.25"/>
  <cols>
    <col min="1" max="1" width="14" bestFit="1" customWidth="1"/>
    <col min="2" max="2" width="12.26953125" style="296" bestFit="1" customWidth="1"/>
    <col min="3" max="3" width="16.6328125" style="296" bestFit="1" customWidth="1"/>
    <col min="4" max="4" width="8" style="296" customWidth="1"/>
    <col min="5" max="78" width="8.7265625" style="296"/>
  </cols>
  <sheetData>
    <row r="1" spans="1:4" x14ac:dyDescent="0.25">
      <c r="A1" t="str">
        <f>IF(ISBLANK(A15),"N.A",IF(ISNUMBER(A15),A15,IF(RIGHT(UPPER(TRIM(A15)),6)="MONTHS",UPPER(TRIM(A15)),DATEVALUE(LEFT(A15,FIND("-",A15)-1)))))</f>
        <v>N.A</v>
      </c>
      <c r="B1" t="str">
        <f>IF(ISBLANK(B15),"N.A",IF(ISNUMBER(B15),B15,IF(RIGHT(UPPER(TRIM(B15)),6)="MONTHS",UPPER(TRIM(B15)),DATEVALUE(LEFT(B15,FIND("-",B15)-1)))))</f>
        <v>N.A</v>
      </c>
      <c r="C1" t="str">
        <f>IF(ISBLANK(C15),"N.A",IF(ISNUMBER(C15),C15,IF(RIGHT(UPPER(TRIM(C15)),6)="MONTHS",UPPER(TRIM(C15)),DATEVALUE(LEFT(C15,FIND("-",C15)-1)))))</f>
        <v>N.A</v>
      </c>
      <c r="D1" t="str">
        <f>IF(ISBLANK(D15),"N.A",IF(ISNUMBER(D15),D15,IF(RIGHT(UPPER(TRIM(D15)),6)="MONTHS",UPPER(TRIM(D15)),DATEVALUE(LEFT(D15,FIND("-",D15)-1)))))</f>
        <v>N.A</v>
      </c>
    </row>
    <row r="2" spans="1:4" x14ac:dyDescent="0.25">
      <c r="A2" t="str">
        <f>IF(ISBLANK(A15),"N.A.",IF(ISNUMBER(A15),A15,IF(RIGHT(UPPER(TRIM(A15)),6)="MONTHS",UPPER(TRIM(A15)),DATEVALUE(A3&amp;"/"&amp;IF(OR(A3=4,A3=6,A3=9,A3=11),30,IF(A3=2,28,31))&amp;"/"&amp;YEAR(RIGHT(A15,LEN(A15)-FIND("-",A15)))))))</f>
        <v>N.A.</v>
      </c>
      <c r="B2" t="str">
        <f>IF(ISBLANK(B15),"N.A.",IF(ISNUMBER(B15),B15,IF(RIGHT(UPPER(TRIM(B15)),6)="MONTHS",UPPER(TRIM(B15)),DATEVALUE(B3&amp;"/"&amp;IF(OR(B3=4,B3=6,B3=9,B3=11),30,IF(B3=2,28,31))&amp;"/"&amp;YEAR(RIGHT(B15,LEN(B15)-FIND("-",B15)))))))</f>
        <v>N.A.</v>
      </c>
      <c r="C2" t="str">
        <f>IF(ISBLANK(C15),"N.A.",IF(ISNUMBER(C15),C15,IF(RIGHT(UPPER(TRIM(C15)),6)="MONTHS",UPPER(TRIM(C15)),DATEVALUE(C3&amp;"/"&amp;IF(OR(C3=4,C3=6,C3=9,C3=11),30,IF(C3=2,28,31))&amp;"/"&amp;YEAR(RIGHT(C15,LEN(C15)-FIND("-",C15)))))))</f>
        <v>N.A.</v>
      </c>
      <c r="D2" t="str">
        <f>IF(ISBLANK(D15),"N.A.",IF(ISNUMBER(D15),D15,IF(RIGHT(UPPER(TRIM(D15)),6)="MONTHS",UPPER(TRIM(D15)),DATEVALUE(D3&amp;"/"&amp;IF(OR(D3=4,D3=6,D3=9,D3=11),30,IF(D3=2,28,31))&amp;"/"&amp;YEAR(RIGHT(D15,LEN(D15)-FIND("-",D15)))))))</f>
        <v>N.A.</v>
      </c>
    </row>
    <row r="3" spans="1:4" x14ac:dyDescent="0.25">
      <c r="A3" t="str">
        <f>IF(OR(ISBLANK(A15),ISNUMBER(A15),RIGHT(UPPER(TRIM(A15)),6)="MONTHS"),"N.A.",MONTH(RIGHT(A15,LEN(A15)-FIND("-",A15))))</f>
        <v>N.A.</v>
      </c>
      <c r="B3" t="str">
        <f>IF(OR(ISBLANK(B15),ISNUMBER(B15),RIGHT(UPPER(TRIM(B15)),6)="MONTHS"),"N.A.",MONTH(RIGHT(B15,LEN(B15)-FIND("-",B15))))</f>
        <v>N.A.</v>
      </c>
      <c r="C3" t="str">
        <f>IF(OR(ISBLANK(C15),ISNUMBER(C15),RIGHT(UPPER(TRIM(C15)),6)="MONTHS"),"N.A.",MONTH(RIGHT(C15,LEN(C15)-FIND("-",C15))))</f>
        <v>N.A.</v>
      </c>
      <c r="D3" t="str">
        <f>IF(OR(ISBLANK(D15),ISNUMBER(D15),RIGHT(UPPER(TRIM(D15)),6)="MONTHS"),"N.A.",MONTH(RIGHT(D15,LEN(D15)-FIND("-",D15))))</f>
        <v>N.A.</v>
      </c>
    </row>
    <row r="4" spans="1:4" x14ac:dyDescent="0.25">
      <c r="A4" t="s">
        <v>1792</v>
      </c>
    </row>
    <row r="6" spans="1:4" x14ac:dyDescent="0.25">
      <c r="A6" t="s">
        <v>1793</v>
      </c>
    </row>
    <row r="8" spans="1:4" x14ac:dyDescent="0.25">
      <c r="A8" t="s">
        <v>1851</v>
      </c>
    </row>
    <row r="10" spans="1:4" x14ac:dyDescent="0.25">
      <c r="A10" t="s">
        <v>2010</v>
      </c>
    </row>
    <row r="12" spans="1:4" x14ac:dyDescent="0.25">
      <c r="A12" t="s">
        <v>1897</v>
      </c>
    </row>
    <row r="14" spans="1:4" x14ac:dyDescent="0.25">
      <c r="A14" t="s">
        <v>1854</v>
      </c>
    </row>
    <row r="16" spans="1:4" x14ac:dyDescent="0.25">
      <c r="A16" t="s">
        <v>2014</v>
      </c>
    </row>
    <row r="18" spans="1:4" x14ac:dyDescent="0.25">
      <c r="A18" t="s">
        <v>1855</v>
      </c>
    </row>
    <row r="19" spans="1:4" x14ac:dyDescent="0.25">
      <c r="A19" t="s">
        <v>1801</v>
      </c>
    </row>
    <row r="20" spans="1:4" x14ac:dyDescent="0.25">
      <c r="A20" t="s">
        <v>1887</v>
      </c>
    </row>
    <row r="21" spans="1:4" x14ac:dyDescent="0.25">
      <c r="A21" t="s">
        <v>1856</v>
      </c>
    </row>
    <row r="23" spans="1:4" x14ac:dyDescent="0.25">
      <c r="A23" t="s">
        <v>484</v>
      </c>
      <c r="B23" s="296" t="s">
        <v>1898</v>
      </c>
      <c r="C23" s="296" t="s">
        <v>1901</v>
      </c>
      <c r="D23" s="296" t="s">
        <v>1857</v>
      </c>
    </row>
    <row r="24" spans="1:4" x14ac:dyDescent="0.25">
      <c r="B24" s="296" t="s">
        <v>1899</v>
      </c>
      <c r="C24" s="296" t="s">
        <v>1902</v>
      </c>
    </row>
    <row r="25" spans="1:4" x14ac:dyDescent="0.25">
      <c r="B25" s="296" t="s">
        <v>1900</v>
      </c>
    </row>
    <row r="26" spans="1:4" x14ac:dyDescent="0.25">
      <c r="A26" t="s">
        <v>485</v>
      </c>
      <c r="B26" s="296">
        <v>11268</v>
      </c>
      <c r="C26" s="296">
        <v>3973</v>
      </c>
      <c r="D26" s="296">
        <v>0.35299999999999998</v>
      </c>
    </row>
    <row r="27" spans="1:4" x14ac:dyDescent="0.25">
      <c r="A27" t="s">
        <v>486</v>
      </c>
      <c r="B27" s="296">
        <v>206</v>
      </c>
      <c r="C27" s="296">
        <v>79</v>
      </c>
      <c r="D27" s="296">
        <v>0.38300000000000001</v>
      </c>
    </row>
    <row r="28" spans="1:4" x14ac:dyDescent="0.25">
      <c r="A28" t="s">
        <v>487</v>
      </c>
      <c r="B28" s="296" t="s">
        <v>18</v>
      </c>
      <c r="C28" s="296" t="s">
        <v>18</v>
      </c>
      <c r="D28" s="296" t="s">
        <v>18</v>
      </c>
    </row>
    <row r="29" spans="1:4" x14ac:dyDescent="0.25">
      <c r="A29" t="s">
        <v>19</v>
      </c>
      <c r="B29" s="296">
        <v>7</v>
      </c>
      <c r="C29" s="296">
        <v>2</v>
      </c>
      <c r="D29" s="296">
        <v>0.28599999999999998</v>
      </c>
    </row>
    <row r="30" spans="1:4" x14ac:dyDescent="0.25">
      <c r="A30" t="s">
        <v>20</v>
      </c>
      <c r="B30" s="296">
        <v>70</v>
      </c>
      <c r="C30" s="296">
        <v>29</v>
      </c>
      <c r="D30" s="296">
        <v>0.41399999999999998</v>
      </c>
    </row>
    <row r="31" spans="1:4" x14ac:dyDescent="0.25">
      <c r="A31" t="s">
        <v>21</v>
      </c>
      <c r="B31" s="296">
        <v>21</v>
      </c>
      <c r="C31" s="296">
        <v>11</v>
      </c>
      <c r="D31" s="296">
        <v>0.52400000000000002</v>
      </c>
    </row>
    <row r="32" spans="1:4" x14ac:dyDescent="0.25">
      <c r="A32" t="s">
        <v>22</v>
      </c>
      <c r="B32" s="296">
        <v>4</v>
      </c>
      <c r="C32" s="296">
        <v>1</v>
      </c>
      <c r="D32" s="296">
        <v>0.25</v>
      </c>
    </row>
    <row r="33" spans="1:4" x14ac:dyDescent="0.25">
      <c r="A33" t="s">
        <v>23</v>
      </c>
      <c r="B33" s="296">
        <v>209</v>
      </c>
      <c r="C33" s="296">
        <v>80</v>
      </c>
      <c r="D33" s="296">
        <v>0.38300000000000001</v>
      </c>
    </row>
    <row r="34" spans="1:4" x14ac:dyDescent="0.25">
      <c r="A34" t="s">
        <v>24</v>
      </c>
      <c r="B34" s="296">
        <v>13</v>
      </c>
      <c r="C34" s="296">
        <v>4</v>
      </c>
      <c r="D34" s="296">
        <v>0.308</v>
      </c>
    </row>
    <row r="35" spans="1:4" x14ac:dyDescent="0.25">
      <c r="A35" t="s">
        <v>25</v>
      </c>
      <c r="B35" s="296">
        <v>61</v>
      </c>
      <c r="C35" s="296">
        <v>30</v>
      </c>
      <c r="D35" s="296">
        <v>0.49199999999999999</v>
      </c>
    </row>
    <row r="36" spans="1:4" x14ac:dyDescent="0.25">
      <c r="A36" t="s">
        <v>26</v>
      </c>
      <c r="B36" s="296">
        <v>288</v>
      </c>
      <c r="C36" s="296">
        <v>96</v>
      </c>
      <c r="D36" s="296">
        <v>0.33300000000000002</v>
      </c>
    </row>
    <row r="37" spans="1:4" x14ac:dyDescent="0.25">
      <c r="A37" t="s">
        <v>27</v>
      </c>
      <c r="B37" s="296">
        <v>26</v>
      </c>
      <c r="C37" s="296">
        <v>4</v>
      </c>
      <c r="D37" s="296">
        <v>0.154</v>
      </c>
    </row>
    <row r="38" spans="1:4" x14ac:dyDescent="0.25">
      <c r="A38" t="s">
        <v>28</v>
      </c>
      <c r="B38" s="296">
        <v>59</v>
      </c>
      <c r="C38" s="296">
        <v>24</v>
      </c>
      <c r="D38" s="296">
        <v>0.40699999999999997</v>
      </c>
    </row>
    <row r="39" spans="1:4" x14ac:dyDescent="0.25">
      <c r="A39" t="s">
        <v>29</v>
      </c>
      <c r="B39" s="296">
        <v>53</v>
      </c>
      <c r="C39" s="296">
        <v>23</v>
      </c>
      <c r="D39" s="296">
        <v>0.434</v>
      </c>
    </row>
    <row r="40" spans="1:4" x14ac:dyDescent="0.25">
      <c r="A40" t="s">
        <v>30</v>
      </c>
      <c r="B40" s="296">
        <v>7</v>
      </c>
      <c r="C40" s="296">
        <v>3</v>
      </c>
      <c r="D40" s="296">
        <v>0.42899999999999999</v>
      </c>
    </row>
    <row r="41" spans="1:4" x14ac:dyDescent="0.25">
      <c r="A41" t="s">
        <v>31</v>
      </c>
      <c r="B41" s="296">
        <v>193</v>
      </c>
      <c r="C41" s="296">
        <v>53</v>
      </c>
      <c r="D41" s="296">
        <v>0.27500000000000002</v>
      </c>
    </row>
    <row r="42" spans="1:4" x14ac:dyDescent="0.25">
      <c r="A42" t="s">
        <v>32</v>
      </c>
      <c r="B42" s="296">
        <v>120</v>
      </c>
      <c r="C42" s="296">
        <v>37</v>
      </c>
      <c r="D42" s="296">
        <v>0.308</v>
      </c>
    </row>
    <row r="43" spans="1:4" x14ac:dyDescent="0.25">
      <c r="A43" t="s">
        <v>33</v>
      </c>
      <c r="B43" s="296">
        <v>5</v>
      </c>
      <c r="C43" s="296" t="s">
        <v>18</v>
      </c>
      <c r="D43" s="296" t="s">
        <v>18</v>
      </c>
    </row>
    <row r="44" spans="1:4" x14ac:dyDescent="0.25">
      <c r="A44" t="s">
        <v>34</v>
      </c>
      <c r="B44" s="296">
        <v>24</v>
      </c>
      <c r="C44" s="296">
        <v>20</v>
      </c>
      <c r="D44" s="296">
        <v>0.83299999999999996</v>
      </c>
    </row>
    <row r="45" spans="1:4" x14ac:dyDescent="0.25">
      <c r="A45" t="s">
        <v>35</v>
      </c>
      <c r="B45" s="296">
        <v>4367</v>
      </c>
      <c r="C45" s="296">
        <v>1436</v>
      </c>
      <c r="D45" s="296">
        <v>0.32900000000000001</v>
      </c>
    </row>
    <row r="46" spans="1:4" x14ac:dyDescent="0.25">
      <c r="A46" t="s">
        <v>36</v>
      </c>
      <c r="B46" s="296">
        <v>87</v>
      </c>
      <c r="C46" s="296">
        <v>62</v>
      </c>
      <c r="D46" s="296">
        <v>0.71299999999999997</v>
      </c>
    </row>
    <row r="47" spans="1:4" x14ac:dyDescent="0.25">
      <c r="A47" t="s">
        <v>37</v>
      </c>
      <c r="B47" s="296">
        <v>13</v>
      </c>
      <c r="C47" s="296">
        <v>4</v>
      </c>
      <c r="D47" s="296">
        <v>0.308</v>
      </c>
    </row>
    <row r="48" spans="1:4" x14ac:dyDescent="0.25">
      <c r="A48" t="s">
        <v>38</v>
      </c>
      <c r="B48" s="296">
        <v>11</v>
      </c>
      <c r="C48" s="296">
        <v>1</v>
      </c>
      <c r="D48" s="296">
        <v>9.0999999999999998E-2</v>
      </c>
    </row>
    <row r="49" spans="1:4" x14ac:dyDescent="0.25">
      <c r="A49" t="s">
        <v>39</v>
      </c>
      <c r="B49" s="296">
        <v>41</v>
      </c>
      <c r="C49" s="296">
        <v>26</v>
      </c>
      <c r="D49" s="296">
        <v>0.63400000000000001</v>
      </c>
    </row>
    <row r="50" spans="1:4" x14ac:dyDescent="0.25">
      <c r="A50" t="s">
        <v>40</v>
      </c>
      <c r="B50" s="296">
        <v>142</v>
      </c>
      <c r="C50" s="296">
        <v>50</v>
      </c>
      <c r="D50" s="296">
        <v>0.35199999999999998</v>
      </c>
    </row>
    <row r="51" spans="1:4" x14ac:dyDescent="0.25">
      <c r="A51" t="s">
        <v>41</v>
      </c>
      <c r="B51" s="296">
        <v>2</v>
      </c>
      <c r="C51" s="296" t="s">
        <v>18</v>
      </c>
      <c r="D51" s="296" t="s">
        <v>18</v>
      </c>
    </row>
    <row r="52" spans="1:4" x14ac:dyDescent="0.25">
      <c r="A52" t="s">
        <v>42</v>
      </c>
      <c r="B52" s="296">
        <v>1</v>
      </c>
      <c r="C52" s="296">
        <v>1</v>
      </c>
      <c r="D52" s="296">
        <v>1</v>
      </c>
    </row>
    <row r="53" spans="1:4" x14ac:dyDescent="0.25">
      <c r="A53" t="s">
        <v>43</v>
      </c>
      <c r="B53" s="296">
        <v>50</v>
      </c>
      <c r="C53" s="296">
        <v>8</v>
      </c>
      <c r="D53" s="296">
        <v>0.16</v>
      </c>
    </row>
    <row r="54" spans="1:4" x14ac:dyDescent="0.25">
      <c r="A54" t="s">
        <v>44</v>
      </c>
      <c r="B54" s="296">
        <v>15</v>
      </c>
      <c r="C54" s="296">
        <v>7</v>
      </c>
      <c r="D54" s="296">
        <v>0.46700000000000003</v>
      </c>
    </row>
    <row r="55" spans="1:4" x14ac:dyDescent="0.25">
      <c r="A55" t="s">
        <v>45</v>
      </c>
      <c r="B55" s="296">
        <v>16</v>
      </c>
      <c r="C55" s="296">
        <v>6</v>
      </c>
      <c r="D55" s="296">
        <v>0.375</v>
      </c>
    </row>
    <row r="56" spans="1:4" x14ac:dyDescent="0.25">
      <c r="A56" t="s">
        <v>46</v>
      </c>
      <c r="B56" s="296">
        <v>597</v>
      </c>
      <c r="C56" s="296">
        <v>195</v>
      </c>
      <c r="D56" s="296">
        <v>0.32700000000000001</v>
      </c>
    </row>
    <row r="57" spans="1:4" x14ac:dyDescent="0.25">
      <c r="A57" t="s">
        <v>47</v>
      </c>
      <c r="B57" s="296">
        <v>80</v>
      </c>
      <c r="C57" s="296">
        <v>42</v>
      </c>
      <c r="D57" s="296">
        <v>0.52500000000000002</v>
      </c>
    </row>
    <row r="58" spans="1:4" x14ac:dyDescent="0.25">
      <c r="A58" t="s">
        <v>48</v>
      </c>
      <c r="B58" s="296">
        <v>8</v>
      </c>
      <c r="C58" s="296">
        <v>1</v>
      </c>
      <c r="D58" s="296">
        <v>0.125</v>
      </c>
    </row>
    <row r="59" spans="1:4" x14ac:dyDescent="0.25">
      <c r="A59" t="s">
        <v>49</v>
      </c>
      <c r="B59" s="296">
        <v>797</v>
      </c>
      <c r="C59" s="296">
        <v>325</v>
      </c>
      <c r="D59" s="296">
        <v>0.40799999999999997</v>
      </c>
    </row>
    <row r="60" spans="1:4" x14ac:dyDescent="0.25">
      <c r="A60" t="s">
        <v>50</v>
      </c>
      <c r="B60" s="296">
        <v>312</v>
      </c>
      <c r="C60" s="296">
        <v>138</v>
      </c>
      <c r="D60" s="296">
        <v>0.442</v>
      </c>
    </row>
    <row r="61" spans="1:4" x14ac:dyDescent="0.25">
      <c r="A61" t="s">
        <v>51</v>
      </c>
      <c r="B61" s="296">
        <v>14</v>
      </c>
      <c r="C61" s="296">
        <v>7</v>
      </c>
      <c r="D61" s="296">
        <v>0.5</v>
      </c>
    </row>
    <row r="62" spans="1:4" x14ac:dyDescent="0.25">
      <c r="A62" t="s">
        <v>52</v>
      </c>
      <c r="B62" s="296">
        <v>888</v>
      </c>
      <c r="C62" s="296">
        <v>274</v>
      </c>
      <c r="D62" s="296">
        <v>0.309</v>
      </c>
    </row>
    <row r="63" spans="1:4" x14ac:dyDescent="0.25">
      <c r="A63" t="s">
        <v>53</v>
      </c>
      <c r="B63" s="296">
        <v>738</v>
      </c>
      <c r="C63" s="296">
        <v>316</v>
      </c>
      <c r="D63" s="296">
        <v>0.42799999999999999</v>
      </c>
    </row>
    <row r="64" spans="1:4" x14ac:dyDescent="0.25">
      <c r="A64" t="s">
        <v>54</v>
      </c>
      <c r="B64" s="296">
        <v>134</v>
      </c>
      <c r="C64" s="296">
        <v>34</v>
      </c>
      <c r="D64" s="296">
        <v>0.254</v>
      </c>
    </row>
    <row r="65" spans="1:4" x14ac:dyDescent="0.25">
      <c r="A65" t="s">
        <v>55</v>
      </c>
      <c r="B65" s="296">
        <v>170</v>
      </c>
      <c r="C65" s="296">
        <v>19</v>
      </c>
      <c r="D65" s="296">
        <v>0.112</v>
      </c>
    </row>
    <row r="66" spans="1:4" x14ac:dyDescent="0.25">
      <c r="A66" t="s">
        <v>56</v>
      </c>
      <c r="B66" s="296">
        <v>87</v>
      </c>
      <c r="C66" s="296">
        <v>48</v>
      </c>
      <c r="D66" s="296">
        <v>0.55200000000000005</v>
      </c>
    </row>
    <row r="67" spans="1:4" x14ac:dyDescent="0.25">
      <c r="A67" t="s">
        <v>57</v>
      </c>
      <c r="B67" s="296">
        <v>67</v>
      </c>
      <c r="C67" s="296">
        <v>23</v>
      </c>
      <c r="D67" s="296">
        <v>0.34300000000000003</v>
      </c>
    </row>
    <row r="68" spans="1:4" x14ac:dyDescent="0.25">
      <c r="A68" t="s">
        <v>58</v>
      </c>
      <c r="B68" s="296">
        <v>92</v>
      </c>
      <c r="C68" s="296">
        <v>36</v>
      </c>
      <c r="D68" s="296">
        <v>0.39100000000000001</v>
      </c>
    </row>
    <row r="69" spans="1:4" x14ac:dyDescent="0.25">
      <c r="A69" t="s">
        <v>59</v>
      </c>
      <c r="B69" s="296">
        <v>255</v>
      </c>
      <c r="C69" s="296">
        <v>75</v>
      </c>
      <c r="D69" s="296">
        <v>0.29399999999999998</v>
      </c>
    </row>
    <row r="70" spans="1:4" x14ac:dyDescent="0.25">
      <c r="A70" t="s">
        <v>60</v>
      </c>
      <c r="B70" s="296">
        <v>51</v>
      </c>
      <c r="C70" s="296">
        <v>9</v>
      </c>
      <c r="D70" s="296">
        <v>0.17599999999999999</v>
      </c>
    </row>
    <row r="71" spans="1:4" x14ac:dyDescent="0.25">
      <c r="A71" t="s">
        <v>61</v>
      </c>
      <c r="B71" s="296">
        <v>102</v>
      </c>
      <c r="C71" s="296">
        <v>27</v>
      </c>
      <c r="D71" s="296">
        <v>0.26500000000000001</v>
      </c>
    </row>
    <row r="72" spans="1:4" x14ac:dyDescent="0.25">
      <c r="A72" t="s">
        <v>62</v>
      </c>
      <c r="B72" s="296" t="s">
        <v>18</v>
      </c>
      <c r="C72" s="296" t="s">
        <v>18</v>
      </c>
      <c r="D72" s="296" t="s">
        <v>18</v>
      </c>
    </row>
    <row r="73" spans="1:4" x14ac:dyDescent="0.25">
      <c r="A73" t="s">
        <v>63</v>
      </c>
      <c r="B73" s="296">
        <v>15</v>
      </c>
      <c r="C73" s="296">
        <v>10</v>
      </c>
      <c r="D73" s="296">
        <v>0.66700000000000004</v>
      </c>
    </row>
    <row r="74" spans="1:4" x14ac:dyDescent="0.25">
      <c r="A74" t="s">
        <v>64</v>
      </c>
      <c r="B74" s="296">
        <v>61</v>
      </c>
      <c r="C74" s="296">
        <v>25</v>
      </c>
      <c r="D74" s="296">
        <v>0.41</v>
      </c>
    </row>
    <row r="75" spans="1:4" x14ac:dyDescent="0.25">
      <c r="A75" t="s">
        <v>65</v>
      </c>
      <c r="B75" s="296">
        <v>85</v>
      </c>
      <c r="C75" s="296">
        <v>29</v>
      </c>
      <c r="D75" s="296">
        <v>0.34100000000000003</v>
      </c>
    </row>
    <row r="76" spans="1:4" x14ac:dyDescent="0.25">
      <c r="A76" t="s">
        <v>66</v>
      </c>
      <c r="B76" s="296">
        <v>56</v>
      </c>
      <c r="C76" s="296">
        <v>20</v>
      </c>
      <c r="D76" s="296">
        <v>0.35699999999999998</v>
      </c>
    </row>
    <row r="77" spans="1:4" x14ac:dyDescent="0.25">
      <c r="A77" t="s">
        <v>67</v>
      </c>
      <c r="B77" s="296">
        <v>10</v>
      </c>
      <c r="C77" s="296">
        <v>4</v>
      </c>
      <c r="D77" s="296">
        <v>0.4</v>
      </c>
    </row>
    <row r="78" spans="1:4" x14ac:dyDescent="0.25">
      <c r="A78" t="s">
        <v>68</v>
      </c>
      <c r="B78" s="296">
        <v>29</v>
      </c>
      <c r="C78" s="296">
        <v>9</v>
      </c>
      <c r="D78" s="296">
        <v>0.31</v>
      </c>
    </row>
    <row r="79" spans="1:4" x14ac:dyDescent="0.25">
      <c r="A79" t="s">
        <v>69</v>
      </c>
      <c r="B79" s="296">
        <v>14</v>
      </c>
      <c r="C79" s="296">
        <v>7</v>
      </c>
      <c r="D79" s="296">
        <v>0.5</v>
      </c>
    </row>
    <row r="80" spans="1:4" x14ac:dyDescent="0.25">
      <c r="A80" t="s">
        <v>70</v>
      </c>
      <c r="B80" s="296">
        <v>200</v>
      </c>
      <c r="C80" s="296">
        <v>87</v>
      </c>
      <c r="D80" s="296">
        <v>0.435</v>
      </c>
    </row>
    <row r="81" spans="1:4" x14ac:dyDescent="0.25">
      <c r="A81" t="s">
        <v>71</v>
      </c>
      <c r="B81" s="296">
        <v>26</v>
      </c>
      <c r="C81" s="296">
        <v>9</v>
      </c>
      <c r="D81" s="296">
        <v>0.34599999999999997</v>
      </c>
    </row>
    <row r="82" spans="1:4" x14ac:dyDescent="0.25">
      <c r="A82" t="s">
        <v>72</v>
      </c>
      <c r="B82" s="296">
        <v>208</v>
      </c>
      <c r="C82" s="296">
        <v>93</v>
      </c>
      <c r="D82" s="296">
        <v>0.44700000000000001</v>
      </c>
    </row>
    <row r="83" spans="1:4" x14ac:dyDescent="0.25">
      <c r="A83" t="s">
        <v>73</v>
      </c>
      <c r="B83" s="296">
        <v>31</v>
      </c>
      <c r="C83" s="296">
        <v>12</v>
      </c>
      <c r="D83" s="296">
        <v>0.38700000000000001</v>
      </c>
    </row>
    <row r="84" spans="1:4" x14ac:dyDescent="0.25">
      <c r="A84" t="s">
        <v>74</v>
      </c>
      <c r="B84" s="296">
        <v>19</v>
      </c>
      <c r="C84" s="296">
        <v>2</v>
      </c>
      <c r="D84" s="296">
        <v>0.105</v>
      </c>
    </row>
    <row r="85" spans="1:4" x14ac:dyDescent="0.25">
      <c r="A85" t="s">
        <v>182</v>
      </c>
      <c r="B85" s="296">
        <v>11</v>
      </c>
      <c r="C85" s="296" t="s">
        <v>18</v>
      </c>
      <c r="D85" s="296" t="s">
        <v>18</v>
      </c>
    </row>
    <row r="87" spans="1:4" x14ac:dyDescent="0.25">
      <c r="A87" t="s">
        <v>2004</v>
      </c>
    </row>
    <row r="89" spans="1:4" x14ac:dyDescent="0.25">
      <c r="A89" t="s">
        <v>2011</v>
      </c>
    </row>
    <row r="103" spans="1:1" x14ac:dyDescent="0.25">
      <c r="A103" t="s">
        <v>1978</v>
      </c>
    </row>
    <row r="105" spans="1:1" x14ac:dyDescent="0.25">
      <c r="A105" s="636">
        <v>42610.589791666665</v>
      </c>
    </row>
  </sheetData>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1887</v>
      </c>
    </row>
    <row r="23" spans="1:8" x14ac:dyDescent="0.25">
      <c r="A23" t="s">
        <v>1859</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0</v>
      </c>
      <c r="C29" s="638">
        <v>0.1</v>
      </c>
      <c r="D29" s="638">
        <v>0.6</v>
      </c>
      <c r="E29" s="638">
        <v>2.7</v>
      </c>
      <c r="F29" s="638">
        <v>6.8</v>
      </c>
      <c r="G29" s="638">
        <v>12</v>
      </c>
      <c r="H29" s="638">
        <v>16.399999999999999</v>
      </c>
    </row>
    <row r="30" spans="1:8" x14ac:dyDescent="0.25">
      <c r="A30" t="s">
        <v>486</v>
      </c>
      <c r="B30" s="638" t="s">
        <v>18</v>
      </c>
      <c r="C30" s="638" t="s">
        <v>18</v>
      </c>
      <c r="D30" s="638" t="s">
        <v>18</v>
      </c>
      <c r="E30" s="638">
        <v>1.9</v>
      </c>
      <c r="F30" s="638">
        <v>5.3</v>
      </c>
      <c r="G30" s="638">
        <v>6.8</v>
      </c>
      <c r="H30" s="638">
        <v>8.6999999999999993</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t="s">
        <v>18</v>
      </c>
      <c r="C32" s="638" t="s">
        <v>18</v>
      </c>
      <c r="D32" s="638">
        <v>14.3</v>
      </c>
      <c r="E32" s="638">
        <v>14.3</v>
      </c>
      <c r="F32" s="638">
        <v>28.6</v>
      </c>
      <c r="G32" s="638">
        <v>28.6</v>
      </c>
      <c r="H32" s="638">
        <v>28.6</v>
      </c>
    </row>
    <row r="33" spans="1:8" x14ac:dyDescent="0.25">
      <c r="A33" t="s">
        <v>20</v>
      </c>
      <c r="B33" s="638" t="s">
        <v>18</v>
      </c>
      <c r="C33" s="638" t="s">
        <v>18</v>
      </c>
      <c r="D33" s="638" t="s">
        <v>18</v>
      </c>
      <c r="E33" s="638" t="s">
        <v>18</v>
      </c>
      <c r="F33" s="638">
        <v>4.3</v>
      </c>
      <c r="G33" s="638">
        <v>8.6</v>
      </c>
      <c r="H33" s="638">
        <v>21.4</v>
      </c>
    </row>
    <row r="34" spans="1:8" x14ac:dyDescent="0.25">
      <c r="A34" t="s">
        <v>21</v>
      </c>
      <c r="B34" s="638" t="s">
        <v>18</v>
      </c>
      <c r="C34" s="638" t="s">
        <v>18</v>
      </c>
      <c r="D34" s="638" t="s">
        <v>18</v>
      </c>
      <c r="E34" s="638" t="s">
        <v>18</v>
      </c>
      <c r="F34" s="638" t="s">
        <v>18</v>
      </c>
      <c r="G34" s="638" t="s">
        <v>18</v>
      </c>
      <c r="H34" s="638">
        <v>9.5</v>
      </c>
    </row>
    <row r="35" spans="1:8" x14ac:dyDescent="0.25">
      <c r="A35" t="s">
        <v>22</v>
      </c>
      <c r="B35" s="638" t="s">
        <v>18</v>
      </c>
      <c r="C35" s="638" t="s">
        <v>18</v>
      </c>
      <c r="D35" s="638" t="s">
        <v>18</v>
      </c>
      <c r="E35" s="638" t="s">
        <v>18</v>
      </c>
      <c r="F35" s="638" t="s">
        <v>18</v>
      </c>
      <c r="G35" s="638" t="s">
        <v>18</v>
      </c>
      <c r="H35" s="638" t="s">
        <v>18</v>
      </c>
    </row>
    <row r="36" spans="1:8" x14ac:dyDescent="0.25">
      <c r="A36" t="s">
        <v>23</v>
      </c>
      <c r="B36" s="638" t="s">
        <v>18</v>
      </c>
      <c r="C36" s="638" t="s">
        <v>18</v>
      </c>
      <c r="D36" s="638" t="s">
        <v>18</v>
      </c>
      <c r="E36" s="638">
        <v>4.8</v>
      </c>
      <c r="F36" s="638">
        <v>8.1</v>
      </c>
      <c r="G36" s="638">
        <v>11.5</v>
      </c>
      <c r="H36" s="638">
        <v>13.9</v>
      </c>
    </row>
    <row r="37" spans="1:8" x14ac:dyDescent="0.25">
      <c r="A37" t="s">
        <v>24</v>
      </c>
      <c r="B37" s="638" t="s">
        <v>18</v>
      </c>
      <c r="C37" s="638" t="s">
        <v>18</v>
      </c>
      <c r="D37" s="638">
        <v>7.7</v>
      </c>
      <c r="E37" s="638">
        <v>46.2</v>
      </c>
      <c r="F37" s="638">
        <v>46.2</v>
      </c>
      <c r="G37" s="638">
        <v>46.2</v>
      </c>
      <c r="H37" s="638">
        <v>46.2</v>
      </c>
    </row>
    <row r="38" spans="1:8" x14ac:dyDescent="0.25">
      <c r="A38" t="s">
        <v>25</v>
      </c>
      <c r="B38" s="638" t="s">
        <v>18</v>
      </c>
      <c r="C38" s="638" t="s">
        <v>18</v>
      </c>
      <c r="D38" s="638" t="s">
        <v>18</v>
      </c>
      <c r="E38" s="638" t="s">
        <v>18</v>
      </c>
      <c r="F38" s="638">
        <v>3.3</v>
      </c>
      <c r="G38" s="638">
        <v>9.8000000000000007</v>
      </c>
      <c r="H38" s="638">
        <v>9.8000000000000007</v>
      </c>
    </row>
    <row r="39" spans="1:8" x14ac:dyDescent="0.25">
      <c r="A39" t="s">
        <v>26</v>
      </c>
      <c r="B39" s="638" t="s">
        <v>18</v>
      </c>
      <c r="C39" s="638" t="s">
        <v>18</v>
      </c>
      <c r="D39" s="638">
        <v>2.1</v>
      </c>
      <c r="E39" s="638">
        <v>4.5</v>
      </c>
      <c r="F39" s="638">
        <v>11.1</v>
      </c>
      <c r="G39" s="638">
        <v>15.6</v>
      </c>
      <c r="H39" s="638">
        <v>18.399999999999999</v>
      </c>
    </row>
    <row r="40" spans="1:8" x14ac:dyDescent="0.25">
      <c r="A40" t="s">
        <v>27</v>
      </c>
      <c r="B40" s="638" t="s">
        <v>18</v>
      </c>
      <c r="C40" s="638" t="s">
        <v>18</v>
      </c>
      <c r="D40" s="638">
        <v>7.7</v>
      </c>
      <c r="E40" s="638">
        <v>7.7</v>
      </c>
      <c r="F40" s="638">
        <v>23.1</v>
      </c>
      <c r="G40" s="638">
        <v>26.9</v>
      </c>
      <c r="H40" s="638">
        <v>26.9</v>
      </c>
    </row>
    <row r="41" spans="1:8" x14ac:dyDescent="0.25">
      <c r="A41" t="s">
        <v>28</v>
      </c>
      <c r="B41" s="638" t="s">
        <v>18</v>
      </c>
      <c r="C41" s="638" t="s">
        <v>18</v>
      </c>
      <c r="D41" s="638">
        <v>1.7</v>
      </c>
      <c r="E41" s="638">
        <v>1.7</v>
      </c>
      <c r="F41" s="638">
        <v>5.0999999999999996</v>
      </c>
      <c r="G41" s="638">
        <v>10.199999999999999</v>
      </c>
      <c r="H41" s="638">
        <v>10.199999999999999</v>
      </c>
    </row>
    <row r="42" spans="1:8" x14ac:dyDescent="0.25">
      <c r="A42" t="s">
        <v>29</v>
      </c>
      <c r="B42" s="638" t="s">
        <v>18</v>
      </c>
      <c r="C42" s="638" t="s">
        <v>18</v>
      </c>
      <c r="D42" s="638" t="s">
        <v>18</v>
      </c>
      <c r="E42" s="638">
        <v>1.9</v>
      </c>
      <c r="F42" s="638">
        <v>3.8</v>
      </c>
      <c r="G42" s="638">
        <v>5.7</v>
      </c>
      <c r="H42" s="638">
        <v>15.1</v>
      </c>
    </row>
    <row r="43" spans="1:8" x14ac:dyDescent="0.25">
      <c r="A43" t="s">
        <v>30</v>
      </c>
      <c r="B43" s="638" t="s">
        <v>18</v>
      </c>
      <c r="C43" s="638">
        <v>14.3</v>
      </c>
      <c r="D43" s="638">
        <v>14.3</v>
      </c>
      <c r="E43" s="638">
        <v>14.3</v>
      </c>
      <c r="F43" s="638">
        <v>42.9</v>
      </c>
      <c r="G43" s="638">
        <v>42.9</v>
      </c>
      <c r="H43" s="638">
        <v>42.9</v>
      </c>
    </row>
    <row r="44" spans="1:8" x14ac:dyDescent="0.25">
      <c r="A44" t="s">
        <v>31</v>
      </c>
      <c r="B44" s="638" t="s">
        <v>18</v>
      </c>
      <c r="C44" s="638" t="s">
        <v>18</v>
      </c>
      <c r="D44" s="638">
        <v>0.5</v>
      </c>
      <c r="E44" s="638">
        <v>4.0999999999999996</v>
      </c>
      <c r="F44" s="638">
        <v>12.4</v>
      </c>
      <c r="G44" s="638">
        <v>18.7</v>
      </c>
      <c r="H44" s="638">
        <v>21.8</v>
      </c>
    </row>
    <row r="45" spans="1:8" x14ac:dyDescent="0.25">
      <c r="A45" t="s">
        <v>32</v>
      </c>
      <c r="B45" s="638" t="s">
        <v>18</v>
      </c>
      <c r="C45" s="638" t="s">
        <v>18</v>
      </c>
      <c r="D45" s="638">
        <v>0.8</v>
      </c>
      <c r="E45" s="638">
        <v>5</v>
      </c>
      <c r="F45" s="638">
        <v>10.8</v>
      </c>
      <c r="G45" s="638">
        <v>18.3</v>
      </c>
      <c r="H45" s="638">
        <v>22.5</v>
      </c>
    </row>
    <row r="46" spans="1:8" x14ac:dyDescent="0.25">
      <c r="A46" t="s">
        <v>33</v>
      </c>
      <c r="B46" s="638" t="s">
        <v>18</v>
      </c>
      <c r="C46" s="638" t="s">
        <v>18</v>
      </c>
      <c r="D46" s="638" t="s">
        <v>18</v>
      </c>
      <c r="E46" s="638" t="s">
        <v>18</v>
      </c>
      <c r="F46" s="638">
        <v>20</v>
      </c>
      <c r="G46" s="638">
        <v>20</v>
      </c>
      <c r="H46" s="638">
        <v>20</v>
      </c>
    </row>
    <row r="47" spans="1:8" x14ac:dyDescent="0.25">
      <c r="A47" t="s">
        <v>34</v>
      </c>
      <c r="B47" s="638" t="s">
        <v>18</v>
      </c>
      <c r="C47" s="638" t="s">
        <v>18</v>
      </c>
      <c r="D47" s="638" t="s">
        <v>18</v>
      </c>
      <c r="E47" s="638">
        <v>8.3000000000000007</v>
      </c>
      <c r="F47" s="638">
        <v>8.3000000000000007</v>
      </c>
      <c r="G47" s="638">
        <v>8.3000000000000007</v>
      </c>
      <c r="H47" s="638">
        <v>8.3000000000000007</v>
      </c>
    </row>
    <row r="48" spans="1:8" x14ac:dyDescent="0.25">
      <c r="A48" t="s">
        <v>35</v>
      </c>
      <c r="B48" s="638" t="s">
        <v>18</v>
      </c>
      <c r="C48" s="638">
        <v>0.1</v>
      </c>
      <c r="D48" s="638">
        <v>0.3</v>
      </c>
      <c r="E48" s="638">
        <v>1.4</v>
      </c>
      <c r="F48" s="638">
        <v>2.9</v>
      </c>
      <c r="G48" s="638">
        <v>6.5</v>
      </c>
      <c r="H48" s="638">
        <v>9.5</v>
      </c>
    </row>
    <row r="49" spans="1:8" x14ac:dyDescent="0.25">
      <c r="A49" t="s">
        <v>36</v>
      </c>
      <c r="B49" s="638" t="s">
        <v>18</v>
      </c>
      <c r="C49" s="638" t="s">
        <v>18</v>
      </c>
      <c r="D49" s="638" t="s">
        <v>18</v>
      </c>
      <c r="E49" s="638" t="s">
        <v>18</v>
      </c>
      <c r="F49" s="638" t="s">
        <v>18</v>
      </c>
      <c r="G49" s="638">
        <v>4.5999999999999996</v>
      </c>
      <c r="H49" s="638">
        <v>5.7</v>
      </c>
    </row>
    <row r="50" spans="1:8" x14ac:dyDescent="0.25">
      <c r="A50" t="s">
        <v>37</v>
      </c>
      <c r="B50" s="638" t="s">
        <v>18</v>
      </c>
      <c r="C50" s="638" t="s">
        <v>18</v>
      </c>
      <c r="D50" s="638" t="s">
        <v>18</v>
      </c>
      <c r="E50" s="638">
        <v>7.7</v>
      </c>
      <c r="F50" s="638">
        <v>7.7</v>
      </c>
      <c r="G50" s="638">
        <v>7.7</v>
      </c>
      <c r="H50" s="638">
        <v>7.7</v>
      </c>
    </row>
    <row r="51" spans="1:8" x14ac:dyDescent="0.25">
      <c r="A51" t="s">
        <v>38</v>
      </c>
      <c r="B51" s="638" t="s">
        <v>18</v>
      </c>
      <c r="C51" s="638" t="s">
        <v>18</v>
      </c>
      <c r="D51" s="638" t="s">
        <v>18</v>
      </c>
      <c r="E51" s="638" t="s">
        <v>18</v>
      </c>
      <c r="F51" s="638" t="s">
        <v>18</v>
      </c>
      <c r="G51" s="638" t="s">
        <v>18</v>
      </c>
      <c r="H51" s="638" t="s">
        <v>18</v>
      </c>
    </row>
    <row r="52" spans="1:8" x14ac:dyDescent="0.25">
      <c r="A52" t="s">
        <v>39</v>
      </c>
      <c r="B52" s="638" t="s">
        <v>18</v>
      </c>
      <c r="C52" s="638" t="s">
        <v>18</v>
      </c>
      <c r="D52" s="638" t="s">
        <v>18</v>
      </c>
      <c r="E52" s="638" t="s">
        <v>18</v>
      </c>
      <c r="F52" s="638" t="s">
        <v>18</v>
      </c>
      <c r="G52" s="638" t="s">
        <v>18</v>
      </c>
      <c r="H52" s="638">
        <v>2.4</v>
      </c>
    </row>
    <row r="53" spans="1:8" x14ac:dyDescent="0.25">
      <c r="A53" t="s">
        <v>40</v>
      </c>
      <c r="B53" s="638" t="s">
        <v>18</v>
      </c>
      <c r="C53" s="638" t="s">
        <v>18</v>
      </c>
      <c r="D53" s="638">
        <v>1.4</v>
      </c>
      <c r="E53" s="638">
        <v>4.2</v>
      </c>
      <c r="F53" s="638">
        <v>8.5</v>
      </c>
      <c r="G53" s="638">
        <v>13.4</v>
      </c>
      <c r="H53" s="638">
        <v>18.3</v>
      </c>
    </row>
    <row r="54" spans="1:8" x14ac:dyDescent="0.25">
      <c r="A54" t="s">
        <v>41</v>
      </c>
      <c r="B54" s="638" t="s">
        <v>18</v>
      </c>
      <c r="C54" s="638" t="s">
        <v>18</v>
      </c>
      <c r="D54" s="638" t="s">
        <v>18</v>
      </c>
      <c r="E54" s="638" t="s">
        <v>18</v>
      </c>
      <c r="F54" s="638" t="s">
        <v>18</v>
      </c>
      <c r="G54" s="638" t="s">
        <v>18</v>
      </c>
      <c r="H54" s="638" t="s">
        <v>18</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t="s">
        <v>18</v>
      </c>
      <c r="C56" s="638" t="s">
        <v>18</v>
      </c>
      <c r="D56" s="638" t="s">
        <v>18</v>
      </c>
      <c r="E56" s="638">
        <v>4</v>
      </c>
      <c r="F56" s="638">
        <v>14</v>
      </c>
      <c r="G56" s="638">
        <v>18</v>
      </c>
      <c r="H56" s="638">
        <v>18</v>
      </c>
    </row>
    <row r="57" spans="1:8" x14ac:dyDescent="0.25">
      <c r="A57" t="s">
        <v>44</v>
      </c>
      <c r="B57" s="638" t="s">
        <v>18</v>
      </c>
      <c r="C57" s="638" t="s">
        <v>18</v>
      </c>
      <c r="D57" s="638" t="s">
        <v>18</v>
      </c>
      <c r="E57" s="638" t="s">
        <v>18</v>
      </c>
      <c r="F57" s="638">
        <v>13.3</v>
      </c>
      <c r="G57" s="638">
        <v>13.3</v>
      </c>
      <c r="H57" s="638">
        <v>26.7</v>
      </c>
    </row>
    <row r="58" spans="1:8" x14ac:dyDescent="0.25">
      <c r="A58" t="s">
        <v>45</v>
      </c>
      <c r="B58" s="638" t="s">
        <v>18</v>
      </c>
      <c r="C58" s="638" t="s">
        <v>18</v>
      </c>
      <c r="D58" s="638" t="s">
        <v>18</v>
      </c>
      <c r="E58" s="638" t="s">
        <v>18</v>
      </c>
      <c r="F58" s="638">
        <v>6.3</v>
      </c>
      <c r="G58" s="638">
        <v>6.3</v>
      </c>
      <c r="H58" s="638">
        <v>18.8</v>
      </c>
    </row>
    <row r="59" spans="1:8" x14ac:dyDescent="0.25">
      <c r="A59" t="s">
        <v>46</v>
      </c>
      <c r="B59" s="638" t="s">
        <v>18</v>
      </c>
      <c r="C59" s="638">
        <v>0.3</v>
      </c>
      <c r="D59" s="638">
        <v>0.8</v>
      </c>
      <c r="E59" s="638">
        <v>3.9</v>
      </c>
      <c r="F59" s="638">
        <v>10.1</v>
      </c>
      <c r="G59" s="638">
        <v>23.1</v>
      </c>
      <c r="H59" s="638">
        <v>29.6</v>
      </c>
    </row>
    <row r="60" spans="1:8" x14ac:dyDescent="0.25">
      <c r="A60" t="s">
        <v>47</v>
      </c>
      <c r="B60" s="638" t="s">
        <v>18</v>
      </c>
      <c r="C60" s="638" t="s">
        <v>18</v>
      </c>
      <c r="D60" s="638" t="s">
        <v>18</v>
      </c>
      <c r="E60" s="638" t="s">
        <v>18</v>
      </c>
      <c r="F60" s="638">
        <v>2.5</v>
      </c>
      <c r="G60" s="638">
        <v>15</v>
      </c>
      <c r="H60" s="638">
        <v>16.3</v>
      </c>
    </row>
    <row r="61" spans="1:8" x14ac:dyDescent="0.25">
      <c r="A61" t="s">
        <v>48</v>
      </c>
      <c r="B61" s="638" t="s">
        <v>18</v>
      </c>
      <c r="C61" s="638" t="s">
        <v>18</v>
      </c>
      <c r="D61" s="638" t="s">
        <v>18</v>
      </c>
      <c r="E61" s="638" t="s">
        <v>18</v>
      </c>
      <c r="F61" s="638" t="s">
        <v>18</v>
      </c>
      <c r="G61" s="638" t="s">
        <v>18</v>
      </c>
      <c r="H61" s="638">
        <v>12.5</v>
      </c>
    </row>
    <row r="62" spans="1:8" x14ac:dyDescent="0.25">
      <c r="A62" t="s">
        <v>49</v>
      </c>
      <c r="B62" s="638">
        <v>0.1</v>
      </c>
      <c r="C62" s="638">
        <v>0.3</v>
      </c>
      <c r="D62" s="638">
        <v>1.6</v>
      </c>
      <c r="E62" s="638">
        <v>5.4</v>
      </c>
      <c r="F62" s="638">
        <v>14.9</v>
      </c>
      <c r="G62" s="638">
        <v>23.3</v>
      </c>
      <c r="H62" s="638">
        <v>29.5</v>
      </c>
    </row>
    <row r="63" spans="1:8" x14ac:dyDescent="0.25">
      <c r="A63" t="s">
        <v>50</v>
      </c>
      <c r="B63" s="638" t="s">
        <v>18</v>
      </c>
      <c r="C63" s="638" t="s">
        <v>18</v>
      </c>
      <c r="D63" s="638">
        <v>1.6</v>
      </c>
      <c r="E63" s="638">
        <v>6.1</v>
      </c>
      <c r="F63" s="638">
        <v>14.1</v>
      </c>
      <c r="G63" s="638">
        <v>20.8</v>
      </c>
      <c r="H63" s="638">
        <v>26</v>
      </c>
    </row>
    <row r="64" spans="1:8" x14ac:dyDescent="0.25">
      <c r="A64" t="s">
        <v>51</v>
      </c>
      <c r="B64" s="638" t="s">
        <v>18</v>
      </c>
      <c r="C64" s="638" t="s">
        <v>18</v>
      </c>
      <c r="D64" s="638" t="s">
        <v>18</v>
      </c>
      <c r="E64" s="638">
        <v>7.1</v>
      </c>
      <c r="F64" s="638">
        <v>7.1</v>
      </c>
      <c r="G64" s="638">
        <v>14.3</v>
      </c>
      <c r="H64" s="638">
        <v>14.3</v>
      </c>
    </row>
    <row r="65" spans="1:8" x14ac:dyDescent="0.25">
      <c r="A65" t="s">
        <v>52</v>
      </c>
      <c r="B65" s="638">
        <v>0.1</v>
      </c>
      <c r="C65" s="638">
        <v>0.1</v>
      </c>
      <c r="D65" s="638">
        <v>0.5</v>
      </c>
      <c r="E65" s="638">
        <v>2.2999999999999998</v>
      </c>
      <c r="F65" s="638">
        <v>7.1</v>
      </c>
      <c r="G65" s="638">
        <v>10.9</v>
      </c>
      <c r="H65" s="638">
        <v>16.2</v>
      </c>
    </row>
    <row r="66" spans="1:8" x14ac:dyDescent="0.25">
      <c r="A66" t="s">
        <v>53</v>
      </c>
      <c r="B66" s="638" t="s">
        <v>18</v>
      </c>
      <c r="C66" s="638" t="s">
        <v>18</v>
      </c>
      <c r="D66" s="638" t="s">
        <v>18</v>
      </c>
      <c r="E66" s="638">
        <v>0.8</v>
      </c>
      <c r="F66" s="638">
        <v>2</v>
      </c>
      <c r="G66" s="638">
        <v>4.7</v>
      </c>
      <c r="H66" s="638">
        <v>9.5</v>
      </c>
    </row>
    <row r="67" spans="1:8" x14ac:dyDescent="0.25">
      <c r="A67" t="s">
        <v>54</v>
      </c>
      <c r="B67" s="638" t="s">
        <v>18</v>
      </c>
      <c r="C67" s="638" t="s">
        <v>18</v>
      </c>
      <c r="D67" s="638" t="s">
        <v>18</v>
      </c>
      <c r="E67" s="638">
        <v>0.7</v>
      </c>
      <c r="F67" s="638">
        <v>6.7</v>
      </c>
      <c r="G67" s="638">
        <v>12.7</v>
      </c>
      <c r="H67" s="638">
        <v>16.399999999999999</v>
      </c>
    </row>
    <row r="68" spans="1:8" x14ac:dyDescent="0.25">
      <c r="A68" t="s">
        <v>55</v>
      </c>
      <c r="B68" s="638" t="s">
        <v>18</v>
      </c>
      <c r="C68" s="638" t="s">
        <v>18</v>
      </c>
      <c r="D68" s="638">
        <v>0.6</v>
      </c>
      <c r="E68" s="638">
        <v>2.9</v>
      </c>
      <c r="F68" s="638">
        <v>12.9</v>
      </c>
      <c r="G68" s="638">
        <v>31.2</v>
      </c>
      <c r="H68" s="638">
        <v>41.2</v>
      </c>
    </row>
    <row r="69" spans="1:8" x14ac:dyDescent="0.25">
      <c r="A69" t="s">
        <v>56</v>
      </c>
      <c r="B69" s="638" t="s">
        <v>18</v>
      </c>
      <c r="C69" s="638" t="s">
        <v>18</v>
      </c>
      <c r="D69" s="638">
        <v>2.2999999999999998</v>
      </c>
      <c r="E69" s="638">
        <v>2.2999999999999998</v>
      </c>
      <c r="F69" s="638">
        <v>11.5</v>
      </c>
      <c r="G69" s="638">
        <v>11.5</v>
      </c>
      <c r="H69" s="638">
        <v>17.2</v>
      </c>
    </row>
    <row r="70" spans="1:8" x14ac:dyDescent="0.25">
      <c r="A70" t="s">
        <v>57</v>
      </c>
      <c r="B70" s="638" t="s">
        <v>18</v>
      </c>
      <c r="C70" s="638" t="s">
        <v>18</v>
      </c>
      <c r="D70" s="638" t="s">
        <v>18</v>
      </c>
      <c r="E70" s="638">
        <v>1.5</v>
      </c>
      <c r="F70" s="638">
        <v>1.5</v>
      </c>
      <c r="G70" s="638">
        <v>9</v>
      </c>
      <c r="H70" s="638">
        <v>14.9</v>
      </c>
    </row>
    <row r="71" spans="1:8" x14ac:dyDescent="0.25">
      <c r="A71" t="s">
        <v>58</v>
      </c>
      <c r="B71" s="638" t="s">
        <v>18</v>
      </c>
      <c r="C71" s="638" t="s">
        <v>18</v>
      </c>
      <c r="D71" s="638">
        <v>2.2000000000000002</v>
      </c>
      <c r="E71" s="638">
        <v>13</v>
      </c>
      <c r="F71" s="638">
        <v>15.2</v>
      </c>
      <c r="G71" s="638">
        <v>19.600000000000001</v>
      </c>
      <c r="H71" s="638">
        <v>19.600000000000001</v>
      </c>
    </row>
    <row r="72" spans="1:8" x14ac:dyDescent="0.25">
      <c r="A72" t="s">
        <v>59</v>
      </c>
      <c r="B72" s="638">
        <v>0.4</v>
      </c>
      <c r="C72" s="638">
        <v>0.4</v>
      </c>
      <c r="D72" s="638">
        <v>0.4</v>
      </c>
      <c r="E72" s="638">
        <v>1.2</v>
      </c>
      <c r="F72" s="638">
        <v>6.7</v>
      </c>
      <c r="G72" s="638">
        <v>10.199999999999999</v>
      </c>
      <c r="H72" s="638">
        <v>20.399999999999999</v>
      </c>
    </row>
    <row r="73" spans="1:8" x14ac:dyDescent="0.25">
      <c r="A73" t="s">
        <v>60</v>
      </c>
      <c r="B73" s="638" t="s">
        <v>18</v>
      </c>
      <c r="C73" s="638" t="s">
        <v>18</v>
      </c>
      <c r="D73" s="638">
        <v>2</v>
      </c>
      <c r="E73" s="638">
        <v>7.8</v>
      </c>
      <c r="F73" s="638">
        <v>17.600000000000001</v>
      </c>
      <c r="G73" s="638">
        <v>23.5</v>
      </c>
      <c r="H73" s="638">
        <v>23.5</v>
      </c>
    </row>
    <row r="74" spans="1:8" x14ac:dyDescent="0.25">
      <c r="A74" t="s">
        <v>61</v>
      </c>
      <c r="B74" s="638" t="s">
        <v>18</v>
      </c>
      <c r="C74" s="638" t="s">
        <v>18</v>
      </c>
      <c r="D74" s="638" t="s">
        <v>18</v>
      </c>
      <c r="E74" s="638">
        <v>1</v>
      </c>
      <c r="F74" s="638">
        <v>5.9</v>
      </c>
      <c r="G74" s="638">
        <v>20.6</v>
      </c>
      <c r="H74" s="638">
        <v>35.299999999999997</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t="s">
        <v>18</v>
      </c>
      <c r="C76" s="638" t="s">
        <v>18</v>
      </c>
      <c r="D76" s="638" t="s">
        <v>18</v>
      </c>
      <c r="E76" s="638" t="s">
        <v>18</v>
      </c>
      <c r="F76" s="638">
        <v>6.7</v>
      </c>
      <c r="G76" s="638">
        <v>13.3</v>
      </c>
      <c r="H76" s="638">
        <v>13.3</v>
      </c>
    </row>
    <row r="77" spans="1:8" x14ac:dyDescent="0.25">
      <c r="A77" t="s">
        <v>64</v>
      </c>
      <c r="B77" s="638" t="s">
        <v>18</v>
      </c>
      <c r="C77" s="638" t="s">
        <v>18</v>
      </c>
      <c r="D77" s="638" t="s">
        <v>18</v>
      </c>
      <c r="E77" s="638">
        <v>1.6</v>
      </c>
      <c r="F77" s="638">
        <v>13.1</v>
      </c>
      <c r="G77" s="638">
        <v>19.7</v>
      </c>
      <c r="H77" s="638">
        <v>24.6</v>
      </c>
    </row>
    <row r="78" spans="1:8" x14ac:dyDescent="0.25">
      <c r="A78" t="s">
        <v>65</v>
      </c>
      <c r="B78" s="638" t="s">
        <v>18</v>
      </c>
      <c r="C78" s="638" t="s">
        <v>18</v>
      </c>
      <c r="D78" s="638">
        <v>1.2</v>
      </c>
      <c r="E78" s="638">
        <v>5.9</v>
      </c>
      <c r="F78" s="638">
        <v>10.6</v>
      </c>
      <c r="G78" s="638">
        <v>24.7</v>
      </c>
      <c r="H78" s="638">
        <v>32.9</v>
      </c>
    </row>
    <row r="79" spans="1:8" x14ac:dyDescent="0.25">
      <c r="A79" t="s">
        <v>66</v>
      </c>
      <c r="B79" s="638" t="s">
        <v>18</v>
      </c>
      <c r="C79" s="638" t="s">
        <v>18</v>
      </c>
      <c r="D79" s="638">
        <v>7.1</v>
      </c>
      <c r="E79" s="638">
        <v>12.5</v>
      </c>
      <c r="F79" s="638">
        <v>21.4</v>
      </c>
      <c r="G79" s="638">
        <v>21.4</v>
      </c>
      <c r="H79" s="638">
        <v>21.4</v>
      </c>
    </row>
    <row r="80" spans="1:8" x14ac:dyDescent="0.25">
      <c r="A80" t="s">
        <v>67</v>
      </c>
      <c r="B80" s="638" t="s">
        <v>18</v>
      </c>
      <c r="C80" s="638" t="s">
        <v>18</v>
      </c>
      <c r="D80" s="638" t="s">
        <v>18</v>
      </c>
      <c r="E80" s="638" t="s">
        <v>18</v>
      </c>
      <c r="F80" s="638">
        <v>30</v>
      </c>
      <c r="G80" s="638">
        <v>30</v>
      </c>
      <c r="H80" s="638">
        <v>30</v>
      </c>
    </row>
    <row r="81" spans="1:8" x14ac:dyDescent="0.25">
      <c r="A81" t="s">
        <v>68</v>
      </c>
      <c r="B81" s="638" t="s">
        <v>18</v>
      </c>
      <c r="C81" s="638" t="s">
        <v>18</v>
      </c>
      <c r="D81" s="638" t="s">
        <v>18</v>
      </c>
      <c r="E81" s="638">
        <v>17.2</v>
      </c>
      <c r="F81" s="638">
        <v>31</v>
      </c>
      <c r="G81" s="638">
        <v>31</v>
      </c>
      <c r="H81" s="638">
        <v>44.8</v>
      </c>
    </row>
    <row r="82" spans="1:8" x14ac:dyDescent="0.25">
      <c r="A82" t="s">
        <v>69</v>
      </c>
      <c r="B82" s="638" t="s">
        <v>18</v>
      </c>
      <c r="C82" s="638" t="s">
        <v>18</v>
      </c>
      <c r="D82" s="638" t="s">
        <v>18</v>
      </c>
      <c r="E82" s="638">
        <v>7.1</v>
      </c>
      <c r="F82" s="638">
        <v>28.6</v>
      </c>
      <c r="G82" s="638">
        <v>42.9</v>
      </c>
      <c r="H82" s="638">
        <v>50</v>
      </c>
    </row>
    <row r="83" spans="1:8" x14ac:dyDescent="0.25">
      <c r="A83" t="s">
        <v>70</v>
      </c>
      <c r="B83" s="638" t="s">
        <v>18</v>
      </c>
      <c r="C83" s="638" t="s">
        <v>18</v>
      </c>
      <c r="D83" s="638">
        <v>0.5</v>
      </c>
      <c r="E83" s="638">
        <v>4.5</v>
      </c>
      <c r="F83" s="638">
        <v>9.5</v>
      </c>
      <c r="G83" s="638">
        <v>20.5</v>
      </c>
      <c r="H83" s="638">
        <v>25</v>
      </c>
    </row>
    <row r="84" spans="1:8" x14ac:dyDescent="0.25">
      <c r="A84" t="s">
        <v>71</v>
      </c>
      <c r="B84" s="638" t="s">
        <v>18</v>
      </c>
      <c r="C84" s="638" t="s">
        <v>18</v>
      </c>
      <c r="D84" s="638">
        <v>3.8</v>
      </c>
      <c r="E84" s="638">
        <v>26.9</v>
      </c>
      <c r="F84" s="638">
        <v>34.6</v>
      </c>
      <c r="G84" s="638">
        <v>38.5</v>
      </c>
      <c r="H84" s="638">
        <v>38.5</v>
      </c>
    </row>
    <row r="85" spans="1:8" x14ac:dyDescent="0.25">
      <c r="A85" t="s">
        <v>72</v>
      </c>
      <c r="B85" s="638">
        <v>0.5</v>
      </c>
      <c r="C85" s="638">
        <v>0.5</v>
      </c>
      <c r="D85" s="638">
        <v>0.5</v>
      </c>
      <c r="E85" s="638">
        <v>2.9</v>
      </c>
      <c r="F85" s="638">
        <v>6.7</v>
      </c>
      <c r="G85" s="638">
        <v>10.6</v>
      </c>
      <c r="H85" s="638">
        <v>16.3</v>
      </c>
    </row>
    <row r="86" spans="1:8" x14ac:dyDescent="0.25">
      <c r="A86" t="s">
        <v>73</v>
      </c>
      <c r="B86" s="638" t="s">
        <v>18</v>
      </c>
      <c r="C86" s="638">
        <v>3.2</v>
      </c>
      <c r="D86" s="638">
        <v>3.2</v>
      </c>
      <c r="E86" s="638">
        <v>3.2</v>
      </c>
      <c r="F86" s="638">
        <v>3.2</v>
      </c>
      <c r="G86" s="638">
        <v>3.2</v>
      </c>
      <c r="H86" s="638">
        <v>12.9</v>
      </c>
    </row>
    <row r="87" spans="1:8" x14ac:dyDescent="0.25">
      <c r="A87" t="s">
        <v>74</v>
      </c>
      <c r="B87" s="638" t="s">
        <v>18</v>
      </c>
      <c r="C87" s="638" t="s">
        <v>18</v>
      </c>
      <c r="D87" s="638">
        <v>5.3</v>
      </c>
      <c r="E87" s="638">
        <v>10.5</v>
      </c>
      <c r="F87" s="638">
        <v>10.5</v>
      </c>
      <c r="G87" s="638">
        <v>15.8</v>
      </c>
      <c r="H87" s="638">
        <v>36.799999999999997</v>
      </c>
    </row>
    <row r="88" spans="1:8" x14ac:dyDescent="0.25">
      <c r="A88" t="s">
        <v>182</v>
      </c>
      <c r="B88" s="638" t="s">
        <v>18</v>
      </c>
      <c r="C88" s="638" t="s">
        <v>18</v>
      </c>
      <c r="D88" s="638" t="s">
        <v>18</v>
      </c>
      <c r="E88" s="638" t="s">
        <v>18</v>
      </c>
      <c r="F88" s="638">
        <v>36.4</v>
      </c>
      <c r="G88" s="638">
        <v>36.4</v>
      </c>
      <c r="H88" s="638">
        <v>81.8</v>
      </c>
    </row>
    <row r="90" spans="1:8" x14ac:dyDescent="0.25">
      <c r="A90" t="s">
        <v>2004</v>
      </c>
    </row>
    <row r="92" spans="1:8" x14ac:dyDescent="0.25">
      <c r="A92" t="s">
        <v>2011</v>
      </c>
    </row>
    <row r="103" spans="1:1" x14ac:dyDescent="0.25">
      <c r="A103" t="s">
        <v>1979</v>
      </c>
    </row>
    <row r="105" spans="1:1" x14ac:dyDescent="0.25">
      <c r="A105" s="636">
        <v>42610.589814814812</v>
      </c>
    </row>
  </sheetData>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1887</v>
      </c>
    </row>
    <row r="23" spans="1:8" x14ac:dyDescent="0.25">
      <c r="A23" t="s">
        <v>1903</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0.4</v>
      </c>
      <c r="C29" s="638">
        <v>0.8</v>
      </c>
      <c r="D29" s="638">
        <v>3.6</v>
      </c>
      <c r="E29" s="638">
        <v>7.7</v>
      </c>
      <c r="F29" s="638">
        <v>13.3</v>
      </c>
      <c r="G29" s="638">
        <v>16.7</v>
      </c>
      <c r="H29" s="638">
        <v>18.5</v>
      </c>
    </row>
    <row r="30" spans="1:8" x14ac:dyDescent="0.25">
      <c r="A30" t="s">
        <v>486</v>
      </c>
      <c r="B30" s="638">
        <v>1.5</v>
      </c>
      <c r="C30" s="638">
        <v>1.5</v>
      </c>
      <c r="D30" s="638">
        <v>3.4</v>
      </c>
      <c r="E30" s="638">
        <v>11.7</v>
      </c>
      <c r="F30" s="638">
        <v>18.399999999999999</v>
      </c>
      <c r="G30" s="638">
        <v>22.3</v>
      </c>
      <c r="H30" s="638">
        <v>23.8</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t="s">
        <v>18</v>
      </c>
      <c r="C32" s="638" t="s">
        <v>18</v>
      </c>
      <c r="D32" s="638" t="s">
        <v>18</v>
      </c>
      <c r="E32" s="638">
        <v>42.9</v>
      </c>
      <c r="F32" s="638">
        <v>42.9</v>
      </c>
      <c r="G32" s="638">
        <v>42.9</v>
      </c>
      <c r="H32" s="638">
        <v>42.9</v>
      </c>
    </row>
    <row r="33" spans="1:8" x14ac:dyDescent="0.25">
      <c r="A33" t="s">
        <v>20</v>
      </c>
      <c r="B33" s="638">
        <v>1.4</v>
      </c>
      <c r="C33" s="638">
        <v>4.3</v>
      </c>
      <c r="D33" s="638">
        <v>8.6</v>
      </c>
      <c r="E33" s="638">
        <v>12.9</v>
      </c>
      <c r="F33" s="638">
        <v>12.9</v>
      </c>
      <c r="G33" s="638">
        <v>12.9</v>
      </c>
      <c r="H33" s="638">
        <v>12.9</v>
      </c>
    </row>
    <row r="34" spans="1:8" x14ac:dyDescent="0.25">
      <c r="A34" t="s">
        <v>21</v>
      </c>
      <c r="B34" s="638">
        <v>9.5</v>
      </c>
      <c r="C34" s="638">
        <v>9.5</v>
      </c>
      <c r="D34" s="638">
        <v>9.5</v>
      </c>
      <c r="E34" s="638">
        <v>19</v>
      </c>
      <c r="F34" s="638">
        <v>19</v>
      </c>
      <c r="G34" s="638">
        <v>19</v>
      </c>
      <c r="H34" s="638">
        <v>19</v>
      </c>
    </row>
    <row r="35" spans="1:8" x14ac:dyDescent="0.25">
      <c r="A35" t="s">
        <v>22</v>
      </c>
      <c r="B35" s="638" t="s">
        <v>18</v>
      </c>
      <c r="C35" s="638" t="s">
        <v>18</v>
      </c>
      <c r="D35" s="638" t="s">
        <v>18</v>
      </c>
      <c r="E35" s="638" t="s">
        <v>18</v>
      </c>
      <c r="F35" s="638" t="s">
        <v>18</v>
      </c>
      <c r="G35" s="638" t="s">
        <v>18</v>
      </c>
      <c r="H35" s="638" t="s">
        <v>18</v>
      </c>
    </row>
    <row r="36" spans="1:8" x14ac:dyDescent="0.25">
      <c r="A36" t="s">
        <v>23</v>
      </c>
      <c r="B36" s="638" t="s">
        <v>18</v>
      </c>
      <c r="C36" s="638">
        <v>0.5</v>
      </c>
      <c r="D36" s="638">
        <v>3.3</v>
      </c>
      <c r="E36" s="638">
        <v>8.6</v>
      </c>
      <c r="F36" s="638">
        <v>14.8</v>
      </c>
      <c r="G36" s="638">
        <v>16.3</v>
      </c>
      <c r="H36" s="638">
        <v>17.2</v>
      </c>
    </row>
    <row r="37" spans="1:8" x14ac:dyDescent="0.25">
      <c r="A37" t="s">
        <v>24</v>
      </c>
      <c r="B37" s="638" t="s">
        <v>18</v>
      </c>
      <c r="C37" s="638" t="s">
        <v>18</v>
      </c>
      <c r="D37" s="638" t="s">
        <v>18</v>
      </c>
      <c r="E37" s="638" t="s">
        <v>18</v>
      </c>
      <c r="F37" s="638" t="s">
        <v>18</v>
      </c>
      <c r="G37" s="638" t="s">
        <v>18</v>
      </c>
      <c r="H37" s="638" t="s">
        <v>18</v>
      </c>
    </row>
    <row r="38" spans="1:8" x14ac:dyDescent="0.25">
      <c r="A38" t="s">
        <v>25</v>
      </c>
      <c r="B38" s="638" t="s">
        <v>18</v>
      </c>
      <c r="C38" s="638" t="s">
        <v>18</v>
      </c>
      <c r="D38" s="638">
        <v>1.6</v>
      </c>
      <c r="E38" s="638">
        <v>1.6</v>
      </c>
      <c r="F38" s="638">
        <v>1.6</v>
      </c>
      <c r="G38" s="638">
        <v>1.6</v>
      </c>
      <c r="H38" s="638">
        <v>1.6</v>
      </c>
    </row>
    <row r="39" spans="1:8" x14ac:dyDescent="0.25">
      <c r="A39" t="s">
        <v>26</v>
      </c>
      <c r="B39" s="638" t="s">
        <v>18</v>
      </c>
      <c r="C39" s="638">
        <v>0.7</v>
      </c>
      <c r="D39" s="638">
        <v>5.2</v>
      </c>
      <c r="E39" s="638">
        <v>10.1</v>
      </c>
      <c r="F39" s="638">
        <v>16</v>
      </c>
      <c r="G39" s="638">
        <v>17</v>
      </c>
      <c r="H39" s="638">
        <v>22.2</v>
      </c>
    </row>
    <row r="40" spans="1:8" x14ac:dyDescent="0.25">
      <c r="A40" t="s">
        <v>27</v>
      </c>
      <c r="B40" s="638" t="s">
        <v>18</v>
      </c>
      <c r="C40" s="638" t="s">
        <v>18</v>
      </c>
      <c r="D40" s="638" t="s">
        <v>18</v>
      </c>
      <c r="E40" s="638" t="s">
        <v>18</v>
      </c>
      <c r="F40" s="638" t="s">
        <v>18</v>
      </c>
      <c r="G40" s="638" t="s">
        <v>18</v>
      </c>
      <c r="H40" s="638" t="s">
        <v>18</v>
      </c>
    </row>
    <row r="41" spans="1:8" x14ac:dyDescent="0.25">
      <c r="A41" t="s">
        <v>28</v>
      </c>
      <c r="B41" s="638" t="s">
        <v>18</v>
      </c>
      <c r="C41" s="638" t="s">
        <v>18</v>
      </c>
      <c r="D41" s="638" t="s">
        <v>18</v>
      </c>
      <c r="E41" s="638">
        <v>1.7</v>
      </c>
      <c r="F41" s="638">
        <v>11.9</v>
      </c>
      <c r="G41" s="638">
        <v>11.9</v>
      </c>
      <c r="H41" s="638">
        <v>13.6</v>
      </c>
    </row>
    <row r="42" spans="1:8" x14ac:dyDescent="0.25">
      <c r="A42" t="s">
        <v>29</v>
      </c>
      <c r="B42" s="638" t="s">
        <v>18</v>
      </c>
      <c r="C42" s="638" t="s">
        <v>18</v>
      </c>
      <c r="D42" s="638">
        <v>9.4</v>
      </c>
      <c r="E42" s="638">
        <v>15.1</v>
      </c>
      <c r="F42" s="638">
        <v>15.1</v>
      </c>
      <c r="G42" s="638">
        <v>17</v>
      </c>
      <c r="H42" s="638">
        <v>17</v>
      </c>
    </row>
    <row r="43" spans="1:8" x14ac:dyDescent="0.25">
      <c r="A43" t="s">
        <v>30</v>
      </c>
      <c r="B43" s="638" t="s">
        <v>18</v>
      </c>
      <c r="C43" s="638" t="s">
        <v>18</v>
      </c>
      <c r="D43" s="638" t="s">
        <v>18</v>
      </c>
      <c r="E43" s="638">
        <v>28.6</v>
      </c>
      <c r="F43" s="638">
        <v>28.6</v>
      </c>
      <c r="G43" s="638">
        <v>28.6</v>
      </c>
      <c r="H43" s="638">
        <v>28.6</v>
      </c>
    </row>
    <row r="44" spans="1:8" x14ac:dyDescent="0.25">
      <c r="A44" t="s">
        <v>31</v>
      </c>
      <c r="B44" s="638">
        <v>0.5</v>
      </c>
      <c r="C44" s="638">
        <v>0.5</v>
      </c>
      <c r="D44" s="638">
        <v>5.2</v>
      </c>
      <c r="E44" s="638">
        <v>14.5</v>
      </c>
      <c r="F44" s="638">
        <v>23.8</v>
      </c>
      <c r="G44" s="638">
        <v>26.9</v>
      </c>
      <c r="H44" s="638">
        <v>28.5</v>
      </c>
    </row>
    <row r="45" spans="1:8" x14ac:dyDescent="0.25">
      <c r="A45" t="s">
        <v>32</v>
      </c>
      <c r="B45" s="638" t="s">
        <v>18</v>
      </c>
      <c r="C45" s="638" t="s">
        <v>18</v>
      </c>
      <c r="D45" s="638">
        <v>3.3</v>
      </c>
      <c r="E45" s="638">
        <v>16.7</v>
      </c>
      <c r="F45" s="638">
        <v>21.7</v>
      </c>
      <c r="G45" s="638">
        <v>22.5</v>
      </c>
      <c r="H45" s="638">
        <v>23.3</v>
      </c>
    </row>
    <row r="46" spans="1:8" x14ac:dyDescent="0.25">
      <c r="A46" t="s">
        <v>33</v>
      </c>
      <c r="B46" s="638" t="s">
        <v>18</v>
      </c>
      <c r="C46" s="638" t="s">
        <v>18</v>
      </c>
      <c r="D46" s="638" t="s">
        <v>18</v>
      </c>
      <c r="E46" s="638" t="s">
        <v>18</v>
      </c>
      <c r="F46" s="638" t="s">
        <v>18</v>
      </c>
      <c r="G46" s="638" t="s">
        <v>18</v>
      </c>
      <c r="H46" s="638" t="s">
        <v>18</v>
      </c>
    </row>
    <row r="47" spans="1:8" x14ac:dyDescent="0.25">
      <c r="A47" t="s">
        <v>34</v>
      </c>
      <c r="B47" s="638" t="s">
        <v>18</v>
      </c>
      <c r="C47" s="638">
        <v>8.3000000000000007</v>
      </c>
      <c r="D47" s="638">
        <v>16.7</v>
      </c>
      <c r="E47" s="638">
        <v>16.7</v>
      </c>
      <c r="F47" s="638">
        <v>16.7</v>
      </c>
      <c r="G47" s="638">
        <v>16.7</v>
      </c>
      <c r="H47" s="638">
        <v>16.7</v>
      </c>
    </row>
    <row r="48" spans="1:8" x14ac:dyDescent="0.25">
      <c r="A48" t="s">
        <v>35</v>
      </c>
      <c r="B48" s="638">
        <v>0.1</v>
      </c>
      <c r="C48" s="638">
        <v>0.3</v>
      </c>
      <c r="D48" s="638">
        <v>3.3</v>
      </c>
      <c r="E48" s="638">
        <v>6.9</v>
      </c>
      <c r="F48" s="638">
        <v>13.9</v>
      </c>
      <c r="G48" s="638">
        <v>19.399999999999999</v>
      </c>
      <c r="H48" s="638">
        <v>22.4</v>
      </c>
    </row>
    <row r="49" spans="1:8" x14ac:dyDescent="0.25">
      <c r="A49" t="s">
        <v>36</v>
      </c>
      <c r="B49" s="638" t="s">
        <v>18</v>
      </c>
      <c r="C49" s="638">
        <v>3.4</v>
      </c>
      <c r="D49" s="638">
        <v>12.6</v>
      </c>
      <c r="E49" s="638">
        <v>18.399999999999999</v>
      </c>
      <c r="F49" s="638">
        <v>26.4</v>
      </c>
      <c r="G49" s="638">
        <v>27.6</v>
      </c>
      <c r="H49" s="638">
        <v>27.6</v>
      </c>
    </row>
    <row r="50" spans="1:8" x14ac:dyDescent="0.25">
      <c r="A50" t="s">
        <v>37</v>
      </c>
      <c r="B50" s="638" t="s">
        <v>18</v>
      </c>
      <c r="C50" s="638" t="s">
        <v>18</v>
      </c>
      <c r="D50" s="638" t="s">
        <v>18</v>
      </c>
      <c r="E50" s="638">
        <v>7.7</v>
      </c>
      <c r="F50" s="638">
        <v>7.7</v>
      </c>
      <c r="G50" s="638">
        <v>7.7</v>
      </c>
      <c r="H50" s="638">
        <v>7.7</v>
      </c>
    </row>
    <row r="51" spans="1:8" x14ac:dyDescent="0.25">
      <c r="A51" t="s">
        <v>38</v>
      </c>
      <c r="B51" s="638" t="s">
        <v>18</v>
      </c>
      <c r="C51" s="638" t="s">
        <v>18</v>
      </c>
      <c r="D51" s="638" t="s">
        <v>18</v>
      </c>
      <c r="E51" s="638" t="s">
        <v>18</v>
      </c>
      <c r="F51" s="638" t="s">
        <v>18</v>
      </c>
      <c r="G51" s="638" t="s">
        <v>18</v>
      </c>
      <c r="H51" s="638" t="s">
        <v>18</v>
      </c>
    </row>
    <row r="52" spans="1:8" x14ac:dyDescent="0.25">
      <c r="A52" t="s">
        <v>39</v>
      </c>
      <c r="B52" s="638" t="s">
        <v>18</v>
      </c>
      <c r="C52" s="638">
        <v>2.4</v>
      </c>
      <c r="D52" s="638">
        <v>7.3</v>
      </c>
      <c r="E52" s="638">
        <v>7.3</v>
      </c>
      <c r="F52" s="638">
        <v>9.8000000000000007</v>
      </c>
      <c r="G52" s="638">
        <v>9.8000000000000007</v>
      </c>
      <c r="H52" s="638">
        <v>9.8000000000000007</v>
      </c>
    </row>
    <row r="53" spans="1:8" x14ac:dyDescent="0.25">
      <c r="A53" t="s">
        <v>40</v>
      </c>
      <c r="B53" s="638" t="s">
        <v>18</v>
      </c>
      <c r="C53" s="638" t="s">
        <v>18</v>
      </c>
      <c r="D53" s="638">
        <v>5.6</v>
      </c>
      <c r="E53" s="638">
        <v>11.3</v>
      </c>
      <c r="F53" s="638">
        <v>26.1</v>
      </c>
      <c r="G53" s="638">
        <v>26.1</v>
      </c>
      <c r="H53" s="638">
        <v>26.1</v>
      </c>
    </row>
    <row r="54" spans="1:8" x14ac:dyDescent="0.25">
      <c r="A54" t="s">
        <v>41</v>
      </c>
      <c r="B54" s="638" t="s">
        <v>18</v>
      </c>
      <c r="C54" s="638" t="s">
        <v>18</v>
      </c>
      <c r="D54" s="638" t="s">
        <v>18</v>
      </c>
      <c r="E54" s="638">
        <v>100</v>
      </c>
      <c r="F54" s="638">
        <v>100</v>
      </c>
      <c r="G54" s="638">
        <v>100</v>
      </c>
      <c r="H54" s="638">
        <v>100</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v>2</v>
      </c>
      <c r="C56" s="638">
        <v>2</v>
      </c>
      <c r="D56" s="638">
        <v>2</v>
      </c>
      <c r="E56" s="638">
        <v>10</v>
      </c>
      <c r="F56" s="638">
        <v>10</v>
      </c>
      <c r="G56" s="638">
        <v>12</v>
      </c>
      <c r="H56" s="638">
        <v>12</v>
      </c>
    </row>
    <row r="57" spans="1:8" x14ac:dyDescent="0.25">
      <c r="A57" t="s">
        <v>44</v>
      </c>
      <c r="B57" s="638" t="s">
        <v>18</v>
      </c>
      <c r="C57" s="638" t="s">
        <v>18</v>
      </c>
      <c r="D57" s="638" t="s">
        <v>18</v>
      </c>
      <c r="E57" s="638">
        <v>6.7</v>
      </c>
      <c r="F57" s="638">
        <v>6.7</v>
      </c>
      <c r="G57" s="638">
        <v>6.7</v>
      </c>
      <c r="H57" s="638">
        <v>6.7</v>
      </c>
    </row>
    <row r="58" spans="1:8" x14ac:dyDescent="0.25">
      <c r="A58" t="s">
        <v>45</v>
      </c>
      <c r="B58" s="638" t="s">
        <v>18</v>
      </c>
      <c r="C58" s="638" t="s">
        <v>18</v>
      </c>
      <c r="D58" s="638" t="s">
        <v>18</v>
      </c>
      <c r="E58" s="638" t="s">
        <v>18</v>
      </c>
      <c r="F58" s="638" t="s">
        <v>18</v>
      </c>
      <c r="G58" s="638">
        <v>18.8</v>
      </c>
      <c r="H58" s="638">
        <v>18.8</v>
      </c>
    </row>
    <row r="59" spans="1:8" x14ac:dyDescent="0.25">
      <c r="A59" t="s">
        <v>46</v>
      </c>
      <c r="B59" s="638">
        <v>0.8</v>
      </c>
      <c r="C59" s="638">
        <v>1</v>
      </c>
      <c r="D59" s="638">
        <v>2</v>
      </c>
      <c r="E59" s="638">
        <v>3.5</v>
      </c>
      <c r="F59" s="638">
        <v>5.7</v>
      </c>
      <c r="G59" s="638">
        <v>6.2</v>
      </c>
      <c r="H59" s="638">
        <v>6.9</v>
      </c>
    </row>
    <row r="60" spans="1:8" x14ac:dyDescent="0.25">
      <c r="A60" t="s">
        <v>47</v>
      </c>
      <c r="B60" s="638" t="s">
        <v>18</v>
      </c>
      <c r="C60" s="638" t="s">
        <v>18</v>
      </c>
      <c r="D60" s="638">
        <v>2.5</v>
      </c>
      <c r="E60" s="638">
        <v>2.5</v>
      </c>
      <c r="F60" s="638">
        <v>5</v>
      </c>
      <c r="G60" s="638">
        <v>7.5</v>
      </c>
      <c r="H60" s="638">
        <v>7.5</v>
      </c>
    </row>
    <row r="61" spans="1:8" x14ac:dyDescent="0.25">
      <c r="A61" t="s">
        <v>48</v>
      </c>
      <c r="B61" s="638" t="s">
        <v>18</v>
      </c>
      <c r="C61" s="638" t="s">
        <v>18</v>
      </c>
      <c r="D61" s="638" t="s">
        <v>18</v>
      </c>
      <c r="E61" s="638" t="s">
        <v>18</v>
      </c>
      <c r="F61" s="638" t="s">
        <v>18</v>
      </c>
      <c r="G61" s="638" t="s">
        <v>18</v>
      </c>
      <c r="H61" s="638">
        <v>12.5</v>
      </c>
    </row>
    <row r="62" spans="1:8" x14ac:dyDescent="0.25">
      <c r="A62" t="s">
        <v>49</v>
      </c>
      <c r="B62" s="638">
        <v>0.5</v>
      </c>
      <c r="C62" s="638">
        <v>0.6</v>
      </c>
      <c r="D62" s="638">
        <v>3.4</v>
      </c>
      <c r="E62" s="638">
        <v>7</v>
      </c>
      <c r="F62" s="638">
        <v>11.3</v>
      </c>
      <c r="G62" s="638">
        <v>12.3</v>
      </c>
      <c r="H62" s="638">
        <v>13.2</v>
      </c>
    </row>
    <row r="63" spans="1:8" x14ac:dyDescent="0.25">
      <c r="A63" t="s">
        <v>50</v>
      </c>
      <c r="B63" s="638">
        <v>1.6</v>
      </c>
      <c r="C63" s="638">
        <v>1.9</v>
      </c>
      <c r="D63" s="638">
        <v>6.4</v>
      </c>
      <c r="E63" s="638">
        <v>10.3</v>
      </c>
      <c r="F63" s="638">
        <v>12.8</v>
      </c>
      <c r="G63" s="638">
        <v>12.8</v>
      </c>
      <c r="H63" s="638">
        <v>13.5</v>
      </c>
    </row>
    <row r="64" spans="1:8" x14ac:dyDescent="0.25">
      <c r="A64" t="s">
        <v>51</v>
      </c>
      <c r="B64" s="638" t="s">
        <v>18</v>
      </c>
      <c r="C64" s="638" t="s">
        <v>18</v>
      </c>
      <c r="D64" s="638" t="s">
        <v>18</v>
      </c>
      <c r="E64" s="638" t="s">
        <v>18</v>
      </c>
      <c r="F64" s="638" t="s">
        <v>18</v>
      </c>
      <c r="G64" s="638">
        <v>7.1</v>
      </c>
      <c r="H64" s="638">
        <v>7.1</v>
      </c>
    </row>
    <row r="65" spans="1:8" x14ac:dyDescent="0.25">
      <c r="A65" t="s">
        <v>52</v>
      </c>
      <c r="B65" s="638">
        <v>0.2</v>
      </c>
      <c r="C65" s="638">
        <v>0.6</v>
      </c>
      <c r="D65" s="638">
        <v>2.4</v>
      </c>
      <c r="E65" s="638">
        <v>7.3</v>
      </c>
      <c r="F65" s="638">
        <v>15</v>
      </c>
      <c r="G65" s="638">
        <v>19.7</v>
      </c>
      <c r="H65" s="638">
        <v>20.399999999999999</v>
      </c>
    </row>
    <row r="66" spans="1:8" x14ac:dyDescent="0.25">
      <c r="A66" t="s">
        <v>53</v>
      </c>
      <c r="B66" s="638">
        <v>1.5</v>
      </c>
      <c r="C66" s="638">
        <v>1.9</v>
      </c>
      <c r="D66" s="638">
        <v>3.3</v>
      </c>
      <c r="E66" s="638">
        <v>6.5</v>
      </c>
      <c r="F66" s="638">
        <v>9.3000000000000007</v>
      </c>
      <c r="G66" s="638">
        <v>13.3</v>
      </c>
      <c r="H66" s="638">
        <v>13.6</v>
      </c>
    </row>
    <row r="67" spans="1:8" x14ac:dyDescent="0.25">
      <c r="A67" t="s">
        <v>54</v>
      </c>
      <c r="B67" s="638" t="s">
        <v>18</v>
      </c>
      <c r="C67" s="638">
        <v>0.7</v>
      </c>
      <c r="D67" s="638">
        <v>3</v>
      </c>
      <c r="E67" s="638">
        <v>11.2</v>
      </c>
      <c r="F67" s="638">
        <v>24.6</v>
      </c>
      <c r="G67" s="638">
        <v>28.4</v>
      </c>
      <c r="H67" s="638">
        <v>29.1</v>
      </c>
    </row>
    <row r="68" spans="1:8" x14ac:dyDescent="0.25">
      <c r="A68" t="s">
        <v>55</v>
      </c>
      <c r="B68" s="638" t="s">
        <v>18</v>
      </c>
      <c r="C68" s="638">
        <v>0.6</v>
      </c>
      <c r="D68" s="638">
        <v>1.2</v>
      </c>
      <c r="E68" s="638">
        <v>2.4</v>
      </c>
      <c r="F68" s="638">
        <v>8.8000000000000007</v>
      </c>
      <c r="G68" s="638">
        <v>11.2</v>
      </c>
      <c r="H68" s="638">
        <v>11.2</v>
      </c>
    </row>
    <row r="69" spans="1:8" x14ac:dyDescent="0.25">
      <c r="A69" t="s">
        <v>56</v>
      </c>
      <c r="B69" s="638" t="s">
        <v>18</v>
      </c>
      <c r="C69" s="638" t="s">
        <v>18</v>
      </c>
      <c r="D69" s="638">
        <v>2.2999999999999998</v>
      </c>
      <c r="E69" s="638">
        <v>3.4</v>
      </c>
      <c r="F69" s="638">
        <v>9.1999999999999993</v>
      </c>
      <c r="G69" s="638">
        <v>9.1999999999999993</v>
      </c>
      <c r="H69" s="638">
        <v>9.1999999999999993</v>
      </c>
    </row>
    <row r="70" spans="1:8" x14ac:dyDescent="0.25">
      <c r="A70" t="s">
        <v>57</v>
      </c>
      <c r="B70" s="638" t="s">
        <v>18</v>
      </c>
      <c r="C70" s="638" t="s">
        <v>18</v>
      </c>
      <c r="D70" s="638" t="s">
        <v>18</v>
      </c>
      <c r="E70" s="638">
        <v>6</v>
      </c>
      <c r="F70" s="638">
        <v>9</v>
      </c>
      <c r="G70" s="638">
        <v>11.9</v>
      </c>
      <c r="H70" s="638">
        <v>17.899999999999999</v>
      </c>
    </row>
    <row r="71" spans="1:8" x14ac:dyDescent="0.25">
      <c r="A71" t="s">
        <v>58</v>
      </c>
      <c r="B71" s="638" t="s">
        <v>18</v>
      </c>
      <c r="C71" s="638" t="s">
        <v>18</v>
      </c>
      <c r="D71" s="638">
        <v>4.3</v>
      </c>
      <c r="E71" s="638">
        <v>6.5</v>
      </c>
      <c r="F71" s="638">
        <v>9.8000000000000007</v>
      </c>
      <c r="G71" s="638">
        <v>10.9</v>
      </c>
      <c r="H71" s="638">
        <v>12</v>
      </c>
    </row>
    <row r="72" spans="1:8" x14ac:dyDescent="0.25">
      <c r="A72" t="s">
        <v>59</v>
      </c>
      <c r="B72" s="638" t="s">
        <v>18</v>
      </c>
      <c r="C72" s="638" t="s">
        <v>18</v>
      </c>
      <c r="D72" s="638">
        <v>2</v>
      </c>
      <c r="E72" s="638">
        <v>5.5</v>
      </c>
      <c r="F72" s="638">
        <v>9.8000000000000007</v>
      </c>
      <c r="G72" s="638">
        <v>13.7</v>
      </c>
      <c r="H72" s="638">
        <v>17.3</v>
      </c>
    </row>
    <row r="73" spans="1:8" x14ac:dyDescent="0.25">
      <c r="A73" t="s">
        <v>60</v>
      </c>
      <c r="B73" s="638" t="s">
        <v>18</v>
      </c>
      <c r="C73" s="638" t="s">
        <v>18</v>
      </c>
      <c r="D73" s="638">
        <v>3.9</v>
      </c>
      <c r="E73" s="638">
        <v>9.8000000000000007</v>
      </c>
      <c r="F73" s="638">
        <v>9.8000000000000007</v>
      </c>
      <c r="G73" s="638">
        <v>9.8000000000000007</v>
      </c>
      <c r="H73" s="638">
        <v>9.8000000000000007</v>
      </c>
    </row>
    <row r="74" spans="1:8" x14ac:dyDescent="0.25">
      <c r="A74" t="s">
        <v>61</v>
      </c>
      <c r="B74" s="638">
        <v>1</v>
      </c>
      <c r="C74" s="638">
        <v>1</v>
      </c>
      <c r="D74" s="638">
        <v>1</v>
      </c>
      <c r="E74" s="638">
        <v>2.9</v>
      </c>
      <c r="F74" s="638">
        <v>5.9</v>
      </c>
      <c r="G74" s="638">
        <v>7.8</v>
      </c>
      <c r="H74" s="638">
        <v>7.8</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v>6.7</v>
      </c>
      <c r="C76" s="638">
        <v>6.7</v>
      </c>
      <c r="D76" s="638">
        <v>13.3</v>
      </c>
      <c r="E76" s="638">
        <v>26.7</v>
      </c>
      <c r="F76" s="638">
        <v>26.7</v>
      </c>
      <c r="G76" s="638">
        <v>26.7</v>
      </c>
      <c r="H76" s="638">
        <v>26.7</v>
      </c>
    </row>
    <row r="77" spans="1:8" x14ac:dyDescent="0.25">
      <c r="A77" t="s">
        <v>64</v>
      </c>
      <c r="B77" s="638">
        <v>3.3</v>
      </c>
      <c r="C77" s="638">
        <v>3.3</v>
      </c>
      <c r="D77" s="638">
        <v>4.9000000000000004</v>
      </c>
      <c r="E77" s="638">
        <v>6.6</v>
      </c>
      <c r="F77" s="638">
        <v>9.8000000000000007</v>
      </c>
      <c r="G77" s="638">
        <v>9.8000000000000007</v>
      </c>
      <c r="H77" s="638">
        <v>11.5</v>
      </c>
    </row>
    <row r="78" spans="1:8" x14ac:dyDescent="0.25">
      <c r="A78" t="s">
        <v>65</v>
      </c>
      <c r="B78" s="638">
        <v>3.5</v>
      </c>
      <c r="C78" s="638">
        <v>3.5</v>
      </c>
      <c r="D78" s="638">
        <v>4.7</v>
      </c>
      <c r="E78" s="638">
        <v>4.7</v>
      </c>
      <c r="F78" s="638">
        <v>5.9</v>
      </c>
      <c r="G78" s="638">
        <v>7.1</v>
      </c>
      <c r="H78" s="638">
        <v>7.1</v>
      </c>
    </row>
    <row r="79" spans="1:8" x14ac:dyDescent="0.25">
      <c r="A79" t="s">
        <v>66</v>
      </c>
      <c r="B79" s="638">
        <v>7.1</v>
      </c>
      <c r="C79" s="638">
        <v>10.7</v>
      </c>
      <c r="D79" s="638">
        <v>12.5</v>
      </c>
      <c r="E79" s="638">
        <v>14.3</v>
      </c>
      <c r="F79" s="638">
        <v>21.4</v>
      </c>
      <c r="G79" s="638">
        <v>25</v>
      </c>
      <c r="H79" s="638">
        <v>25</v>
      </c>
    </row>
    <row r="80" spans="1:8" x14ac:dyDescent="0.25">
      <c r="A80" t="s">
        <v>67</v>
      </c>
      <c r="B80" s="638" t="s">
        <v>18</v>
      </c>
      <c r="C80" s="638" t="s">
        <v>18</v>
      </c>
      <c r="D80" s="638" t="s">
        <v>18</v>
      </c>
      <c r="E80" s="638" t="s">
        <v>18</v>
      </c>
      <c r="F80" s="638" t="s">
        <v>18</v>
      </c>
      <c r="G80" s="638" t="s">
        <v>18</v>
      </c>
      <c r="H80" s="638" t="s">
        <v>18</v>
      </c>
    </row>
    <row r="81" spans="1:8" x14ac:dyDescent="0.25">
      <c r="A81" t="s">
        <v>68</v>
      </c>
      <c r="B81" s="638" t="s">
        <v>18</v>
      </c>
      <c r="C81" s="638" t="s">
        <v>18</v>
      </c>
      <c r="D81" s="638" t="s">
        <v>18</v>
      </c>
      <c r="E81" s="638" t="s">
        <v>18</v>
      </c>
      <c r="F81" s="638">
        <v>3.4</v>
      </c>
      <c r="G81" s="638">
        <v>3.4</v>
      </c>
      <c r="H81" s="638">
        <v>6.9</v>
      </c>
    </row>
    <row r="82" spans="1:8" x14ac:dyDescent="0.25">
      <c r="A82" t="s">
        <v>69</v>
      </c>
      <c r="B82" s="638" t="s">
        <v>18</v>
      </c>
      <c r="C82" s="638">
        <v>7.1</v>
      </c>
      <c r="D82" s="638">
        <v>21.4</v>
      </c>
      <c r="E82" s="638">
        <v>21.4</v>
      </c>
      <c r="F82" s="638">
        <v>21.4</v>
      </c>
      <c r="G82" s="638">
        <v>21.4</v>
      </c>
      <c r="H82" s="638">
        <v>21.4</v>
      </c>
    </row>
    <row r="83" spans="1:8" x14ac:dyDescent="0.25">
      <c r="A83" t="s">
        <v>70</v>
      </c>
      <c r="B83" s="638" t="s">
        <v>18</v>
      </c>
      <c r="C83" s="638">
        <v>1.5</v>
      </c>
      <c r="D83" s="638">
        <v>4</v>
      </c>
      <c r="E83" s="638">
        <v>11</v>
      </c>
      <c r="F83" s="638">
        <v>13.5</v>
      </c>
      <c r="G83" s="638">
        <v>14</v>
      </c>
      <c r="H83" s="638">
        <v>15</v>
      </c>
    </row>
    <row r="84" spans="1:8" x14ac:dyDescent="0.25">
      <c r="A84" t="s">
        <v>71</v>
      </c>
      <c r="B84" s="638" t="s">
        <v>18</v>
      </c>
      <c r="C84" s="638" t="s">
        <v>18</v>
      </c>
      <c r="D84" s="638" t="s">
        <v>18</v>
      </c>
      <c r="E84" s="638">
        <v>7.7</v>
      </c>
      <c r="F84" s="638">
        <v>7.7</v>
      </c>
      <c r="G84" s="638">
        <v>7.7</v>
      </c>
      <c r="H84" s="638">
        <v>7.7</v>
      </c>
    </row>
    <row r="85" spans="1:8" x14ac:dyDescent="0.25">
      <c r="A85" t="s">
        <v>72</v>
      </c>
      <c r="B85" s="638" t="s">
        <v>18</v>
      </c>
      <c r="C85" s="638">
        <v>0.5</v>
      </c>
      <c r="D85" s="638">
        <v>11.1</v>
      </c>
      <c r="E85" s="638">
        <v>24</v>
      </c>
      <c r="F85" s="638">
        <v>26</v>
      </c>
      <c r="G85" s="638">
        <v>27.4</v>
      </c>
      <c r="H85" s="638">
        <v>27.4</v>
      </c>
    </row>
    <row r="86" spans="1:8" x14ac:dyDescent="0.25">
      <c r="A86" t="s">
        <v>73</v>
      </c>
      <c r="B86" s="638" t="s">
        <v>18</v>
      </c>
      <c r="C86" s="638" t="s">
        <v>18</v>
      </c>
      <c r="D86" s="638" t="s">
        <v>18</v>
      </c>
      <c r="E86" s="638" t="s">
        <v>18</v>
      </c>
      <c r="F86" s="638">
        <v>3.2</v>
      </c>
      <c r="G86" s="638">
        <v>3.2</v>
      </c>
      <c r="H86" s="638">
        <v>3.2</v>
      </c>
    </row>
    <row r="87" spans="1:8" x14ac:dyDescent="0.25">
      <c r="A87" t="s">
        <v>74</v>
      </c>
      <c r="B87" s="638" t="s">
        <v>18</v>
      </c>
      <c r="C87" s="638" t="s">
        <v>18</v>
      </c>
      <c r="D87" s="638" t="s">
        <v>18</v>
      </c>
      <c r="E87" s="638">
        <v>5.3</v>
      </c>
      <c r="F87" s="638">
        <v>5.3</v>
      </c>
      <c r="G87" s="638">
        <v>5.3</v>
      </c>
      <c r="H87" s="638">
        <v>10.5</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1980</v>
      </c>
    </row>
    <row r="105" spans="1:1" x14ac:dyDescent="0.25">
      <c r="A105" s="636">
        <v>42610.589849537035</v>
      </c>
    </row>
  </sheetData>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1887</v>
      </c>
    </row>
    <row r="23" spans="1:8" x14ac:dyDescent="0.25">
      <c r="A23" t="s">
        <v>1904</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0</v>
      </c>
      <c r="C29" s="638">
        <v>0.1</v>
      </c>
      <c r="D29" s="638">
        <v>0.2</v>
      </c>
      <c r="E29" s="638">
        <v>0.3</v>
      </c>
      <c r="F29" s="638">
        <v>0.4</v>
      </c>
      <c r="G29" s="638">
        <v>0.5</v>
      </c>
      <c r="H29" s="638">
        <v>0.6</v>
      </c>
    </row>
    <row r="30" spans="1:8" x14ac:dyDescent="0.25">
      <c r="A30" t="s">
        <v>486</v>
      </c>
      <c r="B30" s="638" t="s">
        <v>18</v>
      </c>
      <c r="C30" s="638" t="s">
        <v>18</v>
      </c>
      <c r="D30" s="638" t="s">
        <v>18</v>
      </c>
      <c r="E30" s="638" t="s">
        <v>18</v>
      </c>
      <c r="F30" s="638">
        <v>0.5</v>
      </c>
      <c r="G30" s="638">
        <v>0.5</v>
      </c>
      <c r="H30" s="638">
        <v>0.5</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t="s">
        <v>18</v>
      </c>
      <c r="C32" s="638" t="s">
        <v>18</v>
      </c>
      <c r="D32" s="638" t="s">
        <v>18</v>
      </c>
      <c r="E32" s="638" t="s">
        <v>18</v>
      </c>
      <c r="F32" s="638" t="s">
        <v>18</v>
      </c>
      <c r="G32" s="638" t="s">
        <v>18</v>
      </c>
      <c r="H32" s="638" t="s">
        <v>18</v>
      </c>
    </row>
    <row r="33" spans="1:8" x14ac:dyDescent="0.25">
      <c r="A33" t="s">
        <v>20</v>
      </c>
      <c r="B33" s="638" t="s">
        <v>18</v>
      </c>
      <c r="C33" s="638" t="s">
        <v>18</v>
      </c>
      <c r="D33" s="638" t="s">
        <v>18</v>
      </c>
      <c r="E33" s="638" t="s">
        <v>18</v>
      </c>
      <c r="F33" s="638" t="s">
        <v>18</v>
      </c>
      <c r="G33" s="638" t="s">
        <v>18</v>
      </c>
      <c r="H33" s="638" t="s">
        <v>18</v>
      </c>
    </row>
    <row r="34" spans="1:8" x14ac:dyDescent="0.25">
      <c r="A34" t="s">
        <v>21</v>
      </c>
      <c r="B34" s="638" t="s">
        <v>18</v>
      </c>
      <c r="C34" s="638">
        <v>4.8</v>
      </c>
      <c r="D34" s="638">
        <v>4.8</v>
      </c>
      <c r="E34" s="638">
        <v>4.8</v>
      </c>
      <c r="F34" s="638">
        <v>4.8</v>
      </c>
      <c r="G34" s="638">
        <v>4.8</v>
      </c>
      <c r="H34" s="638">
        <v>4.8</v>
      </c>
    </row>
    <row r="35" spans="1:8" x14ac:dyDescent="0.25">
      <c r="A35" t="s">
        <v>22</v>
      </c>
      <c r="B35" s="638" t="s">
        <v>18</v>
      </c>
      <c r="C35" s="638" t="s">
        <v>18</v>
      </c>
      <c r="D35" s="638" t="s">
        <v>18</v>
      </c>
      <c r="E35" s="638" t="s">
        <v>18</v>
      </c>
      <c r="F35" s="638" t="s">
        <v>18</v>
      </c>
      <c r="G35" s="638" t="s">
        <v>18</v>
      </c>
      <c r="H35" s="638" t="s">
        <v>18</v>
      </c>
    </row>
    <row r="36" spans="1:8" x14ac:dyDescent="0.25">
      <c r="A36" t="s">
        <v>23</v>
      </c>
      <c r="B36" s="638" t="s">
        <v>18</v>
      </c>
      <c r="C36" s="638" t="s">
        <v>18</v>
      </c>
      <c r="D36" s="638" t="s">
        <v>18</v>
      </c>
      <c r="E36" s="638" t="s">
        <v>18</v>
      </c>
      <c r="F36" s="638" t="s">
        <v>18</v>
      </c>
      <c r="G36" s="638" t="s">
        <v>18</v>
      </c>
      <c r="H36" s="638" t="s">
        <v>18</v>
      </c>
    </row>
    <row r="37" spans="1:8" x14ac:dyDescent="0.25">
      <c r="A37" t="s">
        <v>24</v>
      </c>
      <c r="B37" s="638" t="s">
        <v>18</v>
      </c>
      <c r="C37" s="638" t="s">
        <v>18</v>
      </c>
      <c r="D37" s="638" t="s">
        <v>18</v>
      </c>
      <c r="E37" s="638" t="s">
        <v>18</v>
      </c>
      <c r="F37" s="638" t="s">
        <v>18</v>
      </c>
      <c r="G37" s="638" t="s">
        <v>18</v>
      </c>
      <c r="H37" s="638" t="s">
        <v>18</v>
      </c>
    </row>
    <row r="38" spans="1:8" x14ac:dyDescent="0.25">
      <c r="A38" t="s">
        <v>25</v>
      </c>
      <c r="B38" s="638" t="s">
        <v>18</v>
      </c>
      <c r="C38" s="638" t="s">
        <v>18</v>
      </c>
      <c r="D38" s="638" t="s">
        <v>18</v>
      </c>
      <c r="E38" s="638" t="s">
        <v>18</v>
      </c>
      <c r="F38" s="638" t="s">
        <v>18</v>
      </c>
      <c r="G38" s="638" t="s">
        <v>18</v>
      </c>
      <c r="H38" s="638" t="s">
        <v>18</v>
      </c>
    </row>
    <row r="39" spans="1:8" x14ac:dyDescent="0.25">
      <c r="A39" t="s">
        <v>26</v>
      </c>
      <c r="B39" s="638" t="s">
        <v>18</v>
      </c>
      <c r="C39" s="638" t="s">
        <v>18</v>
      </c>
      <c r="D39" s="638" t="s">
        <v>18</v>
      </c>
      <c r="E39" s="638" t="s">
        <v>18</v>
      </c>
      <c r="F39" s="638" t="s">
        <v>18</v>
      </c>
      <c r="G39" s="638" t="s">
        <v>18</v>
      </c>
      <c r="H39" s="638" t="s">
        <v>18</v>
      </c>
    </row>
    <row r="40" spans="1:8" x14ac:dyDescent="0.25">
      <c r="A40" t="s">
        <v>27</v>
      </c>
      <c r="B40" s="638" t="s">
        <v>18</v>
      </c>
      <c r="C40" s="638" t="s">
        <v>18</v>
      </c>
      <c r="D40" s="638" t="s">
        <v>18</v>
      </c>
      <c r="E40" s="638" t="s">
        <v>18</v>
      </c>
      <c r="F40" s="638" t="s">
        <v>18</v>
      </c>
      <c r="G40" s="638" t="s">
        <v>18</v>
      </c>
      <c r="H40" s="638" t="s">
        <v>18</v>
      </c>
    </row>
    <row r="41" spans="1:8" x14ac:dyDescent="0.25">
      <c r="A41" t="s">
        <v>28</v>
      </c>
      <c r="B41" s="638" t="s">
        <v>18</v>
      </c>
      <c r="C41" s="638" t="s">
        <v>18</v>
      </c>
      <c r="D41" s="638" t="s">
        <v>18</v>
      </c>
      <c r="E41" s="638" t="s">
        <v>18</v>
      </c>
      <c r="F41" s="638" t="s">
        <v>18</v>
      </c>
      <c r="G41" s="638" t="s">
        <v>18</v>
      </c>
      <c r="H41" s="638" t="s">
        <v>18</v>
      </c>
    </row>
    <row r="42" spans="1:8" x14ac:dyDescent="0.25">
      <c r="A42" t="s">
        <v>29</v>
      </c>
      <c r="B42" s="638" t="s">
        <v>18</v>
      </c>
      <c r="C42" s="638" t="s">
        <v>18</v>
      </c>
      <c r="D42" s="638" t="s">
        <v>18</v>
      </c>
      <c r="E42" s="638" t="s">
        <v>18</v>
      </c>
      <c r="F42" s="638" t="s">
        <v>18</v>
      </c>
      <c r="G42" s="638" t="s">
        <v>18</v>
      </c>
      <c r="H42" s="638" t="s">
        <v>18</v>
      </c>
    </row>
    <row r="43" spans="1:8" x14ac:dyDescent="0.25">
      <c r="A43" t="s">
        <v>30</v>
      </c>
      <c r="B43" s="638" t="s">
        <v>18</v>
      </c>
      <c r="C43" s="638" t="s">
        <v>18</v>
      </c>
      <c r="D43" s="638" t="s">
        <v>18</v>
      </c>
      <c r="E43" s="638" t="s">
        <v>18</v>
      </c>
      <c r="F43" s="638" t="s">
        <v>18</v>
      </c>
      <c r="G43" s="638" t="s">
        <v>18</v>
      </c>
      <c r="H43" s="638" t="s">
        <v>18</v>
      </c>
    </row>
    <row r="44" spans="1:8" x14ac:dyDescent="0.25">
      <c r="A44" t="s">
        <v>31</v>
      </c>
      <c r="B44" s="638" t="s">
        <v>18</v>
      </c>
      <c r="C44" s="638" t="s">
        <v>18</v>
      </c>
      <c r="D44" s="638" t="s">
        <v>18</v>
      </c>
      <c r="E44" s="638" t="s">
        <v>18</v>
      </c>
      <c r="F44" s="638" t="s">
        <v>18</v>
      </c>
      <c r="G44" s="638" t="s">
        <v>18</v>
      </c>
      <c r="H44" s="638" t="s">
        <v>18</v>
      </c>
    </row>
    <row r="45" spans="1:8" x14ac:dyDescent="0.25">
      <c r="A45" t="s">
        <v>32</v>
      </c>
      <c r="B45" s="638" t="s">
        <v>18</v>
      </c>
      <c r="C45" s="638" t="s">
        <v>18</v>
      </c>
      <c r="D45" s="638" t="s">
        <v>18</v>
      </c>
      <c r="E45" s="638" t="s">
        <v>18</v>
      </c>
      <c r="F45" s="638" t="s">
        <v>18</v>
      </c>
      <c r="G45" s="638">
        <v>0.8</v>
      </c>
      <c r="H45" s="638">
        <v>0.8</v>
      </c>
    </row>
    <row r="46" spans="1:8" x14ac:dyDescent="0.25">
      <c r="A46" t="s">
        <v>33</v>
      </c>
      <c r="B46" s="638" t="s">
        <v>18</v>
      </c>
      <c r="C46" s="638" t="s">
        <v>18</v>
      </c>
      <c r="D46" s="638" t="s">
        <v>18</v>
      </c>
      <c r="E46" s="638" t="s">
        <v>18</v>
      </c>
      <c r="F46" s="638" t="s">
        <v>18</v>
      </c>
      <c r="G46" s="638" t="s">
        <v>18</v>
      </c>
      <c r="H46" s="638" t="s">
        <v>18</v>
      </c>
    </row>
    <row r="47" spans="1:8" x14ac:dyDescent="0.25">
      <c r="A47" t="s">
        <v>34</v>
      </c>
      <c r="B47" s="638" t="s">
        <v>18</v>
      </c>
      <c r="C47" s="638" t="s">
        <v>18</v>
      </c>
      <c r="D47" s="638" t="s">
        <v>18</v>
      </c>
      <c r="E47" s="638" t="s">
        <v>18</v>
      </c>
      <c r="F47" s="638" t="s">
        <v>18</v>
      </c>
      <c r="G47" s="638" t="s">
        <v>18</v>
      </c>
      <c r="H47" s="638" t="s">
        <v>18</v>
      </c>
    </row>
    <row r="48" spans="1:8" x14ac:dyDescent="0.25">
      <c r="A48" t="s">
        <v>35</v>
      </c>
      <c r="B48" s="638">
        <v>0.1</v>
      </c>
      <c r="C48" s="638">
        <v>0.2</v>
      </c>
      <c r="D48" s="638">
        <v>0.3</v>
      </c>
      <c r="E48" s="638">
        <v>0.4</v>
      </c>
      <c r="F48" s="638">
        <v>0.6</v>
      </c>
      <c r="G48" s="638">
        <v>0.8</v>
      </c>
      <c r="H48" s="638">
        <v>0.8</v>
      </c>
    </row>
    <row r="49" spans="1:8" x14ac:dyDescent="0.25">
      <c r="A49" t="s">
        <v>36</v>
      </c>
      <c r="B49" s="638" t="s">
        <v>18</v>
      </c>
      <c r="C49" s="638" t="s">
        <v>18</v>
      </c>
      <c r="D49" s="638" t="s">
        <v>18</v>
      </c>
      <c r="E49" s="638" t="s">
        <v>18</v>
      </c>
      <c r="F49" s="638" t="s">
        <v>18</v>
      </c>
      <c r="G49" s="638" t="s">
        <v>18</v>
      </c>
      <c r="H49" s="638" t="s">
        <v>18</v>
      </c>
    </row>
    <row r="50" spans="1:8" x14ac:dyDescent="0.25">
      <c r="A50" t="s">
        <v>37</v>
      </c>
      <c r="B50" s="638" t="s">
        <v>18</v>
      </c>
      <c r="C50" s="638" t="s">
        <v>18</v>
      </c>
      <c r="D50" s="638" t="s">
        <v>18</v>
      </c>
      <c r="E50" s="638" t="s">
        <v>18</v>
      </c>
      <c r="F50" s="638" t="s">
        <v>18</v>
      </c>
      <c r="G50" s="638" t="s">
        <v>18</v>
      </c>
      <c r="H50" s="638" t="s">
        <v>18</v>
      </c>
    </row>
    <row r="51" spans="1:8" x14ac:dyDescent="0.25">
      <c r="A51" t="s">
        <v>38</v>
      </c>
      <c r="B51" s="638" t="s">
        <v>18</v>
      </c>
      <c r="C51" s="638" t="s">
        <v>18</v>
      </c>
      <c r="D51" s="638" t="s">
        <v>18</v>
      </c>
      <c r="E51" s="638" t="s">
        <v>18</v>
      </c>
      <c r="F51" s="638" t="s">
        <v>18</v>
      </c>
      <c r="G51" s="638" t="s">
        <v>18</v>
      </c>
      <c r="H51" s="638" t="s">
        <v>18</v>
      </c>
    </row>
    <row r="52" spans="1:8" x14ac:dyDescent="0.25">
      <c r="A52" t="s">
        <v>39</v>
      </c>
      <c r="B52" s="638" t="s">
        <v>18</v>
      </c>
      <c r="C52" s="638" t="s">
        <v>18</v>
      </c>
      <c r="D52" s="638">
        <v>2.4</v>
      </c>
      <c r="E52" s="638">
        <v>2.4</v>
      </c>
      <c r="F52" s="638">
        <v>4.9000000000000004</v>
      </c>
      <c r="G52" s="638">
        <v>4.9000000000000004</v>
      </c>
      <c r="H52" s="638">
        <v>4.9000000000000004</v>
      </c>
    </row>
    <row r="53" spans="1:8" x14ac:dyDescent="0.25">
      <c r="A53" t="s">
        <v>40</v>
      </c>
      <c r="B53" s="638" t="s">
        <v>18</v>
      </c>
      <c r="C53" s="638" t="s">
        <v>18</v>
      </c>
      <c r="D53" s="638" t="s">
        <v>18</v>
      </c>
      <c r="E53" s="638" t="s">
        <v>18</v>
      </c>
      <c r="F53" s="638" t="s">
        <v>18</v>
      </c>
      <c r="G53" s="638" t="s">
        <v>18</v>
      </c>
      <c r="H53" s="638" t="s">
        <v>18</v>
      </c>
    </row>
    <row r="54" spans="1:8" x14ac:dyDescent="0.25">
      <c r="A54" t="s">
        <v>41</v>
      </c>
      <c r="B54" s="638" t="s">
        <v>18</v>
      </c>
      <c r="C54" s="638" t="s">
        <v>18</v>
      </c>
      <c r="D54" s="638" t="s">
        <v>18</v>
      </c>
      <c r="E54" s="638" t="s">
        <v>18</v>
      </c>
      <c r="F54" s="638" t="s">
        <v>18</v>
      </c>
      <c r="G54" s="638" t="s">
        <v>18</v>
      </c>
      <c r="H54" s="638" t="s">
        <v>18</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t="s">
        <v>18</v>
      </c>
      <c r="C56" s="638" t="s">
        <v>18</v>
      </c>
      <c r="D56" s="638" t="s">
        <v>18</v>
      </c>
      <c r="E56" s="638" t="s">
        <v>18</v>
      </c>
      <c r="F56" s="638" t="s">
        <v>18</v>
      </c>
      <c r="G56" s="638" t="s">
        <v>18</v>
      </c>
      <c r="H56" s="638" t="s">
        <v>18</v>
      </c>
    </row>
    <row r="57" spans="1:8" x14ac:dyDescent="0.25">
      <c r="A57" t="s">
        <v>44</v>
      </c>
      <c r="B57" s="638" t="s">
        <v>18</v>
      </c>
      <c r="C57" s="638" t="s">
        <v>18</v>
      </c>
      <c r="D57" s="638" t="s">
        <v>18</v>
      </c>
      <c r="E57" s="638" t="s">
        <v>18</v>
      </c>
      <c r="F57" s="638" t="s">
        <v>18</v>
      </c>
      <c r="G57" s="638" t="s">
        <v>18</v>
      </c>
      <c r="H57" s="638" t="s">
        <v>18</v>
      </c>
    </row>
    <row r="58" spans="1:8" x14ac:dyDescent="0.25">
      <c r="A58" t="s">
        <v>45</v>
      </c>
      <c r="B58" s="638" t="s">
        <v>18</v>
      </c>
      <c r="C58" s="638" t="s">
        <v>18</v>
      </c>
      <c r="D58" s="638" t="s">
        <v>18</v>
      </c>
      <c r="E58" s="638" t="s">
        <v>18</v>
      </c>
      <c r="F58" s="638" t="s">
        <v>18</v>
      </c>
      <c r="G58" s="638" t="s">
        <v>18</v>
      </c>
      <c r="H58" s="638" t="s">
        <v>18</v>
      </c>
    </row>
    <row r="59" spans="1:8" x14ac:dyDescent="0.25">
      <c r="A59" t="s">
        <v>46</v>
      </c>
      <c r="B59" s="638" t="s">
        <v>18</v>
      </c>
      <c r="C59" s="638" t="s">
        <v>18</v>
      </c>
      <c r="D59" s="638">
        <v>0.2</v>
      </c>
      <c r="E59" s="638">
        <v>0.3</v>
      </c>
      <c r="F59" s="638">
        <v>0.7</v>
      </c>
      <c r="G59" s="638">
        <v>0.7</v>
      </c>
      <c r="H59" s="638">
        <v>0.7</v>
      </c>
    </row>
    <row r="60" spans="1:8" x14ac:dyDescent="0.25">
      <c r="A60" t="s">
        <v>47</v>
      </c>
      <c r="B60" s="638" t="s">
        <v>18</v>
      </c>
      <c r="C60" s="638" t="s">
        <v>18</v>
      </c>
      <c r="D60" s="638" t="s">
        <v>18</v>
      </c>
      <c r="E60" s="638" t="s">
        <v>18</v>
      </c>
      <c r="F60" s="638" t="s">
        <v>18</v>
      </c>
      <c r="G60" s="638" t="s">
        <v>18</v>
      </c>
      <c r="H60" s="638" t="s">
        <v>18</v>
      </c>
    </row>
    <row r="61" spans="1:8" x14ac:dyDescent="0.25">
      <c r="A61" t="s">
        <v>48</v>
      </c>
      <c r="B61" s="638" t="s">
        <v>18</v>
      </c>
      <c r="C61" s="638" t="s">
        <v>18</v>
      </c>
      <c r="D61" s="638" t="s">
        <v>18</v>
      </c>
      <c r="E61" s="638" t="s">
        <v>18</v>
      </c>
      <c r="F61" s="638" t="s">
        <v>18</v>
      </c>
      <c r="G61" s="638" t="s">
        <v>18</v>
      </c>
      <c r="H61" s="638" t="s">
        <v>18</v>
      </c>
    </row>
    <row r="62" spans="1:8" x14ac:dyDescent="0.25">
      <c r="A62" t="s">
        <v>49</v>
      </c>
      <c r="B62" s="638" t="s">
        <v>18</v>
      </c>
      <c r="C62" s="638" t="s">
        <v>18</v>
      </c>
      <c r="D62" s="638">
        <v>0.1</v>
      </c>
      <c r="E62" s="638">
        <v>0.1</v>
      </c>
      <c r="F62" s="638">
        <v>0.3</v>
      </c>
      <c r="G62" s="638">
        <v>0.4</v>
      </c>
      <c r="H62" s="638">
        <v>0.4</v>
      </c>
    </row>
    <row r="63" spans="1:8" x14ac:dyDescent="0.25">
      <c r="A63" t="s">
        <v>50</v>
      </c>
      <c r="B63" s="638" t="s">
        <v>18</v>
      </c>
      <c r="C63" s="638" t="s">
        <v>18</v>
      </c>
      <c r="D63" s="638" t="s">
        <v>18</v>
      </c>
      <c r="E63" s="638">
        <v>0.3</v>
      </c>
      <c r="F63" s="638">
        <v>0.3</v>
      </c>
      <c r="G63" s="638">
        <v>0.3</v>
      </c>
      <c r="H63" s="638">
        <v>0.3</v>
      </c>
    </row>
    <row r="64" spans="1:8" x14ac:dyDescent="0.25">
      <c r="A64" t="s">
        <v>51</v>
      </c>
      <c r="B64" s="638" t="s">
        <v>18</v>
      </c>
      <c r="C64" s="638" t="s">
        <v>18</v>
      </c>
      <c r="D64" s="638" t="s">
        <v>18</v>
      </c>
      <c r="E64" s="638" t="s">
        <v>18</v>
      </c>
      <c r="F64" s="638" t="s">
        <v>18</v>
      </c>
      <c r="G64" s="638" t="s">
        <v>18</v>
      </c>
      <c r="H64" s="638" t="s">
        <v>18</v>
      </c>
    </row>
    <row r="65" spans="1:8" x14ac:dyDescent="0.25">
      <c r="A65" t="s">
        <v>52</v>
      </c>
      <c r="B65" s="638">
        <v>0.1</v>
      </c>
      <c r="C65" s="638">
        <v>0.1</v>
      </c>
      <c r="D65" s="638">
        <v>0.5</v>
      </c>
      <c r="E65" s="638">
        <v>0.8</v>
      </c>
      <c r="F65" s="638">
        <v>0.9</v>
      </c>
      <c r="G65" s="638">
        <v>1</v>
      </c>
      <c r="H65" s="638">
        <v>1.2</v>
      </c>
    </row>
    <row r="66" spans="1:8" x14ac:dyDescent="0.25">
      <c r="A66" t="s">
        <v>53</v>
      </c>
      <c r="B66" s="638" t="s">
        <v>18</v>
      </c>
      <c r="C66" s="638" t="s">
        <v>18</v>
      </c>
      <c r="D66" s="638" t="s">
        <v>18</v>
      </c>
      <c r="E66" s="638">
        <v>0.1</v>
      </c>
      <c r="F66" s="638">
        <v>0.1</v>
      </c>
      <c r="G66" s="638">
        <v>0.1</v>
      </c>
      <c r="H66" s="638">
        <v>0.1</v>
      </c>
    </row>
    <row r="67" spans="1:8" x14ac:dyDescent="0.25">
      <c r="A67" t="s">
        <v>54</v>
      </c>
      <c r="B67" s="638" t="s">
        <v>18</v>
      </c>
      <c r="C67" s="638" t="s">
        <v>18</v>
      </c>
      <c r="D67" s="638" t="s">
        <v>18</v>
      </c>
      <c r="E67" s="638" t="s">
        <v>18</v>
      </c>
      <c r="F67" s="638" t="s">
        <v>18</v>
      </c>
      <c r="G67" s="638" t="s">
        <v>18</v>
      </c>
      <c r="H67" s="638" t="s">
        <v>18</v>
      </c>
    </row>
    <row r="68" spans="1:8" x14ac:dyDescent="0.25">
      <c r="A68" t="s">
        <v>55</v>
      </c>
      <c r="B68" s="638" t="s">
        <v>18</v>
      </c>
      <c r="C68" s="638" t="s">
        <v>18</v>
      </c>
      <c r="D68" s="638" t="s">
        <v>18</v>
      </c>
      <c r="E68" s="638" t="s">
        <v>18</v>
      </c>
      <c r="F68" s="638" t="s">
        <v>18</v>
      </c>
      <c r="G68" s="638" t="s">
        <v>18</v>
      </c>
      <c r="H68" s="638" t="s">
        <v>18</v>
      </c>
    </row>
    <row r="69" spans="1:8" x14ac:dyDescent="0.25">
      <c r="A69" t="s">
        <v>56</v>
      </c>
      <c r="B69" s="638" t="s">
        <v>18</v>
      </c>
      <c r="C69" s="638" t="s">
        <v>18</v>
      </c>
      <c r="D69" s="638" t="s">
        <v>18</v>
      </c>
      <c r="E69" s="638" t="s">
        <v>18</v>
      </c>
      <c r="F69" s="638" t="s">
        <v>18</v>
      </c>
      <c r="G69" s="638" t="s">
        <v>18</v>
      </c>
      <c r="H69" s="638" t="s">
        <v>18</v>
      </c>
    </row>
    <row r="70" spans="1:8" x14ac:dyDescent="0.25">
      <c r="A70" t="s">
        <v>57</v>
      </c>
      <c r="B70" s="638" t="s">
        <v>18</v>
      </c>
      <c r="C70" s="638" t="s">
        <v>18</v>
      </c>
      <c r="D70" s="638" t="s">
        <v>18</v>
      </c>
      <c r="E70" s="638" t="s">
        <v>18</v>
      </c>
      <c r="F70" s="638" t="s">
        <v>18</v>
      </c>
      <c r="G70" s="638" t="s">
        <v>18</v>
      </c>
      <c r="H70" s="638" t="s">
        <v>18</v>
      </c>
    </row>
    <row r="71" spans="1:8" x14ac:dyDescent="0.25">
      <c r="A71" t="s">
        <v>58</v>
      </c>
      <c r="B71" s="638" t="s">
        <v>18</v>
      </c>
      <c r="C71" s="638" t="s">
        <v>18</v>
      </c>
      <c r="D71" s="638" t="s">
        <v>18</v>
      </c>
      <c r="E71" s="638" t="s">
        <v>18</v>
      </c>
      <c r="F71" s="638" t="s">
        <v>18</v>
      </c>
      <c r="G71" s="638" t="s">
        <v>18</v>
      </c>
      <c r="H71" s="638" t="s">
        <v>18</v>
      </c>
    </row>
    <row r="72" spans="1:8" x14ac:dyDescent="0.25">
      <c r="A72" t="s">
        <v>59</v>
      </c>
      <c r="B72" s="638" t="s">
        <v>18</v>
      </c>
      <c r="C72" s="638">
        <v>0.4</v>
      </c>
      <c r="D72" s="638">
        <v>0.4</v>
      </c>
      <c r="E72" s="638">
        <v>0.4</v>
      </c>
      <c r="F72" s="638">
        <v>0.4</v>
      </c>
      <c r="G72" s="638">
        <v>0.4</v>
      </c>
      <c r="H72" s="638">
        <v>0.4</v>
      </c>
    </row>
    <row r="73" spans="1:8" x14ac:dyDescent="0.25">
      <c r="A73" t="s">
        <v>60</v>
      </c>
      <c r="B73" s="638" t="s">
        <v>18</v>
      </c>
      <c r="C73" s="638" t="s">
        <v>18</v>
      </c>
      <c r="D73" s="638" t="s">
        <v>18</v>
      </c>
      <c r="E73" s="638" t="s">
        <v>18</v>
      </c>
      <c r="F73" s="638" t="s">
        <v>18</v>
      </c>
      <c r="G73" s="638" t="s">
        <v>18</v>
      </c>
      <c r="H73" s="638" t="s">
        <v>18</v>
      </c>
    </row>
    <row r="74" spans="1:8" x14ac:dyDescent="0.25">
      <c r="A74" t="s">
        <v>61</v>
      </c>
      <c r="B74" s="638" t="s">
        <v>18</v>
      </c>
      <c r="C74" s="638" t="s">
        <v>18</v>
      </c>
      <c r="D74" s="638" t="s">
        <v>18</v>
      </c>
      <c r="E74" s="638" t="s">
        <v>18</v>
      </c>
      <c r="F74" s="638" t="s">
        <v>18</v>
      </c>
      <c r="G74" s="638" t="s">
        <v>18</v>
      </c>
      <c r="H74" s="638" t="s">
        <v>18</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t="s">
        <v>18</v>
      </c>
      <c r="C76" s="638" t="s">
        <v>18</v>
      </c>
      <c r="D76" s="638" t="s">
        <v>18</v>
      </c>
      <c r="E76" s="638" t="s">
        <v>18</v>
      </c>
      <c r="F76" s="638" t="s">
        <v>18</v>
      </c>
      <c r="G76" s="638" t="s">
        <v>18</v>
      </c>
      <c r="H76" s="638" t="s">
        <v>18</v>
      </c>
    </row>
    <row r="77" spans="1:8" x14ac:dyDescent="0.25">
      <c r="A77" t="s">
        <v>64</v>
      </c>
      <c r="B77" s="638" t="s">
        <v>18</v>
      </c>
      <c r="C77" s="638" t="s">
        <v>18</v>
      </c>
      <c r="D77" s="638" t="s">
        <v>18</v>
      </c>
      <c r="E77" s="638" t="s">
        <v>18</v>
      </c>
      <c r="F77" s="638" t="s">
        <v>18</v>
      </c>
      <c r="G77" s="638" t="s">
        <v>18</v>
      </c>
      <c r="H77" s="638" t="s">
        <v>18</v>
      </c>
    </row>
    <row r="78" spans="1:8" x14ac:dyDescent="0.25">
      <c r="A78" t="s">
        <v>65</v>
      </c>
      <c r="B78" s="638" t="s">
        <v>18</v>
      </c>
      <c r="C78" s="638" t="s">
        <v>18</v>
      </c>
      <c r="D78" s="638" t="s">
        <v>18</v>
      </c>
      <c r="E78" s="638" t="s">
        <v>18</v>
      </c>
      <c r="F78" s="638" t="s">
        <v>18</v>
      </c>
      <c r="G78" s="638" t="s">
        <v>18</v>
      </c>
      <c r="H78" s="638" t="s">
        <v>18</v>
      </c>
    </row>
    <row r="79" spans="1:8" x14ac:dyDescent="0.25">
      <c r="A79" t="s">
        <v>66</v>
      </c>
      <c r="B79" s="638">
        <v>1.8</v>
      </c>
      <c r="C79" s="638">
        <v>1.8</v>
      </c>
      <c r="D79" s="638">
        <v>1.8</v>
      </c>
      <c r="E79" s="638">
        <v>1.8</v>
      </c>
      <c r="F79" s="638">
        <v>1.8</v>
      </c>
      <c r="G79" s="638">
        <v>1.8</v>
      </c>
      <c r="H79" s="638">
        <v>1.8</v>
      </c>
    </row>
    <row r="80" spans="1:8" x14ac:dyDescent="0.25">
      <c r="A80" t="s">
        <v>67</v>
      </c>
      <c r="B80" s="638" t="s">
        <v>18</v>
      </c>
      <c r="C80" s="638" t="s">
        <v>18</v>
      </c>
      <c r="D80" s="638" t="s">
        <v>18</v>
      </c>
      <c r="E80" s="638" t="s">
        <v>18</v>
      </c>
      <c r="F80" s="638" t="s">
        <v>18</v>
      </c>
      <c r="G80" s="638" t="s">
        <v>18</v>
      </c>
      <c r="H80" s="638" t="s">
        <v>18</v>
      </c>
    </row>
    <row r="81" spans="1:8" x14ac:dyDescent="0.25">
      <c r="A81" t="s">
        <v>68</v>
      </c>
      <c r="B81" s="638" t="s">
        <v>18</v>
      </c>
      <c r="C81" s="638" t="s">
        <v>18</v>
      </c>
      <c r="D81" s="638" t="s">
        <v>18</v>
      </c>
      <c r="E81" s="638" t="s">
        <v>18</v>
      </c>
      <c r="F81" s="638" t="s">
        <v>18</v>
      </c>
      <c r="G81" s="638" t="s">
        <v>18</v>
      </c>
      <c r="H81" s="638" t="s">
        <v>18</v>
      </c>
    </row>
    <row r="82" spans="1:8" x14ac:dyDescent="0.25">
      <c r="A82" t="s">
        <v>69</v>
      </c>
      <c r="B82" s="638" t="s">
        <v>18</v>
      </c>
      <c r="C82" s="638" t="s">
        <v>18</v>
      </c>
      <c r="D82" s="638" t="s">
        <v>18</v>
      </c>
      <c r="E82" s="638" t="s">
        <v>18</v>
      </c>
      <c r="F82" s="638" t="s">
        <v>18</v>
      </c>
      <c r="G82" s="638" t="s">
        <v>18</v>
      </c>
      <c r="H82" s="638" t="s">
        <v>18</v>
      </c>
    </row>
    <row r="83" spans="1:8" x14ac:dyDescent="0.25">
      <c r="A83" t="s">
        <v>70</v>
      </c>
      <c r="B83" s="638" t="s">
        <v>18</v>
      </c>
      <c r="C83" s="638" t="s">
        <v>18</v>
      </c>
      <c r="D83" s="638" t="s">
        <v>18</v>
      </c>
      <c r="E83" s="638" t="s">
        <v>18</v>
      </c>
      <c r="F83" s="638" t="s">
        <v>18</v>
      </c>
      <c r="G83" s="638" t="s">
        <v>18</v>
      </c>
      <c r="H83" s="638" t="s">
        <v>18</v>
      </c>
    </row>
    <row r="84" spans="1:8" x14ac:dyDescent="0.25">
      <c r="A84" t="s">
        <v>71</v>
      </c>
      <c r="B84" s="638" t="s">
        <v>18</v>
      </c>
      <c r="C84" s="638" t="s">
        <v>18</v>
      </c>
      <c r="D84" s="638" t="s">
        <v>18</v>
      </c>
      <c r="E84" s="638" t="s">
        <v>18</v>
      </c>
      <c r="F84" s="638" t="s">
        <v>18</v>
      </c>
      <c r="G84" s="638" t="s">
        <v>18</v>
      </c>
      <c r="H84" s="638" t="s">
        <v>18</v>
      </c>
    </row>
    <row r="85" spans="1:8" x14ac:dyDescent="0.25">
      <c r="A85" t="s">
        <v>72</v>
      </c>
      <c r="B85" s="638" t="s">
        <v>18</v>
      </c>
      <c r="C85" s="638" t="s">
        <v>18</v>
      </c>
      <c r="D85" s="638" t="s">
        <v>18</v>
      </c>
      <c r="E85" s="638" t="s">
        <v>18</v>
      </c>
      <c r="F85" s="638" t="s">
        <v>18</v>
      </c>
      <c r="G85" s="638" t="s">
        <v>18</v>
      </c>
      <c r="H85" s="638" t="s">
        <v>18</v>
      </c>
    </row>
    <row r="86" spans="1:8" x14ac:dyDescent="0.25">
      <c r="A86" t="s">
        <v>73</v>
      </c>
      <c r="B86" s="638" t="s">
        <v>18</v>
      </c>
      <c r="C86" s="638" t="s">
        <v>18</v>
      </c>
      <c r="D86" s="638" t="s">
        <v>18</v>
      </c>
      <c r="E86" s="638" t="s">
        <v>18</v>
      </c>
      <c r="F86" s="638">
        <v>3.2</v>
      </c>
      <c r="G86" s="638">
        <v>3.2</v>
      </c>
      <c r="H86" s="638">
        <v>3.2</v>
      </c>
    </row>
    <row r="87" spans="1:8" x14ac:dyDescent="0.25">
      <c r="A87" t="s">
        <v>74</v>
      </c>
      <c r="B87" s="638" t="s">
        <v>18</v>
      </c>
      <c r="C87" s="638" t="s">
        <v>18</v>
      </c>
      <c r="D87" s="638" t="s">
        <v>18</v>
      </c>
      <c r="E87" s="638" t="s">
        <v>18</v>
      </c>
      <c r="F87" s="638" t="s">
        <v>18</v>
      </c>
      <c r="G87" s="638" t="s">
        <v>18</v>
      </c>
      <c r="H87" s="638" t="s">
        <v>18</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1981</v>
      </c>
    </row>
    <row r="105" spans="1:1" x14ac:dyDescent="0.25">
      <c r="A105" s="636">
        <v>42610.589884259258</v>
      </c>
    </row>
  </sheetData>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1887</v>
      </c>
    </row>
    <row r="23" spans="1:8" x14ac:dyDescent="0.25">
      <c r="A23" t="s">
        <v>1905</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0.1</v>
      </c>
      <c r="C29" s="638">
        <v>0.2</v>
      </c>
      <c r="D29" s="638">
        <v>0.3</v>
      </c>
      <c r="E29" s="638">
        <v>0.4</v>
      </c>
      <c r="F29" s="638">
        <v>0.4</v>
      </c>
      <c r="G29" s="638">
        <v>0.5</v>
      </c>
      <c r="H29" s="638">
        <v>0.6</v>
      </c>
    </row>
    <row r="30" spans="1:8" x14ac:dyDescent="0.25">
      <c r="A30" t="s">
        <v>486</v>
      </c>
      <c r="B30" s="638" t="s">
        <v>18</v>
      </c>
      <c r="C30" s="638" t="s">
        <v>18</v>
      </c>
      <c r="D30" s="638" t="s">
        <v>18</v>
      </c>
      <c r="E30" s="638" t="s">
        <v>18</v>
      </c>
      <c r="F30" s="638" t="s">
        <v>18</v>
      </c>
      <c r="G30" s="638" t="s">
        <v>18</v>
      </c>
      <c r="H30" s="638" t="s">
        <v>18</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t="s">
        <v>18</v>
      </c>
      <c r="C32" s="638" t="s">
        <v>18</v>
      </c>
      <c r="D32" s="638" t="s">
        <v>18</v>
      </c>
      <c r="E32" s="638" t="s">
        <v>18</v>
      </c>
      <c r="F32" s="638" t="s">
        <v>18</v>
      </c>
      <c r="G32" s="638" t="s">
        <v>18</v>
      </c>
      <c r="H32" s="638" t="s">
        <v>18</v>
      </c>
    </row>
    <row r="33" spans="1:8" x14ac:dyDescent="0.25">
      <c r="A33" t="s">
        <v>20</v>
      </c>
      <c r="B33" s="638" t="s">
        <v>18</v>
      </c>
      <c r="C33" s="638" t="s">
        <v>18</v>
      </c>
      <c r="D33" s="638" t="s">
        <v>18</v>
      </c>
      <c r="E33" s="638" t="s">
        <v>18</v>
      </c>
      <c r="F33" s="638" t="s">
        <v>18</v>
      </c>
      <c r="G33" s="638" t="s">
        <v>18</v>
      </c>
      <c r="H33" s="638" t="s">
        <v>18</v>
      </c>
    </row>
    <row r="34" spans="1:8" x14ac:dyDescent="0.25">
      <c r="A34" t="s">
        <v>21</v>
      </c>
      <c r="B34" s="638" t="s">
        <v>18</v>
      </c>
      <c r="C34" s="638" t="s">
        <v>18</v>
      </c>
      <c r="D34" s="638" t="s">
        <v>18</v>
      </c>
      <c r="E34" s="638" t="s">
        <v>18</v>
      </c>
      <c r="F34" s="638" t="s">
        <v>18</v>
      </c>
      <c r="G34" s="638" t="s">
        <v>18</v>
      </c>
      <c r="H34" s="638" t="s">
        <v>18</v>
      </c>
    </row>
    <row r="35" spans="1:8" x14ac:dyDescent="0.25">
      <c r="A35" t="s">
        <v>22</v>
      </c>
      <c r="B35" s="638" t="s">
        <v>18</v>
      </c>
      <c r="C35" s="638" t="s">
        <v>18</v>
      </c>
      <c r="D35" s="638" t="s">
        <v>18</v>
      </c>
      <c r="E35" s="638" t="s">
        <v>18</v>
      </c>
      <c r="F35" s="638">
        <v>25</v>
      </c>
      <c r="G35" s="638">
        <v>25</v>
      </c>
      <c r="H35" s="638">
        <v>25</v>
      </c>
    </row>
    <row r="36" spans="1:8" x14ac:dyDescent="0.25">
      <c r="A36" t="s">
        <v>23</v>
      </c>
      <c r="B36" s="638" t="s">
        <v>18</v>
      </c>
      <c r="C36" s="638" t="s">
        <v>18</v>
      </c>
      <c r="D36" s="638" t="s">
        <v>18</v>
      </c>
      <c r="E36" s="638" t="s">
        <v>18</v>
      </c>
      <c r="F36" s="638" t="s">
        <v>18</v>
      </c>
      <c r="G36" s="638" t="s">
        <v>18</v>
      </c>
      <c r="H36" s="638" t="s">
        <v>18</v>
      </c>
    </row>
    <row r="37" spans="1:8" x14ac:dyDescent="0.25">
      <c r="A37" t="s">
        <v>24</v>
      </c>
      <c r="B37" s="638" t="s">
        <v>18</v>
      </c>
      <c r="C37" s="638" t="s">
        <v>18</v>
      </c>
      <c r="D37" s="638" t="s">
        <v>18</v>
      </c>
      <c r="E37" s="638" t="s">
        <v>18</v>
      </c>
      <c r="F37" s="638" t="s">
        <v>18</v>
      </c>
      <c r="G37" s="638" t="s">
        <v>18</v>
      </c>
      <c r="H37" s="638" t="s">
        <v>18</v>
      </c>
    </row>
    <row r="38" spans="1:8" x14ac:dyDescent="0.25">
      <c r="A38" t="s">
        <v>25</v>
      </c>
      <c r="B38" s="638" t="s">
        <v>18</v>
      </c>
      <c r="C38" s="638" t="s">
        <v>18</v>
      </c>
      <c r="D38" s="638" t="s">
        <v>18</v>
      </c>
      <c r="E38" s="638" t="s">
        <v>18</v>
      </c>
      <c r="F38" s="638" t="s">
        <v>18</v>
      </c>
      <c r="G38" s="638">
        <v>1.6</v>
      </c>
      <c r="H38" s="638">
        <v>1.6</v>
      </c>
    </row>
    <row r="39" spans="1:8" x14ac:dyDescent="0.25">
      <c r="A39" t="s">
        <v>26</v>
      </c>
      <c r="B39" s="638" t="s">
        <v>18</v>
      </c>
      <c r="C39" s="638" t="s">
        <v>18</v>
      </c>
      <c r="D39" s="638" t="s">
        <v>18</v>
      </c>
      <c r="E39" s="638">
        <v>0.3</v>
      </c>
      <c r="F39" s="638">
        <v>0.3</v>
      </c>
      <c r="G39" s="638">
        <v>0.3</v>
      </c>
      <c r="H39" s="638">
        <v>0.3</v>
      </c>
    </row>
    <row r="40" spans="1:8" x14ac:dyDescent="0.25">
      <c r="A40" t="s">
        <v>27</v>
      </c>
      <c r="B40" s="638" t="s">
        <v>18</v>
      </c>
      <c r="C40" s="638">
        <v>11.5</v>
      </c>
      <c r="D40" s="638">
        <v>11.5</v>
      </c>
      <c r="E40" s="638">
        <v>11.5</v>
      </c>
      <c r="F40" s="638">
        <v>11.5</v>
      </c>
      <c r="G40" s="638">
        <v>11.5</v>
      </c>
      <c r="H40" s="638">
        <v>11.5</v>
      </c>
    </row>
    <row r="41" spans="1:8" x14ac:dyDescent="0.25">
      <c r="A41" t="s">
        <v>28</v>
      </c>
      <c r="B41" s="638" t="s">
        <v>18</v>
      </c>
      <c r="C41" s="638" t="s">
        <v>18</v>
      </c>
      <c r="D41" s="638" t="s">
        <v>18</v>
      </c>
      <c r="E41" s="638" t="s">
        <v>18</v>
      </c>
      <c r="F41" s="638" t="s">
        <v>18</v>
      </c>
      <c r="G41" s="638" t="s">
        <v>18</v>
      </c>
      <c r="H41" s="638" t="s">
        <v>18</v>
      </c>
    </row>
    <row r="42" spans="1:8" x14ac:dyDescent="0.25">
      <c r="A42" t="s">
        <v>29</v>
      </c>
      <c r="B42" s="638" t="s">
        <v>18</v>
      </c>
      <c r="C42" s="638" t="s">
        <v>18</v>
      </c>
      <c r="D42" s="638" t="s">
        <v>18</v>
      </c>
      <c r="E42" s="638" t="s">
        <v>18</v>
      </c>
      <c r="F42" s="638" t="s">
        <v>18</v>
      </c>
      <c r="G42" s="638" t="s">
        <v>18</v>
      </c>
      <c r="H42" s="638" t="s">
        <v>18</v>
      </c>
    </row>
    <row r="43" spans="1:8" x14ac:dyDescent="0.25">
      <c r="A43" t="s">
        <v>30</v>
      </c>
      <c r="B43" s="638" t="s">
        <v>18</v>
      </c>
      <c r="C43" s="638" t="s">
        <v>18</v>
      </c>
      <c r="D43" s="638" t="s">
        <v>18</v>
      </c>
      <c r="E43" s="638" t="s">
        <v>18</v>
      </c>
      <c r="F43" s="638" t="s">
        <v>18</v>
      </c>
      <c r="G43" s="638" t="s">
        <v>18</v>
      </c>
      <c r="H43" s="638" t="s">
        <v>18</v>
      </c>
    </row>
    <row r="44" spans="1:8" x14ac:dyDescent="0.25">
      <c r="A44" t="s">
        <v>31</v>
      </c>
      <c r="B44" s="638" t="s">
        <v>18</v>
      </c>
      <c r="C44" s="638" t="s">
        <v>18</v>
      </c>
      <c r="D44" s="638" t="s">
        <v>18</v>
      </c>
      <c r="E44" s="638" t="s">
        <v>18</v>
      </c>
      <c r="F44" s="638">
        <v>0.5</v>
      </c>
      <c r="G44" s="638">
        <v>1</v>
      </c>
      <c r="H44" s="638">
        <v>1</v>
      </c>
    </row>
    <row r="45" spans="1:8" x14ac:dyDescent="0.25">
      <c r="A45" t="s">
        <v>32</v>
      </c>
      <c r="B45" s="638" t="s">
        <v>18</v>
      </c>
      <c r="C45" s="638" t="s">
        <v>18</v>
      </c>
      <c r="D45" s="638" t="s">
        <v>18</v>
      </c>
      <c r="E45" s="638" t="s">
        <v>18</v>
      </c>
      <c r="F45" s="638" t="s">
        <v>18</v>
      </c>
      <c r="G45" s="638" t="s">
        <v>18</v>
      </c>
      <c r="H45" s="638" t="s">
        <v>18</v>
      </c>
    </row>
    <row r="46" spans="1:8" x14ac:dyDescent="0.25">
      <c r="A46" t="s">
        <v>33</v>
      </c>
      <c r="B46" s="638" t="s">
        <v>18</v>
      </c>
      <c r="C46" s="638" t="s">
        <v>18</v>
      </c>
      <c r="D46" s="638" t="s">
        <v>18</v>
      </c>
      <c r="E46" s="638" t="s">
        <v>18</v>
      </c>
      <c r="F46" s="638" t="s">
        <v>18</v>
      </c>
      <c r="G46" s="638" t="s">
        <v>18</v>
      </c>
      <c r="H46" s="638" t="s">
        <v>18</v>
      </c>
    </row>
    <row r="47" spans="1:8" x14ac:dyDescent="0.25">
      <c r="A47" t="s">
        <v>34</v>
      </c>
      <c r="B47" s="638" t="s">
        <v>18</v>
      </c>
      <c r="C47" s="638" t="s">
        <v>18</v>
      </c>
      <c r="D47" s="638" t="s">
        <v>18</v>
      </c>
      <c r="E47" s="638" t="s">
        <v>18</v>
      </c>
      <c r="F47" s="638" t="s">
        <v>18</v>
      </c>
      <c r="G47" s="638" t="s">
        <v>18</v>
      </c>
      <c r="H47" s="638" t="s">
        <v>18</v>
      </c>
    </row>
    <row r="48" spans="1:8" x14ac:dyDescent="0.25">
      <c r="A48" t="s">
        <v>35</v>
      </c>
      <c r="B48" s="638">
        <v>0</v>
      </c>
      <c r="C48" s="638">
        <v>0.1</v>
      </c>
      <c r="D48" s="638">
        <v>0.2</v>
      </c>
      <c r="E48" s="638">
        <v>0.3</v>
      </c>
      <c r="F48" s="638">
        <v>0.4</v>
      </c>
      <c r="G48" s="638">
        <v>0.5</v>
      </c>
      <c r="H48" s="638">
        <v>0.5</v>
      </c>
    </row>
    <row r="49" spans="1:8" x14ac:dyDescent="0.25">
      <c r="A49" t="s">
        <v>36</v>
      </c>
      <c r="B49" s="638" t="s">
        <v>18</v>
      </c>
      <c r="C49" s="638" t="s">
        <v>18</v>
      </c>
      <c r="D49" s="638" t="s">
        <v>18</v>
      </c>
      <c r="E49" s="638" t="s">
        <v>18</v>
      </c>
      <c r="F49" s="638" t="s">
        <v>18</v>
      </c>
      <c r="G49" s="638" t="s">
        <v>18</v>
      </c>
      <c r="H49" s="638" t="s">
        <v>18</v>
      </c>
    </row>
    <row r="50" spans="1:8" x14ac:dyDescent="0.25">
      <c r="A50" t="s">
        <v>37</v>
      </c>
      <c r="B50" s="638" t="s">
        <v>18</v>
      </c>
      <c r="C50" s="638" t="s">
        <v>18</v>
      </c>
      <c r="D50" s="638" t="s">
        <v>18</v>
      </c>
      <c r="E50" s="638" t="s">
        <v>18</v>
      </c>
      <c r="F50" s="638" t="s">
        <v>18</v>
      </c>
      <c r="G50" s="638" t="s">
        <v>18</v>
      </c>
      <c r="H50" s="638" t="s">
        <v>18</v>
      </c>
    </row>
    <row r="51" spans="1:8" x14ac:dyDescent="0.25">
      <c r="A51" t="s">
        <v>38</v>
      </c>
      <c r="B51" s="638" t="s">
        <v>18</v>
      </c>
      <c r="C51" s="638" t="s">
        <v>18</v>
      </c>
      <c r="D51" s="638" t="s">
        <v>18</v>
      </c>
      <c r="E51" s="638" t="s">
        <v>18</v>
      </c>
      <c r="F51" s="638" t="s">
        <v>18</v>
      </c>
      <c r="G51" s="638" t="s">
        <v>18</v>
      </c>
      <c r="H51" s="638" t="s">
        <v>18</v>
      </c>
    </row>
    <row r="52" spans="1:8" x14ac:dyDescent="0.25">
      <c r="A52" t="s">
        <v>39</v>
      </c>
      <c r="B52" s="638" t="s">
        <v>18</v>
      </c>
      <c r="C52" s="638">
        <v>4.9000000000000004</v>
      </c>
      <c r="D52" s="638">
        <v>4.9000000000000004</v>
      </c>
      <c r="E52" s="638">
        <v>4.9000000000000004</v>
      </c>
      <c r="F52" s="638">
        <v>4.9000000000000004</v>
      </c>
      <c r="G52" s="638">
        <v>4.9000000000000004</v>
      </c>
      <c r="H52" s="638">
        <v>4.9000000000000004</v>
      </c>
    </row>
    <row r="53" spans="1:8" x14ac:dyDescent="0.25">
      <c r="A53" t="s">
        <v>40</v>
      </c>
      <c r="B53" s="638" t="s">
        <v>18</v>
      </c>
      <c r="C53" s="638" t="s">
        <v>18</v>
      </c>
      <c r="D53" s="638" t="s">
        <v>18</v>
      </c>
      <c r="E53" s="638" t="s">
        <v>18</v>
      </c>
      <c r="F53" s="638" t="s">
        <v>18</v>
      </c>
      <c r="G53" s="638" t="s">
        <v>18</v>
      </c>
      <c r="H53" s="638" t="s">
        <v>18</v>
      </c>
    </row>
    <row r="54" spans="1:8" x14ac:dyDescent="0.25">
      <c r="A54" t="s">
        <v>41</v>
      </c>
      <c r="B54" s="638" t="s">
        <v>18</v>
      </c>
      <c r="C54" s="638" t="s">
        <v>18</v>
      </c>
      <c r="D54" s="638" t="s">
        <v>18</v>
      </c>
      <c r="E54" s="638" t="s">
        <v>18</v>
      </c>
      <c r="F54" s="638" t="s">
        <v>18</v>
      </c>
      <c r="G54" s="638" t="s">
        <v>18</v>
      </c>
      <c r="H54" s="638" t="s">
        <v>18</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t="s">
        <v>18</v>
      </c>
      <c r="C56" s="638" t="s">
        <v>18</v>
      </c>
      <c r="D56" s="638" t="s">
        <v>18</v>
      </c>
      <c r="E56" s="638" t="s">
        <v>18</v>
      </c>
      <c r="F56" s="638" t="s">
        <v>18</v>
      </c>
      <c r="G56" s="638" t="s">
        <v>18</v>
      </c>
      <c r="H56" s="638" t="s">
        <v>18</v>
      </c>
    </row>
    <row r="57" spans="1:8" x14ac:dyDescent="0.25">
      <c r="A57" t="s">
        <v>44</v>
      </c>
      <c r="B57" s="638" t="s">
        <v>18</v>
      </c>
      <c r="C57" s="638" t="s">
        <v>18</v>
      </c>
      <c r="D57" s="638" t="s">
        <v>18</v>
      </c>
      <c r="E57" s="638" t="s">
        <v>18</v>
      </c>
      <c r="F57" s="638" t="s">
        <v>18</v>
      </c>
      <c r="G57" s="638" t="s">
        <v>18</v>
      </c>
      <c r="H57" s="638" t="s">
        <v>18</v>
      </c>
    </row>
    <row r="58" spans="1:8" x14ac:dyDescent="0.25">
      <c r="A58" t="s">
        <v>45</v>
      </c>
      <c r="B58" s="638" t="s">
        <v>18</v>
      </c>
      <c r="C58" s="638" t="s">
        <v>18</v>
      </c>
      <c r="D58" s="638" t="s">
        <v>18</v>
      </c>
      <c r="E58" s="638" t="s">
        <v>18</v>
      </c>
      <c r="F58" s="638" t="s">
        <v>18</v>
      </c>
      <c r="G58" s="638" t="s">
        <v>18</v>
      </c>
      <c r="H58" s="638" t="s">
        <v>18</v>
      </c>
    </row>
    <row r="59" spans="1:8" x14ac:dyDescent="0.25">
      <c r="A59" t="s">
        <v>46</v>
      </c>
      <c r="B59" s="638">
        <v>0.2</v>
      </c>
      <c r="C59" s="638">
        <v>0.5</v>
      </c>
      <c r="D59" s="638">
        <v>0.5</v>
      </c>
      <c r="E59" s="638">
        <v>0.5</v>
      </c>
      <c r="F59" s="638">
        <v>0.7</v>
      </c>
      <c r="G59" s="638">
        <v>0.7</v>
      </c>
      <c r="H59" s="638">
        <v>0.7</v>
      </c>
    </row>
    <row r="60" spans="1:8" x14ac:dyDescent="0.25">
      <c r="A60" t="s">
        <v>47</v>
      </c>
      <c r="B60" s="638" t="s">
        <v>18</v>
      </c>
      <c r="C60" s="638" t="s">
        <v>18</v>
      </c>
      <c r="D60" s="638" t="s">
        <v>18</v>
      </c>
      <c r="E60" s="638" t="s">
        <v>18</v>
      </c>
      <c r="F60" s="638" t="s">
        <v>18</v>
      </c>
      <c r="G60" s="638" t="s">
        <v>18</v>
      </c>
      <c r="H60" s="638" t="s">
        <v>18</v>
      </c>
    </row>
    <row r="61" spans="1:8" x14ac:dyDescent="0.25">
      <c r="A61" t="s">
        <v>48</v>
      </c>
      <c r="B61" s="638" t="s">
        <v>18</v>
      </c>
      <c r="C61" s="638" t="s">
        <v>18</v>
      </c>
      <c r="D61" s="638" t="s">
        <v>18</v>
      </c>
      <c r="E61" s="638" t="s">
        <v>18</v>
      </c>
      <c r="F61" s="638" t="s">
        <v>18</v>
      </c>
      <c r="G61" s="638" t="s">
        <v>18</v>
      </c>
      <c r="H61" s="638" t="s">
        <v>18</v>
      </c>
    </row>
    <row r="62" spans="1:8" x14ac:dyDescent="0.25">
      <c r="A62" t="s">
        <v>49</v>
      </c>
      <c r="B62" s="638">
        <v>0.3</v>
      </c>
      <c r="C62" s="638">
        <v>0.3</v>
      </c>
      <c r="D62" s="638">
        <v>0.3</v>
      </c>
      <c r="E62" s="638">
        <v>0.3</v>
      </c>
      <c r="F62" s="638">
        <v>0.3</v>
      </c>
      <c r="G62" s="638">
        <v>0.3</v>
      </c>
      <c r="H62" s="638">
        <v>0.3</v>
      </c>
    </row>
    <row r="63" spans="1:8" x14ac:dyDescent="0.25">
      <c r="A63" t="s">
        <v>50</v>
      </c>
      <c r="B63" s="638" t="s">
        <v>18</v>
      </c>
      <c r="C63" s="638" t="s">
        <v>18</v>
      </c>
      <c r="D63" s="638" t="s">
        <v>18</v>
      </c>
      <c r="E63" s="638" t="s">
        <v>18</v>
      </c>
      <c r="F63" s="638" t="s">
        <v>18</v>
      </c>
      <c r="G63" s="638" t="s">
        <v>18</v>
      </c>
      <c r="H63" s="638" t="s">
        <v>18</v>
      </c>
    </row>
    <row r="64" spans="1:8" x14ac:dyDescent="0.25">
      <c r="A64" t="s">
        <v>51</v>
      </c>
      <c r="B64" s="638" t="s">
        <v>18</v>
      </c>
      <c r="C64" s="638" t="s">
        <v>18</v>
      </c>
      <c r="D64" s="638" t="s">
        <v>18</v>
      </c>
      <c r="E64" s="638" t="s">
        <v>18</v>
      </c>
      <c r="F64" s="638" t="s">
        <v>18</v>
      </c>
      <c r="G64" s="638" t="s">
        <v>18</v>
      </c>
      <c r="H64" s="638" t="s">
        <v>18</v>
      </c>
    </row>
    <row r="65" spans="1:8" x14ac:dyDescent="0.25">
      <c r="A65" t="s">
        <v>52</v>
      </c>
      <c r="B65" s="638" t="s">
        <v>18</v>
      </c>
      <c r="C65" s="638" t="s">
        <v>18</v>
      </c>
      <c r="D65" s="638" t="s">
        <v>18</v>
      </c>
      <c r="E65" s="638" t="s">
        <v>18</v>
      </c>
      <c r="F65" s="638" t="s">
        <v>18</v>
      </c>
      <c r="G65" s="638">
        <v>0.2</v>
      </c>
      <c r="H65" s="638">
        <v>0.2</v>
      </c>
    </row>
    <row r="66" spans="1:8" x14ac:dyDescent="0.25">
      <c r="A66" t="s">
        <v>53</v>
      </c>
      <c r="B66" s="638">
        <v>0.4</v>
      </c>
      <c r="C66" s="638">
        <v>0.9</v>
      </c>
      <c r="D66" s="638">
        <v>0.9</v>
      </c>
      <c r="E66" s="638">
        <v>0.9</v>
      </c>
      <c r="F66" s="638">
        <v>0.9</v>
      </c>
      <c r="G66" s="638">
        <v>1.1000000000000001</v>
      </c>
      <c r="H66" s="638">
        <v>1.1000000000000001</v>
      </c>
    </row>
    <row r="67" spans="1:8" x14ac:dyDescent="0.25">
      <c r="A67" t="s">
        <v>54</v>
      </c>
      <c r="B67" s="638" t="s">
        <v>18</v>
      </c>
      <c r="C67" s="638" t="s">
        <v>18</v>
      </c>
      <c r="D67" s="638" t="s">
        <v>18</v>
      </c>
      <c r="E67" s="638" t="s">
        <v>18</v>
      </c>
      <c r="F67" s="638" t="s">
        <v>18</v>
      </c>
      <c r="G67" s="638" t="s">
        <v>18</v>
      </c>
      <c r="H67" s="638" t="s">
        <v>18</v>
      </c>
    </row>
    <row r="68" spans="1:8" x14ac:dyDescent="0.25">
      <c r="A68" t="s">
        <v>55</v>
      </c>
      <c r="B68" s="638" t="s">
        <v>18</v>
      </c>
      <c r="C68" s="638" t="s">
        <v>18</v>
      </c>
      <c r="D68" s="638" t="s">
        <v>18</v>
      </c>
      <c r="E68" s="638" t="s">
        <v>18</v>
      </c>
      <c r="F68" s="638">
        <v>0.6</v>
      </c>
      <c r="G68" s="638">
        <v>0.6</v>
      </c>
      <c r="H68" s="638">
        <v>0.6</v>
      </c>
    </row>
    <row r="69" spans="1:8" x14ac:dyDescent="0.25">
      <c r="A69" t="s">
        <v>56</v>
      </c>
      <c r="B69" s="638" t="s">
        <v>18</v>
      </c>
      <c r="C69" s="638" t="s">
        <v>18</v>
      </c>
      <c r="D69" s="638" t="s">
        <v>18</v>
      </c>
      <c r="E69" s="638" t="s">
        <v>18</v>
      </c>
      <c r="F69" s="638" t="s">
        <v>18</v>
      </c>
      <c r="G69" s="638" t="s">
        <v>18</v>
      </c>
      <c r="H69" s="638" t="s">
        <v>18</v>
      </c>
    </row>
    <row r="70" spans="1:8" x14ac:dyDescent="0.25">
      <c r="A70" t="s">
        <v>57</v>
      </c>
      <c r="B70" s="638" t="s">
        <v>18</v>
      </c>
      <c r="C70" s="638" t="s">
        <v>18</v>
      </c>
      <c r="D70" s="638" t="s">
        <v>18</v>
      </c>
      <c r="E70" s="638" t="s">
        <v>18</v>
      </c>
      <c r="F70" s="638" t="s">
        <v>18</v>
      </c>
      <c r="G70" s="638" t="s">
        <v>18</v>
      </c>
      <c r="H70" s="638" t="s">
        <v>18</v>
      </c>
    </row>
    <row r="71" spans="1:8" x14ac:dyDescent="0.25">
      <c r="A71" t="s">
        <v>58</v>
      </c>
      <c r="B71" s="638" t="s">
        <v>18</v>
      </c>
      <c r="C71" s="638" t="s">
        <v>18</v>
      </c>
      <c r="D71" s="638" t="s">
        <v>18</v>
      </c>
      <c r="E71" s="638" t="s">
        <v>18</v>
      </c>
      <c r="F71" s="638" t="s">
        <v>18</v>
      </c>
      <c r="G71" s="638">
        <v>1.1000000000000001</v>
      </c>
      <c r="H71" s="638">
        <v>1.1000000000000001</v>
      </c>
    </row>
    <row r="72" spans="1:8" x14ac:dyDescent="0.25">
      <c r="A72" t="s">
        <v>59</v>
      </c>
      <c r="B72" s="638">
        <v>0.8</v>
      </c>
      <c r="C72" s="638">
        <v>1.6</v>
      </c>
      <c r="D72" s="638">
        <v>1.6</v>
      </c>
      <c r="E72" s="638">
        <v>2</v>
      </c>
      <c r="F72" s="638">
        <v>2</v>
      </c>
      <c r="G72" s="638">
        <v>2</v>
      </c>
      <c r="H72" s="638">
        <v>2</v>
      </c>
    </row>
    <row r="73" spans="1:8" x14ac:dyDescent="0.25">
      <c r="A73" t="s">
        <v>60</v>
      </c>
      <c r="B73" s="638" t="s">
        <v>18</v>
      </c>
      <c r="C73" s="638" t="s">
        <v>18</v>
      </c>
      <c r="D73" s="638" t="s">
        <v>18</v>
      </c>
      <c r="E73" s="638" t="s">
        <v>18</v>
      </c>
      <c r="F73" s="638" t="s">
        <v>18</v>
      </c>
      <c r="G73" s="638" t="s">
        <v>18</v>
      </c>
      <c r="H73" s="638" t="s">
        <v>18</v>
      </c>
    </row>
    <row r="74" spans="1:8" x14ac:dyDescent="0.25">
      <c r="A74" t="s">
        <v>61</v>
      </c>
      <c r="B74" s="638" t="s">
        <v>18</v>
      </c>
      <c r="C74" s="638" t="s">
        <v>18</v>
      </c>
      <c r="D74" s="638" t="s">
        <v>18</v>
      </c>
      <c r="E74" s="638" t="s">
        <v>18</v>
      </c>
      <c r="F74" s="638" t="s">
        <v>18</v>
      </c>
      <c r="G74" s="638" t="s">
        <v>18</v>
      </c>
      <c r="H74" s="638" t="s">
        <v>18</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t="s">
        <v>18</v>
      </c>
      <c r="C76" s="638" t="s">
        <v>18</v>
      </c>
      <c r="D76" s="638" t="s">
        <v>18</v>
      </c>
      <c r="E76" s="638" t="s">
        <v>18</v>
      </c>
      <c r="F76" s="638" t="s">
        <v>18</v>
      </c>
      <c r="G76" s="638" t="s">
        <v>18</v>
      </c>
      <c r="H76" s="638" t="s">
        <v>18</v>
      </c>
    </row>
    <row r="77" spans="1:8" x14ac:dyDescent="0.25">
      <c r="A77" t="s">
        <v>64</v>
      </c>
      <c r="B77" s="638" t="s">
        <v>18</v>
      </c>
      <c r="C77" s="638" t="s">
        <v>18</v>
      </c>
      <c r="D77" s="638" t="s">
        <v>18</v>
      </c>
      <c r="E77" s="638" t="s">
        <v>18</v>
      </c>
      <c r="F77" s="638" t="s">
        <v>18</v>
      </c>
      <c r="G77" s="638" t="s">
        <v>18</v>
      </c>
      <c r="H77" s="638" t="s">
        <v>18</v>
      </c>
    </row>
    <row r="78" spans="1:8" x14ac:dyDescent="0.25">
      <c r="A78" t="s">
        <v>65</v>
      </c>
      <c r="B78" s="638" t="s">
        <v>18</v>
      </c>
      <c r="C78" s="638" t="s">
        <v>18</v>
      </c>
      <c r="D78" s="638" t="s">
        <v>18</v>
      </c>
      <c r="E78" s="638" t="s">
        <v>18</v>
      </c>
      <c r="F78" s="638" t="s">
        <v>18</v>
      </c>
      <c r="G78" s="638" t="s">
        <v>18</v>
      </c>
      <c r="H78" s="638" t="s">
        <v>18</v>
      </c>
    </row>
    <row r="79" spans="1:8" x14ac:dyDescent="0.25">
      <c r="A79" t="s">
        <v>66</v>
      </c>
      <c r="B79" s="638" t="s">
        <v>18</v>
      </c>
      <c r="C79" s="638" t="s">
        <v>18</v>
      </c>
      <c r="D79" s="638" t="s">
        <v>18</v>
      </c>
      <c r="E79" s="638">
        <v>3.6</v>
      </c>
      <c r="F79" s="638">
        <v>3.6</v>
      </c>
      <c r="G79" s="638">
        <v>3.6</v>
      </c>
      <c r="H79" s="638">
        <v>3.6</v>
      </c>
    </row>
    <row r="80" spans="1:8" x14ac:dyDescent="0.25">
      <c r="A80" t="s">
        <v>67</v>
      </c>
      <c r="B80" s="638" t="s">
        <v>18</v>
      </c>
      <c r="C80" s="638" t="s">
        <v>18</v>
      </c>
      <c r="D80" s="638" t="s">
        <v>18</v>
      </c>
      <c r="E80" s="638" t="s">
        <v>18</v>
      </c>
      <c r="F80" s="638" t="s">
        <v>18</v>
      </c>
      <c r="G80" s="638" t="s">
        <v>18</v>
      </c>
      <c r="H80" s="638" t="s">
        <v>18</v>
      </c>
    </row>
    <row r="81" spans="1:8" x14ac:dyDescent="0.25">
      <c r="A81" t="s">
        <v>68</v>
      </c>
      <c r="B81" s="638" t="s">
        <v>18</v>
      </c>
      <c r="C81" s="638" t="s">
        <v>18</v>
      </c>
      <c r="D81" s="638" t="s">
        <v>18</v>
      </c>
      <c r="E81" s="638" t="s">
        <v>18</v>
      </c>
      <c r="F81" s="638" t="s">
        <v>18</v>
      </c>
      <c r="G81" s="638" t="s">
        <v>18</v>
      </c>
      <c r="H81" s="638" t="s">
        <v>18</v>
      </c>
    </row>
    <row r="82" spans="1:8" x14ac:dyDescent="0.25">
      <c r="A82" t="s">
        <v>69</v>
      </c>
      <c r="B82" s="638" t="s">
        <v>18</v>
      </c>
      <c r="C82" s="638" t="s">
        <v>18</v>
      </c>
      <c r="D82" s="638" t="s">
        <v>18</v>
      </c>
      <c r="E82" s="638" t="s">
        <v>18</v>
      </c>
      <c r="F82" s="638" t="s">
        <v>18</v>
      </c>
      <c r="G82" s="638" t="s">
        <v>18</v>
      </c>
      <c r="H82" s="638" t="s">
        <v>18</v>
      </c>
    </row>
    <row r="83" spans="1:8" x14ac:dyDescent="0.25">
      <c r="A83" t="s">
        <v>70</v>
      </c>
      <c r="B83" s="638" t="s">
        <v>18</v>
      </c>
      <c r="C83" s="638" t="s">
        <v>18</v>
      </c>
      <c r="D83" s="638">
        <v>0.5</v>
      </c>
      <c r="E83" s="638">
        <v>0.5</v>
      </c>
      <c r="F83" s="638">
        <v>1.5</v>
      </c>
      <c r="G83" s="638">
        <v>1.5</v>
      </c>
      <c r="H83" s="638">
        <v>1.5</v>
      </c>
    </row>
    <row r="84" spans="1:8" x14ac:dyDescent="0.25">
      <c r="A84" t="s">
        <v>71</v>
      </c>
      <c r="B84" s="638" t="s">
        <v>18</v>
      </c>
      <c r="C84" s="638" t="s">
        <v>18</v>
      </c>
      <c r="D84" s="638" t="s">
        <v>18</v>
      </c>
      <c r="E84" s="638" t="s">
        <v>18</v>
      </c>
      <c r="F84" s="638" t="s">
        <v>18</v>
      </c>
      <c r="G84" s="638" t="s">
        <v>18</v>
      </c>
      <c r="H84" s="638" t="s">
        <v>18</v>
      </c>
    </row>
    <row r="85" spans="1:8" x14ac:dyDescent="0.25">
      <c r="A85" t="s">
        <v>72</v>
      </c>
      <c r="B85" s="638" t="s">
        <v>18</v>
      </c>
      <c r="C85" s="638" t="s">
        <v>18</v>
      </c>
      <c r="D85" s="638" t="s">
        <v>18</v>
      </c>
      <c r="E85" s="638" t="s">
        <v>18</v>
      </c>
      <c r="F85" s="638" t="s">
        <v>18</v>
      </c>
      <c r="G85" s="638">
        <v>1</v>
      </c>
      <c r="H85" s="638">
        <v>1</v>
      </c>
    </row>
    <row r="86" spans="1:8" x14ac:dyDescent="0.25">
      <c r="A86" t="s">
        <v>73</v>
      </c>
      <c r="B86" s="638" t="s">
        <v>18</v>
      </c>
      <c r="C86" s="638" t="s">
        <v>18</v>
      </c>
      <c r="D86" s="638" t="s">
        <v>18</v>
      </c>
      <c r="E86" s="638">
        <v>3.2</v>
      </c>
      <c r="F86" s="638">
        <v>3.2</v>
      </c>
      <c r="G86" s="638">
        <v>3.2</v>
      </c>
      <c r="H86" s="638">
        <v>3.2</v>
      </c>
    </row>
    <row r="87" spans="1:8" x14ac:dyDescent="0.25">
      <c r="A87" t="s">
        <v>74</v>
      </c>
      <c r="B87" s="638" t="s">
        <v>18</v>
      </c>
      <c r="C87" s="638" t="s">
        <v>18</v>
      </c>
      <c r="D87" s="638" t="s">
        <v>18</v>
      </c>
      <c r="E87" s="638" t="s">
        <v>18</v>
      </c>
      <c r="F87" s="638" t="s">
        <v>18</v>
      </c>
      <c r="G87" s="638" t="s">
        <v>18</v>
      </c>
      <c r="H87" s="638" t="s">
        <v>18</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1982</v>
      </c>
    </row>
    <row r="105" spans="1:1" x14ac:dyDescent="0.25">
      <c r="A105" s="636">
        <v>42610.589918981481</v>
      </c>
    </row>
  </sheetData>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1887</v>
      </c>
    </row>
    <row r="23" spans="1:8" x14ac:dyDescent="0.25">
      <c r="A23" t="s">
        <v>1906</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91.1</v>
      </c>
      <c r="C29" s="638">
        <v>84.4</v>
      </c>
      <c r="D29" s="638">
        <v>64.3</v>
      </c>
      <c r="E29" s="638">
        <v>44.3</v>
      </c>
      <c r="F29" s="638">
        <v>28.9</v>
      </c>
      <c r="G29" s="638">
        <v>18.899999999999999</v>
      </c>
      <c r="H29" s="638">
        <v>12.3</v>
      </c>
    </row>
    <row r="30" spans="1:8" x14ac:dyDescent="0.25">
      <c r="A30" t="s">
        <v>486</v>
      </c>
      <c r="B30" s="638">
        <v>79.599999999999994</v>
      </c>
      <c r="C30" s="638">
        <v>73.8</v>
      </c>
      <c r="D30" s="638">
        <v>61.7</v>
      </c>
      <c r="E30" s="638">
        <v>37.9</v>
      </c>
      <c r="F30" s="638">
        <v>25.7</v>
      </c>
      <c r="G30" s="638">
        <v>19.899999999999999</v>
      </c>
      <c r="H30" s="638">
        <v>16.5</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v>100</v>
      </c>
      <c r="C32" s="638">
        <v>85.7</v>
      </c>
      <c r="D32" s="638">
        <v>71.400000000000006</v>
      </c>
      <c r="E32" s="638">
        <v>28.6</v>
      </c>
      <c r="F32" s="638">
        <v>14.3</v>
      </c>
      <c r="G32" s="638">
        <v>14.3</v>
      </c>
      <c r="H32" s="638">
        <v>14.3</v>
      </c>
    </row>
    <row r="33" spans="1:8" x14ac:dyDescent="0.25">
      <c r="A33" t="s">
        <v>20</v>
      </c>
      <c r="B33" s="638">
        <v>97.1</v>
      </c>
      <c r="C33" s="638">
        <v>87.1</v>
      </c>
      <c r="D33" s="638">
        <v>58.6</v>
      </c>
      <c r="E33" s="638">
        <v>37.1</v>
      </c>
      <c r="F33" s="638">
        <v>32.9</v>
      </c>
      <c r="G33" s="638">
        <v>28.6</v>
      </c>
      <c r="H33" s="638">
        <v>15.7</v>
      </c>
    </row>
    <row r="34" spans="1:8" x14ac:dyDescent="0.25">
      <c r="A34" t="s">
        <v>21</v>
      </c>
      <c r="B34" s="638">
        <v>81</v>
      </c>
      <c r="C34" s="638">
        <v>57.1</v>
      </c>
      <c r="D34" s="638">
        <v>42.9</v>
      </c>
      <c r="E34" s="638">
        <v>14.3</v>
      </c>
      <c r="F34" s="638">
        <v>14.3</v>
      </c>
      <c r="G34" s="638">
        <v>14.3</v>
      </c>
      <c r="H34" s="638">
        <v>4.8</v>
      </c>
    </row>
    <row r="35" spans="1:8" x14ac:dyDescent="0.25">
      <c r="A35" t="s">
        <v>22</v>
      </c>
      <c r="B35" s="638">
        <v>100</v>
      </c>
      <c r="C35" s="638">
        <v>100</v>
      </c>
      <c r="D35" s="638">
        <v>75</v>
      </c>
      <c r="E35" s="638">
        <v>75</v>
      </c>
      <c r="F35" s="638">
        <v>25</v>
      </c>
      <c r="G35" s="638">
        <v>25</v>
      </c>
      <c r="H35" s="638">
        <v>25</v>
      </c>
    </row>
    <row r="36" spans="1:8" x14ac:dyDescent="0.25">
      <c r="A36" t="s">
        <v>23</v>
      </c>
      <c r="B36" s="638">
        <v>88.5</v>
      </c>
      <c r="C36" s="638">
        <v>80.400000000000006</v>
      </c>
      <c r="D36" s="638">
        <v>61.7</v>
      </c>
      <c r="E36" s="638">
        <v>35.9</v>
      </c>
      <c r="F36" s="638">
        <v>20.100000000000001</v>
      </c>
      <c r="G36" s="638">
        <v>13.9</v>
      </c>
      <c r="H36" s="638">
        <v>10.5</v>
      </c>
    </row>
    <row r="37" spans="1:8" x14ac:dyDescent="0.25">
      <c r="A37" t="s">
        <v>24</v>
      </c>
      <c r="B37" s="638">
        <v>92.3</v>
      </c>
      <c r="C37" s="638">
        <v>92.3</v>
      </c>
      <c r="D37" s="638">
        <v>69.2</v>
      </c>
      <c r="E37" s="638">
        <v>15.4</v>
      </c>
      <c r="F37" s="638">
        <v>15.4</v>
      </c>
      <c r="G37" s="638">
        <v>15.4</v>
      </c>
      <c r="H37" s="638">
        <v>15.4</v>
      </c>
    </row>
    <row r="38" spans="1:8" x14ac:dyDescent="0.25">
      <c r="A38" t="s">
        <v>25</v>
      </c>
      <c r="B38" s="638">
        <v>85.2</v>
      </c>
      <c r="C38" s="638">
        <v>80.3</v>
      </c>
      <c r="D38" s="638">
        <v>50.8</v>
      </c>
      <c r="E38" s="638">
        <v>34.4</v>
      </c>
      <c r="F38" s="638">
        <v>23</v>
      </c>
      <c r="G38" s="638">
        <v>13.1</v>
      </c>
      <c r="H38" s="638">
        <v>13.1</v>
      </c>
    </row>
    <row r="39" spans="1:8" x14ac:dyDescent="0.25">
      <c r="A39" t="s">
        <v>26</v>
      </c>
      <c r="B39" s="638">
        <v>95.8</v>
      </c>
      <c r="C39" s="638">
        <v>90.6</v>
      </c>
      <c r="D39" s="638">
        <v>66.7</v>
      </c>
      <c r="E39" s="638">
        <v>41.3</v>
      </c>
      <c r="F39" s="638">
        <v>22.9</v>
      </c>
      <c r="G39" s="638">
        <v>17</v>
      </c>
      <c r="H39" s="638">
        <v>9</v>
      </c>
    </row>
    <row r="40" spans="1:8" x14ac:dyDescent="0.25">
      <c r="A40" t="s">
        <v>27</v>
      </c>
      <c r="B40" s="638">
        <v>100</v>
      </c>
      <c r="C40" s="638">
        <v>88.5</v>
      </c>
      <c r="D40" s="638">
        <v>73.099999999999994</v>
      </c>
      <c r="E40" s="638">
        <v>57.7</v>
      </c>
      <c r="F40" s="638">
        <v>26.9</v>
      </c>
      <c r="G40" s="638">
        <v>23.1</v>
      </c>
      <c r="H40" s="638">
        <v>23.1</v>
      </c>
    </row>
    <row r="41" spans="1:8" x14ac:dyDescent="0.25">
      <c r="A41" t="s">
        <v>28</v>
      </c>
      <c r="B41" s="638">
        <v>79.7</v>
      </c>
      <c r="C41" s="638">
        <v>74.599999999999994</v>
      </c>
      <c r="D41" s="638">
        <v>59.3</v>
      </c>
      <c r="E41" s="638">
        <v>35.6</v>
      </c>
      <c r="F41" s="638">
        <v>16.899999999999999</v>
      </c>
      <c r="G41" s="638">
        <v>11.9</v>
      </c>
      <c r="H41" s="638">
        <v>10.199999999999999</v>
      </c>
    </row>
    <row r="42" spans="1:8" x14ac:dyDescent="0.25">
      <c r="A42" t="s">
        <v>29</v>
      </c>
      <c r="B42" s="638">
        <v>83</v>
      </c>
      <c r="C42" s="638">
        <v>77.400000000000006</v>
      </c>
      <c r="D42" s="638">
        <v>56.6</v>
      </c>
      <c r="E42" s="638">
        <v>41.5</v>
      </c>
      <c r="F42" s="638">
        <v>32.1</v>
      </c>
      <c r="G42" s="638">
        <v>28.3</v>
      </c>
      <c r="H42" s="638">
        <v>18.899999999999999</v>
      </c>
    </row>
    <row r="43" spans="1:8" x14ac:dyDescent="0.25">
      <c r="A43" t="s">
        <v>30</v>
      </c>
      <c r="B43" s="638">
        <v>100</v>
      </c>
      <c r="C43" s="638">
        <v>57.1</v>
      </c>
      <c r="D43" s="638">
        <v>57.1</v>
      </c>
      <c r="E43" s="638">
        <v>28.6</v>
      </c>
      <c r="F43" s="638" t="s">
        <v>18</v>
      </c>
      <c r="G43" s="638" t="s">
        <v>18</v>
      </c>
      <c r="H43" s="638" t="s">
        <v>18</v>
      </c>
    </row>
    <row r="44" spans="1:8" x14ac:dyDescent="0.25">
      <c r="A44" t="s">
        <v>31</v>
      </c>
      <c r="B44" s="638">
        <v>95.3</v>
      </c>
      <c r="C44" s="638">
        <v>90.7</v>
      </c>
      <c r="D44" s="638">
        <v>72.5</v>
      </c>
      <c r="E44" s="638">
        <v>47.2</v>
      </c>
      <c r="F44" s="638">
        <v>27.5</v>
      </c>
      <c r="G44" s="638">
        <v>15.5</v>
      </c>
      <c r="H44" s="638">
        <v>10.9</v>
      </c>
    </row>
    <row r="45" spans="1:8" x14ac:dyDescent="0.25">
      <c r="A45" t="s">
        <v>32</v>
      </c>
      <c r="B45" s="638">
        <v>94.2</v>
      </c>
      <c r="C45" s="638">
        <v>94.2</v>
      </c>
      <c r="D45" s="638">
        <v>69.2</v>
      </c>
      <c r="E45" s="638">
        <v>34.200000000000003</v>
      </c>
      <c r="F45" s="638">
        <v>21.7</v>
      </c>
      <c r="G45" s="638">
        <v>11.7</v>
      </c>
      <c r="H45" s="638">
        <v>6.7</v>
      </c>
    </row>
    <row r="46" spans="1:8" x14ac:dyDescent="0.25">
      <c r="A46" t="s">
        <v>33</v>
      </c>
      <c r="B46" s="638">
        <v>100</v>
      </c>
      <c r="C46" s="638">
        <v>100</v>
      </c>
      <c r="D46" s="638">
        <v>100</v>
      </c>
      <c r="E46" s="638">
        <v>100</v>
      </c>
      <c r="F46" s="638">
        <v>60</v>
      </c>
      <c r="G46" s="638">
        <v>40</v>
      </c>
      <c r="H46" s="638">
        <v>40</v>
      </c>
    </row>
    <row r="47" spans="1:8" x14ac:dyDescent="0.25">
      <c r="A47" t="s">
        <v>34</v>
      </c>
      <c r="B47" s="638">
        <v>83.3</v>
      </c>
      <c r="C47" s="638">
        <v>45.8</v>
      </c>
      <c r="D47" s="638">
        <v>16.7</v>
      </c>
      <c r="E47" s="638">
        <v>8.3000000000000007</v>
      </c>
      <c r="F47" s="638">
        <v>4.2</v>
      </c>
      <c r="G47" s="638">
        <v>4.2</v>
      </c>
      <c r="H47" s="638" t="s">
        <v>18</v>
      </c>
    </row>
    <row r="48" spans="1:8" x14ac:dyDescent="0.25">
      <c r="A48" t="s">
        <v>35</v>
      </c>
      <c r="B48" s="638">
        <v>92.6</v>
      </c>
      <c r="C48" s="638">
        <v>85.4</v>
      </c>
      <c r="D48" s="638">
        <v>66.599999999999994</v>
      </c>
      <c r="E48" s="638">
        <v>49.1</v>
      </c>
      <c r="F48" s="638">
        <v>33.200000000000003</v>
      </c>
      <c r="G48" s="638">
        <v>21.9</v>
      </c>
      <c r="H48" s="638">
        <v>15.2</v>
      </c>
    </row>
    <row r="49" spans="1:8" x14ac:dyDescent="0.25">
      <c r="A49" t="s">
        <v>36</v>
      </c>
      <c r="B49" s="638">
        <v>58.6</v>
      </c>
      <c r="C49" s="638">
        <v>49.4</v>
      </c>
      <c r="D49" s="638">
        <v>28.7</v>
      </c>
      <c r="E49" s="638">
        <v>17.2</v>
      </c>
      <c r="F49" s="638">
        <v>8</v>
      </c>
      <c r="G49" s="638">
        <v>2.2999999999999998</v>
      </c>
      <c r="H49" s="638">
        <v>1.1000000000000001</v>
      </c>
    </row>
    <row r="50" spans="1:8" x14ac:dyDescent="0.25">
      <c r="A50" t="s">
        <v>37</v>
      </c>
      <c r="B50" s="638">
        <v>84.6</v>
      </c>
      <c r="C50" s="638">
        <v>76.900000000000006</v>
      </c>
      <c r="D50" s="638">
        <v>69.2</v>
      </c>
      <c r="E50" s="638">
        <v>23.1</v>
      </c>
      <c r="F50" s="638">
        <v>15.4</v>
      </c>
      <c r="G50" s="638">
        <v>15.4</v>
      </c>
      <c r="H50" s="638">
        <v>15.4</v>
      </c>
    </row>
    <row r="51" spans="1:8" x14ac:dyDescent="0.25">
      <c r="A51" t="s">
        <v>38</v>
      </c>
      <c r="B51" s="638">
        <v>90.9</v>
      </c>
      <c r="C51" s="638">
        <v>90.9</v>
      </c>
      <c r="D51" s="638">
        <v>90.9</v>
      </c>
      <c r="E51" s="638">
        <v>27.3</v>
      </c>
      <c r="F51" s="638">
        <v>27.3</v>
      </c>
      <c r="G51" s="638">
        <v>27.3</v>
      </c>
      <c r="H51" s="638">
        <v>27.3</v>
      </c>
    </row>
    <row r="52" spans="1:8" x14ac:dyDescent="0.25">
      <c r="A52" t="s">
        <v>39</v>
      </c>
      <c r="B52" s="638">
        <v>61</v>
      </c>
      <c r="C52" s="638">
        <v>46.3</v>
      </c>
      <c r="D52" s="638">
        <v>29.3</v>
      </c>
      <c r="E52" s="638">
        <v>9.8000000000000007</v>
      </c>
      <c r="F52" s="638">
        <v>4.9000000000000004</v>
      </c>
      <c r="G52" s="638">
        <v>4.9000000000000004</v>
      </c>
      <c r="H52" s="638">
        <v>2.4</v>
      </c>
    </row>
    <row r="53" spans="1:8" x14ac:dyDescent="0.25">
      <c r="A53" t="s">
        <v>40</v>
      </c>
      <c r="B53" s="638">
        <v>97.2</v>
      </c>
      <c r="C53" s="638">
        <v>92.3</v>
      </c>
      <c r="D53" s="638">
        <v>64.8</v>
      </c>
      <c r="E53" s="638">
        <v>41.5</v>
      </c>
      <c r="F53" s="638">
        <v>13.4</v>
      </c>
      <c r="G53" s="638">
        <v>8.5</v>
      </c>
      <c r="H53" s="638">
        <v>3.5</v>
      </c>
    </row>
    <row r="54" spans="1:8" x14ac:dyDescent="0.25">
      <c r="A54" t="s">
        <v>41</v>
      </c>
      <c r="B54" s="638">
        <v>100</v>
      </c>
      <c r="C54" s="638">
        <v>100</v>
      </c>
      <c r="D54" s="638">
        <v>100</v>
      </c>
      <c r="E54" s="638" t="s">
        <v>18</v>
      </c>
      <c r="F54" s="638" t="s">
        <v>18</v>
      </c>
      <c r="G54" s="638" t="s">
        <v>18</v>
      </c>
      <c r="H54" s="638" t="s">
        <v>18</v>
      </c>
    </row>
    <row r="55" spans="1:8" x14ac:dyDescent="0.25">
      <c r="A55" t="s">
        <v>42</v>
      </c>
      <c r="B55" s="638">
        <v>100</v>
      </c>
      <c r="C55" s="638">
        <v>100</v>
      </c>
      <c r="D55" s="638" t="s">
        <v>18</v>
      </c>
      <c r="E55" s="638" t="s">
        <v>18</v>
      </c>
      <c r="F55" s="638" t="s">
        <v>18</v>
      </c>
      <c r="G55" s="638" t="s">
        <v>18</v>
      </c>
      <c r="H55" s="638" t="s">
        <v>18</v>
      </c>
    </row>
    <row r="56" spans="1:8" x14ac:dyDescent="0.25">
      <c r="A56" t="s">
        <v>43</v>
      </c>
      <c r="B56" s="638">
        <v>90</v>
      </c>
      <c r="C56" s="638">
        <v>90</v>
      </c>
      <c r="D56" s="638">
        <v>84</v>
      </c>
      <c r="E56" s="638">
        <v>44</v>
      </c>
      <c r="F56" s="638">
        <v>26</v>
      </c>
      <c r="G56" s="638">
        <v>18</v>
      </c>
      <c r="H56" s="638">
        <v>18</v>
      </c>
    </row>
    <row r="57" spans="1:8" x14ac:dyDescent="0.25">
      <c r="A57" t="s">
        <v>44</v>
      </c>
      <c r="B57" s="638">
        <v>80</v>
      </c>
      <c r="C57" s="638">
        <v>73.3</v>
      </c>
      <c r="D57" s="638">
        <v>53.3</v>
      </c>
      <c r="E57" s="638">
        <v>33.299999999999997</v>
      </c>
      <c r="F57" s="638">
        <v>20</v>
      </c>
      <c r="G57" s="638">
        <v>20</v>
      </c>
      <c r="H57" s="638">
        <v>6.7</v>
      </c>
    </row>
    <row r="58" spans="1:8" x14ac:dyDescent="0.25">
      <c r="A58" t="s">
        <v>45</v>
      </c>
      <c r="B58" s="638">
        <v>87.5</v>
      </c>
      <c r="C58" s="638">
        <v>75</v>
      </c>
      <c r="D58" s="638">
        <v>62.5</v>
      </c>
      <c r="E58" s="638">
        <v>37.5</v>
      </c>
      <c r="F58" s="638">
        <v>31.3</v>
      </c>
      <c r="G58" s="638">
        <v>12.5</v>
      </c>
      <c r="H58" s="638" t="s">
        <v>18</v>
      </c>
    </row>
    <row r="59" spans="1:8" x14ac:dyDescent="0.25">
      <c r="A59" t="s">
        <v>46</v>
      </c>
      <c r="B59" s="638">
        <v>89.9</v>
      </c>
      <c r="C59" s="638">
        <v>81.2</v>
      </c>
      <c r="D59" s="638">
        <v>66.7</v>
      </c>
      <c r="E59" s="638">
        <v>48.4</v>
      </c>
      <c r="F59" s="638">
        <v>32.200000000000003</v>
      </c>
      <c r="G59" s="638">
        <v>17.8</v>
      </c>
      <c r="H59" s="638">
        <v>10.4</v>
      </c>
    </row>
    <row r="60" spans="1:8" x14ac:dyDescent="0.25">
      <c r="A60" t="s">
        <v>47</v>
      </c>
      <c r="B60" s="638">
        <v>93.8</v>
      </c>
      <c r="C60" s="638">
        <v>75</v>
      </c>
      <c r="D60" s="638">
        <v>47.5</v>
      </c>
      <c r="E60" s="638">
        <v>38.799999999999997</v>
      </c>
      <c r="F60" s="638">
        <v>23.8</v>
      </c>
      <c r="G60" s="638">
        <v>8.8000000000000007</v>
      </c>
      <c r="H60" s="638">
        <v>7.5</v>
      </c>
    </row>
    <row r="61" spans="1:8" x14ac:dyDescent="0.25">
      <c r="A61" t="s">
        <v>48</v>
      </c>
      <c r="B61" s="638">
        <v>100</v>
      </c>
      <c r="C61" s="638">
        <v>87.5</v>
      </c>
      <c r="D61" s="638">
        <v>87.5</v>
      </c>
      <c r="E61" s="638">
        <v>37.5</v>
      </c>
      <c r="F61" s="638">
        <v>37.5</v>
      </c>
      <c r="G61" s="638">
        <v>37.5</v>
      </c>
      <c r="H61" s="638">
        <v>12.5</v>
      </c>
    </row>
    <row r="62" spans="1:8" x14ac:dyDescent="0.25">
      <c r="A62" t="s">
        <v>49</v>
      </c>
      <c r="B62" s="638">
        <v>92.1</v>
      </c>
      <c r="C62" s="638">
        <v>88.6</v>
      </c>
      <c r="D62" s="638">
        <v>58.8</v>
      </c>
      <c r="E62" s="638">
        <v>38.1</v>
      </c>
      <c r="F62" s="638">
        <v>22.5</v>
      </c>
      <c r="G62" s="638">
        <v>12.4</v>
      </c>
      <c r="H62" s="638">
        <v>4.9000000000000004</v>
      </c>
    </row>
    <row r="63" spans="1:8" x14ac:dyDescent="0.25">
      <c r="A63" t="s">
        <v>50</v>
      </c>
      <c r="B63" s="638">
        <v>92</v>
      </c>
      <c r="C63" s="638">
        <v>83.3</v>
      </c>
      <c r="D63" s="638">
        <v>55.8</v>
      </c>
      <c r="E63" s="638">
        <v>34.299999999999997</v>
      </c>
      <c r="F63" s="638">
        <v>20.2</v>
      </c>
      <c r="G63" s="638">
        <v>13.5</v>
      </c>
      <c r="H63" s="638">
        <v>7.4</v>
      </c>
    </row>
    <row r="64" spans="1:8" x14ac:dyDescent="0.25">
      <c r="A64" t="s">
        <v>51</v>
      </c>
      <c r="B64" s="638">
        <v>100</v>
      </c>
      <c r="C64" s="638">
        <v>92.9</v>
      </c>
      <c r="D64" s="638">
        <v>50</v>
      </c>
      <c r="E64" s="638">
        <v>21.4</v>
      </c>
      <c r="F64" s="638">
        <v>21.4</v>
      </c>
      <c r="G64" s="638">
        <v>7.1</v>
      </c>
      <c r="H64" s="638">
        <v>7.1</v>
      </c>
    </row>
    <row r="65" spans="1:8" x14ac:dyDescent="0.25">
      <c r="A65" t="s">
        <v>52</v>
      </c>
      <c r="B65" s="638">
        <v>90.5</v>
      </c>
      <c r="C65" s="638">
        <v>87.3</v>
      </c>
      <c r="D65" s="638">
        <v>68.7</v>
      </c>
      <c r="E65" s="638">
        <v>48.1</v>
      </c>
      <c r="F65" s="638">
        <v>28.6</v>
      </c>
      <c r="G65" s="638">
        <v>18.8</v>
      </c>
      <c r="H65" s="638">
        <v>12.5</v>
      </c>
    </row>
    <row r="66" spans="1:8" x14ac:dyDescent="0.25">
      <c r="A66" t="s">
        <v>53</v>
      </c>
      <c r="B66" s="638">
        <v>85.4</v>
      </c>
      <c r="C66" s="638">
        <v>75.599999999999994</v>
      </c>
      <c r="D66" s="638">
        <v>56.2</v>
      </c>
      <c r="E66" s="638">
        <v>37.1</v>
      </c>
      <c r="F66" s="638">
        <v>28</v>
      </c>
      <c r="G66" s="638">
        <v>20.2</v>
      </c>
      <c r="H66" s="638">
        <v>14.8</v>
      </c>
    </row>
    <row r="67" spans="1:8" x14ac:dyDescent="0.25">
      <c r="A67" t="s">
        <v>54</v>
      </c>
      <c r="B67" s="638">
        <v>92.5</v>
      </c>
      <c r="C67" s="638">
        <v>88.1</v>
      </c>
      <c r="D67" s="638">
        <v>74.599999999999994</v>
      </c>
      <c r="E67" s="638">
        <v>44.8</v>
      </c>
      <c r="F67" s="638">
        <v>24.6</v>
      </c>
      <c r="G67" s="638">
        <v>14.2</v>
      </c>
      <c r="H67" s="638">
        <v>9.6999999999999993</v>
      </c>
    </row>
    <row r="68" spans="1:8" x14ac:dyDescent="0.25">
      <c r="A68" t="s">
        <v>55</v>
      </c>
      <c r="B68" s="638">
        <v>99.4</v>
      </c>
      <c r="C68" s="638">
        <v>97.6</v>
      </c>
      <c r="D68" s="638">
        <v>88.8</v>
      </c>
      <c r="E68" s="638">
        <v>67.599999999999994</v>
      </c>
      <c r="F68" s="638">
        <v>45.3</v>
      </c>
      <c r="G68" s="638">
        <v>22.4</v>
      </c>
      <c r="H68" s="638">
        <v>11.8</v>
      </c>
    </row>
    <row r="69" spans="1:8" x14ac:dyDescent="0.25">
      <c r="A69" t="s">
        <v>56</v>
      </c>
      <c r="B69" s="638">
        <v>90.8</v>
      </c>
      <c r="C69" s="638">
        <v>81.599999999999994</v>
      </c>
      <c r="D69" s="638">
        <v>44.8</v>
      </c>
      <c r="E69" s="638">
        <v>28.7</v>
      </c>
      <c r="F69" s="638">
        <v>11.5</v>
      </c>
      <c r="G69" s="638">
        <v>11.5</v>
      </c>
      <c r="H69" s="638">
        <v>5.7</v>
      </c>
    </row>
    <row r="70" spans="1:8" x14ac:dyDescent="0.25">
      <c r="A70" t="s">
        <v>57</v>
      </c>
      <c r="B70" s="638">
        <v>88.1</v>
      </c>
      <c r="C70" s="638">
        <v>85.1</v>
      </c>
      <c r="D70" s="638">
        <v>65.7</v>
      </c>
      <c r="E70" s="638">
        <v>41.8</v>
      </c>
      <c r="F70" s="638">
        <v>34.299999999999997</v>
      </c>
      <c r="G70" s="638">
        <v>23.9</v>
      </c>
      <c r="H70" s="638">
        <v>11.9</v>
      </c>
    </row>
    <row r="71" spans="1:8" x14ac:dyDescent="0.25">
      <c r="A71" t="s">
        <v>58</v>
      </c>
      <c r="B71" s="638">
        <v>94.6</v>
      </c>
      <c r="C71" s="638">
        <v>89.1</v>
      </c>
      <c r="D71" s="638">
        <v>60.9</v>
      </c>
      <c r="E71" s="638">
        <v>32.6</v>
      </c>
      <c r="F71" s="638">
        <v>22.8</v>
      </c>
      <c r="G71" s="638">
        <v>16.3</v>
      </c>
      <c r="H71" s="638">
        <v>15.2</v>
      </c>
    </row>
    <row r="72" spans="1:8" x14ac:dyDescent="0.25">
      <c r="A72" t="s">
        <v>59</v>
      </c>
      <c r="B72" s="638">
        <v>90.2</v>
      </c>
      <c r="C72" s="638">
        <v>83.5</v>
      </c>
      <c r="D72" s="638">
        <v>68.599999999999994</v>
      </c>
      <c r="E72" s="638">
        <v>53.3</v>
      </c>
      <c r="F72" s="638">
        <v>38.4</v>
      </c>
      <c r="G72" s="638">
        <v>29.8</v>
      </c>
      <c r="H72" s="638">
        <v>16.100000000000001</v>
      </c>
    </row>
    <row r="73" spans="1:8" x14ac:dyDescent="0.25">
      <c r="A73" t="s">
        <v>60</v>
      </c>
      <c r="B73" s="638">
        <v>98</v>
      </c>
      <c r="C73" s="638">
        <v>92.2</v>
      </c>
      <c r="D73" s="638">
        <v>82.4</v>
      </c>
      <c r="E73" s="638">
        <v>45.1</v>
      </c>
      <c r="F73" s="638">
        <v>27.5</v>
      </c>
      <c r="G73" s="638">
        <v>21.6</v>
      </c>
      <c r="H73" s="638">
        <v>21.6</v>
      </c>
    </row>
    <row r="74" spans="1:8" x14ac:dyDescent="0.25">
      <c r="A74" t="s">
        <v>61</v>
      </c>
      <c r="B74" s="638">
        <v>95.1</v>
      </c>
      <c r="C74" s="638">
        <v>84.3</v>
      </c>
      <c r="D74" s="638">
        <v>73.5</v>
      </c>
      <c r="E74" s="638">
        <v>65.7</v>
      </c>
      <c r="F74" s="638">
        <v>53.9</v>
      </c>
      <c r="G74" s="638">
        <v>31.4</v>
      </c>
      <c r="H74" s="638">
        <v>14.7</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v>86.7</v>
      </c>
      <c r="C76" s="638">
        <v>80</v>
      </c>
      <c r="D76" s="638">
        <v>33.299999999999997</v>
      </c>
      <c r="E76" s="638">
        <v>20</v>
      </c>
      <c r="F76" s="638">
        <v>13.3</v>
      </c>
      <c r="G76" s="638">
        <v>6.7</v>
      </c>
      <c r="H76" s="638">
        <v>6.7</v>
      </c>
    </row>
    <row r="77" spans="1:8" x14ac:dyDescent="0.25">
      <c r="A77" t="s">
        <v>64</v>
      </c>
      <c r="B77" s="638">
        <v>83.6</v>
      </c>
      <c r="C77" s="638">
        <v>73.8</v>
      </c>
      <c r="D77" s="638">
        <v>59</v>
      </c>
      <c r="E77" s="638">
        <v>50.8</v>
      </c>
      <c r="F77" s="638">
        <v>26.2</v>
      </c>
      <c r="G77" s="638">
        <v>19.7</v>
      </c>
      <c r="H77" s="638">
        <v>13.1</v>
      </c>
    </row>
    <row r="78" spans="1:8" x14ac:dyDescent="0.25">
      <c r="A78" t="s">
        <v>65</v>
      </c>
      <c r="B78" s="638">
        <v>95.3</v>
      </c>
      <c r="C78" s="638">
        <v>91.8</v>
      </c>
      <c r="D78" s="638">
        <v>65.900000000000006</v>
      </c>
      <c r="E78" s="638">
        <v>44.7</v>
      </c>
      <c r="F78" s="638">
        <v>32.9</v>
      </c>
      <c r="G78" s="638">
        <v>17.600000000000001</v>
      </c>
      <c r="H78" s="638">
        <v>9.4</v>
      </c>
    </row>
    <row r="79" spans="1:8" x14ac:dyDescent="0.25">
      <c r="A79" t="s">
        <v>66</v>
      </c>
      <c r="B79" s="638">
        <v>82.1</v>
      </c>
      <c r="C79" s="638">
        <v>75</v>
      </c>
      <c r="D79" s="638">
        <v>62.5</v>
      </c>
      <c r="E79" s="638">
        <v>32.1</v>
      </c>
      <c r="F79" s="638">
        <v>5.4</v>
      </c>
      <c r="G79" s="638">
        <v>1.8</v>
      </c>
      <c r="H79" s="638">
        <v>1.8</v>
      </c>
    </row>
    <row r="80" spans="1:8" x14ac:dyDescent="0.25">
      <c r="A80" t="s">
        <v>67</v>
      </c>
      <c r="B80" s="638">
        <v>90</v>
      </c>
      <c r="C80" s="638">
        <v>90</v>
      </c>
      <c r="D80" s="638">
        <v>60</v>
      </c>
      <c r="E80" s="638">
        <v>60</v>
      </c>
      <c r="F80" s="638">
        <v>10</v>
      </c>
      <c r="G80" s="638">
        <v>10</v>
      </c>
      <c r="H80" s="638">
        <v>10</v>
      </c>
    </row>
    <row r="81" spans="1:8" x14ac:dyDescent="0.25">
      <c r="A81" t="s">
        <v>68</v>
      </c>
      <c r="B81" s="638">
        <v>96.6</v>
      </c>
      <c r="C81" s="638">
        <v>89.7</v>
      </c>
      <c r="D81" s="638">
        <v>69</v>
      </c>
      <c r="E81" s="638">
        <v>48.3</v>
      </c>
      <c r="F81" s="638">
        <v>31</v>
      </c>
      <c r="G81" s="638">
        <v>31</v>
      </c>
      <c r="H81" s="638">
        <v>13.8</v>
      </c>
    </row>
    <row r="82" spans="1:8" x14ac:dyDescent="0.25">
      <c r="A82" t="s">
        <v>69</v>
      </c>
      <c r="B82" s="638">
        <v>92.9</v>
      </c>
      <c r="C82" s="638">
        <v>85.7</v>
      </c>
      <c r="D82" s="638">
        <v>50</v>
      </c>
      <c r="E82" s="638">
        <v>42.9</v>
      </c>
      <c r="F82" s="638">
        <v>21.4</v>
      </c>
      <c r="G82" s="638">
        <v>7.1</v>
      </c>
      <c r="H82" s="638" t="s">
        <v>18</v>
      </c>
    </row>
    <row r="83" spans="1:8" x14ac:dyDescent="0.25">
      <c r="A83" t="s">
        <v>70</v>
      </c>
      <c r="B83" s="638">
        <v>91</v>
      </c>
      <c r="C83" s="638">
        <v>87</v>
      </c>
      <c r="D83" s="638">
        <v>56</v>
      </c>
      <c r="E83" s="638">
        <v>34.5</v>
      </c>
      <c r="F83" s="638">
        <v>25.5</v>
      </c>
      <c r="G83" s="638">
        <v>13.5</v>
      </c>
      <c r="H83" s="638">
        <v>8</v>
      </c>
    </row>
    <row r="84" spans="1:8" x14ac:dyDescent="0.25">
      <c r="A84" t="s">
        <v>71</v>
      </c>
      <c r="B84" s="638">
        <v>100</v>
      </c>
      <c r="C84" s="638">
        <v>96.2</v>
      </c>
      <c r="D84" s="638">
        <v>65.400000000000006</v>
      </c>
      <c r="E84" s="638">
        <v>15.4</v>
      </c>
      <c r="F84" s="638">
        <v>7.7</v>
      </c>
      <c r="G84" s="638">
        <v>3.8</v>
      </c>
      <c r="H84" s="638">
        <v>3.8</v>
      </c>
    </row>
    <row r="85" spans="1:8" x14ac:dyDescent="0.25">
      <c r="A85" t="s">
        <v>72</v>
      </c>
      <c r="B85" s="638">
        <v>91.3</v>
      </c>
      <c r="C85" s="638">
        <v>85.6</v>
      </c>
      <c r="D85" s="638">
        <v>55.3</v>
      </c>
      <c r="E85" s="638">
        <v>29.3</v>
      </c>
      <c r="F85" s="638">
        <v>23.1</v>
      </c>
      <c r="G85" s="638">
        <v>15.9</v>
      </c>
      <c r="H85" s="638">
        <v>10.1</v>
      </c>
    </row>
    <row r="86" spans="1:8" x14ac:dyDescent="0.25">
      <c r="A86" t="s">
        <v>73</v>
      </c>
      <c r="B86" s="638">
        <v>90.3</v>
      </c>
      <c r="C86" s="638">
        <v>83.9</v>
      </c>
      <c r="D86" s="638">
        <v>61.3</v>
      </c>
      <c r="E86" s="638">
        <v>29</v>
      </c>
      <c r="F86" s="638">
        <v>22.6</v>
      </c>
      <c r="G86" s="638">
        <v>19.399999999999999</v>
      </c>
      <c r="H86" s="638">
        <v>9.6999999999999993</v>
      </c>
    </row>
    <row r="87" spans="1:8" x14ac:dyDescent="0.25">
      <c r="A87" t="s">
        <v>74</v>
      </c>
      <c r="B87" s="638">
        <v>100</v>
      </c>
      <c r="C87" s="638">
        <v>100</v>
      </c>
      <c r="D87" s="638">
        <v>89.5</v>
      </c>
      <c r="E87" s="638">
        <v>57.9</v>
      </c>
      <c r="F87" s="638">
        <v>36.799999999999997</v>
      </c>
      <c r="G87" s="638">
        <v>31.6</v>
      </c>
      <c r="H87" s="638">
        <v>5.3</v>
      </c>
    </row>
    <row r="88" spans="1:8" x14ac:dyDescent="0.25">
      <c r="A88" t="s">
        <v>182</v>
      </c>
      <c r="B88" s="638">
        <v>100</v>
      </c>
      <c r="C88" s="638">
        <v>100</v>
      </c>
      <c r="D88" s="638">
        <v>100</v>
      </c>
      <c r="E88" s="638">
        <v>100</v>
      </c>
      <c r="F88" s="638">
        <v>63.6</v>
      </c>
      <c r="G88" s="638">
        <v>63.6</v>
      </c>
      <c r="H88" s="638">
        <v>18.2</v>
      </c>
    </row>
    <row r="90" spans="1:8" x14ac:dyDescent="0.25">
      <c r="A90" t="s">
        <v>2004</v>
      </c>
    </row>
    <row r="92" spans="1:8" x14ac:dyDescent="0.25">
      <c r="A92" t="s">
        <v>2011</v>
      </c>
    </row>
    <row r="103" spans="1:1" x14ac:dyDescent="0.25">
      <c r="A103" t="s">
        <v>1983</v>
      </c>
    </row>
    <row r="105" spans="1:1" x14ac:dyDescent="0.25">
      <c r="A105" s="636">
        <v>42610.589953703704</v>
      </c>
    </row>
  </sheetData>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1907</v>
      </c>
    </row>
    <row r="23" spans="1:8" x14ac:dyDescent="0.25">
      <c r="A23" t="s">
        <v>1888</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17.3</v>
      </c>
      <c r="C29" s="638">
        <v>23.6</v>
      </c>
      <c r="D29" s="638">
        <v>38</v>
      </c>
      <c r="E29" s="638">
        <v>49.7</v>
      </c>
      <c r="F29" s="638">
        <v>55</v>
      </c>
      <c r="G29" s="638">
        <v>56.1</v>
      </c>
      <c r="H29" s="638">
        <v>56.8</v>
      </c>
    </row>
    <row r="30" spans="1:8" x14ac:dyDescent="0.25">
      <c r="A30" t="s">
        <v>486</v>
      </c>
      <c r="B30" s="638">
        <v>21.2</v>
      </c>
      <c r="C30" s="638">
        <v>24.4</v>
      </c>
      <c r="D30" s="638">
        <v>30.8</v>
      </c>
      <c r="E30" s="638">
        <v>40.4</v>
      </c>
      <c r="F30" s="638">
        <v>44</v>
      </c>
      <c r="G30" s="638">
        <v>44.4</v>
      </c>
      <c r="H30" s="638">
        <v>44.4</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v>5.6</v>
      </c>
      <c r="C32" s="638">
        <v>5.6</v>
      </c>
      <c r="D32" s="638">
        <v>5.6</v>
      </c>
      <c r="E32" s="638">
        <v>5.6</v>
      </c>
      <c r="F32" s="638">
        <v>5.6</v>
      </c>
      <c r="G32" s="638">
        <v>5.6</v>
      </c>
      <c r="H32" s="638">
        <v>5.6</v>
      </c>
    </row>
    <row r="33" spans="1:8" x14ac:dyDescent="0.25">
      <c r="A33" t="s">
        <v>20</v>
      </c>
      <c r="B33" s="638">
        <v>15.7</v>
      </c>
      <c r="C33" s="638">
        <v>23.8</v>
      </c>
      <c r="D33" s="638">
        <v>43.8</v>
      </c>
      <c r="E33" s="638">
        <v>50.8</v>
      </c>
      <c r="F33" s="638">
        <v>54.1</v>
      </c>
      <c r="G33" s="638">
        <v>54.6</v>
      </c>
      <c r="H33" s="638">
        <v>54.6</v>
      </c>
    </row>
    <row r="34" spans="1:8" x14ac:dyDescent="0.25">
      <c r="A34" t="s">
        <v>21</v>
      </c>
      <c r="B34" s="638">
        <v>28.6</v>
      </c>
      <c r="C34" s="638">
        <v>37.1</v>
      </c>
      <c r="D34" s="638">
        <v>48.6</v>
      </c>
      <c r="E34" s="638">
        <v>65.7</v>
      </c>
      <c r="F34" s="638">
        <v>71.400000000000006</v>
      </c>
      <c r="G34" s="638">
        <v>71.400000000000006</v>
      </c>
      <c r="H34" s="638">
        <v>71.400000000000006</v>
      </c>
    </row>
    <row r="35" spans="1:8" x14ac:dyDescent="0.25">
      <c r="A35" t="s">
        <v>22</v>
      </c>
      <c r="B35" s="638">
        <v>33.299999999999997</v>
      </c>
      <c r="C35" s="638">
        <v>33.299999999999997</v>
      </c>
      <c r="D35" s="638">
        <v>33.299999999999997</v>
      </c>
      <c r="E35" s="638">
        <v>33.299999999999997</v>
      </c>
      <c r="F35" s="638">
        <v>33.299999999999997</v>
      </c>
      <c r="G35" s="638">
        <v>33.299999999999997</v>
      </c>
      <c r="H35" s="638">
        <v>33.299999999999997</v>
      </c>
    </row>
    <row r="36" spans="1:8" x14ac:dyDescent="0.25">
      <c r="A36" t="s">
        <v>23</v>
      </c>
      <c r="B36" s="638">
        <v>12.5</v>
      </c>
      <c r="C36" s="638">
        <v>19.100000000000001</v>
      </c>
      <c r="D36" s="638">
        <v>31.9</v>
      </c>
      <c r="E36" s="638">
        <v>37.5</v>
      </c>
      <c r="F36" s="638">
        <v>43.4</v>
      </c>
      <c r="G36" s="638">
        <v>44.8</v>
      </c>
      <c r="H36" s="638">
        <v>45.8</v>
      </c>
    </row>
    <row r="37" spans="1:8" x14ac:dyDescent="0.25">
      <c r="A37" t="s">
        <v>24</v>
      </c>
      <c r="B37" s="638">
        <v>20.5</v>
      </c>
      <c r="C37" s="638">
        <v>38.6</v>
      </c>
      <c r="D37" s="638">
        <v>43.2</v>
      </c>
      <c r="E37" s="638">
        <v>45.5</v>
      </c>
      <c r="F37" s="638">
        <v>45.5</v>
      </c>
      <c r="G37" s="638">
        <v>45.5</v>
      </c>
      <c r="H37" s="638">
        <v>45.5</v>
      </c>
    </row>
    <row r="38" spans="1:8" x14ac:dyDescent="0.25">
      <c r="A38" t="s">
        <v>25</v>
      </c>
      <c r="B38" s="638">
        <v>16</v>
      </c>
      <c r="C38" s="638">
        <v>20</v>
      </c>
      <c r="D38" s="638">
        <v>31.2</v>
      </c>
      <c r="E38" s="638">
        <v>64.8</v>
      </c>
      <c r="F38" s="638">
        <v>66.400000000000006</v>
      </c>
      <c r="G38" s="638">
        <v>67.2</v>
      </c>
      <c r="H38" s="638">
        <v>68</v>
      </c>
    </row>
    <row r="39" spans="1:8" x14ac:dyDescent="0.25">
      <c r="A39" t="s">
        <v>26</v>
      </c>
      <c r="B39" s="638">
        <v>14.3</v>
      </c>
      <c r="C39" s="638">
        <v>18.399999999999999</v>
      </c>
      <c r="D39" s="638">
        <v>28.1</v>
      </c>
      <c r="E39" s="638">
        <v>42.7</v>
      </c>
      <c r="F39" s="638">
        <v>49.6</v>
      </c>
      <c r="G39" s="638">
        <v>50.1</v>
      </c>
      <c r="H39" s="638">
        <v>50.1</v>
      </c>
    </row>
    <row r="40" spans="1:8" x14ac:dyDescent="0.25">
      <c r="A40" t="s">
        <v>27</v>
      </c>
      <c r="B40" s="638">
        <v>26.3</v>
      </c>
      <c r="C40" s="638">
        <v>36.799999999999997</v>
      </c>
      <c r="D40" s="638">
        <v>52.6</v>
      </c>
      <c r="E40" s="638">
        <v>52.6</v>
      </c>
      <c r="F40" s="638">
        <v>52.6</v>
      </c>
      <c r="G40" s="638">
        <v>52.6</v>
      </c>
      <c r="H40" s="638">
        <v>52.6</v>
      </c>
    </row>
    <row r="41" spans="1:8" x14ac:dyDescent="0.25">
      <c r="A41" t="s">
        <v>28</v>
      </c>
      <c r="B41" s="638">
        <v>6.8</v>
      </c>
      <c r="C41" s="638">
        <v>9.5</v>
      </c>
      <c r="D41" s="638">
        <v>32.4</v>
      </c>
      <c r="E41" s="638">
        <v>43.2</v>
      </c>
      <c r="F41" s="638">
        <v>44.6</v>
      </c>
      <c r="G41" s="638">
        <v>44.6</v>
      </c>
      <c r="H41" s="638">
        <v>44.6</v>
      </c>
    </row>
    <row r="42" spans="1:8" x14ac:dyDescent="0.25">
      <c r="A42" t="s">
        <v>29</v>
      </c>
      <c r="B42" s="638">
        <v>19.899999999999999</v>
      </c>
      <c r="C42" s="638">
        <v>29.4</v>
      </c>
      <c r="D42" s="638">
        <v>39.700000000000003</v>
      </c>
      <c r="E42" s="638">
        <v>47.8</v>
      </c>
      <c r="F42" s="638">
        <v>56.6</v>
      </c>
      <c r="G42" s="638">
        <v>56.6</v>
      </c>
      <c r="H42" s="638">
        <v>59.6</v>
      </c>
    </row>
    <row r="43" spans="1:8" x14ac:dyDescent="0.25">
      <c r="A43" t="s">
        <v>30</v>
      </c>
      <c r="B43" s="638">
        <v>50</v>
      </c>
      <c r="C43" s="638">
        <v>50</v>
      </c>
      <c r="D43" s="638">
        <v>50</v>
      </c>
      <c r="E43" s="638">
        <v>50</v>
      </c>
      <c r="F43" s="638">
        <v>50</v>
      </c>
      <c r="G43" s="638">
        <v>50</v>
      </c>
      <c r="H43" s="638">
        <v>50</v>
      </c>
    </row>
    <row r="44" spans="1:8" x14ac:dyDescent="0.25">
      <c r="A44" t="s">
        <v>31</v>
      </c>
      <c r="B44" s="638">
        <v>8.8000000000000007</v>
      </c>
      <c r="C44" s="638">
        <v>14.7</v>
      </c>
      <c r="D44" s="638">
        <v>30.2</v>
      </c>
      <c r="E44" s="638">
        <v>40.1</v>
      </c>
      <c r="F44" s="638">
        <v>44.9</v>
      </c>
      <c r="G44" s="638">
        <v>46.3</v>
      </c>
      <c r="H44" s="638">
        <v>46.3</v>
      </c>
    </row>
    <row r="45" spans="1:8" x14ac:dyDescent="0.25">
      <c r="A45" t="s">
        <v>32</v>
      </c>
      <c r="B45" s="638">
        <v>8.8000000000000007</v>
      </c>
      <c r="C45" s="638">
        <v>8.8000000000000007</v>
      </c>
      <c r="D45" s="638">
        <v>36.5</v>
      </c>
      <c r="E45" s="638">
        <v>48.2</v>
      </c>
      <c r="F45" s="638">
        <v>50.4</v>
      </c>
      <c r="G45" s="638">
        <v>51.8</v>
      </c>
      <c r="H45" s="638">
        <v>51.8</v>
      </c>
    </row>
    <row r="46" spans="1:8" x14ac:dyDescent="0.25">
      <c r="A46" t="s">
        <v>33</v>
      </c>
      <c r="B46" s="638" t="s">
        <v>18</v>
      </c>
      <c r="C46" s="638">
        <v>5.3</v>
      </c>
      <c r="D46" s="638">
        <v>7.9</v>
      </c>
      <c r="E46" s="638">
        <v>21.1</v>
      </c>
      <c r="F46" s="638">
        <v>28.9</v>
      </c>
      <c r="G46" s="638">
        <v>36.799999999999997</v>
      </c>
      <c r="H46" s="638">
        <v>36.799999999999997</v>
      </c>
    </row>
    <row r="47" spans="1:8" x14ac:dyDescent="0.25">
      <c r="A47" t="s">
        <v>34</v>
      </c>
      <c r="B47" s="638">
        <v>21.7</v>
      </c>
      <c r="C47" s="638">
        <v>21.7</v>
      </c>
      <c r="D47" s="638">
        <v>52.2</v>
      </c>
      <c r="E47" s="638">
        <v>56.5</v>
      </c>
      <c r="F47" s="638">
        <v>65.2</v>
      </c>
      <c r="G47" s="638">
        <v>65.2</v>
      </c>
      <c r="H47" s="638">
        <v>65.2</v>
      </c>
    </row>
    <row r="48" spans="1:8" x14ac:dyDescent="0.25">
      <c r="A48" t="s">
        <v>35</v>
      </c>
      <c r="B48" s="638">
        <v>18</v>
      </c>
      <c r="C48" s="638">
        <v>27.3</v>
      </c>
      <c r="D48" s="638">
        <v>42</v>
      </c>
      <c r="E48" s="638">
        <v>53.6</v>
      </c>
      <c r="F48" s="638">
        <v>60.4</v>
      </c>
      <c r="G48" s="638">
        <v>62</v>
      </c>
      <c r="H48" s="638">
        <v>63.2</v>
      </c>
    </row>
    <row r="49" spans="1:8" x14ac:dyDescent="0.25">
      <c r="A49" t="s">
        <v>36</v>
      </c>
      <c r="B49" s="638">
        <v>18.3</v>
      </c>
      <c r="C49" s="638">
        <v>21.2</v>
      </c>
      <c r="D49" s="638">
        <v>37.5</v>
      </c>
      <c r="E49" s="638">
        <v>54.8</v>
      </c>
      <c r="F49" s="638">
        <v>61.5</v>
      </c>
      <c r="G49" s="638">
        <v>66.3</v>
      </c>
      <c r="H49" s="638">
        <v>66.3</v>
      </c>
    </row>
    <row r="50" spans="1:8" x14ac:dyDescent="0.25">
      <c r="A50" t="s">
        <v>37</v>
      </c>
      <c r="B50" s="638">
        <v>11.1</v>
      </c>
      <c r="C50" s="638">
        <v>22.2</v>
      </c>
      <c r="D50" s="638">
        <v>47.2</v>
      </c>
      <c r="E50" s="638">
        <v>50</v>
      </c>
      <c r="F50" s="638">
        <v>55.6</v>
      </c>
      <c r="G50" s="638">
        <v>55.6</v>
      </c>
      <c r="H50" s="638">
        <v>55.6</v>
      </c>
    </row>
    <row r="51" spans="1:8" x14ac:dyDescent="0.25">
      <c r="A51" t="s">
        <v>38</v>
      </c>
      <c r="B51" s="638">
        <v>11.1</v>
      </c>
      <c r="C51" s="638">
        <v>33.299999999999997</v>
      </c>
      <c r="D51" s="638">
        <v>88.9</v>
      </c>
      <c r="E51" s="638">
        <v>88.9</v>
      </c>
      <c r="F51" s="638">
        <v>88.9</v>
      </c>
      <c r="G51" s="638">
        <v>88.9</v>
      </c>
      <c r="H51" s="638">
        <v>88.9</v>
      </c>
    </row>
    <row r="52" spans="1:8" x14ac:dyDescent="0.25">
      <c r="A52" t="s">
        <v>39</v>
      </c>
      <c r="B52" s="638">
        <v>12.9</v>
      </c>
      <c r="C52" s="638">
        <v>16.8</v>
      </c>
      <c r="D52" s="638">
        <v>31.7</v>
      </c>
      <c r="E52" s="638">
        <v>53.5</v>
      </c>
      <c r="F52" s="638">
        <v>55.4</v>
      </c>
      <c r="G52" s="638">
        <v>56.4</v>
      </c>
      <c r="H52" s="638">
        <v>56.4</v>
      </c>
    </row>
    <row r="53" spans="1:8" x14ac:dyDescent="0.25">
      <c r="A53" t="s">
        <v>40</v>
      </c>
      <c r="B53" s="638">
        <v>24.7</v>
      </c>
      <c r="C53" s="638">
        <v>29.7</v>
      </c>
      <c r="D53" s="638">
        <v>49.4</v>
      </c>
      <c r="E53" s="638">
        <v>62.3</v>
      </c>
      <c r="F53" s="638">
        <v>70.3</v>
      </c>
      <c r="G53" s="638">
        <v>70.3</v>
      </c>
      <c r="H53" s="638">
        <v>70.3</v>
      </c>
    </row>
    <row r="54" spans="1:8" x14ac:dyDescent="0.25">
      <c r="A54" t="s">
        <v>41</v>
      </c>
      <c r="B54" s="638">
        <v>20</v>
      </c>
      <c r="C54" s="638">
        <v>20</v>
      </c>
      <c r="D54" s="638">
        <v>20</v>
      </c>
      <c r="E54" s="638">
        <v>60</v>
      </c>
      <c r="F54" s="638">
        <v>60</v>
      </c>
      <c r="G54" s="638">
        <v>60</v>
      </c>
      <c r="H54" s="638">
        <v>60</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v>0.9</v>
      </c>
      <c r="C56" s="638">
        <v>0.9</v>
      </c>
      <c r="D56" s="638">
        <v>10.8</v>
      </c>
      <c r="E56" s="638">
        <v>23.4</v>
      </c>
      <c r="F56" s="638">
        <v>29.7</v>
      </c>
      <c r="G56" s="638">
        <v>33.299999999999997</v>
      </c>
      <c r="H56" s="638">
        <v>33.299999999999997</v>
      </c>
    </row>
    <row r="57" spans="1:8" x14ac:dyDescent="0.25">
      <c r="A57" t="s">
        <v>44</v>
      </c>
      <c r="B57" s="638">
        <v>17</v>
      </c>
      <c r="C57" s="638">
        <v>19.100000000000001</v>
      </c>
      <c r="D57" s="638">
        <v>29.8</v>
      </c>
      <c r="E57" s="638">
        <v>42.6</v>
      </c>
      <c r="F57" s="638">
        <v>53.2</v>
      </c>
      <c r="G57" s="638">
        <v>53.2</v>
      </c>
      <c r="H57" s="638">
        <v>53.2</v>
      </c>
    </row>
    <row r="58" spans="1:8" x14ac:dyDescent="0.25">
      <c r="A58" t="s">
        <v>45</v>
      </c>
      <c r="B58" s="638">
        <v>3.3</v>
      </c>
      <c r="C58" s="638">
        <v>13.3</v>
      </c>
      <c r="D58" s="638">
        <v>26.7</v>
      </c>
      <c r="E58" s="638">
        <v>50</v>
      </c>
      <c r="F58" s="638">
        <v>56.7</v>
      </c>
      <c r="G58" s="638">
        <v>56.7</v>
      </c>
      <c r="H58" s="638">
        <v>56.7</v>
      </c>
    </row>
    <row r="59" spans="1:8" x14ac:dyDescent="0.25">
      <c r="A59" t="s">
        <v>46</v>
      </c>
      <c r="B59" s="638">
        <v>14.7</v>
      </c>
      <c r="C59" s="638">
        <v>19.7</v>
      </c>
      <c r="D59" s="638">
        <v>29.3</v>
      </c>
      <c r="E59" s="638">
        <v>40.700000000000003</v>
      </c>
      <c r="F59" s="638">
        <v>49.8</v>
      </c>
      <c r="G59" s="638">
        <v>50.8</v>
      </c>
      <c r="H59" s="638">
        <v>51.7</v>
      </c>
    </row>
    <row r="60" spans="1:8" x14ac:dyDescent="0.25">
      <c r="A60" t="s">
        <v>47</v>
      </c>
      <c r="B60" s="638">
        <v>15.9</v>
      </c>
      <c r="C60" s="638">
        <v>29.7</v>
      </c>
      <c r="D60" s="638">
        <v>44.1</v>
      </c>
      <c r="E60" s="638">
        <v>55.2</v>
      </c>
      <c r="F60" s="638">
        <v>55.2</v>
      </c>
      <c r="G60" s="638">
        <v>55.2</v>
      </c>
      <c r="H60" s="638">
        <v>56.6</v>
      </c>
    </row>
    <row r="61" spans="1:8" x14ac:dyDescent="0.25">
      <c r="A61" t="s">
        <v>48</v>
      </c>
      <c r="B61" s="638" t="s">
        <v>18</v>
      </c>
      <c r="C61" s="638">
        <v>30.8</v>
      </c>
      <c r="D61" s="638">
        <v>69.2</v>
      </c>
      <c r="E61" s="638">
        <v>69.2</v>
      </c>
      <c r="F61" s="638">
        <v>69.2</v>
      </c>
      <c r="G61" s="638">
        <v>69.2</v>
      </c>
      <c r="H61" s="638">
        <v>69.2</v>
      </c>
    </row>
    <row r="62" spans="1:8" x14ac:dyDescent="0.25">
      <c r="A62" t="s">
        <v>49</v>
      </c>
      <c r="B62" s="638">
        <v>14.4</v>
      </c>
      <c r="C62" s="638">
        <v>19.2</v>
      </c>
      <c r="D62" s="638">
        <v>42.3</v>
      </c>
      <c r="E62" s="638">
        <v>52.2</v>
      </c>
      <c r="F62" s="638">
        <v>56.6</v>
      </c>
      <c r="G62" s="638">
        <v>57.6</v>
      </c>
      <c r="H62" s="638">
        <v>58</v>
      </c>
    </row>
    <row r="63" spans="1:8" x14ac:dyDescent="0.25">
      <c r="A63" t="s">
        <v>50</v>
      </c>
      <c r="B63" s="638">
        <v>35</v>
      </c>
      <c r="C63" s="638">
        <v>40.4</v>
      </c>
      <c r="D63" s="638">
        <v>51.6</v>
      </c>
      <c r="E63" s="638">
        <v>58.5</v>
      </c>
      <c r="F63" s="638">
        <v>60.7</v>
      </c>
      <c r="G63" s="638">
        <v>61.2</v>
      </c>
      <c r="H63" s="638">
        <v>61.4</v>
      </c>
    </row>
    <row r="64" spans="1:8" x14ac:dyDescent="0.25">
      <c r="A64" t="s">
        <v>51</v>
      </c>
      <c r="B64" s="638">
        <v>2.6</v>
      </c>
      <c r="C64" s="638">
        <v>13.2</v>
      </c>
      <c r="D64" s="638">
        <v>34.200000000000003</v>
      </c>
      <c r="E64" s="638">
        <v>50</v>
      </c>
      <c r="F64" s="638">
        <v>50</v>
      </c>
      <c r="G64" s="638">
        <v>50</v>
      </c>
      <c r="H64" s="638">
        <v>50</v>
      </c>
    </row>
    <row r="65" spans="1:8" x14ac:dyDescent="0.25">
      <c r="A65" t="s">
        <v>52</v>
      </c>
      <c r="B65" s="638">
        <v>13.2</v>
      </c>
      <c r="C65" s="638">
        <v>15</v>
      </c>
      <c r="D65" s="638">
        <v>29.8</v>
      </c>
      <c r="E65" s="638">
        <v>46</v>
      </c>
      <c r="F65" s="638">
        <v>51.1</v>
      </c>
      <c r="G65" s="638">
        <v>52.5</v>
      </c>
      <c r="H65" s="638">
        <v>53.1</v>
      </c>
    </row>
    <row r="66" spans="1:8" x14ac:dyDescent="0.25">
      <c r="A66" t="s">
        <v>53</v>
      </c>
      <c r="B66" s="638">
        <v>16.3</v>
      </c>
      <c r="C66" s="638">
        <v>24.6</v>
      </c>
      <c r="D66" s="638">
        <v>36.4</v>
      </c>
      <c r="E66" s="638">
        <v>49.8</v>
      </c>
      <c r="F66" s="638">
        <v>54.3</v>
      </c>
      <c r="G66" s="638">
        <v>54.8</v>
      </c>
      <c r="H66" s="638">
        <v>55.5</v>
      </c>
    </row>
    <row r="67" spans="1:8" x14ac:dyDescent="0.25">
      <c r="A67" t="s">
        <v>54</v>
      </c>
      <c r="B67" s="638">
        <v>14.3</v>
      </c>
      <c r="C67" s="638">
        <v>19</v>
      </c>
      <c r="D67" s="638">
        <v>31</v>
      </c>
      <c r="E67" s="638">
        <v>40</v>
      </c>
      <c r="F67" s="638">
        <v>48.1</v>
      </c>
      <c r="G67" s="638">
        <v>49.5</v>
      </c>
      <c r="H67" s="638">
        <v>50.5</v>
      </c>
    </row>
    <row r="68" spans="1:8" x14ac:dyDescent="0.25">
      <c r="A68" t="s">
        <v>55</v>
      </c>
      <c r="B68" s="638">
        <v>4.8</v>
      </c>
      <c r="C68" s="638">
        <v>7.4</v>
      </c>
      <c r="D68" s="638">
        <v>18.3</v>
      </c>
      <c r="E68" s="638">
        <v>33.1</v>
      </c>
      <c r="F68" s="638">
        <v>44.7</v>
      </c>
      <c r="G68" s="638">
        <v>46.3</v>
      </c>
      <c r="H68" s="638">
        <v>47.3</v>
      </c>
    </row>
    <row r="69" spans="1:8" x14ac:dyDescent="0.25">
      <c r="A69" t="s">
        <v>56</v>
      </c>
      <c r="B69" s="638">
        <v>7.3</v>
      </c>
      <c r="C69" s="638">
        <v>10.1</v>
      </c>
      <c r="D69" s="638">
        <v>31.2</v>
      </c>
      <c r="E69" s="638">
        <v>41.3</v>
      </c>
      <c r="F69" s="638">
        <v>44</v>
      </c>
      <c r="G69" s="638">
        <v>44</v>
      </c>
      <c r="H69" s="638">
        <v>44</v>
      </c>
    </row>
    <row r="70" spans="1:8" x14ac:dyDescent="0.25">
      <c r="A70" t="s">
        <v>57</v>
      </c>
      <c r="B70" s="638">
        <v>29.2</v>
      </c>
      <c r="C70" s="638">
        <v>35.4</v>
      </c>
      <c r="D70" s="638">
        <v>51</v>
      </c>
      <c r="E70" s="638">
        <v>66.7</v>
      </c>
      <c r="F70" s="638">
        <v>74</v>
      </c>
      <c r="G70" s="638">
        <v>75</v>
      </c>
      <c r="H70" s="638">
        <v>75</v>
      </c>
    </row>
    <row r="71" spans="1:8" x14ac:dyDescent="0.25">
      <c r="A71" t="s">
        <v>58</v>
      </c>
      <c r="B71" s="638">
        <v>17.899999999999999</v>
      </c>
      <c r="C71" s="638">
        <v>18.600000000000001</v>
      </c>
      <c r="D71" s="638">
        <v>29</v>
      </c>
      <c r="E71" s="638">
        <v>47.6</v>
      </c>
      <c r="F71" s="638">
        <v>47.6</v>
      </c>
      <c r="G71" s="638">
        <v>48.3</v>
      </c>
      <c r="H71" s="638">
        <v>48.3</v>
      </c>
    </row>
    <row r="72" spans="1:8" x14ac:dyDescent="0.25">
      <c r="A72" t="s">
        <v>59</v>
      </c>
      <c r="B72" s="638">
        <v>33.299999999999997</v>
      </c>
      <c r="C72" s="638">
        <v>36.1</v>
      </c>
      <c r="D72" s="638">
        <v>45.4</v>
      </c>
      <c r="E72" s="638">
        <v>56.4</v>
      </c>
      <c r="F72" s="638">
        <v>58.6</v>
      </c>
      <c r="G72" s="638">
        <v>58.9</v>
      </c>
      <c r="H72" s="638">
        <v>59.1</v>
      </c>
    </row>
    <row r="73" spans="1:8" x14ac:dyDescent="0.25">
      <c r="A73" t="s">
        <v>60</v>
      </c>
      <c r="B73" s="638">
        <v>9.1999999999999993</v>
      </c>
      <c r="C73" s="638">
        <v>17.2</v>
      </c>
      <c r="D73" s="638">
        <v>24.1</v>
      </c>
      <c r="E73" s="638">
        <v>32.200000000000003</v>
      </c>
      <c r="F73" s="638">
        <v>36.799999999999997</v>
      </c>
      <c r="G73" s="638">
        <v>36.799999999999997</v>
      </c>
      <c r="H73" s="638">
        <v>36.799999999999997</v>
      </c>
    </row>
    <row r="74" spans="1:8" x14ac:dyDescent="0.25">
      <c r="A74" t="s">
        <v>61</v>
      </c>
      <c r="B74" s="638">
        <v>13</v>
      </c>
      <c r="C74" s="638">
        <v>21.1</v>
      </c>
      <c r="D74" s="638">
        <v>28.6</v>
      </c>
      <c r="E74" s="638">
        <v>33.5</v>
      </c>
      <c r="F74" s="638">
        <v>39.1</v>
      </c>
      <c r="G74" s="638">
        <v>40.4</v>
      </c>
      <c r="H74" s="638">
        <v>42.2</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v>22.9</v>
      </c>
      <c r="C76" s="638">
        <v>27.1</v>
      </c>
      <c r="D76" s="638">
        <v>47.9</v>
      </c>
      <c r="E76" s="638">
        <v>54.2</v>
      </c>
      <c r="F76" s="638">
        <v>58.3</v>
      </c>
      <c r="G76" s="638">
        <v>58.3</v>
      </c>
      <c r="H76" s="638">
        <v>58.3</v>
      </c>
    </row>
    <row r="77" spans="1:8" x14ac:dyDescent="0.25">
      <c r="A77" t="s">
        <v>64</v>
      </c>
      <c r="B77" s="638">
        <v>15.7</v>
      </c>
      <c r="C77" s="638">
        <v>22.9</v>
      </c>
      <c r="D77" s="638">
        <v>39.299999999999997</v>
      </c>
      <c r="E77" s="638">
        <v>52.1</v>
      </c>
      <c r="F77" s="638">
        <v>54.3</v>
      </c>
      <c r="G77" s="638">
        <v>55</v>
      </c>
      <c r="H77" s="638">
        <v>55</v>
      </c>
    </row>
    <row r="78" spans="1:8" x14ac:dyDescent="0.25">
      <c r="A78" t="s">
        <v>65</v>
      </c>
      <c r="B78" s="638">
        <v>14.2</v>
      </c>
      <c r="C78" s="638">
        <v>20.6</v>
      </c>
      <c r="D78" s="638">
        <v>31.9</v>
      </c>
      <c r="E78" s="638">
        <v>41.1</v>
      </c>
      <c r="F78" s="638">
        <v>41.1</v>
      </c>
      <c r="G78" s="638">
        <v>43.3</v>
      </c>
      <c r="H78" s="638">
        <v>44</v>
      </c>
    </row>
    <row r="79" spans="1:8" x14ac:dyDescent="0.25">
      <c r="A79" t="s">
        <v>66</v>
      </c>
      <c r="B79" s="638">
        <v>12.3</v>
      </c>
      <c r="C79" s="638">
        <v>14.9</v>
      </c>
      <c r="D79" s="638">
        <v>26</v>
      </c>
      <c r="E79" s="638">
        <v>38.299999999999997</v>
      </c>
      <c r="F79" s="638">
        <v>46.8</v>
      </c>
      <c r="G79" s="638">
        <v>49.4</v>
      </c>
      <c r="H79" s="638">
        <v>49.4</v>
      </c>
    </row>
    <row r="80" spans="1:8" x14ac:dyDescent="0.25">
      <c r="A80" t="s">
        <v>67</v>
      </c>
      <c r="B80" s="638">
        <v>11.4</v>
      </c>
      <c r="C80" s="638">
        <v>11.4</v>
      </c>
      <c r="D80" s="638">
        <v>31.8</v>
      </c>
      <c r="E80" s="638">
        <v>54.5</v>
      </c>
      <c r="F80" s="638">
        <v>54.5</v>
      </c>
      <c r="G80" s="638">
        <v>54.5</v>
      </c>
      <c r="H80" s="638">
        <v>54.5</v>
      </c>
    </row>
    <row r="81" spans="1:8" x14ac:dyDescent="0.25">
      <c r="A81" t="s">
        <v>68</v>
      </c>
      <c r="B81" s="638">
        <v>24.5</v>
      </c>
      <c r="C81" s="638">
        <v>38.200000000000003</v>
      </c>
      <c r="D81" s="638">
        <v>52.9</v>
      </c>
      <c r="E81" s="638">
        <v>59.8</v>
      </c>
      <c r="F81" s="638">
        <v>59.8</v>
      </c>
      <c r="G81" s="638">
        <v>60.8</v>
      </c>
      <c r="H81" s="638">
        <v>60.8</v>
      </c>
    </row>
    <row r="82" spans="1:8" x14ac:dyDescent="0.25">
      <c r="A82" t="s">
        <v>69</v>
      </c>
      <c r="B82" s="638">
        <v>8.8000000000000007</v>
      </c>
      <c r="C82" s="638">
        <v>8.8000000000000007</v>
      </c>
      <c r="D82" s="638">
        <v>23.5</v>
      </c>
      <c r="E82" s="638">
        <v>38.200000000000003</v>
      </c>
      <c r="F82" s="638">
        <v>44.1</v>
      </c>
      <c r="G82" s="638">
        <v>44.1</v>
      </c>
      <c r="H82" s="638">
        <v>44.1</v>
      </c>
    </row>
    <row r="83" spans="1:8" x14ac:dyDescent="0.25">
      <c r="A83" t="s">
        <v>70</v>
      </c>
      <c r="B83" s="638">
        <v>17.399999999999999</v>
      </c>
      <c r="C83" s="638">
        <v>19.100000000000001</v>
      </c>
      <c r="D83" s="638">
        <v>34.200000000000003</v>
      </c>
      <c r="E83" s="638">
        <v>46.3</v>
      </c>
      <c r="F83" s="638">
        <v>48.3</v>
      </c>
      <c r="G83" s="638">
        <v>49.3</v>
      </c>
      <c r="H83" s="638">
        <v>50</v>
      </c>
    </row>
    <row r="84" spans="1:8" x14ac:dyDescent="0.25">
      <c r="A84" t="s">
        <v>71</v>
      </c>
      <c r="B84" s="638">
        <v>28.1</v>
      </c>
      <c r="C84" s="638">
        <v>40.6</v>
      </c>
      <c r="D84" s="638">
        <v>50</v>
      </c>
      <c r="E84" s="638">
        <v>71.900000000000006</v>
      </c>
      <c r="F84" s="638">
        <v>75</v>
      </c>
      <c r="G84" s="638">
        <v>75</v>
      </c>
      <c r="H84" s="638">
        <v>75</v>
      </c>
    </row>
    <row r="85" spans="1:8" x14ac:dyDescent="0.25">
      <c r="A85" t="s">
        <v>72</v>
      </c>
      <c r="B85" s="638">
        <v>24.8</v>
      </c>
      <c r="C85" s="638">
        <v>30.9</v>
      </c>
      <c r="D85" s="638">
        <v>46.3</v>
      </c>
      <c r="E85" s="638">
        <v>56.7</v>
      </c>
      <c r="F85" s="638">
        <v>58.3</v>
      </c>
      <c r="G85" s="638">
        <v>58.6</v>
      </c>
      <c r="H85" s="638">
        <v>59</v>
      </c>
    </row>
    <row r="86" spans="1:8" x14ac:dyDescent="0.25">
      <c r="A86" t="s">
        <v>73</v>
      </c>
      <c r="B86" s="638">
        <v>17.3</v>
      </c>
      <c r="C86" s="638">
        <v>20.399999999999999</v>
      </c>
      <c r="D86" s="638">
        <v>34.700000000000003</v>
      </c>
      <c r="E86" s="638">
        <v>48</v>
      </c>
      <c r="F86" s="638">
        <v>51</v>
      </c>
      <c r="G86" s="638">
        <v>51</v>
      </c>
      <c r="H86" s="638">
        <v>53.1</v>
      </c>
    </row>
    <row r="87" spans="1:8" x14ac:dyDescent="0.25">
      <c r="A87" t="s">
        <v>74</v>
      </c>
      <c r="B87" s="638">
        <v>30.9</v>
      </c>
      <c r="C87" s="638">
        <v>42.6</v>
      </c>
      <c r="D87" s="638">
        <v>55.9</v>
      </c>
      <c r="E87" s="638">
        <v>60.3</v>
      </c>
      <c r="F87" s="638">
        <v>60.3</v>
      </c>
      <c r="G87" s="638">
        <v>60.3</v>
      </c>
      <c r="H87" s="638">
        <v>60.3</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1984</v>
      </c>
    </row>
    <row r="105" spans="1:1" x14ac:dyDescent="0.25">
      <c r="A105" s="636">
        <v>42610.589988425927</v>
      </c>
    </row>
  </sheetData>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dimension ref="A1:BZ105"/>
  <sheetViews>
    <sheetView zoomScale="75" zoomScaleNormal="75" workbookViewId="0">
      <selection activeCell="Q112" sqref="Q112:Q126"/>
    </sheetView>
  </sheetViews>
  <sheetFormatPr defaultRowHeight="12.5" x14ac:dyDescent="0.25"/>
  <cols>
    <col min="1" max="1" width="14" bestFit="1" customWidth="1"/>
    <col min="2" max="2" width="12.26953125" style="296" bestFit="1" customWidth="1"/>
    <col min="3" max="3" width="16.6328125" style="296" bestFit="1" customWidth="1"/>
    <col min="4" max="4" width="7" style="296" customWidth="1"/>
    <col min="5" max="78" width="8.7265625" style="296"/>
  </cols>
  <sheetData>
    <row r="1" spans="1:4" x14ac:dyDescent="0.25">
      <c r="A1" t="str">
        <f>IF(ISBLANK(A15),"N.A",IF(ISNUMBER(A15),A15,IF(RIGHT(UPPER(TRIM(A15)),6)="MONTHS",UPPER(TRIM(A15)),DATEVALUE(LEFT(A15,FIND("-",A15)-1)))))</f>
        <v>N.A</v>
      </c>
      <c r="B1" t="str">
        <f>IF(ISBLANK(B15),"N.A",IF(ISNUMBER(B15),B15,IF(RIGHT(UPPER(TRIM(B15)),6)="MONTHS",UPPER(TRIM(B15)),DATEVALUE(LEFT(B15,FIND("-",B15)-1)))))</f>
        <v>N.A</v>
      </c>
      <c r="C1" t="str">
        <f>IF(ISBLANK(C15),"N.A",IF(ISNUMBER(C15),C15,IF(RIGHT(UPPER(TRIM(C15)),6)="MONTHS",UPPER(TRIM(C15)),DATEVALUE(LEFT(C15,FIND("-",C15)-1)))))</f>
        <v>N.A</v>
      </c>
      <c r="D1" t="str">
        <f>IF(ISBLANK(D15),"N.A",IF(ISNUMBER(D15),D15,IF(RIGHT(UPPER(TRIM(D15)),6)="MONTHS",UPPER(TRIM(D15)),DATEVALUE(LEFT(D15,FIND("-",D15)-1)))))</f>
        <v>N.A</v>
      </c>
    </row>
    <row r="2" spans="1:4" x14ac:dyDescent="0.25">
      <c r="A2" t="str">
        <f>IF(ISBLANK(A15),"N.A.",IF(ISNUMBER(A15),A15,IF(RIGHT(UPPER(TRIM(A15)),6)="MONTHS",UPPER(TRIM(A15)),DATEVALUE(A3&amp;"/"&amp;IF(OR(A3=4,A3=6,A3=9,A3=11),30,IF(A3=2,28,31))&amp;"/"&amp;YEAR(RIGHT(A15,LEN(A15)-FIND("-",A15)))))))</f>
        <v>N.A.</v>
      </c>
      <c r="B2" t="str">
        <f>IF(ISBLANK(B15),"N.A.",IF(ISNUMBER(B15),B15,IF(RIGHT(UPPER(TRIM(B15)),6)="MONTHS",UPPER(TRIM(B15)),DATEVALUE(B3&amp;"/"&amp;IF(OR(B3=4,B3=6,B3=9,B3=11),30,IF(B3=2,28,31))&amp;"/"&amp;YEAR(RIGHT(B15,LEN(B15)-FIND("-",B15)))))))</f>
        <v>N.A.</v>
      </c>
      <c r="C2" t="str">
        <f>IF(ISBLANK(C15),"N.A.",IF(ISNUMBER(C15),C15,IF(RIGHT(UPPER(TRIM(C15)),6)="MONTHS",UPPER(TRIM(C15)),DATEVALUE(C3&amp;"/"&amp;IF(OR(C3=4,C3=6,C3=9,C3=11),30,IF(C3=2,28,31))&amp;"/"&amp;YEAR(RIGHT(C15,LEN(C15)-FIND("-",C15)))))))</f>
        <v>N.A.</v>
      </c>
      <c r="D2" t="str">
        <f>IF(ISBLANK(D15),"N.A.",IF(ISNUMBER(D15),D15,IF(RIGHT(UPPER(TRIM(D15)),6)="MONTHS",UPPER(TRIM(D15)),DATEVALUE(D3&amp;"/"&amp;IF(OR(D3=4,D3=6,D3=9,D3=11),30,IF(D3=2,28,31))&amp;"/"&amp;YEAR(RIGHT(D15,LEN(D15)-FIND("-",D15)))))))</f>
        <v>N.A.</v>
      </c>
    </row>
    <row r="3" spans="1:4" x14ac:dyDescent="0.25">
      <c r="A3" t="str">
        <f>IF(OR(ISBLANK(A15),ISNUMBER(A15),RIGHT(UPPER(TRIM(A15)),6)="MONTHS"),"N.A.",MONTH(RIGHT(A15,LEN(A15)-FIND("-",A15))))</f>
        <v>N.A.</v>
      </c>
      <c r="B3" t="str">
        <f>IF(OR(ISBLANK(B15),ISNUMBER(B15),RIGHT(UPPER(TRIM(B15)),6)="MONTHS"),"N.A.",MONTH(RIGHT(B15,LEN(B15)-FIND("-",B15))))</f>
        <v>N.A.</v>
      </c>
      <c r="C3" t="str">
        <f>IF(OR(ISBLANK(C15),ISNUMBER(C15),RIGHT(UPPER(TRIM(C15)),6)="MONTHS"),"N.A.",MONTH(RIGHT(C15,LEN(C15)-FIND("-",C15))))</f>
        <v>N.A.</v>
      </c>
      <c r="D3" t="str">
        <f>IF(OR(ISBLANK(D15),ISNUMBER(D15),RIGHT(UPPER(TRIM(D15)),6)="MONTHS"),"N.A.",MONTH(RIGHT(D15,LEN(D15)-FIND("-",D15))))</f>
        <v>N.A.</v>
      </c>
    </row>
    <row r="4" spans="1:4" x14ac:dyDescent="0.25">
      <c r="A4" t="s">
        <v>1792</v>
      </c>
    </row>
    <row r="6" spans="1:4" x14ac:dyDescent="0.25">
      <c r="A6" t="s">
        <v>1793</v>
      </c>
    </row>
    <row r="8" spans="1:4" x14ac:dyDescent="0.25">
      <c r="A8" t="s">
        <v>1851</v>
      </c>
    </row>
    <row r="10" spans="1:4" x14ac:dyDescent="0.25">
      <c r="A10" t="s">
        <v>2010</v>
      </c>
    </row>
    <row r="12" spans="1:4" x14ac:dyDescent="0.25">
      <c r="A12" t="s">
        <v>1897</v>
      </c>
    </row>
    <row r="14" spans="1:4" x14ac:dyDescent="0.25">
      <c r="A14" t="s">
        <v>1854</v>
      </c>
    </row>
    <row r="16" spans="1:4" x14ac:dyDescent="0.25">
      <c r="A16" t="s">
        <v>2014</v>
      </c>
    </row>
    <row r="18" spans="1:4" x14ac:dyDescent="0.25">
      <c r="A18" t="s">
        <v>1855</v>
      </c>
    </row>
    <row r="19" spans="1:4" x14ac:dyDescent="0.25">
      <c r="A19" t="s">
        <v>1801</v>
      </c>
    </row>
    <row r="20" spans="1:4" x14ac:dyDescent="0.25">
      <c r="A20" t="s">
        <v>1907</v>
      </c>
    </row>
    <row r="21" spans="1:4" x14ac:dyDescent="0.25">
      <c r="A21" t="s">
        <v>1856</v>
      </c>
    </row>
    <row r="23" spans="1:4" x14ac:dyDescent="0.25">
      <c r="A23" t="s">
        <v>484</v>
      </c>
      <c r="B23" s="296" t="s">
        <v>1898</v>
      </c>
      <c r="C23" s="296" t="s">
        <v>1901</v>
      </c>
      <c r="D23" s="296" t="s">
        <v>1857</v>
      </c>
    </row>
    <row r="24" spans="1:4" x14ac:dyDescent="0.25">
      <c r="B24" s="296" t="s">
        <v>1899</v>
      </c>
      <c r="C24" s="296" t="s">
        <v>1902</v>
      </c>
    </row>
    <row r="25" spans="1:4" x14ac:dyDescent="0.25">
      <c r="B25" s="296" t="s">
        <v>1900</v>
      </c>
    </row>
    <row r="26" spans="1:4" x14ac:dyDescent="0.25">
      <c r="A26" t="s">
        <v>485</v>
      </c>
      <c r="B26" s="296">
        <v>15472</v>
      </c>
      <c r="C26" s="296">
        <v>6272</v>
      </c>
      <c r="D26" s="296">
        <v>0.40500000000000003</v>
      </c>
    </row>
    <row r="27" spans="1:4" x14ac:dyDescent="0.25">
      <c r="A27" t="s">
        <v>486</v>
      </c>
      <c r="B27" s="296">
        <v>250</v>
      </c>
      <c r="C27" s="296">
        <v>79</v>
      </c>
      <c r="D27" s="296">
        <v>0.316</v>
      </c>
    </row>
    <row r="28" spans="1:4" x14ac:dyDescent="0.25">
      <c r="A28" t="s">
        <v>487</v>
      </c>
      <c r="B28" s="296" t="s">
        <v>18</v>
      </c>
      <c r="C28" s="296" t="s">
        <v>18</v>
      </c>
      <c r="D28" s="296" t="s">
        <v>18</v>
      </c>
    </row>
    <row r="29" spans="1:4" x14ac:dyDescent="0.25">
      <c r="A29" t="s">
        <v>19</v>
      </c>
      <c r="B29" s="296">
        <v>18</v>
      </c>
      <c r="C29" s="296">
        <v>2</v>
      </c>
      <c r="D29" s="296">
        <v>0.111</v>
      </c>
    </row>
    <row r="30" spans="1:4" x14ac:dyDescent="0.25">
      <c r="A30" t="s">
        <v>20</v>
      </c>
      <c r="B30" s="296">
        <v>185</v>
      </c>
      <c r="C30" s="296">
        <v>86</v>
      </c>
      <c r="D30" s="296">
        <v>0.46500000000000002</v>
      </c>
    </row>
    <row r="31" spans="1:4" x14ac:dyDescent="0.25">
      <c r="A31" t="s">
        <v>21</v>
      </c>
      <c r="B31" s="296">
        <v>35</v>
      </c>
      <c r="C31" s="296">
        <v>18</v>
      </c>
      <c r="D31" s="296">
        <v>0.51400000000000001</v>
      </c>
    </row>
    <row r="32" spans="1:4" x14ac:dyDescent="0.25">
      <c r="A32" t="s">
        <v>22</v>
      </c>
      <c r="B32" s="296">
        <v>15</v>
      </c>
      <c r="C32" s="296">
        <v>5</v>
      </c>
      <c r="D32" s="296">
        <v>0.33300000000000002</v>
      </c>
    </row>
    <row r="33" spans="1:4" x14ac:dyDescent="0.25">
      <c r="A33" t="s">
        <v>23</v>
      </c>
      <c r="B33" s="296">
        <v>288</v>
      </c>
      <c r="C33" s="296">
        <v>98</v>
      </c>
      <c r="D33" s="296">
        <v>0.34</v>
      </c>
    </row>
    <row r="34" spans="1:4" x14ac:dyDescent="0.25">
      <c r="A34" t="s">
        <v>24</v>
      </c>
      <c r="B34" s="296">
        <v>44</v>
      </c>
      <c r="C34" s="296">
        <v>22</v>
      </c>
      <c r="D34" s="296">
        <v>0.5</v>
      </c>
    </row>
    <row r="35" spans="1:4" x14ac:dyDescent="0.25">
      <c r="A35" t="s">
        <v>25</v>
      </c>
      <c r="B35" s="296">
        <v>125</v>
      </c>
      <c r="C35" s="296">
        <v>40</v>
      </c>
      <c r="D35" s="296">
        <v>0.32</v>
      </c>
    </row>
    <row r="36" spans="1:4" x14ac:dyDescent="0.25">
      <c r="A36" t="s">
        <v>26</v>
      </c>
      <c r="B36" s="296">
        <v>391</v>
      </c>
      <c r="C36" s="296">
        <v>128</v>
      </c>
      <c r="D36" s="296">
        <v>0.32700000000000001</v>
      </c>
    </row>
    <row r="37" spans="1:4" x14ac:dyDescent="0.25">
      <c r="A37" t="s">
        <v>27</v>
      </c>
      <c r="B37" s="296">
        <v>19</v>
      </c>
      <c r="C37" s="296">
        <v>10</v>
      </c>
      <c r="D37" s="296">
        <v>0.52600000000000002</v>
      </c>
    </row>
    <row r="38" spans="1:4" x14ac:dyDescent="0.25">
      <c r="A38" t="s">
        <v>28</v>
      </c>
      <c r="B38" s="296">
        <v>74</v>
      </c>
      <c r="C38" s="296">
        <v>29</v>
      </c>
      <c r="D38" s="296">
        <v>0.39200000000000002</v>
      </c>
    </row>
    <row r="39" spans="1:4" x14ac:dyDescent="0.25">
      <c r="A39" t="s">
        <v>29</v>
      </c>
      <c r="B39" s="296">
        <v>136</v>
      </c>
      <c r="C39" s="296">
        <v>55</v>
      </c>
      <c r="D39" s="296">
        <v>0.40400000000000003</v>
      </c>
    </row>
    <row r="40" spans="1:4" x14ac:dyDescent="0.25">
      <c r="A40" t="s">
        <v>30</v>
      </c>
      <c r="B40" s="296">
        <v>2</v>
      </c>
      <c r="C40" s="296">
        <v>1</v>
      </c>
      <c r="D40" s="296">
        <v>0.5</v>
      </c>
    </row>
    <row r="41" spans="1:4" x14ac:dyDescent="0.25">
      <c r="A41" t="s">
        <v>31</v>
      </c>
      <c r="B41" s="296">
        <v>421</v>
      </c>
      <c r="C41" s="296">
        <v>150</v>
      </c>
      <c r="D41" s="296">
        <v>0.35599999999999998</v>
      </c>
    </row>
    <row r="42" spans="1:4" x14ac:dyDescent="0.25">
      <c r="A42" t="s">
        <v>32</v>
      </c>
      <c r="B42" s="296">
        <v>137</v>
      </c>
      <c r="C42" s="296">
        <v>52</v>
      </c>
      <c r="D42" s="296">
        <v>0.38</v>
      </c>
    </row>
    <row r="43" spans="1:4" x14ac:dyDescent="0.25">
      <c r="A43" t="s">
        <v>33</v>
      </c>
      <c r="B43" s="296">
        <v>38</v>
      </c>
      <c r="C43" s="296">
        <v>5</v>
      </c>
      <c r="D43" s="296">
        <v>0.13200000000000001</v>
      </c>
    </row>
    <row r="44" spans="1:4" x14ac:dyDescent="0.25">
      <c r="A44" t="s">
        <v>34</v>
      </c>
      <c r="B44" s="296">
        <v>23</v>
      </c>
      <c r="C44" s="296">
        <v>12</v>
      </c>
      <c r="D44" s="296">
        <v>0.52200000000000002</v>
      </c>
    </row>
    <row r="45" spans="1:4" x14ac:dyDescent="0.25">
      <c r="A45" t="s">
        <v>35</v>
      </c>
      <c r="B45" s="296">
        <v>4668</v>
      </c>
      <c r="C45" s="296">
        <v>2011</v>
      </c>
      <c r="D45" s="296">
        <v>0.43099999999999999</v>
      </c>
    </row>
    <row r="46" spans="1:4" x14ac:dyDescent="0.25">
      <c r="A46" t="s">
        <v>36</v>
      </c>
      <c r="B46" s="296">
        <v>104</v>
      </c>
      <c r="C46" s="296">
        <v>45</v>
      </c>
      <c r="D46" s="296">
        <v>0.433</v>
      </c>
    </row>
    <row r="47" spans="1:4" x14ac:dyDescent="0.25">
      <c r="A47" t="s">
        <v>37</v>
      </c>
      <c r="B47" s="296">
        <v>36</v>
      </c>
      <c r="C47" s="296">
        <v>17</v>
      </c>
      <c r="D47" s="296">
        <v>0.47199999999999998</v>
      </c>
    </row>
    <row r="48" spans="1:4" x14ac:dyDescent="0.25">
      <c r="A48" t="s">
        <v>38</v>
      </c>
      <c r="B48" s="296">
        <v>9</v>
      </c>
      <c r="C48" s="296">
        <v>8</v>
      </c>
      <c r="D48" s="296">
        <v>0.88900000000000001</v>
      </c>
    </row>
    <row r="49" spans="1:4" x14ac:dyDescent="0.25">
      <c r="A49" t="s">
        <v>39</v>
      </c>
      <c r="B49" s="296">
        <v>101</v>
      </c>
      <c r="C49" s="296">
        <v>35</v>
      </c>
      <c r="D49" s="296">
        <v>0.34699999999999998</v>
      </c>
    </row>
    <row r="50" spans="1:4" x14ac:dyDescent="0.25">
      <c r="A50" t="s">
        <v>40</v>
      </c>
      <c r="B50" s="296">
        <v>239</v>
      </c>
      <c r="C50" s="296">
        <v>128</v>
      </c>
      <c r="D50" s="296">
        <v>0.53600000000000003</v>
      </c>
    </row>
    <row r="51" spans="1:4" x14ac:dyDescent="0.25">
      <c r="A51" t="s">
        <v>41</v>
      </c>
      <c r="B51" s="296">
        <v>5</v>
      </c>
      <c r="C51" s="296">
        <v>2</v>
      </c>
      <c r="D51" s="296">
        <v>0.4</v>
      </c>
    </row>
    <row r="52" spans="1:4" x14ac:dyDescent="0.25">
      <c r="A52" t="s">
        <v>42</v>
      </c>
      <c r="B52" s="296" t="s">
        <v>18</v>
      </c>
      <c r="C52" s="296" t="s">
        <v>18</v>
      </c>
      <c r="D52" s="296" t="s">
        <v>18</v>
      </c>
    </row>
    <row r="53" spans="1:4" x14ac:dyDescent="0.25">
      <c r="A53" t="s">
        <v>43</v>
      </c>
      <c r="B53" s="296">
        <v>111</v>
      </c>
      <c r="C53" s="296">
        <v>15</v>
      </c>
      <c r="D53" s="296">
        <v>0.13500000000000001</v>
      </c>
    </row>
    <row r="54" spans="1:4" x14ac:dyDescent="0.25">
      <c r="A54" t="s">
        <v>44</v>
      </c>
      <c r="B54" s="296">
        <v>47</v>
      </c>
      <c r="C54" s="296">
        <v>14</v>
      </c>
      <c r="D54" s="296">
        <v>0.29799999999999999</v>
      </c>
    </row>
    <row r="55" spans="1:4" x14ac:dyDescent="0.25">
      <c r="A55" t="s">
        <v>45</v>
      </c>
      <c r="B55" s="296">
        <v>30</v>
      </c>
      <c r="C55" s="296">
        <v>9</v>
      </c>
      <c r="D55" s="296">
        <v>0.3</v>
      </c>
    </row>
    <row r="56" spans="1:4" x14ac:dyDescent="0.25">
      <c r="A56" t="s">
        <v>46</v>
      </c>
      <c r="B56" s="296">
        <v>482</v>
      </c>
      <c r="C56" s="296">
        <v>154</v>
      </c>
      <c r="D56" s="296">
        <v>0.32</v>
      </c>
    </row>
    <row r="57" spans="1:4" x14ac:dyDescent="0.25">
      <c r="A57" t="s">
        <v>47</v>
      </c>
      <c r="B57" s="296">
        <v>145</v>
      </c>
      <c r="C57" s="296">
        <v>69</v>
      </c>
      <c r="D57" s="296">
        <v>0.47599999999999998</v>
      </c>
    </row>
    <row r="58" spans="1:4" x14ac:dyDescent="0.25">
      <c r="A58" t="s">
        <v>48</v>
      </c>
      <c r="B58" s="296">
        <v>13</v>
      </c>
      <c r="C58" s="296">
        <v>9</v>
      </c>
      <c r="D58" s="296">
        <v>0.69199999999999995</v>
      </c>
    </row>
    <row r="59" spans="1:4" x14ac:dyDescent="0.25">
      <c r="A59" t="s">
        <v>49</v>
      </c>
      <c r="B59" s="296">
        <v>1327</v>
      </c>
      <c r="C59" s="296">
        <v>600</v>
      </c>
      <c r="D59" s="296">
        <v>0.45200000000000001</v>
      </c>
    </row>
    <row r="60" spans="1:4" x14ac:dyDescent="0.25">
      <c r="A60" t="s">
        <v>50</v>
      </c>
      <c r="B60" s="296">
        <v>735</v>
      </c>
      <c r="C60" s="296">
        <v>415</v>
      </c>
      <c r="D60" s="296">
        <v>0.56499999999999995</v>
      </c>
    </row>
    <row r="61" spans="1:4" x14ac:dyDescent="0.25">
      <c r="A61" t="s">
        <v>51</v>
      </c>
      <c r="B61" s="296">
        <v>38</v>
      </c>
      <c r="C61" s="296">
        <v>15</v>
      </c>
      <c r="D61" s="296">
        <v>0.39500000000000002</v>
      </c>
    </row>
    <row r="62" spans="1:4" x14ac:dyDescent="0.25">
      <c r="A62" t="s">
        <v>52</v>
      </c>
      <c r="B62" s="296">
        <v>1105</v>
      </c>
      <c r="C62" s="296">
        <v>353</v>
      </c>
      <c r="D62" s="296">
        <v>0.31900000000000001</v>
      </c>
    </row>
    <row r="63" spans="1:4" x14ac:dyDescent="0.25">
      <c r="A63" t="s">
        <v>53</v>
      </c>
      <c r="B63" s="296">
        <v>1011</v>
      </c>
      <c r="C63" s="296">
        <v>389</v>
      </c>
      <c r="D63" s="296">
        <v>0.38500000000000001</v>
      </c>
    </row>
    <row r="64" spans="1:4" x14ac:dyDescent="0.25">
      <c r="A64" t="s">
        <v>54</v>
      </c>
      <c r="B64" s="296">
        <v>210</v>
      </c>
      <c r="C64" s="296">
        <v>73</v>
      </c>
      <c r="D64" s="296">
        <v>0.34799999999999998</v>
      </c>
    </row>
    <row r="65" spans="1:4" x14ac:dyDescent="0.25">
      <c r="A65" t="s">
        <v>55</v>
      </c>
      <c r="B65" s="296">
        <v>311</v>
      </c>
      <c r="C65" s="296">
        <v>68</v>
      </c>
      <c r="D65" s="296">
        <v>0.219</v>
      </c>
    </row>
    <row r="66" spans="1:4" x14ac:dyDescent="0.25">
      <c r="A66" t="s">
        <v>56</v>
      </c>
      <c r="B66" s="296">
        <v>109</v>
      </c>
      <c r="C66" s="296">
        <v>36</v>
      </c>
      <c r="D66" s="296">
        <v>0.33</v>
      </c>
    </row>
    <row r="67" spans="1:4" x14ac:dyDescent="0.25">
      <c r="A67" t="s">
        <v>57</v>
      </c>
      <c r="B67" s="296">
        <v>96</v>
      </c>
      <c r="C67" s="296">
        <v>52</v>
      </c>
      <c r="D67" s="296">
        <v>0.54200000000000004</v>
      </c>
    </row>
    <row r="68" spans="1:4" x14ac:dyDescent="0.25">
      <c r="A68" t="s">
        <v>58</v>
      </c>
      <c r="B68" s="296">
        <v>145</v>
      </c>
      <c r="C68" s="296">
        <v>46</v>
      </c>
      <c r="D68" s="296">
        <v>0.317</v>
      </c>
    </row>
    <row r="69" spans="1:4" x14ac:dyDescent="0.25">
      <c r="A69" t="s">
        <v>59</v>
      </c>
      <c r="B69" s="296">
        <v>399</v>
      </c>
      <c r="C69" s="296">
        <v>189</v>
      </c>
      <c r="D69" s="296">
        <v>0.47399999999999998</v>
      </c>
    </row>
    <row r="70" spans="1:4" x14ac:dyDescent="0.25">
      <c r="A70" t="s">
        <v>60</v>
      </c>
      <c r="B70" s="296">
        <v>87</v>
      </c>
      <c r="C70" s="296">
        <v>24</v>
      </c>
      <c r="D70" s="296">
        <v>0.27600000000000002</v>
      </c>
    </row>
    <row r="71" spans="1:4" x14ac:dyDescent="0.25">
      <c r="A71" t="s">
        <v>61</v>
      </c>
      <c r="B71" s="296">
        <v>161</v>
      </c>
      <c r="C71" s="296">
        <v>48</v>
      </c>
      <c r="D71" s="296">
        <v>0.29799999999999999</v>
      </c>
    </row>
    <row r="72" spans="1:4" x14ac:dyDescent="0.25">
      <c r="A72" t="s">
        <v>62</v>
      </c>
      <c r="B72" s="296" t="s">
        <v>18</v>
      </c>
      <c r="C72" s="296" t="s">
        <v>18</v>
      </c>
      <c r="D72" s="296" t="s">
        <v>18</v>
      </c>
    </row>
    <row r="73" spans="1:4" x14ac:dyDescent="0.25">
      <c r="A73" t="s">
        <v>63</v>
      </c>
      <c r="B73" s="296">
        <v>48</v>
      </c>
      <c r="C73" s="296">
        <v>29</v>
      </c>
      <c r="D73" s="296">
        <v>0.60399999999999998</v>
      </c>
    </row>
    <row r="74" spans="1:4" x14ac:dyDescent="0.25">
      <c r="A74" t="s">
        <v>64</v>
      </c>
      <c r="B74" s="296">
        <v>140</v>
      </c>
      <c r="C74" s="296">
        <v>56</v>
      </c>
      <c r="D74" s="296">
        <v>0.4</v>
      </c>
    </row>
    <row r="75" spans="1:4" x14ac:dyDescent="0.25">
      <c r="A75" t="s">
        <v>65</v>
      </c>
      <c r="B75" s="296">
        <v>141</v>
      </c>
      <c r="C75" s="296">
        <v>53</v>
      </c>
      <c r="D75" s="296">
        <v>0.376</v>
      </c>
    </row>
    <row r="76" spans="1:4" x14ac:dyDescent="0.25">
      <c r="A76" t="s">
        <v>66</v>
      </c>
      <c r="B76" s="296">
        <v>235</v>
      </c>
      <c r="C76" s="296">
        <v>71</v>
      </c>
      <c r="D76" s="296">
        <v>0.30199999999999999</v>
      </c>
    </row>
    <row r="77" spans="1:4" x14ac:dyDescent="0.25">
      <c r="A77" t="s">
        <v>67</v>
      </c>
      <c r="B77" s="296">
        <v>44</v>
      </c>
      <c r="C77" s="296">
        <v>16</v>
      </c>
      <c r="D77" s="296">
        <v>0.36399999999999999</v>
      </c>
    </row>
    <row r="78" spans="1:4" x14ac:dyDescent="0.25">
      <c r="A78" t="s">
        <v>68</v>
      </c>
      <c r="B78" s="296">
        <v>102</v>
      </c>
      <c r="C78" s="296">
        <v>60</v>
      </c>
      <c r="D78" s="296">
        <v>0.58799999999999997</v>
      </c>
    </row>
    <row r="79" spans="1:4" x14ac:dyDescent="0.25">
      <c r="A79" t="s">
        <v>69</v>
      </c>
      <c r="B79" s="296">
        <v>34</v>
      </c>
      <c r="C79" s="296">
        <v>13</v>
      </c>
      <c r="D79" s="296">
        <v>0.38200000000000001</v>
      </c>
    </row>
    <row r="80" spans="1:4" x14ac:dyDescent="0.25">
      <c r="A80" t="s">
        <v>70</v>
      </c>
      <c r="B80" s="296">
        <v>298</v>
      </c>
      <c r="C80" s="296">
        <v>115</v>
      </c>
      <c r="D80" s="296">
        <v>0.38600000000000001</v>
      </c>
    </row>
    <row r="81" spans="1:4" x14ac:dyDescent="0.25">
      <c r="A81" t="s">
        <v>71</v>
      </c>
      <c r="B81" s="296">
        <v>32</v>
      </c>
      <c r="C81" s="296">
        <v>17</v>
      </c>
      <c r="D81" s="296">
        <v>0.53100000000000003</v>
      </c>
    </row>
    <row r="82" spans="1:4" x14ac:dyDescent="0.25">
      <c r="A82" t="s">
        <v>72</v>
      </c>
      <c r="B82" s="296">
        <v>307</v>
      </c>
      <c r="C82" s="296">
        <v>153</v>
      </c>
      <c r="D82" s="296">
        <v>0.498</v>
      </c>
    </row>
    <row r="83" spans="1:4" x14ac:dyDescent="0.25">
      <c r="A83" t="s">
        <v>73</v>
      </c>
      <c r="B83" s="296">
        <v>98</v>
      </c>
      <c r="C83" s="296">
        <v>35</v>
      </c>
      <c r="D83" s="296">
        <v>0.35699999999999998</v>
      </c>
    </row>
    <row r="84" spans="1:4" x14ac:dyDescent="0.25">
      <c r="A84" t="s">
        <v>74</v>
      </c>
      <c r="B84" s="296">
        <v>68</v>
      </c>
      <c r="C84" s="296">
        <v>38</v>
      </c>
      <c r="D84" s="296">
        <v>0.55900000000000005</v>
      </c>
    </row>
    <row r="85" spans="1:4" x14ac:dyDescent="0.25">
      <c r="A85" t="s">
        <v>182</v>
      </c>
      <c r="B85" s="296" t="s">
        <v>18</v>
      </c>
      <c r="C85" s="296" t="s">
        <v>18</v>
      </c>
      <c r="D85" s="296" t="s">
        <v>18</v>
      </c>
    </row>
    <row r="87" spans="1:4" x14ac:dyDescent="0.25">
      <c r="A87" t="s">
        <v>2004</v>
      </c>
    </row>
    <row r="89" spans="1:4" x14ac:dyDescent="0.25">
      <c r="A89" t="s">
        <v>2011</v>
      </c>
    </row>
    <row r="103" spans="1:1" x14ac:dyDescent="0.25">
      <c r="A103" t="s">
        <v>1985</v>
      </c>
    </row>
    <row r="105" spans="1:1" x14ac:dyDescent="0.25">
      <c r="A105" s="636">
        <v>42610.590011574073</v>
      </c>
    </row>
  </sheetData>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1907</v>
      </c>
    </row>
    <row r="23" spans="1:8" x14ac:dyDescent="0.25">
      <c r="A23" t="s">
        <v>1859</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0.2</v>
      </c>
      <c r="C29" s="638">
        <v>0.3</v>
      </c>
      <c r="D29" s="638">
        <v>1.8</v>
      </c>
      <c r="E29" s="638">
        <v>4.8</v>
      </c>
      <c r="F29" s="638">
        <v>9.5</v>
      </c>
      <c r="G29" s="638">
        <v>13.6</v>
      </c>
      <c r="H29" s="638">
        <v>16.899999999999999</v>
      </c>
    </row>
    <row r="30" spans="1:8" x14ac:dyDescent="0.25">
      <c r="A30" t="s">
        <v>486</v>
      </c>
      <c r="B30" s="638" t="s">
        <v>18</v>
      </c>
      <c r="C30" s="638" t="s">
        <v>18</v>
      </c>
      <c r="D30" s="638">
        <v>0.4</v>
      </c>
      <c r="E30" s="638">
        <v>4</v>
      </c>
      <c r="F30" s="638">
        <v>6</v>
      </c>
      <c r="G30" s="638">
        <v>11.6</v>
      </c>
      <c r="H30" s="638">
        <v>15.6</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t="s">
        <v>18</v>
      </c>
      <c r="C32" s="638" t="s">
        <v>18</v>
      </c>
      <c r="D32" s="638" t="s">
        <v>18</v>
      </c>
      <c r="E32" s="638">
        <v>11.1</v>
      </c>
      <c r="F32" s="638">
        <v>33.299999999999997</v>
      </c>
      <c r="G32" s="638">
        <v>33.299999999999997</v>
      </c>
      <c r="H32" s="638">
        <v>33.299999999999997</v>
      </c>
    </row>
    <row r="33" spans="1:8" x14ac:dyDescent="0.25">
      <c r="A33" t="s">
        <v>20</v>
      </c>
      <c r="B33" s="638" t="s">
        <v>18</v>
      </c>
      <c r="C33" s="638" t="s">
        <v>18</v>
      </c>
      <c r="D33" s="638">
        <v>2.2000000000000002</v>
      </c>
      <c r="E33" s="638">
        <v>2.7</v>
      </c>
      <c r="F33" s="638">
        <v>9.6999999999999993</v>
      </c>
      <c r="G33" s="638">
        <v>12.4</v>
      </c>
      <c r="H33" s="638">
        <v>17.8</v>
      </c>
    </row>
    <row r="34" spans="1:8" x14ac:dyDescent="0.25">
      <c r="A34" t="s">
        <v>21</v>
      </c>
      <c r="B34" s="638" t="s">
        <v>18</v>
      </c>
      <c r="C34" s="638" t="s">
        <v>18</v>
      </c>
      <c r="D34" s="638">
        <v>2.9</v>
      </c>
      <c r="E34" s="638">
        <v>2.9</v>
      </c>
      <c r="F34" s="638">
        <v>5.7</v>
      </c>
      <c r="G34" s="638">
        <v>5.7</v>
      </c>
      <c r="H34" s="638">
        <v>5.7</v>
      </c>
    </row>
    <row r="35" spans="1:8" x14ac:dyDescent="0.25">
      <c r="A35" t="s">
        <v>22</v>
      </c>
      <c r="B35" s="638" t="s">
        <v>18</v>
      </c>
      <c r="C35" s="638" t="s">
        <v>18</v>
      </c>
      <c r="D35" s="638" t="s">
        <v>18</v>
      </c>
      <c r="E35" s="638" t="s">
        <v>18</v>
      </c>
      <c r="F35" s="638" t="s">
        <v>18</v>
      </c>
      <c r="G35" s="638" t="s">
        <v>18</v>
      </c>
      <c r="H35" s="638" t="s">
        <v>18</v>
      </c>
    </row>
    <row r="36" spans="1:8" x14ac:dyDescent="0.25">
      <c r="A36" t="s">
        <v>23</v>
      </c>
      <c r="B36" s="638">
        <v>0.3</v>
      </c>
      <c r="C36" s="638">
        <v>0.3</v>
      </c>
      <c r="D36" s="638">
        <v>1.7</v>
      </c>
      <c r="E36" s="638">
        <v>3.5</v>
      </c>
      <c r="F36" s="638">
        <v>8</v>
      </c>
      <c r="G36" s="638">
        <v>15.6</v>
      </c>
      <c r="H36" s="638">
        <v>19.399999999999999</v>
      </c>
    </row>
    <row r="37" spans="1:8" x14ac:dyDescent="0.25">
      <c r="A37" t="s">
        <v>24</v>
      </c>
      <c r="B37" s="638" t="s">
        <v>18</v>
      </c>
      <c r="C37" s="638" t="s">
        <v>18</v>
      </c>
      <c r="D37" s="638">
        <v>6.8</v>
      </c>
      <c r="E37" s="638">
        <v>18.2</v>
      </c>
      <c r="F37" s="638">
        <v>45.5</v>
      </c>
      <c r="G37" s="638">
        <v>47.7</v>
      </c>
      <c r="H37" s="638">
        <v>50</v>
      </c>
    </row>
    <row r="38" spans="1:8" x14ac:dyDescent="0.25">
      <c r="A38" t="s">
        <v>25</v>
      </c>
      <c r="B38" s="638" t="s">
        <v>18</v>
      </c>
      <c r="C38" s="638" t="s">
        <v>18</v>
      </c>
      <c r="D38" s="638" t="s">
        <v>18</v>
      </c>
      <c r="E38" s="638">
        <v>1.6</v>
      </c>
      <c r="F38" s="638">
        <v>7.2</v>
      </c>
      <c r="G38" s="638">
        <v>11.2</v>
      </c>
      <c r="H38" s="638">
        <v>12.8</v>
      </c>
    </row>
    <row r="39" spans="1:8" x14ac:dyDescent="0.25">
      <c r="A39" t="s">
        <v>26</v>
      </c>
      <c r="B39" s="638">
        <v>0.3</v>
      </c>
      <c r="C39" s="638">
        <v>0.5</v>
      </c>
      <c r="D39" s="638">
        <v>3.3</v>
      </c>
      <c r="E39" s="638">
        <v>6.1</v>
      </c>
      <c r="F39" s="638">
        <v>15.1</v>
      </c>
      <c r="G39" s="638">
        <v>20.2</v>
      </c>
      <c r="H39" s="638">
        <v>23.5</v>
      </c>
    </row>
    <row r="40" spans="1:8" x14ac:dyDescent="0.25">
      <c r="A40" t="s">
        <v>27</v>
      </c>
      <c r="B40" s="638" t="s">
        <v>18</v>
      </c>
      <c r="C40" s="638" t="s">
        <v>18</v>
      </c>
      <c r="D40" s="638" t="s">
        <v>18</v>
      </c>
      <c r="E40" s="638" t="s">
        <v>18</v>
      </c>
      <c r="F40" s="638">
        <v>5.3</v>
      </c>
      <c r="G40" s="638">
        <v>10.5</v>
      </c>
      <c r="H40" s="638">
        <v>10.5</v>
      </c>
    </row>
    <row r="41" spans="1:8" x14ac:dyDescent="0.25">
      <c r="A41" t="s">
        <v>28</v>
      </c>
      <c r="B41" s="638" t="s">
        <v>18</v>
      </c>
      <c r="C41" s="638" t="s">
        <v>18</v>
      </c>
      <c r="D41" s="638">
        <v>5.4</v>
      </c>
      <c r="E41" s="638">
        <v>8.1</v>
      </c>
      <c r="F41" s="638">
        <v>16.2</v>
      </c>
      <c r="G41" s="638">
        <v>23</v>
      </c>
      <c r="H41" s="638">
        <v>33.799999999999997</v>
      </c>
    </row>
    <row r="42" spans="1:8" x14ac:dyDescent="0.25">
      <c r="A42" t="s">
        <v>29</v>
      </c>
      <c r="B42" s="638" t="s">
        <v>18</v>
      </c>
      <c r="C42" s="638" t="s">
        <v>18</v>
      </c>
      <c r="D42" s="638">
        <v>0.7</v>
      </c>
      <c r="E42" s="638">
        <v>0.7</v>
      </c>
      <c r="F42" s="638">
        <v>3.7</v>
      </c>
      <c r="G42" s="638">
        <v>6.6</v>
      </c>
      <c r="H42" s="638">
        <v>8.1</v>
      </c>
    </row>
    <row r="43" spans="1:8" x14ac:dyDescent="0.25">
      <c r="A43" t="s">
        <v>30</v>
      </c>
      <c r="B43" s="638" t="s">
        <v>18</v>
      </c>
      <c r="C43" s="638" t="s">
        <v>18</v>
      </c>
      <c r="D43" s="638" t="s">
        <v>18</v>
      </c>
      <c r="E43" s="638" t="s">
        <v>18</v>
      </c>
      <c r="F43" s="638" t="s">
        <v>18</v>
      </c>
      <c r="G43" s="638">
        <v>50</v>
      </c>
      <c r="H43" s="638">
        <v>50</v>
      </c>
    </row>
    <row r="44" spans="1:8" x14ac:dyDescent="0.25">
      <c r="A44" t="s">
        <v>31</v>
      </c>
      <c r="B44" s="638">
        <v>0.2</v>
      </c>
      <c r="C44" s="638">
        <v>0.2</v>
      </c>
      <c r="D44" s="638">
        <v>3.6</v>
      </c>
      <c r="E44" s="638">
        <v>10.5</v>
      </c>
      <c r="F44" s="638">
        <v>21.6</v>
      </c>
      <c r="G44" s="638">
        <v>31.1</v>
      </c>
      <c r="H44" s="638">
        <v>32.1</v>
      </c>
    </row>
    <row r="45" spans="1:8" x14ac:dyDescent="0.25">
      <c r="A45" t="s">
        <v>32</v>
      </c>
      <c r="B45" s="638" t="s">
        <v>18</v>
      </c>
      <c r="C45" s="638" t="s">
        <v>18</v>
      </c>
      <c r="D45" s="638">
        <v>0.7</v>
      </c>
      <c r="E45" s="638">
        <v>6.6</v>
      </c>
      <c r="F45" s="638">
        <v>13.1</v>
      </c>
      <c r="G45" s="638">
        <v>20.399999999999999</v>
      </c>
      <c r="H45" s="638">
        <v>21.9</v>
      </c>
    </row>
    <row r="46" spans="1:8" x14ac:dyDescent="0.25">
      <c r="A46" t="s">
        <v>33</v>
      </c>
      <c r="B46" s="638">
        <v>2.6</v>
      </c>
      <c r="C46" s="638">
        <v>5.3</v>
      </c>
      <c r="D46" s="638">
        <v>5.3</v>
      </c>
      <c r="E46" s="638">
        <v>7.9</v>
      </c>
      <c r="F46" s="638">
        <v>7.9</v>
      </c>
      <c r="G46" s="638">
        <v>26.3</v>
      </c>
      <c r="H46" s="638">
        <v>36.799999999999997</v>
      </c>
    </row>
    <row r="47" spans="1:8" x14ac:dyDescent="0.25">
      <c r="A47" t="s">
        <v>34</v>
      </c>
      <c r="B47" s="638" t="s">
        <v>18</v>
      </c>
      <c r="C47" s="638" t="s">
        <v>18</v>
      </c>
      <c r="D47" s="638" t="s">
        <v>18</v>
      </c>
      <c r="E47" s="638" t="s">
        <v>18</v>
      </c>
      <c r="F47" s="638">
        <v>13</v>
      </c>
      <c r="G47" s="638">
        <v>21.7</v>
      </c>
      <c r="H47" s="638">
        <v>26.1</v>
      </c>
    </row>
    <row r="48" spans="1:8" x14ac:dyDescent="0.25">
      <c r="A48" t="s">
        <v>35</v>
      </c>
      <c r="B48" s="638">
        <v>0.1</v>
      </c>
      <c r="C48" s="638">
        <v>0.1</v>
      </c>
      <c r="D48" s="638">
        <v>0.7</v>
      </c>
      <c r="E48" s="638">
        <v>2.2000000000000002</v>
      </c>
      <c r="F48" s="638">
        <v>4.8</v>
      </c>
      <c r="G48" s="638">
        <v>7</v>
      </c>
      <c r="H48" s="638">
        <v>9.1</v>
      </c>
    </row>
    <row r="49" spans="1:8" x14ac:dyDescent="0.25">
      <c r="A49" t="s">
        <v>36</v>
      </c>
      <c r="B49" s="638" t="s">
        <v>18</v>
      </c>
      <c r="C49" s="638" t="s">
        <v>18</v>
      </c>
      <c r="D49" s="638">
        <v>1</v>
      </c>
      <c r="E49" s="638">
        <v>1</v>
      </c>
      <c r="F49" s="638">
        <v>4.8</v>
      </c>
      <c r="G49" s="638">
        <v>8.6999999999999993</v>
      </c>
      <c r="H49" s="638">
        <v>8.6999999999999993</v>
      </c>
    </row>
    <row r="50" spans="1:8" x14ac:dyDescent="0.25">
      <c r="A50" t="s">
        <v>37</v>
      </c>
      <c r="B50" s="638" t="s">
        <v>18</v>
      </c>
      <c r="C50" s="638" t="s">
        <v>18</v>
      </c>
      <c r="D50" s="638" t="s">
        <v>18</v>
      </c>
      <c r="E50" s="638">
        <v>5.6</v>
      </c>
      <c r="F50" s="638">
        <v>19.399999999999999</v>
      </c>
      <c r="G50" s="638">
        <v>33.299999999999997</v>
      </c>
      <c r="H50" s="638">
        <v>33.299999999999997</v>
      </c>
    </row>
    <row r="51" spans="1:8" x14ac:dyDescent="0.25">
      <c r="A51" t="s">
        <v>38</v>
      </c>
      <c r="B51" s="638" t="s">
        <v>18</v>
      </c>
      <c r="C51" s="638" t="s">
        <v>18</v>
      </c>
      <c r="D51" s="638" t="s">
        <v>18</v>
      </c>
      <c r="E51" s="638" t="s">
        <v>18</v>
      </c>
      <c r="F51" s="638" t="s">
        <v>18</v>
      </c>
      <c r="G51" s="638" t="s">
        <v>18</v>
      </c>
      <c r="H51" s="638" t="s">
        <v>18</v>
      </c>
    </row>
    <row r="52" spans="1:8" x14ac:dyDescent="0.25">
      <c r="A52" t="s">
        <v>39</v>
      </c>
      <c r="B52" s="638">
        <v>1</v>
      </c>
      <c r="C52" s="638">
        <v>1</v>
      </c>
      <c r="D52" s="638">
        <v>3</v>
      </c>
      <c r="E52" s="638">
        <v>4</v>
      </c>
      <c r="F52" s="638">
        <v>8.9</v>
      </c>
      <c r="G52" s="638">
        <v>12.9</v>
      </c>
      <c r="H52" s="638">
        <v>13.9</v>
      </c>
    </row>
    <row r="53" spans="1:8" x14ac:dyDescent="0.25">
      <c r="A53" t="s">
        <v>40</v>
      </c>
      <c r="B53" s="638" t="s">
        <v>18</v>
      </c>
      <c r="C53" s="638" t="s">
        <v>18</v>
      </c>
      <c r="D53" s="638">
        <v>4.2</v>
      </c>
      <c r="E53" s="638">
        <v>9.1999999999999993</v>
      </c>
      <c r="F53" s="638">
        <v>11.7</v>
      </c>
      <c r="G53" s="638">
        <v>18.8</v>
      </c>
      <c r="H53" s="638">
        <v>18.8</v>
      </c>
    </row>
    <row r="54" spans="1:8" x14ac:dyDescent="0.25">
      <c r="A54" t="s">
        <v>41</v>
      </c>
      <c r="B54" s="638" t="s">
        <v>18</v>
      </c>
      <c r="C54" s="638" t="s">
        <v>18</v>
      </c>
      <c r="D54" s="638" t="s">
        <v>18</v>
      </c>
      <c r="E54" s="638" t="s">
        <v>18</v>
      </c>
      <c r="F54" s="638" t="s">
        <v>18</v>
      </c>
      <c r="G54" s="638" t="s">
        <v>18</v>
      </c>
      <c r="H54" s="638" t="s">
        <v>18</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t="s">
        <v>18</v>
      </c>
      <c r="C56" s="638" t="s">
        <v>18</v>
      </c>
      <c r="D56" s="638">
        <v>1.8</v>
      </c>
      <c r="E56" s="638">
        <v>9</v>
      </c>
      <c r="F56" s="638">
        <v>17.100000000000001</v>
      </c>
      <c r="G56" s="638">
        <v>33.299999999999997</v>
      </c>
      <c r="H56" s="638">
        <v>39.6</v>
      </c>
    </row>
    <row r="57" spans="1:8" x14ac:dyDescent="0.25">
      <c r="A57" t="s">
        <v>44</v>
      </c>
      <c r="B57" s="638" t="s">
        <v>18</v>
      </c>
      <c r="C57" s="638" t="s">
        <v>18</v>
      </c>
      <c r="D57" s="638" t="s">
        <v>18</v>
      </c>
      <c r="E57" s="638">
        <v>8.5</v>
      </c>
      <c r="F57" s="638">
        <v>14.9</v>
      </c>
      <c r="G57" s="638">
        <v>21.3</v>
      </c>
      <c r="H57" s="638">
        <v>31.9</v>
      </c>
    </row>
    <row r="58" spans="1:8" x14ac:dyDescent="0.25">
      <c r="A58" t="s">
        <v>45</v>
      </c>
      <c r="B58" s="638" t="s">
        <v>18</v>
      </c>
      <c r="C58" s="638" t="s">
        <v>18</v>
      </c>
      <c r="D58" s="638" t="s">
        <v>18</v>
      </c>
      <c r="E58" s="638">
        <v>3.3</v>
      </c>
      <c r="F58" s="638">
        <v>10</v>
      </c>
      <c r="G58" s="638">
        <v>10</v>
      </c>
      <c r="H58" s="638">
        <v>13.3</v>
      </c>
    </row>
    <row r="59" spans="1:8" x14ac:dyDescent="0.25">
      <c r="A59" t="s">
        <v>46</v>
      </c>
      <c r="B59" s="638">
        <v>0.2</v>
      </c>
      <c r="C59" s="638">
        <v>0.2</v>
      </c>
      <c r="D59" s="638">
        <v>2.2999999999999998</v>
      </c>
      <c r="E59" s="638">
        <v>5.6</v>
      </c>
      <c r="F59" s="638">
        <v>13.1</v>
      </c>
      <c r="G59" s="638">
        <v>17.600000000000001</v>
      </c>
      <c r="H59" s="638">
        <v>23.9</v>
      </c>
    </row>
    <row r="60" spans="1:8" x14ac:dyDescent="0.25">
      <c r="A60" t="s">
        <v>47</v>
      </c>
      <c r="B60" s="638" t="s">
        <v>18</v>
      </c>
      <c r="C60" s="638" t="s">
        <v>18</v>
      </c>
      <c r="D60" s="638">
        <v>2.8</v>
      </c>
      <c r="E60" s="638">
        <v>4.8</v>
      </c>
      <c r="F60" s="638">
        <v>11</v>
      </c>
      <c r="G60" s="638">
        <v>16.600000000000001</v>
      </c>
      <c r="H60" s="638">
        <v>19.3</v>
      </c>
    </row>
    <row r="61" spans="1:8" x14ac:dyDescent="0.25">
      <c r="A61" t="s">
        <v>48</v>
      </c>
      <c r="B61" s="638" t="s">
        <v>18</v>
      </c>
      <c r="C61" s="638" t="s">
        <v>18</v>
      </c>
      <c r="D61" s="638" t="s">
        <v>18</v>
      </c>
      <c r="E61" s="638" t="s">
        <v>18</v>
      </c>
      <c r="F61" s="638" t="s">
        <v>18</v>
      </c>
      <c r="G61" s="638">
        <v>7.7</v>
      </c>
      <c r="H61" s="638">
        <v>7.7</v>
      </c>
    </row>
    <row r="62" spans="1:8" x14ac:dyDescent="0.25">
      <c r="A62" t="s">
        <v>49</v>
      </c>
      <c r="B62" s="638">
        <v>0.4</v>
      </c>
      <c r="C62" s="638">
        <v>0.4</v>
      </c>
      <c r="D62" s="638">
        <v>1.4</v>
      </c>
      <c r="E62" s="638">
        <v>4.4000000000000004</v>
      </c>
      <c r="F62" s="638">
        <v>9.1999999999999993</v>
      </c>
      <c r="G62" s="638">
        <v>11.9</v>
      </c>
      <c r="H62" s="638">
        <v>15.2</v>
      </c>
    </row>
    <row r="63" spans="1:8" x14ac:dyDescent="0.25">
      <c r="A63" t="s">
        <v>50</v>
      </c>
      <c r="B63" s="638">
        <v>0.4</v>
      </c>
      <c r="C63" s="638">
        <v>0.4</v>
      </c>
      <c r="D63" s="638">
        <v>3.9</v>
      </c>
      <c r="E63" s="638">
        <v>10.7</v>
      </c>
      <c r="F63" s="638">
        <v>16.3</v>
      </c>
      <c r="G63" s="638">
        <v>20.3</v>
      </c>
      <c r="H63" s="638">
        <v>22.3</v>
      </c>
    </row>
    <row r="64" spans="1:8" x14ac:dyDescent="0.25">
      <c r="A64" t="s">
        <v>51</v>
      </c>
      <c r="B64" s="638" t="s">
        <v>18</v>
      </c>
      <c r="C64" s="638" t="s">
        <v>18</v>
      </c>
      <c r="D64" s="638">
        <v>5.3</v>
      </c>
      <c r="E64" s="638">
        <v>13.2</v>
      </c>
      <c r="F64" s="638">
        <v>13.2</v>
      </c>
      <c r="G64" s="638">
        <v>23.7</v>
      </c>
      <c r="H64" s="638">
        <v>26.3</v>
      </c>
    </row>
    <row r="65" spans="1:8" x14ac:dyDescent="0.25">
      <c r="A65" t="s">
        <v>52</v>
      </c>
      <c r="B65" s="638">
        <v>0.4</v>
      </c>
      <c r="C65" s="638">
        <v>0.4</v>
      </c>
      <c r="D65" s="638">
        <v>2.1</v>
      </c>
      <c r="E65" s="638">
        <v>5.5</v>
      </c>
      <c r="F65" s="638">
        <v>9</v>
      </c>
      <c r="G65" s="638">
        <v>13.2</v>
      </c>
      <c r="H65" s="638">
        <v>18.100000000000001</v>
      </c>
    </row>
    <row r="66" spans="1:8" x14ac:dyDescent="0.25">
      <c r="A66" t="s">
        <v>53</v>
      </c>
      <c r="B66" s="638">
        <v>0.2</v>
      </c>
      <c r="C66" s="638">
        <v>0.2</v>
      </c>
      <c r="D66" s="638">
        <v>0.5</v>
      </c>
      <c r="E66" s="638">
        <v>2.4</v>
      </c>
      <c r="F66" s="638">
        <v>5.8</v>
      </c>
      <c r="G66" s="638">
        <v>10</v>
      </c>
      <c r="H66" s="638">
        <v>15.1</v>
      </c>
    </row>
    <row r="67" spans="1:8" x14ac:dyDescent="0.25">
      <c r="A67" t="s">
        <v>54</v>
      </c>
      <c r="B67" s="638" t="s">
        <v>18</v>
      </c>
      <c r="C67" s="638" t="s">
        <v>18</v>
      </c>
      <c r="D67" s="638">
        <v>1.4</v>
      </c>
      <c r="E67" s="638">
        <v>3.3</v>
      </c>
      <c r="F67" s="638">
        <v>6.2</v>
      </c>
      <c r="G67" s="638">
        <v>11</v>
      </c>
      <c r="H67" s="638">
        <v>14.8</v>
      </c>
    </row>
    <row r="68" spans="1:8" x14ac:dyDescent="0.25">
      <c r="A68" t="s">
        <v>55</v>
      </c>
      <c r="B68" s="638" t="s">
        <v>18</v>
      </c>
      <c r="C68" s="638">
        <v>0.3</v>
      </c>
      <c r="D68" s="638">
        <v>2.6</v>
      </c>
      <c r="E68" s="638">
        <v>5.8</v>
      </c>
      <c r="F68" s="638">
        <v>11.9</v>
      </c>
      <c r="G68" s="638">
        <v>19</v>
      </c>
      <c r="H68" s="638">
        <v>22.8</v>
      </c>
    </row>
    <row r="69" spans="1:8" x14ac:dyDescent="0.25">
      <c r="A69" t="s">
        <v>56</v>
      </c>
      <c r="B69" s="638" t="s">
        <v>18</v>
      </c>
      <c r="C69" s="638" t="s">
        <v>18</v>
      </c>
      <c r="D69" s="638">
        <v>1.8</v>
      </c>
      <c r="E69" s="638">
        <v>8.3000000000000007</v>
      </c>
      <c r="F69" s="638">
        <v>22</v>
      </c>
      <c r="G69" s="638">
        <v>26.6</v>
      </c>
      <c r="H69" s="638">
        <v>32.1</v>
      </c>
    </row>
    <row r="70" spans="1:8" x14ac:dyDescent="0.25">
      <c r="A70" t="s">
        <v>57</v>
      </c>
      <c r="B70" s="638" t="s">
        <v>18</v>
      </c>
      <c r="C70" s="638" t="s">
        <v>18</v>
      </c>
      <c r="D70" s="638">
        <v>3.1</v>
      </c>
      <c r="E70" s="638">
        <v>5.2</v>
      </c>
      <c r="F70" s="638">
        <v>5.2</v>
      </c>
      <c r="G70" s="638">
        <v>5.2</v>
      </c>
      <c r="H70" s="638">
        <v>6.3</v>
      </c>
    </row>
    <row r="71" spans="1:8" x14ac:dyDescent="0.25">
      <c r="A71" t="s">
        <v>58</v>
      </c>
      <c r="B71" s="638" t="s">
        <v>18</v>
      </c>
      <c r="C71" s="638">
        <v>0.7</v>
      </c>
      <c r="D71" s="638">
        <v>2.8</v>
      </c>
      <c r="E71" s="638">
        <v>7.6</v>
      </c>
      <c r="F71" s="638">
        <v>17.2</v>
      </c>
      <c r="G71" s="638">
        <v>21.4</v>
      </c>
      <c r="H71" s="638">
        <v>26.2</v>
      </c>
    </row>
    <row r="72" spans="1:8" x14ac:dyDescent="0.25">
      <c r="A72" t="s">
        <v>59</v>
      </c>
      <c r="B72" s="638" t="s">
        <v>18</v>
      </c>
      <c r="C72" s="638" t="s">
        <v>18</v>
      </c>
      <c r="D72" s="638">
        <v>2</v>
      </c>
      <c r="E72" s="638">
        <v>3.8</v>
      </c>
      <c r="F72" s="638">
        <v>5.8</v>
      </c>
      <c r="G72" s="638">
        <v>8.5</v>
      </c>
      <c r="H72" s="638">
        <v>11.3</v>
      </c>
    </row>
    <row r="73" spans="1:8" x14ac:dyDescent="0.25">
      <c r="A73" t="s">
        <v>60</v>
      </c>
      <c r="B73" s="638" t="s">
        <v>18</v>
      </c>
      <c r="C73" s="638" t="s">
        <v>18</v>
      </c>
      <c r="D73" s="638">
        <v>3.4</v>
      </c>
      <c r="E73" s="638">
        <v>10.3</v>
      </c>
      <c r="F73" s="638">
        <v>26.4</v>
      </c>
      <c r="G73" s="638">
        <v>33.299999999999997</v>
      </c>
      <c r="H73" s="638">
        <v>36.799999999999997</v>
      </c>
    </row>
    <row r="74" spans="1:8" x14ac:dyDescent="0.25">
      <c r="A74" t="s">
        <v>61</v>
      </c>
      <c r="B74" s="638" t="s">
        <v>18</v>
      </c>
      <c r="C74" s="638" t="s">
        <v>18</v>
      </c>
      <c r="D74" s="638">
        <v>0.6</v>
      </c>
      <c r="E74" s="638">
        <v>3.1</v>
      </c>
      <c r="F74" s="638">
        <v>10.6</v>
      </c>
      <c r="G74" s="638">
        <v>22.4</v>
      </c>
      <c r="H74" s="638">
        <v>30.4</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t="s">
        <v>18</v>
      </c>
      <c r="C76" s="638" t="s">
        <v>18</v>
      </c>
      <c r="D76" s="638">
        <v>12.5</v>
      </c>
      <c r="E76" s="638">
        <v>16.7</v>
      </c>
      <c r="F76" s="638">
        <v>29.2</v>
      </c>
      <c r="G76" s="638">
        <v>37.5</v>
      </c>
      <c r="H76" s="638">
        <v>37.5</v>
      </c>
    </row>
    <row r="77" spans="1:8" x14ac:dyDescent="0.25">
      <c r="A77" t="s">
        <v>64</v>
      </c>
      <c r="B77" s="638" t="s">
        <v>18</v>
      </c>
      <c r="C77" s="638" t="s">
        <v>18</v>
      </c>
      <c r="D77" s="638">
        <v>0.7</v>
      </c>
      <c r="E77" s="638">
        <v>2.9</v>
      </c>
      <c r="F77" s="638">
        <v>8.6</v>
      </c>
      <c r="G77" s="638">
        <v>12.9</v>
      </c>
      <c r="H77" s="638">
        <v>15.7</v>
      </c>
    </row>
    <row r="78" spans="1:8" x14ac:dyDescent="0.25">
      <c r="A78" t="s">
        <v>65</v>
      </c>
      <c r="B78" s="638" t="s">
        <v>18</v>
      </c>
      <c r="C78" s="638" t="s">
        <v>18</v>
      </c>
      <c r="D78" s="638">
        <v>5</v>
      </c>
      <c r="E78" s="638">
        <v>9.1999999999999993</v>
      </c>
      <c r="F78" s="638">
        <v>11.3</v>
      </c>
      <c r="G78" s="638">
        <v>20.6</v>
      </c>
      <c r="H78" s="638">
        <v>24.8</v>
      </c>
    </row>
    <row r="79" spans="1:8" x14ac:dyDescent="0.25">
      <c r="A79" t="s">
        <v>66</v>
      </c>
      <c r="B79" s="638">
        <v>0.9</v>
      </c>
      <c r="C79" s="638">
        <v>0.9</v>
      </c>
      <c r="D79" s="638">
        <v>4.3</v>
      </c>
      <c r="E79" s="638">
        <v>14</v>
      </c>
      <c r="F79" s="638">
        <v>24.3</v>
      </c>
      <c r="G79" s="638">
        <v>24.7</v>
      </c>
      <c r="H79" s="638">
        <v>27.2</v>
      </c>
    </row>
    <row r="80" spans="1:8" x14ac:dyDescent="0.25">
      <c r="A80" t="s">
        <v>67</v>
      </c>
      <c r="B80" s="638" t="s">
        <v>18</v>
      </c>
      <c r="C80" s="638" t="s">
        <v>18</v>
      </c>
      <c r="D80" s="638">
        <v>4.5</v>
      </c>
      <c r="E80" s="638">
        <v>15.9</v>
      </c>
      <c r="F80" s="638">
        <v>29.5</v>
      </c>
      <c r="G80" s="638">
        <v>36.4</v>
      </c>
      <c r="H80" s="638">
        <v>36.4</v>
      </c>
    </row>
    <row r="81" spans="1:8" x14ac:dyDescent="0.25">
      <c r="A81" t="s">
        <v>68</v>
      </c>
      <c r="B81" s="638">
        <v>1</v>
      </c>
      <c r="C81" s="638">
        <v>1</v>
      </c>
      <c r="D81" s="638">
        <v>4.9000000000000004</v>
      </c>
      <c r="E81" s="638">
        <v>10.8</v>
      </c>
      <c r="F81" s="638">
        <v>14.7</v>
      </c>
      <c r="G81" s="638">
        <v>18.600000000000001</v>
      </c>
      <c r="H81" s="638">
        <v>22.5</v>
      </c>
    </row>
    <row r="82" spans="1:8" x14ac:dyDescent="0.25">
      <c r="A82" t="s">
        <v>69</v>
      </c>
      <c r="B82" s="638" t="s">
        <v>18</v>
      </c>
      <c r="C82" s="638" t="s">
        <v>18</v>
      </c>
      <c r="D82" s="638">
        <v>8.8000000000000007</v>
      </c>
      <c r="E82" s="638">
        <v>32.4</v>
      </c>
      <c r="F82" s="638">
        <v>38.200000000000003</v>
      </c>
      <c r="G82" s="638">
        <v>38.200000000000003</v>
      </c>
      <c r="H82" s="638">
        <v>38.200000000000003</v>
      </c>
    </row>
    <row r="83" spans="1:8" x14ac:dyDescent="0.25">
      <c r="A83" t="s">
        <v>70</v>
      </c>
      <c r="B83" s="638">
        <v>1.3</v>
      </c>
      <c r="C83" s="638">
        <v>1.7</v>
      </c>
      <c r="D83" s="638">
        <v>3.4</v>
      </c>
      <c r="E83" s="638">
        <v>6.4</v>
      </c>
      <c r="F83" s="638">
        <v>13.4</v>
      </c>
      <c r="G83" s="638">
        <v>21.8</v>
      </c>
      <c r="H83" s="638">
        <v>27.2</v>
      </c>
    </row>
    <row r="84" spans="1:8" x14ac:dyDescent="0.25">
      <c r="A84" t="s">
        <v>71</v>
      </c>
      <c r="B84" s="638" t="s">
        <v>18</v>
      </c>
      <c r="C84" s="638" t="s">
        <v>18</v>
      </c>
      <c r="D84" s="638" t="s">
        <v>18</v>
      </c>
      <c r="E84" s="638">
        <v>9.4</v>
      </c>
      <c r="F84" s="638">
        <v>18.8</v>
      </c>
      <c r="G84" s="638">
        <v>18.8</v>
      </c>
      <c r="H84" s="638">
        <v>18.8</v>
      </c>
    </row>
    <row r="85" spans="1:8" x14ac:dyDescent="0.25">
      <c r="A85" t="s">
        <v>72</v>
      </c>
      <c r="B85" s="638">
        <v>0.3</v>
      </c>
      <c r="C85" s="638">
        <v>0.3</v>
      </c>
      <c r="D85" s="638">
        <v>2</v>
      </c>
      <c r="E85" s="638">
        <v>4.9000000000000004</v>
      </c>
      <c r="F85" s="638">
        <v>9.1</v>
      </c>
      <c r="G85" s="638">
        <v>14</v>
      </c>
      <c r="H85" s="638">
        <v>20.8</v>
      </c>
    </row>
    <row r="86" spans="1:8" x14ac:dyDescent="0.25">
      <c r="A86" t="s">
        <v>73</v>
      </c>
      <c r="B86" s="638" t="s">
        <v>18</v>
      </c>
      <c r="C86" s="638" t="s">
        <v>18</v>
      </c>
      <c r="D86" s="638" t="s">
        <v>18</v>
      </c>
      <c r="E86" s="638">
        <v>3.1</v>
      </c>
      <c r="F86" s="638">
        <v>6.1</v>
      </c>
      <c r="G86" s="638">
        <v>10.199999999999999</v>
      </c>
      <c r="H86" s="638">
        <v>22.4</v>
      </c>
    </row>
    <row r="87" spans="1:8" x14ac:dyDescent="0.25">
      <c r="A87" t="s">
        <v>74</v>
      </c>
      <c r="B87" s="638" t="s">
        <v>18</v>
      </c>
      <c r="C87" s="638" t="s">
        <v>18</v>
      </c>
      <c r="D87" s="638" t="s">
        <v>18</v>
      </c>
      <c r="E87" s="638">
        <v>5.9</v>
      </c>
      <c r="F87" s="638">
        <v>8.8000000000000007</v>
      </c>
      <c r="G87" s="638">
        <v>11.8</v>
      </c>
      <c r="H87" s="638">
        <v>13.2</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1986</v>
      </c>
    </row>
    <row r="105" spans="1:1" x14ac:dyDescent="0.25">
      <c r="A105" s="636">
        <v>42610.590046296296</v>
      </c>
    </row>
  </sheetData>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1907</v>
      </c>
    </row>
    <row r="23" spans="1:8" x14ac:dyDescent="0.25">
      <c r="A23" t="s">
        <v>1903</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0.3</v>
      </c>
      <c r="C29" s="638">
        <v>0.5</v>
      </c>
      <c r="D29" s="638">
        <v>0.8</v>
      </c>
      <c r="E29" s="638">
        <v>1.3</v>
      </c>
      <c r="F29" s="638">
        <v>2</v>
      </c>
      <c r="G29" s="638">
        <v>2.5</v>
      </c>
      <c r="H29" s="638">
        <v>2.7</v>
      </c>
    </row>
    <row r="30" spans="1:8" x14ac:dyDescent="0.25">
      <c r="A30" t="s">
        <v>486</v>
      </c>
      <c r="B30" s="638">
        <v>0.4</v>
      </c>
      <c r="C30" s="638">
        <v>0.4</v>
      </c>
      <c r="D30" s="638">
        <v>0.4</v>
      </c>
      <c r="E30" s="638">
        <v>2</v>
      </c>
      <c r="F30" s="638">
        <v>2.4</v>
      </c>
      <c r="G30" s="638">
        <v>3.2</v>
      </c>
      <c r="H30" s="638">
        <v>3.2</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t="s">
        <v>18</v>
      </c>
      <c r="C32" s="638" t="s">
        <v>18</v>
      </c>
      <c r="D32" s="638">
        <v>5.6</v>
      </c>
      <c r="E32" s="638">
        <v>5.6</v>
      </c>
      <c r="F32" s="638">
        <v>5.6</v>
      </c>
      <c r="G32" s="638">
        <v>5.6</v>
      </c>
      <c r="H32" s="638">
        <v>5.6</v>
      </c>
    </row>
    <row r="33" spans="1:8" x14ac:dyDescent="0.25">
      <c r="A33" t="s">
        <v>20</v>
      </c>
      <c r="B33" s="638">
        <v>0.5</v>
      </c>
      <c r="C33" s="638">
        <v>0.5</v>
      </c>
      <c r="D33" s="638">
        <v>0.5</v>
      </c>
      <c r="E33" s="638">
        <v>0.5</v>
      </c>
      <c r="F33" s="638">
        <v>1.1000000000000001</v>
      </c>
      <c r="G33" s="638">
        <v>1.1000000000000001</v>
      </c>
      <c r="H33" s="638">
        <v>1.1000000000000001</v>
      </c>
    </row>
    <row r="34" spans="1:8" x14ac:dyDescent="0.25">
      <c r="A34" t="s">
        <v>21</v>
      </c>
      <c r="B34" s="638" t="s">
        <v>18</v>
      </c>
      <c r="C34" s="638" t="s">
        <v>18</v>
      </c>
      <c r="D34" s="638" t="s">
        <v>18</v>
      </c>
      <c r="E34" s="638" t="s">
        <v>18</v>
      </c>
      <c r="F34" s="638" t="s">
        <v>18</v>
      </c>
      <c r="G34" s="638" t="s">
        <v>18</v>
      </c>
      <c r="H34" s="638" t="s">
        <v>18</v>
      </c>
    </row>
    <row r="35" spans="1:8" x14ac:dyDescent="0.25">
      <c r="A35" t="s">
        <v>22</v>
      </c>
      <c r="B35" s="638" t="s">
        <v>18</v>
      </c>
      <c r="C35" s="638" t="s">
        <v>18</v>
      </c>
      <c r="D35" s="638" t="s">
        <v>18</v>
      </c>
      <c r="E35" s="638" t="s">
        <v>18</v>
      </c>
      <c r="F35" s="638" t="s">
        <v>18</v>
      </c>
      <c r="G35" s="638" t="s">
        <v>18</v>
      </c>
      <c r="H35" s="638" t="s">
        <v>18</v>
      </c>
    </row>
    <row r="36" spans="1:8" x14ac:dyDescent="0.25">
      <c r="A36" t="s">
        <v>23</v>
      </c>
      <c r="B36" s="638">
        <v>0.3</v>
      </c>
      <c r="C36" s="638">
        <v>0.3</v>
      </c>
      <c r="D36" s="638">
        <v>0.3</v>
      </c>
      <c r="E36" s="638">
        <v>2.8</v>
      </c>
      <c r="F36" s="638">
        <v>4.2</v>
      </c>
      <c r="G36" s="638">
        <v>4.2</v>
      </c>
      <c r="H36" s="638">
        <v>4.5</v>
      </c>
    </row>
    <row r="37" spans="1:8" x14ac:dyDescent="0.25">
      <c r="A37" t="s">
        <v>24</v>
      </c>
      <c r="B37" s="638" t="s">
        <v>18</v>
      </c>
      <c r="C37" s="638" t="s">
        <v>18</v>
      </c>
      <c r="D37" s="638" t="s">
        <v>18</v>
      </c>
      <c r="E37" s="638" t="s">
        <v>18</v>
      </c>
      <c r="F37" s="638" t="s">
        <v>18</v>
      </c>
      <c r="G37" s="638">
        <v>2.2999999999999998</v>
      </c>
      <c r="H37" s="638">
        <v>2.2999999999999998</v>
      </c>
    </row>
    <row r="38" spans="1:8" x14ac:dyDescent="0.25">
      <c r="A38" t="s">
        <v>25</v>
      </c>
      <c r="B38" s="638" t="s">
        <v>18</v>
      </c>
      <c r="C38" s="638" t="s">
        <v>18</v>
      </c>
      <c r="D38" s="638">
        <v>0.8</v>
      </c>
      <c r="E38" s="638">
        <v>1.6</v>
      </c>
      <c r="F38" s="638">
        <v>1.6</v>
      </c>
      <c r="G38" s="638">
        <v>1.6</v>
      </c>
      <c r="H38" s="638">
        <v>1.6</v>
      </c>
    </row>
    <row r="39" spans="1:8" x14ac:dyDescent="0.25">
      <c r="A39" t="s">
        <v>26</v>
      </c>
      <c r="B39" s="638">
        <v>0.5</v>
      </c>
      <c r="C39" s="638">
        <v>0.5</v>
      </c>
      <c r="D39" s="638">
        <v>1.3</v>
      </c>
      <c r="E39" s="638">
        <v>1.3</v>
      </c>
      <c r="F39" s="638">
        <v>2</v>
      </c>
      <c r="G39" s="638">
        <v>2.2999999999999998</v>
      </c>
      <c r="H39" s="638">
        <v>4.3</v>
      </c>
    </row>
    <row r="40" spans="1:8" x14ac:dyDescent="0.25">
      <c r="A40" t="s">
        <v>27</v>
      </c>
      <c r="B40" s="638" t="s">
        <v>18</v>
      </c>
      <c r="C40" s="638" t="s">
        <v>18</v>
      </c>
      <c r="D40" s="638" t="s">
        <v>18</v>
      </c>
      <c r="E40" s="638" t="s">
        <v>18</v>
      </c>
      <c r="F40" s="638" t="s">
        <v>18</v>
      </c>
      <c r="G40" s="638" t="s">
        <v>18</v>
      </c>
      <c r="H40" s="638" t="s">
        <v>18</v>
      </c>
    </row>
    <row r="41" spans="1:8" x14ac:dyDescent="0.25">
      <c r="A41" t="s">
        <v>28</v>
      </c>
      <c r="B41" s="638">
        <v>1.4</v>
      </c>
      <c r="C41" s="638">
        <v>1.4</v>
      </c>
      <c r="D41" s="638">
        <v>1.4</v>
      </c>
      <c r="E41" s="638">
        <v>2.7</v>
      </c>
      <c r="F41" s="638">
        <v>4.0999999999999996</v>
      </c>
      <c r="G41" s="638">
        <v>4.0999999999999996</v>
      </c>
      <c r="H41" s="638">
        <v>4.0999999999999996</v>
      </c>
    </row>
    <row r="42" spans="1:8" x14ac:dyDescent="0.25">
      <c r="A42" t="s">
        <v>29</v>
      </c>
      <c r="B42" s="638" t="s">
        <v>18</v>
      </c>
      <c r="C42" s="638" t="s">
        <v>18</v>
      </c>
      <c r="D42" s="638" t="s">
        <v>18</v>
      </c>
      <c r="E42" s="638">
        <v>2.2000000000000002</v>
      </c>
      <c r="F42" s="638">
        <v>5.0999999999999996</v>
      </c>
      <c r="G42" s="638">
        <v>7.4</v>
      </c>
      <c r="H42" s="638">
        <v>7.4</v>
      </c>
    </row>
    <row r="43" spans="1:8" x14ac:dyDescent="0.25">
      <c r="A43" t="s">
        <v>30</v>
      </c>
      <c r="B43" s="638" t="s">
        <v>18</v>
      </c>
      <c r="C43" s="638" t="s">
        <v>18</v>
      </c>
      <c r="D43" s="638" t="s">
        <v>18</v>
      </c>
      <c r="E43" s="638" t="s">
        <v>18</v>
      </c>
      <c r="F43" s="638" t="s">
        <v>18</v>
      </c>
      <c r="G43" s="638" t="s">
        <v>18</v>
      </c>
      <c r="H43" s="638" t="s">
        <v>18</v>
      </c>
    </row>
    <row r="44" spans="1:8" x14ac:dyDescent="0.25">
      <c r="A44" t="s">
        <v>31</v>
      </c>
      <c r="B44" s="638">
        <v>0.5</v>
      </c>
      <c r="C44" s="638">
        <v>0.7</v>
      </c>
      <c r="D44" s="638">
        <v>1.9</v>
      </c>
      <c r="E44" s="638">
        <v>2.6</v>
      </c>
      <c r="F44" s="638">
        <v>5.7</v>
      </c>
      <c r="G44" s="638">
        <v>7.4</v>
      </c>
      <c r="H44" s="638">
        <v>7.8</v>
      </c>
    </row>
    <row r="45" spans="1:8" x14ac:dyDescent="0.25">
      <c r="A45" t="s">
        <v>32</v>
      </c>
      <c r="B45" s="638" t="s">
        <v>18</v>
      </c>
      <c r="C45" s="638">
        <v>0.7</v>
      </c>
      <c r="D45" s="638">
        <v>0.7</v>
      </c>
      <c r="E45" s="638">
        <v>2.2000000000000002</v>
      </c>
      <c r="F45" s="638">
        <v>2.2000000000000002</v>
      </c>
      <c r="G45" s="638">
        <v>4.4000000000000004</v>
      </c>
      <c r="H45" s="638">
        <v>4.4000000000000004</v>
      </c>
    </row>
    <row r="46" spans="1:8" x14ac:dyDescent="0.25">
      <c r="A46" t="s">
        <v>33</v>
      </c>
      <c r="B46" s="638" t="s">
        <v>18</v>
      </c>
      <c r="C46" s="638" t="s">
        <v>18</v>
      </c>
      <c r="D46" s="638" t="s">
        <v>18</v>
      </c>
      <c r="E46" s="638" t="s">
        <v>18</v>
      </c>
      <c r="F46" s="638" t="s">
        <v>18</v>
      </c>
      <c r="G46" s="638" t="s">
        <v>18</v>
      </c>
      <c r="H46" s="638" t="s">
        <v>18</v>
      </c>
    </row>
    <row r="47" spans="1:8" x14ac:dyDescent="0.25">
      <c r="A47" t="s">
        <v>34</v>
      </c>
      <c r="B47" s="638" t="s">
        <v>18</v>
      </c>
      <c r="C47" s="638" t="s">
        <v>18</v>
      </c>
      <c r="D47" s="638" t="s">
        <v>18</v>
      </c>
      <c r="E47" s="638">
        <v>4.3</v>
      </c>
      <c r="F47" s="638">
        <v>4.3</v>
      </c>
      <c r="G47" s="638">
        <v>4.3</v>
      </c>
      <c r="H47" s="638">
        <v>4.3</v>
      </c>
    </row>
    <row r="48" spans="1:8" x14ac:dyDescent="0.25">
      <c r="A48" t="s">
        <v>35</v>
      </c>
      <c r="B48" s="638">
        <v>0.2</v>
      </c>
      <c r="C48" s="638">
        <v>0.3</v>
      </c>
      <c r="D48" s="638">
        <v>0.4</v>
      </c>
      <c r="E48" s="638">
        <v>0.6</v>
      </c>
      <c r="F48" s="638">
        <v>0.7</v>
      </c>
      <c r="G48" s="638">
        <v>0.9</v>
      </c>
      <c r="H48" s="638">
        <v>1.2</v>
      </c>
    </row>
    <row r="49" spans="1:8" x14ac:dyDescent="0.25">
      <c r="A49" t="s">
        <v>36</v>
      </c>
      <c r="B49" s="638">
        <v>1</v>
      </c>
      <c r="C49" s="638">
        <v>1</v>
      </c>
      <c r="D49" s="638">
        <v>4.8</v>
      </c>
      <c r="E49" s="638">
        <v>4.8</v>
      </c>
      <c r="F49" s="638">
        <v>4.8</v>
      </c>
      <c r="G49" s="638">
        <v>4.8</v>
      </c>
      <c r="H49" s="638">
        <v>4.8</v>
      </c>
    </row>
    <row r="50" spans="1:8" x14ac:dyDescent="0.25">
      <c r="A50" t="s">
        <v>37</v>
      </c>
      <c r="B50" s="638" t="s">
        <v>18</v>
      </c>
      <c r="C50" s="638" t="s">
        <v>18</v>
      </c>
      <c r="D50" s="638" t="s">
        <v>18</v>
      </c>
      <c r="E50" s="638" t="s">
        <v>18</v>
      </c>
      <c r="F50" s="638" t="s">
        <v>18</v>
      </c>
      <c r="G50" s="638" t="s">
        <v>18</v>
      </c>
      <c r="H50" s="638" t="s">
        <v>18</v>
      </c>
    </row>
    <row r="51" spans="1:8" x14ac:dyDescent="0.25">
      <c r="A51" t="s">
        <v>38</v>
      </c>
      <c r="B51" s="638" t="s">
        <v>18</v>
      </c>
      <c r="C51" s="638" t="s">
        <v>18</v>
      </c>
      <c r="D51" s="638" t="s">
        <v>18</v>
      </c>
      <c r="E51" s="638" t="s">
        <v>18</v>
      </c>
      <c r="F51" s="638" t="s">
        <v>18</v>
      </c>
      <c r="G51" s="638" t="s">
        <v>18</v>
      </c>
      <c r="H51" s="638" t="s">
        <v>18</v>
      </c>
    </row>
    <row r="52" spans="1:8" x14ac:dyDescent="0.25">
      <c r="A52" t="s">
        <v>39</v>
      </c>
      <c r="B52" s="638" t="s">
        <v>18</v>
      </c>
      <c r="C52" s="638" t="s">
        <v>18</v>
      </c>
      <c r="D52" s="638" t="s">
        <v>18</v>
      </c>
      <c r="E52" s="638" t="s">
        <v>18</v>
      </c>
      <c r="F52" s="638" t="s">
        <v>18</v>
      </c>
      <c r="G52" s="638">
        <v>1</v>
      </c>
      <c r="H52" s="638">
        <v>1</v>
      </c>
    </row>
    <row r="53" spans="1:8" x14ac:dyDescent="0.25">
      <c r="A53" t="s">
        <v>40</v>
      </c>
      <c r="B53" s="638" t="s">
        <v>18</v>
      </c>
      <c r="C53" s="638" t="s">
        <v>18</v>
      </c>
      <c r="D53" s="638" t="s">
        <v>18</v>
      </c>
      <c r="E53" s="638" t="s">
        <v>18</v>
      </c>
      <c r="F53" s="638">
        <v>0.4</v>
      </c>
      <c r="G53" s="638">
        <v>0.4</v>
      </c>
      <c r="H53" s="638">
        <v>0.4</v>
      </c>
    </row>
    <row r="54" spans="1:8" x14ac:dyDescent="0.25">
      <c r="A54" t="s">
        <v>41</v>
      </c>
      <c r="B54" s="638" t="s">
        <v>18</v>
      </c>
      <c r="C54" s="638">
        <v>20</v>
      </c>
      <c r="D54" s="638">
        <v>20</v>
      </c>
      <c r="E54" s="638">
        <v>20</v>
      </c>
      <c r="F54" s="638">
        <v>20</v>
      </c>
      <c r="G54" s="638">
        <v>20</v>
      </c>
      <c r="H54" s="638">
        <v>20</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v>0.9</v>
      </c>
      <c r="C56" s="638">
        <v>0.9</v>
      </c>
      <c r="D56" s="638">
        <v>0.9</v>
      </c>
      <c r="E56" s="638">
        <v>2.7</v>
      </c>
      <c r="F56" s="638">
        <v>6.3</v>
      </c>
      <c r="G56" s="638">
        <v>7.2</v>
      </c>
      <c r="H56" s="638">
        <v>7.2</v>
      </c>
    </row>
    <row r="57" spans="1:8" x14ac:dyDescent="0.25">
      <c r="A57" t="s">
        <v>44</v>
      </c>
      <c r="B57" s="638" t="s">
        <v>18</v>
      </c>
      <c r="C57" s="638" t="s">
        <v>18</v>
      </c>
      <c r="D57" s="638" t="s">
        <v>18</v>
      </c>
      <c r="E57" s="638" t="s">
        <v>18</v>
      </c>
      <c r="F57" s="638" t="s">
        <v>18</v>
      </c>
      <c r="G57" s="638" t="s">
        <v>18</v>
      </c>
      <c r="H57" s="638" t="s">
        <v>18</v>
      </c>
    </row>
    <row r="58" spans="1:8" x14ac:dyDescent="0.25">
      <c r="A58" t="s">
        <v>45</v>
      </c>
      <c r="B58" s="638" t="s">
        <v>18</v>
      </c>
      <c r="C58" s="638">
        <v>3.3</v>
      </c>
      <c r="D58" s="638">
        <v>3.3</v>
      </c>
      <c r="E58" s="638">
        <v>3.3</v>
      </c>
      <c r="F58" s="638">
        <v>3.3</v>
      </c>
      <c r="G58" s="638">
        <v>3.3</v>
      </c>
      <c r="H58" s="638">
        <v>3.3</v>
      </c>
    </row>
    <row r="59" spans="1:8" x14ac:dyDescent="0.25">
      <c r="A59" t="s">
        <v>46</v>
      </c>
      <c r="B59" s="638" t="s">
        <v>18</v>
      </c>
      <c r="C59" s="638">
        <v>0.2</v>
      </c>
      <c r="D59" s="638">
        <v>0.4</v>
      </c>
      <c r="E59" s="638">
        <v>0.8</v>
      </c>
      <c r="F59" s="638">
        <v>1.7</v>
      </c>
      <c r="G59" s="638">
        <v>2.2999999999999998</v>
      </c>
      <c r="H59" s="638">
        <v>2.2999999999999998</v>
      </c>
    </row>
    <row r="60" spans="1:8" x14ac:dyDescent="0.25">
      <c r="A60" t="s">
        <v>47</v>
      </c>
      <c r="B60" s="638" t="s">
        <v>18</v>
      </c>
      <c r="C60" s="638">
        <v>0.7</v>
      </c>
      <c r="D60" s="638">
        <v>0.7</v>
      </c>
      <c r="E60" s="638">
        <v>0.7</v>
      </c>
      <c r="F60" s="638">
        <v>1.4</v>
      </c>
      <c r="G60" s="638">
        <v>1.4</v>
      </c>
      <c r="H60" s="638">
        <v>2.1</v>
      </c>
    </row>
    <row r="61" spans="1:8" x14ac:dyDescent="0.25">
      <c r="A61" t="s">
        <v>48</v>
      </c>
      <c r="B61" s="638" t="s">
        <v>18</v>
      </c>
      <c r="C61" s="638" t="s">
        <v>18</v>
      </c>
      <c r="D61" s="638" t="s">
        <v>18</v>
      </c>
      <c r="E61" s="638">
        <v>7.7</v>
      </c>
      <c r="F61" s="638">
        <v>7.7</v>
      </c>
      <c r="G61" s="638">
        <v>7.7</v>
      </c>
      <c r="H61" s="638">
        <v>7.7</v>
      </c>
    </row>
    <row r="62" spans="1:8" x14ac:dyDescent="0.25">
      <c r="A62" t="s">
        <v>49</v>
      </c>
      <c r="B62" s="638">
        <v>0.4</v>
      </c>
      <c r="C62" s="638">
        <v>0.5</v>
      </c>
      <c r="D62" s="638">
        <v>1.6</v>
      </c>
      <c r="E62" s="638">
        <v>2.2999999999999998</v>
      </c>
      <c r="F62" s="638">
        <v>4.5</v>
      </c>
      <c r="G62" s="638">
        <v>5.2</v>
      </c>
      <c r="H62" s="638">
        <v>5.2</v>
      </c>
    </row>
    <row r="63" spans="1:8" x14ac:dyDescent="0.25">
      <c r="A63" t="s">
        <v>50</v>
      </c>
      <c r="B63" s="638">
        <v>0.7</v>
      </c>
      <c r="C63" s="638">
        <v>0.8</v>
      </c>
      <c r="D63" s="638">
        <v>1</v>
      </c>
      <c r="E63" s="638">
        <v>1.4</v>
      </c>
      <c r="F63" s="638">
        <v>1.8</v>
      </c>
      <c r="G63" s="638">
        <v>2.6</v>
      </c>
      <c r="H63" s="638">
        <v>2.7</v>
      </c>
    </row>
    <row r="64" spans="1:8" x14ac:dyDescent="0.25">
      <c r="A64" t="s">
        <v>51</v>
      </c>
      <c r="B64" s="638" t="s">
        <v>18</v>
      </c>
      <c r="C64" s="638" t="s">
        <v>18</v>
      </c>
      <c r="D64" s="638" t="s">
        <v>18</v>
      </c>
      <c r="E64" s="638" t="s">
        <v>18</v>
      </c>
      <c r="F64" s="638" t="s">
        <v>18</v>
      </c>
      <c r="G64" s="638" t="s">
        <v>18</v>
      </c>
      <c r="H64" s="638" t="s">
        <v>18</v>
      </c>
    </row>
    <row r="65" spans="1:8" x14ac:dyDescent="0.25">
      <c r="A65" t="s">
        <v>52</v>
      </c>
      <c r="B65" s="638">
        <v>0.1</v>
      </c>
      <c r="C65" s="638">
        <v>0.1</v>
      </c>
      <c r="D65" s="638">
        <v>0.1</v>
      </c>
      <c r="E65" s="638">
        <v>0.9</v>
      </c>
      <c r="F65" s="638">
        <v>1.6</v>
      </c>
      <c r="G65" s="638">
        <v>2.5</v>
      </c>
      <c r="H65" s="638">
        <v>2.9</v>
      </c>
    </row>
    <row r="66" spans="1:8" x14ac:dyDescent="0.25">
      <c r="A66" t="s">
        <v>53</v>
      </c>
      <c r="B66" s="638">
        <v>0.6</v>
      </c>
      <c r="C66" s="638">
        <v>1.1000000000000001</v>
      </c>
      <c r="D66" s="638">
        <v>1.6</v>
      </c>
      <c r="E66" s="638">
        <v>2</v>
      </c>
      <c r="F66" s="638">
        <v>2.8</v>
      </c>
      <c r="G66" s="638">
        <v>3.3</v>
      </c>
      <c r="H66" s="638">
        <v>3.7</v>
      </c>
    </row>
    <row r="67" spans="1:8" x14ac:dyDescent="0.25">
      <c r="A67" t="s">
        <v>54</v>
      </c>
      <c r="B67" s="638" t="s">
        <v>18</v>
      </c>
      <c r="C67" s="638">
        <v>1.4</v>
      </c>
      <c r="D67" s="638">
        <v>2.4</v>
      </c>
      <c r="E67" s="638">
        <v>2.4</v>
      </c>
      <c r="F67" s="638">
        <v>3.8</v>
      </c>
      <c r="G67" s="638">
        <v>5.7</v>
      </c>
      <c r="H67" s="638">
        <v>5.7</v>
      </c>
    </row>
    <row r="68" spans="1:8" x14ac:dyDescent="0.25">
      <c r="A68" t="s">
        <v>55</v>
      </c>
      <c r="B68" s="638">
        <v>1</v>
      </c>
      <c r="C68" s="638">
        <v>1</v>
      </c>
      <c r="D68" s="638">
        <v>1</v>
      </c>
      <c r="E68" s="638">
        <v>1.3</v>
      </c>
      <c r="F68" s="638">
        <v>1.9</v>
      </c>
      <c r="G68" s="638">
        <v>1.9</v>
      </c>
      <c r="H68" s="638">
        <v>1.9</v>
      </c>
    </row>
    <row r="69" spans="1:8" x14ac:dyDescent="0.25">
      <c r="A69" t="s">
        <v>56</v>
      </c>
      <c r="B69" s="638" t="s">
        <v>18</v>
      </c>
      <c r="C69" s="638" t="s">
        <v>18</v>
      </c>
      <c r="D69" s="638" t="s">
        <v>18</v>
      </c>
      <c r="E69" s="638">
        <v>1.8</v>
      </c>
      <c r="F69" s="638">
        <v>2.8</v>
      </c>
      <c r="G69" s="638">
        <v>3.7</v>
      </c>
      <c r="H69" s="638">
        <v>4.5999999999999996</v>
      </c>
    </row>
    <row r="70" spans="1:8" x14ac:dyDescent="0.25">
      <c r="A70" t="s">
        <v>57</v>
      </c>
      <c r="B70" s="638" t="s">
        <v>18</v>
      </c>
      <c r="C70" s="638" t="s">
        <v>18</v>
      </c>
      <c r="D70" s="638" t="s">
        <v>18</v>
      </c>
      <c r="E70" s="638" t="s">
        <v>18</v>
      </c>
      <c r="F70" s="638" t="s">
        <v>18</v>
      </c>
      <c r="G70" s="638" t="s">
        <v>18</v>
      </c>
      <c r="H70" s="638" t="s">
        <v>18</v>
      </c>
    </row>
    <row r="71" spans="1:8" x14ac:dyDescent="0.25">
      <c r="A71" t="s">
        <v>58</v>
      </c>
      <c r="B71" s="638" t="s">
        <v>18</v>
      </c>
      <c r="C71" s="638" t="s">
        <v>18</v>
      </c>
      <c r="D71" s="638" t="s">
        <v>18</v>
      </c>
      <c r="E71" s="638" t="s">
        <v>18</v>
      </c>
      <c r="F71" s="638">
        <v>0.7</v>
      </c>
      <c r="G71" s="638">
        <v>2.1</v>
      </c>
      <c r="H71" s="638">
        <v>2.1</v>
      </c>
    </row>
    <row r="72" spans="1:8" x14ac:dyDescent="0.25">
      <c r="A72" t="s">
        <v>59</v>
      </c>
      <c r="B72" s="638" t="s">
        <v>18</v>
      </c>
      <c r="C72" s="638" t="s">
        <v>18</v>
      </c>
      <c r="D72" s="638" t="s">
        <v>18</v>
      </c>
      <c r="E72" s="638">
        <v>0.3</v>
      </c>
      <c r="F72" s="638">
        <v>1.3</v>
      </c>
      <c r="G72" s="638">
        <v>1.3</v>
      </c>
      <c r="H72" s="638">
        <v>2.2999999999999998</v>
      </c>
    </row>
    <row r="73" spans="1:8" x14ac:dyDescent="0.25">
      <c r="A73" t="s">
        <v>60</v>
      </c>
      <c r="B73" s="638" t="s">
        <v>18</v>
      </c>
      <c r="C73" s="638" t="s">
        <v>18</v>
      </c>
      <c r="D73" s="638" t="s">
        <v>18</v>
      </c>
      <c r="E73" s="638" t="s">
        <v>18</v>
      </c>
      <c r="F73" s="638" t="s">
        <v>18</v>
      </c>
      <c r="G73" s="638" t="s">
        <v>18</v>
      </c>
      <c r="H73" s="638" t="s">
        <v>18</v>
      </c>
    </row>
    <row r="74" spans="1:8" x14ac:dyDescent="0.25">
      <c r="A74" t="s">
        <v>61</v>
      </c>
      <c r="B74" s="638">
        <v>0.6</v>
      </c>
      <c r="C74" s="638">
        <v>0.6</v>
      </c>
      <c r="D74" s="638">
        <v>0.6</v>
      </c>
      <c r="E74" s="638">
        <v>0.6</v>
      </c>
      <c r="F74" s="638">
        <v>1.2</v>
      </c>
      <c r="G74" s="638">
        <v>1.9</v>
      </c>
      <c r="H74" s="638">
        <v>1.9</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t="s">
        <v>18</v>
      </c>
      <c r="C76" s="638" t="s">
        <v>18</v>
      </c>
      <c r="D76" s="638" t="s">
        <v>18</v>
      </c>
      <c r="E76" s="638" t="s">
        <v>18</v>
      </c>
      <c r="F76" s="638" t="s">
        <v>18</v>
      </c>
      <c r="G76" s="638" t="s">
        <v>18</v>
      </c>
      <c r="H76" s="638">
        <v>2.1</v>
      </c>
    </row>
    <row r="77" spans="1:8" x14ac:dyDescent="0.25">
      <c r="A77" t="s">
        <v>64</v>
      </c>
      <c r="B77" s="638" t="s">
        <v>18</v>
      </c>
      <c r="C77" s="638" t="s">
        <v>18</v>
      </c>
      <c r="D77" s="638" t="s">
        <v>18</v>
      </c>
      <c r="E77" s="638">
        <v>0.7</v>
      </c>
      <c r="F77" s="638">
        <v>1.4</v>
      </c>
      <c r="G77" s="638">
        <v>1.4</v>
      </c>
      <c r="H77" s="638">
        <v>1.4</v>
      </c>
    </row>
    <row r="78" spans="1:8" x14ac:dyDescent="0.25">
      <c r="A78" t="s">
        <v>65</v>
      </c>
      <c r="B78" s="638" t="s">
        <v>18</v>
      </c>
      <c r="C78" s="638">
        <v>0.7</v>
      </c>
      <c r="D78" s="638">
        <v>0.7</v>
      </c>
      <c r="E78" s="638">
        <v>1.4</v>
      </c>
      <c r="F78" s="638">
        <v>1.4</v>
      </c>
      <c r="G78" s="638">
        <v>1.4</v>
      </c>
      <c r="H78" s="638">
        <v>1.4</v>
      </c>
    </row>
    <row r="79" spans="1:8" x14ac:dyDescent="0.25">
      <c r="A79" t="s">
        <v>66</v>
      </c>
      <c r="B79" s="638" t="s">
        <v>18</v>
      </c>
      <c r="C79" s="638" t="s">
        <v>18</v>
      </c>
      <c r="D79" s="638" t="s">
        <v>18</v>
      </c>
      <c r="E79" s="638">
        <v>0.9</v>
      </c>
      <c r="F79" s="638">
        <v>0.9</v>
      </c>
      <c r="G79" s="638">
        <v>0.9</v>
      </c>
      <c r="H79" s="638">
        <v>0.9</v>
      </c>
    </row>
    <row r="80" spans="1:8" x14ac:dyDescent="0.25">
      <c r="A80" t="s">
        <v>67</v>
      </c>
      <c r="B80" s="638" t="s">
        <v>18</v>
      </c>
      <c r="C80" s="638" t="s">
        <v>18</v>
      </c>
      <c r="D80" s="638" t="s">
        <v>18</v>
      </c>
      <c r="E80" s="638" t="s">
        <v>18</v>
      </c>
      <c r="F80" s="638" t="s">
        <v>18</v>
      </c>
      <c r="G80" s="638" t="s">
        <v>18</v>
      </c>
      <c r="H80" s="638" t="s">
        <v>18</v>
      </c>
    </row>
    <row r="81" spans="1:8" x14ac:dyDescent="0.25">
      <c r="A81" t="s">
        <v>68</v>
      </c>
      <c r="B81" s="638">
        <v>1</v>
      </c>
      <c r="C81" s="638">
        <v>1</v>
      </c>
      <c r="D81" s="638">
        <v>1</v>
      </c>
      <c r="E81" s="638">
        <v>1</v>
      </c>
      <c r="F81" s="638">
        <v>1</v>
      </c>
      <c r="G81" s="638">
        <v>1</v>
      </c>
      <c r="H81" s="638">
        <v>1</v>
      </c>
    </row>
    <row r="82" spans="1:8" x14ac:dyDescent="0.25">
      <c r="A82" t="s">
        <v>69</v>
      </c>
      <c r="B82" s="638">
        <v>2.9</v>
      </c>
      <c r="C82" s="638">
        <v>5.9</v>
      </c>
      <c r="D82" s="638">
        <v>5.9</v>
      </c>
      <c r="E82" s="638">
        <v>5.9</v>
      </c>
      <c r="F82" s="638">
        <v>5.9</v>
      </c>
      <c r="G82" s="638">
        <v>5.9</v>
      </c>
      <c r="H82" s="638">
        <v>5.9</v>
      </c>
    </row>
    <row r="83" spans="1:8" x14ac:dyDescent="0.25">
      <c r="A83" t="s">
        <v>70</v>
      </c>
      <c r="B83" s="638">
        <v>0.3</v>
      </c>
      <c r="C83" s="638">
        <v>0.7</v>
      </c>
      <c r="D83" s="638">
        <v>1</v>
      </c>
      <c r="E83" s="638">
        <v>1.3</v>
      </c>
      <c r="F83" s="638">
        <v>3.7</v>
      </c>
      <c r="G83" s="638">
        <v>4.4000000000000004</v>
      </c>
      <c r="H83" s="638">
        <v>5</v>
      </c>
    </row>
    <row r="84" spans="1:8" x14ac:dyDescent="0.25">
      <c r="A84" t="s">
        <v>71</v>
      </c>
      <c r="B84" s="638" t="s">
        <v>18</v>
      </c>
      <c r="C84" s="638">
        <v>3.1</v>
      </c>
      <c r="D84" s="638">
        <v>3.1</v>
      </c>
      <c r="E84" s="638">
        <v>3.1</v>
      </c>
      <c r="F84" s="638">
        <v>3.1</v>
      </c>
      <c r="G84" s="638">
        <v>3.1</v>
      </c>
      <c r="H84" s="638">
        <v>3.1</v>
      </c>
    </row>
    <row r="85" spans="1:8" x14ac:dyDescent="0.25">
      <c r="A85" t="s">
        <v>72</v>
      </c>
      <c r="B85" s="638">
        <v>0.7</v>
      </c>
      <c r="C85" s="638">
        <v>0.7</v>
      </c>
      <c r="D85" s="638">
        <v>1.6</v>
      </c>
      <c r="E85" s="638">
        <v>3.3</v>
      </c>
      <c r="F85" s="638">
        <v>3.9</v>
      </c>
      <c r="G85" s="638">
        <v>4.5999999999999996</v>
      </c>
      <c r="H85" s="638">
        <v>4.5999999999999996</v>
      </c>
    </row>
    <row r="86" spans="1:8" x14ac:dyDescent="0.25">
      <c r="A86" t="s">
        <v>73</v>
      </c>
      <c r="B86" s="638" t="s">
        <v>18</v>
      </c>
      <c r="C86" s="638" t="s">
        <v>18</v>
      </c>
      <c r="D86" s="638">
        <v>1</v>
      </c>
      <c r="E86" s="638">
        <v>2</v>
      </c>
      <c r="F86" s="638">
        <v>2</v>
      </c>
      <c r="G86" s="638">
        <v>2</v>
      </c>
      <c r="H86" s="638">
        <v>2</v>
      </c>
    </row>
    <row r="87" spans="1:8" x14ac:dyDescent="0.25">
      <c r="A87" t="s">
        <v>74</v>
      </c>
      <c r="B87" s="638" t="s">
        <v>18</v>
      </c>
      <c r="C87" s="638" t="s">
        <v>18</v>
      </c>
      <c r="D87" s="638" t="s">
        <v>18</v>
      </c>
      <c r="E87" s="638" t="s">
        <v>18</v>
      </c>
      <c r="F87" s="638" t="s">
        <v>18</v>
      </c>
      <c r="G87" s="638" t="s">
        <v>18</v>
      </c>
      <c r="H87" s="638" t="s">
        <v>18</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1987</v>
      </c>
    </row>
    <row r="105" spans="1:1" x14ac:dyDescent="0.25">
      <c r="A105" s="636">
        <v>42610.590069444443</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enableFormatConditionsCalculation="0">
    <tabColor indexed="13"/>
    <pageSetUpPr fitToPage="1"/>
  </sheetPr>
  <dimension ref="A1:W897"/>
  <sheetViews>
    <sheetView zoomScale="60" zoomScaleNormal="60" zoomScaleSheetLayoutView="40" workbookViewId="0">
      <pane ySplit="3" topLeftCell="A4" activePane="bottomLeft" state="frozen"/>
      <selection activeCell="U152" sqref="U152"/>
      <selection pane="bottomLeft" activeCell="B1" sqref="B1:C1"/>
    </sheetView>
  </sheetViews>
  <sheetFormatPr defaultColWidth="8.90625" defaultRowHeight="16" x14ac:dyDescent="0.5"/>
  <cols>
    <col min="1" max="1" width="24.453125" style="251" bestFit="1" customWidth="1"/>
    <col min="2" max="2" width="18" style="251" customWidth="1"/>
    <col min="3" max="3" width="11.08984375" style="251" customWidth="1"/>
    <col min="4" max="5" width="11.6328125" style="251" customWidth="1"/>
    <col min="6" max="7" width="12.08984375" style="251" customWidth="1"/>
    <col min="8" max="8" width="14.6328125" style="251" customWidth="1"/>
    <col min="9" max="10" width="10.453125" style="251" customWidth="1"/>
    <col min="11" max="12" width="11.6328125" style="251" customWidth="1"/>
    <col min="13" max="13" width="14.36328125" style="251" customWidth="1"/>
    <col min="14" max="14" width="12.08984375" style="251" bestFit="1" customWidth="1"/>
    <col min="15" max="15" width="14.81640625" style="251" customWidth="1"/>
    <col min="16" max="16" width="20.54296875" style="251" hidden="1" customWidth="1"/>
    <col min="17" max="17" width="10.54296875" style="307" hidden="1" customWidth="1"/>
    <col min="18" max="18" width="9.36328125" style="251" hidden="1" customWidth="1"/>
    <col min="19" max="19" width="9.08984375" style="251" hidden="1" customWidth="1"/>
    <col min="20" max="20" width="18.08984375" style="251" bestFit="1" customWidth="1"/>
    <col min="21" max="21" width="17.90625" style="251" bestFit="1" customWidth="1"/>
    <col min="22" max="16384" width="8.90625" style="251"/>
  </cols>
  <sheetData>
    <row r="1" spans="1:20" ht="16.5" thickBot="1" x14ac:dyDescent="0.55000000000000004">
      <c r="A1" s="303" t="s">
        <v>493</v>
      </c>
      <c r="B1" s="781" t="s">
        <v>57</v>
      </c>
      <c r="C1" s="782"/>
      <c r="D1" s="304" t="s">
        <v>75</v>
      </c>
      <c r="E1" s="598">
        <v>35796</v>
      </c>
      <c r="F1" s="305">
        <f>MATCH(E1,IntervalLookUp,FALSE)</f>
        <v>1</v>
      </c>
      <c r="N1" s="306"/>
      <c r="O1" s="306" t="s">
        <v>2248</v>
      </c>
      <c r="P1" s="341"/>
      <c r="Q1" s="341"/>
      <c r="R1" s="590"/>
      <c r="S1" s="341"/>
      <c r="T1" s="588" t="s">
        <v>2254</v>
      </c>
    </row>
    <row r="2" spans="1:20" x14ac:dyDescent="0.5">
      <c r="A2" s="303" t="s">
        <v>494</v>
      </c>
      <c r="B2" s="783" t="s">
        <v>485</v>
      </c>
      <c r="C2" s="784"/>
      <c r="D2" s="308"/>
      <c r="E2" s="309"/>
      <c r="F2" s="309"/>
      <c r="G2" s="662"/>
      <c r="H2" s="662"/>
      <c r="I2" s="662"/>
      <c r="J2" s="662"/>
      <c r="K2" s="662"/>
      <c r="M2" s="769" t="s">
        <v>496</v>
      </c>
      <c r="N2" s="770"/>
      <c r="O2" s="771"/>
      <c r="P2" s="311" t="s">
        <v>376</v>
      </c>
      <c r="Q2" s="503" t="s">
        <v>1166</v>
      </c>
      <c r="R2" s="311" t="s">
        <v>198</v>
      </c>
      <c r="S2" s="311" t="s">
        <v>197</v>
      </c>
    </row>
    <row r="3" spans="1:20" x14ac:dyDescent="0.5">
      <c r="A3" s="320"/>
      <c r="C3" s="308"/>
      <c r="D3" s="308"/>
      <c r="N3" s="600"/>
      <c r="O3" s="600"/>
      <c r="P3" s="311"/>
      <c r="Q3" s="311"/>
      <c r="R3" s="311"/>
      <c r="S3" s="311"/>
    </row>
    <row r="4" spans="1:20" s="314" customFormat="1" x14ac:dyDescent="0.5">
      <c r="A4" s="755" t="s">
        <v>565</v>
      </c>
      <c r="B4" s="756"/>
      <c r="C4" s="756"/>
      <c r="D4" s="756"/>
      <c r="E4" s="756"/>
      <c r="F4" s="756"/>
      <c r="G4" s="756"/>
      <c r="H4" s="756"/>
      <c r="I4" s="756"/>
      <c r="J4" s="756"/>
      <c r="K4" s="756"/>
      <c r="L4" s="756"/>
      <c r="M4" s="757"/>
      <c r="N4" s="316"/>
      <c r="O4" s="317"/>
      <c r="R4" s="315"/>
    </row>
    <row r="5" spans="1:20" s="314" customFormat="1" x14ac:dyDescent="0.5">
      <c r="A5" s="318"/>
      <c r="B5" s="319"/>
      <c r="C5" s="319"/>
      <c r="D5" s="319"/>
      <c r="E5" s="319"/>
      <c r="F5" s="319"/>
      <c r="G5" s="319"/>
      <c r="H5" s="319"/>
      <c r="I5" s="319"/>
      <c r="J5" s="319"/>
      <c r="K5" s="319"/>
      <c r="L5" s="319"/>
      <c r="M5" s="319"/>
      <c r="N5" s="251"/>
      <c r="O5" s="320" t="s">
        <v>383</v>
      </c>
      <c r="P5" s="321"/>
      <c r="Q5" s="307">
        <f>MATCH(LEFT(S5,LEN(S5)-1),IntervalsNames,0)</f>
        <v>24</v>
      </c>
      <c r="R5" s="307"/>
      <c r="S5" s="307" t="s">
        <v>207</v>
      </c>
      <c r="T5" s="251"/>
    </row>
    <row r="6" spans="1:20" s="314" customFormat="1" x14ac:dyDescent="0.5">
      <c r="A6" s="251" t="s">
        <v>75</v>
      </c>
      <c r="B6" s="307"/>
      <c r="C6" s="305">
        <f t="shared" ref="C6:M6" ca="1" si="0">YEAR(C7)</f>
        <v>2006</v>
      </c>
      <c r="D6" s="305">
        <f t="shared" ca="1" si="0"/>
        <v>2007</v>
      </c>
      <c r="E6" s="305">
        <f t="shared" ca="1" si="0"/>
        <v>2008</v>
      </c>
      <c r="F6" s="305">
        <f t="shared" ca="1" si="0"/>
        <v>2009</v>
      </c>
      <c r="G6" s="305">
        <f t="shared" ca="1" si="0"/>
        <v>2010</v>
      </c>
      <c r="H6" s="305">
        <f t="shared" ca="1" si="0"/>
        <v>2011</v>
      </c>
      <c r="I6" s="305">
        <f t="shared" ca="1" si="0"/>
        <v>2012</v>
      </c>
      <c r="J6" s="305">
        <f t="shared" ca="1" si="0"/>
        <v>2013</v>
      </c>
      <c r="K6" s="305">
        <f t="shared" ca="1" si="0"/>
        <v>2014</v>
      </c>
      <c r="L6" s="305">
        <f t="shared" ca="1" si="0"/>
        <v>2015</v>
      </c>
      <c r="M6" s="305">
        <f t="shared" ca="1" si="0"/>
        <v>2016</v>
      </c>
      <c r="N6" s="322" t="s">
        <v>558</v>
      </c>
      <c r="O6" s="323">
        <v>2011</v>
      </c>
      <c r="P6" s="324">
        <f ca="1">DATEVALUE(MONTH(A$157) &amp; "/" &amp; DAY(A$157) &amp; "/" &amp;O6)</f>
        <v>40544</v>
      </c>
      <c r="Q6" s="251"/>
      <c r="R6" s="307"/>
      <c r="S6" s="251"/>
    </row>
    <row r="7" spans="1:20" s="314" customFormat="1" x14ac:dyDescent="0.5">
      <c r="A7" s="325">
        <f ca="1">A157</f>
        <v>35796</v>
      </c>
      <c r="B7" s="326"/>
      <c r="C7" s="573">
        <f t="shared" ref="C7:L7" ca="1" si="1">C157</f>
        <v>38718</v>
      </c>
      <c r="D7" s="573">
        <f t="shared" ca="1" si="1"/>
        <v>39083</v>
      </c>
      <c r="E7" s="573">
        <f t="shared" ca="1" si="1"/>
        <v>39448</v>
      </c>
      <c r="F7" s="573">
        <f t="shared" ca="1" si="1"/>
        <v>39814</v>
      </c>
      <c r="G7" s="573">
        <f t="shared" ca="1" si="1"/>
        <v>40179</v>
      </c>
      <c r="H7" s="573">
        <f t="shared" ca="1" si="1"/>
        <v>40544</v>
      </c>
      <c r="I7" s="573">
        <f t="shared" ca="1" si="1"/>
        <v>40909</v>
      </c>
      <c r="J7" s="573">
        <f t="shared" ca="1" si="1"/>
        <v>41275</v>
      </c>
      <c r="K7" s="573">
        <f t="shared" ca="1" si="1"/>
        <v>41640</v>
      </c>
      <c r="L7" s="573">
        <f t="shared" ca="1" si="1"/>
        <v>42005</v>
      </c>
      <c r="M7" s="573">
        <f ca="1">M157</f>
        <v>42370</v>
      </c>
      <c r="N7" s="327" t="s">
        <v>559</v>
      </c>
      <c r="O7" s="323">
        <v>2016</v>
      </c>
      <c r="P7" s="324">
        <f ca="1">DATEVALUE(MONTH(A$157) &amp; "/" &amp; DAY(A$157) &amp; "/" &amp;O7)</f>
        <v>42370</v>
      </c>
      <c r="Q7" s="251"/>
      <c r="R7" s="307"/>
      <c r="S7" s="251"/>
    </row>
    <row r="8" spans="1:20" s="314" customFormat="1" x14ac:dyDescent="0.5">
      <c r="A8" s="309"/>
      <c r="B8" s="328" t="str">
        <f>$B$1</f>
        <v>San Mateo</v>
      </c>
      <c r="C8" s="329"/>
      <c r="D8" s="329"/>
      <c r="E8" s="329"/>
      <c r="F8" s="329"/>
      <c r="G8" s="329"/>
      <c r="H8" s="329"/>
      <c r="I8" s="329"/>
      <c r="J8" s="329"/>
      <c r="K8" s="329"/>
      <c r="L8" s="329"/>
      <c r="M8" s="329"/>
      <c r="N8" s="251"/>
      <c r="O8" s="330" t="s">
        <v>560</v>
      </c>
      <c r="P8" s="251"/>
      <c r="Q8" s="251"/>
      <c r="R8" s="307"/>
      <c r="S8" s="251"/>
      <c r="T8" s="251"/>
    </row>
    <row r="9" spans="1:20" s="314" customFormat="1" x14ac:dyDescent="0.5">
      <c r="A9" s="331"/>
      <c r="B9" s="332" t="s">
        <v>491</v>
      </c>
      <c r="C9" s="574">
        <f t="shared" ref="C9:M9" ca="1" si="2">C161</f>
        <v>109</v>
      </c>
      <c r="D9" s="574">
        <f t="shared" ca="1" si="2"/>
        <v>191</v>
      </c>
      <c r="E9" s="574">
        <f t="shared" ca="1" si="2"/>
        <v>133</v>
      </c>
      <c r="F9" s="574">
        <f t="shared" ca="1" si="2"/>
        <v>112</v>
      </c>
      <c r="G9" s="574">
        <f t="shared" ca="1" si="2"/>
        <v>65</v>
      </c>
      <c r="H9" s="574">
        <f t="shared" ca="1" si="2"/>
        <v>63</v>
      </c>
      <c r="I9" s="574">
        <f t="shared" ca="1" si="2"/>
        <v>69</v>
      </c>
      <c r="J9" s="574">
        <f t="shared" ca="1" si="2"/>
        <v>78</v>
      </c>
      <c r="K9" s="574">
        <f t="shared" ca="1" si="2"/>
        <v>127</v>
      </c>
      <c r="L9" s="574">
        <f t="shared" ca="1" si="2"/>
        <v>174</v>
      </c>
      <c r="M9" s="574">
        <f t="shared" ca="1" si="2"/>
        <v>128</v>
      </c>
      <c r="N9" s="334"/>
      <c r="O9" s="335">
        <f ca="1">IF(OR(ISERROR(MATCH($P$6,$C$7:$M$7,0)),ISERROR(MATCH($P$7,$C$7:$M$7,0)),LOOKUP($P$6,$C$7:$M9)=0),"N.A.",LOOKUP($P$7,$C$7:$M9)/LOOKUP($P$6,$C$7:$M9)-1)</f>
        <v>1.0317460317460316</v>
      </c>
      <c r="P9" s="251"/>
      <c r="Q9" s="251"/>
      <c r="R9" s="307"/>
      <c r="S9" s="251"/>
      <c r="T9" s="336"/>
    </row>
    <row r="10" spans="1:20" s="314" customFormat="1" x14ac:dyDescent="0.5">
      <c r="A10" s="331"/>
      <c r="B10" s="332" t="s">
        <v>492</v>
      </c>
      <c r="C10" s="574">
        <f t="shared" ref="C10:M10" ca="1" si="3">C207</f>
        <v>411</v>
      </c>
      <c r="D10" s="574">
        <f t="shared" ca="1" si="3"/>
        <v>388</v>
      </c>
      <c r="E10" s="574">
        <f t="shared" ca="1" si="3"/>
        <v>391</v>
      </c>
      <c r="F10" s="574">
        <f t="shared" ca="1" si="3"/>
        <v>287</v>
      </c>
      <c r="G10" s="574">
        <f t="shared" ca="1" si="3"/>
        <v>253</v>
      </c>
      <c r="H10" s="574">
        <f t="shared" ca="1" si="3"/>
        <v>257</v>
      </c>
      <c r="I10" s="574">
        <f t="shared" ca="1" si="3"/>
        <v>261</v>
      </c>
      <c r="J10" s="574">
        <f t="shared" ca="1" si="3"/>
        <v>303</v>
      </c>
      <c r="K10" s="574">
        <f t="shared" ca="1" si="3"/>
        <v>300</v>
      </c>
      <c r="L10" s="574">
        <f t="shared" ca="1" si="3"/>
        <v>319</v>
      </c>
      <c r="M10" s="574">
        <f t="shared" ca="1" si="3"/>
        <v>303</v>
      </c>
      <c r="N10" s="334"/>
      <c r="O10" s="335">
        <f ca="1">IF(OR(ISERROR(MATCH($P$6,$C$7:$M$7,0)),ISERROR(MATCH($P$7,$C$7:$M$7,0))),"N.A.",IF(LOOKUP($P$6,$C$7:$M10)=0,"N.A.",LOOKUP($P$7,$C$7:$M10)/LOOKUP($P$6,$C$7:$M10)-1))</f>
        <v>0.17898832684824906</v>
      </c>
      <c r="P10" s="251"/>
      <c r="Q10" s="251"/>
      <c r="R10" s="307"/>
      <c r="S10" s="251"/>
      <c r="T10" s="336"/>
    </row>
    <row r="11" spans="1:20" s="314" customFormat="1" x14ac:dyDescent="0.5">
      <c r="A11" s="331"/>
      <c r="B11" s="332" t="s">
        <v>162</v>
      </c>
      <c r="C11" s="574">
        <f t="shared" ref="C11:M11" ca="1" si="4">SUM(C9:C10)</f>
        <v>520</v>
      </c>
      <c r="D11" s="574">
        <f t="shared" ca="1" si="4"/>
        <v>579</v>
      </c>
      <c r="E11" s="574">
        <f t="shared" ca="1" si="4"/>
        <v>524</v>
      </c>
      <c r="F11" s="574">
        <f t="shared" ca="1" si="4"/>
        <v>399</v>
      </c>
      <c r="G11" s="574">
        <f t="shared" ca="1" si="4"/>
        <v>318</v>
      </c>
      <c r="H11" s="574">
        <f t="shared" ca="1" si="4"/>
        <v>320</v>
      </c>
      <c r="I11" s="574">
        <f t="shared" ca="1" si="4"/>
        <v>330</v>
      </c>
      <c r="J11" s="574">
        <f t="shared" ca="1" si="4"/>
        <v>381</v>
      </c>
      <c r="K11" s="574">
        <f t="shared" ca="1" si="4"/>
        <v>427</v>
      </c>
      <c r="L11" s="574">
        <f t="shared" ca="1" si="4"/>
        <v>493</v>
      </c>
      <c r="M11" s="574">
        <f t="shared" ca="1" si="4"/>
        <v>431</v>
      </c>
      <c r="N11" s="251"/>
      <c r="O11" s="335">
        <f ca="1">IF(OR(ISERROR(MATCH($P$6,$C$7:$M$7,0)),ISERROR(MATCH($P$7,$C$7:$M$7,0))),"N.A.",IF(LOOKUP($P$6,$C$7:$M11)=0,"N.A.",LOOKUP($P$7,$C$7:$M11)/LOOKUP($P$6,$C$7:$M11)-1))</f>
        <v>0.34687500000000004</v>
      </c>
      <c r="P11" s="251"/>
      <c r="Q11" s="251"/>
      <c r="R11" s="307"/>
      <c r="S11" s="251"/>
      <c r="T11" s="336"/>
    </row>
    <row r="12" spans="1:20" s="314" customFormat="1" x14ac:dyDescent="0.5">
      <c r="A12" s="331"/>
      <c r="B12" s="337" t="str">
        <f>$B$2</f>
        <v>California</v>
      </c>
      <c r="C12" s="338"/>
      <c r="D12" s="338"/>
      <c r="E12" s="338"/>
      <c r="F12" s="338"/>
      <c r="G12" s="338"/>
      <c r="H12" s="338"/>
      <c r="I12" s="338"/>
      <c r="J12" s="338"/>
      <c r="K12" s="338"/>
      <c r="L12" s="338"/>
      <c r="M12" s="338"/>
      <c r="N12" s="339"/>
      <c r="O12" s="251"/>
      <c r="P12" s="251"/>
      <c r="Q12" s="251"/>
      <c r="R12" s="307"/>
      <c r="S12" s="251"/>
      <c r="T12" s="336"/>
    </row>
    <row r="13" spans="1:20" s="314" customFormat="1" x14ac:dyDescent="0.5">
      <c r="A13" s="331"/>
      <c r="B13" s="332" t="s">
        <v>491</v>
      </c>
      <c r="C13" s="574">
        <f t="shared" ref="C13:M13" ca="1" si="5">C165</f>
        <v>15221</v>
      </c>
      <c r="D13" s="574">
        <f t="shared" ca="1" si="5"/>
        <v>16251</v>
      </c>
      <c r="E13" s="574">
        <f t="shared" ca="1" si="5"/>
        <v>17428</v>
      </c>
      <c r="F13" s="574">
        <f t="shared" ca="1" si="5"/>
        <v>16795</v>
      </c>
      <c r="G13" s="574">
        <f t="shared" ca="1" si="5"/>
        <v>16096</v>
      </c>
      <c r="H13" s="574">
        <f t="shared" ca="1" si="5"/>
        <v>16348</v>
      </c>
      <c r="I13" s="574">
        <f t="shared" ca="1" si="5"/>
        <v>17604</v>
      </c>
      <c r="J13" s="574">
        <f t="shared" ca="1" si="5"/>
        <v>18040</v>
      </c>
      <c r="K13" s="574">
        <f t="shared" ca="1" si="5"/>
        <v>18574</v>
      </c>
      <c r="L13" s="574">
        <f t="shared" ca="1" si="5"/>
        <v>18787</v>
      </c>
      <c r="M13" s="574">
        <f t="shared" ca="1" si="5"/>
        <v>17900</v>
      </c>
      <c r="N13" s="334"/>
      <c r="O13" s="335">
        <f ca="1">IF(OR(ISERROR(MATCH($P$6,$C$7:$M$7,0)),ISERROR(MATCH($P$7,$C$7:$M$7,0)),LOOKUP($P$6,$C$7:$M13)=0),"N.A.",LOOKUP($P$7,$C$7:$M13)/LOOKUP($P$6,$C$7:$M13)-1)</f>
        <v>9.4935160264252527E-2</v>
      </c>
      <c r="P13" s="251"/>
      <c r="Q13" s="251"/>
      <c r="R13" s="307"/>
      <c r="S13" s="251"/>
      <c r="T13" s="336"/>
    </row>
    <row r="14" spans="1:20" s="314" customFormat="1" x14ac:dyDescent="0.5">
      <c r="A14" s="331"/>
      <c r="B14" s="332" t="s">
        <v>492</v>
      </c>
      <c r="C14" s="574">
        <f t="shared" ref="C14:M14" ca="1" si="6">C208</f>
        <v>66750</v>
      </c>
      <c r="D14" s="574">
        <f t="shared" ca="1" si="6"/>
        <v>65350</v>
      </c>
      <c r="E14" s="574">
        <f t="shared" ca="1" si="6"/>
        <v>62241</v>
      </c>
      <c r="F14" s="574">
        <f t="shared" ca="1" si="6"/>
        <v>55995</v>
      </c>
      <c r="G14" s="574">
        <f t="shared" ca="1" si="6"/>
        <v>51401</v>
      </c>
      <c r="H14" s="574">
        <f t="shared" ca="1" si="6"/>
        <v>49138</v>
      </c>
      <c r="I14" s="574">
        <f t="shared" ca="1" si="6"/>
        <v>47408</v>
      </c>
      <c r="J14" s="574">
        <f t="shared" ca="1" si="6"/>
        <v>49095</v>
      </c>
      <c r="K14" s="574">
        <f t="shared" ca="1" si="6"/>
        <v>53486</v>
      </c>
      <c r="L14" s="574">
        <f t="shared" ca="1" si="6"/>
        <v>55475</v>
      </c>
      <c r="M14" s="574">
        <f t="shared" ca="1" si="6"/>
        <v>55390</v>
      </c>
      <c r="N14" s="340"/>
      <c r="O14" s="335">
        <f ca="1">IF(OR(ISERROR(MATCH($P$6,$C$7:$M$7,0)),ISERROR(MATCH($P$7,$C$7:$M$7,0)),LOOKUP($P$6,$C$7:$M14)=0),"N.A.",LOOKUP($P$7,$C$7:$M14)/LOOKUP($P$6,$C$7:$M14)-1)</f>
        <v>0.12723350563718516</v>
      </c>
      <c r="P14" s="251"/>
      <c r="Q14" s="251"/>
      <c r="R14" s="307"/>
      <c r="S14" s="251"/>
      <c r="T14" s="336"/>
    </row>
    <row r="15" spans="1:20" s="314" customFormat="1" x14ac:dyDescent="0.5">
      <c r="A15" s="331"/>
      <c r="B15" s="332" t="s">
        <v>162</v>
      </c>
      <c r="C15" s="574">
        <f t="shared" ref="C15:M15" ca="1" si="7">SUM(C13:C14)</f>
        <v>81971</v>
      </c>
      <c r="D15" s="574">
        <f t="shared" ca="1" si="7"/>
        <v>81601</v>
      </c>
      <c r="E15" s="574">
        <f t="shared" ca="1" si="7"/>
        <v>79669</v>
      </c>
      <c r="F15" s="574">
        <f t="shared" ca="1" si="7"/>
        <v>72790</v>
      </c>
      <c r="G15" s="574">
        <f t="shared" ca="1" si="7"/>
        <v>67497</v>
      </c>
      <c r="H15" s="574">
        <f t="shared" ca="1" si="7"/>
        <v>65486</v>
      </c>
      <c r="I15" s="574">
        <f t="shared" ca="1" si="7"/>
        <v>65012</v>
      </c>
      <c r="J15" s="574">
        <f t="shared" ca="1" si="7"/>
        <v>67135</v>
      </c>
      <c r="K15" s="574">
        <f t="shared" ca="1" si="7"/>
        <v>72060</v>
      </c>
      <c r="L15" s="574">
        <f t="shared" ca="1" si="7"/>
        <v>74262</v>
      </c>
      <c r="M15" s="574">
        <f t="shared" ca="1" si="7"/>
        <v>73290</v>
      </c>
      <c r="N15" s="251"/>
      <c r="O15" s="335">
        <f ca="1">IF(OR(ISERROR(MATCH($P$6,$C$7:$M$7,0)),ISERROR(MATCH($P$7,$C$7:$M$7,0)),LOOKUP($P$6,$C$7:$M15)=0),"N.A.",LOOKUP($P$7,$C$7:$M15)/LOOKUP($P$6,$C$7:$M15)-1)</f>
        <v>0.11917050972726995</v>
      </c>
      <c r="P15" s="251"/>
      <c r="Q15" s="251"/>
      <c r="R15" s="307"/>
      <c r="S15" s="251"/>
      <c r="T15" s="336"/>
    </row>
    <row r="16" spans="1:20" s="314" customFormat="1" x14ac:dyDescent="0.5">
      <c r="A16" s="341"/>
      <c r="C16" s="342"/>
      <c r="D16" s="342"/>
      <c r="E16" s="342"/>
      <c r="F16" s="342"/>
      <c r="G16" s="342"/>
      <c r="H16" s="342"/>
      <c r="I16" s="342"/>
      <c r="J16" s="342"/>
      <c r="K16" s="342"/>
      <c r="L16" s="342"/>
      <c r="M16" s="342"/>
      <c r="O16" s="343"/>
      <c r="R16" s="315"/>
    </row>
    <row r="17" spans="1:18" s="314" customFormat="1" hidden="1" x14ac:dyDescent="0.5">
      <c r="A17" s="341"/>
      <c r="B17" s="251"/>
      <c r="C17" s="344" t="e">
        <f t="shared" ref="C17:M17" ca="1" si="8">IF(OR(C$7=$P$6,C$7=$P$7),C9,NA())</f>
        <v>#N/A</v>
      </c>
      <c r="D17" s="344" t="e">
        <f t="shared" ca="1" si="8"/>
        <v>#N/A</v>
      </c>
      <c r="E17" s="344" t="e">
        <f t="shared" ca="1" si="8"/>
        <v>#N/A</v>
      </c>
      <c r="F17" s="344" t="e">
        <f t="shared" ca="1" si="8"/>
        <v>#N/A</v>
      </c>
      <c r="G17" s="344" t="e">
        <f t="shared" ca="1" si="8"/>
        <v>#N/A</v>
      </c>
      <c r="H17" s="344">
        <f t="shared" ca="1" si="8"/>
        <v>63</v>
      </c>
      <c r="I17" s="344" t="e">
        <f t="shared" ca="1" si="8"/>
        <v>#N/A</v>
      </c>
      <c r="J17" s="344" t="e">
        <f t="shared" ca="1" si="8"/>
        <v>#N/A</v>
      </c>
      <c r="K17" s="344" t="e">
        <f t="shared" ca="1" si="8"/>
        <v>#N/A</v>
      </c>
      <c r="L17" s="344" t="e">
        <f t="shared" ca="1" si="8"/>
        <v>#N/A</v>
      </c>
      <c r="M17" s="344">
        <f t="shared" ca="1" si="8"/>
        <v>128</v>
      </c>
      <c r="N17" s="251"/>
      <c r="O17" s="345"/>
      <c r="R17" s="315"/>
    </row>
    <row r="18" spans="1:18" s="314" customFormat="1" hidden="1" x14ac:dyDescent="0.5">
      <c r="A18" s="341"/>
      <c r="B18" s="251"/>
      <c r="C18" s="344" t="e">
        <f t="shared" ref="C18:M18" ca="1" si="9">IF(OR(C$7=$P$6,C$7=$P$7),C10,NA())</f>
        <v>#N/A</v>
      </c>
      <c r="D18" s="344" t="e">
        <f t="shared" ca="1" si="9"/>
        <v>#N/A</v>
      </c>
      <c r="E18" s="344" t="e">
        <f t="shared" ca="1" si="9"/>
        <v>#N/A</v>
      </c>
      <c r="F18" s="344" t="e">
        <f t="shared" ca="1" si="9"/>
        <v>#N/A</v>
      </c>
      <c r="G18" s="344" t="e">
        <f t="shared" ca="1" si="9"/>
        <v>#N/A</v>
      </c>
      <c r="H18" s="344">
        <f t="shared" ca="1" si="9"/>
        <v>257</v>
      </c>
      <c r="I18" s="344" t="e">
        <f t="shared" ca="1" si="9"/>
        <v>#N/A</v>
      </c>
      <c r="J18" s="344" t="e">
        <f t="shared" ca="1" si="9"/>
        <v>#N/A</v>
      </c>
      <c r="K18" s="344" t="e">
        <f t="shared" ca="1" si="9"/>
        <v>#N/A</v>
      </c>
      <c r="L18" s="344" t="e">
        <f t="shared" ca="1" si="9"/>
        <v>#N/A</v>
      </c>
      <c r="M18" s="344">
        <f t="shared" ca="1" si="9"/>
        <v>303</v>
      </c>
      <c r="N18" s="251"/>
      <c r="O18" s="345"/>
      <c r="R18" s="315"/>
    </row>
    <row r="19" spans="1:18" s="314" customFormat="1" hidden="1" x14ac:dyDescent="0.5">
      <c r="A19" s="341"/>
      <c r="B19" s="251"/>
      <c r="C19" s="344" t="e">
        <f t="shared" ref="C19:M19" ca="1" si="10">IF(OR(C$7=$P$6,C$7=$P$7),C11,NA())</f>
        <v>#N/A</v>
      </c>
      <c r="D19" s="344" t="e">
        <f t="shared" ca="1" si="10"/>
        <v>#N/A</v>
      </c>
      <c r="E19" s="344" t="e">
        <f t="shared" ca="1" si="10"/>
        <v>#N/A</v>
      </c>
      <c r="F19" s="344" t="e">
        <f t="shared" ca="1" si="10"/>
        <v>#N/A</v>
      </c>
      <c r="G19" s="344" t="e">
        <f t="shared" ca="1" si="10"/>
        <v>#N/A</v>
      </c>
      <c r="H19" s="344">
        <f t="shared" ca="1" si="10"/>
        <v>320</v>
      </c>
      <c r="I19" s="344" t="e">
        <f t="shared" ca="1" si="10"/>
        <v>#N/A</v>
      </c>
      <c r="J19" s="344" t="e">
        <f t="shared" ca="1" si="10"/>
        <v>#N/A</v>
      </c>
      <c r="K19" s="344" t="e">
        <f t="shared" ca="1" si="10"/>
        <v>#N/A</v>
      </c>
      <c r="L19" s="344" t="e">
        <f t="shared" ca="1" si="10"/>
        <v>#N/A</v>
      </c>
      <c r="M19" s="344">
        <f t="shared" ca="1" si="10"/>
        <v>431</v>
      </c>
      <c r="N19" s="251"/>
      <c r="O19" s="345"/>
      <c r="R19" s="315"/>
    </row>
    <row r="20" spans="1:18" s="314" customFormat="1" hidden="1" x14ac:dyDescent="0.5">
      <c r="A20" s="341"/>
      <c r="B20" s="251"/>
      <c r="C20" s="344"/>
      <c r="D20" s="344"/>
      <c r="E20" s="344"/>
      <c r="F20" s="344"/>
      <c r="G20" s="344"/>
      <c r="H20" s="344"/>
      <c r="I20" s="344"/>
      <c r="J20" s="344"/>
      <c r="K20" s="344"/>
      <c r="L20" s="344"/>
      <c r="M20" s="344"/>
      <c r="N20" s="251"/>
      <c r="O20" s="345"/>
      <c r="R20" s="315"/>
    </row>
    <row r="21" spans="1:18" s="314" customFormat="1" hidden="1" x14ac:dyDescent="0.5">
      <c r="A21" s="341"/>
      <c r="B21" s="251"/>
      <c r="C21" s="344" t="e">
        <f t="shared" ref="C21:M21" ca="1" si="11">IF(OR(C$7=$P$6,C$7=$P$7),C13,NA())</f>
        <v>#N/A</v>
      </c>
      <c r="D21" s="344" t="e">
        <f t="shared" ca="1" si="11"/>
        <v>#N/A</v>
      </c>
      <c r="E21" s="344" t="e">
        <f t="shared" ca="1" si="11"/>
        <v>#N/A</v>
      </c>
      <c r="F21" s="344" t="e">
        <f t="shared" ca="1" si="11"/>
        <v>#N/A</v>
      </c>
      <c r="G21" s="344" t="e">
        <f t="shared" ca="1" si="11"/>
        <v>#N/A</v>
      </c>
      <c r="H21" s="344">
        <f t="shared" ca="1" si="11"/>
        <v>16348</v>
      </c>
      <c r="I21" s="344" t="e">
        <f t="shared" ca="1" si="11"/>
        <v>#N/A</v>
      </c>
      <c r="J21" s="344" t="e">
        <f t="shared" ca="1" si="11"/>
        <v>#N/A</v>
      </c>
      <c r="K21" s="344" t="e">
        <f t="shared" ca="1" si="11"/>
        <v>#N/A</v>
      </c>
      <c r="L21" s="344" t="e">
        <f t="shared" ca="1" si="11"/>
        <v>#N/A</v>
      </c>
      <c r="M21" s="344">
        <f t="shared" ca="1" si="11"/>
        <v>17900</v>
      </c>
      <c r="N21" s="251"/>
      <c r="O21" s="345"/>
      <c r="R21" s="315"/>
    </row>
    <row r="22" spans="1:18" s="314" customFormat="1" hidden="1" x14ac:dyDescent="0.5">
      <c r="A22" s="341"/>
      <c r="B22" s="251"/>
      <c r="C22" s="344" t="e">
        <f t="shared" ref="C22:M22" ca="1" si="12">IF(OR(C$7=$P$6,C$7=$P$7),C14,NA())</f>
        <v>#N/A</v>
      </c>
      <c r="D22" s="344" t="e">
        <f t="shared" ca="1" si="12"/>
        <v>#N/A</v>
      </c>
      <c r="E22" s="344" t="e">
        <f t="shared" ca="1" si="12"/>
        <v>#N/A</v>
      </c>
      <c r="F22" s="344" t="e">
        <f t="shared" ca="1" si="12"/>
        <v>#N/A</v>
      </c>
      <c r="G22" s="344" t="e">
        <f t="shared" ca="1" si="12"/>
        <v>#N/A</v>
      </c>
      <c r="H22" s="344">
        <f t="shared" ca="1" si="12"/>
        <v>49138</v>
      </c>
      <c r="I22" s="344" t="e">
        <f t="shared" ca="1" si="12"/>
        <v>#N/A</v>
      </c>
      <c r="J22" s="344" t="e">
        <f t="shared" ca="1" si="12"/>
        <v>#N/A</v>
      </c>
      <c r="K22" s="344" t="e">
        <f t="shared" ca="1" si="12"/>
        <v>#N/A</v>
      </c>
      <c r="L22" s="344" t="e">
        <f t="shared" ca="1" si="12"/>
        <v>#N/A</v>
      </c>
      <c r="M22" s="344">
        <f t="shared" ca="1" si="12"/>
        <v>55390</v>
      </c>
      <c r="N22" s="251"/>
      <c r="O22" s="345"/>
      <c r="R22" s="315"/>
    </row>
    <row r="23" spans="1:18" s="314" customFormat="1" hidden="1" x14ac:dyDescent="0.5">
      <c r="A23" s="341"/>
      <c r="B23" s="251"/>
      <c r="C23" s="344" t="e">
        <f t="shared" ref="C23:M23" ca="1" si="13">IF(OR(C$7=$P$6,C$7=$P$7),C15,NA())</f>
        <v>#N/A</v>
      </c>
      <c r="D23" s="344" t="e">
        <f t="shared" ca="1" si="13"/>
        <v>#N/A</v>
      </c>
      <c r="E23" s="344" t="e">
        <f t="shared" ca="1" si="13"/>
        <v>#N/A</v>
      </c>
      <c r="F23" s="344" t="e">
        <f t="shared" ca="1" si="13"/>
        <v>#N/A</v>
      </c>
      <c r="G23" s="344" t="e">
        <f t="shared" ca="1" si="13"/>
        <v>#N/A</v>
      </c>
      <c r="H23" s="344">
        <f t="shared" ca="1" si="13"/>
        <v>65486</v>
      </c>
      <c r="I23" s="344" t="e">
        <f t="shared" ca="1" si="13"/>
        <v>#N/A</v>
      </c>
      <c r="J23" s="344" t="e">
        <f t="shared" ca="1" si="13"/>
        <v>#N/A</v>
      </c>
      <c r="K23" s="344" t="e">
        <f t="shared" ca="1" si="13"/>
        <v>#N/A</v>
      </c>
      <c r="L23" s="344" t="e">
        <f t="shared" ca="1" si="13"/>
        <v>#N/A</v>
      </c>
      <c r="M23" s="344">
        <f t="shared" ca="1" si="13"/>
        <v>73290</v>
      </c>
      <c r="N23" s="251"/>
      <c r="O23" s="345"/>
      <c r="R23" s="315"/>
    </row>
    <row r="24" spans="1:18" s="314" customFormat="1" x14ac:dyDescent="0.5">
      <c r="A24" s="251"/>
      <c r="B24" s="307"/>
      <c r="C24" s="307"/>
      <c r="D24" s="251"/>
      <c r="E24" s="251"/>
      <c r="F24" s="251"/>
      <c r="G24" s="251"/>
      <c r="H24" s="251"/>
      <c r="I24" s="251"/>
      <c r="J24" s="251"/>
      <c r="K24" s="251"/>
      <c r="L24" s="251"/>
      <c r="M24" s="251"/>
      <c r="N24" s="251"/>
      <c r="O24" s="251"/>
      <c r="R24" s="315"/>
    </row>
    <row r="25" spans="1:18" s="314" customFormat="1" x14ac:dyDescent="0.5">
      <c r="A25" s="305" t="str">
        <f>$B$1&amp; ": Court"</f>
        <v>San Mateo: Court</v>
      </c>
      <c r="B25" s="307"/>
      <c r="C25" s="307"/>
      <c r="D25" s="251"/>
      <c r="E25" s="251"/>
      <c r="F25" s="251"/>
      <c r="G25" s="251"/>
      <c r="H25" s="251"/>
      <c r="I25" s="251"/>
      <c r="J25" s="251"/>
      <c r="K25" s="251"/>
      <c r="L25" s="251"/>
      <c r="M25" s="251"/>
      <c r="N25" s="251"/>
      <c r="O25" s="251"/>
      <c r="R25" s="315"/>
    </row>
    <row r="26" spans="1:18" s="314" customFormat="1" x14ac:dyDescent="0.5">
      <c r="A26" s="305" t="str">
        <f>$B$2&amp; ": Court"</f>
        <v>California: Court</v>
      </c>
      <c r="B26" s="307"/>
      <c r="C26" s="307"/>
      <c r="D26" s="251"/>
      <c r="E26" s="251"/>
      <c r="F26" s="251"/>
      <c r="G26" s="251"/>
      <c r="H26" s="251"/>
      <c r="I26" s="251"/>
      <c r="J26" s="251"/>
      <c r="K26" s="251"/>
      <c r="L26" s="251"/>
      <c r="M26" s="251"/>
      <c r="N26" s="251"/>
      <c r="O26" s="251"/>
      <c r="R26" s="315"/>
    </row>
    <row r="27" spans="1:18" s="314" customFormat="1" x14ac:dyDescent="0.5">
      <c r="A27" s="251"/>
      <c r="B27" s="307"/>
      <c r="C27" s="307"/>
      <c r="D27" s="251"/>
      <c r="E27" s="251"/>
      <c r="F27" s="251"/>
      <c r="G27" s="251"/>
      <c r="H27" s="251"/>
      <c r="I27" s="251"/>
      <c r="J27" s="251"/>
      <c r="K27" s="251"/>
      <c r="L27" s="251"/>
      <c r="M27" s="251"/>
      <c r="N27" s="251"/>
      <c r="O27" s="251"/>
      <c r="R27" s="315"/>
    </row>
    <row r="28" spans="1:18" s="314" customFormat="1" x14ac:dyDescent="0.5">
      <c r="A28" s="251"/>
      <c r="B28" s="307"/>
      <c r="C28" s="307"/>
      <c r="D28" s="251"/>
      <c r="E28" s="251"/>
      <c r="F28" s="251"/>
      <c r="G28" s="251"/>
      <c r="H28" s="251"/>
      <c r="I28" s="251"/>
      <c r="J28" s="251"/>
      <c r="K28" s="251"/>
      <c r="L28" s="251"/>
      <c r="M28" s="251"/>
      <c r="N28" s="251"/>
      <c r="O28" s="251"/>
      <c r="R28" s="315"/>
    </row>
    <row r="29" spans="1:18" s="314" customFormat="1" x14ac:dyDescent="0.5">
      <c r="A29" s="251"/>
      <c r="B29" s="307"/>
      <c r="C29" s="307"/>
      <c r="D29" s="251"/>
      <c r="E29" s="251"/>
      <c r="F29" s="251"/>
      <c r="G29" s="251"/>
      <c r="H29" s="251"/>
      <c r="I29" s="251"/>
      <c r="J29" s="251"/>
      <c r="K29" s="251"/>
      <c r="L29" s="251"/>
      <c r="M29" s="251"/>
      <c r="N29" s="251"/>
      <c r="O29" s="251"/>
      <c r="R29" s="315"/>
    </row>
    <row r="30" spans="1:18" s="314" customFormat="1" x14ac:dyDescent="0.5">
      <c r="A30" s="251"/>
      <c r="B30" s="307"/>
      <c r="C30" s="307"/>
      <c r="D30" s="251"/>
      <c r="E30" s="251"/>
      <c r="F30" s="251"/>
      <c r="G30" s="251"/>
      <c r="H30" s="251"/>
      <c r="I30" s="251"/>
      <c r="J30" s="251"/>
      <c r="K30" s="251"/>
      <c r="L30" s="251"/>
      <c r="M30" s="251"/>
      <c r="N30" s="251"/>
      <c r="O30" s="251"/>
      <c r="R30" s="315"/>
    </row>
    <row r="31" spans="1:18" s="314" customFormat="1" x14ac:dyDescent="0.5">
      <c r="A31" s="251"/>
      <c r="B31" s="307"/>
      <c r="C31" s="307"/>
      <c r="D31" s="251"/>
      <c r="E31" s="251"/>
      <c r="F31" s="251"/>
      <c r="G31" s="251"/>
      <c r="H31" s="251"/>
      <c r="I31" s="251"/>
      <c r="J31" s="251"/>
      <c r="K31" s="251"/>
      <c r="L31" s="251"/>
      <c r="M31" s="251"/>
      <c r="N31" s="251"/>
      <c r="O31" s="251"/>
      <c r="R31" s="315"/>
    </row>
    <row r="32" spans="1:18" s="314" customFormat="1" x14ac:dyDescent="0.5">
      <c r="A32" s="251"/>
      <c r="B32" s="307"/>
      <c r="C32" s="307"/>
      <c r="D32" s="251"/>
      <c r="E32" s="251"/>
      <c r="F32" s="251"/>
      <c r="G32" s="251"/>
      <c r="H32" s="251"/>
      <c r="I32" s="251"/>
      <c r="J32" s="251"/>
      <c r="K32" s="251"/>
      <c r="L32" s="251"/>
      <c r="M32" s="251"/>
      <c r="N32" s="251"/>
      <c r="O32" s="251"/>
      <c r="R32" s="315"/>
    </row>
    <row r="33" spans="1:18" s="314" customFormat="1" x14ac:dyDescent="0.5">
      <c r="A33" s="251"/>
      <c r="B33" s="307"/>
      <c r="C33" s="307"/>
      <c r="D33" s="251"/>
      <c r="E33" s="251"/>
      <c r="F33" s="251"/>
      <c r="G33" s="251"/>
      <c r="H33" s="251"/>
      <c r="I33" s="251"/>
      <c r="J33" s="251"/>
      <c r="K33" s="251"/>
      <c r="L33" s="251"/>
      <c r="M33" s="251"/>
      <c r="N33" s="251"/>
      <c r="O33" s="251"/>
      <c r="R33" s="315"/>
    </row>
    <row r="34" spans="1:18" s="314" customFormat="1" x14ac:dyDescent="0.5">
      <c r="A34" s="251"/>
      <c r="B34" s="307"/>
      <c r="C34" s="307"/>
      <c r="D34" s="251"/>
      <c r="E34" s="251"/>
      <c r="F34" s="251"/>
      <c r="G34" s="251"/>
      <c r="H34" s="251"/>
      <c r="I34" s="251"/>
      <c r="J34" s="251"/>
      <c r="K34" s="251"/>
      <c r="L34" s="251"/>
      <c r="M34" s="251"/>
      <c r="N34" s="251"/>
      <c r="O34" s="251"/>
      <c r="R34" s="315"/>
    </row>
    <row r="35" spans="1:18" s="314" customFormat="1" x14ac:dyDescent="0.5">
      <c r="A35" s="251"/>
      <c r="B35" s="307"/>
      <c r="C35" s="307"/>
      <c r="D35" s="251"/>
      <c r="E35" s="251"/>
      <c r="F35" s="251"/>
      <c r="G35" s="251"/>
      <c r="H35" s="251"/>
      <c r="I35" s="251"/>
      <c r="J35" s="251"/>
      <c r="K35" s="251"/>
      <c r="L35" s="251"/>
      <c r="M35" s="251"/>
      <c r="N35" s="251"/>
      <c r="O35" s="251"/>
      <c r="R35" s="315"/>
    </row>
    <row r="36" spans="1:18" s="314" customFormat="1" x14ac:dyDescent="0.5">
      <c r="A36" s="251"/>
      <c r="B36" s="307"/>
      <c r="C36" s="307"/>
      <c r="D36" s="251"/>
      <c r="E36" s="251"/>
      <c r="F36" s="251"/>
      <c r="G36" s="251"/>
      <c r="H36" s="251"/>
      <c r="I36" s="251"/>
      <c r="J36" s="251"/>
      <c r="K36" s="251"/>
      <c r="L36" s="251"/>
      <c r="M36" s="251"/>
      <c r="N36" s="251"/>
      <c r="O36" s="251"/>
      <c r="R36" s="315"/>
    </row>
    <row r="37" spans="1:18" s="314" customFormat="1" x14ac:dyDescent="0.5">
      <c r="A37" s="251"/>
      <c r="B37" s="307"/>
      <c r="C37" s="307"/>
      <c r="D37" s="251"/>
      <c r="E37" s="251"/>
      <c r="F37" s="251"/>
      <c r="G37" s="251"/>
      <c r="H37" s="251"/>
      <c r="I37" s="251"/>
      <c r="J37" s="251"/>
      <c r="K37" s="251"/>
      <c r="L37" s="251"/>
      <c r="M37" s="251"/>
      <c r="N37" s="251"/>
      <c r="O37" s="251"/>
      <c r="R37" s="315"/>
    </row>
    <row r="38" spans="1:18" s="314" customFormat="1" x14ac:dyDescent="0.5">
      <c r="A38" s="251"/>
      <c r="B38" s="307"/>
      <c r="C38" s="307"/>
      <c r="D38" s="251"/>
      <c r="E38" s="251"/>
      <c r="F38" s="251"/>
      <c r="G38" s="251"/>
      <c r="H38" s="251"/>
      <c r="I38" s="251"/>
      <c r="J38" s="251"/>
      <c r="K38" s="251"/>
      <c r="L38" s="251"/>
      <c r="M38" s="251"/>
      <c r="N38" s="251"/>
      <c r="O38" s="251"/>
      <c r="R38" s="315"/>
    </row>
    <row r="39" spans="1:18" s="314" customFormat="1" x14ac:dyDescent="0.5">
      <c r="A39" s="318"/>
      <c r="B39" s="307"/>
      <c r="C39" s="307"/>
      <c r="D39" s="251"/>
      <c r="E39" s="251"/>
      <c r="F39" s="251"/>
      <c r="G39" s="251"/>
      <c r="H39" s="251"/>
      <c r="I39" s="251"/>
      <c r="J39" s="251"/>
      <c r="K39" s="251"/>
      <c r="L39" s="251"/>
      <c r="M39" s="251"/>
      <c r="N39" s="251"/>
      <c r="O39" s="251"/>
      <c r="R39" s="315"/>
    </row>
    <row r="40" spans="1:18" s="314" customFormat="1" x14ac:dyDescent="0.5">
      <c r="A40" s="346"/>
      <c r="B40" s="347"/>
      <c r="C40" s="347"/>
      <c r="D40" s="316"/>
      <c r="E40" s="316"/>
      <c r="F40" s="316"/>
      <c r="G40" s="316"/>
      <c r="H40" s="316"/>
      <c r="I40" s="316"/>
      <c r="J40" s="316"/>
      <c r="K40" s="316"/>
      <c r="L40" s="316"/>
      <c r="M40" s="316"/>
      <c r="N40" s="316"/>
      <c r="O40" s="316"/>
      <c r="R40" s="315"/>
    </row>
    <row r="41" spans="1:18" s="314" customFormat="1" x14ac:dyDescent="0.5">
      <c r="A41" s="346"/>
      <c r="B41" s="347"/>
      <c r="C41" s="347"/>
      <c r="D41" s="316"/>
      <c r="E41" s="316"/>
      <c r="F41" s="316"/>
      <c r="G41" s="316"/>
      <c r="H41" s="316"/>
      <c r="I41" s="316"/>
      <c r="J41" s="316"/>
      <c r="K41" s="316"/>
      <c r="L41" s="316"/>
      <c r="M41" s="316"/>
      <c r="N41" s="316"/>
      <c r="O41" s="316"/>
      <c r="R41" s="315"/>
    </row>
    <row r="42" spans="1:18" s="314" customFormat="1" x14ac:dyDescent="0.5">
      <c r="A42" s="346"/>
      <c r="B42" s="347"/>
      <c r="C42" s="347"/>
      <c r="D42" s="316"/>
      <c r="E42" s="316"/>
      <c r="F42" s="316"/>
      <c r="G42" s="316"/>
      <c r="H42" s="316"/>
      <c r="I42" s="316"/>
      <c r="J42" s="316"/>
      <c r="K42" s="316"/>
      <c r="L42" s="316"/>
      <c r="M42" s="316"/>
      <c r="N42" s="316"/>
      <c r="O42" s="316"/>
      <c r="R42" s="315"/>
    </row>
    <row r="43" spans="1:18" s="314" customFormat="1" x14ac:dyDescent="0.5">
      <c r="A43" s="346"/>
      <c r="B43" s="347"/>
      <c r="C43" s="347"/>
      <c r="D43" s="316"/>
      <c r="E43" s="316"/>
      <c r="F43" s="316"/>
      <c r="G43" s="316"/>
      <c r="H43" s="316"/>
      <c r="I43" s="316"/>
      <c r="J43" s="316"/>
      <c r="K43" s="316"/>
      <c r="L43" s="316"/>
      <c r="M43" s="316"/>
      <c r="N43" s="316"/>
      <c r="O43" s="316"/>
      <c r="R43" s="315"/>
    </row>
    <row r="44" spans="1:18" s="314" customFormat="1" x14ac:dyDescent="0.5">
      <c r="A44" s="346"/>
      <c r="B44" s="347"/>
      <c r="C44" s="347"/>
      <c r="D44" s="316"/>
      <c r="E44" s="316"/>
      <c r="F44" s="316"/>
      <c r="G44" s="316"/>
      <c r="H44" s="316"/>
      <c r="I44" s="316"/>
      <c r="J44" s="316"/>
      <c r="K44" s="316"/>
      <c r="L44" s="316"/>
      <c r="M44" s="316"/>
      <c r="N44" s="316"/>
      <c r="O44" s="316"/>
      <c r="R44" s="315"/>
    </row>
    <row r="45" spans="1:18" s="314" customFormat="1" x14ac:dyDescent="0.5">
      <c r="A45" s="318" t="s">
        <v>1215</v>
      </c>
      <c r="B45" s="347"/>
      <c r="C45" s="347"/>
      <c r="D45" s="316"/>
      <c r="E45" s="316"/>
      <c r="F45" s="316"/>
      <c r="G45" s="316"/>
      <c r="H45" s="316"/>
      <c r="I45" s="316"/>
      <c r="J45" s="316"/>
      <c r="K45" s="316"/>
      <c r="L45" s="316"/>
      <c r="M45" s="316"/>
      <c r="N45" s="316"/>
      <c r="O45" s="316"/>
      <c r="R45" s="315"/>
    </row>
    <row r="46" spans="1:18" s="314" customFormat="1" x14ac:dyDescent="0.5">
      <c r="A46" s="251"/>
      <c r="B46" s="307"/>
      <c r="C46" s="307"/>
      <c r="D46" s="251"/>
      <c r="E46" s="251"/>
      <c r="F46" s="251"/>
      <c r="G46" s="251"/>
      <c r="H46" s="769" t="s">
        <v>458</v>
      </c>
      <c r="I46" s="770"/>
      <c r="J46" s="770"/>
      <c r="K46" s="770"/>
      <c r="L46" s="770"/>
      <c r="M46" s="770"/>
      <c r="N46" s="771"/>
      <c r="O46" s="318" t="s">
        <v>223</v>
      </c>
      <c r="R46" s="315"/>
    </row>
    <row r="47" spans="1:18" x14ac:dyDescent="0.5">
      <c r="A47" s="318"/>
      <c r="B47" s="307"/>
      <c r="C47" s="307"/>
      <c r="H47" s="769" t="s">
        <v>454</v>
      </c>
      <c r="I47" s="770"/>
      <c r="J47" s="770"/>
      <c r="K47" s="770"/>
      <c r="L47" s="770"/>
      <c r="M47" s="770"/>
      <c r="N47" s="771"/>
      <c r="O47" s="318" t="s">
        <v>224</v>
      </c>
      <c r="Q47" s="251"/>
      <c r="R47" s="307"/>
    </row>
    <row r="48" spans="1:18" s="314" customFormat="1" x14ac:dyDescent="0.5">
      <c r="A48" s="251"/>
      <c r="B48" s="307"/>
      <c r="C48" s="307"/>
      <c r="D48" s="251"/>
      <c r="E48" s="251"/>
      <c r="F48" s="251"/>
      <c r="G48" s="251"/>
      <c r="H48" s="251"/>
      <c r="I48" s="251"/>
      <c r="J48" s="251"/>
      <c r="K48" s="251"/>
      <c r="L48" s="251"/>
      <c r="M48" s="251"/>
      <c r="N48" s="251"/>
      <c r="O48" s="251"/>
      <c r="R48" s="315"/>
    </row>
    <row r="49" spans="1:20" s="314" customFormat="1" x14ac:dyDescent="0.5">
      <c r="A49" s="755" t="s">
        <v>354</v>
      </c>
      <c r="B49" s="756"/>
      <c r="C49" s="756"/>
      <c r="D49" s="756"/>
      <c r="E49" s="756"/>
      <c r="F49" s="756"/>
      <c r="G49" s="756"/>
      <c r="H49" s="756"/>
      <c r="I49" s="756"/>
      <c r="J49" s="756"/>
      <c r="K49" s="756"/>
      <c r="L49" s="756"/>
      <c r="M49" s="757"/>
      <c r="N49" s="316"/>
      <c r="O49" s="317"/>
      <c r="R49" s="315"/>
    </row>
    <row r="50" spans="1:20" s="314" customFormat="1" x14ac:dyDescent="0.5">
      <c r="A50" s="318"/>
      <c r="B50" s="319"/>
      <c r="C50" s="319"/>
      <c r="D50" s="319"/>
      <c r="E50" s="319"/>
      <c r="F50" s="319"/>
      <c r="G50" s="319"/>
      <c r="H50" s="319"/>
      <c r="I50" s="319"/>
      <c r="J50" s="319"/>
      <c r="K50" s="319"/>
      <c r="L50" s="319"/>
      <c r="M50" s="319"/>
      <c r="N50" s="251"/>
      <c r="O50" s="320" t="s">
        <v>383</v>
      </c>
      <c r="P50" s="321"/>
      <c r="Q50" s="307">
        <f>MATCH(LEFT(S50,LEN(S50)-1),IntervalsNames,0)</f>
        <v>62</v>
      </c>
      <c r="R50" s="307"/>
      <c r="S50" s="307" t="s">
        <v>344</v>
      </c>
      <c r="T50" s="251"/>
    </row>
    <row r="51" spans="1:20" s="314" customFormat="1" x14ac:dyDescent="0.5">
      <c r="A51" s="251" t="s">
        <v>75</v>
      </c>
      <c r="B51" s="307"/>
      <c r="C51" s="305">
        <f t="shared" ref="C51:M51" ca="1" si="14">YEAR(C52)</f>
        <v>2006</v>
      </c>
      <c r="D51" s="305">
        <f t="shared" ca="1" si="14"/>
        <v>2007</v>
      </c>
      <c r="E51" s="305">
        <f t="shared" ca="1" si="14"/>
        <v>2008</v>
      </c>
      <c r="F51" s="305">
        <f t="shared" ca="1" si="14"/>
        <v>2009</v>
      </c>
      <c r="G51" s="305">
        <f t="shared" ca="1" si="14"/>
        <v>2010</v>
      </c>
      <c r="H51" s="305">
        <f t="shared" ca="1" si="14"/>
        <v>2011</v>
      </c>
      <c r="I51" s="305">
        <f t="shared" ca="1" si="14"/>
        <v>2012</v>
      </c>
      <c r="J51" s="305">
        <f t="shared" ca="1" si="14"/>
        <v>2013</v>
      </c>
      <c r="K51" s="305">
        <f t="shared" ca="1" si="14"/>
        <v>2014</v>
      </c>
      <c r="L51" s="305">
        <f t="shared" ca="1" si="14"/>
        <v>2015</v>
      </c>
      <c r="M51" s="305">
        <f t="shared" ca="1" si="14"/>
        <v>2016</v>
      </c>
      <c r="N51" s="322" t="s">
        <v>558</v>
      </c>
      <c r="O51" s="323">
        <v>2011</v>
      </c>
      <c r="P51" s="324">
        <f ca="1">DATEVALUE(MONTH(A$157) &amp; "/" &amp; DAY(A$157) &amp; "/" &amp;O51)</f>
        <v>40544</v>
      </c>
      <c r="Q51" s="307">
        <f>MATCH(LEFT(S51,LEN(S51)-1),IntervalsNames,0)</f>
        <v>63</v>
      </c>
      <c r="R51" s="307"/>
      <c r="S51" s="307" t="s">
        <v>343</v>
      </c>
    </row>
    <row r="52" spans="1:20" s="314" customFormat="1" x14ac:dyDescent="0.5">
      <c r="A52" s="325">
        <f ca="1">HLOOKUP($E$1,Intervals,Q50,FALSE)</f>
        <v>35796</v>
      </c>
      <c r="B52" s="348"/>
      <c r="C52" s="573">
        <f t="shared" ref="C52:M52" ca="1" si="15">INDEX(INDIRECT($S50&amp;"SD"),2+(COLUMN()-3)*4+VLOOKUP(LEFT($S50,LEN($S50)-1),Offset,17,FALSE))</f>
        <v>38718</v>
      </c>
      <c r="D52" s="573">
        <f t="shared" ca="1" si="15"/>
        <v>39083</v>
      </c>
      <c r="E52" s="573">
        <f t="shared" ca="1" si="15"/>
        <v>39448</v>
      </c>
      <c r="F52" s="573">
        <f t="shared" ca="1" si="15"/>
        <v>39814</v>
      </c>
      <c r="G52" s="573">
        <f t="shared" ca="1" si="15"/>
        <v>40179</v>
      </c>
      <c r="H52" s="573">
        <f t="shared" ca="1" si="15"/>
        <v>40544</v>
      </c>
      <c r="I52" s="573">
        <f t="shared" ca="1" si="15"/>
        <v>40909</v>
      </c>
      <c r="J52" s="573">
        <f t="shared" ca="1" si="15"/>
        <v>41275</v>
      </c>
      <c r="K52" s="573">
        <f t="shared" ca="1" si="15"/>
        <v>41640</v>
      </c>
      <c r="L52" s="573">
        <f t="shared" ca="1" si="15"/>
        <v>42005</v>
      </c>
      <c r="M52" s="573">
        <f t="shared" ca="1" si="15"/>
        <v>42370</v>
      </c>
      <c r="N52" s="327" t="s">
        <v>559</v>
      </c>
      <c r="O52" s="323">
        <v>2016</v>
      </c>
      <c r="P52" s="324">
        <f ca="1">DATEVALUE(MONTH(A$157) &amp; "/" &amp; DAY(A$157) &amp; "/" &amp;O52)</f>
        <v>42370</v>
      </c>
      <c r="Q52" s="307">
        <f>MATCH(LEFT(S52,LEN(S52)-1),IntervalsNames,0)</f>
        <v>64</v>
      </c>
      <c r="R52" s="307"/>
      <c r="S52" s="307" t="s">
        <v>4</v>
      </c>
    </row>
    <row r="53" spans="1:20" s="314" customFormat="1" hidden="1" x14ac:dyDescent="0.5">
      <c r="A53" s="325"/>
      <c r="B53" s="349"/>
      <c r="C53" s="350">
        <f t="array" aca="1" ref="C53:M53" ca="1">IF(INDIRECT(ChartsByTopic!S$50&amp;"DisplayCounty1")=".",0,INDIRECT(ChartsByTopic!S$50&amp;"DisplayCounty1"))</f>
        <v>37</v>
      </c>
      <c r="D53" s="350">
        <f ca="1"/>
        <v>76</v>
      </c>
      <c r="E53" s="350">
        <f ca="1"/>
        <v>61</v>
      </c>
      <c r="F53" s="350">
        <f ca="1"/>
        <v>41</v>
      </c>
      <c r="G53" s="350">
        <f ca="1"/>
        <v>72</v>
      </c>
      <c r="H53" s="350">
        <f ca="1"/>
        <v>50</v>
      </c>
      <c r="I53" s="350">
        <f ca="1"/>
        <v>85</v>
      </c>
      <c r="J53" s="350">
        <f ca="1"/>
        <v>92</v>
      </c>
      <c r="K53" s="350">
        <f ca="1"/>
        <v>114</v>
      </c>
      <c r="L53" s="350">
        <f ca="1"/>
        <v>171</v>
      </c>
      <c r="M53" s="350">
        <f ca="1"/>
        <v>125</v>
      </c>
      <c r="N53" s="351"/>
      <c r="O53" s="351"/>
      <c r="P53" s="324"/>
      <c r="Q53" s="307"/>
      <c r="R53" s="307"/>
      <c r="S53" s="307"/>
    </row>
    <row r="54" spans="1:20" s="314" customFormat="1" hidden="1" x14ac:dyDescent="0.5">
      <c r="A54" s="325"/>
      <c r="B54" s="349"/>
      <c r="C54" s="352">
        <f t="array" aca="1" ref="C54:M54" ca="1">IF(INDIRECT(ChartsByTopic!S$51&amp;"DisplayCounty1")=".",0,INDIRECT(ChartsByTopic!S$51&amp;"DisplayCounty1"))</f>
        <v>0</v>
      </c>
      <c r="D54" s="352">
        <f ca="1"/>
        <v>0</v>
      </c>
      <c r="E54" s="352">
        <f ca="1"/>
        <v>1</v>
      </c>
      <c r="F54" s="352">
        <f ca="1"/>
        <v>0</v>
      </c>
      <c r="G54" s="352">
        <f ca="1"/>
        <v>0</v>
      </c>
      <c r="H54" s="352">
        <f ca="1"/>
        <v>1</v>
      </c>
      <c r="I54" s="352">
        <f ca="1"/>
        <v>0</v>
      </c>
      <c r="J54" s="352">
        <f ca="1"/>
        <v>0</v>
      </c>
      <c r="K54" s="352">
        <f ca="1"/>
        <v>0</v>
      </c>
      <c r="L54" s="352">
        <f ca="1"/>
        <v>1</v>
      </c>
      <c r="M54" s="352">
        <f ca="1"/>
        <v>0</v>
      </c>
      <c r="N54" s="341"/>
      <c r="O54" s="341"/>
      <c r="P54" s="324"/>
      <c r="Q54" s="307"/>
      <c r="R54" s="307"/>
      <c r="S54" s="307"/>
    </row>
    <row r="55" spans="1:20" s="314" customFormat="1" x14ac:dyDescent="0.5">
      <c r="A55" s="309"/>
      <c r="B55" s="353" t="str">
        <f>$B$1</f>
        <v>San Mateo</v>
      </c>
      <c r="C55" s="354"/>
      <c r="D55" s="355"/>
      <c r="E55" s="355"/>
      <c r="F55" s="355"/>
      <c r="G55" s="355"/>
      <c r="H55" s="355"/>
      <c r="I55" s="355"/>
      <c r="J55" s="355"/>
      <c r="K55" s="355"/>
      <c r="L55" s="355"/>
      <c r="M55" s="355"/>
      <c r="N55" s="251"/>
      <c r="O55" s="330" t="s">
        <v>560</v>
      </c>
      <c r="P55" s="251"/>
      <c r="Q55" s="251"/>
      <c r="R55" s="307"/>
      <c r="S55" s="251"/>
      <c r="T55" s="251"/>
    </row>
    <row r="56" spans="1:20" s="314" customFormat="1" x14ac:dyDescent="0.5">
      <c r="A56" s="331"/>
      <c r="B56" s="356" t="s">
        <v>5</v>
      </c>
      <c r="C56" s="575">
        <f ca="1">SUM(C53:C54)</f>
        <v>37</v>
      </c>
      <c r="D56" s="575">
        <f t="shared" ref="D56:M56" ca="1" si="16">SUM(D53:D54)</f>
        <v>76</v>
      </c>
      <c r="E56" s="575">
        <f t="shared" ca="1" si="16"/>
        <v>62</v>
      </c>
      <c r="F56" s="575">
        <f t="shared" ca="1" si="16"/>
        <v>41</v>
      </c>
      <c r="G56" s="575">
        <f t="shared" ca="1" si="16"/>
        <v>72</v>
      </c>
      <c r="H56" s="575">
        <f t="shared" ca="1" si="16"/>
        <v>51</v>
      </c>
      <c r="I56" s="575">
        <f t="shared" ca="1" si="16"/>
        <v>85</v>
      </c>
      <c r="J56" s="575">
        <f t="shared" ca="1" si="16"/>
        <v>92</v>
      </c>
      <c r="K56" s="575">
        <f t="shared" ca="1" si="16"/>
        <v>114</v>
      </c>
      <c r="L56" s="575">
        <f t="shared" ca="1" si="16"/>
        <v>172</v>
      </c>
      <c r="M56" s="575">
        <f t="shared" ca="1" si="16"/>
        <v>125</v>
      </c>
      <c r="N56" s="334"/>
      <c r="O56" s="357">
        <f ca="1">IF(OR(ISERROR(MATCH($P$51,$C$52:$M$52,0)),ISERROR(MATCH($P$52,$C$52:$M$52,0)),LOOKUP($P$51,$C$52:$M56)=0),"N.A.",LOOKUP($P$52,$C$52:$M56)/LOOKUP($P$51,$C$52:$M56)-1)</f>
        <v>1.4509803921568629</v>
      </c>
      <c r="P56" s="251"/>
      <c r="Q56" s="251"/>
      <c r="R56" s="307"/>
      <c r="S56" s="251"/>
      <c r="T56" s="336"/>
    </row>
    <row r="57" spans="1:20" s="314" customFormat="1" x14ac:dyDescent="0.5">
      <c r="A57" s="331"/>
      <c r="B57" s="356" t="s">
        <v>6</v>
      </c>
      <c r="C57" s="576">
        <f t="array" aca="1" ref="C57:M57" ca="1">IF(INDIRECT(ChartsByTopic!S$52&amp;"DisplayCounty1")=".",0,INDIRECT(ChartsByTopic!S$52&amp;"DisplayCounty1"))</f>
        <v>64</v>
      </c>
      <c r="D57" s="576">
        <f ca="1"/>
        <v>52</v>
      </c>
      <c r="E57" s="576">
        <f ca="1"/>
        <v>50</v>
      </c>
      <c r="F57" s="576">
        <f ca="1"/>
        <v>54</v>
      </c>
      <c r="G57" s="576">
        <f ca="1"/>
        <v>47</v>
      </c>
      <c r="H57" s="576">
        <f ca="1"/>
        <v>50</v>
      </c>
      <c r="I57" s="576">
        <f ca="1"/>
        <v>39</v>
      </c>
      <c r="J57" s="576">
        <f ca="1"/>
        <v>44</v>
      </c>
      <c r="K57" s="576">
        <f ca="1"/>
        <v>31</v>
      </c>
      <c r="L57" s="576">
        <f ca="1"/>
        <v>29</v>
      </c>
      <c r="M57" s="576">
        <f ca="1"/>
        <v>27</v>
      </c>
      <c r="N57" s="334"/>
      <c r="O57" s="357">
        <f ca="1">IF(OR(ISERROR(MATCH($P$51,$C$52:$M$52,0)),ISERROR(MATCH($P$52,$C$52:$M$52,0)),LOOKUP($P$51,$C$52:$M57)=0),"N.A.",LOOKUP($P$52,$C$52:$M57)/LOOKUP($P$51,$C$52:$M57)-1)</f>
        <v>-0.45999999999999996</v>
      </c>
      <c r="P57" s="251"/>
      <c r="Q57" s="251"/>
      <c r="R57" s="307"/>
      <c r="S57" s="251"/>
      <c r="T57" s="336"/>
    </row>
    <row r="58" spans="1:20" s="314" customFormat="1" x14ac:dyDescent="0.5">
      <c r="A58" s="331"/>
      <c r="B58" s="356" t="s">
        <v>162</v>
      </c>
      <c r="C58" s="577">
        <f t="shared" ref="C58:M58" ca="1" si="17">SUM(C56:C57)</f>
        <v>101</v>
      </c>
      <c r="D58" s="577">
        <f t="shared" ca="1" si="17"/>
        <v>128</v>
      </c>
      <c r="E58" s="577">
        <f t="shared" ca="1" si="17"/>
        <v>112</v>
      </c>
      <c r="F58" s="577">
        <f t="shared" ca="1" si="17"/>
        <v>95</v>
      </c>
      <c r="G58" s="577">
        <f t="shared" ca="1" si="17"/>
        <v>119</v>
      </c>
      <c r="H58" s="577">
        <f t="shared" ca="1" si="17"/>
        <v>101</v>
      </c>
      <c r="I58" s="577">
        <f t="shared" ca="1" si="17"/>
        <v>124</v>
      </c>
      <c r="J58" s="577">
        <f t="shared" ca="1" si="17"/>
        <v>136</v>
      </c>
      <c r="K58" s="577">
        <f t="shared" ca="1" si="17"/>
        <v>145</v>
      </c>
      <c r="L58" s="577">
        <f t="shared" ca="1" si="17"/>
        <v>201</v>
      </c>
      <c r="M58" s="576">
        <f t="shared" ca="1" si="17"/>
        <v>152</v>
      </c>
      <c r="N58" s="251"/>
      <c r="O58" s="357">
        <f ca="1">IF(OR(ISERROR(MATCH($P$51,$C$52:$M$52,0)),ISERROR(MATCH($P$52,$C$52:$M$52,0)),LOOKUP($P$51,$C$52:$M58)=0),"N.A.",LOOKUP($P$52,$C$52:$M58)/LOOKUP($P$51,$C$52:$M58)-1)</f>
        <v>0.50495049504950495</v>
      </c>
      <c r="P58" s="251"/>
      <c r="Q58" s="251"/>
      <c r="R58" s="307"/>
      <c r="S58" s="251"/>
      <c r="T58" s="336"/>
    </row>
    <row r="59" spans="1:20" s="314" customFormat="1" hidden="1" x14ac:dyDescent="0.5">
      <c r="A59" s="331"/>
      <c r="B59" s="358"/>
      <c r="C59" s="350">
        <f t="array" aca="1" ref="C59:M59" ca="1">IF(INDIRECT(ChartsByTopic!S$50&amp;"DisplayCounty2")=".",0,INDIRECT(ChartsByTopic!S$50&amp;"DisplayCounty2"))</f>
        <v>12943</v>
      </c>
      <c r="D59" s="350">
        <f ca="1"/>
        <v>13105</v>
      </c>
      <c r="E59" s="350">
        <f ca="1"/>
        <v>12729</v>
      </c>
      <c r="F59" s="350">
        <f ca="1"/>
        <v>10741</v>
      </c>
      <c r="G59" s="350">
        <f ca="1"/>
        <v>9263</v>
      </c>
      <c r="H59" s="350">
        <f ca="1"/>
        <v>9997</v>
      </c>
      <c r="I59" s="350">
        <f ca="1"/>
        <v>10372</v>
      </c>
      <c r="J59" s="350">
        <f ca="1"/>
        <v>8925</v>
      </c>
      <c r="K59" s="350">
        <f ca="1"/>
        <v>8198</v>
      </c>
      <c r="L59" s="350">
        <f ca="1"/>
        <v>7064</v>
      </c>
      <c r="M59" s="350">
        <f ca="1"/>
        <v>5785</v>
      </c>
      <c r="N59" s="251"/>
      <c r="O59" s="359"/>
      <c r="P59" s="251"/>
      <c r="Q59" s="251"/>
      <c r="R59" s="307"/>
      <c r="S59" s="251"/>
      <c r="T59" s="336"/>
    </row>
    <row r="60" spans="1:20" s="314" customFormat="1" hidden="1" x14ac:dyDescent="0.5">
      <c r="A60" s="331"/>
      <c r="B60" s="358"/>
      <c r="C60" s="352">
        <f t="array" ref="C60:M60" ca="1">IF(INDIRECT(ChartsByTopic!S$51&amp;"DisplayCounty2")=".",0,INDIRECT(ChartsByTopic!S$51&amp;"DisplayCounty2"))</f>
        <v>671</v>
      </c>
      <c r="D60" s="352">
        <f ca="1"/>
        <v>829</v>
      </c>
      <c r="E60" s="352">
        <f ca="1"/>
        <v>749</v>
      </c>
      <c r="F60" s="352">
        <f ca="1"/>
        <v>654</v>
      </c>
      <c r="G60" s="352">
        <f ca="1"/>
        <v>628</v>
      </c>
      <c r="H60" s="352">
        <f ca="1"/>
        <v>500</v>
      </c>
      <c r="I60" s="352">
        <f ca="1"/>
        <v>545</v>
      </c>
      <c r="J60" s="352">
        <f ca="1"/>
        <v>389</v>
      </c>
      <c r="K60" s="352">
        <f ca="1"/>
        <v>290</v>
      </c>
      <c r="L60" s="352">
        <f ca="1"/>
        <v>223</v>
      </c>
      <c r="M60" s="352">
        <f ca="1"/>
        <v>159</v>
      </c>
      <c r="N60" s="251"/>
      <c r="O60" s="360"/>
      <c r="P60" s="251"/>
      <c r="Q60" s="251"/>
      <c r="R60" s="307"/>
      <c r="S60" s="251"/>
      <c r="T60" s="336"/>
    </row>
    <row r="61" spans="1:20" s="314" customFormat="1" x14ac:dyDescent="0.5">
      <c r="A61" s="331"/>
      <c r="B61" s="353" t="str">
        <f>$B$2</f>
        <v>California</v>
      </c>
      <c r="C61" s="361"/>
      <c r="D61" s="361"/>
      <c r="E61" s="361"/>
      <c r="F61" s="361"/>
      <c r="G61" s="361"/>
      <c r="H61" s="361"/>
      <c r="I61" s="361"/>
      <c r="J61" s="361"/>
      <c r="K61" s="361"/>
      <c r="L61" s="361"/>
      <c r="M61" s="361"/>
      <c r="N61" s="339"/>
      <c r="O61" s="341"/>
      <c r="P61" s="251"/>
      <c r="Q61" s="251"/>
      <c r="R61" s="307"/>
      <c r="S61" s="251"/>
      <c r="T61" s="336"/>
    </row>
    <row r="62" spans="1:20" s="314" customFormat="1" x14ac:dyDescent="0.5">
      <c r="A62" s="331"/>
      <c r="B62" s="356" t="s">
        <v>5</v>
      </c>
      <c r="C62" s="575">
        <f ca="1">SUM(C59:C60)</f>
        <v>13614</v>
      </c>
      <c r="D62" s="575">
        <f t="shared" ref="D62:M62" ca="1" si="18">SUM(D59:D60)</f>
        <v>13934</v>
      </c>
      <c r="E62" s="575">
        <f t="shared" ca="1" si="18"/>
        <v>13478</v>
      </c>
      <c r="F62" s="575">
        <f t="shared" ca="1" si="18"/>
        <v>11395</v>
      </c>
      <c r="G62" s="575">
        <f t="shared" ca="1" si="18"/>
        <v>9891</v>
      </c>
      <c r="H62" s="575">
        <f t="shared" ca="1" si="18"/>
        <v>10497</v>
      </c>
      <c r="I62" s="575">
        <f t="shared" ca="1" si="18"/>
        <v>10917</v>
      </c>
      <c r="J62" s="575">
        <f t="shared" ca="1" si="18"/>
        <v>9314</v>
      </c>
      <c r="K62" s="575">
        <f t="shared" ca="1" si="18"/>
        <v>8488</v>
      </c>
      <c r="L62" s="575">
        <f t="shared" ca="1" si="18"/>
        <v>7287</v>
      </c>
      <c r="M62" s="575">
        <f t="shared" ca="1" si="18"/>
        <v>5944</v>
      </c>
      <c r="N62" s="334"/>
      <c r="O62" s="362">
        <f ca="1">IF(OR(ISERROR(MATCH($P$51,$C$52:$M$52,0)),ISERROR(MATCH($P$52,$C$52:$M$52,0)),HLOOKUP($P$51,$C$52:$M62,11,FALSE)=0),"N.A.",HLOOKUP($P$52,$C$52:$M62,11,FALSE)/HLOOKUP($P$51,$C$52:$M62,11,FALSE)-1)</f>
        <v>-0.43374297418309993</v>
      </c>
      <c r="P62" s="251"/>
      <c r="Q62" s="251"/>
      <c r="R62" s="307"/>
      <c r="S62" s="251"/>
      <c r="T62" s="336"/>
    </row>
    <row r="63" spans="1:20" s="314" customFormat="1" x14ac:dyDescent="0.5">
      <c r="A63" s="331"/>
      <c r="B63" s="356" t="s">
        <v>6</v>
      </c>
      <c r="C63" s="576">
        <f t="array" aca="1" ref="C63:M63" ca="1">IF(INDIRECT(ChartsByTopic!S$52&amp;"DisplayCounty2")=".",0,INDIRECT(ChartsByTopic!S$52&amp;"DisplayCounty2"))</f>
        <v>9016</v>
      </c>
      <c r="D63" s="576">
        <f ca="1"/>
        <v>8692</v>
      </c>
      <c r="E63" s="576">
        <f ca="1"/>
        <v>7862</v>
      </c>
      <c r="F63" s="576">
        <f ca="1"/>
        <v>7398</v>
      </c>
      <c r="G63" s="576">
        <f ca="1"/>
        <v>6980</v>
      </c>
      <c r="H63" s="576">
        <f ca="1"/>
        <v>6603</v>
      </c>
      <c r="I63" s="576">
        <f ca="1"/>
        <v>6290</v>
      </c>
      <c r="J63" s="576">
        <f ca="1"/>
        <v>6400</v>
      </c>
      <c r="K63" s="576">
        <f ca="1"/>
        <v>6474</v>
      </c>
      <c r="L63" s="576">
        <f ca="1"/>
        <v>6338</v>
      </c>
      <c r="M63" s="576">
        <f ca="1"/>
        <v>5980</v>
      </c>
      <c r="N63" s="340"/>
      <c r="O63" s="362">
        <f ca="1">IF(OR(ISERROR(MATCH($P$51,$C$52:$M$52,0)),ISERROR(MATCH($P$52,$C$52:$M$52,0)),HLOOKUP($P$51,$C$52:$M63,12,FALSE)=0),"N.A.",HLOOKUP($P$52,$C$52:$M63,12,FALSE)/HLOOKUP($P$51,$C$52:$M63,12,FALSE)-1)</f>
        <v>-9.4351052551870374E-2</v>
      </c>
      <c r="P63" s="251"/>
      <c r="Q63" s="251"/>
      <c r="R63" s="307"/>
      <c r="S63" s="251"/>
      <c r="T63" s="336"/>
    </row>
    <row r="64" spans="1:20" s="314" customFormat="1" x14ac:dyDescent="0.5">
      <c r="A64" s="331"/>
      <c r="B64" s="356" t="s">
        <v>162</v>
      </c>
      <c r="C64" s="577">
        <f t="shared" ref="C64:M64" ca="1" si="19">SUM(C62:C63)</f>
        <v>22630</v>
      </c>
      <c r="D64" s="577">
        <f t="shared" ca="1" si="19"/>
        <v>22626</v>
      </c>
      <c r="E64" s="577">
        <f t="shared" ca="1" si="19"/>
        <v>21340</v>
      </c>
      <c r="F64" s="577">
        <f t="shared" ca="1" si="19"/>
        <v>18793</v>
      </c>
      <c r="G64" s="577">
        <f t="shared" ca="1" si="19"/>
        <v>16871</v>
      </c>
      <c r="H64" s="577">
        <f t="shared" ca="1" si="19"/>
        <v>17100</v>
      </c>
      <c r="I64" s="577">
        <f t="shared" ca="1" si="19"/>
        <v>17207</v>
      </c>
      <c r="J64" s="577">
        <f t="shared" ca="1" si="19"/>
        <v>15714</v>
      </c>
      <c r="K64" s="577">
        <f t="shared" ca="1" si="19"/>
        <v>14962</v>
      </c>
      <c r="L64" s="577">
        <f t="shared" ca="1" si="19"/>
        <v>13625</v>
      </c>
      <c r="M64" s="576">
        <f t="shared" ca="1" si="19"/>
        <v>11924</v>
      </c>
      <c r="N64" s="251"/>
      <c r="O64" s="362">
        <f ca="1">IF(OR(ISERROR(MATCH($P$51,$C$52:$M$52,0)),ISERROR(MATCH($P$52,$C$52:$M$52,0)),HLOOKUP($P$51,$C$52:$M64,13,FALSE)=0),"N.A.",HLOOKUP($P$52,$C$52:$M64,13,FALSE)/HLOOKUP($P$51,$C$52:$M64,13,FALSE)-1)</f>
        <v>-0.30269005847953212</v>
      </c>
      <c r="P64" s="251"/>
      <c r="Q64" s="251"/>
      <c r="R64" s="307"/>
      <c r="S64" s="251"/>
      <c r="T64" s="336"/>
    </row>
    <row r="65" spans="1:18" s="314" customFormat="1" hidden="1" x14ac:dyDescent="0.5">
      <c r="A65" s="341"/>
      <c r="C65" s="342"/>
      <c r="D65" s="342"/>
      <c r="E65" s="342"/>
      <c r="F65" s="342"/>
      <c r="G65" s="342"/>
      <c r="H65" s="342"/>
      <c r="I65" s="342"/>
      <c r="J65" s="342"/>
      <c r="K65" s="342"/>
      <c r="L65" s="342"/>
      <c r="M65" s="342"/>
      <c r="O65" s="343"/>
      <c r="R65" s="315"/>
    </row>
    <row r="66" spans="1:18" s="314" customFormat="1" hidden="1" x14ac:dyDescent="0.5">
      <c r="A66" s="341"/>
      <c r="B66" s="251"/>
      <c r="C66" s="344" t="e">
        <f ca="1">IF(OR(C$52=$P$51,C$52=$P$52),C56,NA())</f>
        <v>#N/A</v>
      </c>
      <c r="D66" s="344" t="e">
        <f t="shared" ref="D66:M66" ca="1" si="20">IF(OR(D$52=$P$51,D$52=$P$52),D56,NA())</f>
        <v>#N/A</v>
      </c>
      <c r="E66" s="344" t="e">
        <f t="shared" ca="1" si="20"/>
        <v>#N/A</v>
      </c>
      <c r="F66" s="344" t="e">
        <f t="shared" ca="1" si="20"/>
        <v>#N/A</v>
      </c>
      <c r="G66" s="344" t="e">
        <f t="shared" ca="1" si="20"/>
        <v>#N/A</v>
      </c>
      <c r="H66" s="344">
        <f t="shared" ca="1" si="20"/>
        <v>51</v>
      </c>
      <c r="I66" s="344" t="e">
        <f t="shared" ca="1" si="20"/>
        <v>#N/A</v>
      </c>
      <c r="J66" s="344" t="e">
        <f t="shared" ca="1" si="20"/>
        <v>#N/A</v>
      </c>
      <c r="K66" s="344" t="e">
        <f t="shared" ca="1" si="20"/>
        <v>#N/A</v>
      </c>
      <c r="L66" s="344" t="e">
        <f t="shared" ca="1" si="20"/>
        <v>#N/A</v>
      </c>
      <c r="M66" s="344">
        <f t="shared" ca="1" si="20"/>
        <v>125</v>
      </c>
      <c r="N66" s="251"/>
      <c r="O66" s="345"/>
      <c r="R66" s="315"/>
    </row>
    <row r="67" spans="1:18" s="314" customFormat="1" hidden="1" x14ac:dyDescent="0.5">
      <c r="A67" s="341"/>
      <c r="B67" s="251"/>
      <c r="C67" s="344" t="e">
        <f t="shared" ref="C67:M67" ca="1" si="21">IF(OR(C$52=$P$51,C$52=$P$52),C57,NA())</f>
        <v>#N/A</v>
      </c>
      <c r="D67" s="344" t="e">
        <f t="shared" ca="1" si="21"/>
        <v>#N/A</v>
      </c>
      <c r="E67" s="344" t="e">
        <f t="shared" ca="1" si="21"/>
        <v>#N/A</v>
      </c>
      <c r="F67" s="344" t="e">
        <f t="shared" ca="1" si="21"/>
        <v>#N/A</v>
      </c>
      <c r="G67" s="344" t="e">
        <f t="shared" ca="1" si="21"/>
        <v>#N/A</v>
      </c>
      <c r="H67" s="344">
        <f t="shared" ca="1" si="21"/>
        <v>50</v>
      </c>
      <c r="I67" s="344" t="e">
        <f t="shared" ca="1" si="21"/>
        <v>#N/A</v>
      </c>
      <c r="J67" s="344" t="e">
        <f t="shared" ca="1" si="21"/>
        <v>#N/A</v>
      </c>
      <c r="K67" s="344" t="e">
        <f t="shared" ca="1" si="21"/>
        <v>#N/A</v>
      </c>
      <c r="L67" s="344" t="e">
        <f t="shared" ca="1" si="21"/>
        <v>#N/A</v>
      </c>
      <c r="M67" s="344">
        <f t="shared" ca="1" si="21"/>
        <v>27</v>
      </c>
      <c r="N67" s="251"/>
      <c r="O67" s="345"/>
      <c r="R67" s="315"/>
    </row>
    <row r="68" spans="1:18" s="314" customFormat="1" hidden="1" x14ac:dyDescent="0.5">
      <c r="A68" s="341"/>
      <c r="B68" s="251"/>
      <c r="C68" s="344" t="e">
        <f ca="1">IF(OR(C$52=$P$51,C$52=$P$52),C58,NA())</f>
        <v>#N/A</v>
      </c>
      <c r="D68" s="344" t="e">
        <f t="shared" ref="D68:M68" ca="1" si="22">IF(OR(D$52=$P$51,D$52=$P$52),D58,NA())</f>
        <v>#N/A</v>
      </c>
      <c r="E68" s="344" t="e">
        <f t="shared" ca="1" si="22"/>
        <v>#N/A</v>
      </c>
      <c r="F68" s="344" t="e">
        <f t="shared" ca="1" si="22"/>
        <v>#N/A</v>
      </c>
      <c r="G68" s="344" t="e">
        <f t="shared" ca="1" si="22"/>
        <v>#N/A</v>
      </c>
      <c r="H68" s="344">
        <f t="shared" ca="1" si="22"/>
        <v>101</v>
      </c>
      <c r="I68" s="344" t="e">
        <f t="shared" ca="1" si="22"/>
        <v>#N/A</v>
      </c>
      <c r="J68" s="344" t="e">
        <f t="shared" ca="1" si="22"/>
        <v>#N/A</v>
      </c>
      <c r="K68" s="344" t="e">
        <f t="shared" ca="1" si="22"/>
        <v>#N/A</v>
      </c>
      <c r="L68" s="344" t="e">
        <f t="shared" ca="1" si="22"/>
        <v>#N/A</v>
      </c>
      <c r="M68" s="344">
        <f t="shared" ca="1" si="22"/>
        <v>152</v>
      </c>
      <c r="N68" s="251"/>
      <c r="O68" s="345"/>
      <c r="R68" s="315"/>
    </row>
    <row r="69" spans="1:18" s="314" customFormat="1" hidden="1" x14ac:dyDescent="0.5">
      <c r="A69" s="341"/>
      <c r="B69" s="251"/>
      <c r="C69" s="344"/>
      <c r="D69" s="344"/>
      <c r="E69" s="344"/>
      <c r="F69" s="344"/>
      <c r="G69" s="344"/>
      <c r="H69" s="344"/>
      <c r="I69" s="344"/>
      <c r="J69" s="344"/>
      <c r="K69" s="344"/>
      <c r="L69" s="344"/>
      <c r="M69" s="344"/>
      <c r="N69" s="251"/>
      <c r="O69" s="345"/>
      <c r="R69" s="315"/>
    </row>
    <row r="70" spans="1:18" s="314" customFormat="1" hidden="1" x14ac:dyDescent="0.5">
      <c r="A70" s="341"/>
      <c r="B70" s="251"/>
      <c r="C70" s="344" t="e">
        <f t="shared" ref="C70:M70" ca="1" si="23">IF(OR(C$52=$P$51,C$52=$P$52),C62,NA())</f>
        <v>#N/A</v>
      </c>
      <c r="D70" s="344" t="e">
        <f t="shared" ca="1" si="23"/>
        <v>#N/A</v>
      </c>
      <c r="E70" s="344" t="e">
        <f t="shared" ca="1" si="23"/>
        <v>#N/A</v>
      </c>
      <c r="F70" s="344" t="e">
        <f t="shared" ca="1" si="23"/>
        <v>#N/A</v>
      </c>
      <c r="G70" s="344" t="e">
        <f t="shared" ca="1" si="23"/>
        <v>#N/A</v>
      </c>
      <c r="H70" s="344">
        <f t="shared" ca="1" si="23"/>
        <v>10497</v>
      </c>
      <c r="I70" s="344" t="e">
        <f t="shared" ca="1" si="23"/>
        <v>#N/A</v>
      </c>
      <c r="J70" s="344" t="e">
        <f t="shared" ca="1" si="23"/>
        <v>#N/A</v>
      </c>
      <c r="K70" s="344" t="e">
        <f t="shared" ca="1" si="23"/>
        <v>#N/A</v>
      </c>
      <c r="L70" s="344" t="e">
        <f t="shared" ca="1" si="23"/>
        <v>#N/A</v>
      </c>
      <c r="M70" s="344">
        <f t="shared" ca="1" si="23"/>
        <v>5944</v>
      </c>
      <c r="N70" s="251"/>
      <c r="O70" s="345"/>
      <c r="R70" s="315"/>
    </row>
    <row r="71" spans="1:18" s="314" customFormat="1" hidden="1" x14ac:dyDescent="0.5">
      <c r="A71" s="341"/>
      <c r="B71" s="251"/>
      <c r="C71" s="344" t="e">
        <f t="shared" ref="C71:M71" ca="1" si="24">IF(OR(C$52=$P$51,C$52=$P$52),C63,NA())</f>
        <v>#N/A</v>
      </c>
      <c r="D71" s="344" t="e">
        <f t="shared" ca="1" si="24"/>
        <v>#N/A</v>
      </c>
      <c r="E71" s="344" t="e">
        <f t="shared" ca="1" si="24"/>
        <v>#N/A</v>
      </c>
      <c r="F71" s="344" t="e">
        <f t="shared" ca="1" si="24"/>
        <v>#N/A</v>
      </c>
      <c r="G71" s="344" t="e">
        <f t="shared" ca="1" si="24"/>
        <v>#N/A</v>
      </c>
      <c r="H71" s="344">
        <f t="shared" ca="1" si="24"/>
        <v>6603</v>
      </c>
      <c r="I71" s="344" t="e">
        <f t="shared" ca="1" si="24"/>
        <v>#N/A</v>
      </c>
      <c r="J71" s="344" t="e">
        <f t="shared" ca="1" si="24"/>
        <v>#N/A</v>
      </c>
      <c r="K71" s="344" t="e">
        <f t="shared" ca="1" si="24"/>
        <v>#N/A</v>
      </c>
      <c r="L71" s="344" t="e">
        <f t="shared" ca="1" si="24"/>
        <v>#N/A</v>
      </c>
      <c r="M71" s="344">
        <f t="shared" ca="1" si="24"/>
        <v>5980</v>
      </c>
      <c r="N71" s="251"/>
      <c r="O71" s="345"/>
      <c r="R71" s="315"/>
    </row>
    <row r="72" spans="1:18" s="314" customFormat="1" hidden="1" x14ac:dyDescent="0.5">
      <c r="A72" s="341"/>
      <c r="B72" s="251"/>
      <c r="C72" s="344" t="e">
        <f t="shared" ref="C72:M72" ca="1" si="25">IF(OR(C$52=$P$51,C$52=$P$52),C64,NA())</f>
        <v>#N/A</v>
      </c>
      <c r="D72" s="344" t="e">
        <f t="shared" ca="1" si="25"/>
        <v>#N/A</v>
      </c>
      <c r="E72" s="344" t="e">
        <f t="shared" ca="1" si="25"/>
        <v>#N/A</v>
      </c>
      <c r="F72" s="344" t="e">
        <f t="shared" ca="1" si="25"/>
        <v>#N/A</v>
      </c>
      <c r="G72" s="344" t="e">
        <f t="shared" ca="1" si="25"/>
        <v>#N/A</v>
      </c>
      <c r="H72" s="344">
        <f t="shared" ca="1" si="25"/>
        <v>17100</v>
      </c>
      <c r="I72" s="344" t="e">
        <f t="shared" ca="1" si="25"/>
        <v>#N/A</v>
      </c>
      <c r="J72" s="344" t="e">
        <f t="shared" ca="1" si="25"/>
        <v>#N/A</v>
      </c>
      <c r="K72" s="344" t="e">
        <f t="shared" ca="1" si="25"/>
        <v>#N/A</v>
      </c>
      <c r="L72" s="344" t="e">
        <f t="shared" ca="1" si="25"/>
        <v>#N/A</v>
      </c>
      <c r="M72" s="344">
        <f t="shared" ca="1" si="25"/>
        <v>11924</v>
      </c>
      <c r="N72" s="251"/>
      <c r="O72" s="345"/>
      <c r="R72" s="315"/>
    </row>
    <row r="73" spans="1:18" s="314" customFormat="1" x14ac:dyDescent="0.5">
      <c r="A73" s="251"/>
      <c r="B73" s="307"/>
      <c r="C73" s="307"/>
      <c r="D73" s="251"/>
      <c r="E73" s="251"/>
      <c r="F73" s="251"/>
      <c r="G73" s="251"/>
      <c r="H73" s="251"/>
      <c r="I73" s="251"/>
      <c r="J73" s="251"/>
      <c r="K73" s="251"/>
      <c r="L73" s="251"/>
      <c r="M73" s="251"/>
      <c r="N73" s="251"/>
      <c r="O73" s="251"/>
      <c r="R73" s="315"/>
    </row>
    <row r="74" spans="1:18" s="314" customFormat="1" x14ac:dyDescent="0.5">
      <c r="A74" s="305" t="str">
        <f>$B$1&amp; ": Voluntary"</f>
        <v>San Mateo: Voluntary</v>
      </c>
      <c r="B74" s="307"/>
      <c r="C74" s="307"/>
      <c r="D74" s="251"/>
      <c r="E74" s="251"/>
      <c r="F74" s="251"/>
      <c r="G74" s="251"/>
      <c r="H74" s="251"/>
      <c r="I74" s="251"/>
      <c r="J74" s="251"/>
      <c r="K74" s="251"/>
      <c r="L74" s="251"/>
      <c r="M74" s="251"/>
      <c r="N74" s="251"/>
      <c r="O74" s="251"/>
      <c r="R74" s="315"/>
    </row>
    <row r="75" spans="1:18" s="314" customFormat="1" x14ac:dyDescent="0.5">
      <c r="A75" s="305" t="str">
        <f>$B$2&amp; ": Voluntary"</f>
        <v>California: Voluntary</v>
      </c>
      <c r="B75" s="307"/>
      <c r="C75" s="307"/>
      <c r="D75" s="251"/>
      <c r="E75" s="251"/>
      <c r="F75" s="251"/>
      <c r="G75" s="251"/>
      <c r="H75" s="251"/>
      <c r="I75" s="251"/>
      <c r="J75" s="251"/>
      <c r="K75" s="251"/>
      <c r="L75" s="251"/>
      <c r="M75" s="251"/>
      <c r="N75" s="251"/>
      <c r="O75" s="251"/>
      <c r="R75" s="315"/>
    </row>
    <row r="76" spans="1:18" s="314" customFormat="1" x14ac:dyDescent="0.5">
      <c r="A76" s="251"/>
      <c r="B76" s="307"/>
      <c r="C76" s="307"/>
      <c r="D76" s="251"/>
      <c r="E76" s="251"/>
      <c r="F76" s="251"/>
      <c r="G76" s="251"/>
      <c r="H76" s="251"/>
      <c r="I76" s="251"/>
      <c r="J76" s="251"/>
      <c r="K76" s="251"/>
      <c r="L76" s="251"/>
      <c r="M76" s="251"/>
      <c r="N76" s="251"/>
      <c r="O76" s="251"/>
      <c r="R76" s="315"/>
    </row>
    <row r="77" spans="1:18" s="314" customFormat="1" x14ac:dyDescent="0.5">
      <c r="A77" s="251"/>
      <c r="B77" s="307"/>
      <c r="C77" s="307"/>
      <c r="D77" s="251"/>
      <c r="E77" s="251"/>
      <c r="F77" s="251"/>
      <c r="G77" s="251"/>
      <c r="H77" s="251"/>
      <c r="I77" s="251"/>
      <c r="J77" s="251"/>
      <c r="K77" s="251"/>
      <c r="L77" s="251"/>
      <c r="M77" s="251"/>
      <c r="N77" s="251"/>
      <c r="O77" s="251"/>
      <c r="R77" s="315"/>
    </row>
    <row r="78" spans="1:18" s="314" customFormat="1" x14ac:dyDescent="0.5">
      <c r="A78" s="251"/>
      <c r="B78" s="307"/>
      <c r="C78" s="307"/>
      <c r="D78" s="251"/>
      <c r="E78" s="251"/>
      <c r="F78" s="251"/>
      <c r="G78" s="251"/>
      <c r="H78" s="251"/>
      <c r="I78" s="251"/>
      <c r="J78" s="251"/>
      <c r="K78" s="251"/>
      <c r="L78" s="251"/>
      <c r="M78" s="251"/>
      <c r="N78" s="251"/>
      <c r="O78" s="251"/>
      <c r="R78" s="315"/>
    </row>
    <row r="79" spans="1:18" s="314" customFormat="1" x14ac:dyDescent="0.5">
      <c r="A79" s="251"/>
      <c r="B79" s="307"/>
      <c r="C79" s="307"/>
      <c r="D79" s="251"/>
      <c r="E79" s="251"/>
      <c r="F79" s="251"/>
      <c r="G79" s="251"/>
      <c r="H79" s="251"/>
      <c r="I79" s="251"/>
      <c r="J79" s="251"/>
      <c r="K79" s="251"/>
      <c r="L79" s="251"/>
      <c r="M79" s="251"/>
      <c r="N79" s="251"/>
      <c r="O79" s="251"/>
      <c r="R79" s="315"/>
    </row>
    <row r="80" spans="1:18" s="314" customFormat="1" x14ac:dyDescent="0.5">
      <c r="A80" s="251"/>
      <c r="B80" s="307"/>
      <c r="C80" s="307"/>
      <c r="D80" s="251"/>
      <c r="E80" s="251"/>
      <c r="F80" s="251"/>
      <c r="G80" s="251"/>
      <c r="H80" s="251"/>
      <c r="I80" s="251"/>
      <c r="J80" s="251"/>
      <c r="K80" s="251"/>
      <c r="L80" s="251"/>
      <c r="M80" s="251"/>
      <c r="N80" s="251"/>
      <c r="O80" s="251"/>
      <c r="R80" s="315"/>
    </row>
    <row r="81" spans="1:18" s="314" customFormat="1" x14ac:dyDescent="0.5">
      <c r="A81" s="251"/>
      <c r="B81" s="307"/>
      <c r="C81" s="307"/>
      <c r="D81" s="251"/>
      <c r="E81" s="251"/>
      <c r="F81" s="251"/>
      <c r="G81" s="251"/>
      <c r="H81" s="251"/>
      <c r="I81" s="251"/>
      <c r="J81" s="251"/>
      <c r="K81" s="251"/>
      <c r="L81" s="251"/>
      <c r="M81" s="251"/>
      <c r="N81" s="251"/>
      <c r="O81" s="251"/>
      <c r="R81" s="315"/>
    </row>
    <row r="82" spans="1:18" s="314" customFormat="1" x14ac:dyDescent="0.5">
      <c r="A82" s="251"/>
      <c r="B82" s="307"/>
      <c r="C82" s="307"/>
      <c r="D82" s="251"/>
      <c r="E82" s="251"/>
      <c r="F82" s="251"/>
      <c r="G82" s="251"/>
      <c r="H82" s="251"/>
      <c r="I82" s="251"/>
      <c r="J82" s="251"/>
      <c r="K82" s="251"/>
      <c r="L82" s="251"/>
      <c r="M82" s="251"/>
      <c r="N82" s="251"/>
      <c r="O82" s="251"/>
      <c r="R82" s="315"/>
    </row>
    <row r="83" spans="1:18" s="314" customFormat="1" x14ac:dyDescent="0.5">
      <c r="A83" s="251"/>
      <c r="B83" s="307"/>
      <c r="C83" s="307"/>
      <c r="D83" s="251"/>
      <c r="E83" s="251"/>
      <c r="F83" s="251"/>
      <c r="G83" s="251"/>
      <c r="H83" s="251"/>
      <c r="I83" s="251"/>
      <c r="J83" s="251"/>
      <c r="K83" s="251"/>
      <c r="L83" s="251"/>
      <c r="M83" s="251"/>
      <c r="N83" s="251"/>
      <c r="O83" s="251"/>
      <c r="R83" s="315"/>
    </row>
    <row r="84" spans="1:18" s="314" customFormat="1" x14ac:dyDescent="0.5">
      <c r="A84" s="251"/>
      <c r="B84" s="307"/>
      <c r="C84" s="307"/>
      <c r="D84" s="251"/>
      <c r="E84" s="251"/>
      <c r="F84" s="251"/>
      <c r="G84" s="251"/>
      <c r="H84" s="251"/>
      <c r="I84" s="251"/>
      <c r="J84" s="251"/>
      <c r="K84" s="251"/>
      <c r="L84" s="251"/>
      <c r="M84" s="251"/>
      <c r="N84" s="251"/>
      <c r="O84" s="251"/>
      <c r="R84" s="315"/>
    </row>
    <row r="85" spans="1:18" s="314" customFormat="1" x14ac:dyDescent="0.5">
      <c r="A85" s="251"/>
      <c r="B85" s="307"/>
      <c r="C85" s="307"/>
      <c r="D85" s="251"/>
      <c r="E85" s="251"/>
      <c r="F85" s="251"/>
      <c r="G85" s="251"/>
      <c r="H85" s="251"/>
      <c r="I85" s="251"/>
      <c r="J85" s="251"/>
      <c r="K85" s="251"/>
      <c r="L85" s="251"/>
      <c r="M85" s="251"/>
      <c r="N85" s="251"/>
      <c r="O85" s="251"/>
      <c r="R85" s="315"/>
    </row>
    <row r="86" spans="1:18" s="314" customFormat="1" x14ac:dyDescent="0.5">
      <c r="A86" s="251"/>
      <c r="B86" s="307"/>
      <c r="C86" s="307"/>
      <c r="D86" s="251"/>
      <c r="E86" s="251"/>
      <c r="F86" s="251"/>
      <c r="G86" s="251"/>
      <c r="H86" s="251"/>
      <c r="I86" s="251"/>
      <c r="J86" s="251"/>
      <c r="K86" s="251"/>
      <c r="L86" s="251"/>
      <c r="M86" s="251"/>
      <c r="N86" s="251"/>
      <c r="O86" s="251"/>
      <c r="R86" s="315"/>
    </row>
    <row r="87" spans="1:18" s="314" customFormat="1" x14ac:dyDescent="0.5">
      <c r="A87" s="251"/>
      <c r="B87" s="307"/>
      <c r="C87" s="307"/>
      <c r="D87" s="251"/>
      <c r="E87" s="251"/>
      <c r="F87" s="251"/>
      <c r="G87" s="251"/>
      <c r="H87" s="251"/>
      <c r="I87" s="251"/>
      <c r="J87" s="251"/>
      <c r="K87" s="251"/>
      <c r="L87" s="251"/>
      <c r="M87" s="251"/>
      <c r="N87" s="251"/>
      <c r="O87" s="251"/>
      <c r="R87" s="315"/>
    </row>
    <row r="88" spans="1:18" s="314" customFormat="1" x14ac:dyDescent="0.5">
      <c r="A88" s="318"/>
      <c r="B88" s="307"/>
      <c r="C88" s="307"/>
      <c r="D88" s="251"/>
      <c r="E88" s="251"/>
      <c r="F88" s="251"/>
      <c r="G88" s="251"/>
      <c r="H88" s="251"/>
      <c r="I88" s="251"/>
      <c r="J88" s="251"/>
      <c r="K88" s="251"/>
      <c r="L88" s="251"/>
      <c r="M88" s="251"/>
      <c r="N88" s="251"/>
      <c r="O88" s="251"/>
      <c r="R88" s="315"/>
    </row>
    <row r="89" spans="1:18" s="314" customFormat="1" x14ac:dyDescent="0.5">
      <c r="A89" s="346"/>
      <c r="B89" s="347"/>
      <c r="C89" s="347"/>
      <c r="D89" s="316"/>
      <c r="E89" s="316"/>
      <c r="F89" s="316"/>
      <c r="G89" s="316"/>
      <c r="H89" s="316"/>
      <c r="I89" s="316"/>
      <c r="J89" s="316"/>
      <c r="K89" s="316"/>
      <c r="L89" s="316"/>
      <c r="M89" s="316"/>
      <c r="N89" s="316"/>
      <c r="O89" s="316"/>
      <c r="R89" s="315"/>
    </row>
    <row r="90" spans="1:18" s="314" customFormat="1" x14ac:dyDescent="0.5">
      <c r="A90" s="346"/>
      <c r="B90" s="347"/>
      <c r="C90" s="347"/>
      <c r="D90" s="316"/>
      <c r="E90" s="316"/>
      <c r="F90" s="316"/>
      <c r="G90" s="316"/>
      <c r="H90" s="316"/>
      <c r="I90" s="316"/>
      <c r="J90" s="316"/>
      <c r="K90" s="316"/>
      <c r="L90" s="316"/>
      <c r="M90" s="316"/>
      <c r="N90" s="316"/>
      <c r="O90" s="316"/>
      <c r="R90" s="315"/>
    </row>
    <row r="91" spans="1:18" s="314" customFormat="1" x14ac:dyDescent="0.5">
      <c r="A91" s="346"/>
      <c r="B91" s="347"/>
      <c r="C91" s="347"/>
      <c r="D91" s="316"/>
      <c r="E91" s="316"/>
      <c r="F91" s="316"/>
      <c r="G91" s="316"/>
      <c r="H91" s="316"/>
      <c r="I91" s="316"/>
      <c r="J91" s="316"/>
      <c r="K91" s="316"/>
      <c r="L91" s="316"/>
      <c r="M91" s="316"/>
      <c r="N91" s="316"/>
      <c r="O91" s="316"/>
      <c r="R91" s="315"/>
    </row>
    <row r="92" spans="1:18" s="314" customFormat="1" x14ac:dyDescent="0.5">
      <c r="A92" s="318"/>
      <c r="B92" s="347"/>
      <c r="C92" s="347"/>
      <c r="D92" s="316"/>
      <c r="E92" s="316"/>
      <c r="F92" s="316"/>
      <c r="G92" s="316"/>
      <c r="H92" s="316"/>
      <c r="I92" s="316"/>
      <c r="J92" s="316"/>
      <c r="K92" s="316"/>
      <c r="L92" s="316"/>
      <c r="M92" s="316"/>
      <c r="N92" s="316"/>
      <c r="O92" s="316"/>
      <c r="R92" s="315"/>
    </row>
    <row r="93" spans="1:18" s="314" customFormat="1" x14ac:dyDescent="0.5">
      <c r="A93" s="318"/>
      <c r="B93" s="347"/>
      <c r="C93" s="347"/>
      <c r="D93" s="316"/>
      <c r="E93" s="316"/>
      <c r="F93" s="316"/>
      <c r="G93" s="316"/>
      <c r="H93" s="404"/>
      <c r="I93" s="404"/>
      <c r="J93" s="404"/>
      <c r="K93" s="404"/>
      <c r="L93" s="404"/>
      <c r="M93" s="404"/>
      <c r="N93" s="404"/>
      <c r="O93" s="316"/>
      <c r="R93" s="315"/>
    </row>
    <row r="94" spans="1:18" s="314" customFormat="1" x14ac:dyDescent="0.5">
      <c r="A94" s="318"/>
      <c r="B94" s="347"/>
      <c r="C94" s="347"/>
      <c r="D94" s="316"/>
      <c r="E94" s="316"/>
      <c r="F94" s="316"/>
      <c r="G94" s="316"/>
      <c r="H94" s="404"/>
      <c r="I94" s="404"/>
      <c r="J94" s="404"/>
      <c r="K94" s="404"/>
      <c r="L94" s="404"/>
      <c r="M94" s="404"/>
      <c r="N94" s="404"/>
      <c r="O94" s="316"/>
      <c r="R94" s="315"/>
    </row>
    <row r="95" spans="1:18" s="314" customFormat="1" x14ac:dyDescent="0.5">
      <c r="A95" s="318"/>
      <c r="B95" s="347"/>
      <c r="C95" s="347"/>
      <c r="D95" s="316"/>
      <c r="E95" s="316"/>
      <c r="F95" s="316"/>
      <c r="G95" s="316"/>
      <c r="H95" s="404"/>
      <c r="I95" s="404"/>
      <c r="J95" s="404"/>
      <c r="K95" s="404"/>
      <c r="L95" s="404"/>
      <c r="M95" s="404"/>
      <c r="N95" s="404"/>
      <c r="O95" s="316"/>
      <c r="R95" s="315"/>
    </row>
    <row r="96" spans="1:18" s="314" customFormat="1" x14ac:dyDescent="0.5">
      <c r="A96" s="318"/>
      <c r="B96" s="347"/>
      <c r="C96" s="347"/>
      <c r="D96" s="316"/>
      <c r="E96" s="316"/>
      <c r="F96" s="316"/>
      <c r="G96" s="316"/>
      <c r="H96" s="404"/>
      <c r="I96" s="404"/>
      <c r="J96" s="404"/>
      <c r="K96" s="404"/>
      <c r="L96" s="404"/>
      <c r="M96" s="404"/>
      <c r="N96" s="404"/>
      <c r="O96" s="316"/>
      <c r="R96" s="315"/>
    </row>
    <row r="97" spans="1:19" s="314" customFormat="1" x14ac:dyDescent="0.5">
      <c r="A97" s="318"/>
      <c r="B97" s="347"/>
      <c r="C97" s="347"/>
      <c r="D97" s="316"/>
      <c r="E97" s="316"/>
      <c r="F97" s="316"/>
      <c r="G97" s="316"/>
      <c r="H97" s="404"/>
      <c r="I97" s="404"/>
      <c r="J97" s="404"/>
      <c r="K97" s="404"/>
      <c r="L97" s="404"/>
      <c r="M97" s="404"/>
      <c r="N97" s="404"/>
      <c r="O97" s="316"/>
      <c r="R97" s="315"/>
    </row>
    <row r="98" spans="1:19" s="314" customFormat="1" x14ac:dyDescent="0.5">
      <c r="A98" s="251"/>
      <c r="B98" s="307"/>
      <c r="C98" s="307"/>
      <c r="D98" s="251"/>
      <c r="E98" s="251"/>
      <c r="F98" s="251"/>
      <c r="G98" s="251"/>
      <c r="H98" s="769" t="s">
        <v>458</v>
      </c>
      <c r="I98" s="770"/>
      <c r="J98" s="770"/>
      <c r="K98" s="770"/>
      <c r="L98" s="770"/>
      <c r="M98" s="770"/>
      <c r="N98" s="771"/>
      <c r="O98" s="318" t="s">
        <v>223</v>
      </c>
      <c r="R98" s="315"/>
    </row>
    <row r="99" spans="1:19" x14ac:dyDescent="0.5">
      <c r="A99" s="318"/>
      <c r="B99" s="307"/>
      <c r="C99" s="307"/>
      <c r="H99" s="806" t="s">
        <v>454</v>
      </c>
      <c r="I99" s="798"/>
      <c r="J99" s="798"/>
      <c r="K99" s="798"/>
      <c r="L99" s="798"/>
      <c r="M99" s="798"/>
      <c r="N99" s="799"/>
      <c r="O99" s="318" t="s">
        <v>224</v>
      </c>
      <c r="Q99" s="251"/>
      <c r="R99" s="307"/>
    </row>
    <row r="100" spans="1:19" x14ac:dyDescent="0.5">
      <c r="B100" s="307"/>
      <c r="C100" s="307"/>
      <c r="Q100" s="251"/>
      <c r="R100" s="307"/>
    </row>
    <row r="101" spans="1:19" x14ac:dyDescent="0.5">
      <c r="A101" s="772" t="s">
        <v>479</v>
      </c>
      <c r="B101" s="773"/>
      <c r="C101" s="773"/>
      <c r="D101" s="773"/>
      <c r="E101" s="773"/>
      <c r="F101" s="773"/>
      <c r="G101" s="773"/>
      <c r="H101" s="773"/>
      <c r="I101" s="773"/>
      <c r="J101" s="773"/>
      <c r="K101" s="773"/>
      <c r="L101" s="773"/>
      <c r="M101" s="774"/>
      <c r="Q101" s="251"/>
      <c r="R101" s="307"/>
    </row>
    <row r="102" spans="1:19" s="314" customFormat="1" x14ac:dyDescent="0.5">
      <c r="A102" s="800" t="s">
        <v>1172</v>
      </c>
      <c r="B102" s="801"/>
      <c r="C102" s="801"/>
      <c r="D102" s="801"/>
      <c r="E102" s="801"/>
      <c r="F102" s="801"/>
      <c r="G102" s="801"/>
      <c r="H102" s="801"/>
      <c r="I102" s="801"/>
      <c r="J102" s="801"/>
      <c r="K102" s="801"/>
      <c r="L102" s="801"/>
      <c r="M102" s="802"/>
      <c r="N102" s="251"/>
      <c r="O102" s="251"/>
      <c r="P102" s="251"/>
      <c r="Q102" s="251"/>
      <c r="R102" s="307"/>
    </row>
    <row r="103" spans="1:19" s="314" customFormat="1" x14ac:dyDescent="0.5">
      <c r="A103" s="772"/>
      <c r="B103" s="773"/>
      <c r="C103" s="773"/>
      <c r="D103" s="773"/>
      <c r="E103" s="773"/>
      <c r="F103" s="773"/>
      <c r="G103" s="773"/>
      <c r="H103" s="773"/>
      <c r="I103" s="773"/>
      <c r="J103" s="773"/>
      <c r="K103" s="773"/>
      <c r="L103" s="773"/>
      <c r="M103" s="774"/>
      <c r="N103" s="251"/>
      <c r="O103" s="320" t="s">
        <v>359</v>
      </c>
      <c r="P103" s="307"/>
      <c r="Q103" s="307">
        <f>MATCH(LEFT(S103,LEN(S103)-1),IntervalsNames,0)</f>
        <v>66</v>
      </c>
      <c r="R103" s="307"/>
      <c r="S103" s="315" t="s">
        <v>1167</v>
      </c>
    </row>
    <row r="104" spans="1:19" s="314" customFormat="1" x14ac:dyDescent="0.5">
      <c r="A104" s="251" t="s">
        <v>75</v>
      </c>
      <c r="B104" s="316"/>
      <c r="C104" s="363">
        <f t="shared" ref="C104:M104" ca="1" si="26">YEAR(C105)</f>
        <v>2003</v>
      </c>
      <c r="D104" s="363">
        <f t="shared" ca="1" si="26"/>
        <v>2004</v>
      </c>
      <c r="E104" s="363">
        <f t="shared" ca="1" si="26"/>
        <v>2005</v>
      </c>
      <c r="F104" s="363">
        <f t="shared" ca="1" si="26"/>
        <v>2006</v>
      </c>
      <c r="G104" s="363">
        <f t="shared" ca="1" si="26"/>
        <v>2007</v>
      </c>
      <c r="H104" s="363">
        <f t="shared" ca="1" si="26"/>
        <v>2008</v>
      </c>
      <c r="I104" s="363">
        <f t="shared" ca="1" si="26"/>
        <v>2009</v>
      </c>
      <c r="J104" s="363">
        <f t="shared" ca="1" si="26"/>
        <v>2010</v>
      </c>
      <c r="K104" s="363">
        <f t="shared" ca="1" si="26"/>
        <v>2011</v>
      </c>
      <c r="L104" s="363">
        <f t="shared" ca="1" si="26"/>
        <v>2012</v>
      </c>
      <c r="M104" s="363">
        <f t="shared" ca="1" si="26"/>
        <v>2013</v>
      </c>
      <c r="N104" s="322" t="s">
        <v>558</v>
      </c>
      <c r="O104" s="323">
        <v>2008</v>
      </c>
      <c r="P104" s="324">
        <f>DATEVALUE("6/30/"  &amp;O104)</f>
        <v>39629</v>
      </c>
      <c r="Q104" s="315"/>
      <c r="R104" s="315"/>
      <c r="S104" s="315" t="s">
        <v>1168</v>
      </c>
    </row>
    <row r="105" spans="1:19" s="314" customFormat="1" x14ac:dyDescent="0.5">
      <c r="A105" s="325" t="s">
        <v>1202</v>
      </c>
      <c r="B105" s="382" t="s">
        <v>373</v>
      </c>
      <c r="C105" s="573">
        <f t="array" aca="1" ref="C105:M105" ca="1">INDEX(INDIRECT($S103&amp;"ED"),COLUMN()+2)</f>
        <v>37802</v>
      </c>
      <c r="D105" s="573">
        <f ca="1"/>
        <v>38168</v>
      </c>
      <c r="E105" s="573">
        <f ca="1"/>
        <v>38533</v>
      </c>
      <c r="F105" s="573">
        <f ca="1"/>
        <v>38898</v>
      </c>
      <c r="G105" s="573">
        <f ca="1"/>
        <v>39263</v>
      </c>
      <c r="H105" s="573">
        <f ca="1"/>
        <v>39629</v>
      </c>
      <c r="I105" s="573">
        <f ca="1"/>
        <v>39994</v>
      </c>
      <c r="J105" s="573">
        <f ca="1"/>
        <v>40359</v>
      </c>
      <c r="K105" s="573">
        <f ca="1"/>
        <v>40724</v>
      </c>
      <c r="L105" s="573">
        <f ca="1"/>
        <v>41090</v>
      </c>
      <c r="M105" s="573">
        <f ca="1"/>
        <v>41455</v>
      </c>
      <c r="N105" s="324" t="s">
        <v>559</v>
      </c>
      <c r="O105" s="323">
        <v>2013</v>
      </c>
      <c r="P105" s="324">
        <f>DATEVALUE("6/30/" &amp;O105)</f>
        <v>41455</v>
      </c>
      <c r="Q105" s="315"/>
      <c r="R105" s="315"/>
      <c r="S105" s="315"/>
    </row>
    <row r="106" spans="1:19" s="314" customFormat="1" x14ac:dyDescent="0.5">
      <c r="A106" s="325"/>
      <c r="B106" s="328" t="str">
        <f>$B$1</f>
        <v>San Mateo</v>
      </c>
      <c r="C106" s="329"/>
      <c r="D106" s="329"/>
      <c r="E106" s="329"/>
      <c r="F106" s="329"/>
      <c r="G106" s="329"/>
      <c r="H106" s="329"/>
      <c r="I106" s="329"/>
      <c r="J106" s="329"/>
      <c r="K106" s="329"/>
      <c r="L106" s="329"/>
      <c r="M106" s="329"/>
      <c r="N106" s="251"/>
      <c r="O106" s="330" t="s">
        <v>560</v>
      </c>
      <c r="P106" s="366"/>
      <c r="Q106" s="315"/>
      <c r="R106" s="315"/>
      <c r="S106" s="315"/>
    </row>
    <row r="107" spans="1:19" s="314" customFormat="1" x14ac:dyDescent="0.5">
      <c r="A107" s="331"/>
      <c r="B107" s="332" t="s">
        <v>1169</v>
      </c>
      <c r="C107" s="574">
        <f t="array" aca="1" ref="C107:M107" ca="1">IF(INDIRECT(ChartsByTopic!S103&amp;"DisplayCounty1")=".",0,INDIRECT(ChartsByTopic!S103&amp;"DisplayCounty1"))</f>
        <v>270</v>
      </c>
      <c r="D107" s="574">
        <f ca="1"/>
        <v>288</v>
      </c>
      <c r="E107" s="574">
        <f ca="1"/>
        <v>353</v>
      </c>
      <c r="F107" s="574">
        <f ca="1"/>
        <v>253</v>
      </c>
      <c r="G107" s="574">
        <f ca="1"/>
        <v>294</v>
      </c>
      <c r="H107" s="574">
        <f ca="1"/>
        <v>224</v>
      </c>
      <c r="I107" s="574">
        <f ca="1"/>
        <v>124</v>
      </c>
      <c r="J107" s="574">
        <f ca="1"/>
        <v>93</v>
      </c>
      <c r="K107" s="574">
        <f ca="1"/>
        <v>172</v>
      </c>
      <c r="L107" s="574">
        <f ca="1"/>
        <v>139</v>
      </c>
      <c r="M107" s="574">
        <f ca="1"/>
        <v>255</v>
      </c>
      <c r="N107" s="368"/>
      <c r="O107" s="335">
        <f ca="1">IF(OR(LOOKUP($P$104,$C$105:$M107)=0,LOOKUP($P$104,$C$105:$M107)="."),"N.A.",LOOKUP($P$105,$C$105:$M107)/LOOKUP($P$104,$C$105:$M107)-1)</f>
        <v>0.13839285714285721</v>
      </c>
      <c r="P107" s="366"/>
      <c r="Q107" s="315"/>
      <c r="R107" s="315"/>
      <c r="S107" s="315"/>
    </row>
    <row r="108" spans="1:19" s="314" customFormat="1" x14ac:dyDescent="0.5">
      <c r="A108" s="331"/>
      <c r="B108" s="332" t="s">
        <v>1170</v>
      </c>
      <c r="C108" s="574">
        <f t="array" aca="1" ref="C108:M108" ca="1">IF(INDIRECT(ChartsByTopic!S104&amp;"DisplayCounty1")=".",0,INDIRECT(ChartsByTopic!S104&amp;"DisplayCounty1"))</f>
        <v>408</v>
      </c>
      <c r="D108" s="574">
        <f ca="1"/>
        <v>613</v>
      </c>
      <c r="E108" s="574">
        <f ca="1"/>
        <v>590</v>
      </c>
      <c r="F108" s="574">
        <f ca="1"/>
        <v>837</v>
      </c>
      <c r="G108" s="574">
        <f ca="1"/>
        <v>1080</v>
      </c>
      <c r="H108" s="574">
        <f ca="1"/>
        <v>837</v>
      </c>
      <c r="I108" s="574">
        <f ca="1"/>
        <v>882</v>
      </c>
      <c r="J108" s="574">
        <f ca="1"/>
        <v>583</v>
      </c>
      <c r="K108" s="574">
        <f ca="1"/>
        <v>531</v>
      </c>
      <c r="L108" s="574">
        <f ca="1"/>
        <v>407</v>
      </c>
      <c r="M108" s="574">
        <f ca="1"/>
        <v>443</v>
      </c>
      <c r="N108" s="368"/>
      <c r="O108" s="335">
        <f ca="1">IF(OR(LOOKUP($P$104,$C$105:$M108)=0,LOOKUP($P$104,$C$105:$M108)="."),"N.A.",LOOKUP($P$105,$C$105:$M108)/LOOKUP($P$104,$C$105:$M108)-1)</f>
        <v>-0.47072879330943851</v>
      </c>
      <c r="P108" s="366"/>
      <c r="Q108" s="315"/>
      <c r="R108" s="315"/>
      <c r="S108" s="315"/>
    </row>
    <row r="109" spans="1:19" s="314" customFormat="1" x14ac:dyDescent="0.5">
      <c r="A109" s="331"/>
      <c r="B109" s="332" t="s">
        <v>162</v>
      </c>
      <c r="C109" s="574">
        <f ca="1">SUM(C107:C108)</f>
        <v>678</v>
      </c>
      <c r="D109" s="574">
        <f t="shared" ref="D109:L109" ca="1" si="27">SUM(D107:D108)</f>
        <v>901</v>
      </c>
      <c r="E109" s="574">
        <f t="shared" ca="1" si="27"/>
        <v>943</v>
      </c>
      <c r="F109" s="574">
        <f t="shared" ca="1" si="27"/>
        <v>1090</v>
      </c>
      <c r="G109" s="574">
        <f t="shared" ca="1" si="27"/>
        <v>1374</v>
      </c>
      <c r="H109" s="574">
        <f t="shared" ca="1" si="27"/>
        <v>1061</v>
      </c>
      <c r="I109" s="574">
        <f t="shared" ca="1" si="27"/>
        <v>1006</v>
      </c>
      <c r="J109" s="574">
        <f t="shared" ca="1" si="27"/>
        <v>676</v>
      </c>
      <c r="K109" s="574">
        <f t="shared" ca="1" si="27"/>
        <v>703</v>
      </c>
      <c r="L109" s="574">
        <f t="shared" ca="1" si="27"/>
        <v>546</v>
      </c>
      <c r="M109" s="574">
        <f ca="1">SUM(M107:M108)</f>
        <v>698</v>
      </c>
      <c r="N109" s="339"/>
      <c r="O109" s="335">
        <f ca="1">IF(OR(LOOKUP($P$104,$C$105:$M109)=0,LOOKUP($P$104,$C$105:$M109)="."),"N.A.",LOOKUP($P$105,$C$105:$M109)/LOOKUP($P$104,$C$105:$M109)-1)</f>
        <v>-0.34213006597549478</v>
      </c>
      <c r="P109" s="366"/>
      <c r="Q109" s="315"/>
      <c r="R109" s="315"/>
      <c r="S109" s="315"/>
    </row>
    <row r="110" spans="1:19" s="314" customFormat="1" x14ac:dyDescent="0.5">
      <c r="A110" s="331"/>
      <c r="B110" s="337" t="str">
        <f>$B$2</f>
        <v>California</v>
      </c>
      <c r="C110" s="338"/>
      <c r="D110" s="338"/>
      <c r="E110" s="338"/>
      <c r="F110" s="338"/>
      <c r="G110" s="338"/>
      <c r="H110" s="338"/>
      <c r="I110" s="338"/>
      <c r="J110" s="338"/>
      <c r="K110" s="338"/>
      <c r="L110" s="338"/>
      <c r="M110" s="338"/>
      <c r="N110" s="368"/>
      <c r="O110" s="368"/>
      <c r="P110" s="366"/>
      <c r="Q110" s="315"/>
      <c r="R110" s="315"/>
      <c r="S110" s="315"/>
    </row>
    <row r="111" spans="1:19" s="314" customFormat="1" x14ac:dyDescent="0.5">
      <c r="A111" s="331"/>
      <c r="B111" s="332" t="s">
        <v>1169</v>
      </c>
      <c r="C111" s="574">
        <f t="array" aca="1" ref="C111:M111" ca="1">IF(INDIRECT(ChartsByTopic!S103&amp;"DisplayCounty2")=".",0,INDIRECT(ChartsByTopic!S103&amp;"DisplayCounty2"))</f>
        <v>34326</v>
      </c>
      <c r="D111" s="574">
        <f ca="1"/>
        <v>33264</v>
      </c>
      <c r="E111" s="574">
        <f ca="1"/>
        <v>36024</v>
      </c>
      <c r="F111" s="574">
        <f ca="1"/>
        <v>37384</v>
      </c>
      <c r="G111" s="574">
        <f ca="1"/>
        <v>38658</v>
      </c>
      <c r="H111" s="574">
        <f ca="1"/>
        <v>35372</v>
      </c>
      <c r="I111" s="574">
        <f ca="1"/>
        <v>33170</v>
      </c>
      <c r="J111" s="574">
        <f ca="1"/>
        <v>31063</v>
      </c>
      <c r="K111" s="574">
        <f ca="1"/>
        <v>33386</v>
      </c>
      <c r="L111" s="574">
        <f ca="1"/>
        <v>32990</v>
      </c>
      <c r="M111" s="574">
        <f ca="1"/>
        <v>39069</v>
      </c>
      <c r="N111" s="368"/>
      <c r="O111" s="335">
        <f ca="1">IF(OR(LOOKUP($P$104,$C$105:$M111)=0,LOOKUP($P$104,$C$105:$M111)="."),"N.A.",LOOKUP($P$105,$C$105:$M111)/LOOKUP($P$104,$C$105:$M111)-1)</f>
        <v>0.10451769761393193</v>
      </c>
      <c r="P111" s="366"/>
      <c r="Q111" s="315"/>
      <c r="R111" s="315"/>
      <c r="S111" s="315"/>
    </row>
    <row r="112" spans="1:19" s="314" customFormat="1" x14ac:dyDescent="0.5">
      <c r="A112" s="331"/>
      <c r="B112" s="332" t="s">
        <v>1170</v>
      </c>
      <c r="C112" s="574">
        <f t="array" aca="1" ref="C112:M112" ca="1">IF(INDIRECT(ChartsByTopic!S104&amp;"DisplayCounty2")=".",0,INDIRECT(ChartsByTopic!S104&amp;"DisplayCounty2"))</f>
        <v>6436</v>
      </c>
      <c r="D112" s="574">
        <f ca="1"/>
        <v>5673</v>
      </c>
      <c r="E112" s="574">
        <f ca="1"/>
        <v>5744</v>
      </c>
      <c r="F112" s="574">
        <f ca="1"/>
        <v>5864</v>
      </c>
      <c r="G112" s="574">
        <f ca="1"/>
        <v>6633</v>
      </c>
      <c r="H112" s="574">
        <f ca="1"/>
        <v>6141</v>
      </c>
      <c r="I112" s="574">
        <f ca="1"/>
        <v>6368</v>
      </c>
      <c r="J112" s="574">
        <f ca="1"/>
        <v>6021</v>
      </c>
      <c r="K112" s="574">
        <f ca="1"/>
        <v>5631</v>
      </c>
      <c r="L112" s="574">
        <f ca="1"/>
        <v>6050</v>
      </c>
      <c r="M112" s="574">
        <f ca="1"/>
        <v>5813</v>
      </c>
      <c r="N112" s="368"/>
      <c r="O112" s="335">
        <f ca="1">IF(OR(LOOKUP($P$104,$C$105:$M112)=0,LOOKUP($P$104,$C$105:$M112)="."),"N.A.",LOOKUP($P$105,$C$105:$M112)/LOOKUP($P$104,$C$105:$M112)-1)</f>
        <v>-5.3411496498941502E-2</v>
      </c>
      <c r="P112" s="371"/>
      <c r="Q112" s="315"/>
      <c r="R112" s="315"/>
      <c r="S112" s="315"/>
    </row>
    <row r="113" spans="1:19" s="314" customFormat="1" x14ac:dyDescent="0.5">
      <c r="A113" s="331"/>
      <c r="B113" s="332" t="s">
        <v>162</v>
      </c>
      <c r="C113" s="574">
        <f t="shared" ref="C113:L113" ca="1" si="28">SUM(C111:C112)</f>
        <v>40762</v>
      </c>
      <c r="D113" s="574">
        <f t="shared" ca="1" si="28"/>
        <v>38937</v>
      </c>
      <c r="E113" s="574">
        <f t="shared" ca="1" si="28"/>
        <v>41768</v>
      </c>
      <c r="F113" s="574">
        <f t="shared" ca="1" si="28"/>
        <v>43248</v>
      </c>
      <c r="G113" s="574">
        <f t="shared" ca="1" si="28"/>
        <v>45291</v>
      </c>
      <c r="H113" s="574">
        <f t="shared" ca="1" si="28"/>
        <v>41513</v>
      </c>
      <c r="I113" s="574">
        <f t="shared" ca="1" si="28"/>
        <v>39538</v>
      </c>
      <c r="J113" s="574">
        <f t="shared" ca="1" si="28"/>
        <v>37084</v>
      </c>
      <c r="K113" s="574">
        <f t="shared" ca="1" si="28"/>
        <v>39017</v>
      </c>
      <c r="L113" s="574">
        <f t="shared" ca="1" si="28"/>
        <v>39040</v>
      </c>
      <c r="M113" s="574">
        <f ca="1">SUM(M111:M112)</f>
        <v>44882</v>
      </c>
      <c r="N113" s="339"/>
      <c r="O113" s="335">
        <f ca="1">IF(OR(LOOKUP($P$104,$C$105:$M113)=0,LOOKUP($P$104,$C$105:$M113)="."),"N.A.",LOOKUP($P$105,$C$105:$M113)/LOOKUP($P$104,$C$105:$M113)-1)</f>
        <v>8.1155300749162995E-2</v>
      </c>
      <c r="P113" s="539"/>
      <c r="Q113" s="315"/>
      <c r="R113" s="315"/>
      <c r="S113" s="315"/>
    </row>
    <row r="114" spans="1:19" s="314" customFormat="1" hidden="1" x14ac:dyDescent="0.5">
      <c r="A114" s="331"/>
      <c r="B114" s="369"/>
      <c r="C114" s="370"/>
      <c r="D114" s="370"/>
      <c r="E114" s="370"/>
      <c r="F114" s="370"/>
      <c r="G114" s="370"/>
      <c r="H114" s="370"/>
      <c r="I114" s="370"/>
      <c r="J114" s="370"/>
      <c r="K114" s="370"/>
      <c r="L114" s="370"/>
      <c r="M114" s="370"/>
      <c r="N114" s="331"/>
      <c r="O114" s="251"/>
      <c r="P114" s="366"/>
      <c r="Q114" s="315"/>
      <c r="R114" s="315"/>
      <c r="S114" s="315"/>
    </row>
    <row r="115" spans="1:19" s="314" customFormat="1" hidden="1" x14ac:dyDescent="0.5">
      <c r="A115" s="341"/>
      <c r="B115" s="251"/>
      <c r="C115" s="344" t="e">
        <f t="shared" ref="C115:L115" ca="1" si="29">IF(OR(C$105=$P$104,C$105=$P$105),C107,NA())</f>
        <v>#N/A</v>
      </c>
      <c r="D115" s="344" t="e">
        <f t="shared" ca="1" si="29"/>
        <v>#N/A</v>
      </c>
      <c r="E115" s="344" t="e">
        <f t="shared" ca="1" si="29"/>
        <v>#N/A</v>
      </c>
      <c r="F115" s="344" t="e">
        <f t="shared" ca="1" si="29"/>
        <v>#N/A</v>
      </c>
      <c r="G115" s="344" t="e">
        <f t="shared" ca="1" si="29"/>
        <v>#N/A</v>
      </c>
      <c r="H115" s="344">
        <f t="shared" ca="1" si="29"/>
        <v>224</v>
      </c>
      <c r="I115" s="344" t="e">
        <f t="shared" ca="1" si="29"/>
        <v>#N/A</v>
      </c>
      <c r="J115" s="344" t="e">
        <f t="shared" ca="1" si="29"/>
        <v>#N/A</v>
      </c>
      <c r="K115" s="344" t="e">
        <f t="shared" ca="1" si="29"/>
        <v>#N/A</v>
      </c>
      <c r="L115" s="344" t="e">
        <f t="shared" ca="1" si="29"/>
        <v>#N/A</v>
      </c>
      <c r="M115" s="344">
        <f ca="1">IF(OR(M$105=$P$104,M$105=$P$105),M107,NA())</f>
        <v>255</v>
      </c>
      <c r="N115" s="368"/>
      <c r="O115" s="251"/>
      <c r="P115" s="372"/>
      <c r="R115" s="315"/>
    </row>
    <row r="116" spans="1:19" s="314" customFormat="1" hidden="1" x14ac:dyDescent="0.5">
      <c r="A116" s="341"/>
      <c r="B116" s="251"/>
      <c r="C116" s="344" t="e">
        <f ca="1">IF(OR(C$105=$P$104,C$105=$P$105),C108,NA())</f>
        <v>#N/A</v>
      </c>
      <c r="D116" s="344" t="e">
        <f t="shared" ref="D116:L117" ca="1" si="30">IF(OR(D$105=$P$104,D$105=$P$105),D108,NA())</f>
        <v>#N/A</v>
      </c>
      <c r="E116" s="344" t="e">
        <f t="shared" ca="1" si="30"/>
        <v>#N/A</v>
      </c>
      <c r="F116" s="344" t="e">
        <f t="shared" ca="1" si="30"/>
        <v>#N/A</v>
      </c>
      <c r="G116" s="344" t="e">
        <f t="shared" ca="1" si="30"/>
        <v>#N/A</v>
      </c>
      <c r="H116" s="344">
        <f t="shared" ca="1" si="30"/>
        <v>837</v>
      </c>
      <c r="I116" s="344" t="e">
        <f t="shared" ca="1" si="30"/>
        <v>#N/A</v>
      </c>
      <c r="J116" s="344" t="e">
        <f t="shared" ca="1" si="30"/>
        <v>#N/A</v>
      </c>
      <c r="K116" s="344" t="e">
        <f t="shared" ca="1" si="30"/>
        <v>#N/A</v>
      </c>
      <c r="L116" s="344" t="e">
        <f t="shared" ca="1" si="30"/>
        <v>#N/A</v>
      </c>
      <c r="M116" s="344">
        <f ca="1">IF(OR(M$105=$P$104,M$105=$P$105),M108,NA())</f>
        <v>443</v>
      </c>
      <c r="N116" s="368"/>
      <c r="O116" s="251"/>
      <c r="P116" s="372"/>
      <c r="R116" s="315"/>
    </row>
    <row r="117" spans="1:19" s="314" customFormat="1" hidden="1" x14ac:dyDescent="0.5">
      <c r="A117" s="341"/>
      <c r="B117" s="251"/>
      <c r="C117" s="344" t="e">
        <f ca="1">IF(OR(C$105=$P$104,C$105=$P$105),C109,NA())</f>
        <v>#N/A</v>
      </c>
      <c r="D117" s="344" t="e">
        <f t="shared" ca="1" si="30"/>
        <v>#N/A</v>
      </c>
      <c r="E117" s="344" t="e">
        <f t="shared" ca="1" si="30"/>
        <v>#N/A</v>
      </c>
      <c r="F117" s="344" t="e">
        <f t="shared" ca="1" si="30"/>
        <v>#N/A</v>
      </c>
      <c r="G117" s="344" t="e">
        <f t="shared" ca="1" si="30"/>
        <v>#N/A</v>
      </c>
      <c r="H117" s="344">
        <f t="shared" ca="1" si="30"/>
        <v>1061</v>
      </c>
      <c r="I117" s="344" t="e">
        <f t="shared" ca="1" si="30"/>
        <v>#N/A</v>
      </c>
      <c r="J117" s="344" t="e">
        <f t="shared" ca="1" si="30"/>
        <v>#N/A</v>
      </c>
      <c r="K117" s="344" t="e">
        <f t="shared" ca="1" si="30"/>
        <v>#N/A</v>
      </c>
      <c r="L117" s="344" t="e">
        <f t="shared" ca="1" si="30"/>
        <v>#N/A</v>
      </c>
      <c r="M117" s="344">
        <f ca="1">IF(OR(M$105=$P$104,M$105=$P$105),M109,NA())</f>
        <v>698</v>
      </c>
      <c r="N117" s="368"/>
      <c r="O117" s="251"/>
      <c r="P117" s="372"/>
      <c r="R117" s="315"/>
    </row>
    <row r="118" spans="1:19" s="314" customFormat="1" hidden="1" x14ac:dyDescent="0.5">
      <c r="A118" s="341"/>
      <c r="B118" s="251"/>
      <c r="C118" s="344" t="e">
        <f ca="1">IF(OR(C$105=$P$104,C$105=$P$105),C111,NA())</f>
        <v>#N/A</v>
      </c>
      <c r="D118" s="344" t="e">
        <f t="shared" ref="D118:L120" ca="1" si="31">IF(OR(D$105=$P$104,D$105=$P$105),D111,NA())</f>
        <v>#N/A</v>
      </c>
      <c r="E118" s="344" t="e">
        <f t="shared" ca="1" si="31"/>
        <v>#N/A</v>
      </c>
      <c r="F118" s="344" t="e">
        <f t="shared" ca="1" si="31"/>
        <v>#N/A</v>
      </c>
      <c r="G118" s="344" t="e">
        <f t="shared" ca="1" si="31"/>
        <v>#N/A</v>
      </c>
      <c r="H118" s="344">
        <f t="shared" ca="1" si="31"/>
        <v>35372</v>
      </c>
      <c r="I118" s="344" t="e">
        <f t="shared" ca="1" si="31"/>
        <v>#N/A</v>
      </c>
      <c r="J118" s="344" t="e">
        <f t="shared" ca="1" si="31"/>
        <v>#N/A</v>
      </c>
      <c r="K118" s="344" t="e">
        <f t="shared" ca="1" si="31"/>
        <v>#N/A</v>
      </c>
      <c r="L118" s="344" t="e">
        <f t="shared" ca="1" si="31"/>
        <v>#N/A</v>
      </c>
      <c r="M118" s="344">
        <f ca="1">IF(OR(M$105=$P$104,M$105=$P$105),M111,NA())</f>
        <v>39069</v>
      </c>
      <c r="N118" s="368"/>
      <c r="O118" s="345"/>
      <c r="P118" s="372"/>
      <c r="R118" s="315"/>
    </row>
    <row r="119" spans="1:19" s="314" customFormat="1" hidden="1" x14ac:dyDescent="0.5">
      <c r="A119" s="341"/>
      <c r="C119" s="344" t="e">
        <f ca="1">IF(OR(C$105=$P$104,C$105=$P$105),C112,NA())</f>
        <v>#N/A</v>
      </c>
      <c r="D119" s="344" t="e">
        <f t="shared" ca="1" si="31"/>
        <v>#N/A</v>
      </c>
      <c r="E119" s="344" t="e">
        <f t="shared" ca="1" si="31"/>
        <v>#N/A</v>
      </c>
      <c r="F119" s="344" t="e">
        <f t="shared" ca="1" si="31"/>
        <v>#N/A</v>
      </c>
      <c r="G119" s="344" t="e">
        <f t="shared" ca="1" si="31"/>
        <v>#N/A</v>
      </c>
      <c r="H119" s="344">
        <f t="shared" ca="1" si="31"/>
        <v>6141</v>
      </c>
      <c r="I119" s="344" t="e">
        <f t="shared" ca="1" si="31"/>
        <v>#N/A</v>
      </c>
      <c r="J119" s="344" t="e">
        <f t="shared" ca="1" si="31"/>
        <v>#N/A</v>
      </c>
      <c r="K119" s="344" t="e">
        <f t="shared" ca="1" si="31"/>
        <v>#N/A</v>
      </c>
      <c r="L119" s="344" t="e">
        <f t="shared" ca="1" si="31"/>
        <v>#N/A</v>
      </c>
      <c r="M119" s="344">
        <f ca="1">IF(OR(M$105=$P$104,M$105=$P$105),M112,NA())</f>
        <v>5813</v>
      </c>
      <c r="N119" s="368"/>
      <c r="O119" s="343"/>
      <c r="P119" s="372"/>
      <c r="R119" s="315"/>
    </row>
    <row r="120" spans="1:19" s="314" customFormat="1" hidden="1" x14ac:dyDescent="0.5">
      <c r="A120" s="341"/>
      <c r="C120" s="344" t="e">
        <f ca="1">IF(OR(C$105=$P$104,C$105=$P$105),C113,NA())</f>
        <v>#N/A</v>
      </c>
      <c r="D120" s="344" t="e">
        <f t="shared" ca="1" si="31"/>
        <v>#N/A</v>
      </c>
      <c r="E120" s="344" t="e">
        <f t="shared" ca="1" si="31"/>
        <v>#N/A</v>
      </c>
      <c r="F120" s="344" t="e">
        <f t="shared" ca="1" si="31"/>
        <v>#N/A</v>
      </c>
      <c r="G120" s="344" t="e">
        <f t="shared" ca="1" si="31"/>
        <v>#N/A</v>
      </c>
      <c r="H120" s="344">
        <f t="shared" ca="1" si="31"/>
        <v>41513</v>
      </c>
      <c r="I120" s="344" t="e">
        <f t="shared" ca="1" si="31"/>
        <v>#N/A</v>
      </c>
      <c r="J120" s="344" t="e">
        <f t="shared" ca="1" si="31"/>
        <v>#N/A</v>
      </c>
      <c r="K120" s="344" t="e">
        <f t="shared" ca="1" si="31"/>
        <v>#N/A</v>
      </c>
      <c r="L120" s="344" t="e">
        <f t="shared" ca="1" si="31"/>
        <v>#N/A</v>
      </c>
      <c r="M120" s="344">
        <f ca="1">IF(OR(M$105=$P$104,M$105=$P$105),M113,NA())</f>
        <v>44882</v>
      </c>
      <c r="N120" s="368"/>
      <c r="O120" s="343"/>
      <c r="P120" s="372"/>
      <c r="R120" s="315"/>
    </row>
    <row r="121" spans="1:19" s="314" customFormat="1" x14ac:dyDescent="0.5">
      <c r="A121" s="318"/>
      <c r="N121" s="251"/>
      <c r="O121" s="373"/>
      <c r="P121" s="366"/>
      <c r="Q121" s="315"/>
      <c r="R121" s="315"/>
      <c r="S121" s="315"/>
    </row>
    <row r="122" spans="1:19" s="314" customFormat="1" x14ac:dyDescent="0.5">
      <c r="A122" s="305" t="str">
        <f>$B$1&amp; ": Juvenile Dependency Filings"</f>
        <v>San Mateo: Juvenile Dependency Filings</v>
      </c>
      <c r="B122" s="251"/>
      <c r="C122" s="251"/>
      <c r="D122" s="251"/>
      <c r="E122" s="251"/>
      <c r="F122" s="251"/>
      <c r="G122" s="251"/>
      <c r="H122" s="251"/>
      <c r="I122" s="251"/>
      <c r="J122" s="251"/>
      <c r="K122" s="251"/>
      <c r="L122" s="251"/>
      <c r="M122" s="251"/>
      <c r="N122" s="251"/>
      <c r="O122" s="373"/>
      <c r="P122" s="366"/>
      <c r="Q122" s="315"/>
      <c r="R122" s="315"/>
      <c r="S122" s="315"/>
    </row>
    <row r="123" spans="1:19" s="314" customFormat="1" x14ac:dyDescent="0.5">
      <c r="A123" s="305" t="str">
        <f>$B$2&amp; ": Juvenile Dependency Filings"</f>
        <v>California: Juvenile Dependency Filings</v>
      </c>
      <c r="B123" s="251"/>
      <c r="C123" s="251"/>
      <c r="D123" s="251"/>
      <c r="E123" s="251"/>
      <c r="F123" s="251"/>
      <c r="G123" s="251"/>
      <c r="H123" s="251"/>
      <c r="I123" s="251"/>
      <c r="J123" s="251"/>
      <c r="K123" s="251"/>
      <c r="L123" s="251"/>
      <c r="M123" s="251"/>
      <c r="N123" s="251"/>
      <c r="O123" s="373"/>
      <c r="P123" s="366"/>
      <c r="Q123" s="315"/>
      <c r="R123" s="315"/>
      <c r="S123" s="315"/>
    </row>
    <row r="124" spans="1:19" s="314" customFormat="1" x14ac:dyDescent="0.5">
      <c r="A124" s="374"/>
      <c r="B124" s="307"/>
      <c r="C124" s="307"/>
      <c r="D124" s="251"/>
      <c r="E124" s="251"/>
      <c r="F124" s="251"/>
      <c r="G124" s="251"/>
      <c r="H124" s="251"/>
      <c r="I124" s="251"/>
      <c r="J124" s="251"/>
      <c r="K124" s="251"/>
      <c r="L124" s="251"/>
      <c r="M124" s="251"/>
      <c r="N124" s="251"/>
      <c r="O124" s="373"/>
      <c r="P124" s="366"/>
      <c r="Q124" s="315"/>
      <c r="R124" s="315"/>
      <c r="S124" s="315"/>
    </row>
    <row r="125" spans="1:19" s="314" customFormat="1" x14ac:dyDescent="0.5">
      <c r="A125" s="374"/>
      <c r="B125" s="307"/>
      <c r="C125" s="307"/>
      <c r="D125" s="251"/>
      <c r="E125" s="251"/>
      <c r="F125" s="251"/>
      <c r="G125" s="251"/>
      <c r="H125" s="251"/>
      <c r="I125" s="251"/>
      <c r="J125" s="251"/>
      <c r="K125" s="251"/>
      <c r="L125" s="251"/>
      <c r="M125" s="251"/>
      <c r="N125" s="251"/>
      <c r="O125" s="373"/>
      <c r="P125" s="366"/>
      <c r="Q125" s="315"/>
      <c r="R125" s="315"/>
      <c r="S125" s="315"/>
    </row>
    <row r="126" spans="1:19" s="314" customFormat="1" x14ac:dyDescent="0.5">
      <c r="A126" s="374"/>
      <c r="B126" s="307"/>
      <c r="C126" s="307"/>
      <c r="D126" s="251"/>
      <c r="E126" s="251"/>
      <c r="F126" s="251"/>
      <c r="G126" s="251"/>
      <c r="H126" s="251"/>
      <c r="I126" s="251"/>
      <c r="J126" s="251"/>
      <c r="K126" s="251"/>
      <c r="L126" s="251"/>
      <c r="M126" s="251"/>
      <c r="N126" s="251"/>
      <c r="O126" s="373"/>
      <c r="P126" s="366"/>
      <c r="Q126" s="315"/>
      <c r="R126" s="315"/>
      <c r="S126" s="315"/>
    </row>
    <row r="127" spans="1:19" s="314" customFormat="1" x14ac:dyDescent="0.5">
      <c r="A127" s="374"/>
      <c r="B127" s="307"/>
      <c r="C127" s="307"/>
      <c r="D127" s="251"/>
      <c r="E127" s="251"/>
      <c r="F127" s="251"/>
      <c r="G127" s="251"/>
      <c r="H127" s="251"/>
      <c r="I127" s="251"/>
      <c r="J127" s="251"/>
      <c r="K127" s="251"/>
      <c r="L127" s="251"/>
      <c r="M127" s="251"/>
      <c r="N127" s="251"/>
      <c r="O127" s="373"/>
      <c r="P127" s="366"/>
      <c r="Q127" s="315"/>
      <c r="R127" s="315"/>
      <c r="S127" s="315"/>
    </row>
    <row r="128" spans="1:19" s="314" customFormat="1" x14ac:dyDescent="0.5">
      <c r="A128" s="374"/>
      <c r="B128" s="307"/>
      <c r="C128" s="307"/>
      <c r="D128" s="251"/>
      <c r="E128" s="251"/>
      <c r="F128" s="251"/>
      <c r="G128" s="251"/>
      <c r="H128" s="251"/>
      <c r="I128" s="251"/>
      <c r="J128" s="251"/>
      <c r="K128" s="251"/>
      <c r="L128" s="251"/>
      <c r="M128" s="251"/>
      <c r="N128" s="251"/>
      <c r="O128" s="373"/>
      <c r="P128" s="366"/>
      <c r="Q128" s="315"/>
      <c r="R128" s="315"/>
      <c r="S128" s="315"/>
    </row>
    <row r="129" spans="1:18" s="314" customFormat="1" x14ac:dyDescent="0.5">
      <c r="A129" s="374"/>
      <c r="B129" s="307"/>
      <c r="C129" s="307"/>
      <c r="D129" s="251"/>
      <c r="E129" s="251"/>
      <c r="F129" s="251"/>
      <c r="G129" s="251"/>
      <c r="H129" s="251"/>
      <c r="I129" s="251"/>
      <c r="J129" s="251"/>
      <c r="K129" s="251"/>
      <c r="L129" s="251"/>
      <c r="M129" s="251"/>
      <c r="N129" s="251"/>
      <c r="R129" s="315"/>
    </row>
    <row r="130" spans="1:18" s="314" customFormat="1" x14ac:dyDescent="0.5">
      <c r="A130" s="374"/>
      <c r="B130" s="307"/>
      <c r="C130" s="307"/>
      <c r="D130" s="251"/>
      <c r="E130" s="251"/>
      <c r="F130" s="251"/>
      <c r="G130" s="251"/>
      <c r="H130" s="251"/>
      <c r="I130" s="251"/>
      <c r="J130" s="251"/>
      <c r="K130" s="251"/>
      <c r="L130" s="251"/>
      <c r="M130" s="251"/>
      <c r="N130" s="251"/>
      <c r="R130" s="315"/>
    </row>
    <row r="131" spans="1:18" s="314" customFormat="1" x14ac:dyDescent="0.5">
      <c r="A131" s="374"/>
      <c r="B131" s="307"/>
      <c r="C131" s="307"/>
      <c r="D131" s="251"/>
      <c r="E131" s="251"/>
      <c r="F131" s="251"/>
      <c r="G131" s="251"/>
      <c r="H131" s="251"/>
      <c r="I131" s="251"/>
      <c r="J131" s="251"/>
      <c r="K131" s="251"/>
      <c r="L131" s="251"/>
      <c r="M131" s="251"/>
      <c r="N131" s="251"/>
      <c r="R131" s="315"/>
    </row>
    <row r="132" spans="1:18" s="314" customFormat="1" x14ac:dyDescent="0.5">
      <c r="A132" s="374"/>
      <c r="B132" s="307"/>
      <c r="C132" s="307"/>
      <c r="D132" s="251"/>
      <c r="E132" s="251"/>
      <c r="F132" s="251"/>
      <c r="G132" s="251"/>
      <c r="H132" s="251"/>
      <c r="I132" s="251"/>
      <c r="J132" s="251"/>
      <c r="K132" s="251"/>
      <c r="L132" s="251"/>
      <c r="M132" s="251"/>
      <c r="N132" s="251"/>
      <c r="R132" s="315"/>
    </row>
    <row r="133" spans="1:18" s="314" customFormat="1" x14ac:dyDescent="0.5">
      <c r="A133" s="318"/>
      <c r="B133" s="307"/>
      <c r="C133" s="307"/>
      <c r="D133" s="251"/>
      <c r="E133" s="251"/>
      <c r="F133" s="251"/>
      <c r="G133" s="251"/>
      <c r="H133" s="251"/>
      <c r="I133" s="251"/>
      <c r="J133" s="251"/>
      <c r="K133" s="251"/>
      <c r="L133" s="251"/>
      <c r="M133" s="251"/>
      <c r="N133" s="251"/>
      <c r="R133" s="315"/>
    </row>
    <row r="134" spans="1:18" s="314" customFormat="1" x14ac:dyDescent="0.5">
      <c r="A134" s="318"/>
      <c r="B134" s="307"/>
      <c r="C134" s="307"/>
      <c r="D134" s="251"/>
      <c r="E134" s="251"/>
      <c r="F134" s="251"/>
      <c r="G134" s="251"/>
      <c r="H134" s="251"/>
      <c r="I134" s="251"/>
      <c r="J134" s="251"/>
      <c r="K134" s="251"/>
      <c r="L134" s="251"/>
      <c r="M134" s="251"/>
      <c r="N134" s="251"/>
      <c r="R134" s="315"/>
    </row>
    <row r="135" spans="1:18" s="314" customFormat="1" x14ac:dyDescent="0.5">
      <c r="A135" s="318"/>
      <c r="B135" s="307"/>
      <c r="C135" s="307"/>
      <c r="D135" s="251"/>
      <c r="E135" s="251"/>
      <c r="F135" s="251"/>
      <c r="G135" s="251"/>
      <c r="H135" s="251"/>
      <c r="I135" s="251"/>
      <c r="J135" s="251"/>
      <c r="K135" s="251"/>
      <c r="L135" s="251"/>
      <c r="M135" s="251"/>
      <c r="N135" s="251"/>
      <c r="R135" s="315"/>
    </row>
    <row r="136" spans="1:18" s="314" customFormat="1" x14ac:dyDescent="0.5">
      <c r="A136" s="346"/>
      <c r="B136" s="347"/>
      <c r="C136" s="347"/>
      <c r="D136" s="316"/>
      <c r="E136" s="316"/>
      <c r="F136" s="316"/>
      <c r="G136" s="316"/>
      <c r="H136" s="316"/>
      <c r="I136" s="316"/>
      <c r="J136" s="316"/>
      <c r="K136" s="316"/>
      <c r="L136" s="316"/>
      <c r="M136" s="316"/>
      <c r="N136" s="316"/>
      <c r="R136" s="315"/>
    </row>
    <row r="137" spans="1:18" s="314" customFormat="1" x14ac:dyDescent="0.5">
      <c r="A137" s="346"/>
      <c r="B137" s="347"/>
      <c r="C137" s="347"/>
      <c r="D137" s="316"/>
      <c r="E137" s="316"/>
      <c r="F137" s="316"/>
      <c r="G137" s="316"/>
      <c r="H137" s="316"/>
      <c r="I137" s="316"/>
      <c r="J137" s="316"/>
      <c r="K137" s="316"/>
      <c r="L137" s="316"/>
      <c r="M137" s="316"/>
      <c r="N137" s="316"/>
      <c r="R137" s="315"/>
    </row>
    <row r="138" spans="1:18" x14ac:dyDescent="0.5">
      <c r="A138" s="318"/>
      <c r="B138" s="307"/>
      <c r="C138" s="307"/>
      <c r="Q138" s="251"/>
      <c r="R138" s="307"/>
    </row>
    <row r="139" spans="1:18" x14ac:dyDescent="0.5">
      <c r="A139" s="318"/>
      <c r="B139" s="307"/>
      <c r="C139" s="307"/>
      <c r="Q139" s="251"/>
      <c r="R139" s="307"/>
    </row>
    <row r="140" spans="1:18" x14ac:dyDescent="0.5">
      <c r="A140" s="318"/>
      <c r="B140" s="307"/>
      <c r="C140" s="307"/>
      <c r="Q140" s="251"/>
      <c r="R140" s="307"/>
    </row>
    <row r="141" spans="1:18" x14ac:dyDescent="0.5">
      <c r="A141" s="318"/>
      <c r="B141" s="307"/>
      <c r="C141" s="307"/>
      <c r="Q141" s="251"/>
      <c r="R141" s="307"/>
    </row>
    <row r="142" spans="1:18" x14ac:dyDescent="0.5">
      <c r="A142" s="318"/>
      <c r="B142" s="307"/>
      <c r="C142" s="307"/>
      <c r="Q142" s="251"/>
      <c r="R142" s="307"/>
    </row>
    <row r="143" spans="1:18" x14ac:dyDescent="0.5">
      <c r="A143" s="318"/>
      <c r="B143" s="307"/>
      <c r="C143" s="307"/>
      <c r="Q143" s="251"/>
      <c r="R143" s="307"/>
    </row>
    <row r="144" spans="1:18" x14ac:dyDescent="0.5">
      <c r="A144" s="318"/>
      <c r="B144" s="307"/>
      <c r="C144" s="307"/>
      <c r="Q144" s="251"/>
      <c r="R144" s="307"/>
    </row>
    <row r="145" spans="1:19" x14ac:dyDescent="0.5">
      <c r="A145" s="318"/>
      <c r="B145" s="307"/>
      <c r="C145" s="307"/>
      <c r="Q145" s="251"/>
      <c r="R145" s="307"/>
    </row>
    <row r="146" spans="1:19" x14ac:dyDescent="0.5">
      <c r="A146" s="318"/>
      <c r="B146" s="307"/>
      <c r="C146" s="307"/>
      <c r="Q146" s="251"/>
      <c r="R146" s="307"/>
    </row>
    <row r="147" spans="1:19" x14ac:dyDescent="0.5">
      <c r="A147" s="318"/>
      <c r="B147" s="307"/>
      <c r="C147" s="307"/>
      <c r="Q147" s="251"/>
      <c r="R147" s="307"/>
    </row>
    <row r="148" spans="1:19" x14ac:dyDescent="0.5">
      <c r="A148" s="318"/>
      <c r="B148" s="307"/>
      <c r="C148" s="307"/>
      <c r="Q148" s="251"/>
      <c r="R148" s="307"/>
    </row>
    <row r="149" spans="1:19" x14ac:dyDescent="0.5">
      <c r="A149" s="803" t="s">
        <v>1382</v>
      </c>
      <c r="B149" s="804"/>
      <c r="C149" s="804"/>
      <c r="D149" s="804"/>
      <c r="E149" s="804"/>
      <c r="F149" s="804"/>
      <c r="G149" s="804"/>
      <c r="H149" s="804"/>
      <c r="I149" s="804"/>
      <c r="J149" s="804"/>
      <c r="K149" s="804"/>
      <c r="L149" s="804"/>
      <c r="M149" s="804"/>
      <c r="N149" s="804"/>
      <c r="O149" s="805"/>
      <c r="Q149" s="251"/>
      <c r="R149" s="307"/>
    </row>
    <row r="150" spans="1:19" x14ac:dyDescent="0.5">
      <c r="A150" s="794" t="s">
        <v>523</v>
      </c>
      <c r="B150" s="795"/>
      <c r="C150" s="795"/>
      <c r="D150" s="795"/>
      <c r="E150" s="795"/>
      <c r="F150" s="795"/>
      <c r="G150" s="795"/>
      <c r="H150" s="795"/>
      <c r="I150" s="795"/>
      <c r="J150" s="795"/>
      <c r="K150" s="795"/>
      <c r="L150" s="795"/>
      <c r="M150" s="795"/>
      <c r="N150" s="795"/>
      <c r="O150" s="796"/>
      <c r="Q150" s="251"/>
      <c r="R150" s="307"/>
    </row>
    <row r="151" spans="1:19" x14ac:dyDescent="0.5">
      <c r="A151" s="318" t="s">
        <v>360</v>
      </c>
      <c r="Q151" s="251"/>
      <c r="R151" s="307"/>
    </row>
    <row r="152" spans="1:19" x14ac:dyDescent="0.5">
      <c r="A152" s="318"/>
      <c r="B152" s="307"/>
      <c r="C152" s="307"/>
      <c r="H152" s="806"/>
      <c r="I152" s="798"/>
      <c r="J152" s="798"/>
      <c r="K152" s="798"/>
      <c r="L152" s="798"/>
      <c r="M152" s="798"/>
      <c r="N152" s="799"/>
      <c r="O152" s="318"/>
      <c r="Q152" s="251"/>
      <c r="R152" s="307"/>
    </row>
    <row r="153" spans="1:19" x14ac:dyDescent="0.5">
      <c r="A153" s="772" t="s">
        <v>480</v>
      </c>
      <c r="B153" s="773"/>
      <c r="C153" s="773"/>
      <c r="D153" s="773"/>
      <c r="E153" s="773"/>
      <c r="F153" s="773"/>
      <c r="G153" s="773"/>
      <c r="H153" s="773"/>
      <c r="I153" s="773"/>
      <c r="J153" s="773"/>
      <c r="K153" s="773"/>
      <c r="L153" s="773"/>
      <c r="M153" s="774"/>
      <c r="Q153" s="251"/>
      <c r="R153" s="307"/>
    </row>
    <row r="154" spans="1:19" x14ac:dyDescent="0.5">
      <c r="A154" s="800" t="s">
        <v>483</v>
      </c>
      <c r="B154" s="801"/>
      <c r="C154" s="801"/>
      <c r="D154" s="801"/>
      <c r="E154" s="801"/>
      <c r="F154" s="801"/>
      <c r="G154" s="801"/>
      <c r="H154" s="801"/>
      <c r="I154" s="801"/>
      <c r="J154" s="801"/>
      <c r="K154" s="801"/>
      <c r="L154" s="801"/>
      <c r="M154" s="802"/>
      <c r="O154" s="310"/>
      <c r="P154" s="321"/>
      <c r="Q154" s="307">
        <f>MATCH(LEFT(S154,LEN(S154)-1),IntervalsNames,0)</f>
        <v>23</v>
      </c>
      <c r="R154" s="307"/>
      <c r="S154" s="307" t="s">
        <v>206</v>
      </c>
    </row>
    <row r="155" spans="1:19" x14ac:dyDescent="0.5">
      <c r="A155" s="318"/>
      <c r="B155" s="319"/>
      <c r="C155" s="319"/>
      <c r="D155" s="319"/>
      <c r="E155" s="319"/>
      <c r="F155" s="319"/>
      <c r="G155" s="319"/>
      <c r="H155" s="319"/>
      <c r="I155" s="319"/>
      <c r="J155" s="319"/>
      <c r="K155" s="319"/>
      <c r="L155" s="319"/>
      <c r="M155" s="319"/>
      <c r="O155" s="320" t="s">
        <v>383</v>
      </c>
      <c r="P155" s="321"/>
      <c r="Q155" s="307">
        <f>MATCH(LEFT(S155,LEN(S155)-1),IntervalsNames,0)</f>
        <v>24</v>
      </c>
      <c r="R155" s="307"/>
      <c r="S155" s="307" t="s">
        <v>207</v>
      </c>
    </row>
    <row r="156" spans="1:19" x14ac:dyDescent="0.5">
      <c r="A156" s="251" t="s">
        <v>75</v>
      </c>
      <c r="B156" s="307"/>
      <c r="C156" s="305">
        <f ca="1">YEAR(C157)</f>
        <v>2006</v>
      </c>
      <c r="D156" s="305">
        <f t="shared" ref="D156:M156" ca="1" si="32">YEAR(D157)</f>
        <v>2007</v>
      </c>
      <c r="E156" s="305">
        <f t="shared" ca="1" si="32"/>
        <v>2008</v>
      </c>
      <c r="F156" s="305">
        <f t="shared" ca="1" si="32"/>
        <v>2009</v>
      </c>
      <c r="G156" s="305">
        <f t="shared" ca="1" si="32"/>
        <v>2010</v>
      </c>
      <c r="H156" s="305">
        <f t="shared" ca="1" si="32"/>
        <v>2011</v>
      </c>
      <c r="I156" s="305">
        <f t="shared" ca="1" si="32"/>
        <v>2012</v>
      </c>
      <c r="J156" s="305">
        <f t="shared" ca="1" si="32"/>
        <v>2013</v>
      </c>
      <c r="K156" s="305">
        <f t="shared" ca="1" si="32"/>
        <v>2014</v>
      </c>
      <c r="L156" s="305">
        <f t="shared" ca="1" si="32"/>
        <v>2015</v>
      </c>
      <c r="M156" s="305">
        <f t="shared" ca="1" si="32"/>
        <v>2016</v>
      </c>
      <c r="N156" s="322" t="s">
        <v>558</v>
      </c>
      <c r="O156" s="323">
        <v>2011</v>
      </c>
      <c r="P156" s="375">
        <f ca="1">DATEVALUE(MONTH(A$157) &amp; "/" &amp; DAY(A$157) &amp; "/" &amp;O156)</f>
        <v>40544</v>
      </c>
      <c r="Q156" s="251"/>
      <c r="R156" s="307"/>
    </row>
    <row r="157" spans="1:19" x14ac:dyDescent="0.5">
      <c r="A157" s="325">
        <f ca="1">HLOOKUP($E$1,Intervals,Q155,FALSE)</f>
        <v>35796</v>
      </c>
      <c r="B157" s="326"/>
      <c r="C157" s="573">
        <f ca="1">INDEX(INDIRECT($S155&amp;"SD"),2+(COLUMN()-3)*4+VLOOKUP(LEFT($S155,LEN($S155)-1),Offset,17,FALSE))</f>
        <v>38718</v>
      </c>
      <c r="D157" s="573">
        <f t="shared" ref="D157:L157" ca="1" si="33">INDEX(INDIRECT($S155&amp;"SD"),2+(COLUMN()-3)*4+VLOOKUP(LEFT($S155,LEN($S155)-1),Offset,17,FALSE))</f>
        <v>39083</v>
      </c>
      <c r="E157" s="573">
        <f t="shared" ca="1" si="33"/>
        <v>39448</v>
      </c>
      <c r="F157" s="573">
        <f t="shared" ca="1" si="33"/>
        <v>39814</v>
      </c>
      <c r="G157" s="573">
        <f t="shared" ca="1" si="33"/>
        <v>40179</v>
      </c>
      <c r="H157" s="573">
        <f t="shared" ca="1" si="33"/>
        <v>40544</v>
      </c>
      <c r="I157" s="573">
        <f t="shared" ca="1" si="33"/>
        <v>40909</v>
      </c>
      <c r="J157" s="573">
        <f t="shared" ca="1" si="33"/>
        <v>41275</v>
      </c>
      <c r="K157" s="573">
        <f t="shared" ca="1" si="33"/>
        <v>41640</v>
      </c>
      <c r="L157" s="573">
        <f t="shared" ca="1" si="33"/>
        <v>42005</v>
      </c>
      <c r="M157" s="573">
        <f ca="1">INDEX(INDIRECT($S155&amp;"SD"),2+(COLUMN()-3)*4+VLOOKUP(LEFT($S155,LEN($S155)-1),Offset,17,FALSE))</f>
        <v>42370</v>
      </c>
      <c r="N157" s="327" t="s">
        <v>559</v>
      </c>
      <c r="O157" s="323">
        <v>2016</v>
      </c>
      <c r="P157" s="375">
        <f ca="1">DATEVALUE(MONTH(A$157) &amp; "/" &amp; DAY(A$157) &amp; "/" &amp;O157)</f>
        <v>42370</v>
      </c>
      <c r="Q157" s="251"/>
      <c r="R157" s="307"/>
    </row>
    <row r="158" spans="1:19" x14ac:dyDescent="0.5">
      <c r="A158" s="309"/>
      <c r="B158" s="328" t="str">
        <f>$B$1</f>
        <v>San Mateo</v>
      </c>
      <c r="C158" s="329"/>
      <c r="D158" s="329"/>
      <c r="E158" s="329"/>
      <c r="F158" s="329"/>
      <c r="G158" s="329"/>
      <c r="H158" s="329"/>
      <c r="I158" s="329"/>
      <c r="J158" s="329"/>
      <c r="K158" s="329"/>
      <c r="L158" s="329"/>
      <c r="M158" s="329"/>
      <c r="O158" s="330" t="s">
        <v>560</v>
      </c>
      <c r="Q158" s="251"/>
      <c r="R158" s="307"/>
    </row>
    <row r="159" spans="1:19" x14ac:dyDescent="0.5">
      <c r="A159" s="331"/>
      <c r="B159" s="332" t="s">
        <v>495</v>
      </c>
      <c r="C159" s="574">
        <f t="array" aca="1" ref="C159:M159" ca="1">IF(INDIRECT(ChartsByTopic!S154&amp;"DisplayCounty1")=".",0,INDIRECT(ChartsByTopic!S154&amp;"DisplayCounty1"))</f>
        <v>76</v>
      </c>
      <c r="D159" s="574">
        <f ca="1"/>
        <v>128</v>
      </c>
      <c r="E159" s="574">
        <f ca="1"/>
        <v>83</v>
      </c>
      <c r="F159" s="574">
        <f ca="1"/>
        <v>55</v>
      </c>
      <c r="G159" s="574">
        <f ca="1"/>
        <v>43</v>
      </c>
      <c r="H159" s="574">
        <f ca="1"/>
        <v>37</v>
      </c>
      <c r="I159" s="574">
        <f ca="1"/>
        <v>38</v>
      </c>
      <c r="J159" s="574">
        <f ca="1"/>
        <v>52</v>
      </c>
      <c r="K159" s="574">
        <f ca="1"/>
        <v>84</v>
      </c>
      <c r="L159" s="574">
        <f ca="1"/>
        <v>118</v>
      </c>
      <c r="M159" s="574">
        <f ca="1"/>
        <v>101</v>
      </c>
      <c r="N159" s="334"/>
      <c r="O159" s="335">
        <f ca="1">IF(OR(ISERROR(MATCH($P$156,$C$157:$M$157,0)),ISERROR(MATCH($P$157,$C$157:$M$157,0)),LOOKUP($P$156,$C$157:$M159)=0),"N.A.",LOOKUP($P$157,$C$157:$M159)/LOOKUP($P$156,$C$157:$M159)-1)</f>
        <v>1.7297297297297298</v>
      </c>
      <c r="P159" s="540"/>
      <c r="Q159" s="251"/>
      <c r="R159" s="307"/>
    </row>
    <row r="160" spans="1:19" x14ac:dyDescent="0.5">
      <c r="A160" s="331"/>
      <c r="B160" s="332" t="s">
        <v>161</v>
      </c>
      <c r="C160" s="574">
        <f t="array" aca="1" ref="C160:M160" ca="1">IF(INDIRECT(ChartsByTopic!S155&amp;"DisplayCounty1")=".",0,INDIRECT(ChartsByTopic!S155&amp;"DisplayCounty1"))</f>
        <v>33</v>
      </c>
      <c r="D160" s="574">
        <f ca="1"/>
        <v>63</v>
      </c>
      <c r="E160" s="574">
        <f ca="1"/>
        <v>50</v>
      </c>
      <c r="F160" s="574">
        <f ca="1"/>
        <v>57</v>
      </c>
      <c r="G160" s="574">
        <f ca="1"/>
        <v>22</v>
      </c>
      <c r="H160" s="574">
        <f ca="1"/>
        <v>26</v>
      </c>
      <c r="I160" s="574">
        <f ca="1"/>
        <v>31</v>
      </c>
      <c r="J160" s="574">
        <f ca="1"/>
        <v>26</v>
      </c>
      <c r="K160" s="574">
        <f ca="1"/>
        <v>43</v>
      </c>
      <c r="L160" s="574">
        <f ca="1"/>
        <v>56</v>
      </c>
      <c r="M160" s="574">
        <f ca="1"/>
        <v>27</v>
      </c>
      <c r="N160" s="334"/>
      <c r="O160" s="335">
        <f ca="1">IF(OR(ISERROR(MATCH($P$156,$C$157:$M$157,0)),ISERROR(MATCH($P$157,$C$157:$M$157,0)),LOOKUP($P$156,$C$157:$M160)=0),"N.A.",LOOKUP($P$157,$C$157:$M160)/LOOKUP($P$156,$C$157:$M160)-1)</f>
        <v>3.8461538461538547E-2</v>
      </c>
      <c r="P160" s="540"/>
      <c r="Q160" s="251"/>
      <c r="R160" s="307"/>
    </row>
    <row r="161" spans="1:18" x14ac:dyDescent="0.5">
      <c r="A161" s="331"/>
      <c r="B161" s="332" t="s">
        <v>375</v>
      </c>
      <c r="C161" s="574">
        <f ca="1">SUM(C159:C160)</f>
        <v>109</v>
      </c>
      <c r="D161" s="574">
        <f t="shared" ref="D161:M161" ca="1" si="34">SUM(D159:D160)</f>
        <v>191</v>
      </c>
      <c r="E161" s="574">
        <f t="shared" ca="1" si="34"/>
        <v>133</v>
      </c>
      <c r="F161" s="574">
        <f t="shared" ca="1" si="34"/>
        <v>112</v>
      </c>
      <c r="G161" s="574">
        <f t="shared" ca="1" si="34"/>
        <v>65</v>
      </c>
      <c r="H161" s="574">
        <f t="shared" ca="1" si="34"/>
        <v>63</v>
      </c>
      <c r="I161" s="574">
        <f t="shared" ca="1" si="34"/>
        <v>69</v>
      </c>
      <c r="J161" s="574">
        <f t="shared" ca="1" si="34"/>
        <v>78</v>
      </c>
      <c r="K161" s="574">
        <f t="shared" ca="1" si="34"/>
        <v>127</v>
      </c>
      <c r="L161" s="574">
        <f t="shared" ca="1" si="34"/>
        <v>174</v>
      </c>
      <c r="M161" s="574">
        <f t="shared" ca="1" si="34"/>
        <v>128</v>
      </c>
      <c r="O161" s="335">
        <f ca="1">IF(OR(ISERROR(MATCH($P$156,$C$157:$M$157,0)),ISERROR(MATCH($P$157,$C$157:$M$157,0)),LOOKUP($P$156,$C$157:$M161)=0),"N.A.",LOOKUP($P$157,$C$157:$M161)/LOOKUP($P$156,$C$157:$M161)-1)</f>
        <v>1.0317460317460316</v>
      </c>
      <c r="P161" s="540"/>
      <c r="Q161" s="251"/>
      <c r="R161" s="307"/>
    </row>
    <row r="162" spans="1:18" x14ac:dyDescent="0.5">
      <c r="A162" s="331"/>
      <c r="B162" s="337" t="str">
        <f>$B$2</f>
        <v>California</v>
      </c>
      <c r="C162" s="338"/>
      <c r="D162" s="338"/>
      <c r="E162" s="338"/>
      <c r="F162" s="338"/>
      <c r="G162" s="338"/>
      <c r="H162" s="338"/>
      <c r="I162" s="338"/>
      <c r="J162" s="338"/>
      <c r="K162" s="338"/>
      <c r="L162" s="338"/>
      <c r="M162" s="338"/>
      <c r="N162" s="339"/>
      <c r="P162" s="540"/>
      <c r="Q162" s="251"/>
      <c r="R162" s="307"/>
    </row>
    <row r="163" spans="1:18" x14ac:dyDescent="0.5">
      <c r="A163" s="331"/>
      <c r="B163" s="332" t="s">
        <v>495</v>
      </c>
      <c r="C163" s="574">
        <f t="array" aca="1" ref="C163:M163" ca="1">IF(INDIRECT(ChartsByTopic!S154&amp;"DisplayCounty2")=".",0,INDIRECT(ChartsByTopic!S154&amp;"DisplayCounty2"))</f>
        <v>4977</v>
      </c>
      <c r="D163" s="574">
        <f ca="1"/>
        <v>5373</v>
      </c>
      <c r="E163" s="574">
        <f ca="1"/>
        <v>5725</v>
      </c>
      <c r="F163" s="574">
        <f ca="1"/>
        <v>5493</v>
      </c>
      <c r="G163" s="574">
        <f ca="1"/>
        <v>5784</v>
      </c>
      <c r="H163" s="574">
        <f ca="1"/>
        <v>7039</v>
      </c>
      <c r="I163" s="574">
        <f ca="1"/>
        <v>7919</v>
      </c>
      <c r="J163" s="574">
        <f ca="1"/>
        <v>9112</v>
      </c>
      <c r="K163" s="574">
        <f ca="1"/>
        <v>9492</v>
      </c>
      <c r="L163" s="574">
        <f ca="1"/>
        <v>9699</v>
      </c>
      <c r="M163" s="574">
        <f ca="1"/>
        <v>9602</v>
      </c>
      <c r="N163" s="334"/>
      <c r="O163" s="335">
        <f ca="1">IF(OR(ISERROR(MATCH($P$156,$C$157:$M$157,0)),ISERROR(MATCH($P$157,$C$157:$M$157,0)),LOOKUP($P$156,$C$157:$M163)=0),"N.A.",LOOKUP($P$157,$C$157:$M163)/LOOKUP($P$156,$C$157:$M163)-1)</f>
        <v>0.36411422076999567</v>
      </c>
      <c r="P163" s="540"/>
      <c r="Q163" s="251"/>
      <c r="R163" s="307"/>
    </row>
    <row r="164" spans="1:18" x14ac:dyDescent="0.5">
      <c r="A164" s="331"/>
      <c r="B164" s="332" t="s">
        <v>161</v>
      </c>
      <c r="C164" s="574">
        <f t="array" aca="1" ref="C164:M164" ca="1">IF(INDIRECT(ChartsByTopic!S155&amp;"DisplayCounty2")=".",0,INDIRECT(ChartsByTopic!S155&amp;"DisplayCounty2"))</f>
        <v>10244</v>
      </c>
      <c r="D164" s="574">
        <f ca="1"/>
        <v>10878</v>
      </c>
      <c r="E164" s="574">
        <f ca="1"/>
        <v>11703</v>
      </c>
      <c r="F164" s="574">
        <f ca="1"/>
        <v>11302</v>
      </c>
      <c r="G164" s="574">
        <f ca="1"/>
        <v>10312</v>
      </c>
      <c r="H164" s="574">
        <f ca="1"/>
        <v>9309</v>
      </c>
      <c r="I164" s="574">
        <f ca="1"/>
        <v>9685</v>
      </c>
      <c r="J164" s="574">
        <f ca="1"/>
        <v>8928</v>
      </c>
      <c r="K164" s="574">
        <f ca="1"/>
        <v>9082</v>
      </c>
      <c r="L164" s="574">
        <f ca="1"/>
        <v>9088</v>
      </c>
      <c r="M164" s="574">
        <f ca="1"/>
        <v>8298</v>
      </c>
      <c r="N164" s="340"/>
      <c r="O164" s="335">
        <f ca="1">IF(OR(ISERROR(MATCH($P$156,$C$157:$M$157,0)),ISERROR(MATCH($P$157,$C$157:$M$157,0)),LOOKUP($P$156,$C$157:$M164)=0),"N.A.",LOOKUP($P$157,$C$157:$M164)/LOOKUP($P$156,$C$157:$M164)-1)</f>
        <v>-0.10860457621656461</v>
      </c>
      <c r="P164" s="540"/>
      <c r="Q164" s="251"/>
      <c r="R164" s="307"/>
    </row>
    <row r="165" spans="1:18" x14ac:dyDescent="0.5">
      <c r="A165" s="331"/>
      <c r="B165" s="332" t="s">
        <v>375</v>
      </c>
      <c r="C165" s="574">
        <f t="shared" ref="C165:M165" ca="1" si="35">SUM(C163:C164)</f>
        <v>15221</v>
      </c>
      <c r="D165" s="574">
        <f t="shared" ca="1" si="35"/>
        <v>16251</v>
      </c>
      <c r="E165" s="574">
        <f t="shared" ca="1" si="35"/>
        <v>17428</v>
      </c>
      <c r="F165" s="574">
        <f t="shared" ca="1" si="35"/>
        <v>16795</v>
      </c>
      <c r="G165" s="574">
        <f t="shared" ca="1" si="35"/>
        <v>16096</v>
      </c>
      <c r="H165" s="574">
        <f t="shared" ca="1" si="35"/>
        <v>16348</v>
      </c>
      <c r="I165" s="574">
        <f t="shared" ca="1" si="35"/>
        <v>17604</v>
      </c>
      <c r="J165" s="574">
        <f t="shared" ca="1" si="35"/>
        <v>18040</v>
      </c>
      <c r="K165" s="574">
        <f t="shared" ca="1" si="35"/>
        <v>18574</v>
      </c>
      <c r="L165" s="574">
        <f t="shared" ca="1" si="35"/>
        <v>18787</v>
      </c>
      <c r="M165" s="574">
        <f t="shared" ca="1" si="35"/>
        <v>17900</v>
      </c>
      <c r="O165" s="335">
        <f ca="1">IF(OR(ISERROR(MATCH($P$156,$C$157:$M$157,0)),ISERROR(MATCH($P$157,$C$157:$M$157,0)),LOOKUP($P$156,$C$157:$M165)=0),"N.A.",LOOKUP($P$157,$C$157:$M165)/LOOKUP($P$156,$C$157:$M165)-1)</f>
        <v>9.4935160264252527E-2</v>
      </c>
      <c r="P165" s="540"/>
      <c r="Q165" s="251"/>
      <c r="R165" s="307"/>
    </row>
    <row r="166" spans="1:18" x14ac:dyDescent="0.5">
      <c r="A166" s="341"/>
      <c r="B166" s="314"/>
      <c r="C166" s="342"/>
      <c r="D166" s="342"/>
      <c r="E166" s="342"/>
      <c r="F166" s="342"/>
      <c r="G166" s="342"/>
      <c r="H166" s="342"/>
      <c r="I166" s="342"/>
      <c r="J166" s="342"/>
      <c r="K166" s="342"/>
      <c r="L166" s="342"/>
      <c r="M166" s="342"/>
      <c r="O166" s="343"/>
      <c r="Q166" s="251"/>
      <c r="R166" s="307"/>
    </row>
    <row r="167" spans="1:18" hidden="1" x14ac:dyDescent="0.5">
      <c r="A167" s="341"/>
      <c r="C167" s="376" t="e">
        <f t="shared" ref="C167:M167" ca="1" si="36">IF(OR(C$157=$P$156,C$157=$P$157),C159,NA())</f>
        <v>#N/A</v>
      </c>
      <c r="D167" s="376" t="e">
        <f t="shared" ca="1" si="36"/>
        <v>#N/A</v>
      </c>
      <c r="E167" s="376" t="e">
        <f t="shared" ca="1" si="36"/>
        <v>#N/A</v>
      </c>
      <c r="F167" s="376" t="e">
        <f t="shared" ca="1" si="36"/>
        <v>#N/A</v>
      </c>
      <c r="G167" s="376" t="e">
        <f t="shared" ca="1" si="36"/>
        <v>#N/A</v>
      </c>
      <c r="H167" s="376">
        <f t="shared" ca="1" si="36"/>
        <v>37</v>
      </c>
      <c r="I167" s="376" t="e">
        <f t="shared" ca="1" si="36"/>
        <v>#N/A</v>
      </c>
      <c r="J167" s="376" t="e">
        <f t="shared" ca="1" si="36"/>
        <v>#N/A</v>
      </c>
      <c r="K167" s="376" t="e">
        <f t="shared" ca="1" si="36"/>
        <v>#N/A</v>
      </c>
      <c r="L167" s="376" t="e">
        <f t="shared" ca="1" si="36"/>
        <v>#N/A</v>
      </c>
      <c r="M167" s="376">
        <f t="shared" ca="1" si="36"/>
        <v>101</v>
      </c>
      <c r="O167" s="345"/>
      <c r="Q167" s="251"/>
      <c r="R167" s="307"/>
    </row>
    <row r="168" spans="1:18" hidden="1" x14ac:dyDescent="0.5">
      <c r="A168" s="341"/>
      <c r="C168" s="376" t="e">
        <f t="shared" ref="C168:M168" ca="1" si="37">IF(OR(C$157=$P$156,C$157=$P$157),C160,NA())</f>
        <v>#N/A</v>
      </c>
      <c r="D168" s="376" t="e">
        <f t="shared" ca="1" si="37"/>
        <v>#N/A</v>
      </c>
      <c r="E168" s="376" t="e">
        <f t="shared" ca="1" si="37"/>
        <v>#N/A</v>
      </c>
      <c r="F168" s="376" t="e">
        <f t="shared" ca="1" si="37"/>
        <v>#N/A</v>
      </c>
      <c r="G168" s="376" t="e">
        <f t="shared" ca="1" si="37"/>
        <v>#N/A</v>
      </c>
      <c r="H168" s="376">
        <f t="shared" ca="1" si="37"/>
        <v>26</v>
      </c>
      <c r="I168" s="376" t="e">
        <f t="shared" ca="1" si="37"/>
        <v>#N/A</v>
      </c>
      <c r="J168" s="376" t="e">
        <f t="shared" ca="1" si="37"/>
        <v>#N/A</v>
      </c>
      <c r="K168" s="376" t="e">
        <f t="shared" ca="1" si="37"/>
        <v>#N/A</v>
      </c>
      <c r="L168" s="376" t="e">
        <f t="shared" ca="1" si="37"/>
        <v>#N/A</v>
      </c>
      <c r="M168" s="376">
        <f t="shared" ca="1" si="37"/>
        <v>27</v>
      </c>
      <c r="O168" s="345"/>
      <c r="Q168" s="251"/>
      <c r="R168" s="307"/>
    </row>
    <row r="169" spans="1:18" hidden="1" x14ac:dyDescent="0.5">
      <c r="A169" s="341"/>
      <c r="C169" s="376" t="e">
        <f t="shared" ref="C169:M169" ca="1" si="38">IF(OR(C$157=$P$156,C$157=$P$157),C161,NA())</f>
        <v>#N/A</v>
      </c>
      <c r="D169" s="376" t="e">
        <f t="shared" ca="1" si="38"/>
        <v>#N/A</v>
      </c>
      <c r="E169" s="376" t="e">
        <f t="shared" ca="1" si="38"/>
        <v>#N/A</v>
      </c>
      <c r="F169" s="376" t="e">
        <f t="shared" ca="1" si="38"/>
        <v>#N/A</v>
      </c>
      <c r="G169" s="376" t="e">
        <f t="shared" ca="1" si="38"/>
        <v>#N/A</v>
      </c>
      <c r="H169" s="376">
        <f t="shared" ca="1" si="38"/>
        <v>63</v>
      </c>
      <c r="I169" s="376" t="e">
        <f t="shared" ca="1" si="38"/>
        <v>#N/A</v>
      </c>
      <c r="J169" s="376" t="e">
        <f t="shared" ca="1" si="38"/>
        <v>#N/A</v>
      </c>
      <c r="K169" s="376" t="e">
        <f t="shared" ca="1" si="38"/>
        <v>#N/A</v>
      </c>
      <c r="L169" s="376" t="e">
        <f t="shared" ca="1" si="38"/>
        <v>#N/A</v>
      </c>
      <c r="M169" s="376">
        <f t="shared" ca="1" si="38"/>
        <v>128</v>
      </c>
      <c r="O169" s="345"/>
      <c r="Q169" s="251"/>
      <c r="R169" s="307"/>
    </row>
    <row r="170" spans="1:18" hidden="1" x14ac:dyDescent="0.5">
      <c r="A170" s="341"/>
      <c r="C170" s="376"/>
      <c r="D170" s="376"/>
      <c r="E170" s="376"/>
      <c r="F170" s="376"/>
      <c r="G170" s="376"/>
      <c r="H170" s="376"/>
      <c r="I170" s="376"/>
      <c r="J170" s="376"/>
      <c r="K170" s="376"/>
      <c r="L170" s="376"/>
      <c r="M170" s="376"/>
      <c r="O170" s="345"/>
      <c r="Q170" s="251"/>
      <c r="R170" s="307"/>
    </row>
    <row r="171" spans="1:18" hidden="1" x14ac:dyDescent="0.5">
      <c r="A171" s="341"/>
      <c r="C171" s="376" t="e">
        <f t="shared" ref="C171:M171" ca="1" si="39">IF(OR(C$157=$P$156,C$157=$P$157),C163,NA())</f>
        <v>#N/A</v>
      </c>
      <c r="D171" s="376" t="e">
        <f t="shared" ca="1" si="39"/>
        <v>#N/A</v>
      </c>
      <c r="E171" s="376" t="e">
        <f t="shared" ca="1" si="39"/>
        <v>#N/A</v>
      </c>
      <c r="F171" s="376" t="e">
        <f t="shared" ca="1" si="39"/>
        <v>#N/A</v>
      </c>
      <c r="G171" s="376" t="e">
        <f t="shared" ca="1" si="39"/>
        <v>#N/A</v>
      </c>
      <c r="H171" s="376">
        <f t="shared" ca="1" si="39"/>
        <v>7039</v>
      </c>
      <c r="I171" s="376" t="e">
        <f t="shared" ca="1" si="39"/>
        <v>#N/A</v>
      </c>
      <c r="J171" s="376" t="e">
        <f t="shared" ca="1" si="39"/>
        <v>#N/A</v>
      </c>
      <c r="K171" s="376" t="e">
        <f t="shared" ca="1" si="39"/>
        <v>#N/A</v>
      </c>
      <c r="L171" s="376" t="e">
        <f t="shared" ca="1" si="39"/>
        <v>#N/A</v>
      </c>
      <c r="M171" s="376">
        <f t="shared" ca="1" si="39"/>
        <v>9602</v>
      </c>
      <c r="O171" s="345"/>
      <c r="Q171" s="251"/>
      <c r="R171" s="307"/>
    </row>
    <row r="172" spans="1:18" hidden="1" x14ac:dyDescent="0.5">
      <c r="A172" s="341"/>
      <c r="C172" s="376" t="e">
        <f t="shared" ref="C172:M172" ca="1" si="40">IF(OR(C$157=$P$156,C$157=$P$157),C164,NA())</f>
        <v>#N/A</v>
      </c>
      <c r="D172" s="376" t="e">
        <f t="shared" ca="1" si="40"/>
        <v>#N/A</v>
      </c>
      <c r="E172" s="376" t="e">
        <f t="shared" ca="1" si="40"/>
        <v>#N/A</v>
      </c>
      <c r="F172" s="376" t="e">
        <f t="shared" ca="1" si="40"/>
        <v>#N/A</v>
      </c>
      <c r="G172" s="376" t="e">
        <f t="shared" ca="1" si="40"/>
        <v>#N/A</v>
      </c>
      <c r="H172" s="376">
        <f t="shared" ca="1" si="40"/>
        <v>9309</v>
      </c>
      <c r="I172" s="376" t="e">
        <f t="shared" ca="1" si="40"/>
        <v>#N/A</v>
      </c>
      <c r="J172" s="376" t="e">
        <f t="shared" ca="1" si="40"/>
        <v>#N/A</v>
      </c>
      <c r="K172" s="376" t="e">
        <f t="shared" ca="1" si="40"/>
        <v>#N/A</v>
      </c>
      <c r="L172" s="376" t="e">
        <f t="shared" ca="1" si="40"/>
        <v>#N/A</v>
      </c>
      <c r="M172" s="376">
        <f t="shared" ca="1" si="40"/>
        <v>8298</v>
      </c>
      <c r="O172" s="345"/>
      <c r="Q172" s="251"/>
      <c r="R172" s="307"/>
    </row>
    <row r="173" spans="1:18" hidden="1" x14ac:dyDescent="0.5">
      <c r="A173" s="341"/>
      <c r="C173" s="376" t="e">
        <f t="shared" ref="C173:M173" ca="1" si="41">IF(OR(C$157=$P$156,C$157=$P$157),C165,NA())</f>
        <v>#N/A</v>
      </c>
      <c r="D173" s="376" t="e">
        <f t="shared" ca="1" si="41"/>
        <v>#N/A</v>
      </c>
      <c r="E173" s="376" t="e">
        <f t="shared" ca="1" si="41"/>
        <v>#N/A</v>
      </c>
      <c r="F173" s="376" t="e">
        <f t="shared" ca="1" si="41"/>
        <v>#N/A</v>
      </c>
      <c r="G173" s="376" t="e">
        <f t="shared" ca="1" si="41"/>
        <v>#N/A</v>
      </c>
      <c r="H173" s="376">
        <f t="shared" ca="1" si="41"/>
        <v>16348</v>
      </c>
      <c r="I173" s="376" t="e">
        <f t="shared" ca="1" si="41"/>
        <v>#N/A</v>
      </c>
      <c r="J173" s="376" t="e">
        <f t="shared" ca="1" si="41"/>
        <v>#N/A</v>
      </c>
      <c r="K173" s="376" t="e">
        <f t="shared" ca="1" si="41"/>
        <v>#N/A</v>
      </c>
      <c r="L173" s="376" t="e">
        <f t="shared" ca="1" si="41"/>
        <v>#N/A</v>
      </c>
      <c r="M173" s="376">
        <f t="shared" ca="1" si="41"/>
        <v>17900</v>
      </c>
      <c r="O173" s="345"/>
      <c r="Q173" s="251"/>
      <c r="R173" s="307"/>
    </row>
    <row r="174" spans="1:18" x14ac:dyDescent="0.5">
      <c r="A174" s="305" t="str">
        <f>$B$1&amp;": Children Served in Court-Ordered Family Maintenance"</f>
        <v>San Mateo: Children Served in Court-Ordered Family Maintenance</v>
      </c>
      <c r="B174" s="307"/>
      <c r="C174" s="307"/>
      <c r="Q174" s="251"/>
      <c r="R174" s="307"/>
    </row>
    <row r="175" spans="1:18" x14ac:dyDescent="0.5">
      <c r="A175" s="305" t="str">
        <f>$B$2&amp;": Children Served in Court-Ordered Family Maintenance"</f>
        <v>California: Children Served in Court-Ordered Family Maintenance</v>
      </c>
      <c r="B175" s="307"/>
      <c r="C175" s="307"/>
      <c r="Q175" s="251"/>
      <c r="R175" s="307"/>
    </row>
    <row r="176" spans="1:18" x14ac:dyDescent="0.5">
      <c r="B176" s="307"/>
      <c r="C176" s="307"/>
      <c r="Q176" s="251"/>
      <c r="R176" s="307"/>
    </row>
    <row r="177" spans="1:18" x14ac:dyDescent="0.5">
      <c r="B177" s="307"/>
      <c r="C177" s="307"/>
      <c r="Q177" s="251"/>
      <c r="R177" s="307"/>
    </row>
    <row r="178" spans="1:18" x14ac:dyDescent="0.5">
      <c r="B178" s="307"/>
      <c r="C178" s="307"/>
      <c r="Q178" s="251"/>
      <c r="R178" s="307"/>
    </row>
    <row r="179" spans="1:18" x14ac:dyDescent="0.5">
      <c r="B179" s="307"/>
      <c r="C179" s="307"/>
      <c r="Q179" s="251"/>
      <c r="R179" s="307"/>
    </row>
    <row r="180" spans="1:18" x14ac:dyDescent="0.5">
      <c r="B180" s="307"/>
      <c r="C180" s="307"/>
      <c r="Q180" s="251"/>
      <c r="R180" s="307"/>
    </row>
    <row r="181" spans="1:18" x14ac:dyDescent="0.5">
      <c r="B181" s="307"/>
      <c r="C181" s="307"/>
      <c r="Q181" s="251"/>
      <c r="R181" s="307"/>
    </row>
    <row r="182" spans="1:18" x14ac:dyDescent="0.5">
      <c r="B182" s="307"/>
      <c r="C182" s="307"/>
      <c r="Q182" s="251"/>
      <c r="R182" s="307"/>
    </row>
    <row r="183" spans="1:18" x14ac:dyDescent="0.5">
      <c r="B183" s="307"/>
      <c r="C183" s="307"/>
      <c r="Q183" s="251"/>
      <c r="R183" s="307"/>
    </row>
    <row r="184" spans="1:18" x14ac:dyDescent="0.5">
      <c r="B184" s="307"/>
      <c r="C184" s="307"/>
      <c r="Q184" s="251"/>
      <c r="R184" s="307"/>
    </row>
    <row r="185" spans="1:18" x14ac:dyDescent="0.5">
      <c r="B185" s="307"/>
      <c r="C185" s="307"/>
      <c r="Q185" s="251"/>
      <c r="R185" s="307"/>
    </row>
    <row r="186" spans="1:18" x14ac:dyDescent="0.5">
      <c r="B186" s="307"/>
      <c r="C186" s="307"/>
      <c r="Q186" s="251"/>
      <c r="R186" s="307"/>
    </row>
    <row r="187" spans="1:18" x14ac:dyDescent="0.5">
      <c r="B187" s="307"/>
      <c r="C187" s="307"/>
      <c r="Q187" s="251"/>
      <c r="R187" s="307"/>
    </row>
    <row r="188" spans="1:18" x14ac:dyDescent="0.5">
      <c r="B188" s="307"/>
      <c r="C188" s="307"/>
      <c r="Q188" s="251"/>
      <c r="R188" s="307"/>
    </row>
    <row r="189" spans="1:18" x14ac:dyDescent="0.5">
      <c r="A189" s="318"/>
      <c r="B189" s="307"/>
      <c r="C189" s="307"/>
      <c r="Q189" s="251"/>
      <c r="R189" s="307"/>
    </row>
    <row r="190" spans="1:18" s="316" customFormat="1" x14ac:dyDescent="0.5">
      <c r="A190" s="346"/>
      <c r="B190" s="347"/>
      <c r="C190" s="347"/>
      <c r="R190" s="347"/>
    </row>
    <row r="191" spans="1:18" s="316" customFormat="1" x14ac:dyDescent="0.5">
      <c r="A191" s="346"/>
      <c r="B191" s="347"/>
      <c r="C191" s="347"/>
      <c r="R191" s="347"/>
    </row>
    <row r="192" spans="1:18" s="316" customFormat="1" x14ac:dyDescent="0.5">
      <c r="A192" s="346"/>
      <c r="B192" s="347"/>
      <c r="C192" s="347"/>
      <c r="R192" s="347"/>
    </row>
    <row r="193" spans="1:19" s="316" customFormat="1" x14ac:dyDescent="0.5">
      <c r="A193" s="346"/>
      <c r="B193" s="347"/>
      <c r="C193" s="347"/>
      <c r="R193" s="347"/>
    </row>
    <row r="194" spans="1:19" s="316" customFormat="1" x14ac:dyDescent="0.5">
      <c r="A194" s="346"/>
      <c r="B194" s="347"/>
      <c r="C194" s="347"/>
      <c r="R194" s="347"/>
    </row>
    <row r="195" spans="1:19" s="316" customFormat="1" x14ac:dyDescent="0.5">
      <c r="A195" s="346"/>
      <c r="B195" s="347"/>
      <c r="C195" s="347"/>
      <c r="R195" s="347"/>
    </row>
    <row r="196" spans="1:19" x14ac:dyDescent="0.5">
      <c r="A196" s="318"/>
      <c r="B196" s="307"/>
      <c r="C196" s="307"/>
      <c r="Q196" s="251"/>
      <c r="R196" s="307"/>
    </row>
    <row r="197" spans="1:19" x14ac:dyDescent="0.5">
      <c r="A197" s="305"/>
      <c r="B197" s="307"/>
      <c r="C197" s="307"/>
      <c r="Q197" s="251"/>
      <c r="R197" s="307"/>
    </row>
    <row r="198" spans="1:19" x14ac:dyDescent="0.5">
      <c r="A198" s="305"/>
      <c r="B198" s="307"/>
      <c r="C198" s="307"/>
      <c r="Q198" s="251"/>
      <c r="R198" s="307"/>
    </row>
    <row r="199" spans="1:19" ht="47.5" customHeight="1" x14ac:dyDescent="0.5">
      <c r="A199" s="760" t="s">
        <v>489</v>
      </c>
      <c r="B199" s="761"/>
      <c r="C199" s="761"/>
      <c r="D199" s="761"/>
      <c r="E199" s="761"/>
      <c r="F199" s="761"/>
      <c r="G199" s="761"/>
      <c r="H199" s="761"/>
      <c r="I199" s="761"/>
      <c r="J199" s="761"/>
      <c r="K199" s="761"/>
      <c r="L199" s="761"/>
      <c r="M199" s="761"/>
      <c r="N199" s="761"/>
      <c r="O199" s="762"/>
      <c r="Q199" s="251"/>
      <c r="R199" s="307"/>
    </row>
    <row r="200" spans="1:19" x14ac:dyDescent="0.5">
      <c r="A200" s="605"/>
      <c r="B200" s="605"/>
      <c r="C200" s="605"/>
      <c r="D200" s="605"/>
      <c r="E200" s="605"/>
      <c r="F200" s="605"/>
      <c r="G200" s="605"/>
      <c r="H200" s="797" t="s">
        <v>458</v>
      </c>
      <c r="I200" s="798"/>
      <c r="J200" s="798"/>
      <c r="K200" s="798"/>
      <c r="L200" s="798"/>
      <c r="M200" s="798"/>
      <c r="N200" s="798"/>
      <c r="O200" s="799"/>
      <c r="Q200" s="251"/>
      <c r="R200" s="307"/>
    </row>
    <row r="201" spans="1:19" x14ac:dyDescent="0.5">
      <c r="E201" s="377"/>
      <c r="P201" s="311"/>
      <c r="Q201" s="311"/>
      <c r="R201" s="311"/>
      <c r="S201" s="311"/>
    </row>
    <row r="202" spans="1:19" hidden="1" x14ac:dyDescent="0.5">
      <c r="A202" s="755" t="s">
        <v>1709</v>
      </c>
      <c r="B202" s="756"/>
      <c r="C202" s="756"/>
      <c r="D202" s="756"/>
      <c r="E202" s="756"/>
      <c r="F202" s="756"/>
      <c r="G202" s="756"/>
      <c r="H202" s="756"/>
      <c r="I202" s="756"/>
      <c r="J202" s="756"/>
      <c r="K202" s="756"/>
      <c r="L202" s="757"/>
      <c r="P202" s="311"/>
      <c r="Q202" s="311"/>
      <c r="R202" s="311"/>
      <c r="S202" s="311"/>
    </row>
    <row r="203" spans="1:19" hidden="1" x14ac:dyDescent="0.5">
      <c r="A203" s="755"/>
      <c r="B203" s="756"/>
      <c r="C203" s="756"/>
      <c r="D203" s="756"/>
      <c r="E203" s="756"/>
      <c r="F203" s="756"/>
      <c r="G203" s="756"/>
      <c r="H203" s="756"/>
      <c r="I203" s="756"/>
      <c r="J203" s="756"/>
      <c r="K203" s="756"/>
      <c r="L203" s="757"/>
      <c r="M203" s="319"/>
      <c r="O203" s="320" t="s">
        <v>383</v>
      </c>
      <c r="P203" s="321"/>
      <c r="Q203" s="307">
        <f>MATCH(LEFT(S203,LEN(S203)-1),IntervalsNames,0)</f>
        <v>4</v>
      </c>
      <c r="R203" s="307"/>
      <c r="S203" s="307" t="s">
        <v>199</v>
      </c>
    </row>
    <row r="204" spans="1:19" hidden="1" x14ac:dyDescent="0.5">
      <c r="A204" s="251" t="s">
        <v>75</v>
      </c>
      <c r="B204" s="316"/>
      <c r="C204" s="305">
        <f ca="1">YEAR(C205)</f>
        <v>2006</v>
      </c>
      <c r="D204" s="305">
        <f t="shared" ref="D204:M204" ca="1" si="42">YEAR(D205)</f>
        <v>2007</v>
      </c>
      <c r="E204" s="305">
        <f t="shared" ca="1" si="42"/>
        <v>2008</v>
      </c>
      <c r="F204" s="305">
        <f t="shared" ca="1" si="42"/>
        <v>2009</v>
      </c>
      <c r="G204" s="305">
        <f t="shared" ca="1" si="42"/>
        <v>2010</v>
      </c>
      <c r="H204" s="305">
        <f t="shared" ca="1" si="42"/>
        <v>2011</v>
      </c>
      <c r="I204" s="305">
        <f t="shared" ca="1" si="42"/>
        <v>2012</v>
      </c>
      <c r="J204" s="305">
        <f t="shared" ca="1" si="42"/>
        <v>2013</v>
      </c>
      <c r="K204" s="305">
        <f t="shared" ca="1" si="42"/>
        <v>2014</v>
      </c>
      <c r="L204" s="305">
        <f t="shared" ca="1" si="42"/>
        <v>2015</v>
      </c>
      <c r="M204" s="305">
        <f t="shared" ca="1" si="42"/>
        <v>2016</v>
      </c>
      <c r="N204" s="322" t="s">
        <v>558</v>
      </c>
      <c r="O204" s="323">
        <v>2010</v>
      </c>
      <c r="P204" s="324">
        <f ca="1">DATEVALUE(MONTH($A$205) &amp; "/" &amp; DAY($A$205) &amp; "/"  &amp;O204)</f>
        <v>40179</v>
      </c>
      <c r="R204" s="307"/>
    </row>
    <row r="205" spans="1:19" hidden="1" x14ac:dyDescent="0.5">
      <c r="A205" s="325">
        <f ca="1">HLOOKUP($E$1,Intervals,Q203,FALSE)</f>
        <v>35796</v>
      </c>
      <c r="B205" s="378"/>
      <c r="C205" s="578">
        <f ca="1">C157</f>
        <v>38718</v>
      </c>
      <c r="D205" s="578">
        <f t="shared" ref="D205:M205" ca="1" si="43">D157</f>
        <v>39083</v>
      </c>
      <c r="E205" s="578">
        <f t="shared" ca="1" si="43"/>
        <v>39448</v>
      </c>
      <c r="F205" s="578">
        <f t="shared" ca="1" si="43"/>
        <v>39814</v>
      </c>
      <c r="G205" s="578">
        <f t="shared" ca="1" si="43"/>
        <v>40179</v>
      </c>
      <c r="H205" s="578">
        <f t="shared" ca="1" si="43"/>
        <v>40544</v>
      </c>
      <c r="I205" s="578">
        <f t="shared" ca="1" si="43"/>
        <v>40909</v>
      </c>
      <c r="J205" s="578">
        <f t="shared" ca="1" si="43"/>
        <v>41275</v>
      </c>
      <c r="K205" s="578">
        <f t="shared" ca="1" si="43"/>
        <v>41640</v>
      </c>
      <c r="L205" s="578">
        <f t="shared" ca="1" si="43"/>
        <v>42005</v>
      </c>
      <c r="M205" s="578">
        <f t="shared" ca="1" si="43"/>
        <v>42370</v>
      </c>
      <c r="N205" s="324" t="s">
        <v>559</v>
      </c>
      <c r="O205" s="323">
        <v>2015</v>
      </c>
      <c r="P205" s="324">
        <f ca="1">DATEVALUE(MONTH($A$205) &amp; "/" &amp; DAY($A$205) &amp; "/"  &amp;O205)</f>
        <v>42005</v>
      </c>
      <c r="Q205" s="251"/>
      <c r="R205" s="307"/>
    </row>
    <row r="206" spans="1:19" hidden="1" x14ac:dyDescent="0.5">
      <c r="A206" s="365"/>
      <c r="B206" s="312"/>
      <c r="C206" s="379"/>
      <c r="D206" s="379"/>
      <c r="E206" s="379"/>
      <c r="F206" s="379"/>
      <c r="G206" s="379"/>
      <c r="H206" s="379"/>
      <c r="I206" s="379"/>
      <c r="J206" s="379"/>
      <c r="K206" s="379"/>
      <c r="L206" s="379"/>
      <c r="M206" s="379"/>
      <c r="O206" s="330" t="s">
        <v>560</v>
      </c>
      <c r="Q206" s="251"/>
      <c r="R206" s="307"/>
    </row>
    <row r="207" spans="1:19" hidden="1" x14ac:dyDescent="0.5">
      <c r="A207" s="331"/>
      <c r="B207" s="367" t="str">
        <f>$B$1</f>
        <v>San Mateo</v>
      </c>
      <c r="C207" s="574">
        <f t="array" aca="1" ref="C207:M207" ca="1">IF(INDIRECT(ChartsByTopic!S203&amp;"DisplayCounty1")=".",0,INDIRECT(ChartsByTopic!S203&amp;"DisplayCounty1"))</f>
        <v>411</v>
      </c>
      <c r="D207" s="574">
        <f ca="1"/>
        <v>388</v>
      </c>
      <c r="E207" s="574">
        <f ca="1"/>
        <v>391</v>
      </c>
      <c r="F207" s="574">
        <f ca="1"/>
        <v>287</v>
      </c>
      <c r="G207" s="574">
        <f ca="1"/>
        <v>253</v>
      </c>
      <c r="H207" s="574">
        <f ca="1"/>
        <v>257</v>
      </c>
      <c r="I207" s="574">
        <f ca="1"/>
        <v>261</v>
      </c>
      <c r="J207" s="574">
        <f ca="1"/>
        <v>303</v>
      </c>
      <c r="K207" s="574">
        <f ca="1"/>
        <v>300</v>
      </c>
      <c r="L207" s="574">
        <f ca="1"/>
        <v>319</v>
      </c>
      <c r="M207" s="574">
        <f ca="1"/>
        <v>303</v>
      </c>
      <c r="N207" s="368"/>
      <c r="O207" s="335">
        <f ca="1">IF(OR(ISERROR(MATCH($P$204,$C$205:$M$205,0)),ISERROR(MATCH($P$205,$C$205:$M$205,0)),LOOKUP($P$204,$C$205:$M207)=0),"N.A.",LOOKUP($P$205,$C$205:$M207)/LOOKUP($P$204,$C$205:$M207)-1)</f>
        <v>0.26086956521739135</v>
      </c>
      <c r="P207" s="540"/>
      <c r="Q207" s="251"/>
      <c r="R207" s="307"/>
    </row>
    <row r="208" spans="1:19" hidden="1" x14ac:dyDescent="0.5">
      <c r="A208" s="331"/>
      <c r="B208" s="367" t="str">
        <f>$B$2</f>
        <v>California</v>
      </c>
      <c r="C208" s="574">
        <f t="array" aca="1" ref="C208:M208" ca="1">IF(INDIRECT(ChartsByTopic!S203&amp;"DisplayCounty2")=".",0,INDIRECT(ChartsByTopic!S203&amp;"DisplayCounty2"))</f>
        <v>66750</v>
      </c>
      <c r="D208" s="574">
        <f ca="1"/>
        <v>65350</v>
      </c>
      <c r="E208" s="574">
        <f ca="1"/>
        <v>62241</v>
      </c>
      <c r="F208" s="574">
        <f ca="1"/>
        <v>55995</v>
      </c>
      <c r="G208" s="574">
        <f ca="1"/>
        <v>51401</v>
      </c>
      <c r="H208" s="574">
        <f ca="1"/>
        <v>49138</v>
      </c>
      <c r="I208" s="574">
        <f ca="1"/>
        <v>47408</v>
      </c>
      <c r="J208" s="574">
        <f ca="1"/>
        <v>49095</v>
      </c>
      <c r="K208" s="574">
        <f ca="1"/>
        <v>53486</v>
      </c>
      <c r="L208" s="574">
        <f ca="1"/>
        <v>55475</v>
      </c>
      <c r="M208" s="574">
        <f ca="1"/>
        <v>55390</v>
      </c>
      <c r="N208" s="368"/>
      <c r="O208" s="335">
        <f ca="1">IF(OR(ISERROR(MATCH($P$204,$C$205:$M$205,0)),ISERROR(MATCH($P$205,$C$205:$M$205,0)),LOOKUP($P$204,$C$205:$M208)=0),"N.A.",LOOKUP($P$205,$C$205:$M208)/LOOKUP($P$204,$C$205:$M208)-1)</f>
        <v>7.9259158382132711E-2</v>
      </c>
      <c r="P208" s="540"/>
      <c r="Q208" s="251"/>
      <c r="R208" s="307"/>
    </row>
    <row r="209" spans="1:18" hidden="1" x14ac:dyDescent="0.5">
      <c r="A209" s="331"/>
      <c r="B209" s="369"/>
      <c r="C209" s="380"/>
      <c r="D209" s="380"/>
      <c r="E209" s="380"/>
      <c r="F209" s="380"/>
      <c r="G209" s="380"/>
      <c r="H209" s="380"/>
      <c r="I209" s="380"/>
      <c r="J209" s="380"/>
      <c r="K209" s="380"/>
      <c r="L209" s="380"/>
      <c r="M209" s="380"/>
      <c r="N209" s="340"/>
      <c r="Q209" s="251"/>
      <c r="R209" s="307"/>
    </row>
    <row r="210" spans="1:18" hidden="1" x14ac:dyDescent="0.5">
      <c r="A210" s="331"/>
      <c r="B210" s="381"/>
      <c r="C210" s="344" t="e">
        <f ca="1">IF(OR(C$205=$P$204,C$205=$P$205),C207,NA())</f>
        <v>#N/A</v>
      </c>
      <c r="D210" s="344" t="e">
        <f t="shared" ref="D210:M210" ca="1" si="44">IF(OR(D$205=$P$204,D$205=$P$205),D207,NA())</f>
        <v>#N/A</v>
      </c>
      <c r="E210" s="344" t="e">
        <f t="shared" ca="1" si="44"/>
        <v>#N/A</v>
      </c>
      <c r="F210" s="344" t="e">
        <f t="shared" ca="1" si="44"/>
        <v>#N/A</v>
      </c>
      <c r="G210" s="344">
        <f t="shared" ca="1" si="44"/>
        <v>253</v>
      </c>
      <c r="H210" s="344" t="e">
        <f t="shared" ca="1" si="44"/>
        <v>#N/A</v>
      </c>
      <c r="I210" s="344" t="e">
        <f t="shared" ca="1" si="44"/>
        <v>#N/A</v>
      </c>
      <c r="J210" s="344" t="e">
        <f t="shared" ca="1" si="44"/>
        <v>#N/A</v>
      </c>
      <c r="K210" s="344" t="e">
        <f t="shared" ca="1" si="44"/>
        <v>#N/A</v>
      </c>
      <c r="L210" s="344">
        <f t="shared" ca="1" si="44"/>
        <v>319</v>
      </c>
      <c r="M210" s="344" t="e">
        <f t="shared" ca="1" si="44"/>
        <v>#N/A</v>
      </c>
      <c r="N210" s="340"/>
      <c r="Q210" s="251"/>
      <c r="R210" s="307"/>
    </row>
    <row r="211" spans="1:18" hidden="1" x14ac:dyDescent="0.5">
      <c r="A211" s="331"/>
      <c r="B211" s="381"/>
      <c r="C211" s="344" t="e">
        <f ca="1">IF(OR(C$205=$P$204,C$205=$P$205),C208,NA())</f>
        <v>#N/A</v>
      </c>
      <c r="D211" s="344" t="e">
        <f t="shared" ref="D211:M211" ca="1" si="45">IF(OR(D$205=$P$204,D$205=$P$205),D208,NA())</f>
        <v>#N/A</v>
      </c>
      <c r="E211" s="344" t="e">
        <f t="shared" ca="1" si="45"/>
        <v>#N/A</v>
      </c>
      <c r="F211" s="344" t="e">
        <f t="shared" ca="1" si="45"/>
        <v>#N/A</v>
      </c>
      <c r="G211" s="344">
        <f t="shared" ca="1" si="45"/>
        <v>51401</v>
      </c>
      <c r="H211" s="344" t="e">
        <f t="shared" ca="1" si="45"/>
        <v>#N/A</v>
      </c>
      <c r="I211" s="344" t="e">
        <f t="shared" ca="1" si="45"/>
        <v>#N/A</v>
      </c>
      <c r="J211" s="344" t="e">
        <f t="shared" ca="1" si="45"/>
        <v>#N/A</v>
      </c>
      <c r="K211" s="344" t="e">
        <f t="shared" ca="1" si="45"/>
        <v>#N/A</v>
      </c>
      <c r="L211" s="344">
        <f t="shared" ca="1" si="45"/>
        <v>55475</v>
      </c>
      <c r="M211" s="344" t="e">
        <f t="shared" ca="1" si="45"/>
        <v>#N/A</v>
      </c>
      <c r="N211" s="340"/>
      <c r="Q211" s="251"/>
      <c r="R211" s="307"/>
    </row>
    <row r="212" spans="1:18" hidden="1" x14ac:dyDescent="0.5">
      <c r="A212" s="318"/>
      <c r="B212" s="314"/>
      <c r="C212" s="314"/>
      <c r="D212" s="314"/>
      <c r="E212" s="314"/>
      <c r="F212" s="314"/>
      <c r="G212" s="314"/>
      <c r="H212" s="314"/>
      <c r="I212" s="314"/>
      <c r="J212" s="314"/>
      <c r="K212" s="314"/>
      <c r="L212" s="314"/>
      <c r="M212" s="314"/>
      <c r="Q212" s="251"/>
      <c r="R212" s="307"/>
    </row>
    <row r="213" spans="1:18" hidden="1" x14ac:dyDescent="0.5">
      <c r="A213" s="374"/>
      <c r="Q213" s="251"/>
      <c r="R213" s="307"/>
    </row>
    <row r="214" spans="1:18" hidden="1" x14ac:dyDescent="0.5">
      <c r="A214" s="305" t="str">
        <f>$B$1&amp;": Children in Foster Care"</f>
        <v>San Mateo: Children in Foster Care</v>
      </c>
      <c r="Q214" s="251"/>
      <c r="R214" s="307"/>
    </row>
    <row r="215" spans="1:18" hidden="1" x14ac:dyDescent="0.5">
      <c r="A215" s="305" t="str">
        <f>$B$2&amp;": Children in Foster Care"</f>
        <v>California: Children in Foster Care</v>
      </c>
      <c r="B215" s="307"/>
      <c r="C215" s="307"/>
      <c r="Q215" s="251"/>
      <c r="R215" s="307"/>
    </row>
    <row r="216" spans="1:18" hidden="1" x14ac:dyDescent="0.5">
      <c r="A216" s="374"/>
      <c r="B216" s="307"/>
      <c r="C216" s="307"/>
      <c r="Q216" s="251"/>
      <c r="R216" s="307"/>
    </row>
    <row r="217" spans="1:18" hidden="1" x14ac:dyDescent="0.5">
      <c r="A217" s="374"/>
      <c r="B217" s="307"/>
      <c r="C217" s="307"/>
      <c r="Q217" s="251"/>
      <c r="R217" s="307"/>
    </row>
    <row r="218" spans="1:18" hidden="1" x14ac:dyDescent="0.5">
      <c r="A218" s="374"/>
      <c r="B218" s="307"/>
      <c r="C218" s="307"/>
      <c r="Q218" s="251"/>
      <c r="R218" s="307"/>
    </row>
    <row r="219" spans="1:18" hidden="1" x14ac:dyDescent="0.5">
      <c r="A219" s="374"/>
      <c r="B219" s="307"/>
      <c r="C219" s="307"/>
      <c r="Q219" s="251"/>
      <c r="R219" s="307"/>
    </row>
    <row r="220" spans="1:18" hidden="1" x14ac:dyDescent="0.5">
      <c r="A220" s="374"/>
      <c r="B220" s="307"/>
      <c r="C220" s="307"/>
      <c r="Q220" s="251"/>
      <c r="R220" s="307"/>
    </row>
    <row r="221" spans="1:18" hidden="1" x14ac:dyDescent="0.5">
      <c r="A221" s="374"/>
      <c r="B221" s="307"/>
      <c r="C221" s="307"/>
      <c r="Q221" s="251"/>
      <c r="R221" s="307"/>
    </row>
    <row r="222" spans="1:18" hidden="1" x14ac:dyDescent="0.5">
      <c r="A222" s="374"/>
      <c r="B222" s="307"/>
      <c r="C222" s="307"/>
      <c r="Q222" s="251"/>
      <c r="R222" s="307"/>
    </row>
    <row r="223" spans="1:18" hidden="1" x14ac:dyDescent="0.5">
      <c r="A223" s="374"/>
      <c r="B223" s="307"/>
      <c r="C223" s="307"/>
      <c r="Q223" s="251"/>
      <c r="R223" s="307"/>
    </row>
    <row r="224" spans="1:18" hidden="1" x14ac:dyDescent="0.5">
      <c r="A224" s="318"/>
      <c r="B224" s="307"/>
      <c r="C224" s="307"/>
      <c r="Q224" s="251"/>
      <c r="R224" s="307"/>
    </row>
    <row r="225" spans="1:18" hidden="1" x14ac:dyDescent="0.5">
      <c r="A225" s="318"/>
      <c r="B225" s="307"/>
      <c r="C225" s="307"/>
      <c r="Q225" s="251"/>
      <c r="R225" s="307"/>
    </row>
    <row r="226" spans="1:18" hidden="1" x14ac:dyDescent="0.5">
      <c r="A226" s="318"/>
      <c r="B226" s="307"/>
      <c r="C226" s="307"/>
      <c r="Q226" s="251"/>
      <c r="R226" s="307"/>
    </row>
    <row r="227" spans="1:18" s="316" customFormat="1" hidden="1" x14ac:dyDescent="0.5">
      <c r="A227" s="346"/>
      <c r="B227" s="347"/>
      <c r="C227" s="347"/>
      <c r="R227" s="347"/>
    </row>
    <row r="228" spans="1:18" s="316" customFormat="1" hidden="1" x14ac:dyDescent="0.5">
      <c r="A228" s="346"/>
      <c r="B228" s="347"/>
      <c r="C228" s="347"/>
      <c r="R228" s="347"/>
    </row>
    <row r="229" spans="1:18" hidden="1" x14ac:dyDescent="0.5">
      <c r="A229" s="318"/>
      <c r="B229" s="307"/>
      <c r="C229" s="307"/>
      <c r="Q229" s="251"/>
      <c r="R229" s="307"/>
    </row>
    <row r="230" spans="1:18" s="316" customFormat="1" hidden="1" x14ac:dyDescent="0.5">
      <c r="A230" s="346"/>
      <c r="B230" s="347"/>
      <c r="C230" s="347"/>
      <c r="R230" s="347"/>
    </row>
    <row r="231" spans="1:18" s="316" customFormat="1" hidden="1" x14ac:dyDescent="0.5">
      <c r="A231" s="346"/>
      <c r="B231" s="347"/>
      <c r="C231" s="347"/>
      <c r="R231" s="347"/>
    </row>
    <row r="232" spans="1:18" s="316" customFormat="1" hidden="1" x14ac:dyDescent="0.5">
      <c r="A232" s="346"/>
      <c r="B232" s="347"/>
      <c r="C232" s="347"/>
      <c r="R232" s="347"/>
    </row>
    <row r="233" spans="1:18" s="316" customFormat="1" hidden="1" x14ac:dyDescent="0.5">
      <c r="A233" s="346"/>
      <c r="B233" s="347"/>
      <c r="C233" s="347"/>
      <c r="R233" s="347"/>
    </row>
    <row r="234" spans="1:18" s="316" customFormat="1" hidden="1" x14ac:dyDescent="0.5">
      <c r="A234" s="346"/>
      <c r="B234" s="347"/>
      <c r="C234" s="347"/>
      <c r="R234" s="347"/>
    </row>
    <row r="235" spans="1:18" s="316" customFormat="1" hidden="1" x14ac:dyDescent="0.5">
      <c r="A235" s="346"/>
      <c r="B235" s="347"/>
      <c r="C235" s="347"/>
      <c r="R235" s="347"/>
    </row>
    <row r="236" spans="1:18" s="316" customFormat="1" hidden="1" x14ac:dyDescent="0.5">
      <c r="A236" s="346"/>
      <c r="B236" s="347"/>
      <c r="C236" s="347"/>
      <c r="R236" s="347"/>
    </row>
    <row r="237" spans="1:18" s="316" customFormat="1" hidden="1" x14ac:dyDescent="0.5">
      <c r="A237" s="346"/>
      <c r="B237" s="347"/>
      <c r="C237" s="347"/>
      <c r="R237" s="347"/>
    </row>
    <row r="238" spans="1:18" s="316" customFormat="1" hidden="1" x14ac:dyDescent="0.5">
      <c r="A238" s="346"/>
      <c r="B238" s="347"/>
      <c r="C238" s="347"/>
      <c r="R238" s="347"/>
    </row>
    <row r="239" spans="1:18" s="316" customFormat="1" ht="16.75" hidden="1" customHeight="1" x14ac:dyDescent="0.5">
      <c r="A239" s="788" t="s">
        <v>355</v>
      </c>
      <c r="B239" s="789"/>
      <c r="C239" s="789"/>
      <c r="D239" s="789"/>
      <c r="E239" s="789"/>
      <c r="F239" s="789"/>
      <c r="G239" s="789"/>
      <c r="H239" s="789"/>
      <c r="I239" s="789"/>
      <c r="J239" s="789"/>
      <c r="K239" s="789"/>
      <c r="L239" s="789"/>
      <c r="M239" s="789"/>
      <c r="N239" s="789"/>
      <c r="O239" s="790"/>
      <c r="R239" s="347"/>
    </row>
    <row r="240" spans="1:18" hidden="1" x14ac:dyDescent="0.5">
      <c r="A240" s="318"/>
      <c r="B240" s="307"/>
      <c r="C240" s="307"/>
      <c r="H240" s="769" t="s">
        <v>454</v>
      </c>
      <c r="I240" s="770"/>
      <c r="J240" s="770"/>
      <c r="K240" s="770"/>
      <c r="L240" s="770"/>
      <c r="M240" s="770"/>
      <c r="N240" s="770"/>
      <c r="O240" s="771"/>
      <c r="Q240" s="251"/>
      <c r="R240" s="307"/>
    </row>
    <row r="241" spans="1:19" hidden="1" x14ac:dyDescent="0.5">
      <c r="A241" s="320"/>
      <c r="B241" s="320"/>
      <c r="C241" s="320"/>
      <c r="N241" s="600"/>
      <c r="O241" s="600"/>
      <c r="Q241" s="251"/>
      <c r="R241" s="307"/>
    </row>
    <row r="242" spans="1:19" hidden="1" x14ac:dyDescent="0.5">
      <c r="B242" s="307"/>
      <c r="C242" s="307"/>
      <c r="Q242" s="251"/>
      <c r="R242" s="307"/>
    </row>
    <row r="243" spans="1:19" hidden="1" x14ac:dyDescent="0.5">
      <c r="B243" s="307"/>
      <c r="C243" s="307"/>
      <c r="Q243" s="251"/>
      <c r="R243" s="502"/>
    </row>
    <row r="244" spans="1:19" x14ac:dyDescent="0.5">
      <c r="A244" s="772" t="s">
        <v>1703</v>
      </c>
      <c r="B244" s="773"/>
      <c r="C244" s="773"/>
      <c r="D244" s="773"/>
      <c r="E244" s="773"/>
      <c r="F244" s="773"/>
      <c r="G244" s="773"/>
      <c r="H244" s="773"/>
      <c r="I244" s="773"/>
      <c r="J244" s="773"/>
      <c r="K244" s="773"/>
      <c r="L244" s="773"/>
      <c r="M244" s="774"/>
      <c r="P244" s="321"/>
      <c r="Q244" s="307">
        <f>MATCH(LEFT(S244,LEN(S244)-1),IntervalsNames,0)</f>
        <v>5</v>
      </c>
      <c r="R244" s="307"/>
      <c r="S244" s="307" t="s">
        <v>200</v>
      </c>
    </row>
    <row r="245" spans="1:19" x14ac:dyDescent="0.5">
      <c r="B245" s="791"/>
      <c r="C245" s="792"/>
      <c r="D245" s="792"/>
      <c r="E245" s="792"/>
      <c r="F245" s="792"/>
      <c r="G245" s="792"/>
      <c r="H245" s="792"/>
      <c r="I245" s="792"/>
      <c r="J245" s="792"/>
      <c r="K245" s="792"/>
      <c r="L245" s="792"/>
      <c r="M245" s="793"/>
      <c r="O245" s="320" t="s">
        <v>359</v>
      </c>
      <c r="P245" s="321"/>
      <c r="Q245" s="307">
        <f>MATCH(LEFT(S245,LEN(S245)-1),IntervalsNames,0)</f>
        <v>6</v>
      </c>
      <c r="R245" s="307"/>
      <c r="S245" s="307" t="s">
        <v>201</v>
      </c>
    </row>
    <row r="246" spans="1:19" x14ac:dyDescent="0.5">
      <c r="A246" s="251" t="s">
        <v>75</v>
      </c>
      <c r="C246" s="305">
        <f ca="1">IF(ISERROR(C247),NA(),YEAR(C247))</f>
        <v>2005</v>
      </c>
      <c r="D246" s="305">
        <f t="shared" ref="D246:M246" ca="1" si="46">IF(ISERROR(D247),NA(),YEAR(D247))</f>
        <v>2006</v>
      </c>
      <c r="E246" s="305">
        <f t="shared" ca="1" si="46"/>
        <v>2007</v>
      </c>
      <c r="F246" s="305">
        <f t="shared" ca="1" si="46"/>
        <v>2008</v>
      </c>
      <c r="G246" s="305">
        <f t="shared" ca="1" si="46"/>
        <v>2009</v>
      </c>
      <c r="H246" s="305">
        <f t="shared" ca="1" si="46"/>
        <v>2010</v>
      </c>
      <c r="I246" s="305">
        <f t="shared" ca="1" si="46"/>
        <v>2011</v>
      </c>
      <c r="J246" s="305">
        <f t="shared" ca="1" si="46"/>
        <v>2012</v>
      </c>
      <c r="K246" s="305">
        <f t="shared" ca="1" si="46"/>
        <v>2013</v>
      </c>
      <c r="L246" s="305">
        <f t="shared" ca="1" si="46"/>
        <v>2014</v>
      </c>
      <c r="M246" s="305">
        <f t="shared" ca="1" si="46"/>
        <v>2015</v>
      </c>
      <c r="N246" s="322" t="s">
        <v>558</v>
      </c>
      <c r="O246" s="323">
        <v>2010</v>
      </c>
      <c r="P246" s="324">
        <f ca="1">DATEVALUE(MONTH(C247)&amp;"/"&amp;DAY(C247)&amp;"/"&amp;O246)</f>
        <v>40543</v>
      </c>
      <c r="R246" s="307"/>
    </row>
    <row r="247" spans="1:19" x14ac:dyDescent="0.5">
      <c r="A247" s="325" t="str">
        <f ca="1">HLOOKUP($E$1,Intervals,Q245,FALSE)</f>
        <v>Jan 1-Dec 31</v>
      </c>
      <c r="B247" s="382" t="s">
        <v>373</v>
      </c>
      <c r="C247" s="573">
        <f t="shared" ref="C247:M247" ca="1" si="47">IF(ISERROR(INDEX(INDIRECT($S245&amp;"eD"),2+(COLUMN()-3)*4+VLOOKUP(LEFT($S245,LEN($S245)-1),Offset,17,FALSE))),"",INDEX(INDIRECT($S245&amp;"eD"),2+(COLUMN()-3)*4+VLOOKUP(LEFT($S245,LEN($S245)-1),Offset,17,FALSE)))</f>
        <v>38717</v>
      </c>
      <c r="D247" s="573">
        <f t="shared" ca="1" si="47"/>
        <v>39082</v>
      </c>
      <c r="E247" s="573">
        <f t="shared" ca="1" si="47"/>
        <v>39447</v>
      </c>
      <c r="F247" s="573">
        <f t="shared" ca="1" si="47"/>
        <v>39813</v>
      </c>
      <c r="G247" s="573">
        <f t="shared" ca="1" si="47"/>
        <v>40178</v>
      </c>
      <c r="H247" s="573">
        <f t="shared" ca="1" si="47"/>
        <v>40543</v>
      </c>
      <c r="I247" s="573">
        <f t="shared" ca="1" si="47"/>
        <v>40908</v>
      </c>
      <c r="J247" s="573">
        <f t="shared" ca="1" si="47"/>
        <v>41274</v>
      </c>
      <c r="K247" s="573">
        <f t="shared" ca="1" si="47"/>
        <v>41639</v>
      </c>
      <c r="L247" s="573">
        <f t="shared" ca="1" si="47"/>
        <v>42004</v>
      </c>
      <c r="M247" s="573">
        <f t="shared" ca="1" si="47"/>
        <v>42369</v>
      </c>
      <c r="N247" s="324" t="s">
        <v>559</v>
      </c>
      <c r="O247" s="323">
        <v>2015</v>
      </c>
      <c r="P247" s="324">
        <f ca="1">DATEVALUE(MONTH(C247)&amp;"/"&amp;DAY(C247)&amp;"/"&amp;O247)</f>
        <v>42369</v>
      </c>
      <c r="R247" s="307"/>
    </row>
    <row r="248" spans="1:19" x14ac:dyDescent="0.5">
      <c r="A248" s="318"/>
      <c r="B248" s="328" t="str">
        <f>$B$1</f>
        <v>San Mateo</v>
      </c>
      <c r="C248" s="329"/>
      <c r="D248" s="329"/>
      <c r="E248" s="329"/>
      <c r="F248" s="329"/>
      <c r="G248" s="329"/>
      <c r="H248" s="329"/>
      <c r="I248" s="329"/>
      <c r="J248" s="329"/>
      <c r="K248" s="329"/>
      <c r="L248" s="329"/>
      <c r="M248" s="329"/>
      <c r="O248" s="330" t="s">
        <v>560</v>
      </c>
      <c r="P248" s="307"/>
      <c r="R248" s="307"/>
    </row>
    <row r="249" spans="1:19" x14ac:dyDescent="0.5">
      <c r="A249" s="331"/>
      <c r="B249" s="332" t="s">
        <v>145</v>
      </c>
      <c r="C249" s="333">
        <f t="array" aca="1" ref="C249:M249" ca="1">IF(INDIRECT(ChartsByTopic!S244&amp;"DisplayCounty1")=".",0,INDIRECT(ChartsByTopic!S244&amp;"DisplayCounty1"))</f>
        <v>206</v>
      </c>
      <c r="D249" s="333">
        <f ca="1"/>
        <v>234</v>
      </c>
      <c r="E249" s="333">
        <f ca="1"/>
        <v>239</v>
      </c>
      <c r="F249" s="333">
        <f ca="1"/>
        <v>129</v>
      </c>
      <c r="G249" s="333">
        <f ca="1"/>
        <v>112</v>
      </c>
      <c r="H249" s="333">
        <f ca="1"/>
        <v>117</v>
      </c>
      <c r="I249" s="333">
        <f ca="1"/>
        <v>153</v>
      </c>
      <c r="J249" s="333">
        <f ca="1"/>
        <v>189</v>
      </c>
      <c r="K249" s="333">
        <f ca="1"/>
        <v>165</v>
      </c>
      <c r="L249" s="333">
        <f ca="1"/>
        <v>179</v>
      </c>
      <c r="M249" s="333">
        <f ca="1"/>
        <v>165</v>
      </c>
      <c r="N249" s="368"/>
      <c r="O249" s="335">
        <f ca="1">IF(OR(ISERROR(MATCH($P$246,$C$247:$M$247,0)),ISERROR(MATCH($P$247,$C$247:$M$247,0)),LOOKUP($P$246,$C$247:$M249)=0),"N.A.",LOOKUP($P$247,$C$247:$M249)/LOOKUP($P$246,$C$247:$M249)-1)</f>
        <v>0.41025641025641035</v>
      </c>
      <c r="P249" s="541"/>
      <c r="R249" s="307"/>
    </row>
    <row r="250" spans="1:19" x14ac:dyDescent="0.5">
      <c r="A250" s="331"/>
      <c r="B250" s="332" t="s">
        <v>146</v>
      </c>
      <c r="C250" s="333">
        <f t="array" aca="1" ref="C250:M250" ca="1">IF(INDIRECT(ChartsByTopic!S245&amp;"DisplayCounty1")=".",0,INDIRECT(ChartsByTopic!S245&amp;"DisplayCounty1"))</f>
        <v>193</v>
      </c>
      <c r="D250" s="333">
        <f ca="1"/>
        <v>266</v>
      </c>
      <c r="E250" s="333">
        <f ca="1"/>
        <v>235</v>
      </c>
      <c r="F250" s="333">
        <f ca="1"/>
        <v>236</v>
      </c>
      <c r="G250" s="333">
        <f ca="1"/>
        <v>153</v>
      </c>
      <c r="H250" s="333">
        <f ca="1"/>
        <v>137</v>
      </c>
      <c r="I250" s="333">
        <f ca="1"/>
        <v>165</v>
      </c>
      <c r="J250" s="333">
        <f ca="1"/>
        <v>149</v>
      </c>
      <c r="K250" s="333">
        <f ca="1"/>
        <v>185</v>
      </c>
      <c r="L250" s="333">
        <f ca="1"/>
        <v>163</v>
      </c>
      <c r="M250" s="333">
        <f ca="1"/>
        <v>187</v>
      </c>
      <c r="N250" s="368"/>
      <c r="O250" s="335">
        <f ca="1">IF(OR(ISERROR(MATCH($P$246,$C$247:$M$247,0)),ISERROR(MATCH($P$247,$C$247:$M$247,0)),LOOKUP($P$246,$C$247:$M250)=0),"N.A.",LOOKUP($P$247,$C$247:$M250)/LOOKUP($P$246,$C$247:$M250)-1)</f>
        <v>0.36496350364963503</v>
      </c>
      <c r="P250" s="541"/>
      <c r="R250" s="307"/>
    </row>
    <row r="251" spans="1:19" x14ac:dyDescent="0.5">
      <c r="A251" s="331"/>
      <c r="B251" s="337" t="str">
        <f>$B$2</f>
        <v>California</v>
      </c>
      <c r="C251" s="308"/>
      <c r="O251" s="384"/>
      <c r="P251" s="541"/>
      <c r="R251" s="307"/>
    </row>
    <row r="252" spans="1:19" x14ac:dyDescent="0.5">
      <c r="A252" s="331"/>
      <c r="B252" s="332" t="s">
        <v>145</v>
      </c>
      <c r="C252" s="333">
        <f t="array" aca="1" ref="C252:M252" ca="1">IF(INDIRECT(ChartsByTopic!S244&amp;"DisplayCounty2")=".",0,INDIRECT(ChartsByTopic!S244&amp;"DisplayCounty2"))</f>
        <v>33354</v>
      </c>
      <c r="D252" s="333">
        <f ca="1"/>
        <v>33204</v>
      </c>
      <c r="E252" s="333">
        <f ca="1"/>
        <v>32096</v>
      </c>
      <c r="F252" s="333">
        <f ca="1"/>
        <v>29245</v>
      </c>
      <c r="G252" s="333">
        <f ca="1"/>
        <v>28186</v>
      </c>
      <c r="H252" s="333">
        <f ca="1"/>
        <v>27715</v>
      </c>
      <c r="I252" s="333">
        <f ca="1"/>
        <v>27253</v>
      </c>
      <c r="J252" s="333">
        <f ca="1"/>
        <v>28528</v>
      </c>
      <c r="K252" s="333">
        <f ca="1"/>
        <v>29978</v>
      </c>
      <c r="L252" s="333">
        <f ca="1"/>
        <v>30016</v>
      </c>
      <c r="M252" s="333">
        <f ca="1"/>
        <v>28636</v>
      </c>
      <c r="N252" s="368"/>
      <c r="O252" s="335">
        <f ca="1">IF(OR(ISERROR(MATCH($P$246,$C$247:$M$247,0)),ISERROR(MATCH($P$247,$C$247:$M$247,0)),LOOKUP($P$246,$C$247:$M252)=0),"N.A.",LOOKUP($P$247,$C$247:$M252)/LOOKUP($P$246,$C$247:$M252)-1)</f>
        <v>3.3231102291177983E-2</v>
      </c>
      <c r="P252" s="541"/>
      <c r="R252" s="307"/>
    </row>
    <row r="253" spans="1:19" x14ac:dyDescent="0.5">
      <c r="A253" s="331"/>
      <c r="B253" s="332" t="s">
        <v>146</v>
      </c>
      <c r="C253" s="333">
        <f t="array" aca="1" ref="C253:M253" ca="1">IF(INDIRECT(ChartsByTopic!S245&amp;"DisplayCounty2")=".",0,INDIRECT(ChartsByTopic!S245&amp;"DisplayCounty2"))</f>
        <v>35737</v>
      </c>
      <c r="D253" s="333">
        <f ca="1"/>
        <v>35458</v>
      </c>
      <c r="E253" s="333">
        <f ca="1"/>
        <v>36600</v>
      </c>
      <c r="F253" s="333">
        <f ca="1"/>
        <v>36395</v>
      </c>
      <c r="G253" s="333">
        <f ca="1"/>
        <v>33723</v>
      </c>
      <c r="H253" s="333">
        <f ca="1"/>
        <v>30671</v>
      </c>
      <c r="I253" s="333">
        <f ca="1"/>
        <v>29583</v>
      </c>
      <c r="J253" s="333">
        <f ca="1"/>
        <v>27078</v>
      </c>
      <c r="K253" s="333">
        <f ca="1"/>
        <v>26009</v>
      </c>
      <c r="L253" s="333">
        <f ca="1"/>
        <v>28549</v>
      </c>
      <c r="M253" s="333">
        <f ca="1"/>
        <v>29378</v>
      </c>
      <c r="N253" s="368"/>
      <c r="O253" s="335">
        <f ca="1">IF(OR(ISERROR(MATCH($P$246,$C$247:$M$247,0)),ISERROR(MATCH($P$247,$C$247:$M$247,0)),LOOKUP($P$246,$C$247:$M253)=0),"N.A.",LOOKUP($P$247,$C$247:$M253)/LOOKUP($P$246,$C$247:$M253)-1)</f>
        <v>-4.2157086498646912E-2</v>
      </c>
      <c r="P253" s="541"/>
      <c r="R253" s="307"/>
    </row>
    <row r="254" spans="1:19" hidden="1" x14ac:dyDescent="0.5">
      <c r="A254" s="318"/>
      <c r="N254" s="314"/>
      <c r="P254" s="307"/>
      <c r="R254" s="307"/>
    </row>
    <row r="255" spans="1:19" hidden="1" x14ac:dyDescent="0.5">
      <c r="A255" s="318"/>
      <c r="C255" s="320" t="e">
        <f ca="1">IF(AND(C$247=$P$246,C$247=$P$247),"1, 2",IF(C$247=$P$246,"1",IF(C$247=$P$247,"2",NA())))</f>
        <v>#N/A</v>
      </c>
      <c r="D255" s="320" t="e">
        <f t="shared" ref="D255:M255" ca="1" si="48">IF(AND(D$247=$P$246,D$247=$P$247),"1, 2",IF(D$247=$P$246,"1",IF(D$247=$P$247,"2",NA())))</f>
        <v>#N/A</v>
      </c>
      <c r="E255" s="320" t="e">
        <f t="shared" ca="1" si="48"/>
        <v>#N/A</v>
      </c>
      <c r="F255" s="320" t="e">
        <f t="shared" ca="1" si="48"/>
        <v>#N/A</v>
      </c>
      <c r="G255" s="320" t="e">
        <f t="shared" ca="1" si="48"/>
        <v>#N/A</v>
      </c>
      <c r="H255" s="320" t="str">
        <f t="shared" ca="1" si="48"/>
        <v>1</v>
      </c>
      <c r="I255" s="320" t="e">
        <f t="shared" ca="1" si="48"/>
        <v>#N/A</v>
      </c>
      <c r="J255" s="320" t="e">
        <f t="shared" ca="1" si="48"/>
        <v>#N/A</v>
      </c>
      <c r="K255" s="320" t="e">
        <f t="shared" ca="1" si="48"/>
        <v>#N/A</v>
      </c>
      <c r="L255" s="320" t="e">
        <f t="shared" ca="1" si="48"/>
        <v>#N/A</v>
      </c>
      <c r="M255" s="320" t="str">
        <f t="shared" ca="1" si="48"/>
        <v>2</v>
      </c>
      <c r="N255" s="314"/>
      <c r="P255" s="307"/>
      <c r="R255" s="307"/>
    </row>
    <row r="256" spans="1:19" hidden="1" x14ac:dyDescent="0.5">
      <c r="A256" s="318"/>
      <c r="C256" s="344" t="e">
        <f ca="1">IF(OR(C$247=$P$246,C$247=$P$247),C249,NA())</f>
        <v>#N/A</v>
      </c>
      <c r="D256" s="344" t="e">
        <f t="shared" ref="D256:L256" ca="1" si="49">IF(OR(D$247=$P$246,D$247=$P$247),D249,NA())</f>
        <v>#N/A</v>
      </c>
      <c r="E256" s="344" t="e">
        <f t="shared" ca="1" si="49"/>
        <v>#N/A</v>
      </c>
      <c r="F256" s="344" t="e">
        <f t="shared" ca="1" si="49"/>
        <v>#N/A</v>
      </c>
      <c r="G256" s="344" t="e">
        <f t="shared" ca="1" si="49"/>
        <v>#N/A</v>
      </c>
      <c r="H256" s="344">
        <f t="shared" ca="1" si="49"/>
        <v>117</v>
      </c>
      <c r="I256" s="344" t="e">
        <f t="shared" ca="1" si="49"/>
        <v>#N/A</v>
      </c>
      <c r="J256" s="344" t="e">
        <f t="shared" ca="1" si="49"/>
        <v>#N/A</v>
      </c>
      <c r="K256" s="344" t="e">
        <f t="shared" ca="1" si="49"/>
        <v>#N/A</v>
      </c>
      <c r="L256" s="344" t="e">
        <f t="shared" ca="1" si="49"/>
        <v>#N/A</v>
      </c>
      <c r="M256" s="344">
        <f ca="1">IF(OR(M$247=$P$246,M$247=$P$247),M249,NA())</f>
        <v>165</v>
      </c>
      <c r="P256" s="307"/>
      <c r="R256" s="307"/>
    </row>
    <row r="257" spans="1:18" hidden="1" x14ac:dyDescent="0.5">
      <c r="A257" s="318"/>
      <c r="C257" s="344" t="e">
        <f ca="1">IF(OR(C$247=$P$246,C$247=$P$247),C250,NA())</f>
        <v>#N/A</v>
      </c>
      <c r="D257" s="344" t="e">
        <f t="shared" ref="D257:L257" ca="1" si="50">IF(OR(D$247=$P$246,D$247=$P$247),D250,NA())</f>
        <v>#N/A</v>
      </c>
      <c r="E257" s="344" t="e">
        <f t="shared" ca="1" si="50"/>
        <v>#N/A</v>
      </c>
      <c r="F257" s="344" t="e">
        <f t="shared" ca="1" si="50"/>
        <v>#N/A</v>
      </c>
      <c r="G257" s="344" t="e">
        <f t="shared" ca="1" si="50"/>
        <v>#N/A</v>
      </c>
      <c r="H257" s="344">
        <f t="shared" ca="1" si="50"/>
        <v>137</v>
      </c>
      <c r="I257" s="344" t="e">
        <f t="shared" ca="1" si="50"/>
        <v>#N/A</v>
      </c>
      <c r="J257" s="344" t="e">
        <f t="shared" ca="1" si="50"/>
        <v>#N/A</v>
      </c>
      <c r="K257" s="344" t="e">
        <f t="shared" ca="1" si="50"/>
        <v>#N/A</v>
      </c>
      <c r="L257" s="344" t="e">
        <f t="shared" ca="1" si="50"/>
        <v>#N/A</v>
      </c>
      <c r="M257" s="344">
        <f ca="1">IF(OR(M$247=$P$246,M$247=$P$247),M250,NA())</f>
        <v>187</v>
      </c>
      <c r="P257" s="307"/>
      <c r="R257" s="307"/>
    </row>
    <row r="258" spans="1:18" hidden="1" x14ac:dyDescent="0.5">
      <c r="A258" s="318"/>
      <c r="C258" s="344"/>
      <c r="D258" s="344"/>
      <c r="E258" s="344"/>
      <c r="F258" s="344"/>
      <c r="G258" s="344"/>
      <c r="H258" s="344"/>
      <c r="I258" s="344"/>
      <c r="J258" s="344"/>
      <c r="K258" s="344"/>
      <c r="L258" s="344"/>
      <c r="M258" s="344"/>
      <c r="P258" s="307"/>
      <c r="R258" s="307"/>
    </row>
    <row r="259" spans="1:18" hidden="1" x14ac:dyDescent="0.5">
      <c r="A259" s="318"/>
      <c r="C259" s="344" t="e">
        <f ca="1">IF(OR(C$247=$P$246,C$247=$P$247),C252,NA())</f>
        <v>#N/A</v>
      </c>
      <c r="D259" s="344" t="e">
        <f t="shared" ref="D259:L259" ca="1" si="51">IF(OR(D$247=$P$246,D$247=$P$247),D252,NA())</f>
        <v>#N/A</v>
      </c>
      <c r="E259" s="344" t="e">
        <f t="shared" ca="1" si="51"/>
        <v>#N/A</v>
      </c>
      <c r="F259" s="344" t="e">
        <f t="shared" ca="1" si="51"/>
        <v>#N/A</v>
      </c>
      <c r="G259" s="344" t="e">
        <f t="shared" ca="1" si="51"/>
        <v>#N/A</v>
      </c>
      <c r="H259" s="344">
        <f t="shared" ca="1" si="51"/>
        <v>27715</v>
      </c>
      <c r="I259" s="344" t="e">
        <f t="shared" ca="1" si="51"/>
        <v>#N/A</v>
      </c>
      <c r="J259" s="344" t="e">
        <f t="shared" ca="1" si="51"/>
        <v>#N/A</v>
      </c>
      <c r="K259" s="344" t="e">
        <f t="shared" ca="1" si="51"/>
        <v>#N/A</v>
      </c>
      <c r="L259" s="344" t="e">
        <f t="shared" ca="1" si="51"/>
        <v>#N/A</v>
      </c>
      <c r="M259" s="344">
        <f ca="1">IF(OR(M$247=$P$246,M$247=$P$247),M252,NA())</f>
        <v>28636</v>
      </c>
      <c r="P259" s="307"/>
      <c r="R259" s="307"/>
    </row>
    <row r="260" spans="1:18" hidden="1" x14ac:dyDescent="0.5">
      <c r="A260" s="318"/>
      <c r="C260" s="344" t="e">
        <f ca="1">IF(OR(C$247=$P$246,C$247=$P$247),C253,NA())</f>
        <v>#N/A</v>
      </c>
      <c r="D260" s="344" t="e">
        <f t="shared" ref="D260:L260" ca="1" si="52">IF(OR(D$247=$P$246,D$247=$P$247),D253,NA())</f>
        <v>#N/A</v>
      </c>
      <c r="E260" s="344" t="e">
        <f t="shared" ca="1" si="52"/>
        <v>#N/A</v>
      </c>
      <c r="F260" s="344" t="e">
        <f t="shared" ca="1" si="52"/>
        <v>#N/A</v>
      </c>
      <c r="G260" s="344" t="e">
        <f t="shared" ca="1" si="52"/>
        <v>#N/A</v>
      </c>
      <c r="H260" s="344">
        <f t="shared" ca="1" si="52"/>
        <v>30671</v>
      </c>
      <c r="I260" s="344" t="e">
        <f t="shared" ca="1" si="52"/>
        <v>#N/A</v>
      </c>
      <c r="J260" s="344" t="e">
        <f t="shared" ca="1" si="52"/>
        <v>#N/A</v>
      </c>
      <c r="K260" s="344" t="e">
        <f t="shared" ca="1" si="52"/>
        <v>#N/A</v>
      </c>
      <c r="L260" s="344" t="e">
        <f t="shared" ca="1" si="52"/>
        <v>#N/A</v>
      </c>
      <c r="M260" s="344">
        <f ca="1">IF(OR(M$247=$P$246,M$247=$P$247),M253,NA())</f>
        <v>29378</v>
      </c>
      <c r="P260" s="307"/>
      <c r="R260" s="307"/>
    </row>
    <row r="261" spans="1:18" x14ac:dyDescent="0.5">
      <c r="A261" s="318"/>
      <c r="P261" s="307"/>
      <c r="R261" s="307"/>
    </row>
    <row r="262" spans="1:18" x14ac:dyDescent="0.5">
      <c r="A262" s="318"/>
      <c r="P262" s="307"/>
      <c r="R262" s="307"/>
    </row>
    <row r="263" spans="1:18" x14ac:dyDescent="0.5">
      <c r="A263" s="305" t="str">
        <f>$B$1&amp;": Children Entering and Exiting Foster Care"</f>
        <v>San Mateo: Children Entering and Exiting Foster Care</v>
      </c>
      <c r="P263" s="307"/>
      <c r="R263" s="307"/>
    </row>
    <row r="264" spans="1:18" x14ac:dyDescent="0.5">
      <c r="A264" s="305" t="str">
        <f>$B$2&amp;": Children Entering and Exiting Foster Care"</f>
        <v>California: Children Entering and Exiting Foster Care</v>
      </c>
      <c r="P264" s="307"/>
      <c r="R264" s="307"/>
    </row>
    <row r="265" spans="1:18" x14ac:dyDescent="0.5">
      <c r="A265" s="318"/>
      <c r="P265" s="307"/>
      <c r="R265" s="307"/>
    </row>
    <row r="266" spans="1:18" x14ac:dyDescent="0.5">
      <c r="A266" s="318"/>
      <c r="P266" s="307"/>
      <c r="R266" s="307"/>
    </row>
    <row r="267" spans="1:18" x14ac:dyDescent="0.5">
      <c r="A267" s="318"/>
      <c r="P267" s="307"/>
      <c r="R267" s="307"/>
    </row>
    <row r="268" spans="1:18" x14ac:dyDescent="0.5">
      <c r="A268" s="318"/>
      <c r="P268" s="307"/>
      <c r="R268" s="307"/>
    </row>
    <row r="269" spans="1:18" x14ac:dyDescent="0.5">
      <c r="A269" s="318"/>
      <c r="P269" s="307"/>
      <c r="R269" s="307"/>
    </row>
    <row r="270" spans="1:18" x14ac:dyDescent="0.5">
      <c r="A270" s="318"/>
      <c r="P270" s="307"/>
      <c r="R270" s="307"/>
    </row>
    <row r="271" spans="1:18" x14ac:dyDescent="0.5">
      <c r="A271" s="318"/>
      <c r="P271" s="307"/>
      <c r="R271" s="307"/>
    </row>
    <row r="272" spans="1:18" x14ac:dyDescent="0.5">
      <c r="A272" s="318"/>
      <c r="P272" s="307"/>
      <c r="R272" s="307"/>
    </row>
    <row r="273" spans="1:19" x14ac:dyDescent="0.5">
      <c r="A273" s="318"/>
      <c r="P273" s="307"/>
      <c r="R273" s="307"/>
    </row>
    <row r="274" spans="1:19" x14ac:dyDescent="0.5">
      <c r="A274" s="318"/>
      <c r="P274" s="307"/>
      <c r="R274" s="307"/>
    </row>
    <row r="275" spans="1:19" x14ac:dyDescent="0.5">
      <c r="A275" s="318"/>
      <c r="P275" s="307"/>
      <c r="R275" s="307"/>
    </row>
    <row r="276" spans="1:19" x14ac:dyDescent="0.5">
      <c r="A276" s="318"/>
      <c r="P276" s="307"/>
      <c r="R276" s="307"/>
    </row>
    <row r="277" spans="1:19" x14ac:dyDescent="0.5">
      <c r="A277" s="318"/>
      <c r="P277" s="307"/>
      <c r="R277" s="307"/>
    </row>
    <row r="278" spans="1:19" x14ac:dyDescent="0.5">
      <c r="A278" s="318"/>
      <c r="P278" s="307"/>
      <c r="R278" s="307"/>
    </row>
    <row r="279" spans="1:19" x14ac:dyDescent="0.5">
      <c r="A279" s="318"/>
      <c r="P279" s="307"/>
      <c r="R279" s="307"/>
    </row>
    <row r="280" spans="1:19" x14ac:dyDescent="0.5">
      <c r="A280" s="318"/>
      <c r="P280" s="307"/>
      <c r="R280" s="307"/>
    </row>
    <row r="281" spans="1:19" x14ac:dyDescent="0.5">
      <c r="A281" s="318"/>
      <c r="P281" s="307"/>
      <c r="R281" s="307"/>
    </row>
    <row r="282" spans="1:19" x14ac:dyDescent="0.5">
      <c r="P282" s="307"/>
      <c r="R282" s="307"/>
    </row>
    <row r="283" spans="1:19" ht="39.65" customHeight="1" x14ac:dyDescent="0.5">
      <c r="A283" s="785" t="s">
        <v>572</v>
      </c>
      <c r="B283" s="786"/>
      <c r="C283" s="786"/>
      <c r="D283" s="786"/>
      <c r="E283" s="786"/>
      <c r="F283" s="786"/>
      <c r="G283" s="786"/>
      <c r="H283" s="786"/>
      <c r="I283" s="786"/>
      <c r="J283" s="786"/>
      <c r="K283" s="786"/>
      <c r="L283" s="786"/>
      <c r="M283" s="786"/>
      <c r="N283" s="786"/>
      <c r="O283" s="787"/>
      <c r="P283" s="307"/>
      <c r="R283" s="307"/>
    </row>
    <row r="284" spans="1:19" s="316" customFormat="1" x14ac:dyDescent="0.5">
      <c r="A284" s="318" t="s">
        <v>360</v>
      </c>
      <c r="I284" s="385"/>
      <c r="J284" s="385"/>
      <c r="K284" s="775" t="s">
        <v>455</v>
      </c>
      <c r="L284" s="776"/>
      <c r="M284" s="776"/>
      <c r="N284" s="777"/>
      <c r="O284" s="319" t="s">
        <v>315</v>
      </c>
      <c r="P284" s="347"/>
      <c r="Q284" s="347"/>
      <c r="R284" s="347"/>
    </row>
    <row r="285" spans="1:19" x14ac:dyDescent="0.5">
      <c r="A285" s="318"/>
      <c r="I285" s="385"/>
      <c r="J285" s="385"/>
      <c r="K285" s="775" t="s">
        <v>456</v>
      </c>
      <c r="L285" s="776"/>
      <c r="M285" s="776"/>
      <c r="N285" s="777"/>
      <c r="O285" s="319" t="s">
        <v>316</v>
      </c>
      <c r="P285" s="307"/>
      <c r="R285" s="307"/>
    </row>
    <row r="286" spans="1:19" x14ac:dyDescent="0.5">
      <c r="E286" s="377"/>
      <c r="Q286" s="251"/>
    </row>
    <row r="287" spans="1:19" x14ac:dyDescent="0.5">
      <c r="A287" s="772" t="s">
        <v>1704</v>
      </c>
      <c r="B287" s="773"/>
      <c r="C287" s="773"/>
      <c r="D287" s="773"/>
      <c r="E287" s="773"/>
      <c r="F287" s="773"/>
      <c r="G287" s="773"/>
      <c r="H287" s="774"/>
      <c r="K287" s="769" t="s">
        <v>454</v>
      </c>
      <c r="L287" s="770"/>
      <c r="M287" s="770"/>
      <c r="N287" s="770"/>
      <c r="O287" s="771"/>
      <c r="P287" s="321"/>
      <c r="Q287" s="307">
        <f>MATCH(LEFT(S287,LEN(S287)-1),IntervalsNames,0)</f>
        <v>9</v>
      </c>
      <c r="R287" s="307"/>
      <c r="S287" s="307" t="s">
        <v>567</v>
      </c>
    </row>
    <row r="288" spans="1:19" hidden="1" x14ac:dyDescent="0.5">
      <c r="A288" s="318">
        <v>36069</v>
      </c>
      <c r="B288" s="251" t="s">
        <v>552</v>
      </c>
      <c r="P288" s="321">
        <f ca="1">MATCH($A298,INDIRECT($S288&amp;"Int"),0)-1</f>
        <v>0</v>
      </c>
      <c r="Q288" s="307">
        <v>12</v>
      </c>
      <c r="R288" s="307"/>
      <c r="S288" s="307" t="s">
        <v>567</v>
      </c>
    </row>
    <row r="289" spans="1:20" hidden="1" x14ac:dyDescent="0.5">
      <c r="A289" s="318">
        <v>36069</v>
      </c>
      <c r="B289" s="251" t="s">
        <v>243</v>
      </c>
      <c r="H289" s="386"/>
      <c r="Q289" s="307">
        <v>14</v>
      </c>
      <c r="R289" s="307"/>
      <c r="S289" s="307" t="s">
        <v>568</v>
      </c>
    </row>
    <row r="290" spans="1:20" hidden="1" x14ac:dyDescent="0.5">
      <c r="A290" s="318">
        <v>36069</v>
      </c>
      <c r="B290" s="251" t="s">
        <v>97</v>
      </c>
      <c r="Q290" s="307">
        <v>16</v>
      </c>
      <c r="R290" s="307"/>
      <c r="S290" s="307" t="s">
        <v>14</v>
      </c>
    </row>
    <row r="291" spans="1:20" hidden="1" x14ac:dyDescent="0.5">
      <c r="A291" s="318">
        <v>36069</v>
      </c>
      <c r="B291" s="251" t="s">
        <v>175</v>
      </c>
      <c r="Q291" s="307">
        <v>18</v>
      </c>
      <c r="R291" s="307"/>
      <c r="S291" s="307" t="s">
        <v>15</v>
      </c>
    </row>
    <row r="292" spans="1:20" hidden="1" x14ac:dyDescent="0.5">
      <c r="A292" s="318">
        <v>36069</v>
      </c>
      <c r="B292" s="251" t="s">
        <v>524</v>
      </c>
      <c r="Q292" s="307">
        <v>20</v>
      </c>
      <c r="R292" s="307"/>
      <c r="S292" s="307" t="s">
        <v>16</v>
      </c>
    </row>
    <row r="293" spans="1:20" hidden="1" x14ac:dyDescent="0.5">
      <c r="A293" s="318">
        <v>36069</v>
      </c>
      <c r="B293" s="251" t="s">
        <v>525</v>
      </c>
      <c r="Q293" s="307">
        <v>22</v>
      </c>
      <c r="R293" s="307"/>
      <c r="S293" s="307" t="s">
        <v>17</v>
      </c>
    </row>
    <row r="294" spans="1:20" hidden="1" x14ac:dyDescent="0.5">
      <c r="A294" s="318">
        <v>36069</v>
      </c>
      <c r="B294" s="251" t="s">
        <v>481</v>
      </c>
      <c r="Q294" s="307">
        <v>24</v>
      </c>
      <c r="R294" s="307"/>
      <c r="S294" s="307" t="s">
        <v>204</v>
      </c>
    </row>
    <row r="295" spans="1:20" hidden="1" x14ac:dyDescent="0.5">
      <c r="A295" s="318">
        <v>36069</v>
      </c>
      <c r="B295" s="251" t="s">
        <v>1423</v>
      </c>
      <c r="Q295" s="307">
        <v>75</v>
      </c>
      <c r="R295" s="307"/>
      <c r="S295" s="307" t="s">
        <v>1425</v>
      </c>
    </row>
    <row r="296" spans="1:20" hidden="1" x14ac:dyDescent="0.5">
      <c r="A296" s="318">
        <v>36069</v>
      </c>
      <c r="B296" s="251" t="s">
        <v>553</v>
      </c>
      <c r="Q296" s="307">
        <v>25</v>
      </c>
      <c r="R296" s="307"/>
      <c r="S296" s="307" t="s">
        <v>205</v>
      </c>
    </row>
    <row r="297" spans="1:20" x14ac:dyDescent="0.5">
      <c r="A297" s="387" t="s">
        <v>75</v>
      </c>
      <c r="C297" s="305">
        <f ca="1">YEAR(C298)</f>
        <v>2006</v>
      </c>
      <c r="D297" s="305">
        <f ca="1">YEAR(D298)</f>
        <v>2007</v>
      </c>
      <c r="E297" s="305">
        <f t="shared" ref="E297:M297" ca="1" si="53">YEAR(E298)</f>
        <v>2008</v>
      </c>
      <c r="F297" s="305">
        <f t="shared" ca="1" si="53"/>
        <v>2009</v>
      </c>
      <c r="G297" s="305">
        <f t="shared" ca="1" si="53"/>
        <v>2010</v>
      </c>
      <c r="H297" s="305">
        <f t="shared" ca="1" si="53"/>
        <v>2011</v>
      </c>
      <c r="I297" s="305">
        <f t="shared" ca="1" si="53"/>
        <v>2012</v>
      </c>
      <c r="J297" s="305">
        <f t="shared" ca="1" si="53"/>
        <v>2013</v>
      </c>
      <c r="K297" s="305">
        <f t="shared" ca="1" si="53"/>
        <v>2014</v>
      </c>
      <c r="L297" s="305">
        <f t="shared" ca="1" si="53"/>
        <v>2015</v>
      </c>
      <c r="M297" s="305">
        <f t="shared" ca="1" si="53"/>
        <v>2016</v>
      </c>
      <c r="N297" s="320" t="s">
        <v>558</v>
      </c>
      <c r="O297" s="323">
        <v>2011</v>
      </c>
      <c r="P297" s="375">
        <f ca="1">DATEVALUE(MONTH(A$298) &amp; "/" &amp; DAY(A$298) &amp; "/" &amp;O297)</f>
        <v>40544</v>
      </c>
      <c r="R297" s="307"/>
    </row>
    <row r="298" spans="1:20" x14ac:dyDescent="0.5">
      <c r="A298" s="388">
        <f ca="1">HLOOKUP($E$1,Intervals,Q287,FALSE)</f>
        <v>35796</v>
      </c>
      <c r="B298" s="378"/>
      <c r="C298" s="573">
        <f ca="1">C157</f>
        <v>38718</v>
      </c>
      <c r="D298" s="573">
        <f t="shared" ref="D298:M298" ca="1" si="54">D157</f>
        <v>39083</v>
      </c>
      <c r="E298" s="573">
        <f t="shared" ca="1" si="54"/>
        <v>39448</v>
      </c>
      <c r="F298" s="573">
        <f t="shared" ca="1" si="54"/>
        <v>39814</v>
      </c>
      <c r="G298" s="573">
        <f t="shared" ca="1" si="54"/>
        <v>40179</v>
      </c>
      <c r="H298" s="573">
        <f t="shared" ca="1" si="54"/>
        <v>40544</v>
      </c>
      <c r="I298" s="573">
        <f t="shared" ca="1" si="54"/>
        <v>40909</v>
      </c>
      <c r="J298" s="573">
        <f t="shared" ca="1" si="54"/>
        <v>41275</v>
      </c>
      <c r="K298" s="573">
        <f t="shared" ca="1" si="54"/>
        <v>41640</v>
      </c>
      <c r="L298" s="573">
        <f t="shared" ca="1" si="54"/>
        <v>42005</v>
      </c>
      <c r="M298" s="573">
        <f t="shared" ca="1" si="54"/>
        <v>42370</v>
      </c>
      <c r="N298" s="320" t="s">
        <v>559</v>
      </c>
      <c r="O298" s="323">
        <v>2016</v>
      </c>
      <c r="P298" s="375">
        <f ca="1">DATEVALUE(MONTH(A$298) &amp; "/" &amp; DAY(A$298) &amp; "/" &amp;O298)</f>
        <v>42370</v>
      </c>
      <c r="R298" s="307"/>
    </row>
    <row r="299" spans="1:20" x14ac:dyDescent="0.5">
      <c r="A299" s="389" t="str">
        <f>$B$1</f>
        <v>San Mateo</v>
      </c>
      <c r="C299" s="390"/>
      <c r="D299" s="390"/>
      <c r="E299" s="390"/>
      <c r="F299" s="390"/>
      <c r="G299" s="390"/>
      <c r="H299" s="390"/>
      <c r="I299" s="390"/>
      <c r="J299" s="390"/>
      <c r="K299" s="390"/>
      <c r="L299" s="390"/>
      <c r="M299" s="390"/>
      <c r="N299" s="308"/>
      <c r="O299" s="330" t="s">
        <v>560</v>
      </c>
      <c r="P299" s="307"/>
      <c r="R299" s="307"/>
    </row>
    <row r="300" spans="1:20" x14ac:dyDescent="0.5">
      <c r="A300" s="763" t="s">
        <v>7</v>
      </c>
      <c r="B300" s="391" t="s">
        <v>178</v>
      </c>
      <c r="C300" s="392">
        <f t="array" aca="1" ref="C300:M300" ca="1">IF(INDIRECT(ChartsByTopic!S288&amp;"DisplayCounty1")=".",0,INDIRECT(ChartsByTopic!S288&amp;"DisplayCounty1"))</f>
        <v>171</v>
      </c>
      <c r="D300" s="392">
        <f ca="1"/>
        <v>138</v>
      </c>
      <c r="E300" s="392">
        <f ca="1"/>
        <v>168</v>
      </c>
      <c r="F300" s="392">
        <f ca="1"/>
        <v>120</v>
      </c>
      <c r="G300" s="392">
        <f ca="1"/>
        <v>88</v>
      </c>
      <c r="H300" s="392">
        <f ca="1"/>
        <v>87</v>
      </c>
      <c r="I300" s="392">
        <f ca="1"/>
        <v>112</v>
      </c>
      <c r="J300" s="392">
        <f ca="1"/>
        <v>106</v>
      </c>
      <c r="K300" s="392">
        <f ca="1"/>
        <v>108</v>
      </c>
      <c r="L300" s="392">
        <f ca="1"/>
        <v>105</v>
      </c>
      <c r="M300" s="393">
        <f ca="1"/>
        <v>80</v>
      </c>
      <c r="N300" s="394"/>
      <c r="O300" s="395">
        <f ca="1">IF(OR(ISERROR(MATCH($P$297,$C$298:$M$298,0)),ISERROR(MATCH($P$298,$C$298:$M$298,0)),HLOOKUP($P$297,$C$298:$M300,$P300,FALSE)=0),"N.A.",HLOOKUP($P$298,$C$298:$M300,$P300,FALSE)/HLOOKUP($P$297,$C$298:$M300,$P300,FALSE)-1)</f>
        <v>-8.0459770114942541E-2</v>
      </c>
      <c r="P300" s="396">
        <v>3</v>
      </c>
      <c r="Q300" s="383"/>
      <c r="R300" s="307"/>
      <c r="T300" s="336"/>
    </row>
    <row r="301" spans="1:20" x14ac:dyDescent="0.5">
      <c r="A301" s="764"/>
      <c r="B301" s="397" t="s">
        <v>484</v>
      </c>
      <c r="C301" s="574">
        <f t="array" aca="1" ref="C301:M301" ca="1">IF(INDIRECT(ChartsByTopic!S289&amp;"DisplayCounty1")=".",0,INDIRECT(ChartsByTopic!S289&amp;"DisplayCounty1"))</f>
        <v>65</v>
      </c>
      <c r="D301" s="574">
        <f ca="1"/>
        <v>46</v>
      </c>
      <c r="E301" s="574">
        <f ca="1"/>
        <v>36</v>
      </c>
      <c r="F301" s="574">
        <f ca="1"/>
        <v>32</v>
      </c>
      <c r="G301" s="574">
        <f ca="1"/>
        <v>30</v>
      </c>
      <c r="H301" s="574">
        <f ca="1"/>
        <v>35</v>
      </c>
      <c r="I301" s="574">
        <f ca="1"/>
        <v>24</v>
      </c>
      <c r="J301" s="574">
        <f ca="1"/>
        <v>24</v>
      </c>
      <c r="K301" s="574">
        <f ca="1"/>
        <v>20</v>
      </c>
      <c r="L301" s="574">
        <f ca="1"/>
        <v>15</v>
      </c>
      <c r="M301" s="579">
        <f ca="1"/>
        <v>24</v>
      </c>
      <c r="N301" s="394"/>
      <c r="O301" s="395">
        <f ca="1">IF(OR(ISERROR(MATCH($P$297,$C$298:$M$298,0)),ISERROR(MATCH($P$298,$C$298:$M$298,0)),HLOOKUP($P$297,$C$298:$M301,$P301,FALSE)=0),"N.A.",HLOOKUP($P$298,$C$298:$M301,$P301,FALSE)/HLOOKUP($P$297,$C$298:$M301,$P301,FALSE)-1)</f>
        <v>-0.31428571428571428</v>
      </c>
      <c r="P301" s="396">
        <v>4</v>
      </c>
      <c r="Q301" s="383"/>
      <c r="R301" s="307"/>
      <c r="T301" s="336"/>
    </row>
    <row r="302" spans="1:20" x14ac:dyDescent="0.5">
      <c r="A302" s="764"/>
      <c r="B302" s="397" t="s">
        <v>179</v>
      </c>
      <c r="C302" s="574">
        <f t="array" aca="1" ref="C302:M302" ca="1">IF(INDIRECT(ChartsByTopic!S290&amp;"DisplayCounty1")=".",0,INDIRECT(ChartsByTopic!S290&amp;"DisplayCounty1"))</f>
        <v>86</v>
      </c>
      <c r="D302" s="574">
        <f ca="1"/>
        <v>92</v>
      </c>
      <c r="E302" s="574">
        <f ca="1"/>
        <v>114</v>
      </c>
      <c r="F302" s="574">
        <f ca="1"/>
        <v>69</v>
      </c>
      <c r="G302" s="574">
        <f ca="1"/>
        <v>72</v>
      </c>
      <c r="H302" s="574">
        <f ca="1"/>
        <v>64</v>
      </c>
      <c r="I302" s="574">
        <f ca="1"/>
        <v>55</v>
      </c>
      <c r="J302" s="574">
        <f ca="1"/>
        <v>65</v>
      </c>
      <c r="K302" s="574">
        <f ca="1"/>
        <v>53</v>
      </c>
      <c r="L302" s="574">
        <f ca="1"/>
        <v>59</v>
      </c>
      <c r="M302" s="579">
        <f ca="1"/>
        <v>78</v>
      </c>
      <c r="N302" s="394"/>
      <c r="O302" s="395">
        <f ca="1">IF(OR(ISERROR(MATCH($P$297,$C$298:$M$298,0)),ISERROR(MATCH($P$298,$C$298:$M$298,0)),HLOOKUP($P$297,$C$298:$M302,$P302,FALSE)=0),"N.A.",HLOOKUP($P$298,$C$298:$M302,$P302,FALSE)/HLOOKUP($P$297,$C$298:$M302,$P302,FALSE)-1)</f>
        <v>0.21875</v>
      </c>
      <c r="P302" s="396">
        <v>5</v>
      </c>
      <c r="Q302" s="383"/>
      <c r="R302" s="307"/>
      <c r="T302" s="336"/>
    </row>
    <row r="303" spans="1:20" x14ac:dyDescent="0.5">
      <c r="A303" s="764"/>
      <c r="B303" s="397" t="s">
        <v>361</v>
      </c>
      <c r="C303" s="574">
        <f t="array" aca="1" ref="C303:M303" ca="1">IF(INDIRECT(ChartsByTopic!S292&amp;"DisplayCounty1")=".",0,INDIRECT(ChartsByTopic!S292&amp;"DisplayCounty1"))</f>
        <v>6</v>
      </c>
      <c r="D303" s="574">
        <f ca="1"/>
        <v>4</v>
      </c>
      <c r="E303" s="574">
        <f ca="1"/>
        <v>1</v>
      </c>
      <c r="F303" s="574">
        <f ca="1"/>
        <v>1</v>
      </c>
      <c r="G303" s="574">
        <f ca="1"/>
        <v>0</v>
      </c>
      <c r="H303" s="574">
        <f ca="1"/>
        <v>0</v>
      </c>
      <c r="I303" s="574">
        <f ca="1"/>
        <v>1</v>
      </c>
      <c r="J303" s="574">
        <f ca="1"/>
        <v>2</v>
      </c>
      <c r="K303" s="574">
        <f ca="1"/>
        <v>0</v>
      </c>
      <c r="L303" s="574">
        <f ca="1"/>
        <v>0</v>
      </c>
      <c r="M303" s="579">
        <f ca="1"/>
        <v>0</v>
      </c>
      <c r="N303" s="394"/>
      <c r="O303" s="395" t="str">
        <f ca="1">IF(OR(ISERROR(MATCH($P$297,$C$298:$M$298,0)),ISERROR(MATCH($P$298,$C$298:$M$298,0)),HLOOKUP($P$297,$C$298:$M303,$P303,FALSE)=0),"N.A.",HLOOKUP($P$298,$C$298:$M303,$P303,FALSE)/HLOOKUP($P$297,$C$298:$M303,$P303,FALSE)-1)</f>
        <v>N.A.</v>
      </c>
      <c r="P303" s="396">
        <v>6</v>
      </c>
      <c r="Q303" s="383"/>
      <c r="R303" s="307"/>
      <c r="T303" s="336"/>
    </row>
    <row r="304" spans="1:20" x14ac:dyDescent="0.5">
      <c r="A304" s="765"/>
      <c r="B304" s="398" t="s">
        <v>180</v>
      </c>
      <c r="C304" s="580">
        <f t="array" aca="1" ref="C304:M304" ca="1">IF(INDIRECT(ChartsByTopic!S293&amp;"DisplayCounty1")=".",0,INDIRECT(ChartsByTopic!S293&amp;"DisplayCounty1"))</f>
        <v>6</v>
      </c>
      <c r="D304" s="580">
        <f ca="1"/>
        <v>11</v>
      </c>
      <c r="E304" s="580">
        <f ca="1"/>
        <v>5</v>
      </c>
      <c r="F304" s="580">
        <f ca="1"/>
        <v>4</v>
      </c>
      <c r="G304" s="580">
        <f ca="1"/>
        <v>3</v>
      </c>
      <c r="H304" s="580">
        <f ca="1"/>
        <v>5</v>
      </c>
      <c r="I304" s="580">
        <f ca="1"/>
        <v>0</v>
      </c>
      <c r="J304" s="580">
        <f ca="1"/>
        <v>2</v>
      </c>
      <c r="K304" s="580">
        <f ca="1"/>
        <v>1</v>
      </c>
      <c r="L304" s="580">
        <f ca="1"/>
        <v>2</v>
      </c>
      <c r="M304" s="581">
        <f ca="1"/>
        <v>0</v>
      </c>
      <c r="N304" s="394"/>
      <c r="O304" s="395">
        <f ca="1">IF(OR(ISERROR(MATCH($P$297,$C$298:$M$298,0)),ISERROR(MATCH($P$298,$C$298:$M$298,0)),HLOOKUP($P$297,$C$298:$M304,$P304,FALSE)=0),"N.A.",HLOOKUP($P$298,$C$298:$M304,$P304,FALSE)/HLOOKUP($P$297,$C$298:$M304,$P304,FALSE)-1)</f>
        <v>-1</v>
      </c>
      <c r="P304" s="396">
        <v>7</v>
      </c>
      <c r="Q304" s="383"/>
      <c r="R304" s="307"/>
      <c r="T304" s="336"/>
    </row>
    <row r="305" spans="1:22" x14ac:dyDescent="0.5">
      <c r="A305" s="758" t="s">
        <v>241</v>
      </c>
      <c r="B305" s="759"/>
      <c r="C305" s="582">
        <f t="array" aca="1" ref="C305:M305" ca="1">IF(INDIRECT(ChartsByTopic!S291&amp;"DisplayCounty1")=".",0,INDIRECT(ChartsByTopic!S291&amp;"DisplayCounty1"))</f>
        <v>53</v>
      </c>
      <c r="D305" s="582">
        <f ca="1"/>
        <v>68</v>
      </c>
      <c r="E305" s="582">
        <f ca="1"/>
        <v>42</v>
      </c>
      <c r="F305" s="582">
        <f ca="1"/>
        <v>33</v>
      </c>
      <c r="G305" s="582">
        <f ca="1"/>
        <v>39</v>
      </c>
      <c r="H305" s="582">
        <f ca="1"/>
        <v>46</v>
      </c>
      <c r="I305" s="582">
        <f ca="1"/>
        <v>45</v>
      </c>
      <c r="J305" s="582">
        <f ca="1"/>
        <v>50</v>
      </c>
      <c r="K305" s="582">
        <f ca="1"/>
        <v>36</v>
      </c>
      <c r="L305" s="582">
        <f ca="1"/>
        <v>36</v>
      </c>
      <c r="M305" s="583">
        <f ca="1"/>
        <v>32</v>
      </c>
      <c r="N305" s="394"/>
      <c r="O305" s="395">
        <f ca="1">IF(OR(ISERROR(MATCH($P$297,$C$298:$M$298,0)),ISERROR(MATCH($P$298,$C$298:$M$298,0)),HLOOKUP($P$297,$C$298:$M305,$P305,FALSE)=0),"N.A.",HLOOKUP($P$298,$C$298:$M305,$P305,FALSE)/HLOOKUP($P$297,$C$298:$M305,$P305,FALSE)-1)</f>
        <v>-0.30434782608695654</v>
      </c>
      <c r="P305" s="396">
        <v>8</v>
      </c>
      <c r="Q305" s="383"/>
      <c r="R305" s="307"/>
      <c r="T305" s="336"/>
    </row>
    <row r="306" spans="1:22" s="316" customFormat="1" x14ac:dyDescent="0.5">
      <c r="A306" s="758" t="s">
        <v>1424</v>
      </c>
      <c r="B306" s="759"/>
      <c r="C306" s="582">
        <f t="array" ref="C306:M306" ca="1">IF(INDIRECT(ChartsByTopic!S295&amp;"DisplayCounty1")=".",0,INDIRECT(ChartsByTopic!S295&amp;"DisplayCounty1"))</f>
        <v>0</v>
      </c>
      <c r="D306" s="582">
        <f ca="1"/>
        <v>0</v>
      </c>
      <c r="E306" s="582">
        <f ca="1"/>
        <v>0</v>
      </c>
      <c r="F306" s="582">
        <f ca="1"/>
        <v>0</v>
      </c>
      <c r="G306" s="582">
        <f ca="1"/>
        <v>0</v>
      </c>
      <c r="H306" s="582">
        <f ca="1"/>
        <v>0</v>
      </c>
      <c r="I306" s="582">
        <f ca="1"/>
        <v>1</v>
      </c>
      <c r="J306" s="582">
        <f ca="1"/>
        <v>22</v>
      </c>
      <c r="K306" s="582">
        <f ca="1"/>
        <v>42</v>
      </c>
      <c r="L306" s="582">
        <f ca="1"/>
        <v>73</v>
      </c>
      <c r="M306" s="583">
        <f ca="1"/>
        <v>71</v>
      </c>
      <c r="N306" s="403"/>
      <c r="O306" s="395" t="str">
        <f ca="1">IF(OR(ISERROR(MATCH($P$297,$C$298:$M$298,0)),ISERROR(MATCH($P$298,$C$298:$M$298,0)),HLOOKUP($P$297,$C$298:$M306,$P306,FALSE)=0),"N.A.",HLOOKUP($P$298,$C$298:$M306,$P306,FALSE)/HLOOKUP($P$297,$C$298:$M306,$P306,FALSE)-1)</f>
        <v>N.A.</v>
      </c>
      <c r="P306" s="396">
        <v>9</v>
      </c>
      <c r="Q306" s="383"/>
      <c r="R306" s="347"/>
      <c r="S306" s="404"/>
      <c r="T306" s="336"/>
      <c r="U306" s="376"/>
      <c r="V306" s="405"/>
    </row>
    <row r="307" spans="1:22" x14ac:dyDescent="0.5">
      <c r="A307" s="758" t="s">
        <v>181</v>
      </c>
      <c r="B307" s="759"/>
      <c r="C307" s="582">
        <f t="array" aca="1" ref="C307:M307" ca="1">IF(INDIRECT(ChartsByTopic!S294&amp;"DisplayCounty1")=".",0,INDIRECT(ChartsByTopic!S294&amp;"DisplayCounty1"))</f>
        <v>24</v>
      </c>
      <c r="D307" s="582">
        <f ca="1"/>
        <v>29</v>
      </c>
      <c r="E307" s="582">
        <f ca="1"/>
        <v>25</v>
      </c>
      <c r="F307" s="582">
        <f ca="1"/>
        <v>28</v>
      </c>
      <c r="G307" s="582">
        <f ca="1"/>
        <v>21</v>
      </c>
      <c r="H307" s="582">
        <f ca="1"/>
        <v>20</v>
      </c>
      <c r="I307" s="582">
        <f ca="1"/>
        <v>23</v>
      </c>
      <c r="J307" s="582">
        <f ca="1"/>
        <v>32</v>
      </c>
      <c r="K307" s="582">
        <f ca="1"/>
        <v>40</v>
      </c>
      <c r="L307" s="582">
        <f ca="1"/>
        <v>29</v>
      </c>
      <c r="M307" s="583">
        <f ca="1"/>
        <v>18</v>
      </c>
      <c r="N307" s="394"/>
      <c r="O307" s="395">
        <f ca="1">IF(OR(ISERROR(MATCH($P$297,$C$298:$M$298,0)),ISERROR(MATCH($P$298,$C$298:$M$298,0)),HLOOKUP($P$297,$C$298:$M307,$P307,FALSE)=0),"N.A.",HLOOKUP($P$298,$C$298:$M307,$P307,FALSE)/HLOOKUP($P$297,$C$298:$M307,$P307,FALSE)-1)</f>
        <v>-9.9999999999999978E-2</v>
      </c>
      <c r="P307" s="396">
        <v>10</v>
      </c>
      <c r="Q307" s="383"/>
      <c r="R307" s="307"/>
      <c r="T307" s="336"/>
    </row>
    <row r="308" spans="1:22" x14ac:dyDescent="0.5">
      <c r="A308" s="758" t="s">
        <v>162</v>
      </c>
      <c r="B308" s="759"/>
      <c r="C308" s="582">
        <f t="array" aca="1" ref="C308:M308" ca="1">IF(INDIRECT(ChartsByTopic!S296&amp;"DisplayCounty1")=".",0,INDIRECT(ChartsByTopic!S296&amp;"DisplayCounty1"))</f>
        <v>411</v>
      </c>
      <c r="D308" s="582">
        <f ca="1"/>
        <v>388</v>
      </c>
      <c r="E308" s="582">
        <f ca="1"/>
        <v>391</v>
      </c>
      <c r="F308" s="582">
        <f ca="1"/>
        <v>287</v>
      </c>
      <c r="G308" s="582">
        <f ca="1"/>
        <v>253</v>
      </c>
      <c r="H308" s="582">
        <f ca="1"/>
        <v>257</v>
      </c>
      <c r="I308" s="582">
        <f ca="1"/>
        <v>261</v>
      </c>
      <c r="J308" s="582">
        <f ca="1"/>
        <v>303</v>
      </c>
      <c r="K308" s="582">
        <f ca="1"/>
        <v>300</v>
      </c>
      <c r="L308" s="582">
        <f ca="1"/>
        <v>319</v>
      </c>
      <c r="M308" s="583">
        <f ca="1"/>
        <v>303</v>
      </c>
      <c r="N308" s="399"/>
      <c r="O308" s="395">
        <f ca="1">IF(OR(ISERROR(MATCH($P$297,$C$298:$M$298,0)),ISERROR(MATCH($P$298,$C$298:$M$298,0)),HLOOKUP($P$297,$C$298:$M308,$P308,FALSE)=0),"N.A.",HLOOKUP($P$298,$C$298:$M308,$P308,FALSE)/HLOOKUP($P$297,$C$298:$M308,$P308,FALSE)-1)</f>
        <v>0.17898832684824906</v>
      </c>
      <c r="P308" s="396">
        <v>11</v>
      </c>
      <c r="Q308" s="383"/>
      <c r="R308" s="307"/>
      <c r="T308" s="336"/>
    </row>
    <row r="309" spans="1:22" s="316" customFormat="1" x14ac:dyDescent="0.5">
      <c r="A309" s="400" t="str">
        <f>$B$2</f>
        <v>California</v>
      </c>
      <c r="C309" s="401"/>
      <c r="D309" s="401"/>
      <c r="E309" s="401"/>
      <c r="F309" s="401"/>
      <c r="G309" s="401"/>
      <c r="H309" s="401"/>
      <c r="I309" s="401"/>
      <c r="J309" s="401"/>
      <c r="K309" s="401"/>
      <c r="L309" s="401"/>
      <c r="M309" s="401"/>
      <c r="O309" s="402"/>
      <c r="P309" s="396"/>
      <c r="Q309" s="383"/>
      <c r="R309" s="347"/>
    </row>
    <row r="310" spans="1:22" s="316" customFormat="1" x14ac:dyDescent="0.5">
      <c r="A310" s="763" t="s">
        <v>7</v>
      </c>
      <c r="B310" s="391" t="s">
        <v>178</v>
      </c>
      <c r="C310" s="392">
        <f t="array" aca="1" ref="C310:M310" ca="1">IF(INDIRECT(ChartsByTopic!S288&amp;"DisplayCounty2")=".",0,INDIRECT(ChartsByTopic!S288&amp;"DisplayCounty2"))</f>
        <v>25497</v>
      </c>
      <c r="D310" s="392">
        <f ca="1"/>
        <v>25359</v>
      </c>
      <c r="E310" s="392">
        <f ca="1"/>
        <v>24353</v>
      </c>
      <c r="F310" s="392">
        <f ca="1"/>
        <v>20762</v>
      </c>
      <c r="G310" s="392">
        <f ca="1"/>
        <v>18462</v>
      </c>
      <c r="H310" s="392">
        <f ca="1"/>
        <v>18274</v>
      </c>
      <c r="I310" s="392">
        <f ca="1"/>
        <v>18525</v>
      </c>
      <c r="J310" s="392">
        <f ca="1"/>
        <v>19688</v>
      </c>
      <c r="K310" s="392">
        <f ca="1"/>
        <v>21206</v>
      </c>
      <c r="L310" s="392">
        <f ca="1"/>
        <v>21521</v>
      </c>
      <c r="M310" s="393">
        <f ca="1"/>
        <v>21763</v>
      </c>
      <c r="N310" s="403"/>
      <c r="O310" s="395">
        <f ca="1">IF(OR(ISERROR(MATCH($P$297,$C$298:$M$298,0)),ISERROR(MATCH($P$298,$C$298:$M$298,0)),HLOOKUP($P$297,$C$298:$M310,$P310,FALSE)=0),"N.A.",HLOOKUP($P$298,$C$298:$M310,$P310,FALSE)/HLOOKUP($P$297,$C$298:$M310,$P310,FALSE)-1)</f>
        <v>0.19092700010944519</v>
      </c>
      <c r="P310" s="396">
        <v>13</v>
      </c>
      <c r="Q310" s="383"/>
      <c r="R310" s="347"/>
      <c r="S310" s="404"/>
      <c r="T310" s="336"/>
      <c r="U310" s="376"/>
      <c r="V310" s="405"/>
    </row>
    <row r="311" spans="1:22" s="316" customFormat="1" x14ac:dyDescent="0.5">
      <c r="A311" s="764"/>
      <c r="B311" s="397" t="s">
        <v>484</v>
      </c>
      <c r="C311" s="574">
        <f t="array" aca="1" ref="C311:M311" ca="1">IF(INDIRECT(ChartsByTopic!S289&amp;"DisplayCounty2")=".",0,INDIRECT(ChartsByTopic!S289&amp;"DisplayCounty2"))</f>
        <v>7980</v>
      </c>
      <c r="D311" s="574">
        <f ca="1"/>
        <v>7310</v>
      </c>
      <c r="E311" s="574">
        <f ca="1"/>
        <v>6565</v>
      </c>
      <c r="F311" s="574">
        <f ca="1"/>
        <v>5904</v>
      </c>
      <c r="G311" s="574">
        <f ca="1"/>
        <v>5218</v>
      </c>
      <c r="H311" s="574">
        <f ca="1"/>
        <v>5255</v>
      </c>
      <c r="I311" s="574">
        <f ca="1"/>
        <v>5022</v>
      </c>
      <c r="J311" s="574">
        <f ca="1"/>
        <v>4961</v>
      </c>
      <c r="K311" s="574">
        <f ca="1"/>
        <v>5206</v>
      </c>
      <c r="L311" s="574">
        <f ca="1"/>
        <v>5396</v>
      </c>
      <c r="M311" s="579">
        <f ca="1"/>
        <v>5420</v>
      </c>
      <c r="N311" s="403"/>
      <c r="O311" s="395">
        <f ca="1">IF(OR(ISERROR(MATCH($P$297,$C$298:$M$298,0)),ISERROR(MATCH($P$298,$C$298:$M$298,0)),HLOOKUP($P$297,$C$298:$M311,$P311,FALSE)=0),"N.A.",HLOOKUP($P$298,$C$298:$M311,$P311,FALSE)/HLOOKUP($P$297,$C$298:$M311,$P311,FALSE)-1)</f>
        <v>3.1398667935299773E-2</v>
      </c>
      <c r="P311" s="396">
        <v>14</v>
      </c>
      <c r="Q311" s="383"/>
      <c r="R311" s="347"/>
      <c r="S311" s="404"/>
      <c r="T311" s="336"/>
      <c r="U311" s="376"/>
      <c r="V311" s="405"/>
    </row>
    <row r="312" spans="1:22" s="316" customFormat="1" x14ac:dyDescent="0.5">
      <c r="A312" s="764"/>
      <c r="B312" s="397" t="s">
        <v>179</v>
      </c>
      <c r="C312" s="574">
        <f t="array" aca="1" ref="C312:M312" ca="1">IF(INDIRECT(ChartsByTopic!S290&amp;"DisplayCounty2")=".",0,INDIRECT(ChartsByTopic!S290&amp;"DisplayCounty2"))</f>
        <v>17724</v>
      </c>
      <c r="D312" s="574">
        <f ca="1"/>
        <v>18116</v>
      </c>
      <c r="E312" s="574">
        <f ca="1"/>
        <v>17705</v>
      </c>
      <c r="F312" s="574">
        <f ca="1"/>
        <v>16914</v>
      </c>
      <c r="G312" s="574">
        <f ca="1"/>
        <v>16749</v>
      </c>
      <c r="H312" s="574">
        <f ca="1"/>
        <v>15847</v>
      </c>
      <c r="I312" s="574">
        <f ca="1"/>
        <v>14375</v>
      </c>
      <c r="J312" s="574">
        <f ca="1"/>
        <v>14075</v>
      </c>
      <c r="K312" s="574">
        <f ca="1"/>
        <v>14903</v>
      </c>
      <c r="L312" s="574">
        <f ca="1"/>
        <v>15279</v>
      </c>
      <c r="M312" s="579">
        <f ca="1"/>
        <v>14980</v>
      </c>
      <c r="N312" s="403"/>
      <c r="O312" s="395">
        <f ca="1">IF(OR(ISERROR(MATCH($P$297,$C$298:$M$298,0)),ISERROR(MATCH($P$298,$C$298:$M$298,0)),HLOOKUP($P$297,$C$298:$M312,$P312,FALSE)=0),"N.A.",HLOOKUP($P$298,$C$298:$M312,$P312,FALSE)/HLOOKUP($P$297,$C$298:$M312,$P312,FALSE)-1)</f>
        <v>-5.4710670789423821E-2</v>
      </c>
      <c r="P312" s="396">
        <v>15</v>
      </c>
      <c r="Q312" s="383"/>
      <c r="R312" s="347"/>
      <c r="S312" s="404"/>
      <c r="T312" s="336"/>
      <c r="U312" s="376"/>
      <c r="V312" s="405"/>
    </row>
    <row r="313" spans="1:22" s="316" customFormat="1" x14ac:dyDescent="0.5">
      <c r="A313" s="764"/>
      <c r="B313" s="397" t="s">
        <v>361</v>
      </c>
      <c r="C313" s="574">
        <f t="array" aca="1" ref="C313:M313" ca="1">IF(INDIRECT(ChartsByTopic!S292&amp;"DisplayCounty2")=".",0,INDIRECT(ChartsByTopic!S292&amp;"DisplayCounty2"))</f>
        <v>3028</v>
      </c>
      <c r="D313" s="574">
        <f ca="1"/>
        <v>2841</v>
      </c>
      <c r="E313" s="574">
        <f ca="1"/>
        <v>2760</v>
      </c>
      <c r="F313" s="574">
        <f ca="1"/>
        <v>2420</v>
      </c>
      <c r="G313" s="574">
        <f ca="1"/>
        <v>2066</v>
      </c>
      <c r="H313" s="574">
        <f ca="1"/>
        <v>1676</v>
      </c>
      <c r="I313" s="574">
        <f ca="1"/>
        <v>1406</v>
      </c>
      <c r="J313" s="574">
        <f ca="1"/>
        <v>1233</v>
      </c>
      <c r="K313" s="574">
        <f ca="1"/>
        <v>1022</v>
      </c>
      <c r="L313" s="574">
        <f ca="1"/>
        <v>841</v>
      </c>
      <c r="M313" s="579">
        <f ca="1"/>
        <v>716</v>
      </c>
      <c r="N313" s="403"/>
      <c r="O313" s="395">
        <f ca="1">IF(OR(ISERROR(MATCH($P$297,$C$298:$M$298,0)),ISERROR(MATCH($P$298,$C$298:$M$298,0)),HLOOKUP($P$297,$C$298:$M313,$P313,FALSE)=0),"N.A.",HLOOKUP($P$298,$C$298:$M313,$P313,FALSE)/HLOOKUP($P$297,$C$298:$M313,$P313,FALSE)-1)</f>
        <v>-0.57279236276849643</v>
      </c>
      <c r="P313" s="396">
        <v>16</v>
      </c>
      <c r="Q313" s="383"/>
      <c r="R313" s="347"/>
      <c r="S313" s="404"/>
      <c r="T313" s="336"/>
      <c r="U313" s="376"/>
      <c r="V313" s="405"/>
    </row>
    <row r="314" spans="1:22" s="316" customFormat="1" x14ac:dyDescent="0.5">
      <c r="A314" s="765"/>
      <c r="B314" s="398" t="s">
        <v>180</v>
      </c>
      <c r="C314" s="574">
        <f t="array" aca="1" ref="C314:M314" ca="1">IF(INDIRECT(ChartsByTopic!S293&amp;"DisplayCounty2")=".",0,INDIRECT(ChartsByTopic!S293&amp;"DisplayCounty2"))</f>
        <v>1852</v>
      </c>
      <c r="D314" s="574">
        <f ca="1"/>
        <v>1950</v>
      </c>
      <c r="E314" s="574">
        <f ca="1"/>
        <v>1959</v>
      </c>
      <c r="F314" s="574">
        <f ca="1"/>
        <v>2065</v>
      </c>
      <c r="G314" s="574">
        <f ca="1"/>
        <v>1855</v>
      </c>
      <c r="H314" s="574">
        <f ca="1"/>
        <v>1329</v>
      </c>
      <c r="I314" s="574">
        <f ca="1"/>
        <v>1348</v>
      </c>
      <c r="J314" s="574">
        <f ca="1"/>
        <v>1174</v>
      </c>
      <c r="K314" s="574">
        <f ca="1"/>
        <v>1276</v>
      </c>
      <c r="L314" s="574">
        <f ca="1"/>
        <v>1427</v>
      </c>
      <c r="M314" s="579">
        <f ca="1"/>
        <v>1554</v>
      </c>
      <c r="N314" s="403"/>
      <c r="O314" s="395">
        <f ca="1">IF(OR(ISERROR(MATCH($P$297,$C$298:$M$298,0)),ISERROR(MATCH($P$298,$C$298:$M$298,0)),HLOOKUP($P$297,$C$298:$M314,$P314,FALSE)=0),"N.A.",HLOOKUP($P$298,$C$298:$M314,$P314,FALSE)/HLOOKUP($P$297,$C$298:$M314,$P314,FALSE)-1)</f>
        <v>0.16930022573363424</v>
      </c>
      <c r="P314" s="396">
        <v>17</v>
      </c>
      <c r="Q314" s="383"/>
      <c r="R314" s="347"/>
      <c r="S314" s="404"/>
      <c r="T314" s="336"/>
      <c r="U314" s="376"/>
      <c r="V314" s="405"/>
    </row>
    <row r="315" spans="1:22" s="316" customFormat="1" x14ac:dyDescent="0.5">
      <c r="A315" s="758" t="s">
        <v>241</v>
      </c>
      <c r="B315" s="759"/>
      <c r="C315" s="582">
        <f t="array" aca="1" ref="C315:M315" ca="1">IF(INDIRECT(ChartsByTopic!S291&amp;"DisplayCounty2")=".",0,INDIRECT(ChartsByTopic!S291&amp;"DisplayCounty2"))</f>
        <v>6239</v>
      </c>
      <c r="D315" s="582">
        <f ca="1"/>
        <v>5683</v>
      </c>
      <c r="E315" s="582">
        <f ca="1"/>
        <v>5164</v>
      </c>
      <c r="F315" s="582">
        <f ca="1"/>
        <v>4427</v>
      </c>
      <c r="G315" s="582">
        <f ca="1"/>
        <v>3816</v>
      </c>
      <c r="H315" s="582">
        <f ca="1"/>
        <v>3797</v>
      </c>
      <c r="I315" s="582">
        <f ca="1"/>
        <v>3645</v>
      </c>
      <c r="J315" s="582">
        <f ca="1"/>
        <v>3678</v>
      </c>
      <c r="K315" s="582">
        <f ca="1"/>
        <v>3732</v>
      </c>
      <c r="L315" s="582">
        <f ca="1"/>
        <v>3743</v>
      </c>
      <c r="M315" s="583">
        <f ca="1"/>
        <v>3593</v>
      </c>
      <c r="N315" s="403"/>
      <c r="O315" s="395">
        <f ca="1">IF(OR(ISERROR(MATCH($P$297,$C$298:$M$298,0)),ISERROR(MATCH($P$298,$C$298:$M$298,0)),HLOOKUP($P$297,$C$298:$M315,$P315,FALSE)=0),"N.A.",HLOOKUP($P$298,$C$298:$M315,$P315,FALSE)/HLOOKUP($P$297,$C$298:$M315,$P315,FALSE)-1)</f>
        <v>-5.3726626283908341E-2</v>
      </c>
      <c r="P315" s="396">
        <v>18</v>
      </c>
      <c r="Q315" s="383"/>
      <c r="R315" s="347"/>
      <c r="S315" s="404"/>
      <c r="T315" s="336"/>
      <c r="U315" s="376"/>
      <c r="V315" s="405"/>
    </row>
    <row r="316" spans="1:22" s="316" customFormat="1" x14ac:dyDescent="0.5">
      <c r="A316" s="758" t="s">
        <v>1424</v>
      </c>
      <c r="B316" s="759"/>
      <c r="C316" s="582">
        <f t="array" aca="1" ref="C316:M316" ca="1">IF(INDIRECT(ChartsByTopic!S295&amp;"DisplayCounty2")=".",0,INDIRECT(ChartsByTopic!S295&amp;"DisplayCounty2"))</f>
        <v>0</v>
      </c>
      <c r="D316" s="582">
        <f ca="1"/>
        <v>0</v>
      </c>
      <c r="E316" s="582">
        <f ca="1"/>
        <v>0</v>
      </c>
      <c r="F316" s="582">
        <f ca="1"/>
        <v>0</v>
      </c>
      <c r="G316" s="582">
        <f ca="1"/>
        <v>0</v>
      </c>
      <c r="H316" s="582">
        <f ca="1"/>
        <v>0</v>
      </c>
      <c r="I316" s="582">
        <f ca="1"/>
        <v>22</v>
      </c>
      <c r="J316" s="582">
        <f ca="1"/>
        <v>1017</v>
      </c>
      <c r="K316" s="582">
        <f ca="1"/>
        <v>2616</v>
      </c>
      <c r="L316" s="582">
        <f ca="1"/>
        <v>3219</v>
      </c>
      <c r="M316" s="583">
        <f ca="1"/>
        <v>3126</v>
      </c>
      <c r="N316" s="403"/>
      <c r="O316" s="395" t="str">
        <f ca="1">IF(OR(ISERROR(MATCH($P$297,$C$298:$M$298,0)),ISERROR(MATCH($P$298,$C$298:$M$298,0)),HLOOKUP($P$297,$C$298:$M316,$P316,FALSE)=0),"N.A.",HLOOKUP($P$298,$C$298:$M316,$P316,FALSE)/HLOOKUP($P$297,$C$298:$M316,$P316,FALSE)-1)</f>
        <v>N.A.</v>
      </c>
      <c r="P316" s="396">
        <v>19</v>
      </c>
      <c r="Q316" s="383"/>
      <c r="R316" s="347"/>
      <c r="S316" s="404"/>
      <c r="T316" s="336"/>
      <c r="U316" s="376"/>
      <c r="V316" s="405"/>
    </row>
    <row r="317" spans="1:22" s="316" customFormat="1" x14ac:dyDescent="0.5">
      <c r="A317" s="758" t="s">
        <v>181</v>
      </c>
      <c r="B317" s="759"/>
      <c r="C317" s="582">
        <f t="array" aca="1" ref="C317:M317" ca="1">IF(INDIRECT(ChartsByTopic!S294&amp;"DisplayCounty2")=".",0,INDIRECT(ChartsByTopic!S294&amp;"DisplayCounty2"))</f>
        <v>4430</v>
      </c>
      <c r="D317" s="582">
        <f ca="1"/>
        <v>4091</v>
      </c>
      <c r="E317" s="582">
        <f ca="1"/>
        <v>3735</v>
      </c>
      <c r="F317" s="582">
        <f ca="1"/>
        <v>3503</v>
      </c>
      <c r="G317" s="582">
        <f ca="1"/>
        <v>3235</v>
      </c>
      <c r="H317" s="582">
        <f ca="1"/>
        <v>2960</v>
      </c>
      <c r="I317" s="582">
        <f ca="1"/>
        <v>3065</v>
      </c>
      <c r="J317" s="582">
        <f ca="1"/>
        <v>3269</v>
      </c>
      <c r="K317" s="582">
        <f ca="1"/>
        <v>3525</v>
      </c>
      <c r="L317" s="582">
        <f ca="1"/>
        <v>4049</v>
      </c>
      <c r="M317" s="583">
        <f ca="1"/>
        <v>4238</v>
      </c>
      <c r="N317" s="403"/>
      <c r="O317" s="395">
        <f ca="1">IF(OR(ISERROR(MATCH($P$297,$C$298:$M$298,0)),ISERROR(MATCH($P$298,$C$298:$M$298,0)),HLOOKUP($P$297,$C$298:$M317,$P317,FALSE)=0),"N.A.",HLOOKUP($P$298,$C$298:$M317,$P317,FALSE)/HLOOKUP($P$297,$C$298:$M317,$P317,FALSE)-1)</f>
        <v>0.43175675675675684</v>
      </c>
      <c r="P317" s="396">
        <v>20</v>
      </c>
      <c r="Q317" s="383"/>
      <c r="R317" s="347"/>
      <c r="S317" s="404"/>
      <c r="T317" s="336"/>
      <c r="U317" s="376"/>
      <c r="V317" s="405"/>
    </row>
    <row r="318" spans="1:22" s="316" customFormat="1" x14ac:dyDescent="0.5">
      <c r="A318" s="758" t="s">
        <v>162</v>
      </c>
      <c r="B318" s="759"/>
      <c r="C318" s="582">
        <f t="array" aca="1" ref="C318:M318" ca="1">IF(INDIRECT(ChartsByTopic!S296&amp;"DisplayCounty2")=".",0,INDIRECT(ChartsByTopic!S296&amp;"DisplayCounty2"))</f>
        <v>66750</v>
      </c>
      <c r="D318" s="582">
        <f ca="1"/>
        <v>65350</v>
      </c>
      <c r="E318" s="582">
        <f ca="1"/>
        <v>62241</v>
      </c>
      <c r="F318" s="582">
        <f ca="1"/>
        <v>55995</v>
      </c>
      <c r="G318" s="582">
        <f ca="1"/>
        <v>51401</v>
      </c>
      <c r="H318" s="582">
        <f ca="1"/>
        <v>49138</v>
      </c>
      <c r="I318" s="582">
        <f ca="1"/>
        <v>47408</v>
      </c>
      <c r="J318" s="582">
        <f ca="1"/>
        <v>49095</v>
      </c>
      <c r="K318" s="582">
        <f ca="1"/>
        <v>53486</v>
      </c>
      <c r="L318" s="582">
        <f ca="1"/>
        <v>55475</v>
      </c>
      <c r="M318" s="583">
        <f ca="1"/>
        <v>55390</v>
      </c>
      <c r="N318" s="403"/>
      <c r="O318" s="395">
        <f ca="1">IF(OR(ISERROR(MATCH($P$297,$C$298:$M$298,0)),ISERROR(MATCH($P$298,$C$298:$M$298,0)),HLOOKUP($P$297,$C$298:$M318,$P318,FALSE)=0),"N.A.",HLOOKUP($P$298,$C$298:$M318,$P318,FALSE)/HLOOKUP($P$297,$C$298:$M318,$P318,FALSE)-1)</f>
        <v>0.12723350563718516</v>
      </c>
      <c r="P318" s="396">
        <v>21</v>
      </c>
      <c r="Q318" s="383"/>
      <c r="R318" s="347"/>
      <c r="S318" s="404"/>
      <c r="T318" s="336"/>
      <c r="U318" s="376"/>
      <c r="V318" s="405"/>
    </row>
    <row r="319" spans="1:22" s="316" customFormat="1" x14ac:dyDescent="0.5">
      <c r="A319" s="349"/>
      <c r="C319" s="406"/>
      <c r="D319" s="406"/>
      <c r="E319" s="376"/>
      <c r="F319" s="376"/>
      <c r="G319" s="376"/>
      <c r="H319" s="376"/>
      <c r="I319" s="376"/>
      <c r="J319" s="376"/>
      <c r="K319" s="376"/>
      <c r="L319" s="376"/>
      <c r="M319" s="406"/>
      <c r="O319" s="402"/>
      <c r="R319" s="347"/>
      <c r="T319" s="402"/>
      <c r="U319" s="402"/>
    </row>
    <row r="320" spans="1:22" s="316" customFormat="1" x14ac:dyDescent="0.5">
      <c r="A320" s="407"/>
      <c r="B320" s="408" t="str">
        <f>$B$1</f>
        <v>San Mateo</v>
      </c>
      <c r="C320" s="409"/>
      <c r="D320" s="410"/>
      <c r="E320" s="340"/>
      <c r="F320" s="376"/>
      <c r="G320" s="376"/>
      <c r="H320" s="376"/>
      <c r="I320" s="376"/>
      <c r="J320" s="376"/>
      <c r="K320" s="376"/>
      <c r="L320" s="411"/>
      <c r="M320" s="412"/>
      <c r="N320" s="409"/>
      <c r="O320" s="413" t="str">
        <f>$B$2</f>
        <v>California</v>
      </c>
      <c r="P320" s="405"/>
      <c r="R320" s="347"/>
    </row>
    <row r="321" spans="1:23" s="316" customFormat="1" x14ac:dyDescent="0.5">
      <c r="A321" s="407"/>
      <c r="B321" s="414"/>
      <c r="C321" s="415">
        <f ca="1">$P$297</f>
        <v>40544</v>
      </c>
      <c r="D321" s="416">
        <f ca="1">$P$298</f>
        <v>42370</v>
      </c>
      <c r="E321" s="340"/>
      <c r="F321" s="376"/>
      <c r="G321" s="376"/>
      <c r="H321" s="376"/>
      <c r="I321" s="376"/>
      <c r="J321" s="376"/>
      <c r="K321" s="376"/>
      <c r="L321" s="411"/>
      <c r="M321" s="417">
        <f ca="1">$P$297</f>
        <v>40544</v>
      </c>
      <c r="N321" s="415">
        <f ca="1">$P$298</f>
        <v>42370</v>
      </c>
      <c r="O321" s="418"/>
      <c r="P321" s="405"/>
      <c r="R321" s="347"/>
    </row>
    <row r="322" spans="1:23" s="316" customFormat="1" x14ac:dyDescent="0.5">
      <c r="A322" s="766"/>
      <c r="B322" s="767" t="s">
        <v>162</v>
      </c>
      <c r="C322" s="392">
        <f ca="1">HLOOKUP($P$297,$C$298:$M$318,$P323,FALSE)</f>
        <v>257</v>
      </c>
      <c r="D322" s="393">
        <f ca="1">HLOOKUP($P$298,$C$298:$M$318,$P323,FALSE)</f>
        <v>303</v>
      </c>
      <c r="E322" s="340"/>
      <c r="F322" s="376"/>
      <c r="G322" s="376"/>
      <c r="H322" s="376"/>
      <c r="I322" s="376"/>
      <c r="J322" s="376"/>
      <c r="K322" s="376"/>
      <c r="L322" s="411"/>
      <c r="M322" s="419">
        <f ca="1">HLOOKUP($P$297,$C$298:$M$318,$P322,FALSE)</f>
        <v>49138</v>
      </c>
      <c r="N322" s="392">
        <f ca="1">HLOOKUP($P$298,$C$298:$M$318,$P322,FALSE)</f>
        <v>55390</v>
      </c>
      <c r="O322" s="751" t="s">
        <v>162</v>
      </c>
      <c r="P322" s="405">
        <v>21</v>
      </c>
      <c r="R322" s="347"/>
    </row>
    <row r="323" spans="1:23" s="316" customFormat="1" x14ac:dyDescent="0.5">
      <c r="A323" s="766"/>
      <c r="B323" s="768"/>
      <c r="C323" s="420">
        <f ca="1">C322/C$322</f>
        <v>1</v>
      </c>
      <c r="D323" s="421">
        <f ca="1">D322/D$322</f>
        <v>1</v>
      </c>
      <c r="E323" s="340"/>
      <c r="F323" s="376"/>
      <c r="G323" s="376"/>
      <c r="H323" s="376"/>
      <c r="I323" s="376"/>
      <c r="J323" s="376"/>
      <c r="K323" s="376"/>
      <c r="L323" s="411"/>
      <c r="M323" s="422">
        <f ca="1">M322/M$322</f>
        <v>1</v>
      </c>
      <c r="N323" s="420">
        <f ca="1">N322/N$322</f>
        <v>1</v>
      </c>
      <c r="O323" s="752"/>
      <c r="P323" s="405">
        <v>11</v>
      </c>
      <c r="R323" s="347"/>
    </row>
    <row r="324" spans="1:23" s="316" customFormat="1" x14ac:dyDescent="0.5">
      <c r="A324" s="856"/>
      <c r="B324" s="854" t="s">
        <v>178</v>
      </c>
      <c r="C324" s="423">
        <f ca="1">HLOOKUP($P$297,$C$298:$M$318,$P325,FALSE)</f>
        <v>87</v>
      </c>
      <c r="D324" s="424">
        <f ca="1">HLOOKUP($P$298,$C$298:$M$318,$P325,FALSE)</f>
        <v>80</v>
      </c>
      <c r="E324" s="340"/>
      <c r="F324" s="376"/>
      <c r="G324" s="376"/>
      <c r="H324" s="376"/>
      <c r="I324" s="376"/>
      <c r="J324" s="376"/>
      <c r="K324" s="376"/>
      <c r="L324" s="411"/>
      <c r="M324" s="425">
        <f ca="1">HLOOKUP($P$297,$C$298:$M$318,$P324,FALSE)</f>
        <v>18274</v>
      </c>
      <c r="N324" s="423">
        <f ca="1">HLOOKUP($P$298,$C$298:$M$318,$P324,FALSE)</f>
        <v>21763</v>
      </c>
      <c r="O324" s="753" t="s">
        <v>178</v>
      </c>
      <c r="P324" s="405">
        <v>13</v>
      </c>
      <c r="Q324" s="426"/>
      <c r="R324" s="347"/>
      <c r="W324" s="316" t="s">
        <v>509</v>
      </c>
    </row>
    <row r="325" spans="1:23" s="316" customFormat="1" x14ac:dyDescent="0.5">
      <c r="A325" s="856"/>
      <c r="B325" s="852"/>
      <c r="C325" s="427">
        <f ca="1">C324/C$322</f>
        <v>0.33852140077821014</v>
      </c>
      <c r="D325" s="428">
        <f ca="1">D324/D$322</f>
        <v>0.264026402640264</v>
      </c>
      <c r="E325" s="340"/>
      <c r="F325" s="376"/>
      <c r="G325" s="376"/>
      <c r="H325" s="376"/>
      <c r="I325" s="376"/>
      <c r="J325" s="376"/>
      <c r="K325" s="376"/>
      <c r="L325" s="411"/>
      <c r="M325" s="429">
        <f ca="1">M324/M$322</f>
        <v>0.37189140787170827</v>
      </c>
      <c r="N325" s="427">
        <f ca="1">N324/N$322</f>
        <v>0.3929048564722874</v>
      </c>
      <c r="O325" s="754"/>
      <c r="P325" s="405">
        <v>3</v>
      </c>
      <c r="Q325" s="426"/>
      <c r="R325" s="347"/>
    </row>
    <row r="326" spans="1:23" s="316" customFormat="1" x14ac:dyDescent="0.5">
      <c r="A326" s="856"/>
      <c r="B326" s="852" t="s">
        <v>484</v>
      </c>
      <c r="C326" s="430">
        <f ca="1">HLOOKUP($P$297,$C$298:$M$318,$P327,FALSE)</f>
        <v>35</v>
      </c>
      <c r="D326" s="431">
        <f ca="1">HLOOKUP($P$298,$C$298:$M$318,$P327,FALSE)</f>
        <v>24</v>
      </c>
      <c r="E326" s="340"/>
      <c r="F326" s="376"/>
      <c r="G326" s="376"/>
      <c r="H326" s="376"/>
      <c r="I326" s="376"/>
      <c r="J326" s="376"/>
      <c r="K326" s="376"/>
      <c r="L326" s="411"/>
      <c r="M326" s="432">
        <f ca="1">HLOOKUP($P$297,$C$298:$M$318,$P326,FALSE)</f>
        <v>5255</v>
      </c>
      <c r="N326" s="430">
        <f ca="1">HLOOKUP($P$298,$C$298:$M$318,$P326,FALSE)</f>
        <v>5420</v>
      </c>
      <c r="O326" s="754" t="s">
        <v>484</v>
      </c>
      <c r="P326" s="405">
        <v>14</v>
      </c>
      <c r="Q326" s="426"/>
      <c r="R326" s="347"/>
    </row>
    <row r="327" spans="1:23" s="316" customFormat="1" x14ac:dyDescent="0.5">
      <c r="A327" s="856"/>
      <c r="B327" s="852"/>
      <c r="C327" s="427">
        <f ca="1">C326/C$322</f>
        <v>0.13618677042801555</v>
      </c>
      <c r="D327" s="428">
        <f ca="1">D326/D$322</f>
        <v>7.9207920792079209E-2</v>
      </c>
      <c r="E327" s="340"/>
      <c r="F327" s="376"/>
      <c r="G327" s="376"/>
      <c r="H327" s="376"/>
      <c r="I327" s="376"/>
      <c r="J327" s="376"/>
      <c r="K327" s="376"/>
      <c r="L327" s="411"/>
      <c r="M327" s="429">
        <f ca="1">M326/M$322</f>
        <v>0.10694370955268835</v>
      </c>
      <c r="N327" s="427">
        <f ca="1">N326/N$322</f>
        <v>9.7851597761328762E-2</v>
      </c>
      <c r="O327" s="754"/>
      <c r="P327" s="405">
        <v>4</v>
      </c>
      <c r="Q327" s="426"/>
      <c r="R327" s="347"/>
    </row>
    <row r="328" spans="1:23" s="316" customFormat="1" x14ac:dyDescent="0.5">
      <c r="A328" s="856"/>
      <c r="B328" s="852" t="s">
        <v>179</v>
      </c>
      <c r="C328" s="430">
        <f ca="1">HLOOKUP($P$297,$C$298:$M$318,$P329,FALSE)</f>
        <v>64</v>
      </c>
      <c r="D328" s="431">
        <f ca="1">HLOOKUP($P$298,$C$298:$M$318,$P329,FALSE)</f>
        <v>78</v>
      </c>
      <c r="E328" s="340"/>
      <c r="F328" s="376"/>
      <c r="G328" s="376"/>
      <c r="H328" s="376"/>
      <c r="I328" s="376"/>
      <c r="J328" s="376"/>
      <c r="K328" s="376"/>
      <c r="L328" s="411"/>
      <c r="M328" s="432">
        <f ca="1">HLOOKUP($P$297,$C$298:$M$318,$P328,FALSE)</f>
        <v>15847</v>
      </c>
      <c r="N328" s="430">
        <f ca="1">HLOOKUP($P$298,$C$298:$M$318,$P328,FALSE)</f>
        <v>14980</v>
      </c>
      <c r="O328" s="754" t="s">
        <v>179</v>
      </c>
      <c r="P328" s="405">
        <v>15</v>
      </c>
      <c r="Q328" s="426"/>
      <c r="R328" s="347"/>
    </row>
    <row r="329" spans="1:23" s="316" customFormat="1" x14ac:dyDescent="0.5">
      <c r="A329" s="856"/>
      <c r="B329" s="852"/>
      <c r="C329" s="427">
        <f ca="1">C328/C$322</f>
        <v>0.24902723735408561</v>
      </c>
      <c r="D329" s="428">
        <f ca="1">D328/D$322</f>
        <v>0.25742574257425743</v>
      </c>
      <c r="E329" s="340"/>
      <c r="F329" s="376"/>
      <c r="G329" s="376"/>
      <c r="H329" s="376"/>
      <c r="I329" s="376"/>
      <c r="J329" s="376"/>
      <c r="K329" s="376"/>
      <c r="L329" s="411"/>
      <c r="M329" s="429">
        <f ca="1">M328/M$322</f>
        <v>0.32249989824575687</v>
      </c>
      <c r="N329" s="427">
        <f ca="1">N328/N$322</f>
        <v>0.27044592886802671</v>
      </c>
      <c r="O329" s="754"/>
      <c r="P329" s="405">
        <v>5</v>
      </c>
      <c r="Q329" s="426"/>
      <c r="R329" s="347"/>
    </row>
    <row r="330" spans="1:23" s="316" customFormat="1" x14ac:dyDescent="0.5">
      <c r="A330" s="856"/>
      <c r="B330" s="852" t="s">
        <v>362</v>
      </c>
      <c r="C330" s="430">
        <f ca="1">HLOOKUP($P$297,$C$298:$M$318,$P331,FALSE)</f>
        <v>0</v>
      </c>
      <c r="D330" s="431">
        <f ca="1">HLOOKUP($P$298,$C$298:$M$318,$P331,FALSE)</f>
        <v>0</v>
      </c>
      <c r="E330" s="340"/>
      <c r="F330" s="376"/>
      <c r="G330" s="376"/>
      <c r="H330" s="376"/>
      <c r="I330" s="376"/>
      <c r="J330" s="376"/>
      <c r="K330" s="376"/>
      <c r="L330" s="411"/>
      <c r="M330" s="432">
        <f ca="1">HLOOKUP($P$297,$C$298:$M$318,$P330,FALSE)</f>
        <v>1676</v>
      </c>
      <c r="N330" s="430">
        <f ca="1">HLOOKUP($P$298,$C$298:$M$318,$P330,FALSE)</f>
        <v>716</v>
      </c>
      <c r="O330" s="754" t="s">
        <v>362</v>
      </c>
      <c r="P330" s="405">
        <v>16</v>
      </c>
      <c r="Q330" s="426"/>
      <c r="R330" s="347"/>
    </row>
    <row r="331" spans="1:23" s="316" customFormat="1" x14ac:dyDescent="0.5">
      <c r="A331" s="856"/>
      <c r="B331" s="852"/>
      <c r="C331" s="427">
        <f ca="1">C330/C$322</f>
        <v>0</v>
      </c>
      <c r="D331" s="428">
        <f ca="1">D330/D$322</f>
        <v>0</v>
      </c>
      <c r="E331" s="340"/>
      <c r="F331" s="376"/>
      <c r="G331" s="376"/>
      <c r="H331" s="376"/>
      <c r="I331" s="376"/>
      <c r="J331" s="376"/>
      <c r="K331" s="376"/>
      <c r="L331" s="411"/>
      <c r="M331" s="429">
        <f ca="1">M330/M$322</f>
        <v>3.4108022304530097E-2</v>
      </c>
      <c r="N331" s="427">
        <f ca="1">N330/N$322</f>
        <v>1.2926521032677378E-2</v>
      </c>
      <c r="O331" s="754"/>
      <c r="P331" s="405">
        <v>6</v>
      </c>
      <c r="Q331" s="426"/>
      <c r="R331" s="347"/>
    </row>
    <row r="332" spans="1:23" s="316" customFormat="1" x14ac:dyDescent="0.5">
      <c r="A332" s="856"/>
      <c r="B332" s="852" t="s">
        <v>180</v>
      </c>
      <c r="C332" s="430">
        <f ca="1">HLOOKUP($P$297,$C$298:$M$318,$P333,FALSE)</f>
        <v>5</v>
      </c>
      <c r="D332" s="431">
        <f ca="1">HLOOKUP($P$298,$C$298:$M$318,$P333,FALSE)</f>
        <v>0</v>
      </c>
      <c r="E332" s="340"/>
      <c r="F332" s="376"/>
      <c r="G332" s="376"/>
      <c r="H332" s="376"/>
      <c r="I332" s="376"/>
      <c r="J332" s="376"/>
      <c r="K332" s="376"/>
      <c r="L332" s="411"/>
      <c r="M332" s="432">
        <f ca="1">HLOOKUP($P$297,$C$298:$M$318,$P332,FALSE)</f>
        <v>1329</v>
      </c>
      <c r="N332" s="430">
        <f ca="1">HLOOKUP($P$298,$C$298:$M$318,$P332,FALSE)</f>
        <v>1554</v>
      </c>
      <c r="O332" s="754" t="s">
        <v>180</v>
      </c>
      <c r="P332" s="405">
        <v>17</v>
      </c>
      <c r="Q332" s="426"/>
      <c r="R332" s="347"/>
    </row>
    <row r="333" spans="1:23" s="316" customFormat="1" x14ac:dyDescent="0.5">
      <c r="A333" s="856"/>
      <c r="B333" s="855"/>
      <c r="C333" s="433">
        <f ca="1">C332/C$322</f>
        <v>1.9455252918287938E-2</v>
      </c>
      <c r="D333" s="434">
        <f ca="1">D332/D$322</f>
        <v>0</v>
      </c>
      <c r="E333" s="340"/>
      <c r="F333" s="376"/>
      <c r="G333" s="376"/>
      <c r="H333" s="376"/>
      <c r="I333" s="376"/>
      <c r="J333" s="376"/>
      <c r="K333" s="376"/>
      <c r="L333" s="411"/>
      <c r="M333" s="435">
        <f ca="1">M332/M$322</f>
        <v>2.7046277829785501E-2</v>
      </c>
      <c r="N333" s="433">
        <f ca="1">N332/N$322</f>
        <v>2.8055605705000902E-2</v>
      </c>
      <c r="O333" s="853"/>
      <c r="P333" s="405">
        <v>7</v>
      </c>
      <c r="Q333" s="426"/>
      <c r="R333" s="347"/>
    </row>
    <row r="334" spans="1:23" s="316" customFormat="1" x14ac:dyDescent="0.5">
      <c r="A334" s="766"/>
      <c r="B334" s="767" t="s">
        <v>242</v>
      </c>
      <c r="C334" s="423">
        <f ca="1">HLOOKUP($P$297,$C$298:$M$318,$P335,FALSE)</f>
        <v>46</v>
      </c>
      <c r="D334" s="424">
        <f ca="1">HLOOKUP($P$298,$C$298:$M$318,$P335,FALSE)</f>
        <v>32</v>
      </c>
      <c r="E334" s="340"/>
      <c r="F334" s="376"/>
      <c r="G334" s="376"/>
      <c r="H334" s="376"/>
      <c r="I334" s="376"/>
      <c r="J334" s="376"/>
      <c r="K334" s="376"/>
      <c r="L334" s="411"/>
      <c r="M334" s="425">
        <f ca="1">HLOOKUP($P$297,$C$298:$M$318,$P334,FALSE)</f>
        <v>3797</v>
      </c>
      <c r="N334" s="423">
        <f ca="1">HLOOKUP($P$298,$C$298:$M$318,$P334,FALSE)</f>
        <v>3593</v>
      </c>
      <c r="O334" s="751" t="s">
        <v>242</v>
      </c>
      <c r="P334" s="405">
        <v>18</v>
      </c>
      <c r="Q334" s="426"/>
      <c r="R334" s="347"/>
    </row>
    <row r="335" spans="1:23" s="316" customFormat="1" x14ac:dyDescent="0.5">
      <c r="A335" s="766"/>
      <c r="B335" s="768"/>
      <c r="C335" s="433">
        <f ca="1">C334/C$322</f>
        <v>0.17898832684824903</v>
      </c>
      <c r="D335" s="434">
        <f ca="1">D334/D$322</f>
        <v>0.10561056105610561</v>
      </c>
      <c r="E335" s="340"/>
      <c r="F335" s="376"/>
      <c r="G335" s="376"/>
      <c r="H335" s="376"/>
      <c r="I335" s="376"/>
      <c r="J335" s="376"/>
      <c r="K335" s="376"/>
      <c r="L335" s="411"/>
      <c r="M335" s="435">
        <f ca="1">M334/M$322</f>
        <v>7.7272172249582813E-2</v>
      </c>
      <c r="N335" s="433">
        <f ca="1">N334/N$322</f>
        <v>6.4867304567611486E-2</v>
      </c>
      <c r="O335" s="752"/>
      <c r="P335" s="405">
        <v>8</v>
      </c>
      <c r="Q335" s="426"/>
      <c r="R335" s="347"/>
    </row>
    <row r="336" spans="1:23" s="316" customFormat="1" x14ac:dyDescent="0.5">
      <c r="A336" s="604"/>
      <c r="B336" s="767" t="s">
        <v>1424</v>
      </c>
      <c r="C336" s="423">
        <f ca="1">HLOOKUP($P$297,$C$298:$M$318,$P337,FALSE)</f>
        <v>0</v>
      </c>
      <c r="D336" s="424">
        <f ca="1">HLOOKUP($P$298,$C$298:$M$318,$P337,FALSE)</f>
        <v>71</v>
      </c>
      <c r="E336" s="340"/>
      <c r="F336" s="376"/>
      <c r="G336" s="376"/>
      <c r="H336" s="376"/>
      <c r="I336" s="376"/>
      <c r="J336" s="376"/>
      <c r="K336" s="376"/>
      <c r="L336" s="411"/>
      <c r="M336" s="425">
        <f ca="1">HLOOKUP($P$297,$C$298:$M$318,$P336,FALSE)</f>
        <v>0</v>
      </c>
      <c r="N336" s="423">
        <f ca="1">HLOOKUP($P$298,$C$298:$M$318,$P336,FALSE)</f>
        <v>3126</v>
      </c>
      <c r="O336" s="751" t="s">
        <v>1424</v>
      </c>
      <c r="P336" s="405">
        <v>19</v>
      </c>
      <c r="Q336" s="426"/>
      <c r="R336" s="347"/>
    </row>
    <row r="337" spans="1:19" s="316" customFormat="1" x14ac:dyDescent="0.5">
      <c r="A337" s="604"/>
      <c r="B337" s="768"/>
      <c r="C337" s="433">
        <f ca="1">C336/C$322</f>
        <v>0</v>
      </c>
      <c r="D337" s="434">
        <f ca="1">D336/D$322</f>
        <v>0.23432343234323433</v>
      </c>
      <c r="E337" s="340"/>
      <c r="F337" s="376"/>
      <c r="G337" s="376"/>
      <c r="H337" s="376"/>
      <c r="I337" s="376"/>
      <c r="J337" s="376"/>
      <c r="K337" s="376"/>
      <c r="L337" s="411"/>
      <c r="M337" s="435">
        <f ca="1">M336/M$322</f>
        <v>0</v>
      </c>
      <c r="N337" s="433">
        <f ca="1">N336/N$322</f>
        <v>5.6436179815851237E-2</v>
      </c>
      <c r="O337" s="752"/>
      <c r="P337" s="405">
        <v>9</v>
      </c>
      <c r="Q337" s="426"/>
      <c r="R337" s="347"/>
    </row>
    <row r="338" spans="1:19" s="316" customFormat="1" x14ac:dyDescent="0.5">
      <c r="A338" s="840"/>
      <c r="B338" s="767" t="s">
        <v>181</v>
      </c>
      <c r="C338" s="423">
        <f ca="1">HLOOKUP($P$297,$C$298:$M$318,$P339,FALSE)</f>
        <v>20</v>
      </c>
      <c r="D338" s="424">
        <f ca="1">HLOOKUP($P$298,$C$298:$M$318,$P339,FALSE)</f>
        <v>18</v>
      </c>
      <c r="E338" s="340"/>
      <c r="F338" s="376"/>
      <c r="G338" s="376"/>
      <c r="H338" s="376"/>
      <c r="I338" s="376"/>
      <c r="J338" s="376"/>
      <c r="K338" s="376"/>
      <c r="L338" s="411"/>
      <c r="M338" s="425">
        <f ca="1">HLOOKUP($P$297,$C$298:$M$318,$P338,FALSE)</f>
        <v>2960</v>
      </c>
      <c r="N338" s="423">
        <f ca="1">HLOOKUP($P$298,$C$298:$M$318,$P338,FALSE)</f>
        <v>4238</v>
      </c>
      <c r="O338" s="751" t="s">
        <v>181</v>
      </c>
      <c r="P338" s="405">
        <v>20</v>
      </c>
      <c r="Q338" s="426"/>
      <c r="R338" s="347"/>
    </row>
    <row r="339" spans="1:19" x14ac:dyDescent="0.5">
      <c r="A339" s="841"/>
      <c r="B339" s="768"/>
      <c r="C339" s="433">
        <f ca="1">C338/C$322</f>
        <v>7.7821011673151752E-2</v>
      </c>
      <c r="D339" s="434">
        <f ca="1">D338/D$322</f>
        <v>5.9405940594059403E-2</v>
      </c>
      <c r="E339" s="340"/>
      <c r="F339" s="376"/>
      <c r="G339" s="376"/>
      <c r="H339" s="376"/>
      <c r="I339" s="376"/>
      <c r="J339" s="376"/>
      <c r="K339" s="376"/>
      <c r="L339" s="411"/>
      <c r="M339" s="435">
        <f ca="1">M338/M$322</f>
        <v>6.0238511945948148E-2</v>
      </c>
      <c r="N339" s="433">
        <f ca="1">N338/N$322</f>
        <v>7.6512005777216105E-2</v>
      </c>
      <c r="O339" s="752"/>
      <c r="P339" s="308">
        <v>10</v>
      </c>
      <c r="Q339" s="336"/>
      <c r="R339" s="307"/>
    </row>
    <row r="340" spans="1:19" x14ac:dyDescent="0.5">
      <c r="A340" s="358" t="s">
        <v>186</v>
      </c>
      <c r="B340" s="314"/>
      <c r="C340" s="342"/>
      <c r="D340" s="342"/>
      <c r="E340" s="376"/>
      <c r="F340" s="376"/>
      <c r="G340" s="376"/>
      <c r="H340" s="376"/>
      <c r="I340" s="376"/>
      <c r="J340" s="376"/>
      <c r="K340" s="376"/>
      <c r="L340" s="376"/>
      <c r="M340" s="342"/>
      <c r="N340" s="314"/>
      <c r="O340" s="314"/>
      <c r="Q340" s="251"/>
      <c r="R340" s="307"/>
    </row>
    <row r="341" spans="1:19" x14ac:dyDescent="0.5">
      <c r="A341" s="772" t="s">
        <v>1705</v>
      </c>
      <c r="B341" s="773"/>
      <c r="C341" s="773"/>
      <c r="D341" s="773"/>
      <c r="E341" s="773"/>
      <c r="F341" s="773"/>
      <c r="G341" s="774"/>
      <c r="L341" s="837"/>
      <c r="M341" s="838"/>
      <c r="N341" s="838"/>
      <c r="O341" s="839"/>
      <c r="Q341" s="251"/>
      <c r="R341" s="307"/>
    </row>
    <row r="342" spans="1:19" x14ac:dyDescent="0.5">
      <c r="A342" s="800" t="s">
        <v>401</v>
      </c>
      <c r="B342" s="801"/>
      <c r="C342" s="801"/>
      <c r="D342" s="801"/>
      <c r="E342" s="801"/>
      <c r="F342" s="801"/>
      <c r="G342" s="802"/>
      <c r="H342" s="314"/>
      <c r="I342" s="314"/>
      <c r="J342" s="314"/>
      <c r="K342" s="314"/>
      <c r="L342" s="314"/>
      <c r="M342" s="314"/>
      <c r="N342" s="314"/>
      <c r="O342" s="314"/>
      <c r="P342" s="314"/>
      <c r="Q342" s="307">
        <f>MATCH(LEFT(S342,LEN(S342)-1),IntervalsNames,0)</f>
        <v>26</v>
      </c>
      <c r="R342" s="307"/>
      <c r="S342" s="307" t="s">
        <v>512</v>
      </c>
    </row>
    <row r="343" spans="1:19" hidden="1" x14ac:dyDescent="0.5">
      <c r="A343" s="436"/>
      <c r="B343" s="251" t="s">
        <v>123</v>
      </c>
      <c r="P343" s="321"/>
      <c r="Q343" s="307">
        <v>31</v>
      </c>
      <c r="R343" s="307"/>
      <c r="S343" s="307" t="s">
        <v>512</v>
      </c>
    </row>
    <row r="344" spans="1:19" hidden="1" x14ac:dyDescent="0.5">
      <c r="A344" s="436"/>
      <c r="B344" s="251" t="s">
        <v>522</v>
      </c>
      <c r="Q344" s="307">
        <v>34</v>
      </c>
      <c r="R344" s="307"/>
      <c r="S344" s="307" t="s">
        <v>513</v>
      </c>
    </row>
    <row r="345" spans="1:19" hidden="1" x14ac:dyDescent="0.5">
      <c r="A345" s="436"/>
      <c r="B345" s="251" t="s">
        <v>13</v>
      </c>
      <c r="Q345" s="307">
        <v>37</v>
      </c>
      <c r="R345" s="307"/>
      <c r="S345" s="307" t="s">
        <v>514</v>
      </c>
    </row>
    <row r="346" spans="1:19" hidden="1" x14ac:dyDescent="0.5">
      <c r="A346" s="436"/>
      <c r="B346" s="251" t="s">
        <v>79</v>
      </c>
      <c r="Q346" s="307">
        <v>40</v>
      </c>
      <c r="R346" s="307"/>
      <c r="S346" s="307" t="s">
        <v>516</v>
      </c>
    </row>
    <row r="347" spans="1:19" hidden="1" x14ac:dyDescent="0.5">
      <c r="A347" s="436"/>
      <c r="B347" s="251" t="s">
        <v>82</v>
      </c>
      <c r="Q347" s="307">
        <v>43</v>
      </c>
      <c r="R347" s="307"/>
      <c r="S347" s="307" t="s">
        <v>515</v>
      </c>
    </row>
    <row r="348" spans="1:19" x14ac:dyDescent="0.5">
      <c r="A348" s="387" t="s">
        <v>75</v>
      </c>
      <c r="C348" s="437">
        <f ca="1">YEAR(C349)</f>
        <v>2005</v>
      </c>
      <c r="D348" s="437">
        <f t="shared" ref="D348:M348" ca="1" si="55">YEAR(D349)</f>
        <v>2006</v>
      </c>
      <c r="E348" s="437">
        <f t="shared" ca="1" si="55"/>
        <v>2007</v>
      </c>
      <c r="F348" s="437">
        <f t="shared" ca="1" si="55"/>
        <v>2008</v>
      </c>
      <c r="G348" s="437">
        <f t="shared" ca="1" si="55"/>
        <v>2009</v>
      </c>
      <c r="H348" s="437">
        <f t="shared" ca="1" si="55"/>
        <v>2010</v>
      </c>
      <c r="I348" s="437">
        <f t="shared" ca="1" si="55"/>
        <v>2011</v>
      </c>
      <c r="J348" s="437">
        <f t="shared" ca="1" si="55"/>
        <v>2012</v>
      </c>
      <c r="K348" s="437">
        <f t="shared" ca="1" si="55"/>
        <v>2013</v>
      </c>
      <c r="L348" s="437">
        <f t="shared" ca="1" si="55"/>
        <v>2014</v>
      </c>
      <c r="M348" s="437">
        <f t="shared" ca="1" si="55"/>
        <v>2015</v>
      </c>
      <c r="N348" s="320" t="s">
        <v>558</v>
      </c>
      <c r="O348" s="323">
        <v>2010</v>
      </c>
      <c r="P348" s="375">
        <f>DATEVALUE("7/1/" &amp;O348)</f>
        <v>40360</v>
      </c>
      <c r="R348" s="307"/>
    </row>
    <row r="349" spans="1:19" x14ac:dyDescent="0.5">
      <c r="A349" s="388">
        <f ca="1">HLOOKUP($E$1,Intervals,Q342,FALSE)</f>
        <v>36708</v>
      </c>
      <c r="B349" s="378"/>
      <c r="C349" s="573">
        <f ca="1">INDEX(INDIRECT($S343&amp;"SD"),COLUMN()+4)</f>
        <v>38534</v>
      </c>
      <c r="D349" s="573">
        <f t="shared" ref="D349:M349" ca="1" si="56">INDEX(INDIRECT($S343&amp;"SD"),COLUMN()+4)</f>
        <v>38899</v>
      </c>
      <c r="E349" s="573">
        <f t="shared" ca="1" si="56"/>
        <v>39264</v>
      </c>
      <c r="F349" s="573">
        <f t="shared" ca="1" si="56"/>
        <v>39630</v>
      </c>
      <c r="G349" s="573">
        <f t="shared" ca="1" si="56"/>
        <v>39995</v>
      </c>
      <c r="H349" s="573">
        <f t="shared" ca="1" si="56"/>
        <v>40360</v>
      </c>
      <c r="I349" s="573">
        <f t="shared" ca="1" si="56"/>
        <v>40725</v>
      </c>
      <c r="J349" s="573">
        <f t="shared" ca="1" si="56"/>
        <v>41091</v>
      </c>
      <c r="K349" s="573">
        <f t="shared" ca="1" si="56"/>
        <v>41456</v>
      </c>
      <c r="L349" s="573">
        <f t="shared" ca="1" si="56"/>
        <v>41821</v>
      </c>
      <c r="M349" s="573">
        <f t="shared" ca="1" si="56"/>
        <v>42186</v>
      </c>
      <c r="N349" s="320" t="s">
        <v>559</v>
      </c>
      <c r="O349" s="323">
        <v>2015</v>
      </c>
      <c r="P349" s="375">
        <f>DATEVALUE("7/1/" &amp;O349)</f>
        <v>42186</v>
      </c>
      <c r="R349" s="307"/>
    </row>
    <row r="350" spans="1:19" x14ac:dyDescent="0.5">
      <c r="A350" s="309"/>
      <c r="B350" s="328" t="str">
        <f>$B$1</f>
        <v>San Mateo</v>
      </c>
      <c r="C350" s="849"/>
      <c r="D350" s="850"/>
      <c r="E350" s="850"/>
      <c r="F350" s="851"/>
      <c r="G350" s="438"/>
      <c r="H350" s="438"/>
      <c r="I350" s="438"/>
      <c r="J350" s="438"/>
      <c r="K350" s="438"/>
      <c r="L350" s="438"/>
      <c r="M350" s="438"/>
      <c r="N350" s="308"/>
      <c r="O350" s="330" t="s">
        <v>560</v>
      </c>
      <c r="P350" s="307"/>
      <c r="R350" s="307"/>
    </row>
    <row r="351" spans="1:19" x14ac:dyDescent="0.5">
      <c r="A351" s="331"/>
      <c r="B351" s="397" t="s">
        <v>147</v>
      </c>
      <c r="C351" s="333">
        <f t="array" aca="1" ref="C351:M351" ca="1">IF(INDIRECT(ChartsByTopic!S343&amp;"DisplayCounty1")=".",0,INDIRECT(ChartsByTopic!S343&amp;"DisplayCounty1"))</f>
        <v>4143</v>
      </c>
      <c r="D351" s="333">
        <f ca="1"/>
        <v>3977</v>
      </c>
      <c r="E351" s="333">
        <f ca="1"/>
        <v>3870</v>
      </c>
      <c r="F351" s="333">
        <f ca="1"/>
        <v>3748</v>
      </c>
      <c r="G351" s="333">
        <f ca="1"/>
        <v>3504</v>
      </c>
      <c r="H351" s="333">
        <f ca="1"/>
        <v>3330</v>
      </c>
      <c r="I351" s="333">
        <f ca="1"/>
        <v>3177</v>
      </c>
      <c r="J351" s="333">
        <f ca="1"/>
        <v>3020</v>
      </c>
      <c r="K351" s="333">
        <f ca="1"/>
        <v>2854</v>
      </c>
      <c r="L351" s="333">
        <f ca="1"/>
        <v>2844</v>
      </c>
      <c r="M351" s="333">
        <f ca="1"/>
        <v>2790</v>
      </c>
      <c r="N351" s="331"/>
      <c r="O351" s="395">
        <f ca="1">IF(ISERROR(LOOKUP($P$349,$C$349:$M351)/LOOKUP($P$348,$C$349:$M351)),"N.A.",LOOKUP($P$349,$C$349:$M351)/LOOKUP($P$348,$C$349:$M351)-1)</f>
        <v>-0.16216216216216217</v>
      </c>
      <c r="P351" s="383"/>
      <c r="R351" s="307"/>
    </row>
    <row r="352" spans="1:19" x14ac:dyDescent="0.5">
      <c r="A352" s="331"/>
      <c r="B352" s="397" t="s">
        <v>148</v>
      </c>
      <c r="C352" s="333">
        <f t="array" aca="1" ref="C352:M352" ca="1">IF(INDIRECT(ChartsByTopic!S344&amp;"DisplayCounty1")=".",0,INDIRECT(ChartsByTopic!S344&amp;"DisplayCounty1"))</f>
        <v>54298</v>
      </c>
      <c r="D352" s="333">
        <f ca="1"/>
        <v>53319</v>
      </c>
      <c r="E352" s="333">
        <f ca="1"/>
        <v>53158</v>
      </c>
      <c r="F352" s="333">
        <f ca="1"/>
        <v>53408</v>
      </c>
      <c r="G352" s="333">
        <f ca="1"/>
        <v>53691</v>
      </c>
      <c r="H352" s="333">
        <f ca="1"/>
        <v>53366</v>
      </c>
      <c r="I352" s="333">
        <f ca="1"/>
        <v>53982</v>
      </c>
      <c r="J352" s="333">
        <f ca="1"/>
        <v>55044</v>
      </c>
      <c r="K352" s="333">
        <f ca="1"/>
        <v>55571</v>
      </c>
      <c r="L352" s="333">
        <f ca="1"/>
        <v>55596</v>
      </c>
      <c r="M352" s="333">
        <f ca="1"/>
        <v>55659</v>
      </c>
      <c r="N352" s="331"/>
      <c r="O352" s="395">
        <f ca="1">IF(ISERROR(LOOKUP($P$349,$C$349:$M352)/LOOKUP($P$348,$C$349:$M352)),"N.A.",LOOKUP($P$349,$C$349:$M352)/LOOKUP($P$348,$C$349:$M352)-1)</f>
        <v>4.2967432447625908E-2</v>
      </c>
      <c r="P352" s="383"/>
      <c r="R352" s="307"/>
    </row>
    <row r="353" spans="1:19" x14ac:dyDescent="0.5">
      <c r="A353" s="331"/>
      <c r="B353" s="397" t="s">
        <v>1380</v>
      </c>
      <c r="C353" s="333">
        <f t="array" aca="1" ref="C353:M353" ca="1">IF(INDIRECT(ChartsByTopic!S345&amp;"DisplayCounty1")=".",0,INDIRECT(ChartsByTopic!S345&amp;"DisplayCounty1"))</f>
        <v>53276</v>
      </c>
      <c r="D353" s="574">
        <f ca="1"/>
        <v>53261</v>
      </c>
      <c r="E353" s="574">
        <f ca="1"/>
        <v>53557</v>
      </c>
      <c r="F353" s="574">
        <f ca="1"/>
        <v>54145</v>
      </c>
      <c r="G353" s="574">
        <f ca="1"/>
        <v>54706</v>
      </c>
      <c r="H353" s="574">
        <f ca="1"/>
        <v>54936</v>
      </c>
      <c r="I353" s="574">
        <f ca="1"/>
        <v>54438</v>
      </c>
      <c r="J353" s="574">
        <f ca="1"/>
        <v>53546</v>
      </c>
      <c r="K353" s="574">
        <f ca="1"/>
        <v>53067</v>
      </c>
      <c r="L353" s="574">
        <f ca="1"/>
        <v>53477</v>
      </c>
      <c r="M353" s="574">
        <f ca="1"/>
        <v>53363</v>
      </c>
      <c r="N353" s="331"/>
      <c r="O353" s="395">
        <f ca="1">IF(ISERROR(LOOKUP($P$349,$C$349:$M353)/LOOKUP($P$348,$C$349:$M353)),"N.A.",LOOKUP($P$349,$C$349:$M353)/LOOKUP($P$348,$C$349:$M353)-1)</f>
        <v>-2.8633318770933447E-2</v>
      </c>
      <c r="P353" s="383"/>
      <c r="R353" s="307"/>
    </row>
    <row r="354" spans="1:19" x14ac:dyDescent="0.5">
      <c r="A354" s="331"/>
      <c r="B354" s="397" t="s">
        <v>149</v>
      </c>
      <c r="C354" s="333">
        <f t="array" aca="1" ref="C354:M354" ca="1">IF(INDIRECT(ChartsByTopic!S346&amp;"DisplayCounty1")=".",0,INDIRECT(ChartsByTopic!S346&amp;"DisplayCounty1"))</f>
        <v>35418</v>
      </c>
      <c r="D354" s="574">
        <f ca="1"/>
        <v>35266</v>
      </c>
      <c r="E354" s="574">
        <f ca="1"/>
        <v>35371</v>
      </c>
      <c r="F354" s="574">
        <f ca="1"/>
        <v>35800</v>
      </c>
      <c r="G354" s="574">
        <f ca="1"/>
        <v>36372</v>
      </c>
      <c r="H354" s="574">
        <f ca="1"/>
        <v>36958</v>
      </c>
      <c r="I354" s="574">
        <f ca="1"/>
        <v>37241</v>
      </c>
      <c r="J354" s="574">
        <f ca="1"/>
        <v>37569</v>
      </c>
      <c r="K354" s="574">
        <f ca="1"/>
        <v>37890</v>
      </c>
      <c r="L354" s="574">
        <f ca="1"/>
        <v>38199</v>
      </c>
      <c r="M354" s="574">
        <f ca="1"/>
        <v>38538</v>
      </c>
      <c r="N354" s="331"/>
      <c r="O354" s="395">
        <f ca="1">IF(ISERROR(LOOKUP($P$349,$C$349:$M354)/LOOKUP($P$348,$C$349:$M354)),"N.A.",LOOKUP($P$349,$C$349:$M354)/LOOKUP($P$348,$C$349:$M354)-1)</f>
        <v>4.2751231127225564E-2</v>
      </c>
      <c r="P354" s="383"/>
      <c r="R354" s="307"/>
    </row>
    <row r="355" spans="1:19" x14ac:dyDescent="0.5">
      <c r="A355" s="331"/>
      <c r="B355" s="332" t="s">
        <v>150</v>
      </c>
      <c r="C355" s="333">
        <f t="array" aca="1" ref="C355:M355" ca="1">IF(INDIRECT(ChartsByTopic!S347&amp;"DisplayCounty1")=".",0,INDIRECT(ChartsByTopic!S347&amp;"DisplayCounty1"))</f>
        <v>237</v>
      </c>
      <c r="D355" s="574">
        <f ca="1"/>
        <v>228</v>
      </c>
      <c r="E355" s="574">
        <f ca="1"/>
        <v>223</v>
      </c>
      <c r="F355" s="574">
        <f ca="1"/>
        <v>223</v>
      </c>
      <c r="G355" s="574">
        <f ca="1"/>
        <v>217</v>
      </c>
      <c r="H355" s="574">
        <f ca="1"/>
        <v>214</v>
      </c>
      <c r="I355" s="574">
        <f ca="1"/>
        <v>209</v>
      </c>
      <c r="J355" s="574">
        <f ca="1"/>
        <v>198</v>
      </c>
      <c r="K355" s="574">
        <f ca="1"/>
        <v>189</v>
      </c>
      <c r="L355" s="574">
        <f ca="1"/>
        <v>195</v>
      </c>
      <c r="M355" s="574">
        <f ca="1"/>
        <v>194</v>
      </c>
      <c r="N355" s="331"/>
      <c r="O355" s="395">
        <f ca="1">IF(ISERROR(LOOKUP($P$349,$C$349:$M355)/LOOKUP($P$348,$C$349:$M355)),"N.A.",LOOKUP($P$349,$C$349:$M355)/LOOKUP($P$348,$C$349:$M355)-1)</f>
        <v>-9.3457943925233655E-2</v>
      </c>
      <c r="P355" s="383"/>
      <c r="R355" s="307"/>
    </row>
    <row r="356" spans="1:19" x14ac:dyDescent="0.5">
      <c r="A356" s="404"/>
      <c r="B356" s="332" t="s">
        <v>162</v>
      </c>
      <c r="C356" s="584">
        <f ca="1">SUM(C351:C355)</f>
        <v>147372</v>
      </c>
      <c r="D356" s="584">
        <f t="shared" ref="D356:M356" ca="1" si="57">SUM(D351:D355)</f>
        <v>146051</v>
      </c>
      <c r="E356" s="584">
        <f t="shared" ca="1" si="57"/>
        <v>146179</v>
      </c>
      <c r="F356" s="584">
        <f t="shared" ca="1" si="57"/>
        <v>147324</v>
      </c>
      <c r="G356" s="584">
        <f t="shared" ca="1" si="57"/>
        <v>148490</v>
      </c>
      <c r="H356" s="584">
        <f t="shared" ca="1" si="57"/>
        <v>148804</v>
      </c>
      <c r="I356" s="584">
        <f t="shared" ca="1" si="57"/>
        <v>149047</v>
      </c>
      <c r="J356" s="584">
        <f t="shared" ca="1" si="57"/>
        <v>149377</v>
      </c>
      <c r="K356" s="584">
        <f t="shared" ca="1" si="57"/>
        <v>149571</v>
      </c>
      <c r="L356" s="584">
        <f t="shared" ca="1" si="57"/>
        <v>150311</v>
      </c>
      <c r="M356" s="584">
        <f t="shared" ca="1" si="57"/>
        <v>150544</v>
      </c>
      <c r="N356" s="404"/>
      <c r="O356" s="395">
        <f ca="1">IF(ISERROR(LOOKUP($P$349,$C$349:$M356)/LOOKUP($P$348,$C$349:$M356)),"N.A.",LOOKUP($P$349,$C$349:$M356)/LOOKUP($P$348,$C$349:$M356)-1)</f>
        <v>1.1693234052847945E-2</v>
      </c>
      <c r="P356" s="383"/>
      <c r="R356" s="307"/>
    </row>
    <row r="357" spans="1:19" x14ac:dyDescent="0.5">
      <c r="A357" s="349"/>
      <c r="B357" s="369" t="str">
        <f>$B$2</f>
        <v>California</v>
      </c>
      <c r="C357" s="849"/>
      <c r="D357" s="850"/>
      <c r="E357" s="850"/>
      <c r="F357" s="851"/>
      <c r="G357" s="380"/>
      <c r="H357" s="380"/>
      <c r="I357" s="380"/>
      <c r="J357" s="380"/>
      <c r="K357" s="380"/>
      <c r="L357" s="380"/>
      <c r="M357" s="380"/>
      <c r="N357" s="316"/>
      <c r="O357" s="316"/>
      <c r="P357" s="383"/>
      <c r="R357" s="307"/>
    </row>
    <row r="358" spans="1:19" x14ac:dyDescent="0.5">
      <c r="A358" s="331"/>
      <c r="B358" s="397" t="s">
        <v>147</v>
      </c>
      <c r="C358" s="333">
        <f t="array" aca="1" ref="C358:M358" ca="1">IF(INDIRECT(ChartsByTopic!S343&amp;"DisplayCounty2")=".",0,INDIRECT(ChartsByTopic!S343&amp;"DisplayCounty2"))</f>
        <v>607462</v>
      </c>
      <c r="D358" s="333">
        <f ca="1"/>
        <v>595062</v>
      </c>
      <c r="E358" s="333">
        <f ca="1"/>
        <v>583892</v>
      </c>
      <c r="F358" s="333">
        <f ca="1"/>
        <v>573526</v>
      </c>
      <c r="G358" s="333">
        <f ca="1"/>
        <v>545047</v>
      </c>
      <c r="H358" s="333">
        <f ca="1"/>
        <v>527695</v>
      </c>
      <c r="I358" s="333">
        <f ca="1"/>
        <v>516416</v>
      </c>
      <c r="J358" s="333">
        <f ca="1"/>
        <v>503885</v>
      </c>
      <c r="K358" s="333">
        <f ca="1"/>
        <v>493035</v>
      </c>
      <c r="L358" s="585">
        <f ca="1"/>
        <v>487981</v>
      </c>
      <c r="M358" s="333">
        <f ca="1"/>
        <v>483405</v>
      </c>
      <c r="N358" s="405"/>
      <c r="O358" s="395">
        <f ca="1">IF(ISERROR(HLOOKUP($P$349,$C$349:$M358,10)/HLOOKUP($P$348,$C$349:$M358,10)),"N.A.",HLOOKUP($P$349,$C$349:$M358,10)/HLOOKUP($P$348,$C$349:$M358,10)-1)</f>
        <v>-8.3931058660779434E-2</v>
      </c>
      <c r="P358" s="383"/>
      <c r="R358" s="307"/>
    </row>
    <row r="359" spans="1:19" x14ac:dyDescent="0.5">
      <c r="A359" s="331"/>
      <c r="B359" s="397" t="s">
        <v>148</v>
      </c>
      <c r="C359" s="333">
        <f t="array" aca="1" ref="C359:M359" ca="1">IF(INDIRECT(ChartsByTopic!S344&amp;"DisplayCounty2")=".",0,INDIRECT(ChartsByTopic!S344&amp;"DisplayCounty2"))</f>
        <v>2974859</v>
      </c>
      <c r="D359" s="333">
        <f ca="1"/>
        <v>2911834</v>
      </c>
      <c r="E359" s="333">
        <f ca="1"/>
        <v>2855496</v>
      </c>
      <c r="F359" s="333">
        <f ca="1"/>
        <v>2796296</v>
      </c>
      <c r="G359" s="333">
        <f ca="1"/>
        <v>2654374</v>
      </c>
      <c r="H359" s="333">
        <f ca="1"/>
        <v>2560676</v>
      </c>
      <c r="I359" s="333">
        <f ca="1"/>
        <v>2526028</v>
      </c>
      <c r="J359" s="333">
        <f ca="1"/>
        <v>2505391</v>
      </c>
      <c r="K359" s="333">
        <f ca="1"/>
        <v>2486123</v>
      </c>
      <c r="L359" s="585">
        <f ca="1"/>
        <v>2465851</v>
      </c>
      <c r="M359" s="333">
        <f ca="1"/>
        <v>2459294</v>
      </c>
      <c r="N359" s="405"/>
      <c r="O359" s="395">
        <f ca="1">IF(ISERROR(HLOOKUP($P$349,$C$349:$M359,11)/HLOOKUP($P$348,$C$349:$M359,11)),"N.A.",HLOOKUP($P$349,$C$349:$M359,11)/HLOOKUP($P$348,$C$349:$M359,11)-1)</f>
        <v>-3.9591889016806547E-2</v>
      </c>
      <c r="P359" s="383"/>
      <c r="R359" s="307"/>
    </row>
    <row r="360" spans="1:19" x14ac:dyDescent="0.5">
      <c r="A360" s="331"/>
      <c r="B360" s="397" t="s">
        <v>1380</v>
      </c>
      <c r="C360" s="333">
        <f t="array" aca="1" ref="C360:M360" ca="1">IF(INDIRECT(ChartsByTopic!S345&amp;"DisplayCounty2")=".",0,INDIRECT(ChartsByTopic!S345&amp;"DisplayCounty2"))</f>
        <v>4598698</v>
      </c>
      <c r="D360" s="333">
        <f ca="1"/>
        <v>4658641</v>
      </c>
      <c r="E360" s="333">
        <f ca="1"/>
        <v>4711232</v>
      </c>
      <c r="F360" s="333">
        <f ca="1"/>
        <v>4748172</v>
      </c>
      <c r="G360" s="333">
        <f ca="1"/>
        <v>4718325</v>
      </c>
      <c r="H360" s="333">
        <f ca="1"/>
        <v>4747973</v>
      </c>
      <c r="I360" s="333">
        <f ca="1"/>
        <v>4722627</v>
      </c>
      <c r="J360" s="333">
        <f ca="1"/>
        <v>4697887</v>
      </c>
      <c r="K360" s="333">
        <f ca="1"/>
        <v>4669624</v>
      </c>
      <c r="L360" s="585">
        <f ca="1"/>
        <v>4675027</v>
      </c>
      <c r="M360" s="333">
        <f ca="1"/>
        <v>4675761</v>
      </c>
      <c r="N360" s="405"/>
      <c r="O360" s="395">
        <f ca="1">IF(ISERROR(HLOOKUP($P$349,$C$349:$M360,12)/HLOOKUP($P$348,$C$349:$M360,12)),"N.A.",HLOOKUP($P$349,$C$349:$M360,12)/HLOOKUP($P$348,$C$349:$M360,12)-1)</f>
        <v>-1.5209016563489275E-2</v>
      </c>
      <c r="P360" s="383"/>
      <c r="R360" s="307"/>
    </row>
    <row r="361" spans="1:19" x14ac:dyDescent="0.5">
      <c r="A361" s="331"/>
      <c r="B361" s="397" t="s">
        <v>149</v>
      </c>
      <c r="C361" s="333">
        <f t="array" aca="1" ref="C361:M361" ca="1">IF(INDIRECT(ChartsByTopic!S346&amp;"DisplayCounty2")=".",0,INDIRECT(ChartsByTopic!S346&amp;"DisplayCounty2"))</f>
        <v>980526</v>
      </c>
      <c r="D361" s="333">
        <f ca="1"/>
        <v>983849</v>
      </c>
      <c r="E361" s="333">
        <f ca="1"/>
        <v>987544</v>
      </c>
      <c r="F361" s="333">
        <f ca="1"/>
        <v>989273</v>
      </c>
      <c r="G361" s="333">
        <f ca="1"/>
        <v>965249</v>
      </c>
      <c r="H361" s="333">
        <f ca="1"/>
        <v>1006311</v>
      </c>
      <c r="I361" s="333">
        <f ca="1"/>
        <v>1001196</v>
      </c>
      <c r="J361" s="333">
        <f ca="1"/>
        <v>999957</v>
      </c>
      <c r="K361" s="333">
        <f ca="1"/>
        <v>1008249</v>
      </c>
      <c r="L361" s="585">
        <f ca="1"/>
        <v>1017657</v>
      </c>
      <c r="M361" s="333">
        <f ca="1"/>
        <v>1026960</v>
      </c>
      <c r="N361" s="405"/>
      <c r="O361" s="395">
        <f ca="1">IF(ISERROR(HLOOKUP($P$349,$C$349:$M361,13)/HLOOKUP($P$348,$C$349:$M361,13)),"N.A.",HLOOKUP($P$349,$C$349:$M361,13)/HLOOKUP($P$348,$C$349:$M361,13)-1)</f>
        <v>2.0519501426497389E-2</v>
      </c>
      <c r="P361" s="383"/>
      <c r="R361" s="307"/>
    </row>
    <row r="362" spans="1:19" x14ac:dyDescent="0.5">
      <c r="A362" s="331"/>
      <c r="B362" s="332" t="s">
        <v>150</v>
      </c>
      <c r="C362" s="333">
        <f t="array" aca="1" ref="C362:M362" ca="1">IF(INDIRECT(ChartsByTopic!S347&amp;"DisplayCounty2")=".",0,INDIRECT(ChartsByTopic!S347&amp;"DisplayCounty2"))</f>
        <v>41780</v>
      </c>
      <c r="D362" s="333">
        <f ca="1"/>
        <v>40917</v>
      </c>
      <c r="E362" s="333">
        <f ca="1"/>
        <v>40437</v>
      </c>
      <c r="F362" s="333">
        <f ca="1"/>
        <v>40154</v>
      </c>
      <c r="G362" s="333">
        <f ca="1"/>
        <v>39093</v>
      </c>
      <c r="H362" s="333">
        <f ca="1"/>
        <v>37975</v>
      </c>
      <c r="I362" s="333">
        <f ca="1"/>
        <v>37148</v>
      </c>
      <c r="J362" s="333">
        <f ca="1"/>
        <v>36289</v>
      </c>
      <c r="K362" s="333">
        <f ca="1"/>
        <v>35620</v>
      </c>
      <c r="L362" s="585">
        <f ca="1"/>
        <v>35119</v>
      </c>
      <c r="M362" s="333">
        <f ca="1"/>
        <v>34626</v>
      </c>
      <c r="N362" s="405"/>
      <c r="O362" s="395">
        <f ca="1">IF(ISERROR(HLOOKUP($P$349,$C$349:$M362,14)/HLOOKUP($P$348,$C$349:$M362,14)),"N.A.",HLOOKUP($P$349,$C$349:$M362,14)/HLOOKUP($P$348,$C$349:$M362,14)-1)</f>
        <v>-8.8189598420013171E-2</v>
      </c>
      <c r="P362" s="383"/>
      <c r="R362" s="307"/>
    </row>
    <row r="363" spans="1:19" x14ac:dyDescent="0.5">
      <c r="A363" s="331"/>
      <c r="B363" s="332" t="s">
        <v>162</v>
      </c>
      <c r="C363" s="586">
        <f t="shared" ref="C363:M363" ca="1" si="58">SUM(C358:C362)</f>
        <v>9203325</v>
      </c>
      <c r="D363" s="586">
        <f t="shared" ca="1" si="58"/>
        <v>9190303</v>
      </c>
      <c r="E363" s="586">
        <f t="shared" ca="1" si="58"/>
        <v>9178601</v>
      </c>
      <c r="F363" s="586">
        <f t="shared" ca="1" si="58"/>
        <v>9147421</v>
      </c>
      <c r="G363" s="586">
        <f t="shared" ca="1" si="58"/>
        <v>8922088</v>
      </c>
      <c r="H363" s="586">
        <f t="shared" ca="1" si="58"/>
        <v>8880630</v>
      </c>
      <c r="I363" s="586">
        <f t="shared" ca="1" si="58"/>
        <v>8803415</v>
      </c>
      <c r="J363" s="586">
        <f t="shared" ca="1" si="58"/>
        <v>8743409</v>
      </c>
      <c r="K363" s="586">
        <f t="shared" ca="1" si="58"/>
        <v>8692651</v>
      </c>
      <c r="L363" s="586">
        <f t="shared" ca="1" si="58"/>
        <v>8681635</v>
      </c>
      <c r="M363" s="333">
        <f t="shared" ca="1" si="58"/>
        <v>8680046</v>
      </c>
      <c r="N363" s="403"/>
      <c r="O363" s="395">
        <f ca="1">IF(ISERROR(HLOOKUP($P$349,$C$349:$M363,15)/HLOOKUP($P$348,$C$349:$M363,15)),"N.A.",HLOOKUP($P$349,$C$349:$M363,15)/HLOOKUP($P$348,$C$349:$M363,15)-1)</f>
        <v>-2.2586685854494526E-2</v>
      </c>
      <c r="P363" s="383"/>
      <c r="R363" s="307"/>
    </row>
    <row r="364" spans="1:19" x14ac:dyDescent="0.5">
      <c r="A364" s="358"/>
      <c r="B364" s="314"/>
      <c r="C364" s="342"/>
      <c r="D364" s="342"/>
      <c r="E364" s="342"/>
      <c r="F364" s="342"/>
      <c r="G364" s="342"/>
      <c r="H364" s="342"/>
      <c r="I364" s="342"/>
      <c r="J364" s="342"/>
      <c r="K364" s="342"/>
      <c r="L364" s="342"/>
      <c r="M364" s="342"/>
      <c r="Q364" s="251"/>
      <c r="R364" s="307"/>
    </row>
    <row r="365" spans="1:19" x14ac:dyDescent="0.5">
      <c r="A365" s="439" t="s">
        <v>402</v>
      </c>
      <c r="C365" s="315"/>
      <c r="D365" s="314"/>
      <c r="E365" s="314"/>
      <c r="F365" s="314"/>
      <c r="G365" s="314"/>
      <c r="H365" s="314"/>
      <c r="I365" s="314"/>
      <c r="J365" s="314"/>
      <c r="K365" s="314"/>
      <c r="L365" s="314"/>
      <c r="M365" s="314"/>
      <c r="N365" s="314"/>
      <c r="O365" s="314"/>
      <c r="P365" s="314"/>
      <c r="Q365" s="307">
        <f>MATCH(LEFT(S365,LEN(S365)-1),IntervalsNames,0)</f>
        <v>26</v>
      </c>
      <c r="R365" s="307"/>
      <c r="S365" s="307" t="s">
        <v>517</v>
      </c>
    </row>
    <row r="366" spans="1:19" hidden="1" x14ac:dyDescent="0.5">
      <c r="A366" s="436"/>
      <c r="B366" s="251" t="s">
        <v>122</v>
      </c>
      <c r="Q366" s="307">
        <v>30</v>
      </c>
      <c r="R366" s="307"/>
      <c r="S366" s="307" t="s">
        <v>517</v>
      </c>
    </row>
    <row r="367" spans="1:19" hidden="1" x14ac:dyDescent="0.5">
      <c r="A367" s="436"/>
      <c r="B367" s="251" t="s">
        <v>570</v>
      </c>
      <c r="Q367" s="307">
        <v>33</v>
      </c>
      <c r="R367" s="307"/>
      <c r="S367" s="307" t="s">
        <v>518</v>
      </c>
    </row>
    <row r="368" spans="1:19" hidden="1" x14ac:dyDescent="0.5">
      <c r="A368" s="436"/>
      <c r="B368" s="251" t="s">
        <v>228</v>
      </c>
      <c r="Q368" s="307">
        <v>36</v>
      </c>
      <c r="R368" s="307"/>
      <c r="S368" s="307" t="s">
        <v>519</v>
      </c>
    </row>
    <row r="369" spans="1:19" hidden="1" x14ac:dyDescent="0.5">
      <c r="A369" s="436"/>
      <c r="B369" s="251" t="s">
        <v>78</v>
      </c>
      <c r="Q369" s="307">
        <v>39</v>
      </c>
      <c r="R369" s="307"/>
      <c r="S369" s="307" t="s">
        <v>520</v>
      </c>
    </row>
    <row r="370" spans="1:19" hidden="1" x14ac:dyDescent="0.5">
      <c r="A370" s="436"/>
      <c r="B370" s="251" t="s">
        <v>81</v>
      </c>
      <c r="Q370" s="307">
        <v>42</v>
      </c>
      <c r="R370" s="307"/>
      <c r="S370" s="307" t="s">
        <v>521</v>
      </c>
    </row>
    <row r="371" spans="1:19" x14ac:dyDescent="0.5">
      <c r="A371" s="387" t="s">
        <v>75</v>
      </c>
      <c r="C371" s="437">
        <f t="shared" ref="C371:M371" ca="1" si="59">YEAR(C372)</f>
        <v>2005</v>
      </c>
      <c r="D371" s="437">
        <f t="shared" ca="1" si="59"/>
        <v>2006</v>
      </c>
      <c r="E371" s="437">
        <f t="shared" ca="1" si="59"/>
        <v>2007</v>
      </c>
      <c r="F371" s="437">
        <f t="shared" ca="1" si="59"/>
        <v>2008</v>
      </c>
      <c r="G371" s="437">
        <f t="shared" ca="1" si="59"/>
        <v>2009</v>
      </c>
      <c r="H371" s="437">
        <f t="shared" ca="1" si="59"/>
        <v>2010</v>
      </c>
      <c r="I371" s="437">
        <f t="shared" ca="1" si="59"/>
        <v>2011</v>
      </c>
      <c r="J371" s="437">
        <f t="shared" ca="1" si="59"/>
        <v>2012</v>
      </c>
      <c r="K371" s="437">
        <f t="shared" ca="1" si="59"/>
        <v>2013</v>
      </c>
      <c r="L371" s="437">
        <f t="shared" ca="1" si="59"/>
        <v>2014</v>
      </c>
      <c r="M371" s="437">
        <f t="shared" ca="1" si="59"/>
        <v>2015</v>
      </c>
      <c r="N371" s="320" t="s">
        <v>558</v>
      </c>
      <c r="O371" s="323">
        <v>2010</v>
      </c>
      <c r="P371" s="375">
        <f>DATEVALUE("7/1/" &amp;O371)</f>
        <v>40360</v>
      </c>
      <c r="R371" s="307"/>
    </row>
    <row r="372" spans="1:19" x14ac:dyDescent="0.5">
      <c r="A372" s="388">
        <f ca="1">HLOOKUP($E$1,Intervals,Q365,FALSE)</f>
        <v>36708</v>
      </c>
      <c r="B372" s="378"/>
      <c r="C372" s="573">
        <f ca="1">INDEX(INDIRECT($S366&amp;"SD"),COLUMN()+4)</f>
        <v>38534</v>
      </c>
      <c r="D372" s="573">
        <f t="shared" ref="D372:M372" ca="1" si="60">INDEX(INDIRECT($S366&amp;"SD"),COLUMN()+4)</f>
        <v>38899</v>
      </c>
      <c r="E372" s="573">
        <f t="shared" ca="1" si="60"/>
        <v>39264</v>
      </c>
      <c r="F372" s="573">
        <f t="shared" ca="1" si="60"/>
        <v>39630</v>
      </c>
      <c r="G372" s="573">
        <f t="shared" ca="1" si="60"/>
        <v>39995</v>
      </c>
      <c r="H372" s="573">
        <f t="shared" ca="1" si="60"/>
        <v>40360</v>
      </c>
      <c r="I372" s="573">
        <f t="shared" ca="1" si="60"/>
        <v>40725</v>
      </c>
      <c r="J372" s="573">
        <f t="shared" ca="1" si="60"/>
        <v>41091</v>
      </c>
      <c r="K372" s="573">
        <f t="shared" ca="1" si="60"/>
        <v>41456</v>
      </c>
      <c r="L372" s="573">
        <f t="shared" ca="1" si="60"/>
        <v>41821</v>
      </c>
      <c r="M372" s="573">
        <f t="shared" ca="1" si="60"/>
        <v>42186</v>
      </c>
      <c r="N372" s="320" t="s">
        <v>559</v>
      </c>
      <c r="O372" s="323">
        <v>2015</v>
      </c>
      <c r="P372" s="375">
        <f>DATEVALUE("7/1/" &amp;O372)</f>
        <v>42186</v>
      </c>
      <c r="R372" s="307"/>
    </row>
    <row r="373" spans="1:19" x14ac:dyDescent="0.5">
      <c r="A373" s="309"/>
      <c r="B373" s="328" t="str">
        <f>$B$1</f>
        <v>San Mateo</v>
      </c>
      <c r="C373" s="329"/>
      <c r="D373" s="329"/>
      <c r="E373" s="329"/>
      <c r="F373" s="329"/>
      <c r="G373" s="329"/>
      <c r="H373" s="329"/>
      <c r="I373" s="329"/>
      <c r="J373" s="329"/>
      <c r="K373" s="329"/>
      <c r="L373" s="329"/>
      <c r="M373" s="329"/>
      <c r="N373" s="308"/>
      <c r="O373" s="330" t="s">
        <v>560</v>
      </c>
      <c r="P373" s="307"/>
      <c r="R373" s="307"/>
    </row>
    <row r="374" spans="1:19" x14ac:dyDescent="0.5">
      <c r="A374" s="331"/>
      <c r="B374" s="397" t="s">
        <v>147</v>
      </c>
      <c r="C374" s="333">
        <f t="array" aca="1" ref="C374:M374" ca="1">IF(INDIRECT(ChartsByTopic!S366&amp;"DisplayCounty1")=".",0,INDIRECT(ChartsByTopic!S366&amp;"DisplayCounty1"))</f>
        <v>139</v>
      </c>
      <c r="D374" s="333">
        <f ca="1"/>
        <v>137</v>
      </c>
      <c r="E374" s="333">
        <f ca="1"/>
        <v>128</v>
      </c>
      <c r="F374" s="333">
        <f ca="1"/>
        <v>105</v>
      </c>
      <c r="G374" s="333">
        <f ca="1"/>
        <v>76</v>
      </c>
      <c r="H374" s="333">
        <f ca="1"/>
        <v>65</v>
      </c>
      <c r="I374" s="333">
        <f ca="1"/>
        <v>70</v>
      </c>
      <c r="J374" s="333">
        <f ca="1"/>
        <v>67</v>
      </c>
      <c r="K374" s="333">
        <f ca="1"/>
        <v>60</v>
      </c>
      <c r="L374" s="333">
        <f ca="1"/>
        <v>47</v>
      </c>
      <c r="M374" s="333">
        <f ca="1"/>
        <v>40</v>
      </c>
      <c r="N374" s="331"/>
      <c r="O374" s="395">
        <f ca="1">IF(ISERROR(LOOKUP($P$372,$C$372:$M374)/LOOKUP($P$371,$C$372:$M374)),"N.A.",LOOKUP($P$372,$C$372:$M374)/LOOKUP($P$371,$C$372:$M374)-1)</f>
        <v>-0.38461538461538458</v>
      </c>
      <c r="P374" s="383"/>
      <c r="R374" s="307"/>
    </row>
    <row r="375" spans="1:19" x14ac:dyDescent="0.5">
      <c r="A375" s="331"/>
      <c r="B375" s="397" t="s">
        <v>148</v>
      </c>
      <c r="C375" s="333">
        <f t="array" aca="1" ref="C375:M375" ca="1">IF(INDIRECT(ChartsByTopic!S367&amp;"DisplayCounty1")=".",0,INDIRECT(ChartsByTopic!S367&amp;"DisplayCounty1"))</f>
        <v>112</v>
      </c>
      <c r="D375" s="333">
        <f ca="1"/>
        <v>104</v>
      </c>
      <c r="E375" s="333">
        <f ca="1"/>
        <v>99</v>
      </c>
      <c r="F375" s="333">
        <f ca="1"/>
        <v>84</v>
      </c>
      <c r="G375" s="333">
        <f ca="1"/>
        <v>68</v>
      </c>
      <c r="H375" s="333">
        <f ca="1"/>
        <v>52</v>
      </c>
      <c r="I375" s="333">
        <f ca="1"/>
        <v>70</v>
      </c>
      <c r="J375" s="333">
        <f ca="1"/>
        <v>65</v>
      </c>
      <c r="K375" s="333">
        <f ca="1"/>
        <v>86</v>
      </c>
      <c r="L375" s="333">
        <f ca="1"/>
        <v>64</v>
      </c>
      <c r="M375" s="333">
        <f ca="1"/>
        <v>60</v>
      </c>
      <c r="N375" s="331"/>
      <c r="O375" s="395">
        <f ca="1">IF(ISERROR(LOOKUP($P$372,$C$372:$M375)/LOOKUP($P$371,$C$372:$M375)),"N.A.",LOOKUP($P$372,$C$372:$M375)/LOOKUP($P$371,$C$372:$M375)-1)</f>
        <v>0.15384615384615374</v>
      </c>
      <c r="P375" s="383"/>
      <c r="R375" s="307"/>
    </row>
    <row r="376" spans="1:19" x14ac:dyDescent="0.5">
      <c r="A376" s="331"/>
      <c r="B376" s="397" t="s">
        <v>1380</v>
      </c>
      <c r="C376" s="333">
        <f t="array" aca="1" ref="C376:M376" ca="1">IF(INDIRECT(ChartsByTopic!S368&amp;"DisplayCounty1")=".",0,INDIRECT(ChartsByTopic!S368&amp;"DisplayCounty1"))</f>
        <v>147</v>
      </c>
      <c r="D376" s="333">
        <f ca="1"/>
        <v>173</v>
      </c>
      <c r="E376" s="333">
        <f ca="1"/>
        <v>183</v>
      </c>
      <c r="F376" s="333">
        <f ca="1"/>
        <v>157</v>
      </c>
      <c r="G376" s="333">
        <f ca="1"/>
        <v>124</v>
      </c>
      <c r="H376" s="333">
        <f ca="1"/>
        <v>132</v>
      </c>
      <c r="I376" s="333">
        <f ca="1"/>
        <v>114</v>
      </c>
      <c r="J376" s="333">
        <f ca="1"/>
        <v>121</v>
      </c>
      <c r="K376" s="333">
        <f ca="1"/>
        <v>99</v>
      </c>
      <c r="L376" s="333">
        <f ca="1"/>
        <v>102</v>
      </c>
      <c r="M376" s="333">
        <f ca="1"/>
        <v>112</v>
      </c>
      <c r="N376" s="331"/>
      <c r="O376" s="395">
        <f ca="1">IF(ISERROR(LOOKUP($P$372,$C$372:$M376)/LOOKUP($P$371,$C$372:$M376)),"N.A.",LOOKUP($P$372,$C$372:$M376)/LOOKUP($P$371,$C$372:$M376)-1)</f>
        <v>-0.15151515151515149</v>
      </c>
      <c r="P376" s="383"/>
      <c r="R376" s="307"/>
    </row>
    <row r="377" spans="1:19" x14ac:dyDescent="0.5">
      <c r="A377" s="331"/>
      <c r="B377" s="397" t="s">
        <v>149</v>
      </c>
      <c r="C377" s="333">
        <f t="array" aca="1" ref="C377:M377" ca="1">IF(INDIRECT(ChartsByTopic!S369&amp;"DisplayCounty1")=".",0,INDIRECT(ChartsByTopic!S369&amp;"DisplayCounty1"))</f>
        <v>41</v>
      </c>
      <c r="D377" s="333">
        <f ca="1"/>
        <v>43</v>
      </c>
      <c r="E377" s="333">
        <f ca="1"/>
        <v>31</v>
      </c>
      <c r="F377" s="333">
        <f ca="1"/>
        <v>39</v>
      </c>
      <c r="G377" s="333">
        <f ca="1"/>
        <v>29</v>
      </c>
      <c r="H377" s="333">
        <f ca="1"/>
        <v>27</v>
      </c>
      <c r="I377" s="333">
        <f ca="1"/>
        <v>28</v>
      </c>
      <c r="J377" s="333">
        <f ca="1"/>
        <v>36</v>
      </c>
      <c r="K377" s="333">
        <f ca="1"/>
        <v>53</v>
      </c>
      <c r="L377" s="333">
        <f ca="1"/>
        <v>40</v>
      </c>
      <c r="M377" s="333">
        <f ca="1"/>
        <v>37</v>
      </c>
      <c r="N377" s="331"/>
      <c r="O377" s="395">
        <f ca="1">IF(ISERROR(LOOKUP($P$372,$C$372:$M377)/LOOKUP($P$371,$C$372:$M377)),"N.A.",LOOKUP($P$372,$C$372:$M377)/LOOKUP($P$371,$C$372:$M377)-1)</f>
        <v>0.37037037037037046</v>
      </c>
      <c r="P377" s="383"/>
      <c r="R377" s="307"/>
    </row>
    <row r="378" spans="1:19" x14ac:dyDescent="0.5">
      <c r="A378" s="331"/>
      <c r="B378" s="332" t="s">
        <v>150</v>
      </c>
      <c r="C378" s="333">
        <f t="array" aca="1" ref="C378:M378" ca="1">IF(INDIRECT(ChartsByTopic!S370&amp;"DisplayCounty1")=".",0,INDIRECT(ChartsByTopic!S370&amp;"DisplayCounty1"))</f>
        <v>3</v>
      </c>
      <c r="D378" s="333">
        <f ca="1"/>
        <v>3</v>
      </c>
      <c r="E378" s="333">
        <f ca="1"/>
        <v>1</v>
      </c>
      <c r="F378" s="333">
        <f ca="1"/>
        <v>1</v>
      </c>
      <c r="G378" s="333">
        <f ca="1"/>
        <v>0</v>
      </c>
      <c r="H378" s="333">
        <f ca="1"/>
        <v>1</v>
      </c>
      <c r="I378" s="333">
        <f ca="1"/>
        <v>5</v>
      </c>
      <c r="J378" s="333">
        <f ca="1"/>
        <v>2</v>
      </c>
      <c r="K378" s="333">
        <f ca="1"/>
        <v>3</v>
      </c>
      <c r="L378" s="333">
        <f ca="1"/>
        <v>2</v>
      </c>
      <c r="M378" s="333">
        <f ca="1"/>
        <v>2</v>
      </c>
      <c r="N378" s="331"/>
      <c r="O378" s="395">
        <f ca="1">IF(ISERROR(LOOKUP($P$372,$C$372:$M378)/LOOKUP($P$371,$C$372:$M378)),"N.A.",LOOKUP($P$372,$C$372:$M378)/LOOKUP($P$371,$C$372:$M378)-1)</f>
        <v>1</v>
      </c>
      <c r="P378" s="383"/>
      <c r="R378" s="307"/>
    </row>
    <row r="379" spans="1:19" x14ac:dyDescent="0.5">
      <c r="A379" s="404"/>
      <c r="B379" s="332" t="s">
        <v>162</v>
      </c>
      <c r="C379" s="333">
        <f ca="1">SUM(C374:C378)</f>
        <v>442</v>
      </c>
      <c r="D379" s="333">
        <f t="shared" ref="D379:M379" ca="1" si="61">SUM(D374:D378)</f>
        <v>460</v>
      </c>
      <c r="E379" s="333">
        <f t="shared" ca="1" si="61"/>
        <v>442</v>
      </c>
      <c r="F379" s="333">
        <f t="shared" ca="1" si="61"/>
        <v>386</v>
      </c>
      <c r="G379" s="333">
        <f t="shared" ca="1" si="61"/>
        <v>297</v>
      </c>
      <c r="H379" s="333">
        <f t="shared" ca="1" si="61"/>
        <v>277</v>
      </c>
      <c r="I379" s="333">
        <f t="shared" ca="1" si="61"/>
        <v>287</v>
      </c>
      <c r="J379" s="333">
        <f t="shared" ca="1" si="61"/>
        <v>291</v>
      </c>
      <c r="K379" s="333">
        <f t="shared" ca="1" si="61"/>
        <v>301</v>
      </c>
      <c r="L379" s="333">
        <f t="shared" ca="1" si="61"/>
        <v>255</v>
      </c>
      <c r="M379" s="333">
        <f t="shared" ca="1" si="61"/>
        <v>251</v>
      </c>
      <c r="N379" s="404"/>
      <c r="O379" s="395">
        <f ca="1">IF(ISERROR(LOOKUP($P$372,$C$372:$M379)/LOOKUP($P$371,$C$372:$M379)),"N.A.",LOOKUP($P$372,$C$372:$M379)/LOOKUP($P$371,$C$372:$M379)-1)</f>
        <v>-9.3862815884476536E-2</v>
      </c>
      <c r="P379" s="383"/>
      <c r="R379" s="307"/>
    </row>
    <row r="380" spans="1:19" x14ac:dyDescent="0.5">
      <c r="A380" s="349"/>
      <c r="B380" s="369" t="str">
        <f>$B$2</f>
        <v>California</v>
      </c>
      <c r="C380" s="380"/>
      <c r="D380" s="380"/>
      <c r="E380" s="380"/>
      <c r="F380" s="380"/>
      <c r="G380" s="380"/>
      <c r="H380" s="380"/>
      <c r="I380" s="380"/>
      <c r="J380" s="380"/>
      <c r="K380" s="380"/>
      <c r="L380" s="380"/>
      <c r="M380" s="380"/>
      <c r="N380" s="316"/>
      <c r="O380" s="316"/>
      <c r="P380" s="383"/>
      <c r="R380" s="307"/>
    </row>
    <row r="381" spans="1:19" x14ac:dyDescent="0.5">
      <c r="A381" s="331"/>
      <c r="B381" s="397" t="s">
        <v>147</v>
      </c>
      <c r="C381" s="333">
        <f t="array" aca="1" ref="C381:M381" ca="1">IF(INDIRECT(ChartsByTopic!S366&amp;"DisplayCounty2")=".",0,INDIRECT(ChartsByTopic!S366&amp;"DisplayCounty2"))</f>
        <v>22170</v>
      </c>
      <c r="D381" s="333">
        <f ca="1"/>
        <v>20495</v>
      </c>
      <c r="E381" s="333">
        <f ca="1"/>
        <v>18880</v>
      </c>
      <c r="F381" s="333">
        <f ca="1"/>
        <v>16999</v>
      </c>
      <c r="G381" s="333">
        <f ca="1"/>
        <v>15214</v>
      </c>
      <c r="H381" s="333">
        <f ca="1"/>
        <v>13683</v>
      </c>
      <c r="I381" s="333">
        <f ca="1"/>
        <v>12792</v>
      </c>
      <c r="J381" s="333">
        <f ca="1"/>
        <v>11788</v>
      </c>
      <c r="K381" s="333">
        <f ca="1"/>
        <v>11644</v>
      </c>
      <c r="L381" s="333">
        <f ca="1"/>
        <v>11697</v>
      </c>
      <c r="M381" s="333">
        <f ca="1"/>
        <v>11637</v>
      </c>
      <c r="N381" s="316"/>
      <c r="O381" s="395">
        <f ca="1">IF(ISERROR(HLOOKUP($P$372,$C$372:$M381,10)/HLOOKUP($P$371,$C$372:$M381,10)),"N.A.",HLOOKUP($P$372,$C$372:$M381,10)/HLOOKUP($P$371,$C$372:$M381,10)-1)</f>
        <v>-0.14952861214645907</v>
      </c>
      <c r="P381" s="383"/>
      <c r="R381" s="307"/>
    </row>
    <row r="382" spans="1:19" x14ac:dyDescent="0.5">
      <c r="A382" s="331"/>
      <c r="B382" s="397" t="s">
        <v>148</v>
      </c>
      <c r="C382" s="333">
        <f t="array" aca="1" ref="C382:M382" ca="1">IF(INDIRECT(ChartsByTopic!S367&amp;"DisplayCounty2")=".",0,INDIRECT(ChartsByTopic!S367&amp;"DisplayCounty2"))</f>
        <v>19949</v>
      </c>
      <c r="D382" s="333">
        <f ca="1"/>
        <v>18829</v>
      </c>
      <c r="E382" s="333">
        <f ca="1"/>
        <v>17776</v>
      </c>
      <c r="F382" s="333">
        <f ca="1"/>
        <v>15508</v>
      </c>
      <c r="G382" s="333">
        <f ca="1"/>
        <v>13994</v>
      </c>
      <c r="H382" s="333">
        <f ca="1"/>
        <v>13148</v>
      </c>
      <c r="I382" s="333">
        <f ca="1"/>
        <v>13020</v>
      </c>
      <c r="J382" s="333">
        <f ca="1"/>
        <v>12576</v>
      </c>
      <c r="K382" s="333">
        <f ca="1"/>
        <v>12553</v>
      </c>
      <c r="L382" s="333">
        <f ca="1"/>
        <v>12731</v>
      </c>
      <c r="M382" s="333">
        <f ca="1"/>
        <v>12681</v>
      </c>
      <c r="N382" s="316"/>
      <c r="O382" s="395">
        <f ca="1">IF(ISERROR(HLOOKUP($P$372,$C$372:$M382,11)/HLOOKUP($P$371,$C$372:$M382,11)),"N.A.",HLOOKUP($P$372,$C$372:$M382,11)/HLOOKUP($P$371,$C$372:$M382,11)-1)</f>
        <v>-3.5518710069972648E-2</v>
      </c>
      <c r="P382" s="383"/>
      <c r="R382" s="307"/>
    </row>
    <row r="383" spans="1:19" x14ac:dyDescent="0.5">
      <c r="A383" s="331"/>
      <c r="B383" s="397" t="s">
        <v>1380</v>
      </c>
      <c r="C383" s="333">
        <f t="array" aca="1" ref="C383:M383" ca="1">IF(INDIRECT(ChartsByTopic!S368&amp;"DisplayCounty2")=".",0,INDIRECT(ChartsByTopic!S368&amp;"DisplayCounty2"))</f>
        <v>31771</v>
      </c>
      <c r="D383" s="333">
        <f ca="1"/>
        <v>32071</v>
      </c>
      <c r="E383" s="333">
        <f ca="1"/>
        <v>32642</v>
      </c>
      <c r="F383" s="333">
        <f ca="1"/>
        <v>29960</v>
      </c>
      <c r="G383" s="333">
        <f ca="1"/>
        <v>27527</v>
      </c>
      <c r="H383" s="333">
        <f ca="1"/>
        <v>25651</v>
      </c>
      <c r="I383" s="333">
        <f ca="1"/>
        <v>25500</v>
      </c>
      <c r="J383" s="333">
        <f ca="1"/>
        <v>25296</v>
      </c>
      <c r="K383" s="333">
        <f ca="1"/>
        <v>26739</v>
      </c>
      <c r="L383" s="333">
        <f ca="1"/>
        <v>28170</v>
      </c>
      <c r="M383" s="333">
        <f ca="1"/>
        <v>28058</v>
      </c>
      <c r="N383" s="316"/>
      <c r="O383" s="395">
        <f ca="1">IF(ISERROR(HLOOKUP($P$372,$C$372:$M383,12)/HLOOKUP($P$371,$C$372:$M383,12)),"N.A.",HLOOKUP($P$372,$C$372:$M383,12)/HLOOKUP($P$371,$C$372:$M383,12)-1)</f>
        <v>9.3836497602432623E-2</v>
      </c>
      <c r="P383" s="383"/>
      <c r="R383" s="307"/>
    </row>
    <row r="384" spans="1:19" x14ac:dyDescent="0.5">
      <c r="A384" s="331"/>
      <c r="B384" s="397" t="s">
        <v>149</v>
      </c>
      <c r="C384" s="333">
        <f t="array" aca="1" ref="C384:M384" ca="1">IF(INDIRECT(ChartsByTopic!S369&amp;"DisplayCounty2")=".",0,INDIRECT(ChartsByTopic!S369&amp;"DisplayCounty2"))</f>
        <v>1671</v>
      </c>
      <c r="D384" s="333">
        <f ca="1"/>
        <v>1675</v>
      </c>
      <c r="E384" s="333">
        <f ca="1"/>
        <v>1702</v>
      </c>
      <c r="F384" s="333">
        <f ca="1"/>
        <v>1643</v>
      </c>
      <c r="G384" s="333">
        <f ca="1"/>
        <v>1510</v>
      </c>
      <c r="H384" s="333">
        <f ca="1"/>
        <v>1366</v>
      </c>
      <c r="I384" s="333">
        <f ca="1"/>
        <v>1267</v>
      </c>
      <c r="J384" s="333">
        <f ca="1"/>
        <v>1240</v>
      </c>
      <c r="K384" s="333">
        <f ca="1"/>
        <v>1218</v>
      </c>
      <c r="L384" s="333">
        <f ca="1"/>
        <v>1178</v>
      </c>
      <c r="M384" s="333">
        <f ca="1"/>
        <v>1100</v>
      </c>
      <c r="N384" s="316"/>
      <c r="O384" s="395">
        <f ca="1">IF(ISERROR(HLOOKUP($P$372,$C$372:$M384,13)/HLOOKUP($P$371,$C$372:$M384,13)),"N.A.",HLOOKUP($P$372,$C$372:$M384,13)/HLOOKUP($P$371,$C$372:$M384,13)-1)</f>
        <v>-0.19472913616398246</v>
      </c>
      <c r="P384" s="383"/>
      <c r="R384" s="307"/>
    </row>
    <row r="385" spans="1:19" x14ac:dyDescent="0.5">
      <c r="A385" s="331"/>
      <c r="B385" s="332" t="s">
        <v>150</v>
      </c>
      <c r="C385" s="333">
        <f t="array" aca="1" ref="C385:M385" ca="1">IF(INDIRECT(ChartsByTopic!S370&amp;"DisplayCounty2")=".",0,INDIRECT(ChartsByTopic!S370&amp;"DisplayCounty2"))</f>
        <v>936</v>
      </c>
      <c r="D385" s="333">
        <f ca="1"/>
        <v>991</v>
      </c>
      <c r="E385" s="333">
        <f ca="1"/>
        <v>966</v>
      </c>
      <c r="F385" s="333">
        <f ca="1"/>
        <v>883</v>
      </c>
      <c r="G385" s="333">
        <f ca="1"/>
        <v>775</v>
      </c>
      <c r="H385" s="333">
        <f ca="1"/>
        <v>778</v>
      </c>
      <c r="I385" s="333">
        <f ca="1"/>
        <v>802</v>
      </c>
      <c r="J385" s="333">
        <f ca="1"/>
        <v>789</v>
      </c>
      <c r="K385" s="333">
        <f ca="1"/>
        <v>806</v>
      </c>
      <c r="L385" s="333">
        <f ca="1"/>
        <v>772</v>
      </c>
      <c r="M385" s="333">
        <f ca="1"/>
        <v>800</v>
      </c>
      <c r="O385" s="395">
        <f ca="1">IF(ISERROR(HLOOKUP($P$372,$C$372:$M385,14)/HLOOKUP($P$371,$C$372:$M385,14)),"N.A.",HLOOKUP($P$372,$C$372:$M385,14)/HLOOKUP($P$371,$C$372:$M385,14)-1)</f>
        <v>2.8277634961439535E-2</v>
      </c>
      <c r="P385" s="383"/>
      <c r="R385" s="307"/>
    </row>
    <row r="386" spans="1:19" s="316" customFormat="1" x14ac:dyDescent="0.5">
      <c r="A386" s="331"/>
      <c r="B386" s="332" t="s">
        <v>162</v>
      </c>
      <c r="C386" s="333">
        <f ca="1">SUM(C381:C385)</f>
        <v>76497</v>
      </c>
      <c r="D386" s="333">
        <f t="shared" ref="D386:M386" ca="1" si="62">SUM(D381:D385)</f>
        <v>74061</v>
      </c>
      <c r="E386" s="333">
        <f ca="1">SUM(E381:E385)</f>
        <v>71966</v>
      </c>
      <c r="F386" s="333">
        <f t="shared" ca="1" si="62"/>
        <v>64993</v>
      </c>
      <c r="G386" s="333">
        <f t="shared" ca="1" si="62"/>
        <v>59020</v>
      </c>
      <c r="H386" s="333">
        <f t="shared" ca="1" si="62"/>
        <v>54626</v>
      </c>
      <c r="I386" s="333">
        <f t="shared" ca="1" si="62"/>
        <v>53381</v>
      </c>
      <c r="J386" s="333">
        <f t="shared" ca="1" si="62"/>
        <v>51689</v>
      </c>
      <c r="K386" s="333">
        <f t="shared" ca="1" si="62"/>
        <v>52960</v>
      </c>
      <c r="L386" s="333">
        <f t="shared" ca="1" si="62"/>
        <v>54548</v>
      </c>
      <c r="M386" s="333">
        <f t="shared" ca="1" si="62"/>
        <v>54276</v>
      </c>
      <c r="N386" s="314"/>
      <c r="O386" s="395">
        <f ca="1">IF(ISERROR(HLOOKUP($P$372,$C$372:$M386,15)/HLOOKUP($P$371,$C$372:$M386,15)),"N.A.",HLOOKUP($P$372,$C$372:$M386,15)/HLOOKUP($P$371,$C$372:$M386,15)-1)</f>
        <v>-6.4072053600849888E-3</v>
      </c>
      <c r="P386" s="440"/>
      <c r="Q386" s="347"/>
      <c r="R386" s="347"/>
    </row>
    <row r="387" spans="1:19" s="316" customFormat="1" x14ac:dyDescent="0.5">
      <c r="A387" s="251"/>
      <c r="B387" s="441"/>
      <c r="C387" s="441"/>
      <c r="D387" s="441"/>
      <c r="E387" s="441"/>
      <c r="F387" s="441"/>
      <c r="G387" s="441"/>
      <c r="H387" s="441"/>
      <c r="I387" s="441"/>
      <c r="J387" s="441"/>
      <c r="K387" s="441"/>
      <c r="L387" s="441"/>
      <c r="M387" s="441"/>
      <c r="N387" s="441"/>
      <c r="O387" s="441"/>
      <c r="P387" s="347"/>
      <c r="Q387" s="347"/>
      <c r="R387" s="347"/>
    </row>
    <row r="388" spans="1:19" x14ac:dyDescent="0.5">
      <c r="B388" s="442"/>
      <c r="C388" s="442"/>
      <c r="D388" s="442"/>
      <c r="E388" s="442"/>
      <c r="F388" s="442"/>
      <c r="G388" s="442"/>
      <c r="H388" s="848" t="s">
        <v>459</v>
      </c>
      <c r="I388" s="848"/>
      <c r="J388" s="848"/>
      <c r="K388" s="848"/>
      <c r="L388" s="848"/>
      <c r="M388" s="848"/>
      <c r="N388" s="843" t="s">
        <v>320</v>
      </c>
      <c r="O388" s="844"/>
      <c r="P388" s="307"/>
      <c r="R388" s="307"/>
    </row>
    <row r="389" spans="1:19" x14ac:dyDescent="0.5">
      <c r="A389" s="443" t="s">
        <v>94</v>
      </c>
      <c r="B389" s="442"/>
      <c r="C389" s="442"/>
      <c r="D389" s="442"/>
      <c r="E389" s="442"/>
      <c r="F389" s="442"/>
      <c r="G389" s="442"/>
      <c r="H389" s="842" t="s">
        <v>319</v>
      </c>
      <c r="I389" s="842"/>
      <c r="J389" s="842"/>
      <c r="K389" s="842"/>
      <c r="L389" s="842"/>
      <c r="M389" s="842"/>
      <c r="N389" s="843" t="s">
        <v>321</v>
      </c>
      <c r="O389" s="844"/>
      <c r="P389" s="307"/>
      <c r="R389" s="307"/>
    </row>
    <row r="390" spans="1:19" x14ac:dyDescent="0.5">
      <c r="A390" s="331"/>
      <c r="C390" s="445"/>
      <c r="D390" s="445"/>
      <c r="E390" s="445"/>
      <c r="F390" s="445"/>
      <c r="G390" s="445"/>
      <c r="H390" s="445"/>
      <c r="I390" s="445"/>
      <c r="J390" s="445"/>
      <c r="K390" s="445"/>
      <c r="L390" s="445"/>
      <c r="M390" s="445"/>
      <c r="O390" s="316"/>
      <c r="P390" s="307"/>
      <c r="R390" s="307"/>
    </row>
    <row r="391" spans="1:19" x14ac:dyDescent="0.5">
      <c r="A391" s="772" t="s">
        <v>1706</v>
      </c>
      <c r="B391" s="773"/>
      <c r="C391" s="773"/>
      <c r="D391" s="773"/>
      <c r="E391" s="773"/>
      <c r="F391" s="773"/>
      <c r="G391" s="773"/>
      <c r="H391" s="773"/>
      <c r="I391" s="773"/>
      <c r="J391" s="774"/>
      <c r="L391" s="837"/>
      <c r="M391" s="838"/>
      <c r="N391" s="838"/>
      <c r="O391" s="839"/>
      <c r="Q391" s="251"/>
      <c r="R391" s="307"/>
    </row>
    <row r="392" spans="1:19" s="314" customFormat="1" x14ac:dyDescent="0.5">
      <c r="A392" s="800" t="s">
        <v>104</v>
      </c>
      <c r="B392" s="801"/>
      <c r="C392" s="801"/>
      <c r="D392" s="801"/>
      <c r="E392" s="801"/>
      <c r="F392" s="801"/>
      <c r="G392" s="801"/>
      <c r="H392" s="801"/>
      <c r="I392" s="801"/>
      <c r="J392" s="802"/>
      <c r="Q392" s="307">
        <f>MATCH(LEFT(S392,LEN(S392)-1),IntervalsNames,0)</f>
        <v>26</v>
      </c>
      <c r="R392" s="307"/>
      <c r="S392" s="307" t="s">
        <v>209</v>
      </c>
    </row>
    <row r="393" spans="1:19" hidden="1" x14ac:dyDescent="0.5">
      <c r="A393" s="436"/>
      <c r="B393" s="251" t="s">
        <v>403</v>
      </c>
      <c r="P393" s="321"/>
      <c r="Q393" s="307">
        <v>29</v>
      </c>
      <c r="R393" s="307"/>
      <c r="S393" s="307" t="s">
        <v>209</v>
      </c>
    </row>
    <row r="394" spans="1:19" hidden="1" x14ac:dyDescent="0.5">
      <c r="A394" s="436"/>
      <c r="B394" s="251" t="s">
        <v>404</v>
      </c>
      <c r="Q394" s="307">
        <v>32</v>
      </c>
      <c r="R394" s="307"/>
      <c r="S394" s="307" t="s">
        <v>210</v>
      </c>
    </row>
    <row r="395" spans="1:19" hidden="1" x14ac:dyDescent="0.5">
      <c r="A395" s="436"/>
      <c r="B395" s="251" t="s">
        <v>405</v>
      </c>
      <c r="Q395" s="307">
        <v>35</v>
      </c>
      <c r="R395" s="307"/>
      <c r="S395" s="307" t="s">
        <v>211</v>
      </c>
    </row>
    <row r="396" spans="1:19" hidden="1" x14ac:dyDescent="0.5">
      <c r="A396" s="436"/>
      <c r="B396" s="251" t="s">
        <v>561</v>
      </c>
      <c r="Q396" s="307">
        <v>38</v>
      </c>
      <c r="R396" s="307"/>
      <c r="S396" s="307" t="s">
        <v>212</v>
      </c>
    </row>
    <row r="397" spans="1:19" hidden="1" x14ac:dyDescent="0.5">
      <c r="A397" s="436"/>
      <c r="B397" s="251" t="s">
        <v>562</v>
      </c>
      <c r="Q397" s="307">
        <v>41</v>
      </c>
      <c r="R397" s="307"/>
      <c r="S397" s="307" t="s">
        <v>213</v>
      </c>
    </row>
    <row r="398" spans="1:19" x14ac:dyDescent="0.5">
      <c r="A398" s="387" t="s">
        <v>75</v>
      </c>
      <c r="C398" s="305">
        <f ca="1">YEAR(C399)</f>
        <v>2005</v>
      </c>
      <c r="D398" s="305">
        <f t="shared" ref="D398:M398" ca="1" si="63">YEAR(D399)</f>
        <v>2006</v>
      </c>
      <c r="E398" s="305">
        <f t="shared" ca="1" si="63"/>
        <v>2007</v>
      </c>
      <c r="F398" s="305">
        <f t="shared" ca="1" si="63"/>
        <v>2008</v>
      </c>
      <c r="G398" s="305">
        <f t="shared" ca="1" si="63"/>
        <v>2009</v>
      </c>
      <c r="H398" s="305">
        <f t="shared" ca="1" si="63"/>
        <v>2010</v>
      </c>
      <c r="I398" s="305">
        <f t="shared" ca="1" si="63"/>
        <v>2011</v>
      </c>
      <c r="J398" s="305">
        <f t="shared" ca="1" si="63"/>
        <v>2012</v>
      </c>
      <c r="K398" s="305">
        <f t="shared" ca="1" si="63"/>
        <v>2013</v>
      </c>
      <c r="L398" s="305">
        <f t="shared" ca="1" si="63"/>
        <v>2014</v>
      </c>
      <c r="M398" s="305">
        <f t="shared" ca="1" si="63"/>
        <v>2015</v>
      </c>
      <c r="N398" s="320" t="s">
        <v>558</v>
      </c>
      <c r="O398" s="323">
        <v>2010</v>
      </c>
      <c r="P398" s="375">
        <f>DATEVALUE("7/1/" &amp;O398)</f>
        <v>40360</v>
      </c>
      <c r="R398" s="307"/>
    </row>
    <row r="399" spans="1:19" x14ac:dyDescent="0.5">
      <c r="A399" s="388">
        <f ca="1">HLOOKUP($E$1,Intervals,Q392,FALSE)</f>
        <v>36708</v>
      </c>
      <c r="B399" s="378"/>
      <c r="C399" s="573">
        <f ca="1">INDEX(INDIRECT($S393&amp;"SD"),COLUMN()+4)</f>
        <v>38534</v>
      </c>
      <c r="D399" s="573">
        <f t="shared" ref="D399:M399" ca="1" si="64">INDEX(INDIRECT($S393&amp;"SD"),COLUMN()+4)</f>
        <v>38899</v>
      </c>
      <c r="E399" s="573">
        <f t="shared" ca="1" si="64"/>
        <v>39264</v>
      </c>
      <c r="F399" s="573">
        <f t="shared" ca="1" si="64"/>
        <v>39630</v>
      </c>
      <c r="G399" s="573">
        <f t="shared" ca="1" si="64"/>
        <v>39995</v>
      </c>
      <c r="H399" s="573">
        <f t="shared" ca="1" si="64"/>
        <v>40360</v>
      </c>
      <c r="I399" s="573">
        <f t="shared" ca="1" si="64"/>
        <v>40725</v>
      </c>
      <c r="J399" s="573">
        <f t="shared" ca="1" si="64"/>
        <v>41091</v>
      </c>
      <c r="K399" s="573">
        <f t="shared" ca="1" si="64"/>
        <v>41456</v>
      </c>
      <c r="L399" s="573">
        <f t="shared" ca="1" si="64"/>
        <v>41821</v>
      </c>
      <c r="M399" s="573">
        <f t="shared" ca="1" si="64"/>
        <v>42186</v>
      </c>
      <c r="N399" s="320" t="s">
        <v>559</v>
      </c>
      <c r="O399" s="323">
        <v>2015</v>
      </c>
      <c r="P399" s="375">
        <f>DATEVALUE("7/1/" &amp;O399)</f>
        <v>42186</v>
      </c>
      <c r="R399" s="307"/>
    </row>
    <row r="400" spans="1:19" x14ac:dyDescent="0.5">
      <c r="A400" s="309"/>
      <c r="B400" s="328" t="str">
        <f>$B$1</f>
        <v>San Mateo</v>
      </c>
      <c r="C400" s="849"/>
      <c r="D400" s="850"/>
      <c r="E400" s="850"/>
      <c r="F400" s="851"/>
      <c r="G400" s="446"/>
      <c r="H400" s="446"/>
      <c r="I400" s="446"/>
      <c r="J400" s="446"/>
      <c r="K400" s="446"/>
      <c r="L400" s="446"/>
      <c r="M400" s="446"/>
      <c r="N400" s="308"/>
      <c r="O400" s="330" t="s">
        <v>560</v>
      </c>
      <c r="P400" s="307"/>
      <c r="R400" s="307"/>
    </row>
    <row r="401" spans="1:18" x14ac:dyDescent="0.5">
      <c r="A401" s="331"/>
      <c r="B401" s="397" t="s">
        <v>147</v>
      </c>
      <c r="C401" s="587">
        <f t="array" aca="1" ref="C401:M401" ca="1">IF(INDIRECT(ChartsByTopic!S393&amp;"DisplayCounty1")=".",NA(),INDIRECT(ChartsByTopic!S393&amp;"DisplayCounty1"))</f>
        <v>33.6</v>
      </c>
      <c r="D401" s="587">
        <f ca="1"/>
        <v>34.4</v>
      </c>
      <c r="E401" s="587">
        <f ca="1"/>
        <v>33.1</v>
      </c>
      <c r="F401" s="587">
        <f ca="1"/>
        <v>28</v>
      </c>
      <c r="G401" s="587">
        <f ca="1"/>
        <v>21.7</v>
      </c>
      <c r="H401" s="587">
        <f ca="1"/>
        <v>19.5</v>
      </c>
      <c r="I401" s="587">
        <f ca="1"/>
        <v>22</v>
      </c>
      <c r="J401" s="587">
        <f ca="1"/>
        <v>22.2</v>
      </c>
      <c r="K401" s="587">
        <f ca="1"/>
        <v>21</v>
      </c>
      <c r="L401" s="587">
        <f ca="1"/>
        <v>16.5</v>
      </c>
      <c r="M401" s="587">
        <f ca="1"/>
        <v>14.3</v>
      </c>
      <c r="N401" s="331"/>
      <c r="O401" s="395">
        <f ca="1">IF(ISERROR(LOOKUP($P$399,$C$399:$M401)/LOOKUP($P$398,$C$399:$M401)),"N.A.",LOOKUP($P$399,$C$399:$M401)/LOOKUP($P$398,$C$399:$M401)-1)</f>
        <v>-0.26666666666666661</v>
      </c>
      <c r="P401" s="383"/>
      <c r="R401" s="307"/>
    </row>
    <row r="402" spans="1:18" x14ac:dyDescent="0.5">
      <c r="A402" s="331"/>
      <c r="B402" s="397" t="s">
        <v>148</v>
      </c>
      <c r="C402" s="587">
        <f t="array" aca="1" ref="C402:M402" ca="1">IF(INDIRECT(ChartsByTopic!S394&amp;"DisplayCounty1")=".",NA(),INDIRECT(ChartsByTopic!S394&amp;"DisplayCounty1"))</f>
        <v>2.1</v>
      </c>
      <c r="D402" s="587">
        <f ca="1"/>
        <v>2</v>
      </c>
      <c r="E402" s="587">
        <f ca="1"/>
        <v>1.9</v>
      </c>
      <c r="F402" s="587">
        <f ca="1"/>
        <v>1.6</v>
      </c>
      <c r="G402" s="587">
        <f ca="1"/>
        <v>1.3</v>
      </c>
      <c r="H402" s="587">
        <f ca="1"/>
        <v>1</v>
      </c>
      <c r="I402" s="587">
        <f ca="1"/>
        <v>1.3</v>
      </c>
      <c r="J402" s="587">
        <f ca="1"/>
        <v>1.2</v>
      </c>
      <c r="K402" s="587">
        <f ca="1"/>
        <v>1.5</v>
      </c>
      <c r="L402" s="587">
        <f ca="1"/>
        <v>1.2</v>
      </c>
      <c r="M402" s="587">
        <f ca="1"/>
        <v>1.1000000000000001</v>
      </c>
      <c r="N402" s="331"/>
      <c r="O402" s="395">
        <f ca="1">IF(ISERROR(LOOKUP($P$399,$C$399:$M402)/LOOKUP($P$398,$C$399:$M402)),"N.A.",LOOKUP($P$399,$C$399:$M402)/LOOKUP($P$398,$C$399:$M402)-1)</f>
        <v>0.10000000000000009</v>
      </c>
      <c r="P402" s="383"/>
      <c r="R402" s="307"/>
    </row>
    <row r="403" spans="1:18" x14ac:dyDescent="0.5">
      <c r="A403" s="331"/>
      <c r="B403" s="397" t="s">
        <v>1380</v>
      </c>
      <c r="C403" s="587">
        <f t="array" aca="1" ref="C403:M403" ca="1">IF(INDIRECT(ChartsByTopic!S395&amp;"DisplayCounty1")=".",NA(),INDIRECT(ChartsByTopic!S395&amp;"DisplayCounty1"))</f>
        <v>2.8</v>
      </c>
      <c r="D403" s="587">
        <f ca="1"/>
        <v>3.2</v>
      </c>
      <c r="E403" s="587">
        <f ca="1"/>
        <v>3.4</v>
      </c>
      <c r="F403" s="587">
        <f ca="1"/>
        <v>2.9</v>
      </c>
      <c r="G403" s="587">
        <f ca="1"/>
        <v>2.2999999999999998</v>
      </c>
      <c r="H403" s="587">
        <f ca="1"/>
        <v>2.4</v>
      </c>
      <c r="I403" s="587">
        <f ca="1"/>
        <v>2.1</v>
      </c>
      <c r="J403" s="587">
        <f ca="1"/>
        <v>2.2999999999999998</v>
      </c>
      <c r="K403" s="587">
        <f ca="1"/>
        <v>1.9</v>
      </c>
      <c r="L403" s="587">
        <f ca="1"/>
        <v>1.9</v>
      </c>
      <c r="M403" s="587">
        <f ca="1"/>
        <v>2.1</v>
      </c>
      <c r="N403" s="331"/>
      <c r="O403" s="395">
        <f ca="1">IF(ISERROR(LOOKUP($P$399,$C$399:$M403)/LOOKUP($P$398,$C$399:$M403)),"N.A.",LOOKUP($P$399,$C$399:$M403)/LOOKUP($P$398,$C$399:$M403)-1)</f>
        <v>-0.12499999999999989</v>
      </c>
      <c r="P403" s="383"/>
      <c r="R403" s="307"/>
    </row>
    <row r="404" spans="1:18" x14ac:dyDescent="0.5">
      <c r="A404" s="331"/>
      <c r="B404" s="397" t="s">
        <v>149</v>
      </c>
      <c r="C404" s="587">
        <f t="array" aca="1" ref="C404:M404" ca="1">IF(INDIRECT(ChartsByTopic!S396&amp;"DisplayCounty1")=".",NA(),INDIRECT(ChartsByTopic!S396&amp;"DisplayCounty1"))</f>
        <v>1.2</v>
      </c>
      <c r="D404" s="587">
        <f ca="1"/>
        <v>1.2</v>
      </c>
      <c r="E404" s="587">
        <f ca="1"/>
        <v>0.9</v>
      </c>
      <c r="F404" s="587">
        <f ca="1"/>
        <v>1.1000000000000001</v>
      </c>
      <c r="G404" s="587">
        <f ca="1"/>
        <v>0.8</v>
      </c>
      <c r="H404" s="587">
        <f ca="1"/>
        <v>0.7</v>
      </c>
      <c r="I404" s="587">
        <f ca="1"/>
        <v>0.8</v>
      </c>
      <c r="J404" s="587">
        <f ca="1"/>
        <v>1</v>
      </c>
      <c r="K404" s="587">
        <f ca="1"/>
        <v>1.4</v>
      </c>
      <c r="L404" s="587">
        <f ca="1"/>
        <v>1</v>
      </c>
      <c r="M404" s="587">
        <f ca="1"/>
        <v>1</v>
      </c>
      <c r="N404" s="331"/>
      <c r="O404" s="395">
        <f ca="1">IF(ISERROR(LOOKUP($P$399,$C$399:$M404)/LOOKUP($P$398,$C$399:$M404)),"N.A.",LOOKUP($P$399,$C$399:$M404)/LOOKUP($P$398,$C$399:$M404)-1)</f>
        <v>0.4285714285714286</v>
      </c>
      <c r="P404" s="383"/>
      <c r="R404" s="307"/>
    </row>
    <row r="405" spans="1:18" x14ac:dyDescent="0.5">
      <c r="A405" s="331"/>
      <c r="B405" s="332" t="s">
        <v>150</v>
      </c>
      <c r="C405" s="587">
        <f t="array" aca="1" ref="C405:M405" ca="1">IF(INDIRECT(ChartsByTopic!S397&amp;"DisplayCounty1")=".",NA(),INDIRECT(ChartsByTopic!S397&amp;"DisplayCounty1"))</f>
        <v>12.7</v>
      </c>
      <c r="D405" s="587">
        <f ca="1"/>
        <v>13.2</v>
      </c>
      <c r="E405" s="587">
        <f ca="1"/>
        <v>4.5</v>
      </c>
      <c r="F405" s="587">
        <f ca="1"/>
        <v>4.5</v>
      </c>
      <c r="G405" s="587">
        <f ca="1"/>
        <v>0</v>
      </c>
      <c r="H405" s="587">
        <f ca="1"/>
        <v>4.7</v>
      </c>
      <c r="I405" s="587">
        <f ca="1"/>
        <v>23.9</v>
      </c>
      <c r="J405" s="587">
        <f ca="1"/>
        <v>10.1</v>
      </c>
      <c r="K405" s="587">
        <f ca="1"/>
        <v>15.9</v>
      </c>
      <c r="L405" s="587">
        <f ca="1"/>
        <v>10.3</v>
      </c>
      <c r="M405" s="587">
        <f ca="1"/>
        <v>10.3</v>
      </c>
      <c r="N405" s="331"/>
      <c r="O405" s="395">
        <f ca="1">IF(ISERROR(LOOKUP($P$399,$C$399:$M405)/LOOKUP($P$398,$C$399:$M405)),"N.A.",LOOKUP($P$399,$C$399:$M405)/LOOKUP($P$398,$C$399:$M405)-1)</f>
        <v>1.1914893617021276</v>
      </c>
      <c r="P405" s="383"/>
      <c r="R405" s="307"/>
    </row>
    <row r="406" spans="1:18" x14ac:dyDescent="0.5">
      <c r="A406" s="349"/>
      <c r="B406" s="369" t="str">
        <f>$B$2</f>
        <v>California</v>
      </c>
      <c r="C406" s="849"/>
      <c r="D406" s="850"/>
      <c r="E406" s="850"/>
      <c r="F406" s="851"/>
      <c r="G406" s="380"/>
      <c r="H406" s="380"/>
      <c r="I406" s="380"/>
      <c r="J406" s="380"/>
      <c r="K406" s="380"/>
      <c r="L406" s="380"/>
      <c r="M406" s="380"/>
      <c r="N406" s="316"/>
      <c r="O406" s="316"/>
      <c r="P406" s="383"/>
      <c r="R406" s="307"/>
    </row>
    <row r="407" spans="1:18" x14ac:dyDescent="0.5">
      <c r="A407" s="331"/>
      <c r="B407" s="397" t="s">
        <v>147</v>
      </c>
      <c r="C407" s="587">
        <f t="array" aca="1" ref="C407:M407" ca="1">IF(INDIRECT(ChartsByTopic!S393&amp;"DisplayCounty2")=".",NA(),INDIRECT(ChartsByTopic!S393&amp;"DisplayCounty2"))</f>
        <v>36.5</v>
      </c>
      <c r="D407" s="587">
        <f ca="1"/>
        <v>34.4</v>
      </c>
      <c r="E407" s="587">
        <f ca="1"/>
        <v>32.299999999999997</v>
      </c>
      <c r="F407" s="587">
        <f ca="1"/>
        <v>29.6</v>
      </c>
      <c r="G407" s="587">
        <f ca="1"/>
        <v>27.9</v>
      </c>
      <c r="H407" s="587">
        <f ca="1"/>
        <v>25.9</v>
      </c>
      <c r="I407" s="587">
        <f ca="1"/>
        <v>24.8</v>
      </c>
      <c r="J407" s="587">
        <f ca="1"/>
        <v>23.4</v>
      </c>
      <c r="K407" s="587">
        <f ca="1"/>
        <v>23.6</v>
      </c>
      <c r="L407" s="587">
        <f ca="1"/>
        <v>24</v>
      </c>
      <c r="M407" s="587">
        <f ca="1"/>
        <v>24.1</v>
      </c>
      <c r="N407" s="316"/>
      <c r="O407" s="395">
        <f ca="1">IF(ISERROR(HLOOKUP($P$399,$C$399:$M407,9)/HLOOKUP($P$398,$C$399:$M407,9)),"N.A.",HLOOKUP($P$399,$C$399:$M407,9)/HLOOKUP($P$398,$C$399:$M407,9)-1)</f>
        <v>-6.9498069498069359E-2</v>
      </c>
      <c r="P407" s="383"/>
      <c r="R407" s="307"/>
    </row>
    <row r="408" spans="1:18" x14ac:dyDescent="0.5">
      <c r="A408" s="331"/>
      <c r="B408" s="397" t="s">
        <v>148</v>
      </c>
      <c r="C408" s="587">
        <f t="array" aca="1" ref="C408:M408" ca="1">IF(INDIRECT(ChartsByTopic!S394&amp;"DisplayCounty2")=".",NA(),INDIRECT(ChartsByTopic!S394&amp;"DisplayCounty2"))</f>
        <v>6.7</v>
      </c>
      <c r="D408" s="587">
        <f ca="1"/>
        <v>6.5</v>
      </c>
      <c r="E408" s="587">
        <f ca="1"/>
        <v>6.2</v>
      </c>
      <c r="F408" s="587">
        <f ca="1"/>
        <v>5.5</v>
      </c>
      <c r="G408" s="587">
        <f ca="1"/>
        <v>5.3</v>
      </c>
      <c r="H408" s="587">
        <f ca="1"/>
        <v>5.0999999999999996</v>
      </c>
      <c r="I408" s="587">
        <f ca="1"/>
        <v>5.2</v>
      </c>
      <c r="J408" s="587">
        <f ca="1"/>
        <v>5</v>
      </c>
      <c r="K408" s="587">
        <f ca="1"/>
        <v>5</v>
      </c>
      <c r="L408" s="587">
        <f ca="1"/>
        <v>5.2</v>
      </c>
      <c r="M408" s="587">
        <f ca="1"/>
        <v>5.2</v>
      </c>
      <c r="N408" s="316"/>
      <c r="O408" s="395">
        <f ca="1">IF(ISERROR(HLOOKUP($P$399,$C$399:$M408,10)/HLOOKUP($P$398,$C$399:$M408,10)),"N.A.",HLOOKUP($P$399,$C$399:$M408,10)/HLOOKUP($P$398,$C$399:$M408,10)-1)</f>
        <v>1.9607843137255054E-2</v>
      </c>
      <c r="P408" s="383"/>
      <c r="R408" s="307"/>
    </row>
    <row r="409" spans="1:18" x14ac:dyDescent="0.5">
      <c r="A409" s="331"/>
      <c r="B409" s="397" t="s">
        <v>1380</v>
      </c>
      <c r="C409" s="587">
        <f t="array" aca="1" ref="C409:M409" ca="1">IF(INDIRECT(ChartsByTopic!S395&amp;"DisplayCounty2")=".",NA(),INDIRECT(ChartsByTopic!S395&amp;"DisplayCounty2"))</f>
        <v>6.9</v>
      </c>
      <c r="D409" s="587">
        <f ca="1"/>
        <v>6.9</v>
      </c>
      <c r="E409" s="587">
        <f ca="1"/>
        <v>6.9</v>
      </c>
      <c r="F409" s="587">
        <f ca="1"/>
        <v>6.3</v>
      </c>
      <c r="G409" s="587">
        <f ca="1"/>
        <v>5.8</v>
      </c>
      <c r="H409" s="587">
        <f ca="1"/>
        <v>5.4</v>
      </c>
      <c r="I409" s="587">
        <f ca="1"/>
        <v>5.4</v>
      </c>
      <c r="J409" s="587">
        <f ca="1"/>
        <v>5.4</v>
      </c>
      <c r="K409" s="587">
        <f ca="1"/>
        <v>5.7</v>
      </c>
      <c r="L409" s="587">
        <f ca="1"/>
        <v>6</v>
      </c>
      <c r="M409" s="587">
        <f ca="1"/>
        <v>6</v>
      </c>
      <c r="N409" s="316"/>
      <c r="O409" s="395">
        <f ca="1">IF(ISERROR(HLOOKUP($P$399,$C$399:$M409,11)/HLOOKUP($P$398,$C$399:$M409,11)),"N.A.",HLOOKUP($P$399,$C$399:$M409,11)/HLOOKUP($P$398,$C$399:$M409,11)-1)</f>
        <v>0.11111111111111094</v>
      </c>
      <c r="P409" s="383"/>
      <c r="R409" s="307"/>
    </row>
    <row r="410" spans="1:18" x14ac:dyDescent="0.5">
      <c r="A410" s="331"/>
      <c r="B410" s="397" t="s">
        <v>149</v>
      </c>
      <c r="C410" s="587">
        <f t="array" aca="1" ref="C410:M410" ca="1">IF(INDIRECT(ChartsByTopic!S396&amp;"DisplayCounty2")=".",NA(),INDIRECT(ChartsByTopic!S396&amp;"DisplayCounty2"))</f>
        <v>1.7</v>
      </c>
      <c r="D410" s="587">
        <f ca="1"/>
        <v>1.7</v>
      </c>
      <c r="E410" s="587">
        <f ca="1"/>
        <v>1.7</v>
      </c>
      <c r="F410" s="587">
        <f ca="1"/>
        <v>1.7</v>
      </c>
      <c r="G410" s="587">
        <f ca="1"/>
        <v>1.6</v>
      </c>
      <c r="H410" s="587">
        <f ca="1"/>
        <v>1.4</v>
      </c>
      <c r="I410" s="587">
        <f ca="1"/>
        <v>1.3</v>
      </c>
      <c r="J410" s="587">
        <f ca="1"/>
        <v>1.2</v>
      </c>
      <c r="K410" s="587">
        <f ca="1"/>
        <v>1.2</v>
      </c>
      <c r="L410" s="587">
        <f ca="1"/>
        <v>1.2</v>
      </c>
      <c r="M410" s="587">
        <f ca="1"/>
        <v>1.1000000000000001</v>
      </c>
      <c r="N410" s="316"/>
      <c r="O410" s="395">
        <f ca="1">IF(ISERROR(HLOOKUP($P$399,$C$399:$M410,12)/HLOOKUP($P$398,$C$399:$M410,12)),"N.A.",HLOOKUP($P$399,$C$399:$M410,12)/HLOOKUP($P$398,$C$399:$M410,12)-1)</f>
        <v>-0.21428571428571419</v>
      </c>
      <c r="P410" s="383"/>
      <c r="R410" s="307"/>
    </row>
    <row r="411" spans="1:18" x14ac:dyDescent="0.5">
      <c r="A411" s="331"/>
      <c r="B411" s="332" t="s">
        <v>150</v>
      </c>
      <c r="C411" s="587">
        <f t="array" aca="1" ref="C411:M411" ca="1">IF(INDIRECT(ChartsByTopic!S397&amp;"DisplayCounty2")=".",NA(),INDIRECT(ChartsByTopic!S397&amp;"DisplayCounty2"))</f>
        <v>22.4</v>
      </c>
      <c r="D411" s="587">
        <f ca="1"/>
        <v>24.2</v>
      </c>
      <c r="E411" s="587">
        <f ca="1"/>
        <v>23.9</v>
      </c>
      <c r="F411" s="587">
        <f ca="1"/>
        <v>22</v>
      </c>
      <c r="G411" s="587">
        <f ca="1"/>
        <v>19.8</v>
      </c>
      <c r="H411" s="587">
        <f ca="1"/>
        <v>20.5</v>
      </c>
      <c r="I411" s="587">
        <f ca="1"/>
        <v>21.6</v>
      </c>
      <c r="J411" s="587">
        <f ca="1"/>
        <v>21.7</v>
      </c>
      <c r="K411" s="587">
        <f ca="1"/>
        <v>22.6</v>
      </c>
      <c r="L411" s="587">
        <f ca="1"/>
        <v>22</v>
      </c>
      <c r="M411" s="587">
        <f ca="1"/>
        <v>23.1</v>
      </c>
      <c r="N411" s="316"/>
      <c r="O411" s="395">
        <f ca="1">IF(ISERROR(HLOOKUP($P$399,$C$399:$M411,13)/HLOOKUP($P$398,$C$399:$M411,13)),"N.A.",HLOOKUP($P$399,$C$399:$M411,13)/HLOOKUP($P$398,$C$399:$M411,13)-1)</f>
        <v>0.12682926829268304</v>
      </c>
      <c r="P411" s="383"/>
      <c r="R411" s="307"/>
    </row>
    <row r="412" spans="1:18" x14ac:dyDescent="0.5">
      <c r="A412" s="316"/>
      <c r="B412" s="313"/>
      <c r="C412" s="834"/>
      <c r="D412" s="835"/>
      <c r="E412" s="835"/>
      <c r="F412" s="836"/>
      <c r="G412" s="447"/>
      <c r="H412" s="447"/>
      <c r="I412" s="447"/>
      <c r="J412" s="447"/>
      <c r="K412" s="447"/>
      <c r="L412" s="447"/>
      <c r="M412" s="447"/>
      <c r="O412" s="343"/>
      <c r="P412" s="383"/>
      <c r="R412" s="307"/>
    </row>
    <row r="413" spans="1:18" hidden="1" x14ac:dyDescent="0.5">
      <c r="A413" s="341"/>
      <c r="C413" s="448" t="e">
        <f ca="1">IF(OR(C$399=$P$398,C$399=$P$399),C401,NA())</f>
        <v>#N/A</v>
      </c>
      <c r="D413" s="448" t="e">
        <f t="shared" ref="D413:M413" ca="1" si="65">IF(OR(D$399=$P$398,D$399=$P$399),D401,NA())</f>
        <v>#N/A</v>
      </c>
      <c r="E413" s="448" t="e">
        <f t="shared" ca="1" si="65"/>
        <v>#N/A</v>
      </c>
      <c r="F413" s="448" t="e">
        <f t="shared" ca="1" si="65"/>
        <v>#N/A</v>
      </c>
      <c r="G413" s="448" t="e">
        <f t="shared" ca="1" si="65"/>
        <v>#N/A</v>
      </c>
      <c r="H413" s="448">
        <f t="shared" ca="1" si="65"/>
        <v>19.5</v>
      </c>
      <c r="I413" s="448" t="e">
        <f t="shared" ca="1" si="65"/>
        <v>#N/A</v>
      </c>
      <c r="J413" s="448" t="e">
        <f t="shared" ca="1" si="65"/>
        <v>#N/A</v>
      </c>
      <c r="K413" s="448" t="e">
        <f t="shared" ca="1" si="65"/>
        <v>#N/A</v>
      </c>
      <c r="L413" s="448" t="e">
        <f t="shared" ca="1" si="65"/>
        <v>#N/A</v>
      </c>
      <c r="M413" s="448">
        <f t="shared" ca="1" si="65"/>
        <v>14.3</v>
      </c>
      <c r="O413" s="345"/>
      <c r="Q413" s="251"/>
      <c r="R413" s="307"/>
    </row>
    <row r="414" spans="1:18" hidden="1" x14ac:dyDescent="0.5">
      <c r="A414" s="341"/>
      <c r="C414" s="448" t="e">
        <f t="shared" ref="C414:M414" ca="1" si="66">IF(OR(C$399=$P$398,C$399=$P$399),C402,NA())</f>
        <v>#N/A</v>
      </c>
      <c r="D414" s="448" t="e">
        <f t="shared" ca="1" si="66"/>
        <v>#N/A</v>
      </c>
      <c r="E414" s="448" t="e">
        <f t="shared" ca="1" si="66"/>
        <v>#N/A</v>
      </c>
      <c r="F414" s="448" t="e">
        <f t="shared" ca="1" si="66"/>
        <v>#N/A</v>
      </c>
      <c r="G414" s="448" t="e">
        <f t="shared" ca="1" si="66"/>
        <v>#N/A</v>
      </c>
      <c r="H414" s="448">
        <f t="shared" ca="1" si="66"/>
        <v>1</v>
      </c>
      <c r="I414" s="448" t="e">
        <f t="shared" ca="1" si="66"/>
        <v>#N/A</v>
      </c>
      <c r="J414" s="448" t="e">
        <f t="shared" ca="1" si="66"/>
        <v>#N/A</v>
      </c>
      <c r="K414" s="448" t="e">
        <f t="shared" ca="1" si="66"/>
        <v>#N/A</v>
      </c>
      <c r="L414" s="448" t="e">
        <f t="shared" ca="1" si="66"/>
        <v>#N/A</v>
      </c>
      <c r="M414" s="448">
        <f t="shared" ca="1" si="66"/>
        <v>1.1000000000000001</v>
      </c>
      <c r="O414" s="345"/>
      <c r="Q414" s="251"/>
      <c r="R414" s="307"/>
    </row>
    <row r="415" spans="1:18" hidden="1" x14ac:dyDescent="0.5">
      <c r="A415" s="341"/>
      <c r="C415" s="448" t="e">
        <f t="shared" ref="C415:M415" ca="1" si="67">IF(OR(C$399=$P$398,C$399=$P$399),C403,NA())</f>
        <v>#N/A</v>
      </c>
      <c r="D415" s="448" t="e">
        <f t="shared" ca="1" si="67"/>
        <v>#N/A</v>
      </c>
      <c r="E415" s="448" t="e">
        <f t="shared" ca="1" si="67"/>
        <v>#N/A</v>
      </c>
      <c r="F415" s="448" t="e">
        <f t="shared" ca="1" si="67"/>
        <v>#N/A</v>
      </c>
      <c r="G415" s="448" t="e">
        <f t="shared" ca="1" si="67"/>
        <v>#N/A</v>
      </c>
      <c r="H415" s="448">
        <f t="shared" ca="1" si="67"/>
        <v>2.4</v>
      </c>
      <c r="I415" s="448" t="e">
        <f t="shared" ca="1" si="67"/>
        <v>#N/A</v>
      </c>
      <c r="J415" s="448" t="e">
        <f t="shared" ca="1" si="67"/>
        <v>#N/A</v>
      </c>
      <c r="K415" s="448" t="e">
        <f t="shared" ca="1" si="67"/>
        <v>#N/A</v>
      </c>
      <c r="L415" s="448" t="e">
        <f t="shared" ca="1" si="67"/>
        <v>#N/A</v>
      </c>
      <c r="M415" s="448">
        <f t="shared" ca="1" si="67"/>
        <v>2.1</v>
      </c>
      <c r="O415" s="345"/>
      <c r="Q415" s="251"/>
      <c r="R415" s="307"/>
    </row>
    <row r="416" spans="1:18" hidden="1" x14ac:dyDescent="0.5">
      <c r="A416" s="341"/>
      <c r="C416" s="448" t="e">
        <f t="shared" ref="C416:M416" ca="1" si="68">IF(OR(C$399=$P$398,C$399=$P$399),C404,NA())</f>
        <v>#N/A</v>
      </c>
      <c r="D416" s="448" t="e">
        <f t="shared" ca="1" si="68"/>
        <v>#N/A</v>
      </c>
      <c r="E416" s="448" t="e">
        <f t="shared" ca="1" si="68"/>
        <v>#N/A</v>
      </c>
      <c r="F416" s="448" t="e">
        <f t="shared" ca="1" si="68"/>
        <v>#N/A</v>
      </c>
      <c r="G416" s="448" t="e">
        <f t="shared" ca="1" si="68"/>
        <v>#N/A</v>
      </c>
      <c r="H416" s="448">
        <f t="shared" ca="1" si="68"/>
        <v>0.7</v>
      </c>
      <c r="I416" s="448" t="e">
        <f t="shared" ca="1" si="68"/>
        <v>#N/A</v>
      </c>
      <c r="J416" s="448" t="e">
        <f t="shared" ca="1" si="68"/>
        <v>#N/A</v>
      </c>
      <c r="K416" s="448" t="e">
        <f t="shared" ca="1" si="68"/>
        <v>#N/A</v>
      </c>
      <c r="L416" s="448" t="e">
        <f t="shared" ca="1" si="68"/>
        <v>#N/A</v>
      </c>
      <c r="M416" s="448">
        <f t="shared" ca="1" si="68"/>
        <v>1</v>
      </c>
      <c r="O416" s="345"/>
      <c r="Q416" s="251"/>
      <c r="R416" s="307"/>
    </row>
    <row r="417" spans="1:18" hidden="1" x14ac:dyDescent="0.5">
      <c r="A417" s="341"/>
      <c r="C417" s="448" t="e">
        <f t="shared" ref="C417:M417" ca="1" si="69">IF(OR(C$399=$P$398,C$399=$P$399),C405,NA())</f>
        <v>#N/A</v>
      </c>
      <c r="D417" s="448" t="e">
        <f t="shared" ca="1" si="69"/>
        <v>#N/A</v>
      </c>
      <c r="E417" s="448" t="e">
        <f t="shared" ca="1" si="69"/>
        <v>#N/A</v>
      </c>
      <c r="F417" s="448" t="e">
        <f t="shared" ca="1" si="69"/>
        <v>#N/A</v>
      </c>
      <c r="G417" s="448" t="e">
        <f t="shared" ca="1" si="69"/>
        <v>#N/A</v>
      </c>
      <c r="H417" s="448">
        <f t="shared" ca="1" si="69"/>
        <v>4.7</v>
      </c>
      <c r="I417" s="448" t="e">
        <f t="shared" ca="1" si="69"/>
        <v>#N/A</v>
      </c>
      <c r="J417" s="448" t="e">
        <f t="shared" ca="1" si="69"/>
        <v>#N/A</v>
      </c>
      <c r="K417" s="448" t="e">
        <f t="shared" ca="1" si="69"/>
        <v>#N/A</v>
      </c>
      <c r="L417" s="448" t="e">
        <f t="shared" ca="1" si="69"/>
        <v>#N/A</v>
      </c>
      <c r="M417" s="448">
        <f t="shared" ca="1" si="69"/>
        <v>10.3</v>
      </c>
      <c r="O417" s="345"/>
      <c r="Q417" s="251"/>
      <c r="R417" s="307"/>
    </row>
    <row r="418" spans="1:18" hidden="1" x14ac:dyDescent="0.5">
      <c r="A418" s="341"/>
      <c r="C418" s="448"/>
      <c r="D418" s="448"/>
      <c r="E418" s="448"/>
      <c r="F418" s="448"/>
      <c r="G418" s="448"/>
      <c r="H418" s="448"/>
      <c r="I418" s="448"/>
      <c r="J418" s="448"/>
      <c r="K418" s="448"/>
      <c r="L418" s="448"/>
      <c r="M418" s="448"/>
      <c r="O418" s="345"/>
      <c r="Q418" s="251"/>
      <c r="R418" s="307"/>
    </row>
    <row r="419" spans="1:18" hidden="1" x14ac:dyDescent="0.5">
      <c r="A419" s="341"/>
      <c r="C419" s="448" t="e">
        <f t="shared" ref="C419:M419" ca="1" si="70">IF(OR(C$399=$P$398,C$399=$P$399),C407,NA())</f>
        <v>#N/A</v>
      </c>
      <c r="D419" s="448" t="e">
        <f t="shared" ca="1" si="70"/>
        <v>#N/A</v>
      </c>
      <c r="E419" s="448" t="e">
        <f t="shared" ca="1" si="70"/>
        <v>#N/A</v>
      </c>
      <c r="F419" s="448" t="e">
        <f t="shared" ca="1" si="70"/>
        <v>#N/A</v>
      </c>
      <c r="G419" s="448" t="e">
        <f t="shared" ca="1" si="70"/>
        <v>#N/A</v>
      </c>
      <c r="H419" s="448">
        <f t="shared" ca="1" si="70"/>
        <v>25.9</v>
      </c>
      <c r="I419" s="448" t="e">
        <f t="shared" ca="1" si="70"/>
        <v>#N/A</v>
      </c>
      <c r="J419" s="448" t="e">
        <f t="shared" ca="1" si="70"/>
        <v>#N/A</v>
      </c>
      <c r="K419" s="448" t="e">
        <f t="shared" ca="1" si="70"/>
        <v>#N/A</v>
      </c>
      <c r="L419" s="448" t="e">
        <f t="shared" ca="1" si="70"/>
        <v>#N/A</v>
      </c>
      <c r="M419" s="448">
        <f t="shared" ca="1" si="70"/>
        <v>24.1</v>
      </c>
      <c r="O419" s="345"/>
      <c r="Q419" s="251"/>
      <c r="R419" s="307"/>
    </row>
    <row r="420" spans="1:18" hidden="1" x14ac:dyDescent="0.5">
      <c r="A420" s="316"/>
      <c r="C420" s="448" t="e">
        <f t="shared" ref="C420:M420" ca="1" si="71">IF(OR(C$399=$P$398,C$399=$P$399),C408,NA())</f>
        <v>#N/A</v>
      </c>
      <c r="D420" s="448" t="e">
        <f t="shared" ca="1" si="71"/>
        <v>#N/A</v>
      </c>
      <c r="E420" s="448" t="e">
        <f t="shared" ca="1" si="71"/>
        <v>#N/A</v>
      </c>
      <c r="F420" s="448" t="e">
        <f t="shared" ca="1" si="71"/>
        <v>#N/A</v>
      </c>
      <c r="G420" s="448" t="e">
        <f t="shared" ca="1" si="71"/>
        <v>#N/A</v>
      </c>
      <c r="H420" s="448">
        <f t="shared" ca="1" si="71"/>
        <v>5.0999999999999996</v>
      </c>
      <c r="I420" s="448" t="e">
        <f t="shared" ca="1" si="71"/>
        <v>#N/A</v>
      </c>
      <c r="J420" s="448" t="e">
        <f t="shared" ca="1" si="71"/>
        <v>#N/A</v>
      </c>
      <c r="K420" s="448" t="e">
        <f t="shared" ca="1" si="71"/>
        <v>#N/A</v>
      </c>
      <c r="L420" s="448" t="e">
        <f t="shared" ca="1" si="71"/>
        <v>#N/A</v>
      </c>
      <c r="M420" s="448">
        <f t="shared" ca="1" si="71"/>
        <v>5.2</v>
      </c>
      <c r="O420" s="345"/>
      <c r="P420" s="383"/>
      <c r="R420" s="307"/>
    </row>
    <row r="421" spans="1:18" hidden="1" x14ac:dyDescent="0.5">
      <c r="A421" s="316"/>
      <c r="C421" s="448" t="e">
        <f t="shared" ref="C421:M421" ca="1" si="72">IF(OR(C$399=$P$398,C$399=$P$399),C409,NA())</f>
        <v>#N/A</v>
      </c>
      <c r="D421" s="448" t="e">
        <f t="shared" ca="1" si="72"/>
        <v>#N/A</v>
      </c>
      <c r="E421" s="448" t="e">
        <f t="shared" ca="1" si="72"/>
        <v>#N/A</v>
      </c>
      <c r="F421" s="448" t="e">
        <f t="shared" ca="1" si="72"/>
        <v>#N/A</v>
      </c>
      <c r="G421" s="448" t="e">
        <f t="shared" ca="1" si="72"/>
        <v>#N/A</v>
      </c>
      <c r="H421" s="448">
        <f t="shared" ca="1" si="72"/>
        <v>5.4</v>
      </c>
      <c r="I421" s="448" t="e">
        <f t="shared" ca="1" si="72"/>
        <v>#N/A</v>
      </c>
      <c r="J421" s="448" t="e">
        <f t="shared" ca="1" si="72"/>
        <v>#N/A</v>
      </c>
      <c r="K421" s="448" t="e">
        <f t="shared" ca="1" si="72"/>
        <v>#N/A</v>
      </c>
      <c r="L421" s="448" t="e">
        <f t="shared" ca="1" si="72"/>
        <v>#N/A</v>
      </c>
      <c r="M421" s="448">
        <f t="shared" ca="1" si="72"/>
        <v>6</v>
      </c>
      <c r="O421" s="345"/>
      <c r="P421" s="383"/>
      <c r="R421" s="307"/>
    </row>
    <row r="422" spans="1:18" hidden="1" x14ac:dyDescent="0.5">
      <c r="A422" s="316"/>
      <c r="C422" s="448" t="e">
        <f t="shared" ref="C422:M422" ca="1" si="73">IF(OR(C$399=$P$398,C$399=$P$399),C410,NA())</f>
        <v>#N/A</v>
      </c>
      <c r="D422" s="448" t="e">
        <f t="shared" ca="1" si="73"/>
        <v>#N/A</v>
      </c>
      <c r="E422" s="448" t="e">
        <f t="shared" ca="1" si="73"/>
        <v>#N/A</v>
      </c>
      <c r="F422" s="448" t="e">
        <f t="shared" ca="1" si="73"/>
        <v>#N/A</v>
      </c>
      <c r="G422" s="448" t="e">
        <f t="shared" ca="1" si="73"/>
        <v>#N/A</v>
      </c>
      <c r="H422" s="448">
        <f t="shared" ca="1" si="73"/>
        <v>1.4</v>
      </c>
      <c r="I422" s="448" t="e">
        <f t="shared" ca="1" si="73"/>
        <v>#N/A</v>
      </c>
      <c r="J422" s="448" t="e">
        <f t="shared" ca="1" si="73"/>
        <v>#N/A</v>
      </c>
      <c r="K422" s="448" t="e">
        <f t="shared" ca="1" si="73"/>
        <v>#N/A</v>
      </c>
      <c r="L422" s="448" t="e">
        <f t="shared" ca="1" si="73"/>
        <v>#N/A</v>
      </c>
      <c r="M422" s="448">
        <f t="shared" ca="1" si="73"/>
        <v>1.1000000000000001</v>
      </c>
      <c r="O422" s="345"/>
      <c r="P422" s="383"/>
      <c r="R422" s="307"/>
    </row>
    <row r="423" spans="1:18" hidden="1" x14ac:dyDescent="0.5">
      <c r="C423" s="448" t="e">
        <f t="shared" ref="C423:M423" ca="1" si="74">IF(OR(C$399=$P$398,C$399=$P$399),C411,NA())</f>
        <v>#N/A</v>
      </c>
      <c r="D423" s="448" t="e">
        <f t="shared" ca="1" si="74"/>
        <v>#N/A</v>
      </c>
      <c r="E423" s="448" t="e">
        <f t="shared" ca="1" si="74"/>
        <v>#N/A</v>
      </c>
      <c r="F423" s="448" t="e">
        <f t="shared" ca="1" si="74"/>
        <v>#N/A</v>
      </c>
      <c r="G423" s="448" t="e">
        <f t="shared" ca="1" si="74"/>
        <v>#N/A</v>
      </c>
      <c r="H423" s="448">
        <f t="shared" ca="1" si="74"/>
        <v>20.5</v>
      </c>
      <c r="I423" s="448" t="e">
        <f t="shared" ca="1" si="74"/>
        <v>#N/A</v>
      </c>
      <c r="J423" s="448" t="e">
        <f t="shared" ca="1" si="74"/>
        <v>#N/A</v>
      </c>
      <c r="K423" s="448" t="e">
        <f t="shared" ca="1" si="74"/>
        <v>#N/A</v>
      </c>
      <c r="L423" s="448" t="e">
        <f t="shared" ca="1" si="74"/>
        <v>#N/A</v>
      </c>
      <c r="M423" s="448">
        <f t="shared" ca="1" si="74"/>
        <v>23.1</v>
      </c>
      <c r="O423" s="345"/>
      <c r="P423" s="383"/>
      <c r="R423" s="307"/>
    </row>
    <row r="424" spans="1:18" x14ac:dyDescent="0.5">
      <c r="A424" s="349"/>
      <c r="C424" s="376"/>
      <c r="D424" s="376"/>
      <c r="E424" s="376"/>
      <c r="F424" s="376"/>
      <c r="G424" s="376"/>
      <c r="H424" s="376"/>
      <c r="I424" s="376"/>
      <c r="J424" s="376"/>
      <c r="K424" s="376"/>
      <c r="L424" s="376"/>
      <c r="M424" s="376"/>
      <c r="N424" s="316"/>
      <c r="O424" s="316"/>
      <c r="P424" s="307"/>
      <c r="R424" s="307"/>
    </row>
    <row r="425" spans="1:18" x14ac:dyDescent="0.5">
      <c r="A425" s="449" t="str">
        <f>$B$1&amp;": In Care Rates, by Race and Ethnicity"</f>
        <v>San Mateo: In Care Rates, by Race and Ethnicity</v>
      </c>
      <c r="C425" s="376"/>
      <c r="D425" s="376"/>
      <c r="E425" s="376"/>
      <c r="F425" s="376"/>
      <c r="G425" s="376"/>
      <c r="H425" s="376"/>
      <c r="I425" s="376"/>
      <c r="J425" s="376"/>
      <c r="K425" s="376"/>
      <c r="L425" s="376"/>
      <c r="M425" s="376"/>
      <c r="N425" s="316"/>
      <c r="O425" s="316"/>
      <c r="P425" s="307"/>
      <c r="R425" s="307"/>
    </row>
    <row r="426" spans="1:18" x14ac:dyDescent="0.5">
      <c r="A426" s="449" t="str">
        <f>$B$2&amp;": In Care Rates, by Race and Ethnicity"</f>
        <v>California: In Care Rates, by Race and Ethnicity</v>
      </c>
      <c r="C426" s="376"/>
      <c r="D426" s="376"/>
      <c r="E426" s="376"/>
      <c r="F426" s="376"/>
      <c r="G426" s="376"/>
      <c r="H426" s="376"/>
      <c r="I426" s="376"/>
      <c r="J426" s="376"/>
      <c r="K426" s="376"/>
      <c r="L426" s="376"/>
      <c r="M426" s="376"/>
      <c r="N426" s="316"/>
      <c r="O426" s="316"/>
      <c r="P426" s="307"/>
      <c r="R426" s="307"/>
    </row>
    <row r="427" spans="1:18" x14ac:dyDescent="0.5">
      <c r="A427" s="349"/>
      <c r="C427" s="376"/>
      <c r="D427" s="376"/>
      <c r="E427" s="376"/>
      <c r="F427" s="376"/>
      <c r="G427" s="376"/>
      <c r="H427" s="376"/>
      <c r="I427" s="376"/>
      <c r="J427" s="376"/>
      <c r="K427" s="376"/>
      <c r="L427" s="376"/>
      <c r="M427" s="376"/>
      <c r="N427" s="316"/>
      <c r="O427" s="316"/>
      <c r="P427" s="307"/>
      <c r="R427" s="307"/>
    </row>
    <row r="428" spans="1:18" x14ac:dyDescent="0.5">
      <c r="A428" s="349"/>
      <c r="C428" s="376"/>
      <c r="D428" s="376"/>
      <c r="E428" s="376"/>
      <c r="F428" s="376"/>
      <c r="G428" s="376"/>
      <c r="H428" s="376"/>
      <c r="I428" s="376"/>
      <c r="J428" s="376"/>
      <c r="K428" s="376"/>
      <c r="L428" s="376"/>
      <c r="M428" s="376"/>
      <c r="N428" s="316"/>
      <c r="O428" s="316"/>
      <c r="P428" s="307"/>
      <c r="R428" s="307"/>
    </row>
    <row r="429" spans="1:18" x14ac:dyDescent="0.5">
      <c r="A429" s="349"/>
      <c r="C429" s="376"/>
      <c r="D429" s="376"/>
      <c r="E429" s="376"/>
      <c r="F429" s="376"/>
      <c r="G429" s="376"/>
      <c r="H429" s="376"/>
      <c r="I429" s="376"/>
      <c r="J429" s="376"/>
      <c r="K429" s="376"/>
      <c r="L429" s="376"/>
      <c r="M429" s="376"/>
      <c r="N429" s="316"/>
      <c r="O429" s="316"/>
      <c r="P429" s="307"/>
      <c r="R429" s="307"/>
    </row>
    <row r="430" spans="1:18" x14ac:dyDescent="0.5">
      <c r="A430" s="349"/>
      <c r="C430" s="376"/>
      <c r="D430" s="376"/>
      <c r="E430" s="376"/>
      <c r="F430" s="376"/>
      <c r="G430" s="376"/>
      <c r="H430" s="376"/>
      <c r="I430" s="376"/>
      <c r="J430" s="376"/>
      <c r="K430" s="376"/>
      <c r="L430" s="376"/>
      <c r="M430" s="376"/>
      <c r="N430" s="316"/>
      <c r="O430" s="316"/>
      <c r="P430" s="307"/>
      <c r="R430" s="307"/>
    </row>
    <row r="431" spans="1:18" x14ac:dyDescent="0.5">
      <c r="A431" s="349"/>
      <c r="C431" s="376"/>
      <c r="D431" s="376"/>
      <c r="E431" s="376"/>
      <c r="F431" s="376"/>
      <c r="G431" s="376"/>
      <c r="H431" s="376"/>
      <c r="I431" s="376"/>
      <c r="J431" s="376"/>
      <c r="K431" s="376"/>
      <c r="L431" s="376"/>
      <c r="M431" s="376"/>
      <c r="N431" s="316"/>
      <c r="O431" s="316"/>
      <c r="P431" s="307"/>
      <c r="R431" s="307"/>
    </row>
    <row r="432" spans="1:18" x14ac:dyDescent="0.5">
      <c r="A432" s="349"/>
      <c r="C432" s="376"/>
      <c r="D432" s="376"/>
      <c r="E432" s="376"/>
      <c r="F432" s="376"/>
      <c r="G432" s="376"/>
      <c r="H432" s="376"/>
      <c r="I432" s="376"/>
      <c r="J432" s="376"/>
      <c r="K432" s="376"/>
      <c r="L432" s="376"/>
      <c r="M432" s="376"/>
      <c r="N432" s="316"/>
      <c r="O432" s="316"/>
      <c r="P432" s="307"/>
      <c r="R432" s="307"/>
    </row>
    <row r="433" spans="1:19" x14ac:dyDescent="0.5">
      <c r="A433" s="349"/>
      <c r="C433" s="376"/>
      <c r="D433" s="376"/>
      <c r="E433" s="376"/>
      <c r="F433" s="376"/>
      <c r="G433" s="376"/>
      <c r="H433" s="376"/>
      <c r="I433" s="376"/>
      <c r="J433" s="376"/>
      <c r="K433" s="376"/>
      <c r="L433" s="376"/>
      <c r="M433" s="376"/>
      <c r="N433" s="316"/>
      <c r="O433" s="316"/>
      <c r="P433" s="307"/>
      <c r="R433" s="307"/>
    </row>
    <row r="434" spans="1:19" x14ac:dyDescent="0.5">
      <c r="A434" s="349"/>
      <c r="C434" s="376"/>
      <c r="D434" s="376"/>
      <c r="E434" s="376"/>
      <c r="F434" s="376"/>
      <c r="G434" s="376"/>
      <c r="H434" s="376"/>
      <c r="I434" s="376"/>
      <c r="J434" s="376"/>
      <c r="K434" s="376"/>
      <c r="L434" s="376"/>
      <c r="M434" s="376"/>
      <c r="N434" s="316"/>
      <c r="O434" s="316"/>
      <c r="P434" s="307"/>
      <c r="R434" s="307"/>
    </row>
    <row r="435" spans="1:19" x14ac:dyDescent="0.5">
      <c r="A435" s="349"/>
      <c r="C435" s="376"/>
      <c r="D435" s="376"/>
      <c r="E435" s="376"/>
      <c r="F435" s="376"/>
      <c r="G435" s="376"/>
      <c r="H435" s="376"/>
      <c r="I435" s="376"/>
      <c r="J435" s="376"/>
      <c r="K435" s="376"/>
      <c r="L435" s="376"/>
      <c r="M435" s="376"/>
      <c r="N435" s="316"/>
      <c r="O435" s="316"/>
      <c r="P435" s="307"/>
      <c r="R435" s="307"/>
    </row>
    <row r="436" spans="1:19" x14ac:dyDescent="0.5">
      <c r="A436" s="349"/>
      <c r="C436" s="376"/>
      <c r="D436" s="376"/>
      <c r="E436" s="376"/>
      <c r="F436" s="376"/>
      <c r="G436" s="376"/>
      <c r="H436" s="376"/>
      <c r="I436" s="376"/>
      <c r="J436" s="376"/>
      <c r="K436" s="376"/>
      <c r="L436" s="376"/>
      <c r="M436" s="376"/>
      <c r="N436" s="316"/>
      <c r="O436" s="316"/>
      <c r="P436" s="307"/>
      <c r="R436" s="307"/>
    </row>
    <row r="437" spans="1:19" x14ac:dyDescent="0.5">
      <c r="A437" s="349"/>
      <c r="C437" s="376"/>
      <c r="D437" s="376"/>
      <c r="E437" s="376"/>
      <c r="F437" s="376"/>
      <c r="G437" s="376"/>
      <c r="H437" s="376"/>
      <c r="I437" s="376"/>
      <c r="J437" s="376"/>
      <c r="K437" s="376"/>
      <c r="L437" s="376"/>
      <c r="M437" s="376"/>
      <c r="N437" s="316"/>
      <c r="O437" s="316"/>
      <c r="P437" s="307"/>
      <c r="R437" s="307"/>
    </row>
    <row r="438" spans="1:19" x14ac:dyDescent="0.5">
      <c r="A438" s="349"/>
      <c r="C438" s="376"/>
      <c r="D438" s="376"/>
      <c r="E438" s="376"/>
      <c r="F438" s="376"/>
      <c r="G438" s="376"/>
      <c r="H438" s="376"/>
      <c r="I438" s="376"/>
      <c r="J438" s="376"/>
      <c r="K438" s="376"/>
      <c r="L438" s="376"/>
      <c r="M438" s="376"/>
      <c r="N438" s="316"/>
      <c r="O438" s="316"/>
      <c r="P438" s="307"/>
      <c r="R438" s="307"/>
    </row>
    <row r="439" spans="1:19" x14ac:dyDescent="0.5">
      <c r="A439" s="349"/>
      <c r="C439" s="376"/>
      <c r="D439" s="376"/>
      <c r="E439" s="376"/>
      <c r="F439" s="376"/>
      <c r="G439" s="376"/>
      <c r="H439" s="376"/>
      <c r="I439" s="376"/>
      <c r="J439" s="376"/>
      <c r="K439" s="376"/>
      <c r="L439" s="376"/>
      <c r="M439" s="376"/>
      <c r="N439" s="316"/>
      <c r="O439" s="316"/>
      <c r="P439" s="307"/>
      <c r="R439" s="307"/>
    </row>
    <row r="440" spans="1:19" x14ac:dyDescent="0.5">
      <c r="A440" s="349"/>
      <c r="C440" s="376"/>
      <c r="D440" s="376"/>
      <c r="E440" s="376"/>
      <c r="F440" s="376"/>
      <c r="G440" s="376"/>
      <c r="H440" s="376"/>
      <c r="I440" s="376"/>
      <c r="J440" s="376"/>
      <c r="K440" s="376"/>
      <c r="L440" s="376"/>
      <c r="M440" s="376"/>
      <c r="N440" s="316"/>
      <c r="O440" s="316"/>
      <c r="P440" s="307"/>
      <c r="R440" s="307"/>
    </row>
    <row r="441" spans="1:19" x14ac:dyDescent="0.5">
      <c r="A441" s="349"/>
      <c r="C441" s="376"/>
      <c r="D441" s="376"/>
      <c r="E441" s="376"/>
      <c r="F441" s="376"/>
      <c r="G441" s="376"/>
      <c r="H441" s="376"/>
      <c r="I441" s="376"/>
      <c r="J441" s="376"/>
      <c r="K441" s="376"/>
      <c r="L441" s="376"/>
      <c r="M441" s="376"/>
      <c r="N441" s="316"/>
      <c r="O441" s="316"/>
      <c r="P441" s="307"/>
      <c r="R441" s="307"/>
    </row>
    <row r="442" spans="1:19" x14ac:dyDescent="0.5">
      <c r="A442" s="349"/>
      <c r="C442" s="376"/>
      <c r="D442" s="376"/>
      <c r="E442" s="376"/>
      <c r="F442" s="376"/>
      <c r="G442" s="376"/>
      <c r="H442" s="376"/>
      <c r="I442" s="376"/>
      <c r="J442" s="376"/>
      <c r="K442" s="376"/>
      <c r="L442" s="376"/>
      <c r="M442" s="376"/>
      <c r="N442" s="316"/>
      <c r="O442" s="316"/>
      <c r="P442" s="307"/>
      <c r="R442" s="307"/>
    </row>
    <row r="443" spans="1:19" x14ac:dyDescent="0.5">
      <c r="A443" s="358"/>
      <c r="C443" s="376"/>
      <c r="D443" s="376"/>
      <c r="E443" s="376"/>
      <c r="F443" s="376"/>
      <c r="G443" s="376"/>
      <c r="H443" s="376"/>
      <c r="I443" s="376"/>
      <c r="J443" s="376"/>
      <c r="K443" s="376"/>
      <c r="L443" s="376"/>
      <c r="M443" s="376"/>
      <c r="Q443" s="251"/>
      <c r="R443" s="307"/>
    </row>
    <row r="444" spans="1:19" x14ac:dyDescent="0.5">
      <c r="B444" s="442"/>
      <c r="C444" s="442"/>
      <c r="D444" s="442"/>
      <c r="E444" s="442"/>
      <c r="F444" s="442"/>
      <c r="G444" s="442"/>
      <c r="H444" s="848" t="s">
        <v>459</v>
      </c>
      <c r="I444" s="848"/>
      <c r="J444" s="848"/>
      <c r="K444" s="848"/>
      <c r="L444" s="848"/>
      <c r="M444" s="848"/>
      <c r="N444" s="843" t="s">
        <v>320</v>
      </c>
      <c r="O444" s="844"/>
      <c r="Q444" s="251"/>
      <c r="R444" s="307"/>
    </row>
    <row r="445" spans="1:19" x14ac:dyDescent="0.5">
      <c r="A445" s="450" t="s">
        <v>94</v>
      </c>
      <c r="B445" s="442"/>
      <c r="C445" s="442"/>
      <c r="D445" s="442"/>
      <c r="E445" s="442"/>
      <c r="F445" s="442"/>
      <c r="G445" s="442"/>
      <c r="H445" s="842" t="s">
        <v>319</v>
      </c>
      <c r="I445" s="842"/>
      <c r="J445" s="842"/>
      <c r="K445" s="842"/>
      <c r="L445" s="842"/>
      <c r="M445" s="842"/>
      <c r="N445" s="843" t="s">
        <v>321</v>
      </c>
      <c r="O445" s="844"/>
      <c r="Q445" s="251"/>
      <c r="R445" s="307"/>
    </row>
    <row r="446" spans="1:19" hidden="1" x14ac:dyDescent="0.5">
      <c r="C446" s="307"/>
      <c r="Q446" s="251"/>
      <c r="R446" s="307"/>
    </row>
    <row r="447" spans="1:19" hidden="1" x14ac:dyDescent="0.5">
      <c r="A447" s="772" t="s">
        <v>1707</v>
      </c>
      <c r="B447" s="773"/>
      <c r="C447" s="773"/>
      <c r="D447" s="773"/>
      <c r="E447" s="773"/>
      <c r="F447" s="773"/>
      <c r="G447" s="773"/>
      <c r="H447" s="773"/>
      <c r="I447" s="773"/>
      <c r="J447" s="773"/>
      <c r="K447" s="773"/>
      <c r="L447" s="774"/>
      <c r="Q447" s="251"/>
      <c r="R447" s="307"/>
    </row>
    <row r="448" spans="1:19" hidden="1" x14ac:dyDescent="0.5">
      <c r="A448" s="845" t="s">
        <v>102</v>
      </c>
      <c r="B448" s="846"/>
      <c r="C448" s="846"/>
      <c r="D448" s="846"/>
      <c r="E448" s="846"/>
      <c r="F448" s="846"/>
      <c r="G448" s="846"/>
      <c r="H448" s="846"/>
      <c r="I448" s="846"/>
      <c r="J448" s="846"/>
      <c r="K448" s="846"/>
      <c r="L448" s="847"/>
      <c r="P448" s="321">
        <f ca="1">MATCH($A451,INDIRECT($S448&amp;"Int"),0)-1</f>
        <v>0</v>
      </c>
      <c r="Q448" s="307">
        <f>MATCH(LEFT(S448,LEN(S448)-1),IntervalsNames,0)</f>
        <v>7</v>
      </c>
      <c r="R448" s="307"/>
      <c r="S448" s="307" t="s">
        <v>202</v>
      </c>
    </row>
    <row r="449" spans="1:20" hidden="1" x14ac:dyDescent="0.5">
      <c r="A449" s="451"/>
      <c r="B449" s="451"/>
      <c r="C449" s="451"/>
      <c r="D449" s="451"/>
      <c r="E449" s="451"/>
      <c r="F449" s="451"/>
      <c r="G449" s="451"/>
      <c r="H449" s="451"/>
      <c r="I449" s="451"/>
      <c r="J449" s="451"/>
      <c r="K449" s="451"/>
      <c r="L449" s="451"/>
      <c r="M449" s="316"/>
      <c r="N449" s="316"/>
      <c r="O449" s="320" t="s">
        <v>359</v>
      </c>
      <c r="P449" s="321"/>
      <c r="R449" s="307"/>
      <c r="S449" s="307"/>
    </row>
    <row r="450" spans="1:20" hidden="1" x14ac:dyDescent="0.5">
      <c r="A450" s="251" t="s">
        <v>75</v>
      </c>
      <c r="C450" s="305">
        <f ca="1">YEAR(C451)</f>
        <v>2005</v>
      </c>
      <c r="D450" s="305">
        <f t="shared" ref="D450:M450" ca="1" si="75">YEAR(D451)</f>
        <v>2006</v>
      </c>
      <c r="E450" s="305">
        <f t="shared" ca="1" si="75"/>
        <v>2007</v>
      </c>
      <c r="F450" s="305">
        <f t="shared" ca="1" si="75"/>
        <v>2008</v>
      </c>
      <c r="G450" s="305">
        <f t="shared" ca="1" si="75"/>
        <v>2009</v>
      </c>
      <c r="H450" s="305">
        <f t="shared" ca="1" si="75"/>
        <v>2010</v>
      </c>
      <c r="I450" s="305">
        <f t="shared" ca="1" si="75"/>
        <v>2011</v>
      </c>
      <c r="J450" s="305">
        <f t="shared" ca="1" si="75"/>
        <v>2012</v>
      </c>
      <c r="K450" s="305">
        <f t="shared" ca="1" si="75"/>
        <v>2013</v>
      </c>
      <c r="L450" s="305">
        <f t="shared" ca="1" si="75"/>
        <v>2014</v>
      </c>
      <c r="M450" s="305">
        <f t="shared" ca="1" si="75"/>
        <v>2015</v>
      </c>
      <c r="N450" s="322" t="s">
        <v>558</v>
      </c>
      <c r="O450" s="323">
        <v>2009</v>
      </c>
      <c r="P450" s="324">
        <f ca="1">DATEVALUE(MONTH(C451)&amp;"/"&amp;DAY(C451)&amp;"/"&amp;O450)</f>
        <v>40178</v>
      </c>
      <c r="Q450" s="324"/>
      <c r="R450" s="307"/>
    </row>
    <row r="451" spans="1:20" hidden="1" x14ac:dyDescent="0.5">
      <c r="A451" s="388" t="str">
        <f ca="1">HLOOKUP($E$1,Intervals,Q448,FALSE)</f>
        <v>Jan 1-Dec 31</v>
      </c>
      <c r="B451" s="452" t="s">
        <v>373</v>
      </c>
      <c r="C451" s="573">
        <f ca="1">C247</f>
        <v>38717</v>
      </c>
      <c r="D451" s="573">
        <f t="shared" ref="D451:M451" ca="1" si="76">D247</f>
        <v>39082</v>
      </c>
      <c r="E451" s="573">
        <f t="shared" ca="1" si="76"/>
        <v>39447</v>
      </c>
      <c r="F451" s="573">
        <f t="shared" ca="1" si="76"/>
        <v>39813</v>
      </c>
      <c r="G451" s="573">
        <f t="shared" ca="1" si="76"/>
        <v>40178</v>
      </c>
      <c r="H451" s="573">
        <f t="shared" ca="1" si="76"/>
        <v>40543</v>
      </c>
      <c r="I451" s="573">
        <f t="shared" ca="1" si="76"/>
        <v>40908</v>
      </c>
      <c r="J451" s="573">
        <f t="shared" ca="1" si="76"/>
        <v>41274</v>
      </c>
      <c r="K451" s="573">
        <f t="shared" ca="1" si="76"/>
        <v>41639</v>
      </c>
      <c r="L451" s="573">
        <f t="shared" ca="1" si="76"/>
        <v>42004</v>
      </c>
      <c r="M451" s="573">
        <f t="shared" ca="1" si="76"/>
        <v>42369</v>
      </c>
      <c r="N451" s="324" t="s">
        <v>559</v>
      </c>
      <c r="O451" s="323">
        <v>2014</v>
      </c>
      <c r="P451" s="324">
        <f ca="1">DATEVALUE(MONTH(C451)&amp;"/"&amp;DAY(C451)&amp;"/"&amp;O451)</f>
        <v>42004</v>
      </c>
      <c r="R451" s="307"/>
    </row>
    <row r="452" spans="1:20" hidden="1" x14ac:dyDescent="0.5">
      <c r="A452" s="325"/>
      <c r="B452" s="312"/>
      <c r="C452" s="379"/>
      <c r="D452" s="379"/>
      <c r="E452" s="379"/>
      <c r="F452" s="379"/>
      <c r="G452" s="379"/>
      <c r="H452" s="379"/>
      <c r="I452" s="379"/>
      <c r="J452" s="379"/>
      <c r="K452" s="379"/>
      <c r="L452" s="379"/>
      <c r="M452" s="379"/>
      <c r="N452" s="324"/>
      <c r="O452" s="330" t="s">
        <v>560</v>
      </c>
      <c r="P452" s="307"/>
      <c r="R452" s="307"/>
    </row>
    <row r="453" spans="1:20" hidden="1" x14ac:dyDescent="0.5">
      <c r="A453" s="331"/>
      <c r="B453" s="367" t="str">
        <f>$B$1</f>
        <v>San Mateo</v>
      </c>
      <c r="C453" s="453">
        <f t="array" aca="1" ref="C453:M453" ca="1">IF(INDIRECT(ChartsByTopic!S448&amp;"DisplayCounty1")=".",NA(),INDIRECT(ChartsByTopic!S448&amp;"DisplayCounty1"))</f>
        <v>39.200000000000003</v>
      </c>
      <c r="D453" s="453">
        <f ca="1"/>
        <v>38.5</v>
      </c>
      <c r="E453" s="453">
        <f ca="1"/>
        <v>45.3</v>
      </c>
      <c r="F453" s="453">
        <f ca="1"/>
        <v>46.5</v>
      </c>
      <c r="G453" s="453">
        <f ca="1"/>
        <v>48.8</v>
      </c>
      <c r="H453" s="453">
        <f ca="1"/>
        <v>32.1</v>
      </c>
      <c r="I453" s="453">
        <f ca="1"/>
        <v>33.6</v>
      </c>
      <c r="J453" s="453">
        <f ca="1"/>
        <v>46.6</v>
      </c>
      <c r="K453" s="453">
        <f ca="1"/>
        <v>42.6</v>
      </c>
      <c r="L453" s="453">
        <f ca="1"/>
        <v>47.2</v>
      </c>
      <c r="M453" s="453">
        <f ca="1"/>
        <v>47.9</v>
      </c>
      <c r="O453" s="335">
        <f ca="1">IF(ISERROR(HLOOKUP($P$451,$C$451:$M453,3,FALSE)/HLOOKUP($P$450,$C$451:$M453,3,FALSE)),"N.A.",LOOKUP($P$451,$C$451:$M453)/LOOKUP($P$450,$C$451:$M453)-1)</f>
        <v>-3.2786885245901565E-2</v>
      </c>
      <c r="P453" s="383"/>
      <c r="R453" s="307"/>
      <c r="T453" s="336"/>
    </row>
    <row r="454" spans="1:20" hidden="1" x14ac:dyDescent="0.5">
      <c r="A454" s="331"/>
      <c r="B454" s="367" t="str">
        <f>$B$2</f>
        <v>California</v>
      </c>
      <c r="C454" s="453">
        <f t="array" aca="1" ref="C454:M454" ca="1">IF(INDIRECT(ChartsByTopic!S448&amp;"DisplayCounty2")=".",NA(),INDIRECT(ChartsByTopic!S448&amp;"DisplayCounty2"))</f>
        <v>36.6</v>
      </c>
      <c r="D454" s="453">
        <f ca="1"/>
        <v>37.6</v>
      </c>
      <c r="E454" s="453">
        <f ca="1"/>
        <v>39.5</v>
      </c>
      <c r="F454" s="453">
        <f ca="1"/>
        <v>41.8</v>
      </c>
      <c r="G454" s="453">
        <f ca="1"/>
        <v>42</v>
      </c>
      <c r="H454" s="453">
        <f ca="1"/>
        <v>43.2</v>
      </c>
      <c r="I454" s="453">
        <f ca="1"/>
        <v>40.799999999999997</v>
      </c>
      <c r="J454" s="453">
        <f ca="1"/>
        <v>40.4</v>
      </c>
      <c r="K454" s="453">
        <f ca="1"/>
        <v>37.4</v>
      </c>
      <c r="L454" s="453">
        <f ca="1"/>
        <v>36.200000000000003</v>
      </c>
      <c r="M454" s="453">
        <f ca="1"/>
        <v>36.4</v>
      </c>
      <c r="N454" s="368"/>
      <c r="O454" s="335">
        <f ca="1">IF(ISERROR(HLOOKUP($P$451,$C$451:$M454,4,FALSE)/HLOOKUP($P$450,$C$451:$M454,4,FALSE)),"N.A.",LOOKUP($P$451,$C$451:$M454)/LOOKUP($P$450,$C$451:$M454)-1)</f>
        <v>-0.13809523809523805</v>
      </c>
      <c r="P454" s="383"/>
      <c r="R454" s="307"/>
      <c r="T454" s="336"/>
    </row>
    <row r="455" spans="1:20" hidden="1" x14ac:dyDescent="0.5">
      <c r="A455" s="394"/>
      <c r="B455" s="313"/>
      <c r="C455" s="313"/>
      <c r="D455" s="313"/>
      <c r="E455" s="313"/>
      <c r="F455" s="313"/>
      <c r="G455" s="313"/>
      <c r="H455" s="313"/>
      <c r="I455" s="313"/>
      <c r="J455" s="313"/>
      <c r="K455" s="313"/>
      <c r="L455" s="313"/>
      <c r="M455" s="314"/>
      <c r="N455" s="368"/>
      <c r="P455" s="454"/>
      <c r="R455" s="307"/>
    </row>
    <row r="456" spans="1:20" hidden="1" x14ac:dyDescent="0.5">
      <c r="A456" s="394"/>
      <c r="B456" s="314"/>
      <c r="C456" s="455" t="e">
        <f ca="1">IF(OR(C$451=$P$450,C$451=$P$451),C453,NA())</f>
        <v>#N/A</v>
      </c>
      <c r="D456" s="455" t="e">
        <f t="shared" ref="D456:L456" ca="1" si="77">IF(OR(D$451=$P$450,D$451=$P$451),D453,NA())</f>
        <v>#N/A</v>
      </c>
      <c r="E456" s="455" t="e">
        <f t="shared" ca="1" si="77"/>
        <v>#N/A</v>
      </c>
      <c r="F456" s="455" t="e">
        <f t="shared" ca="1" si="77"/>
        <v>#N/A</v>
      </c>
      <c r="G456" s="455">
        <f t="shared" ca="1" si="77"/>
        <v>48.8</v>
      </c>
      <c r="H456" s="455" t="e">
        <f t="shared" ca="1" si="77"/>
        <v>#N/A</v>
      </c>
      <c r="I456" s="455" t="e">
        <f t="shared" ca="1" si="77"/>
        <v>#N/A</v>
      </c>
      <c r="J456" s="455" t="e">
        <f t="shared" ca="1" si="77"/>
        <v>#N/A</v>
      </c>
      <c r="K456" s="455" t="e">
        <f t="shared" ca="1" si="77"/>
        <v>#N/A</v>
      </c>
      <c r="L456" s="455">
        <f t="shared" ca="1" si="77"/>
        <v>47.2</v>
      </c>
      <c r="M456" s="455" t="e">
        <f ca="1">IF(OR(M$451=$P$450,M$451=$P$451),M453,NA())</f>
        <v>#N/A</v>
      </c>
      <c r="N456" s="339"/>
      <c r="P456" s="454"/>
      <c r="R456" s="307"/>
    </row>
    <row r="457" spans="1:20" hidden="1" x14ac:dyDescent="0.5">
      <c r="A457" s="394"/>
      <c r="B457" s="314"/>
      <c r="C457" s="455" t="e">
        <f t="shared" ref="C457:L457" ca="1" si="78">IF(OR(C$451=$P$450,C$451=$P$451),C454,NA())</f>
        <v>#N/A</v>
      </c>
      <c r="D457" s="455" t="e">
        <f t="shared" ca="1" si="78"/>
        <v>#N/A</v>
      </c>
      <c r="E457" s="455" t="e">
        <f t="shared" ca="1" si="78"/>
        <v>#N/A</v>
      </c>
      <c r="F457" s="455" t="e">
        <f t="shared" ca="1" si="78"/>
        <v>#N/A</v>
      </c>
      <c r="G457" s="455">
        <f t="shared" ca="1" si="78"/>
        <v>42</v>
      </c>
      <c r="H457" s="455" t="e">
        <f t="shared" ca="1" si="78"/>
        <v>#N/A</v>
      </c>
      <c r="I457" s="455" t="e">
        <f t="shared" ca="1" si="78"/>
        <v>#N/A</v>
      </c>
      <c r="J457" s="455" t="e">
        <f t="shared" ca="1" si="78"/>
        <v>#N/A</v>
      </c>
      <c r="K457" s="455" t="e">
        <f t="shared" ca="1" si="78"/>
        <v>#N/A</v>
      </c>
      <c r="L457" s="455">
        <f t="shared" ca="1" si="78"/>
        <v>36.200000000000003</v>
      </c>
      <c r="M457" s="455" t="e">
        <f ca="1">IF(OR(M$451=$P$450,M$451=$P$451),M454,NA())</f>
        <v>#N/A</v>
      </c>
      <c r="N457" s="339"/>
      <c r="P457" s="454"/>
      <c r="R457" s="307"/>
    </row>
    <row r="458" spans="1:20" hidden="1" x14ac:dyDescent="0.5">
      <c r="A458" s="394"/>
      <c r="N458" s="314"/>
      <c r="O458" s="384"/>
      <c r="P458" s="307"/>
      <c r="R458" s="307"/>
    </row>
    <row r="459" spans="1:20" hidden="1" x14ac:dyDescent="0.5">
      <c r="A459" s="456" t="str">
        <f>$B$1 &amp; " and " &amp; $B$2 &amp; ": Median Months to Reunification"</f>
        <v>San Mateo and California: Median Months to Reunification</v>
      </c>
      <c r="N459" s="368"/>
      <c r="O459" s="345"/>
      <c r="P459" s="396"/>
      <c r="R459" s="307"/>
    </row>
    <row r="460" spans="1:20" hidden="1" x14ac:dyDescent="0.5">
      <c r="A460" s="318"/>
      <c r="N460" s="368"/>
      <c r="O460" s="345"/>
      <c r="P460" s="396"/>
      <c r="R460" s="307"/>
    </row>
    <row r="461" spans="1:20" hidden="1" x14ac:dyDescent="0.5">
      <c r="A461" s="318"/>
      <c r="O461" s="314"/>
      <c r="P461" s="307"/>
      <c r="R461" s="307"/>
    </row>
    <row r="462" spans="1:20" hidden="1" x14ac:dyDescent="0.5">
      <c r="A462" s="318"/>
      <c r="P462" s="307"/>
      <c r="R462" s="307"/>
    </row>
    <row r="463" spans="1:20" hidden="1" x14ac:dyDescent="0.5">
      <c r="A463" s="318"/>
      <c r="P463" s="307"/>
      <c r="R463" s="307"/>
    </row>
    <row r="464" spans="1:20" hidden="1" x14ac:dyDescent="0.5">
      <c r="A464" s="318"/>
      <c r="P464" s="307"/>
      <c r="R464" s="307"/>
    </row>
    <row r="465" spans="1:18" hidden="1" x14ac:dyDescent="0.5">
      <c r="A465" s="318"/>
      <c r="P465" s="307"/>
      <c r="R465" s="307"/>
    </row>
    <row r="466" spans="1:18" hidden="1" x14ac:dyDescent="0.5">
      <c r="A466" s="318"/>
      <c r="P466" s="307"/>
      <c r="R466" s="307"/>
    </row>
    <row r="467" spans="1:18" hidden="1" x14ac:dyDescent="0.5">
      <c r="A467" s="318"/>
      <c r="P467" s="307"/>
      <c r="R467" s="307"/>
    </row>
    <row r="468" spans="1:18" hidden="1" x14ac:dyDescent="0.5">
      <c r="A468" s="318"/>
      <c r="P468" s="307"/>
      <c r="R468" s="307"/>
    </row>
    <row r="469" spans="1:18" hidden="1" x14ac:dyDescent="0.5">
      <c r="A469" s="318"/>
      <c r="P469" s="307"/>
      <c r="R469" s="307"/>
    </row>
    <row r="470" spans="1:18" hidden="1" x14ac:dyDescent="0.5">
      <c r="A470" s="318"/>
      <c r="P470" s="307"/>
      <c r="R470" s="307"/>
    </row>
    <row r="471" spans="1:18" hidden="1" x14ac:dyDescent="0.5">
      <c r="A471" s="318"/>
      <c r="P471" s="307"/>
      <c r="R471" s="307"/>
    </row>
    <row r="472" spans="1:18" hidden="1" x14ac:dyDescent="0.5">
      <c r="A472" s="318"/>
      <c r="P472" s="307"/>
      <c r="R472" s="307"/>
    </row>
    <row r="473" spans="1:18" hidden="1" x14ac:dyDescent="0.5">
      <c r="A473" s="318"/>
      <c r="P473" s="307"/>
      <c r="R473" s="307"/>
    </row>
    <row r="474" spans="1:18" hidden="1" x14ac:dyDescent="0.5">
      <c r="A474" s="318"/>
      <c r="P474" s="307"/>
      <c r="R474" s="307"/>
    </row>
    <row r="475" spans="1:18" hidden="1" x14ac:dyDescent="0.5">
      <c r="A475" s="318"/>
      <c r="P475" s="307"/>
      <c r="R475" s="307"/>
    </row>
    <row r="476" spans="1:18" hidden="1" x14ac:dyDescent="0.5">
      <c r="A476" s="318"/>
      <c r="P476" s="307"/>
      <c r="R476" s="307"/>
    </row>
    <row r="477" spans="1:18" hidden="1" x14ac:dyDescent="0.5">
      <c r="A477" s="318"/>
      <c r="P477" s="307"/>
      <c r="R477" s="307"/>
    </row>
    <row r="478" spans="1:18" hidden="1" x14ac:dyDescent="0.5">
      <c r="A478" s="318"/>
      <c r="P478" s="307"/>
      <c r="R478" s="307"/>
    </row>
    <row r="479" spans="1:18" hidden="1" x14ac:dyDescent="0.5">
      <c r="A479" s="318"/>
      <c r="P479" s="307"/>
      <c r="R479" s="307"/>
    </row>
    <row r="480" spans="1:18" hidden="1" x14ac:dyDescent="0.5">
      <c r="A480" s="318"/>
      <c r="P480" s="307"/>
      <c r="R480" s="307"/>
    </row>
    <row r="481" spans="1:19" hidden="1" x14ac:dyDescent="0.5">
      <c r="A481" s="318"/>
      <c r="P481" s="307"/>
      <c r="R481" s="307"/>
    </row>
    <row r="482" spans="1:19" hidden="1" x14ac:dyDescent="0.5">
      <c r="A482" s="318"/>
      <c r="P482" s="307"/>
      <c r="R482" s="307"/>
    </row>
    <row r="483" spans="1:19" hidden="1" x14ac:dyDescent="0.5">
      <c r="A483" s="318"/>
      <c r="P483" s="307"/>
      <c r="R483" s="307"/>
    </row>
    <row r="484" spans="1:19" ht="33" hidden="1" customHeight="1" x14ac:dyDescent="0.5">
      <c r="A484" s="821" t="s">
        <v>488</v>
      </c>
      <c r="B484" s="822"/>
      <c r="C484" s="822"/>
      <c r="D484" s="822"/>
      <c r="E484" s="822"/>
      <c r="F484" s="822"/>
      <c r="G484" s="822"/>
      <c r="H484" s="822"/>
      <c r="I484" s="822"/>
      <c r="J484" s="822"/>
      <c r="K484" s="822"/>
      <c r="L484" s="822"/>
      <c r="M484" s="822"/>
      <c r="N484" s="822"/>
      <c r="O484" s="823"/>
      <c r="P484" s="307"/>
      <c r="R484" s="307"/>
    </row>
    <row r="485" spans="1:19" hidden="1" x14ac:dyDescent="0.5">
      <c r="A485" s="318" t="s">
        <v>360</v>
      </c>
      <c r="I485" s="385"/>
      <c r="J485" s="385"/>
      <c r="K485" s="769" t="s">
        <v>326</v>
      </c>
      <c r="L485" s="770"/>
      <c r="M485" s="770"/>
      <c r="N485" s="770"/>
      <c r="O485" s="771"/>
      <c r="P485" s="307"/>
      <c r="R485" s="307"/>
    </row>
    <row r="486" spans="1:19" hidden="1" x14ac:dyDescent="0.5">
      <c r="A486" s="318"/>
      <c r="P486" s="307"/>
      <c r="R486" s="307"/>
    </row>
    <row r="487" spans="1:19" x14ac:dyDescent="0.5">
      <c r="B487" s="307"/>
      <c r="C487" s="307"/>
      <c r="Q487" s="251"/>
      <c r="R487" s="307"/>
    </row>
    <row r="488" spans="1:19" x14ac:dyDescent="0.5">
      <c r="A488" s="755" t="s">
        <v>1968</v>
      </c>
      <c r="B488" s="756"/>
      <c r="C488" s="756"/>
      <c r="D488" s="756"/>
      <c r="E488" s="756"/>
      <c r="F488" s="756"/>
      <c r="G488" s="756"/>
      <c r="H488" s="756"/>
      <c r="I488" s="756"/>
      <c r="J488" s="756"/>
      <c r="K488" s="756"/>
      <c r="L488" s="756"/>
      <c r="M488" s="757"/>
      <c r="Q488" s="251"/>
      <c r="R488" s="307"/>
    </row>
    <row r="489" spans="1:19" x14ac:dyDescent="0.5">
      <c r="A489" s="831" t="s">
        <v>1969</v>
      </c>
      <c r="B489" s="832"/>
      <c r="C489" s="832"/>
      <c r="D489" s="832"/>
      <c r="E489" s="832"/>
      <c r="F489" s="832"/>
      <c r="G489" s="832"/>
      <c r="H489" s="832"/>
      <c r="I489" s="832"/>
      <c r="J489" s="832"/>
      <c r="K489" s="832"/>
      <c r="L489" s="832"/>
      <c r="M489" s="833"/>
      <c r="P489" s="321">
        <f ca="1">MATCH($A492,INDIRECT($S489&amp;"Int"),0)-1</f>
        <v>0</v>
      </c>
      <c r="Q489" s="307">
        <f>MATCH(LEFT(S489,LEN(S489)-1),IntervalsNames,0)</f>
        <v>81</v>
      </c>
      <c r="R489" s="307"/>
      <c r="S489" s="307" t="s">
        <v>1953</v>
      </c>
    </row>
    <row r="490" spans="1:19" x14ac:dyDescent="0.5">
      <c r="A490" s="654"/>
      <c r="B490" s="654"/>
      <c r="C490" s="656"/>
      <c r="D490" s="656"/>
      <c r="E490" s="656"/>
      <c r="F490" s="656"/>
      <c r="G490" s="656"/>
      <c r="H490" s="656"/>
      <c r="I490" s="656"/>
      <c r="J490" s="656"/>
      <c r="K490" s="656"/>
      <c r="L490" s="656"/>
      <c r="M490" s="656"/>
      <c r="N490" s="316"/>
      <c r="O490" s="320" t="s">
        <v>359</v>
      </c>
      <c r="P490" s="321"/>
      <c r="R490" s="307"/>
      <c r="S490" s="307"/>
    </row>
    <row r="491" spans="1:19" x14ac:dyDescent="0.5">
      <c r="A491" s="251" t="s">
        <v>75</v>
      </c>
      <c r="C491" s="305">
        <f ca="1">YEAR(C492)</f>
        <v>2004</v>
      </c>
      <c r="D491" s="305">
        <f t="shared" ref="D491:L491" ca="1" si="79">YEAR(D492)</f>
        <v>2005</v>
      </c>
      <c r="E491" s="305">
        <f t="shared" ca="1" si="79"/>
        <v>2006</v>
      </c>
      <c r="F491" s="305">
        <f t="shared" ca="1" si="79"/>
        <v>2007</v>
      </c>
      <c r="G491" s="305">
        <f t="shared" ca="1" si="79"/>
        <v>2008</v>
      </c>
      <c r="H491" s="305">
        <f t="shared" ca="1" si="79"/>
        <v>2009</v>
      </c>
      <c r="I491" s="305">
        <f t="shared" ca="1" si="79"/>
        <v>2010</v>
      </c>
      <c r="J491" s="305">
        <f t="shared" ca="1" si="79"/>
        <v>2011</v>
      </c>
      <c r="K491" s="305">
        <f t="shared" ca="1" si="79"/>
        <v>2012</v>
      </c>
      <c r="L491" s="305">
        <f t="shared" ca="1" si="79"/>
        <v>2013</v>
      </c>
      <c r="M491" s="305">
        <f ca="1">IF(ISERROR(YEAR(M492)),"N.A.",YEAR(M492))</f>
        <v>2014</v>
      </c>
      <c r="N491" s="458" t="s">
        <v>558</v>
      </c>
      <c r="O491" s="323">
        <v>2009</v>
      </c>
      <c r="P491" s="324">
        <f ca="1">IF(O491="N.A.",NA(),DATEVALUE(MONTH(C492)&amp;"/"&amp;DAY(C492)&amp;"/"&amp;O491))</f>
        <v>40178</v>
      </c>
      <c r="R491" s="307"/>
    </row>
    <row r="492" spans="1:19" x14ac:dyDescent="0.5">
      <c r="A492" s="325" t="str">
        <f ca="1">HLOOKUP($E$1,Intervals,Q489,FALSE)</f>
        <v>Jan 1-Dec 31</v>
      </c>
      <c r="B492" s="364" t="s">
        <v>373</v>
      </c>
      <c r="C492" s="573">
        <f t="shared" ref="C492:L492" ca="1" si="80">IF(ISERROR(INDEX(INDIRECT($S489&amp;"eD"),2+(COLUMN()-3)*4+VLOOKUP(LEFT($S489,LEN($S489)-1),Offset,17,FALSE))),"",INDEX(INDIRECT($S489&amp;"eD"),2+(COLUMN()-3)*4+VLOOKUP(LEFT($S489,LEN($S489)-1),Offset,17,FALSE)))</f>
        <v>38352</v>
      </c>
      <c r="D492" s="573">
        <f t="shared" ca="1" si="80"/>
        <v>38717</v>
      </c>
      <c r="E492" s="573">
        <f t="shared" ca="1" si="80"/>
        <v>39082</v>
      </c>
      <c r="F492" s="573">
        <f t="shared" ca="1" si="80"/>
        <v>39447</v>
      </c>
      <c r="G492" s="573">
        <f t="shared" ca="1" si="80"/>
        <v>39813</v>
      </c>
      <c r="H492" s="573">
        <f t="shared" ca="1" si="80"/>
        <v>40178</v>
      </c>
      <c r="I492" s="573">
        <f t="shared" ca="1" si="80"/>
        <v>40543</v>
      </c>
      <c r="J492" s="573">
        <f t="shared" ca="1" si="80"/>
        <v>40908</v>
      </c>
      <c r="K492" s="573">
        <f t="shared" ca="1" si="80"/>
        <v>41274</v>
      </c>
      <c r="L492" s="573">
        <f t="shared" ca="1" si="80"/>
        <v>41639</v>
      </c>
      <c r="M492" s="573">
        <f ca="1">IF(ISERROR(INDEX(INDIRECT($S489&amp;"eD"),2+(COLUMN()-3)*4+VLOOKUP(LEFT($S489,LEN($S489)-1),Offset,17,FALSE))),"",INDEX(INDIRECT($S489&amp;"eD"),2+(COLUMN()-3)*4+VLOOKUP(LEFT($S489,LEN($S489)-1),Offset,17,FALSE)))</f>
        <v>42004</v>
      </c>
      <c r="N492" s="459" t="s">
        <v>559</v>
      </c>
      <c r="O492" s="323">
        <v>2014</v>
      </c>
      <c r="P492" s="324">
        <f ca="1">IF(O492="N.A.",NA(),DATEVALUE(MONTH(C492)&amp;"/"&amp;DAY(C492)&amp;"/"&amp;O492))</f>
        <v>42004</v>
      </c>
      <c r="R492" s="307"/>
    </row>
    <row r="493" spans="1:19" x14ac:dyDescent="0.5">
      <c r="A493" s="365"/>
      <c r="B493" s="312"/>
      <c r="C493" s="379"/>
      <c r="D493" s="379"/>
      <c r="E493" s="379"/>
      <c r="F493" s="379"/>
      <c r="G493" s="379"/>
      <c r="H493" s="379"/>
      <c r="I493" s="379"/>
      <c r="J493" s="379"/>
      <c r="K493" s="379"/>
      <c r="L493" s="379"/>
      <c r="M493" s="379"/>
      <c r="N493" s="459"/>
      <c r="O493" s="330" t="s">
        <v>560</v>
      </c>
      <c r="P493" s="307"/>
      <c r="R493" s="307"/>
    </row>
    <row r="494" spans="1:19" x14ac:dyDescent="0.5">
      <c r="A494" s="331"/>
      <c r="B494" s="367" t="str">
        <f>$B$1</f>
        <v>San Mateo</v>
      </c>
      <c r="C494" s="453">
        <f t="array" aca="1" ref="C494:M494" ca="1">IF(INDIRECT(ChartsByTopic!S489&amp;"DisplayCounty1")=".",NA(),INDIRECT(ChartsByTopic!S489&amp;"DisplayCounty1"))</f>
        <v>9.1</v>
      </c>
      <c r="D494" s="453">
        <f ca="1"/>
        <v>9.6</v>
      </c>
      <c r="E494" s="453">
        <f ca="1"/>
        <v>12.7</v>
      </c>
      <c r="F494" s="453">
        <f ca="1"/>
        <v>5.2</v>
      </c>
      <c r="G494" s="453">
        <f ca="1"/>
        <v>7.5</v>
      </c>
      <c r="H494" s="453">
        <f ca="1"/>
        <v>10.4</v>
      </c>
      <c r="I494" s="453">
        <f ca="1"/>
        <v>6.6</v>
      </c>
      <c r="J494" s="453">
        <f ca="1"/>
        <v>8.6999999999999993</v>
      </c>
      <c r="K494" s="453">
        <f ca="1"/>
        <v>8.6</v>
      </c>
      <c r="L494" s="453">
        <f ca="1"/>
        <v>6.2</v>
      </c>
      <c r="M494" s="453">
        <f ca="1"/>
        <v>7.2</v>
      </c>
      <c r="N494" s="308"/>
      <c r="O494" s="335">
        <f ca="1">IF(ISERROR(HLOOKUP($P$492,$C$492:$M494,3,FALSE)/HLOOKUP($P$491,$C$492:$M494,3,FALSE)),"N.A.",HLOOKUP($P$492,$C$492:$M494,3,FALSE)/HLOOKUP($P$491,$C$492:$M494,3,FALSE)-1)</f>
        <v>-0.30769230769230771</v>
      </c>
      <c r="P494" s="541"/>
      <c r="R494" s="307"/>
    </row>
    <row r="495" spans="1:19" x14ac:dyDescent="0.5">
      <c r="A495" s="331"/>
      <c r="B495" s="367" t="str">
        <f>$B$2</f>
        <v>California</v>
      </c>
      <c r="C495" s="453">
        <f t="array" aca="1" ref="C495:M495" ca="1">IF(INDIRECT(ChartsByTopic!S489&amp;"DisplayCounty2")=".",NA(),INDIRECT(ChartsByTopic!S489&amp;"DisplayCounty2"))</f>
        <v>11.7</v>
      </c>
      <c r="D495" s="453">
        <f ca="1"/>
        <v>11.1</v>
      </c>
      <c r="E495" s="453">
        <f ca="1"/>
        <v>10.6</v>
      </c>
      <c r="F495" s="453">
        <f ca="1"/>
        <v>9.9</v>
      </c>
      <c r="G495" s="453">
        <f ca="1"/>
        <v>9.9</v>
      </c>
      <c r="H495" s="453">
        <f ca="1"/>
        <v>10.199999999999999</v>
      </c>
      <c r="I495" s="453">
        <f ca="1"/>
        <v>10.3</v>
      </c>
      <c r="J495" s="453">
        <f ca="1"/>
        <v>10.1</v>
      </c>
      <c r="K495" s="453">
        <f ca="1"/>
        <v>10.4</v>
      </c>
      <c r="L495" s="453">
        <f ca="1"/>
        <v>10.4</v>
      </c>
      <c r="M495" s="453">
        <f ca="1"/>
        <v>9.9</v>
      </c>
      <c r="N495" s="460"/>
      <c r="O495" s="335">
        <f ca="1">IF(ISERROR(HLOOKUP($P$492,$C$492:$M495,4,FALSE)/HLOOKUP($P$491,$C$492:$M495,4,FALSE)),"N.A.",HLOOKUP($P$492,$C$492:$M495,4,FALSE)/HLOOKUP($P$491,$C$492:$M495,4,FALSE)-1)</f>
        <v>-2.9411764705882248E-2</v>
      </c>
      <c r="P495" s="541"/>
      <c r="R495" s="307"/>
    </row>
    <row r="496" spans="1:19" hidden="1" x14ac:dyDescent="0.5">
      <c r="A496" s="394"/>
      <c r="B496" s="313"/>
      <c r="C496" s="313"/>
      <c r="D496" s="313"/>
      <c r="E496" s="313"/>
      <c r="F496" s="313"/>
      <c r="G496" s="313"/>
      <c r="H496" s="313"/>
      <c r="I496" s="313"/>
      <c r="J496" s="313"/>
      <c r="K496" s="313"/>
      <c r="L496" s="313"/>
      <c r="M496" s="313"/>
      <c r="N496" s="308"/>
      <c r="P496" s="307"/>
      <c r="R496" s="307"/>
    </row>
    <row r="497" spans="1:18" hidden="1" x14ac:dyDescent="0.5">
      <c r="A497" s="394"/>
      <c r="B497" s="314"/>
      <c r="C497" s="455" t="e">
        <f t="shared" ref="C497:M497" ca="1" si="81">IF(OR(C$532=$P$531,C$532=$P$532),C494,NA())</f>
        <v>#N/A</v>
      </c>
      <c r="D497" s="455" t="e">
        <f t="shared" ca="1" si="81"/>
        <v>#N/A</v>
      </c>
      <c r="E497" s="455" t="e">
        <f t="shared" ca="1" si="81"/>
        <v>#N/A</v>
      </c>
      <c r="F497" s="455" t="e">
        <f t="shared" ca="1" si="81"/>
        <v>#N/A</v>
      </c>
      <c r="G497" s="455" t="e">
        <f t="shared" ca="1" si="81"/>
        <v>#N/A</v>
      </c>
      <c r="H497" s="455">
        <f t="shared" ca="1" si="81"/>
        <v>10.4</v>
      </c>
      <c r="I497" s="455" t="e">
        <f t="shared" ca="1" si="81"/>
        <v>#N/A</v>
      </c>
      <c r="J497" s="455" t="e">
        <f t="shared" ca="1" si="81"/>
        <v>#N/A</v>
      </c>
      <c r="K497" s="455" t="e">
        <f t="shared" ca="1" si="81"/>
        <v>#N/A</v>
      </c>
      <c r="L497" s="455" t="e">
        <f t="shared" ca="1" si="81"/>
        <v>#N/A</v>
      </c>
      <c r="M497" s="455">
        <f t="shared" ca="1" si="81"/>
        <v>7.2</v>
      </c>
      <c r="N497" s="308"/>
      <c r="P497" s="307"/>
      <c r="R497" s="307"/>
    </row>
    <row r="498" spans="1:18" hidden="1" x14ac:dyDescent="0.5">
      <c r="A498" s="394"/>
      <c r="B498" s="314"/>
      <c r="C498" s="455" t="e">
        <f t="shared" ref="C498:M498" ca="1" si="82">IF(OR(C$532=$P$531,C$532=$P$532),C495,NA())</f>
        <v>#N/A</v>
      </c>
      <c r="D498" s="455" t="e">
        <f t="shared" ca="1" si="82"/>
        <v>#N/A</v>
      </c>
      <c r="E498" s="455" t="e">
        <f t="shared" ca="1" si="82"/>
        <v>#N/A</v>
      </c>
      <c r="F498" s="455" t="e">
        <f t="shared" ca="1" si="82"/>
        <v>#N/A</v>
      </c>
      <c r="G498" s="455" t="e">
        <f t="shared" ca="1" si="82"/>
        <v>#N/A</v>
      </c>
      <c r="H498" s="455">
        <f t="shared" ca="1" si="82"/>
        <v>10.199999999999999</v>
      </c>
      <c r="I498" s="455" t="e">
        <f t="shared" ca="1" si="82"/>
        <v>#N/A</v>
      </c>
      <c r="J498" s="455" t="e">
        <f t="shared" ca="1" si="82"/>
        <v>#N/A</v>
      </c>
      <c r="K498" s="455" t="e">
        <f t="shared" ca="1" si="82"/>
        <v>#N/A</v>
      </c>
      <c r="L498" s="455" t="e">
        <f t="shared" ca="1" si="82"/>
        <v>#N/A</v>
      </c>
      <c r="M498" s="455">
        <f t="shared" ca="1" si="82"/>
        <v>9.9</v>
      </c>
      <c r="N498" s="308"/>
      <c r="P498" s="307"/>
      <c r="R498" s="307"/>
    </row>
    <row r="499" spans="1:18" hidden="1" x14ac:dyDescent="0.5">
      <c r="A499" s="394"/>
      <c r="P499" s="307"/>
      <c r="R499" s="307"/>
    </row>
    <row r="500" spans="1:18" x14ac:dyDescent="0.5">
      <c r="A500" s="456" t="str">
        <f>$B$1 &amp; " and " &amp; $B$2 &amp; ": Percent Recurrence of Maltreatment within Twelve Months"</f>
        <v>San Mateo and California: Percent Recurrence of Maltreatment within Twelve Months</v>
      </c>
      <c r="P500" s="307"/>
      <c r="R500" s="307"/>
    </row>
    <row r="501" spans="1:18" x14ac:dyDescent="0.5">
      <c r="A501" s="318"/>
      <c r="P501" s="307"/>
      <c r="R501" s="307"/>
    </row>
    <row r="502" spans="1:18" x14ac:dyDescent="0.5">
      <c r="A502" s="456"/>
      <c r="P502" s="307"/>
      <c r="R502" s="307"/>
    </row>
    <row r="503" spans="1:18" x14ac:dyDescent="0.5">
      <c r="A503" s="318"/>
      <c r="P503" s="307"/>
      <c r="R503" s="307"/>
    </row>
    <row r="504" spans="1:18" x14ac:dyDescent="0.5">
      <c r="A504" s="318"/>
      <c r="P504" s="307"/>
      <c r="R504" s="307"/>
    </row>
    <row r="505" spans="1:18" x14ac:dyDescent="0.5">
      <c r="A505" s="318"/>
      <c r="P505" s="307"/>
      <c r="R505" s="307"/>
    </row>
    <row r="506" spans="1:18" x14ac:dyDescent="0.5">
      <c r="A506" s="318"/>
      <c r="P506" s="307"/>
      <c r="R506" s="307"/>
    </row>
    <row r="507" spans="1:18" x14ac:dyDescent="0.5">
      <c r="A507" s="318"/>
      <c r="P507" s="307"/>
      <c r="R507" s="307"/>
    </row>
    <row r="508" spans="1:18" x14ac:dyDescent="0.5">
      <c r="A508" s="318"/>
      <c r="P508" s="307"/>
      <c r="R508" s="307"/>
    </row>
    <row r="509" spans="1:18" x14ac:dyDescent="0.5">
      <c r="A509" s="318"/>
      <c r="P509" s="307"/>
      <c r="R509" s="307"/>
    </row>
    <row r="510" spans="1:18" x14ac:dyDescent="0.5">
      <c r="A510" s="318"/>
      <c r="P510" s="307"/>
      <c r="R510" s="307"/>
    </row>
    <row r="511" spans="1:18" x14ac:dyDescent="0.5">
      <c r="A511" s="318"/>
      <c r="P511" s="307"/>
      <c r="R511" s="307"/>
    </row>
    <row r="512" spans="1:18" x14ac:dyDescent="0.5">
      <c r="A512" s="318"/>
      <c r="P512" s="307"/>
      <c r="R512" s="307"/>
    </row>
    <row r="513" spans="1:18" s="316" customFormat="1" x14ac:dyDescent="0.5">
      <c r="A513" s="318"/>
      <c r="B513" s="251"/>
      <c r="C513" s="251"/>
      <c r="D513" s="251"/>
      <c r="E513" s="251"/>
      <c r="F513" s="251"/>
      <c r="G513" s="251"/>
      <c r="H513" s="251"/>
      <c r="I513" s="251"/>
      <c r="J513" s="251"/>
      <c r="K513" s="251"/>
      <c r="L513" s="251"/>
      <c r="M513" s="251"/>
      <c r="N513" s="251"/>
      <c r="O513" s="251"/>
      <c r="P513" s="347"/>
      <c r="Q513" s="347"/>
      <c r="R513" s="347"/>
    </row>
    <row r="514" spans="1:18" s="316" customFormat="1" x14ac:dyDescent="0.5">
      <c r="A514" s="318"/>
      <c r="B514" s="251"/>
      <c r="C514" s="251"/>
      <c r="D514" s="251"/>
      <c r="E514" s="251"/>
      <c r="F514" s="251"/>
      <c r="G514" s="251"/>
      <c r="H514" s="251"/>
      <c r="I514" s="251"/>
      <c r="J514" s="251"/>
      <c r="K514" s="251"/>
      <c r="L514" s="251"/>
      <c r="M514" s="251"/>
      <c r="N514" s="251"/>
      <c r="O514" s="251"/>
      <c r="P514" s="347"/>
      <c r="Q514" s="347"/>
      <c r="R514" s="347"/>
    </row>
    <row r="515" spans="1:18" s="316" customFormat="1" x14ac:dyDescent="0.5">
      <c r="A515" s="318"/>
      <c r="B515" s="251"/>
      <c r="C515" s="251"/>
      <c r="D515" s="251"/>
      <c r="E515" s="251"/>
      <c r="F515" s="251"/>
      <c r="G515" s="251"/>
      <c r="H515" s="251"/>
      <c r="I515" s="251"/>
      <c r="J515" s="251"/>
      <c r="K515" s="251"/>
      <c r="L515" s="251"/>
      <c r="M515" s="251"/>
      <c r="N515" s="251"/>
      <c r="O515" s="251"/>
      <c r="P515" s="347"/>
      <c r="Q515" s="347"/>
      <c r="R515" s="347"/>
    </row>
    <row r="516" spans="1:18" s="316" customFormat="1" x14ac:dyDescent="0.5">
      <c r="A516" s="318"/>
      <c r="B516" s="251"/>
      <c r="C516" s="251"/>
      <c r="D516" s="251"/>
      <c r="E516" s="251"/>
      <c r="F516" s="251"/>
      <c r="G516" s="251"/>
      <c r="H516" s="251"/>
      <c r="I516" s="251"/>
      <c r="J516" s="251"/>
      <c r="K516" s="251"/>
      <c r="L516" s="251"/>
      <c r="M516" s="251"/>
      <c r="N516" s="251"/>
      <c r="O516" s="251"/>
      <c r="P516" s="347"/>
      <c r="Q516" s="347"/>
      <c r="R516" s="347"/>
    </row>
    <row r="517" spans="1:18" s="316" customFormat="1" x14ac:dyDescent="0.5">
      <c r="A517" s="318"/>
      <c r="B517" s="251"/>
      <c r="C517" s="251"/>
      <c r="D517" s="251"/>
      <c r="E517" s="251"/>
      <c r="F517" s="251"/>
      <c r="G517" s="251"/>
      <c r="H517" s="251"/>
      <c r="I517" s="251"/>
      <c r="J517" s="251"/>
      <c r="K517" s="251"/>
      <c r="L517" s="251"/>
      <c r="M517" s="251"/>
      <c r="N517" s="251"/>
      <c r="O517" s="251"/>
      <c r="P517" s="347"/>
      <c r="Q517" s="347"/>
      <c r="R517" s="347"/>
    </row>
    <row r="518" spans="1:18" s="316" customFormat="1" x14ac:dyDescent="0.5">
      <c r="A518" s="318"/>
      <c r="B518" s="251"/>
      <c r="C518" s="251"/>
      <c r="D518" s="251"/>
      <c r="E518" s="251"/>
      <c r="F518" s="251"/>
      <c r="G518" s="251"/>
      <c r="H518" s="251"/>
      <c r="I518" s="251"/>
      <c r="J518" s="251"/>
      <c r="K518" s="251"/>
      <c r="L518" s="251"/>
      <c r="M518" s="251"/>
      <c r="N518" s="251"/>
      <c r="O518" s="251"/>
      <c r="P518" s="347"/>
      <c r="Q518" s="347"/>
      <c r="R518" s="347"/>
    </row>
    <row r="519" spans="1:18" s="316" customFormat="1" x14ac:dyDescent="0.5">
      <c r="A519" s="318"/>
      <c r="B519" s="251"/>
      <c r="C519" s="251"/>
      <c r="D519" s="251"/>
      <c r="E519" s="251"/>
      <c r="F519" s="251"/>
      <c r="G519" s="251"/>
      <c r="H519" s="251"/>
      <c r="I519" s="251"/>
      <c r="J519" s="251"/>
      <c r="K519" s="251"/>
      <c r="L519" s="251"/>
      <c r="M519" s="251"/>
      <c r="N519" s="251"/>
      <c r="O519" s="251"/>
      <c r="P519" s="347"/>
      <c r="Q519" s="347"/>
      <c r="R519" s="347"/>
    </row>
    <row r="520" spans="1:18" s="316" customFormat="1" x14ac:dyDescent="0.5">
      <c r="A520" s="318"/>
      <c r="B520" s="251"/>
      <c r="C520" s="251"/>
      <c r="D520" s="251"/>
      <c r="E520" s="251"/>
      <c r="F520" s="251"/>
      <c r="G520" s="251"/>
      <c r="H520" s="251"/>
      <c r="I520" s="251"/>
      <c r="J520" s="251"/>
      <c r="K520" s="251"/>
      <c r="L520" s="251"/>
      <c r="M520" s="251"/>
      <c r="N520" s="251"/>
      <c r="O520" s="251"/>
      <c r="P520" s="347"/>
      <c r="Q520" s="347"/>
      <c r="R520" s="347"/>
    </row>
    <row r="521" spans="1:18" s="316" customFormat="1" x14ac:dyDescent="0.5">
      <c r="A521" s="318"/>
      <c r="B521" s="251"/>
      <c r="C521" s="251"/>
      <c r="D521" s="251"/>
      <c r="E521" s="251"/>
      <c r="F521" s="251"/>
      <c r="G521" s="251"/>
      <c r="H521" s="251"/>
      <c r="I521" s="251"/>
      <c r="J521" s="251"/>
      <c r="K521" s="251"/>
      <c r="L521" s="251"/>
      <c r="M521" s="251"/>
      <c r="N521" s="251"/>
      <c r="O521" s="251"/>
      <c r="P521" s="347"/>
      <c r="Q521" s="347"/>
      <c r="R521" s="347"/>
    </row>
    <row r="522" spans="1:18" s="316" customFormat="1" x14ac:dyDescent="0.5">
      <c r="A522" s="318"/>
      <c r="B522" s="251"/>
      <c r="C522" s="251"/>
      <c r="D522" s="251"/>
      <c r="E522" s="251"/>
      <c r="F522" s="251"/>
      <c r="G522" s="251"/>
      <c r="H522" s="251"/>
      <c r="I522" s="251"/>
      <c r="J522" s="251"/>
      <c r="K522" s="251"/>
      <c r="L522" s="251"/>
      <c r="M522" s="251"/>
      <c r="N522" s="251"/>
      <c r="O522" s="251"/>
      <c r="P522" s="347"/>
      <c r="Q522" s="347"/>
      <c r="R522" s="347"/>
    </row>
    <row r="523" spans="1:18" s="316" customFormat="1" x14ac:dyDescent="0.5">
      <c r="A523" s="318"/>
      <c r="B523" s="251"/>
      <c r="C523" s="251"/>
      <c r="D523" s="251"/>
      <c r="E523" s="251"/>
      <c r="F523" s="251"/>
      <c r="G523" s="251"/>
      <c r="H523" s="251"/>
      <c r="I523" s="251"/>
      <c r="J523" s="251"/>
      <c r="K523" s="251"/>
      <c r="L523" s="251"/>
      <c r="M523" s="251"/>
      <c r="N523" s="251"/>
      <c r="O523" s="251"/>
      <c r="P523" s="347"/>
      <c r="Q523" s="347"/>
      <c r="R523" s="347"/>
    </row>
    <row r="524" spans="1:18" s="316" customFormat="1" x14ac:dyDescent="0.5">
      <c r="B524" s="251"/>
      <c r="C524" s="251"/>
      <c r="D524" s="251"/>
      <c r="E524" s="251"/>
      <c r="F524" s="251"/>
      <c r="G524" s="251"/>
      <c r="H524" s="251"/>
      <c r="I524" s="251"/>
      <c r="J524" s="251"/>
      <c r="K524" s="251"/>
      <c r="L524" s="251"/>
      <c r="M524" s="251"/>
      <c r="N524" s="251"/>
      <c r="O524" s="251"/>
      <c r="P524" s="347"/>
      <c r="Q524" s="347"/>
      <c r="R524" s="347"/>
    </row>
    <row r="525" spans="1:18" ht="34.25" customHeight="1" x14ac:dyDescent="0.5">
      <c r="A525" s="821" t="s">
        <v>1954</v>
      </c>
      <c r="B525" s="822"/>
      <c r="C525" s="822"/>
      <c r="D525" s="822"/>
      <c r="E525" s="822"/>
      <c r="F525" s="822"/>
      <c r="G525" s="822"/>
      <c r="H525" s="822"/>
      <c r="I525" s="822"/>
      <c r="J525" s="822"/>
      <c r="K525" s="822"/>
      <c r="L525" s="822"/>
      <c r="M525" s="822"/>
      <c r="N525" s="822"/>
      <c r="O525" s="823"/>
      <c r="P525" s="307"/>
      <c r="R525" s="307"/>
    </row>
    <row r="526" spans="1:18" x14ac:dyDescent="0.5">
      <c r="A526" s="318" t="s">
        <v>1955</v>
      </c>
      <c r="I526" s="606"/>
      <c r="K526" s="810" t="s">
        <v>1956</v>
      </c>
      <c r="L526" s="815"/>
      <c r="M526" s="815"/>
      <c r="N526" s="815"/>
      <c r="O526" s="816"/>
      <c r="P526" s="307"/>
      <c r="R526" s="307"/>
    </row>
    <row r="527" spans="1:18" s="314" customFormat="1" ht="8" customHeight="1" x14ac:dyDescent="0.5">
      <c r="A527" s="462"/>
      <c r="P527" s="315"/>
      <c r="Q527" s="315"/>
      <c r="R527" s="315"/>
    </row>
    <row r="528" spans="1:18" x14ac:dyDescent="0.5">
      <c r="A528" s="755" t="s">
        <v>1966</v>
      </c>
      <c r="B528" s="756"/>
      <c r="C528" s="756"/>
      <c r="D528" s="756"/>
      <c r="E528" s="756"/>
      <c r="F528" s="756"/>
      <c r="G528" s="756"/>
      <c r="H528" s="756"/>
      <c r="I528" s="756"/>
      <c r="J528" s="756"/>
      <c r="K528" s="756"/>
      <c r="L528" s="756"/>
      <c r="M528" s="757"/>
      <c r="Q528" s="251"/>
      <c r="R528" s="307"/>
    </row>
    <row r="529" spans="1:19" x14ac:dyDescent="0.5">
      <c r="A529" s="831" t="s">
        <v>1967</v>
      </c>
      <c r="B529" s="832"/>
      <c r="C529" s="832"/>
      <c r="D529" s="832"/>
      <c r="E529" s="832"/>
      <c r="F529" s="832"/>
      <c r="G529" s="832"/>
      <c r="H529" s="832"/>
      <c r="I529" s="832"/>
      <c r="J529" s="832"/>
      <c r="K529" s="832"/>
      <c r="L529" s="832"/>
      <c r="M529" s="833"/>
      <c r="P529" s="321">
        <f ca="1">MATCH($A532,INDIRECT($S529&amp;"Int"),0)-1</f>
        <v>0</v>
      </c>
      <c r="Q529" s="307">
        <f>MATCH(LEFT(S529,LEN(S529)-1),IntervalsNames,0)</f>
        <v>25</v>
      </c>
      <c r="R529" s="307"/>
      <c r="S529" s="307" t="s">
        <v>208</v>
      </c>
    </row>
    <row r="530" spans="1:19" x14ac:dyDescent="0.5">
      <c r="A530" s="457"/>
      <c r="B530" s="457"/>
      <c r="C530" s="457"/>
      <c r="D530" s="457"/>
      <c r="E530" s="457"/>
      <c r="F530" s="457"/>
      <c r="G530" s="457"/>
      <c r="H530" s="457"/>
      <c r="I530" s="457"/>
      <c r="J530" s="457"/>
      <c r="K530" s="457"/>
      <c r="L530" s="457"/>
      <c r="M530" s="457"/>
      <c r="N530" s="316"/>
      <c r="O530" s="320" t="s">
        <v>359</v>
      </c>
      <c r="P530" s="321"/>
      <c r="R530" s="307"/>
      <c r="S530" s="307"/>
    </row>
    <row r="531" spans="1:19" x14ac:dyDescent="0.5">
      <c r="A531" s="251" t="s">
        <v>75</v>
      </c>
      <c r="C531" s="305">
        <f ca="1">YEAR(C532)</f>
        <v>2003</v>
      </c>
      <c r="D531" s="305">
        <f t="shared" ref="D531:L531" ca="1" si="83">YEAR(D532)</f>
        <v>2004</v>
      </c>
      <c r="E531" s="305">
        <f t="shared" ca="1" si="83"/>
        <v>2005</v>
      </c>
      <c r="F531" s="305">
        <f t="shared" ca="1" si="83"/>
        <v>2006</v>
      </c>
      <c r="G531" s="305">
        <f t="shared" ca="1" si="83"/>
        <v>2007</v>
      </c>
      <c r="H531" s="305">
        <f t="shared" ca="1" si="83"/>
        <v>2008</v>
      </c>
      <c r="I531" s="305">
        <f t="shared" ca="1" si="83"/>
        <v>2009</v>
      </c>
      <c r="J531" s="305">
        <f t="shared" ca="1" si="83"/>
        <v>2010</v>
      </c>
      <c r="K531" s="305">
        <f t="shared" ca="1" si="83"/>
        <v>2011</v>
      </c>
      <c r="L531" s="305">
        <f t="shared" ca="1" si="83"/>
        <v>2012</v>
      </c>
      <c r="M531" s="305">
        <f ca="1">IF(ISERROR(YEAR(M532)),"N.A.",YEAR(M532))</f>
        <v>2013</v>
      </c>
      <c r="N531" s="458" t="s">
        <v>558</v>
      </c>
      <c r="O531" s="323">
        <v>2008</v>
      </c>
      <c r="P531" s="324">
        <f ca="1">IF(O531="N.A.",NA(),DATEVALUE(MONTH(C532)&amp;"/"&amp;DAY(C532)&amp;"/"&amp;O531))</f>
        <v>39813</v>
      </c>
      <c r="R531" s="307"/>
    </row>
    <row r="532" spans="1:19" x14ac:dyDescent="0.5">
      <c r="A532" s="325" t="str">
        <f ca="1">HLOOKUP($E$1,Intervals,Q529,FALSE)</f>
        <v>Jan 1-Dec 31</v>
      </c>
      <c r="B532" s="364" t="s">
        <v>373</v>
      </c>
      <c r="C532" s="573">
        <f t="shared" ref="C532:L532" ca="1" si="84">IF(ISERROR(INDEX(INDIRECT($S529&amp;"eD"),2+(COLUMN()-3)*4+VLOOKUP(LEFT($S529,LEN($S529)-1),Offset,17,FALSE))),"",INDEX(INDIRECT($S529&amp;"eD"),2+(COLUMN()-3)*4+VLOOKUP(LEFT($S529,LEN($S529)-1),Offset,17,FALSE)))</f>
        <v>37986</v>
      </c>
      <c r="D532" s="573">
        <f t="shared" ca="1" si="84"/>
        <v>38352</v>
      </c>
      <c r="E532" s="573">
        <f t="shared" ca="1" si="84"/>
        <v>38717</v>
      </c>
      <c r="F532" s="573">
        <f t="shared" ca="1" si="84"/>
        <v>39082</v>
      </c>
      <c r="G532" s="573">
        <f t="shared" ca="1" si="84"/>
        <v>39447</v>
      </c>
      <c r="H532" s="573">
        <f t="shared" ca="1" si="84"/>
        <v>39813</v>
      </c>
      <c r="I532" s="573">
        <f t="shared" ca="1" si="84"/>
        <v>40178</v>
      </c>
      <c r="J532" s="573">
        <f t="shared" ca="1" si="84"/>
        <v>40543</v>
      </c>
      <c r="K532" s="573">
        <f t="shared" ca="1" si="84"/>
        <v>40908</v>
      </c>
      <c r="L532" s="573">
        <f t="shared" ca="1" si="84"/>
        <v>41274</v>
      </c>
      <c r="M532" s="573">
        <f ca="1">IF(ISERROR(INDEX(INDIRECT($S529&amp;"eD"),2+(COLUMN()-3)*4+VLOOKUP(LEFT($S529,LEN($S529)-1),Offset,17,FALSE))),"",INDEX(INDIRECT($S529&amp;"eD"),2+(COLUMN()-3)*4+VLOOKUP(LEFT($S529,LEN($S529)-1),Offset,17,FALSE)))</f>
        <v>41639</v>
      </c>
      <c r="N532" s="459" t="s">
        <v>559</v>
      </c>
      <c r="O532" s="323">
        <v>2013</v>
      </c>
      <c r="P532" s="324">
        <f ca="1">IF(O532="N.A.",NA(),DATEVALUE(MONTH(C532)&amp;"/"&amp;DAY(C532)&amp;"/"&amp;O532))</f>
        <v>41639</v>
      </c>
      <c r="R532" s="307"/>
    </row>
    <row r="533" spans="1:19" x14ac:dyDescent="0.5">
      <c r="A533" s="365"/>
      <c r="B533" s="312"/>
      <c r="C533" s="379"/>
      <c r="D533" s="379"/>
      <c r="E533" s="379"/>
      <c r="F533" s="379"/>
      <c r="G533" s="379"/>
      <c r="H533" s="379"/>
      <c r="I533" s="379"/>
      <c r="J533" s="379"/>
      <c r="K533" s="379"/>
      <c r="L533" s="379"/>
      <c r="M533" s="379"/>
      <c r="N533" s="459"/>
      <c r="O533" s="330" t="s">
        <v>560</v>
      </c>
      <c r="P533" s="307"/>
      <c r="R533" s="307"/>
    </row>
    <row r="534" spans="1:19" x14ac:dyDescent="0.5">
      <c r="A534" s="331"/>
      <c r="B534" s="367" t="str">
        <f>$B$1</f>
        <v>San Mateo</v>
      </c>
      <c r="C534" s="453">
        <f t="array" aca="1" ref="C534:M534" ca="1">IF(INDIRECT(ChartsByTopic!S529&amp;"DisplayCounty1")=".",NA(),INDIRECT(ChartsByTopic!S529&amp;"DisplayCounty1"))</f>
        <v>14.6</v>
      </c>
      <c r="D534" s="453">
        <f ca="1"/>
        <v>20.8</v>
      </c>
      <c r="E534" s="453">
        <f ca="1"/>
        <v>18.899999999999999</v>
      </c>
      <c r="F534" s="453">
        <f ca="1"/>
        <v>10</v>
      </c>
      <c r="G534" s="453">
        <f ca="1"/>
        <v>16.5</v>
      </c>
      <c r="H534" s="453">
        <f ca="1"/>
        <v>10.7</v>
      </c>
      <c r="I534" s="453">
        <f ca="1"/>
        <v>14.7</v>
      </c>
      <c r="J534" s="453">
        <f ca="1"/>
        <v>17.600000000000001</v>
      </c>
      <c r="K534" s="453">
        <f ca="1"/>
        <v>9.1</v>
      </c>
      <c r="L534" s="453">
        <f ca="1"/>
        <v>4.2</v>
      </c>
      <c r="M534" s="453">
        <f ca="1"/>
        <v>21.3</v>
      </c>
      <c r="N534" s="308"/>
      <c r="O534" s="335">
        <f ca="1">IF(ISERROR(HLOOKUP($P$532,$C$532:$M5039,3,FALSE)/HLOOKUP($P$531,$C$532:$M534,3,FALSE)),"N.A.",LOOKUP($P$532,$C$532:$M534)/LOOKUP($P$531,$C$532:$M534)-1)</f>
        <v>0.99065420560747675</v>
      </c>
      <c r="P534" s="307"/>
      <c r="R534" s="307"/>
    </row>
    <row r="535" spans="1:19" x14ac:dyDescent="0.5">
      <c r="A535" s="331"/>
      <c r="B535" s="367" t="str">
        <f>$B$2</f>
        <v>California</v>
      </c>
      <c r="C535" s="453">
        <f t="array" aca="1" ref="C535:M535" ca="1">IF(INDIRECT(ChartsByTopic!S529&amp;"DisplayCounty2")=".",NA(),INDIRECT(ChartsByTopic!S529&amp;"DisplayCounty2"))</f>
        <v>12.4</v>
      </c>
      <c r="D535" s="453">
        <f ca="1"/>
        <v>14</v>
      </c>
      <c r="E535" s="453">
        <f ca="1"/>
        <v>13.9</v>
      </c>
      <c r="F535" s="453">
        <f ca="1"/>
        <v>12.4</v>
      </c>
      <c r="G535" s="453">
        <f ca="1"/>
        <v>11.5</v>
      </c>
      <c r="H535" s="453">
        <f ca="1"/>
        <v>12.4</v>
      </c>
      <c r="I535" s="453">
        <f ca="1"/>
        <v>11.5</v>
      </c>
      <c r="J535" s="453">
        <f ca="1"/>
        <v>12.1</v>
      </c>
      <c r="K535" s="453">
        <f ca="1"/>
        <v>12</v>
      </c>
      <c r="L535" s="453">
        <f ca="1"/>
        <v>11.2</v>
      </c>
      <c r="M535" s="453">
        <f ca="1"/>
        <v>11.3</v>
      </c>
      <c r="N535" s="460"/>
      <c r="O535" s="335">
        <f ca="1">IF(ISERROR(HLOOKUP($P$532,$C$532:$M535,4,FALSE)/HLOOKUP($P$531,$C$532:$M535,4,FALSE)),"N.A.",LOOKUP($P$532,$C$532:$M535)/LOOKUP($P$531,$C$532:$M535)-1)</f>
        <v>-8.870967741935476E-2</v>
      </c>
      <c r="P535" s="307"/>
      <c r="R535" s="307"/>
    </row>
    <row r="536" spans="1:19" x14ac:dyDescent="0.5">
      <c r="A536" s="394"/>
      <c r="B536" s="313"/>
      <c r="C536" s="313"/>
      <c r="D536" s="313"/>
      <c r="E536" s="313"/>
      <c r="F536" s="313"/>
      <c r="G536" s="313"/>
      <c r="H536" s="313"/>
      <c r="I536" s="313"/>
      <c r="J536" s="313"/>
      <c r="K536" s="313"/>
      <c r="L536" s="313"/>
      <c r="M536" s="313"/>
      <c r="N536" s="308"/>
      <c r="P536" s="307"/>
      <c r="R536" s="307"/>
    </row>
    <row r="537" spans="1:19" hidden="1" x14ac:dyDescent="0.5">
      <c r="A537" s="394"/>
      <c r="B537" s="314"/>
      <c r="C537" s="455" t="e">
        <f ca="1">IF(OR(C$532=$P$531,C$532=$P$532),C534,NA())</f>
        <v>#N/A</v>
      </c>
      <c r="D537" s="455" t="e">
        <f t="shared" ref="D537:K537" ca="1" si="85">IF(OR(D$532=$P$531,D$532=$P$532),D534,NA())</f>
        <v>#N/A</v>
      </c>
      <c r="E537" s="455" t="e">
        <f t="shared" ca="1" si="85"/>
        <v>#N/A</v>
      </c>
      <c r="F537" s="455" t="e">
        <f t="shared" ca="1" si="85"/>
        <v>#N/A</v>
      </c>
      <c r="G537" s="455" t="e">
        <f t="shared" ca="1" si="85"/>
        <v>#N/A</v>
      </c>
      <c r="H537" s="455">
        <f t="shared" ca="1" si="85"/>
        <v>10.7</v>
      </c>
      <c r="I537" s="455" t="e">
        <f t="shared" ca="1" si="85"/>
        <v>#N/A</v>
      </c>
      <c r="J537" s="455" t="e">
        <f t="shared" ca="1" si="85"/>
        <v>#N/A</v>
      </c>
      <c r="K537" s="455" t="e">
        <f t="shared" ca="1" si="85"/>
        <v>#N/A</v>
      </c>
      <c r="L537" s="455" t="e">
        <f ca="1">IF(OR(L$532=$P$531,L$532=$P$532),L534,NA())</f>
        <v>#N/A</v>
      </c>
      <c r="M537" s="455">
        <f ca="1">IF(OR(M$532=$P$531,M$532=$P$532),M534,NA())</f>
        <v>21.3</v>
      </c>
      <c r="N537" s="308"/>
      <c r="P537" s="307"/>
      <c r="R537" s="307"/>
    </row>
    <row r="538" spans="1:19" hidden="1" x14ac:dyDescent="0.5">
      <c r="A538" s="394"/>
      <c r="B538" s="314"/>
      <c r="C538" s="455" t="e">
        <f t="shared" ref="C538:K538" ca="1" si="86">IF(OR(C$532=$P$531,C$532=$P$532),C535,NA())</f>
        <v>#N/A</v>
      </c>
      <c r="D538" s="455" t="e">
        <f t="shared" ca="1" si="86"/>
        <v>#N/A</v>
      </c>
      <c r="E538" s="455" t="e">
        <f t="shared" ca="1" si="86"/>
        <v>#N/A</v>
      </c>
      <c r="F538" s="455" t="e">
        <f t="shared" ca="1" si="86"/>
        <v>#N/A</v>
      </c>
      <c r="G538" s="455" t="e">
        <f t="shared" ca="1" si="86"/>
        <v>#N/A</v>
      </c>
      <c r="H538" s="455">
        <f t="shared" ca="1" si="86"/>
        <v>12.4</v>
      </c>
      <c r="I538" s="455" t="e">
        <f t="shared" ca="1" si="86"/>
        <v>#N/A</v>
      </c>
      <c r="J538" s="455" t="e">
        <f t="shared" ca="1" si="86"/>
        <v>#N/A</v>
      </c>
      <c r="K538" s="455" t="e">
        <f t="shared" ca="1" si="86"/>
        <v>#N/A</v>
      </c>
      <c r="L538" s="455" t="e">
        <f ca="1">IF(OR(L$532=$P$531,L$532=$P$532),L535,NA())</f>
        <v>#N/A</v>
      </c>
      <c r="M538" s="455">
        <f ca="1">IF(OR(M$532=$P$531,M$532=$P$532),M535,NA())</f>
        <v>11.3</v>
      </c>
      <c r="N538" s="308"/>
      <c r="P538" s="307"/>
      <c r="R538" s="307"/>
    </row>
    <row r="539" spans="1:19" hidden="1" x14ac:dyDescent="0.5">
      <c r="A539" s="394"/>
      <c r="P539" s="307"/>
      <c r="R539" s="307"/>
    </row>
    <row r="540" spans="1:19" ht="8" customHeight="1" x14ac:dyDescent="0.5">
      <c r="A540" s="461" t="str">
        <f>$B$1 &amp; " and " &amp; $B$2 &amp; ": Percent with Re-entries within Twelve Months"</f>
        <v>San Mateo and California: Percent with Re-entries within Twelve Months</v>
      </c>
      <c r="P540" s="307"/>
      <c r="R540" s="307"/>
    </row>
    <row r="541" spans="1:19" x14ac:dyDescent="0.5">
      <c r="A541" s="318"/>
      <c r="P541" s="307"/>
      <c r="R541" s="307"/>
    </row>
    <row r="542" spans="1:19" x14ac:dyDescent="0.5">
      <c r="A542" s="456" t="str">
        <f>$B$1 &amp; " and " &amp; $B$2 &amp; ": Percent Reentering in Less than Twelve Months"</f>
        <v>San Mateo and California: Percent Reentering in Less than Twelve Months</v>
      </c>
      <c r="P542" s="307"/>
      <c r="R542" s="307"/>
    </row>
    <row r="543" spans="1:19" x14ac:dyDescent="0.5">
      <c r="A543" s="318"/>
      <c r="P543" s="307"/>
      <c r="R543" s="307"/>
    </row>
    <row r="544" spans="1:19" x14ac:dyDescent="0.5">
      <c r="A544" s="318"/>
      <c r="P544" s="307"/>
      <c r="R544" s="307"/>
    </row>
    <row r="545" spans="1:18" x14ac:dyDescent="0.5">
      <c r="A545" s="318"/>
      <c r="P545" s="307"/>
      <c r="R545" s="307"/>
    </row>
    <row r="546" spans="1:18" x14ac:dyDescent="0.5">
      <c r="A546" s="318"/>
      <c r="P546" s="307"/>
      <c r="R546" s="307"/>
    </row>
    <row r="547" spans="1:18" x14ac:dyDescent="0.5">
      <c r="A547" s="318"/>
      <c r="P547" s="307"/>
      <c r="R547" s="307"/>
    </row>
    <row r="548" spans="1:18" x14ac:dyDescent="0.5">
      <c r="A548" s="318"/>
      <c r="P548" s="307"/>
      <c r="R548" s="307"/>
    </row>
    <row r="549" spans="1:18" x14ac:dyDescent="0.5">
      <c r="A549" s="318"/>
      <c r="P549" s="307"/>
      <c r="R549" s="307"/>
    </row>
    <row r="550" spans="1:18" x14ac:dyDescent="0.5">
      <c r="A550" s="318"/>
      <c r="P550" s="307"/>
      <c r="R550" s="307"/>
    </row>
    <row r="551" spans="1:18" x14ac:dyDescent="0.5">
      <c r="A551" s="318"/>
      <c r="P551" s="307"/>
      <c r="R551" s="307"/>
    </row>
    <row r="552" spans="1:18" x14ac:dyDescent="0.5">
      <c r="A552" s="318"/>
      <c r="P552" s="307"/>
      <c r="R552" s="307"/>
    </row>
    <row r="553" spans="1:18" s="316" customFormat="1" x14ac:dyDescent="0.5">
      <c r="A553" s="318"/>
      <c r="B553" s="251"/>
      <c r="C553" s="251"/>
      <c r="D553" s="251"/>
      <c r="E553" s="251"/>
      <c r="F553" s="251"/>
      <c r="G553" s="251"/>
      <c r="H553" s="251"/>
      <c r="I553" s="251"/>
      <c r="J553" s="251"/>
      <c r="K553" s="251"/>
      <c r="L553" s="251"/>
      <c r="M553" s="251"/>
      <c r="N553" s="251"/>
      <c r="O553" s="251"/>
      <c r="P553" s="347"/>
      <c r="Q553" s="347"/>
      <c r="R553" s="347"/>
    </row>
    <row r="554" spans="1:18" s="316" customFormat="1" x14ac:dyDescent="0.5">
      <c r="A554" s="318"/>
      <c r="B554" s="251"/>
      <c r="C554" s="251"/>
      <c r="D554" s="251"/>
      <c r="E554" s="251"/>
      <c r="F554" s="251"/>
      <c r="G554" s="251"/>
      <c r="H554" s="251"/>
      <c r="I554" s="251"/>
      <c r="J554" s="251"/>
      <c r="K554" s="251"/>
      <c r="L554" s="251"/>
      <c r="M554" s="251"/>
      <c r="N554" s="251"/>
      <c r="O554" s="251"/>
      <c r="P554" s="347"/>
      <c r="Q554" s="347"/>
      <c r="R554" s="347"/>
    </row>
    <row r="555" spans="1:18" s="316" customFormat="1" x14ac:dyDescent="0.5">
      <c r="A555" s="318"/>
      <c r="B555" s="251"/>
      <c r="C555" s="251"/>
      <c r="D555" s="251"/>
      <c r="E555" s="251"/>
      <c r="F555" s="251"/>
      <c r="G555" s="251"/>
      <c r="H555" s="251"/>
      <c r="I555" s="251"/>
      <c r="J555" s="251"/>
      <c r="K555" s="251"/>
      <c r="L555" s="251"/>
      <c r="M555" s="251"/>
      <c r="N555" s="251"/>
      <c r="O555" s="251"/>
      <c r="P555" s="347"/>
      <c r="Q555" s="347"/>
      <c r="R555" s="347"/>
    </row>
    <row r="556" spans="1:18" s="316" customFormat="1" x14ac:dyDescent="0.5">
      <c r="A556" s="318"/>
      <c r="B556" s="251"/>
      <c r="C556" s="251"/>
      <c r="D556" s="251"/>
      <c r="E556" s="251"/>
      <c r="F556" s="251"/>
      <c r="G556" s="251"/>
      <c r="H556" s="251"/>
      <c r="I556" s="251"/>
      <c r="J556" s="251"/>
      <c r="K556" s="251"/>
      <c r="L556" s="251"/>
      <c r="M556" s="251"/>
      <c r="N556" s="251"/>
      <c r="O556" s="251"/>
      <c r="P556" s="347"/>
      <c r="Q556" s="347"/>
      <c r="R556" s="347"/>
    </row>
    <row r="557" spans="1:18" s="316" customFormat="1" x14ac:dyDescent="0.5">
      <c r="A557" s="318"/>
      <c r="B557" s="251"/>
      <c r="C557" s="251"/>
      <c r="D557" s="251"/>
      <c r="E557" s="251"/>
      <c r="F557" s="251"/>
      <c r="G557" s="251"/>
      <c r="H557" s="251"/>
      <c r="I557" s="251"/>
      <c r="J557" s="251"/>
      <c r="K557" s="251"/>
      <c r="L557" s="251"/>
      <c r="M557" s="251"/>
      <c r="N557" s="251"/>
      <c r="O557" s="251"/>
      <c r="P557" s="347"/>
      <c r="Q557" s="347"/>
      <c r="R557" s="347"/>
    </row>
    <row r="558" spans="1:18" s="316" customFormat="1" x14ac:dyDescent="0.5">
      <c r="A558" s="318"/>
      <c r="B558" s="251"/>
      <c r="C558" s="251"/>
      <c r="D558" s="251"/>
      <c r="E558" s="251"/>
      <c r="F558" s="251"/>
      <c r="G558" s="251"/>
      <c r="H558" s="251"/>
      <c r="I558" s="251"/>
      <c r="J558" s="251"/>
      <c r="K558" s="251"/>
      <c r="L558" s="251"/>
      <c r="M558" s="251"/>
      <c r="N558" s="251"/>
      <c r="O558" s="251"/>
      <c r="P558" s="347"/>
      <c r="Q558" s="347"/>
      <c r="R558" s="347"/>
    </row>
    <row r="559" spans="1:18" s="316" customFormat="1" x14ac:dyDescent="0.5">
      <c r="A559" s="318"/>
      <c r="B559" s="251"/>
      <c r="C559" s="251"/>
      <c r="D559" s="251"/>
      <c r="E559" s="251"/>
      <c r="F559" s="251"/>
      <c r="G559" s="251"/>
      <c r="H559" s="251"/>
      <c r="I559" s="251"/>
      <c r="J559" s="251"/>
      <c r="K559" s="251"/>
      <c r="L559" s="251"/>
      <c r="M559" s="251"/>
      <c r="N559" s="251"/>
      <c r="O559" s="251"/>
      <c r="P559" s="347"/>
      <c r="Q559" s="347"/>
      <c r="R559" s="347"/>
    </row>
    <row r="560" spans="1:18" s="316" customFormat="1" x14ac:dyDescent="0.5">
      <c r="A560" s="318"/>
      <c r="B560" s="251"/>
      <c r="C560" s="251"/>
      <c r="D560" s="251"/>
      <c r="E560" s="251"/>
      <c r="F560" s="251"/>
      <c r="G560" s="251"/>
      <c r="H560" s="251"/>
      <c r="I560" s="251"/>
      <c r="J560" s="251"/>
      <c r="K560" s="251"/>
      <c r="L560" s="251"/>
      <c r="M560" s="251"/>
      <c r="N560" s="251"/>
      <c r="O560" s="251"/>
      <c r="P560" s="347"/>
      <c r="Q560" s="347"/>
      <c r="R560" s="347"/>
    </row>
    <row r="561" spans="1:19" s="316" customFormat="1" x14ac:dyDescent="0.5">
      <c r="A561" s="318"/>
      <c r="B561" s="251"/>
      <c r="C561" s="251"/>
      <c r="D561" s="251"/>
      <c r="E561" s="251"/>
      <c r="F561" s="251"/>
      <c r="G561" s="251"/>
      <c r="H561" s="251"/>
      <c r="I561" s="251"/>
      <c r="J561" s="251"/>
      <c r="K561" s="251"/>
      <c r="L561" s="251"/>
      <c r="M561" s="251"/>
      <c r="N561" s="251"/>
      <c r="O561" s="251"/>
      <c r="P561" s="347"/>
      <c r="Q561" s="347"/>
      <c r="R561" s="347"/>
    </row>
    <row r="562" spans="1:19" s="316" customFormat="1" x14ac:dyDescent="0.5">
      <c r="A562" s="318"/>
      <c r="B562" s="251"/>
      <c r="C562" s="251"/>
      <c r="D562" s="251"/>
      <c r="E562" s="251"/>
      <c r="F562" s="251"/>
      <c r="G562" s="251"/>
      <c r="H562" s="251"/>
      <c r="I562" s="251"/>
      <c r="J562" s="251"/>
      <c r="K562" s="251"/>
      <c r="L562" s="251"/>
      <c r="M562" s="251"/>
      <c r="N562" s="251"/>
      <c r="O562" s="251"/>
      <c r="P562" s="347"/>
      <c r="Q562" s="347"/>
      <c r="R562" s="347"/>
    </row>
    <row r="563" spans="1:19" s="316" customFormat="1" x14ac:dyDescent="0.5">
      <c r="A563" s="318"/>
      <c r="B563" s="251"/>
      <c r="C563" s="251"/>
      <c r="D563" s="251"/>
      <c r="E563" s="251"/>
      <c r="F563" s="251"/>
      <c r="G563" s="251"/>
      <c r="H563" s="251"/>
      <c r="I563" s="251"/>
      <c r="J563" s="251"/>
      <c r="K563" s="251"/>
      <c r="L563" s="251"/>
      <c r="M563" s="251"/>
      <c r="N563" s="251"/>
      <c r="O563" s="251"/>
      <c r="P563" s="347"/>
      <c r="Q563" s="347"/>
      <c r="R563" s="347"/>
    </row>
    <row r="564" spans="1:19" s="316" customFormat="1" x14ac:dyDescent="0.5">
      <c r="B564" s="251"/>
      <c r="C564" s="251"/>
      <c r="D564" s="251"/>
      <c r="E564" s="251"/>
      <c r="F564" s="251"/>
      <c r="G564" s="251"/>
      <c r="H564" s="251"/>
      <c r="I564" s="251"/>
      <c r="J564" s="251"/>
      <c r="K564" s="251"/>
      <c r="L564" s="251"/>
      <c r="M564" s="251"/>
      <c r="N564" s="251"/>
      <c r="O564" s="251"/>
      <c r="P564" s="347"/>
      <c r="Q564" s="347"/>
      <c r="R564" s="347"/>
    </row>
    <row r="565" spans="1:19" x14ac:dyDescent="0.5">
      <c r="A565" s="821" t="s">
        <v>2249</v>
      </c>
      <c r="B565" s="822"/>
      <c r="C565" s="822"/>
      <c r="D565" s="822"/>
      <c r="E565" s="822"/>
      <c r="F565" s="822"/>
      <c r="G565" s="822"/>
      <c r="H565" s="822"/>
      <c r="I565" s="822"/>
      <c r="J565" s="822"/>
      <c r="K565" s="822"/>
      <c r="L565" s="822"/>
      <c r="M565" s="822"/>
      <c r="N565" s="822"/>
      <c r="O565" s="823"/>
      <c r="P565" s="307"/>
      <c r="R565" s="307"/>
    </row>
    <row r="566" spans="1:19" x14ac:dyDescent="0.5">
      <c r="A566" s="251" t="s">
        <v>2250</v>
      </c>
      <c r="P566" s="307"/>
      <c r="R566" s="307"/>
    </row>
    <row r="567" spans="1:19" s="314" customFormat="1" x14ac:dyDescent="0.5">
      <c r="A567" s="318" t="s">
        <v>360</v>
      </c>
      <c r="B567" s="251"/>
      <c r="C567" s="251"/>
      <c r="D567" s="251"/>
      <c r="E567" s="251"/>
      <c r="F567" s="251"/>
      <c r="G567" s="251"/>
      <c r="H567" s="251"/>
      <c r="I567" s="606"/>
      <c r="J567" s="251"/>
      <c r="K567" s="810" t="s">
        <v>1965</v>
      </c>
      <c r="L567" s="815"/>
      <c r="M567" s="815"/>
      <c r="N567" s="815"/>
      <c r="O567" s="816"/>
      <c r="P567" s="315"/>
      <c r="Q567" s="315"/>
      <c r="R567" s="315"/>
    </row>
    <row r="568" spans="1:19" hidden="1" x14ac:dyDescent="0.5">
      <c r="A568" s="772" t="s">
        <v>1708</v>
      </c>
      <c r="B568" s="773"/>
      <c r="C568" s="773"/>
      <c r="D568" s="773"/>
      <c r="E568" s="773"/>
      <c r="F568" s="773"/>
      <c r="G568" s="773"/>
      <c r="H568" s="773"/>
      <c r="I568" s="773"/>
      <c r="J568" s="773"/>
      <c r="K568" s="773"/>
      <c r="L568" s="774"/>
      <c r="Q568" s="251"/>
      <c r="R568" s="307"/>
    </row>
    <row r="569" spans="1:19" hidden="1" x14ac:dyDescent="0.5">
      <c r="A569" s="828" t="s">
        <v>103</v>
      </c>
      <c r="B569" s="829"/>
      <c r="C569" s="829"/>
      <c r="D569" s="829"/>
      <c r="E569" s="829"/>
      <c r="F569" s="829"/>
      <c r="G569" s="829"/>
      <c r="H569" s="829"/>
      <c r="I569" s="829"/>
      <c r="J569" s="829"/>
      <c r="K569" s="829"/>
      <c r="L569" s="830"/>
      <c r="P569" s="321">
        <f ca="1">MATCH($A572,INDIRECT($S569&amp;"Int"),0)-1</f>
        <v>0</v>
      </c>
      <c r="Q569" s="307">
        <f>MATCH(LEFT(S569,LEN(S569)-1),IntervalsNames,0)</f>
        <v>8</v>
      </c>
      <c r="R569" s="307"/>
      <c r="S569" s="307" t="s">
        <v>203</v>
      </c>
    </row>
    <row r="570" spans="1:19" hidden="1" x14ac:dyDescent="0.5">
      <c r="A570" s="451"/>
      <c r="B570" s="451"/>
      <c r="C570" s="451"/>
      <c r="D570" s="451"/>
      <c r="E570" s="451"/>
      <c r="F570" s="451"/>
      <c r="G570" s="451"/>
      <c r="H570" s="451"/>
      <c r="I570" s="451"/>
      <c r="J570" s="451"/>
      <c r="K570" s="451"/>
      <c r="L570" s="451"/>
      <c r="N570" s="316"/>
      <c r="O570" s="320" t="s">
        <v>359</v>
      </c>
      <c r="P570" s="321"/>
      <c r="R570" s="307"/>
      <c r="S570" s="307"/>
    </row>
    <row r="571" spans="1:19" hidden="1" x14ac:dyDescent="0.5">
      <c r="A571" s="251" t="s">
        <v>75</v>
      </c>
      <c r="C571" s="305">
        <f ca="1">YEAR(C572)</f>
        <v>2005</v>
      </c>
      <c r="D571" s="305">
        <f t="shared" ref="D571:M571" ca="1" si="87">YEAR(D572)</f>
        <v>2006</v>
      </c>
      <c r="E571" s="305">
        <f t="shared" ca="1" si="87"/>
        <v>2007</v>
      </c>
      <c r="F571" s="305">
        <f t="shared" ca="1" si="87"/>
        <v>2008</v>
      </c>
      <c r="G571" s="305">
        <f t="shared" ca="1" si="87"/>
        <v>2009</v>
      </c>
      <c r="H571" s="305">
        <f t="shared" ca="1" si="87"/>
        <v>2010</v>
      </c>
      <c r="I571" s="305">
        <f t="shared" ca="1" si="87"/>
        <v>2011</v>
      </c>
      <c r="J571" s="305">
        <f t="shared" ca="1" si="87"/>
        <v>2012</v>
      </c>
      <c r="K571" s="305">
        <f t="shared" ca="1" si="87"/>
        <v>2013</v>
      </c>
      <c r="L571" s="305">
        <f t="shared" ca="1" si="87"/>
        <v>2014</v>
      </c>
      <c r="M571" s="305">
        <f t="shared" ca="1" si="87"/>
        <v>2015</v>
      </c>
      <c r="N571" s="322" t="s">
        <v>558</v>
      </c>
      <c r="O571" s="323">
        <v>2009</v>
      </c>
      <c r="P571" s="324">
        <f ca="1">DATEVALUE(MONTH(C572)&amp;"/"&amp;DAY(C572)&amp;"/"&amp;O571)</f>
        <v>40178</v>
      </c>
      <c r="R571" s="307"/>
    </row>
    <row r="572" spans="1:19" hidden="1" x14ac:dyDescent="0.5">
      <c r="A572" s="325" t="str">
        <f ca="1">HLOOKUP($E$1,Intervals,Q569,FALSE)</f>
        <v>Jan 1-Dec 31</v>
      </c>
      <c r="B572" s="382" t="s">
        <v>373</v>
      </c>
      <c r="C572" s="573">
        <f ca="1">C247</f>
        <v>38717</v>
      </c>
      <c r="D572" s="573">
        <f t="shared" ref="D572:M572" ca="1" si="88">D247</f>
        <v>39082</v>
      </c>
      <c r="E572" s="573">
        <f t="shared" ca="1" si="88"/>
        <v>39447</v>
      </c>
      <c r="F572" s="573">
        <f t="shared" ca="1" si="88"/>
        <v>39813</v>
      </c>
      <c r="G572" s="573">
        <f t="shared" ca="1" si="88"/>
        <v>40178</v>
      </c>
      <c r="H572" s="573">
        <f t="shared" ca="1" si="88"/>
        <v>40543</v>
      </c>
      <c r="I572" s="573">
        <f t="shared" ca="1" si="88"/>
        <v>40908</v>
      </c>
      <c r="J572" s="573">
        <f t="shared" ca="1" si="88"/>
        <v>41274</v>
      </c>
      <c r="K572" s="573">
        <f t="shared" ca="1" si="88"/>
        <v>41639</v>
      </c>
      <c r="L572" s="573">
        <f t="shared" ca="1" si="88"/>
        <v>42004</v>
      </c>
      <c r="M572" s="573">
        <f t="shared" ca="1" si="88"/>
        <v>42369</v>
      </c>
      <c r="N572" s="324" t="s">
        <v>559</v>
      </c>
      <c r="O572" s="323">
        <v>2014</v>
      </c>
      <c r="P572" s="324">
        <f ca="1">DATEVALUE(MONTH(C572)&amp;"/"&amp;DAY(C572)&amp;"/"&amp;O572)</f>
        <v>42004</v>
      </c>
      <c r="R572" s="307"/>
    </row>
    <row r="573" spans="1:19" hidden="1" x14ac:dyDescent="0.5">
      <c r="A573" s="325"/>
      <c r="B573" s="312"/>
      <c r="C573" s="379"/>
      <c r="D573" s="379"/>
      <c r="E573" s="379"/>
      <c r="F573" s="379"/>
      <c r="G573" s="379"/>
      <c r="H573" s="379"/>
      <c r="I573" s="379"/>
      <c r="J573" s="379"/>
      <c r="K573" s="379"/>
      <c r="L573" s="379"/>
      <c r="M573" s="379"/>
      <c r="N573" s="324"/>
      <c r="O573" s="330" t="s">
        <v>560</v>
      </c>
      <c r="P573" s="307"/>
      <c r="R573" s="307"/>
    </row>
    <row r="574" spans="1:19" hidden="1" x14ac:dyDescent="0.5">
      <c r="A574" s="331"/>
      <c r="B574" s="367" t="str">
        <f>$B$1</f>
        <v>San Mateo</v>
      </c>
      <c r="C574" s="453">
        <f t="array" aca="1" ref="C574:M574" ca="1">IF(INDIRECT(ChartsByTopic!S569&amp;"DisplayCounty1")=".",NA(),INDIRECT(ChartsByTopic!S569&amp;"DisplayCounty1"))</f>
        <v>7.3</v>
      </c>
      <c r="D574" s="453">
        <f ca="1"/>
        <v>8</v>
      </c>
      <c r="E574" s="453">
        <f ca="1"/>
        <v>9.1999999999999993</v>
      </c>
      <c r="F574" s="453">
        <f ca="1"/>
        <v>11.1</v>
      </c>
      <c r="G574" s="453">
        <f ca="1"/>
        <v>7.8</v>
      </c>
      <c r="H574" s="453">
        <f ca="1"/>
        <v>5.8</v>
      </c>
      <c r="I574" s="453">
        <f ca="1"/>
        <v>6.6</v>
      </c>
      <c r="J574" s="453">
        <f ca="1"/>
        <v>6.5</v>
      </c>
      <c r="K574" s="453">
        <f ca="1"/>
        <v>4.0999999999999996</v>
      </c>
      <c r="L574" s="453">
        <f ca="1"/>
        <v>3.4</v>
      </c>
      <c r="M574" s="453">
        <f ca="1"/>
        <v>4.9000000000000004</v>
      </c>
      <c r="O574" s="335">
        <f ca="1">IF(ISERROR(HLOOKUP($P$572,$C$572:$M574,3,FALSE)/HLOOKUP($P$571,$C$572:$M574,3,FALSE)),"N.A.",LOOKUP($P$572,$C$572:$M574)/LOOKUP($P$571,$C$572:$M574)-1)</f>
        <v>-0.5641025641025641</v>
      </c>
      <c r="P574" s="383"/>
      <c r="R574" s="307"/>
    </row>
    <row r="575" spans="1:19" hidden="1" x14ac:dyDescent="0.5">
      <c r="A575" s="331"/>
      <c r="B575" s="367" t="str">
        <f>$B$2</f>
        <v>California</v>
      </c>
      <c r="C575" s="453">
        <f t="array" aca="1" ref="C575:M575" ca="1">IF(INDIRECT(ChartsByTopic!S569&amp;"DisplayCounty2")=".",NA(),INDIRECT(ChartsByTopic!S569&amp;"DisplayCounty2"))</f>
        <v>7.2</v>
      </c>
      <c r="D575" s="453">
        <f ca="1"/>
        <v>7.5</v>
      </c>
      <c r="E575" s="453">
        <f ca="1"/>
        <v>7.7</v>
      </c>
      <c r="F575" s="453">
        <f ca="1"/>
        <v>7.5</v>
      </c>
      <c r="G575" s="453">
        <f ca="1"/>
        <v>6.9</v>
      </c>
      <c r="H575" s="453">
        <f ca="1"/>
        <v>7.4</v>
      </c>
      <c r="I575" s="453">
        <f ca="1"/>
        <v>7.1</v>
      </c>
      <c r="J575" s="453">
        <f ca="1"/>
        <v>7.9</v>
      </c>
      <c r="K575" s="453">
        <f ca="1"/>
        <v>7.7</v>
      </c>
      <c r="L575" s="453">
        <f ca="1"/>
        <v>8.1</v>
      </c>
      <c r="M575" s="453">
        <f ca="1"/>
        <v>8.3000000000000007</v>
      </c>
      <c r="N575" s="368"/>
      <c r="O575" s="335">
        <f ca="1">IF(ISERROR(HLOOKUP($P$572,$C$572:$M575,4,FALSE)/HLOOKUP($P$571,$C$572:$M575,4,FALSE)),"N.A.",LOOKUP($P$572,$C$572:$M575)/LOOKUP($P$571,$C$572:$M575)-1)</f>
        <v>0.17391304347826075</v>
      </c>
      <c r="P575" s="383"/>
      <c r="R575" s="307"/>
    </row>
    <row r="576" spans="1:19" hidden="1" x14ac:dyDescent="0.5">
      <c r="A576" s="394"/>
      <c r="B576" s="313"/>
      <c r="C576" s="313"/>
      <c r="D576" s="313"/>
      <c r="E576" s="313"/>
      <c r="F576" s="313"/>
      <c r="G576" s="313"/>
      <c r="H576" s="313"/>
      <c r="I576" s="313"/>
      <c r="J576" s="313"/>
      <c r="K576" s="313"/>
      <c r="L576" s="313"/>
      <c r="M576" s="313"/>
      <c r="P576" s="307"/>
      <c r="R576" s="307"/>
    </row>
    <row r="577" spans="1:18" hidden="1" x14ac:dyDescent="0.5">
      <c r="A577" s="394"/>
      <c r="C577" s="455" t="e">
        <f ca="1">IF(OR(C$572=$P$571,C$572=$P$572),C574,NA())</f>
        <v>#N/A</v>
      </c>
      <c r="D577" s="455" t="e">
        <f t="shared" ref="D577:L577" ca="1" si="89">IF(OR(D$572=$P$571,D$572=$P$572),D574,NA())</f>
        <v>#N/A</v>
      </c>
      <c r="E577" s="455" t="e">
        <f t="shared" ca="1" si="89"/>
        <v>#N/A</v>
      </c>
      <c r="F577" s="455" t="e">
        <f t="shared" ca="1" si="89"/>
        <v>#N/A</v>
      </c>
      <c r="G577" s="455">
        <f t="shared" ca="1" si="89"/>
        <v>7.8</v>
      </c>
      <c r="H577" s="455" t="e">
        <f t="shared" ca="1" si="89"/>
        <v>#N/A</v>
      </c>
      <c r="I577" s="455" t="e">
        <f t="shared" ca="1" si="89"/>
        <v>#N/A</v>
      </c>
      <c r="J577" s="455" t="e">
        <f t="shared" ca="1" si="89"/>
        <v>#N/A</v>
      </c>
      <c r="K577" s="455" t="e">
        <f t="shared" ca="1" si="89"/>
        <v>#N/A</v>
      </c>
      <c r="L577" s="455">
        <f t="shared" ca="1" si="89"/>
        <v>3.4</v>
      </c>
      <c r="M577" s="455" t="e">
        <f ca="1">IF(OR(M$572=$P$571,M$572=$P$572),M574,NA())</f>
        <v>#N/A</v>
      </c>
      <c r="P577" s="307"/>
      <c r="R577" s="307"/>
    </row>
    <row r="578" spans="1:18" hidden="1" x14ac:dyDescent="0.5">
      <c r="A578" s="308"/>
      <c r="C578" s="455" t="e">
        <f t="shared" ref="C578:L578" ca="1" si="90">IF(OR(C$572=$P$571,C$572=$P$572),C575,NA())</f>
        <v>#N/A</v>
      </c>
      <c r="D578" s="455" t="e">
        <f t="shared" ca="1" si="90"/>
        <v>#N/A</v>
      </c>
      <c r="E578" s="455" t="e">
        <f t="shared" ca="1" si="90"/>
        <v>#N/A</v>
      </c>
      <c r="F578" s="455" t="e">
        <f t="shared" ca="1" si="90"/>
        <v>#N/A</v>
      </c>
      <c r="G578" s="455">
        <f t="shared" ca="1" si="90"/>
        <v>6.9</v>
      </c>
      <c r="H578" s="455" t="e">
        <f t="shared" ca="1" si="90"/>
        <v>#N/A</v>
      </c>
      <c r="I578" s="455" t="e">
        <f t="shared" ca="1" si="90"/>
        <v>#N/A</v>
      </c>
      <c r="J578" s="455" t="e">
        <f t="shared" ca="1" si="90"/>
        <v>#N/A</v>
      </c>
      <c r="K578" s="455" t="e">
        <f t="shared" ca="1" si="90"/>
        <v>#N/A</v>
      </c>
      <c r="L578" s="455">
        <f t="shared" ca="1" si="90"/>
        <v>8.1</v>
      </c>
      <c r="M578" s="455" t="e">
        <f ca="1">IF(OR(M$572=$P$571,M$572=$P$572),M575,NA())</f>
        <v>#N/A</v>
      </c>
      <c r="P578" s="307"/>
      <c r="R578" s="307"/>
    </row>
    <row r="579" spans="1:18" hidden="1" x14ac:dyDescent="0.5">
      <c r="A579" s="463" t="s">
        <v>509</v>
      </c>
      <c r="P579" s="307"/>
      <c r="R579" s="307"/>
    </row>
    <row r="580" spans="1:18" hidden="1" x14ac:dyDescent="0.5">
      <c r="A580" s="318"/>
      <c r="P580" s="307"/>
      <c r="R580" s="307"/>
    </row>
    <row r="581" spans="1:18" hidden="1" x14ac:dyDescent="0.5">
      <c r="A581" s="464" t="str">
        <f>$B$1 &amp; " and " &amp; $B$2 &amp; ": Median Months to Adoption"</f>
        <v>San Mateo and California: Median Months to Adoption</v>
      </c>
      <c r="P581" s="307"/>
      <c r="R581" s="307"/>
    </row>
    <row r="582" spans="1:18" hidden="1" x14ac:dyDescent="0.5">
      <c r="A582" s="318"/>
      <c r="P582" s="307"/>
      <c r="R582" s="307"/>
    </row>
    <row r="583" spans="1:18" hidden="1" x14ac:dyDescent="0.5">
      <c r="A583" s="318"/>
      <c r="P583" s="307"/>
      <c r="R583" s="307"/>
    </row>
    <row r="584" spans="1:18" hidden="1" x14ac:dyDescent="0.5">
      <c r="A584" s="318"/>
      <c r="P584" s="307"/>
      <c r="R584" s="307"/>
    </row>
    <row r="585" spans="1:18" hidden="1" x14ac:dyDescent="0.5">
      <c r="A585" s="318"/>
      <c r="P585" s="307"/>
      <c r="R585" s="307"/>
    </row>
    <row r="586" spans="1:18" hidden="1" x14ac:dyDescent="0.5">
      <c r="A586" s="318"/>
      <c r="P586" s="307"/>
      <c r="R586" s="307"/>
    </row>
    <row r="587" spans="1:18" hidden="1" x14ac:dyDescent="0.5">
      <c r="A587" s="318"/>
      <c r="P587" s="307"/>
      <c r="R587" s="307"/>
    </row>
    <row r="588" spans="1:18" hidden="1" x14ac:dyDescent="0.5">
      <c r="A588" s="318"/>
      <c r="P588" s="307"/>
      <c r="R588" s="307"/>
    </row>
    <row r="589" spans="1:18" hidden="1" x14ac:dyDescent="0.5">
      <c r="A589" s="318"/>
      <c r="P589" s="307"/>
      <c r="R589" s="307"/>
    </row>
    <row r="590" spans="1:18" hidden="1" x14ac:dyDescent="0.5">
      <c r="A590" s="318"/>
      <c r="P590" s="307"/>
      <c r="R590" s="307"/>
    </row>
    <row r="591" spans="1:18" hidden="1" x14ac:dyDescent="0.5">
      <c r="A591" s="318"/>
      <c r="P591" s="307"/>
      <c r="R591" s="307"/>
    </row>
    <row r="592" spans="1:18" hidden="1" x14ac:dyDescent="0.5">
      <c r="A592" s="318"/>
      <c r="P592" s="307"/>
      <c r="R592" s="307"/>
    </row>
    <row r="593" spans="1:18" hidden="1" x14ac:dyDescent="0.5">
      <c r="A593" s="318"/>
      <c r="P593" s="307"/>
      <c r="R593" s="307"/>
    </row>
    <row r="594" spans="1:18" hidden="1" x14ac:dyDescent="0.5">
      <c r="A594" s="318"/>
      <c r="P594" s="307"/>
      <c r="R594" s="307"/>
    </row>
    <row r="595" spans="1:18" hidden="1" x14ac:dyDescent="0.5">
      <c r="A595" s="318"/>
      <c r="P595" s="307"/>
      <c r="R595" s="307"/>
    </row>
    <row r="596" spans="1:18" hidden="1" x14ac:dyDescent="0.5">
      <c r="A596" s="318"/>
      <c r="P596" s="307"/>
      <c r="R596" s="307"/>
    </row>
    <row r="597" spans="1:18" hidden="1" x14ac:dyDescent="0.5">
      <c r="A597" s="318"/>
      <c r="P597" s="307"/>
      <c r="R597" s="307"/>
    </row>
    <row r="598" spans="1:18" hidden="1" x14ac:dyDescent="0.5">
      <c r="A598" s="318"/>
      <c r="P598" s="307"/>
      <c r="R598" s="307"/>
    </row>
    <row r="599" spans="1:18" hidden="1" x14ac:dyDescent="0.5">
      <c r="A599" s="318"/>
      <c r="P599" s="307"/>
      <c r="R599" s="307"/>
    </row>
    <row r="600" spans="1:18" hidden="1" x14ac:dyDescent="0.5">
      <c r="A600" s="318"/>
      <c r="P600" s="307"/>
      <c r="R600" s="307"/>
    </row>
    <row r="601" spans="1:18" hidden="1" x14ac:dyDescent="0.5">
      <c r="A601" s="318"/>
      <c r="P601" s="307"/>
      <c r="R601" s="307"/>
    </row>
    <row r="602" spans="1:18" hidden="1" x14ac:dyDescent="0.5">
      <c r="A602" s="318"/>
      <c r="P602" s="307"/>
      <c r="R602" s="307"/>
    </row>
    <row r="603" spans="1:18" hidden="1" x14ac:dyDescent="0.5">
      <c r="A603" s="318"/>
      <c r="P603" s="307"/>
      <c r="R603" s="307"/>
    </row>
    <row r="604" spans="1:18" hidden="1" x14ac:dyDescent="0.5">
      <c r="P604" s="307"/>
      <c r="R604" s="307"/>
    </row>
    <row r="605" spans="1:18" hidden="1" x14ac:dyDescent="0.5">
      <c r="A605" s="318" t="s">
        <v>364</v>
      </c>
      <c r="P605" s="307"/>
      <c r="R605" s="307"/>
    </row>
    <row r="606" spans="1:18" hidden="1" x14ac:dyDescent="0.5">
      <c r="A606" s="318" t="s">
        <v>360</v>
      </c>
      <c r="I606" s="385"/>
      <c r="J606" s="385"/>
      <c r="K606" s="769" t="s">
        <v>457</v>
      </c>
      <c r="L606" s="770"/>
      <c r="M606" s="770"/>
      <c r="N606" s="770"/>
      <c r="O606" s="771"/>
      <c r="P606" s="307"/>
      <c r="R606" s="307"/>
    </row>
    <row r="607" spans="1:18" hidden="1" x14ac:dyDescent="0.5">
      <c r="A607" s="318"/>
      <c r="B607" s="307"/>
      <c r="C607" s="307"/>
      <c r="Q607" s="251"/>
      <c r="R607" s="307"/>
    </row>
    <row r="608" spans="1:18" hidden="1" x14ac:dyDescent="0.5">
      <c r="A608" s="593"/>
      <c r="B608" s="307"/>
      <c r="C608" s="307"/>
      <c r="Q608" s="251"/>
      <c r="R608" s="307"/>
    </row>
    <row r="609" spans="1:22" x14ac:dyDescent="0.5">
      <c r="A609" s="827" t="s">
        <v>1957</v>
      </c>
      <c r="B609" s="827"/>
      <c r="C609" s="827"/>
      <c r="D609" s="827"/>
      <c r="E609" s="827"/>
      <c r="F609" s="827"/>
      <c r="G609" s="827"/>
      <c r="H609" s="827"/>
      <c r="I609" s="827"/>
      <c r="J609" s="466"/>
      <c r="K609" s="466"/>
      <c r="L609" s="466"/>
      <c r="M609" s="466"/>
      <c r="N609" s="466"/>
      <c r="O609" s="466"/>
      <c r="P609" s="307"/>
      <c r="U609" s="316"/>
    </row>
    <row r="610" spans="1:22" hidden="1" x14ac:dyDescent="0.5">
      <c r="A610" s="349"/>
      <c r="B610" s="251" t="s">
        <v>436</v>
      </c>
      <c r="C610" s="376"/>
      <c r="D610" s="376"/>
      <c r="E610" s="376"/>
      <c r="F610" s="376"/>
      <c r="G610" s="376"/>
      <c r="H610" s="376"/>
      <c r="I610" s="376"/>
      <c r="J610" s="376"/>
      <c r="K610" s="376"/>
      <c r="L610" s="376"/>
      <c r="M610" s="376"/>
      <c r="N610" s="316"/>
      <c r="O610" s="316"/>
      <c r="P610" s="307"/>
      <c r="Q610" s="307">
        <v>59</v>
      </c>
      <c r="R610" s="307"/>
      <c r="S610" s="307" t="s">
        <v>235</v>
      </c>
      <c r="V610" s="308"/>
    </row>
    <row r="611" spans="1:22" hidden="1" x14ac:dyDescent="0.5">
      <c r="A611" s="349"/>
      <c r="B611" s="251" t="s">
        <v>436</v>
      </c>
      <c r="C611" s="376"/>
      <c r="D611" s="376"/>
      <c r="E611" s="376"/>
      <c r="F611" s="376"/>
      <c r="G611" s="376"/>
      <c r="H611" s="376"/>
      <c r="I611" s="376"/>
      <c r="J611" s="376"/>
      <c r="K611" s="376"/>
      <c r="L611" s="376"/>
      <c r="M611" s="376"/>
      <c r="N611" s="316"/>
      <c r="O611" s="316"/>
      <c r="P611" s="307"/>
      <c r="Q611" s="307">
        <v>58</v>
      </c>
      <c r="R611" s="307"/>
      <c r="S611" s="307" t="s">
        <v>234</v>
      </c>
      <c r="V611" s="308"/>
    </row>
    <row r="612" spans="1:22" hidden="1" x14ac:dyDescent="0.5">
      <c r="A612" s="349"/>
      <c r="B612" s="251" t="s">
        <v>437</v>
      </c>
      <c r="C612" s="376"/>
      <c r="D612" s="376"/>
      <c r="E612" s="376"/>
      <c r="F612" s="376"/>
      <c r="G612" s="376"/>
      <c r="H612" s="376"/>
      <c r="I612" s="376"/>
      <c r="J612" s="376"/>
      <c r="K612" s="376"/>
      <c r="L612" s="376"/>
      <c r="M612" s="376"/>
      <c r="N612" s="316"/>
      <c r="O612" s="316"/>
      <c r="P612" s="307"/>
      <c r="Q612" s="307">
        <v>60</v>
      </c>
      <c r="R612" s="307"/>
      <c r="S612" s="307" t="s">
        <v>236</v>
      </c>
      <c r="V612" s="308"/>
    </row>
    <row r="613" spans="1:22" hidden="1" x14ac:dyDescent="0.5">
      <c r="A613" s="349"/>
      <c r="B613" s="251" t="s">
        <v>438</v>
      </c>
      <c r="C613" s="376"/>
      <c r="D613" s="376"/>
      <c r="E613" s="376"/>
      <c r="F613" s="376"/>
      <c r="G613" s="376"/>
      <c r="H613" s="376"/>
      <c r="I613" s="376"/>
      <c r="J613" s="376"/>
      <c r="K613" s="376"/>
      <c r="L613" s="376"/>
      <c r="M613" s="376"/>
      <c r="N613" s="316"/>
      <c r="O613" s="316"/>
      <c r="P613" s="307"/>
      <c r="Q613" s="307">
        <v>61</v>
      </c>
      <c r="R613" s="307"/>
      <c r="S613" s="307" t="s">
        <v>237</v>
      </c>
      <c r="V613" s="308"/>
    </row>
    <row r="614" spans="1:22" hidden="1" x14ac:dyDescent="0.5">
      <c r="A614" s="349"/>
      <c r="B614" s="251" t="s">
        <v>571</v>
      </c>
      <c r="C614" s="376"/>
      <c r="D614" s="376"/>
      <c r="E614" s="376"/>
      <c r="F614" s="376"/>
      <c r="G614" s="376"/>
      <c r="H614" s="376"/>
      <c r="I614" s="376"/>
      <c r="J614" s="376"/>
      <c r="K614" s="376"/>
      <c r="L614" s="376"/>
      <c r="M614" s="376"/>
      <c r="N614" s="316"/>
      <c r="O614" s="316"/>
      <c r="P614" s="307"/>
      <c r="Q614" s="307">
        <v>62</v>
      </c>
      <c r="R614" s="307"/>
      <c r="S614" s="307" t="s">
        <v>238</v>
      </c>
      <c r="V614" s="308"/>
    </row>
    <row r="615" spans="1:22" hidden="1" x14ac:dyDescent="0.5">
      <c r="A615" s="349"/>
      <c r="B615" s="251" t="s">
        <v>10</v>
      </c>
      <c r="C615" s="376"/>
      <c r="D615" s="376"/>
      <c r="E615" s="376"/>
      <c r="F615" s="376"/>
      <c r="G615" s="376"/>
      <c r="H615" s="376"/>
      <c r="I615" s="376"/>
      <c r="J615" s="376"/>
      <c r="K615" s="376"/>
      <c r="L615" s="376"/>
      <c r="M615" s="376"/>
      <c r="N615" s="316"/>
      <c r="O615" s="316"/>
      <c r="P615" s="307"/>
      <c r="Q615" s="307">
        <v>63</v>
      </c>
      <c r="R615" s="307"/>
      <c r="S615" s="307" t="s">
        <v>239</v>
      </c>
      <c r="V615" s="308"/>
    </row>
    <row r="616" spans="1:22" hidden="1" x14ac:dyDescent="0.5">
      <c r="A616" s="349"/>
      <c r="B616" s="251" t="s">
        <v>11</v>
      </c>
      <c r="C616" s="376"/>
      <c r="D616" s="376"/>
      <c r="E616" s="376"/>
      <c r="F616" s="376"/>
      <c r="G616" s="376"/>
      <c r="H616" s="376"/>
      <c r="I616" s="376"/>
      <c r="J616" s="376"/>
      <c r="K616" s="376"/>
      <c r="L616" s="376"/>
      <c r="M616" s="376"/>
      <c r="N616" s="316"/>
      <c r="O616" s="316"/>
      <c r="P616" s="307"/>
      <c r="Q616" s="307">
        <v>64</v>
      </c>
      <c r="R616" s="307"/>
      <c r="S616" s="307" t="s">
        <v>240</v>
      </c>
      <c r="V616" s="308"/>
    </row>
    <row r="617" spans="1:22" hidden="1" x14ac:dyDescent="0.5">
      <c r="A617" s="436"/>
      <c r="B617" s="251">
        <v>3</v>
      </c>
      <c r="C617" s="251">
        <v>6</v>
      </c>
      <c r="D617" s="251">
        <v>12</v>
      </c>
      <c r="E617" s="251">
        <v>18</v>
      </c>
      <c r="F617" s="251">
        <v>24</v>
      </c>
      <c r="G617" s="251">
        <v>30</v>
      </c>
      <c r="H617" s="251">
        <v>36</v>
      </c>
      <c r="I617" s="251">
        <v>3</v>
      </c>
      <c r="J617" s="251">
        <v>6</v>
      </c>
      <c r="K617" s="251">
        <v>12</v>
      </c>
      <c r="L617" s="251">
        <v>18</v>
      </c>
      <c r="M617" s="251">
        <v>24</v>
      </c>
      <c r="N617" s="251">
        <v>30</v>
      </c>
      <c r="O617" s="251">
        <v>36</v>
      </c>
      <c r="Q617" s="251"/>
      <c r="R617" s="307"/>
      <c r="T617" s="314"/>
      <c r="U617" s="314"/>
    </row>
    <row r="618" spans="1:22" x14ac:dyDescent="0.5">
      <c r="A618" s="817" t="s">
        <v>2251</v>
      </c>
      <c r="B618" s="818"/>
      <c r="C618" s="818"/>
      <c r="D618" s="818"/>
      <c r="E618" s="818"/>
      <c r="F618" s="818"/>
      <c r="G618" s="818"/>
      <c r="H618" s="818"/>
      <c r="I618" s="818"/>
      <c r="J618" s="818"/>
      <c r="K618" s="818"/>
      <c r="L618" s="818"/>
      <c r="M618" s="818"/>
      <c r="N618" s="818"/>
      <c r="O618" s="819"/>
      <c r="Q618" s="251"/>
      <c r="R618" s="307"/>
      <c r="S618" s="307"/>
    </row>
    <row r="619" spans="1:22" x14ac:dyDescent="0.5">
      <c r="A619" s="467"/>
      <c r="B619" s="328"/>
      <c r="C619" s="312"/>
      <c r="D619" s="312"/>
      <c r="E619" s="312"/>
      <c r="F619" s="312"/>
      <c r="G619" s="312"/>
      <c r="H619" s="312"/>
      <c r="I619" s="312"/>
      <c r="J619" s="312"/>
      <c r="K619" s="312"/>
      <c r="L619" s="312"/>
      <c r="M619" s="312"/>
      <c r="N619" s="312"/>
      <c r="O619" s="312"/>
      <c r="Q619" s="251"/>
      <c r="R619" s="307"/>
    </row>
    <row r="620" spans="1:22" x14ac:dyDescent="0.5">
      <c r="A620" s="326"/>
      <c r="B620" s="468" t="s">
        <v>500</v>
      </c>
      <c r="C620" s="469" t="s">
        <v>497</v>
      </c>
      <c r="D620" s="469" t="s">
        <v>498</v>
      </c>
      <c r="E620" s="469" t="s">
        <v>499</v>
      </c>
      <c r="F620" s="469" t="s">
        <v>501</v>
      </c>
      <c r="G620" s="469" t="s">
        <v>502</v>
      </c>
      <c r="H620" s="470" t="s">
        <v>503</v>
      </c>
      <c r="I620" s="468" t="s">
        <v>500</v>
      </c>
      <c r="J620" s="469" t="s">
        <v>497</v>
      </c>
      <c r="K620" s="469" t="s">
        <v>498</v>
      </c>
      <c r="L620" s="469" t="s">
        <v>499</v>
      </c>
      <c r="M620" s="469" t="s">
        <v>501</v>
      </c>
      <c r="N620" s="469" t="s">
        <v>502</v>
      </c>
      <c r="O620" s="471" t="s">
        <v>503</v>
      </c>
    </row>
    <row r="621" spans="1:22" x14ac:dyDescent="0.5">
      <c r="B621" s="472"/>
      <c r="C621" s="473"/>
      <c r="D621" s="473"/>
      <c r="E621" s="473"/>
      <c r="F621" s="473"/>
      <c r="G621" s="473"/>
      <c r="H621" s="473"/>
      <c r="I621" s="472"/>
      <c r="J621" s="472"/>
      <c r="K621" s="472"/>
      <c r="L621" s="472"/>
      <c r="M621" s="472"/>
      <c r="N621" s="472"/>
      <c r="O621" s="472"/>
    </row>
    <row r="622" spans="1:22" s="314" customFormat="1" x14ac:dyDescent="0.5">
      <c r="B622" s="474" t="str">
        <f ca="1">$B$1 &amp; " (N="&amp;IF(ISNUMBER(INDIRECT($S610 &amp; "DisplayCounty1")),TEXT(INDIRECT($S610 &amp; "DisplayCounty1"),"#,###,###"),"0") &amp;")"</f>
        <v>San Mateo (N=176)</v>
      </c>
      <c r="C622" s="475"/>
      <c r="D622" s="475"/>
      <c r="E622" s="475"/>
      <c r="F622" s="475"/>
      <c r="G622" s="475"/>
      <c r="H622" s="476"/>
      <c r="I622" s="474" t="str">
        <f ca="1">$B$2 &amp; " (N="&amp;IF(ISNUMBER(INDIRECT($S610 &amp; "DisplayCounty2")),TEXT(INDIRECT($S610 &amp; "DisplayCounty2"),"#,###,###"),"0") &amp;")"</f>
        <v>California (N=27,431)</v>
      </c>
      <c r="J622" s="477"/>
      <c r="K622" s="477"/>
      <c r="L622" s="477"/>
      <c r="M622" s="477"/>
      <c r="N622" s="372"/>
      <c r="Q622" s="315"/>
    </row>
    <row r="623" spans="1:22" x14ac:dyDescent="0.5">
      <c r="A623" s="332" t="s">
        <v>504</v>
      </c>
      <c r="B623" s="478">
        <f t="array" aca="1" ref="B623:H623" ca="1">IF(INDIRECT(ChartsByTopic!$S611&amp;"DisplayCounty1")=".",NA(),INDIRECT(ChartsByTopic!$S611&amp;"DisplayCounty1"))</f>
        <v>20.5</v>
      </c>
      <c r="C623" s="453">
        <f ca="1"/>
        <v>25</v>
      </c>
      <c r="D623" s="453">
        <f ca="1"/>
        <v>40.9</v>
      </c>
      <c r="E623" s="453">
        <f ca="1"/>
        <v>55.7</v>
      </c>
      <c r="F623" s="453">
        <f ca="1"/>
        <v>61.4</v>
      </c>
      <c r="G623" s="453">
        <f ca="1"/>
        <v>61.9</v>
      </c>
      <c r="H623" s="479">
        <f ca="1"/>
        <v>61.9</v>
      </c>
      <c r="I623" s="478">
        <f t="array" aca="1" ref="I623:O623" ca="1">IF(INDIRECT(ChartsByTopic!$S611&amp;"DisplayCounty2")=".",NA(),INDIRECT(ChartsByTopic!$S611&amp;"DisplayCounty2"))</f>
        <v>13.2</v>
      </c>
      <c r="J623" s="453">
        <f ca="1"/>
        <v>19.2</v>
      </c>
      <c r="K623" s="453">
        <f ca="1"/>
        <v>34.200000000000003</v>
      </c>
      <c r="L623" s="453">
        <f ca="1"/>
        <v>46.4</v>
      </c>
      <c r="M623" s="453">
        <f ca="1"/>
        <v>51.6</v>
      </c>
      <c r="N623" s="453">
        <f ca="1"/>
        <v>52.7</v>
      </c>
      <c r="O623" s="453">
        <f ca="1"/>
        <v>53.3</v>
      </c>
      <c r="P623" s="308"/>
    </row>
    <row r="624" spans="1:22" x14ac:dyDescent="0.5">
      <c r="A624" s="332" t="s">
        <v>505</v>
      </c>
      <c r="B624" s="478" t="e">
        <f t="array" aca="1" ref="B624:H624" ca="1">IF(INDIRECT(ChartsByTopic!$S612&amp;"DisplayCounty1")=".",NA(),INDIRECT(ChartsByTopic!$S612&amp;"DisplayCounty1"))</f>
        <v>#N/A</v>
      </c>
      <c r="C624" s="453" t="e">
        <f ca="1"/>
        <v>#N/A</v>
      </c>
      <c r="D624" s="453">
        <f ca="1"/>
        <v>1.7</v>
      </c>
      <c r="E624" s="453">
        <f ca="1"/>
        <v>3.4</v>
      </c>
      <c r="F624" s="453">
        <f ca="1"/>
        <v>3.4</v>
      </c>
      <c r="G624" s="453">
        <f ca="1"/>
        <v>6.3</v>
      </c>
      <c r="H624" s="479">
        <f ca="1"/>
        <v>9.1</v>
      </c>
      <c r="I624" s="478">
        <f t="array" aca="1" ref="I624:O624" ca="1">IF(INDIRECT(ChartsByTopic!$S612&amp;"DisplayCounty2")=".",NA(),INDIRECT(ChartsByTopic!$S612&amp;"DisplayCounty2"))</f>
        <v>0.1</v>
      </c>
      <c r="J624" s="453">
        <f ca="1"/>
        <v>0.2</v>
      </c>
      <c r="K624" s="453">
        <f ca="1"/>
        <v>1.3</v>
      </c>
      <c r="L624" s="453">
        <f ca="1"/>
        <v>3.8</v>
      </c>
      <c r="M624" s="453">
        <f ca="1"/>
        <v>8.1</v>
      </c>
      <c r="N624" s="453">
        <f ca="1"/>
        <v>12.6</v>
      </c>
      <c r="O624" s="453">
        <f ca="1"/>
        <v>16.2</v>
      </c>
      <c r="P624" s="308"/>
    </row>
    <row r="625" spans="1:16" x14ac:dyDescent="0.5">
      <c r="A625" s="332" t="s">
        <v>506</v>
      </c>
      <c r="B625" s="480" t="e">
        <f t="array" aca="1" ref="B625:H625" ca="1">IF(INDIRECT(ChartsByTopic!$S613&amp;"DisplayCounty1")=".",NA(),INDIRECT(ChartsByTopic!$S613&amp;"DisplayCounty1"))</f>
        <v>#N/A</v>
      </c>
      <c r="C625" s="453" t="e">
        <f ca="1"/>
        <v>#N/A</v>
      </c>
      <c r="D625" s="453" t="e">
        <f ca="1"/>
        <v>#N/A</v>
      </c>
      <c r="E625" s="453">
        <f ca="1"/>
        <v>2.2999999999999998</v>
      </c>
      <c r="F625" s="453">
        <f ca="1"/>
        <v>3.4</v>
      </c>
      <c r="G625" s="453">
        <f ca="1"/>
        <v>4.5</v>
      </c>
      <c r="H625" s="479">
        <f ca="1"/>
        <v>6.8</v>
      </c>
      <c r="I625" s="478">
        <f t="array" aca="1" ref="I625:O625" ca="1">IF(INDIRECT(ChartsByTopic!$S613&amp;"DisplayCounty2")=".",NA(),INDIRECT(ChartsByTopic!$S613&amp;"DisplayCounty2"))</f>
        <v>0.3</v>
      </c>
      <c r="J625" s="453">
        <f ca="1"/>
        <v>0.6</v>
      </c>
      <c r="K625" s="453">
        <f ca="1"/>
        <v>1.9</v>
      </c>
      <c r="L625" s="453">
        <f ca="1"/>
        <v>3.9</v>
      </c>
      <c r="M625" s="453">
        <f ca="1"/>
        <v>6.6</v>
      </c>
      <c r="N625" s="453">
        <f ca="1"/>
        <v>8.3000000000000007</v>
      </c>
      <c r="O625" s="453">
        <f ca="1"/>
        <v>9.1</v>
      </c>
      <c r="P625" s="308"/>
    </row>
    <row r="626" spans="1:16" x14ac:dyDescent="0.5">
      <c r="A626" s="332" t="s">
        <v>507</v>
      </c>
      <c r="B626" s="478">
        <f t="array" aca="1" ref="B626:H626" ca="1">IF(INDIRECT(ChartsByTopic!$S614&amp;"DisplayCounty1")=".",NA(),INDIRECT(ChartsByTopic!$S614&amp;"DisplayCounty1"))</f>
        <v>1.1000000000000001</v>
      </c>
      <c r="C626" s="453">
        <f ca="1"/>
        <v>1.1000000000000001</v>
      </c>
      <c r="D626" s="453">
        <f ca="1"/>
        <v>1.1000000000000001</v>
      </c>
      <c r="E626" s="453">
        <f ca="1"/>
        <v>2.2999999999999998</v>
      </c>
      <c r="F626" s="453">
        <f ca="1"/>
        <v>2.8</v>
      </c>
      <c r="G626" s="453">
        <f ca="1"/>
        <v>2.8</v>
      </c>
      <c r="H626" s="479">
        <f ca="1"/>
        <v>2.8</v>
      </c>
      <c r="I626" s="478">
        <f t="array" aca="1" ref="I626:O626" ca="1">IF(INDIRECT(ChartsByTopic!$S614&amp;"DisplayCounty2")=".",NA(),INDIRECT(ChartsByTopic!$S614&amp;"DisplayCounty2"))</f>
        <v>0.1</v>
      </c>
      <c r="J626" s="453">
        <f ca="1"/>
        <v>0.3</v>
      </c>
      <c r="K626" s="453">
        <f ca="1"/>
        <v>0.7</v>
      </c>
      <c r="L626" s="453">
        <f ca="1"/>
        <v>1</v>
      </c>
      <c r="M626" s="453">
        <f ca="1"/>
        <v>1.3</v>
      </c>
      <c r="N626" s="453">
        <f ca="1"/>
        <v>1.6</v>
      </c>
      <c r="O626" s="453">
        <f ca="1"/>
        <v>1.8</v>
      </c>
      <c r="P626" s="308"/>
    </row>
    <row r="627" spans="1:16" x14ac:dyDescent="0.5">
      <c r="A627" s="332" t="s">
        <v>181</v>
      </c>
      <c r="B627" s="478">
        <f t="array" aca="1" ref="B627:H627" ca="1">IF(INDIRECT(ChartsByTopic!$S615&amp;"DisplayCounty1")=".",NA(),INDIRECT(ChartsByTopic!$S615&amp;"DisplayCounty1"))</f>
        <v>1.1000000000000001</v>
      </c>
      <c r="C627" s="453">
        <f ca="1"/>
        <v>1.1000000000000001</v>
      </c>
      <c r="D627" s="453">
        <f ca="1"/>
        <v>1.1000000000000001</v>
      </c>
      <c r="E627" s="453">
        <f ca="1"/>
        <v>1.1000000000000001</v>
      </c>
      <c r="F627" s="453">
        <f ca="1"/>
        <v>1.1000000000000001</v>
      </c>
      <c r="G627" s="453">
        <f ca="1"/>
        <v>2.2999999999999998</v>
      </c>
      <c r="H627" s="479">
        <f ca="1"/>
        <v>2.8</v>
      </c>
      <c r="I627" s="478">
        <f t="array" aca="1" ref="I627:O627" ca="1">IF(INDIRECT(ChartsByTopic!$S615&amp;"DisplayCounty2")=".",NA(),INDIRECT(ChartsByTopic!$S615&amp;"DisplayCounty2"))</f>
        <v>0.3</v>
      </c>
      <c r="J627" s="453">
        <f ca="1"/>
        <v>0.6</v>
      </c>
      <c r="K627" s="453">
        <f ca="1"/>
        <v>0.8</v>
      </c>
      <c r="L627" s="453">
        <f ca="1"/>
        <v>0.9</v>
      </c>
      <c r="M627" s="453">
        <f ca="1"/>
        <v>1.1000000000000001</v>
      </c>
      <c r="N627" s="453">
        <f ca="1"/>
        <v>1.4</v>
      </c>
      <c r="O627" s="453">
        <f ca="1"/>
        <v>1.6</v>
      </c>
      <c r="P627" s="308"/>
    </row>
    <row r="628" spans="1:16" x14ac:dyDescent="0.5">
      <c r="A628" s="332" t="s">
        <v>508</v>
      </c>
      <c r="B628" s="478">
        <f t="array" aca="1" ref="B628:H628" ca="1">IF(INDIRECT(ChartsByTopic!$S616&amp;"DisplayCounty1")=".",NA(),INDIRECT(ChartsByTopic!$S616&amp;"DisplayCounty1"))</f>
        <v>77.3</v>
      </c>
      <c r="C628" s="453">
        <f ca="1"/>
        <v>72.7</v>
      </c>
      <c r="D628" s="453">
        <f ca="1"/>
        <v>55.1</v>
      </c>
      <c r="E628" s="453">
        <f ca="1"/>
        <v>35.200000000000003</v>
      </c>
      <c r="F628" s="453">
        <f ca="1"/>
        <v>27.8</v>
      </c>
      <c r="G628" s="453">
        <f ca="1"/>
        <v>22.2</v>
      </c>
      <c r="H628" s="479">
        <f ca="1"/>
        <v>16.5</v>
      </c>
      <c r="I628" s="478">
        <f t="array" aca="1" ref="I628:O628" ca="1">IF(INDIRECT(ChartsByTopic!$S616&amp;"DisplayCounty2")=".",NA(),INDIRECT(ChartsByTopic!$S616&amp;"DisplayCounty2"))</f>
        <v>85.9</v>
      </c>
      <c r="J628" s="453">
        <f ca="1"/>
        <v>79.099999999999994</v>
      </c>
      <c r="K628" s="453">
        <f ca="1"/>
        <v>61.2</v>
      </c>
      <c r="L628" s="453">
        <f ca="1"/>
        <v>44</v>
      </c>
      <c r="M628" s="453">
        <f ca="1"/>
        <v>31.3</v>
      </c>
      <c r="N628" s="453">
        <f ca="1"/>
        <v>23.5</v>
      </c>
      <c r="O628" s="453">
        <f ca="1"/>
        <v>17.899999999999999</v>
      </c>
      <c r="P628" s="308"/>
    </row>
    <row r="629" spans="1:16" x14ac:dyDescent="0.5">
      <c r="A629" s="313"/>
      <c r="B629" s="444"/>
      <c r="C629" s="444"/>
      <c r="D629" s="444"/>
      <c r="E629" s="444"/>
      <c r="F629" s="444"/>
      <c r="G629" s="444"/>
      <c r="H629" s="444"/>
      <c r="I629" s="444"/>
      <c r="J629" s="444"/>
      <c r="K629" s="444"/>
      <c r="L629" s="444"/>
      <c r="M629" s="444"/>
      <c r="N629" s="444"/>
      <c r="O629" s="444"/>
    </row>
    <row r="630" spans="1:16" x14ac:dyDescent="0.5">
      <c r="B630" s="445"/>
      <c r="C630" s="445"/>
      <c r="D630" s="445"/>
      <c r="E630" s="445"/>
      <c r="F630" s="445"/>
      <c r="G630" s="445"/>
      <c r="H630" s="445"/>
    </row>
    <row r="631" spans="1:16" x14ac:dyDescent="0.5">
      <c r="B631" s="445"/>
      <c r="C631" s="445"/>
      <c r="D631" s="445"/>
      <c r="E631" s="445"/>
      <c r="F631" s="445"/>
      <c r="G631" s="445"/>
      <c r="H631" s="445"/>
    </row>
    <row r="632" spans="1:16" x14ac:dyDescent="0.5">
      <c r="B632" s="445"/>
      <c r="C632" s="445"/>
      <c r="D632" s="445"/>
      <c r="E632" s="445"/>
      <c r="F632" s="445"/>
      <c r="G632" s="445"/>
      <c r="H632" s="445"/>
    </row>
    <row r="633" spans="1:16" x14ac:dyDescent="0.5">
      <c r="B633" s="445"/>
      <c r="C633" s="445"/>
      <c r="D633" s="445"/>
      <c r="E633" s="445"/>
      <c r="F633" s="445"/>
      <c r="G633" s="445"/>
      <c r="H633" s="445"/>
    </row>
    <row r="634" spans="1:16" x14ac:dyDescent="0.5">
      <c r="B634" s="445"/>
      <c r="C634" s="445"/>
      <c r="D634" s="445"/>
      <c r="E634" s="445"/>
      <c r="F634" s="445"/>
      <c r="G634" s="445"/>
      <c r="H634" s="445"/>
    </row>
    <row r="635" spans="1:16" x14ac:dyDescent="0.5">
      <c r="B635" s="445"/>
      <c r="C635" s="445"/>
      <c r="D635" s="445"/>
      <c r="E635" s="445"/>
      <c r="F635" s="445"/>
      <c r="G635" s="445"/>
      <c r="H635" s="445"/>
    </row>
    <row r="636" spans="1:16" x14ac:dyDescent="0.5">
      <c r="B636" s="445"/>
      <c r="C636" s="445"/>
      <c r="D636" s="445"/>
      <c r="E636" s="445"/>
      <c r="F636" s="445"/>
      <c r="G636" s="445"/>
      <c r="H636" s="445"/>
    </row>
    <row r="637" spans="1:16" x14ac:dyDescent="0.5">
      <c r="B637" s="445"/>
      <c r="C637" s="445"/>
      <c r="D637" s="445"/>
      <c r="E637" s="445"/>
      <c r="F637" s="445"/>
      <c r="G637" s="445"/>
      <c r="H637" s="445"/>
    </row>
    <row r="638" spans="1:16" x14ac:dyDescent="0.5">
      <c r="B638" s="445"/>
      <c r="C638" s="445"/>
      <c r="D638" s="445"/>
      <c r="E638" s="445"/>
      <c r="F638" s="445"/>
      <c r="G638" s="445"/>
      <c r="H638" s="445"/>
    </row>
    <row r="639" spans="1:16" x14ac:dyDescent="0.5">
      <c r="B639" s="445"/>
      <c r="C639" s="445"/>
      <c r="D639" s="445"/>
      <c r="E639" s="445"/>
      <c r="F639" s="445"/>
      <c r="G639" s="445"/>
      <c r="H639" s="445"/>
    </row>
    <row r="640" spans="1:16" x14ac:dyDescent="0.5">
      <c r="B640" s="445"/>
      <c r="C640" s="445"/>
      <c r="D640" s="445"/>
      <c r="E640" s="445"/>
      <c r="F640" s="445"/>
      <c r="G640" s="445"/>
      <c r="H640" s="445"/>
    </row>
    <row r="641" spans="1:22" x14ac:dyDescent="0.5">
      <c r="B641" s="445"/>
      <c r="C641" s="445"/>
      <c r="D641" s="445"/>
      <c r="E641" s="445"/>
      <c r="F641" s="445"/>
      <c r="G641" s="445"/>
      <c r="H641" s="445"/>
    </row>
    <row r="642" spans="1:22" x14ac:dyDescent="0.5">
      <c r="B642" s="445"/>
      <c r="C642" s="445"/>
      <c r="D642" s="445"/>
      <c r="E642" s="445"/>
      <c r="F642" s="445"/>
      <c r="G642" s="445"/>
      <c r="H642" s="445"/>
    </row>
    <row r="643" spans="1:22" x14ac:dyDescent="0.5">
      <c r="B643" s="445"/>
      <c r="C643" s="445"/>
      <c r="D643" s="445"/>
      <c r="E643" s="445"/>
      <c r="F643" s="445"/>
      <c r="G643" s="445"/>
      <c r="H643" s="445"/>
    </row>
    <row r="644" spans="1:22" x14ac:dyDescent="0.5">
      <c r="B644" s="445"/>
      <c r="C644" s="445"/>
      <c r="D644" s="445"/>
      <c r="E644" s="445"/>
      <c r="F644" s="445"/>
      <c r="G644" s="445"/>
      <c r="H644" s="445"/>
    </row>
    <row r="645" spans="1:22" x14ac:dyDescent="0.5">
      <c r="B645" s="481"/>
      <c r="C645" s="481"/>
      <c r="D645" s="481"/>
      <c r="E645" s="481"/>
      <c r="Q645" s="251"/>
      <c r="R645" s="307"/>
    </row>
    <row r="646" spans="1:22" x14ac:dyDescent="0.5">
      <c r="A646" s="318" t="s">
        <v>95</v>
      </c>
      <c r="B646" s="483"/>
      <c r="C646" s="483"/>
      <c r="D646" s="483"/>
      <c r="E646" s="483"/>
      <c r="F646" s="341"/>
      <c r="G646" s="341"/>
      <c r="I646" s="385"/>
      <c r="J646" s="385"/>
      <c r="K646" s="385"/>
      <c r="L646" s="810" t="s">
        <v>1964</v>
      </c>
      <c r="M646" s="770"/>
      <c r="N646" s="770"/>
      <c r="O646" s="771"/>
      <c r="Q646" s="251"/>
      <c r="R646" s="307"/>
    </row>
    <row r="647" spans="1:22" s="314" customFormat="1" x14ac:dyDescent="0.5">
      <c r="A647" s="462"/>
      <c r="B647" s="315"/>
      <c r="C647" s="315"/>
      <c r="R647" s="315"/>
      <c r="U647" s="402"/>
    </row>
    <row r="648" spans="1:22" x14ac:dyDescent="0.5">
      <c r="A648" s="811" t="s">
        <v>1958</v>
      </c>
      <c r="B648" s="811"/>
      <c r="C648" s="811"/>
      <c r="D648" s="811"/>
      <c r="E648" s="811"/>
      <c r="F648" s="811"/>
      <c r="G648" s="811"/>
      <c r="H648" s="811"/>
      <c r="I648" s="811"/>
      <c r="J648" s="466"/>
      <c r="K648" s="466"/>
      <c r="L648" s="466"/>
      <c r="M648" s="466"/>
      <c r="N648" s="466"/>
      <c r="O648" s="466"/>
      <c r="P648" s="307"/>
      <c r="U648" s="316"/>
    </row>
    <row r="649" spans="1:22" hidden="1" x14ac:dyDescent="0.5">
      <c r="A649" s="349"/>
      <c r="B649" s="251" t="s">
        <v>436</v>
      </c>
      <c r="C649" s="376"/>
      <c r="D649" s="376"/>
      <c r="E649" s="376"/>
      <c r="F649" s="376"/>
      <c r="G649" s="376"/>
      <c r="H649" s="376"/>
      <c r="I649" s="376"/>
      <c r="J649" s="376"/>
      <c r="K649" s="376"/>
      <c r="L649" s="376"/>
      <c r="M649" s="376"/>
      <c r="N649" s="316"/>
      <c r="O649" s="316"/>
      <c r="P649" s="307"/>
      <c r="Q649" s="307">
        <v>59</v>
      </c>
      <c r="R649" s="307"/>
      <c r="S649" s="307" t="s">
        <v>235</v>
      </c>
      <c r="V649" s="308"/>
    </row>
    <row r="650" spans="1:22" hidden="1" x14ac:dyDescent="0.5">
      <c r="A650" s="349"/>
      <c r="B650" s="251" t="s">
        <v>436</v>
      </c>
      <c r="C650" s="376"/>
      <c r="D650" s="376"/>
      <c r="E650" s="376"/>
      <c r="F650" s="376"/>
      <c r="G650" s="376"/>
      <c r="H650" s="376"/>
      <c r="I650" s="376"/>
      <c r="J650" s="376"/>
      <c r="K650" s="376"/>
      <c r="L650" s="376"/>
      <c r="M650" s="376"/>
      <c r="N650" s="316"/>
      <c r="O650" s="316"/>
      <c r="P650" s="307"/>
      <c r="Q650" s="307">
        <v>71</v>
      </c>
      <c r="R650" s="307"/>
      <c r="S650" s="307" t="s">
        <v>1314</v>
      </c>
      <c r="V650" s="308"/>
    </row>
    <row r="651" spans="1:22" hidden="1" x14ac:dyDescent="0.5">
      <c r="A651" s="349"/>
      <c r="B651" s="251" t="s">
        <v>437</v>
      </c>
      <c r="C651" s="376"/>
      <c r="D651" s="376"/>
      <c r="E651" s="376"/>
      <c r="F651" s="376"/>
      <c r="G651" s="376"/>
      <c r="H651" s="376"/>
      <c r="I651" s="376"/>
      <c r="J651" s="376"/>
      <c r="K651" s="376"/>
      <c r="L651" s="376"/>
      <c r="M651" s="376"/>
      <c r="N651" s="316"/>
      <c r="O651" s="316"/>
      <c r="P651" s="307"/>
      <c r="Q651" s="307">
        <v>72</v>
      </c>
      <c r="R651" s="307"/>
      <c r="S651" s="307" t="s">
        <v>1315</v>
      </c>
      <c r="V651" s="308"/>
    </row>
    <row r="652" spans="1:22" hidden="1" x14ac:dyDescent="0.5">
      <c r="A652" s="349"/>
      <c r="B652" s="251" t="s">
        <v>438</v>
      </c>
      <c r="C652" s="376"/>
      <c r="D652" s="376"/>
      <c r="E652" s="376"/>
      <c r="F652" s="376"/>
      <c r="G652" s="376"/>
      <c r="H652" s="376"/>
      <c r="I652" s="376"/>
      <c r="J652" s="376"/>
      <c r="K652" s="376"/>
      <c r="L652" s="376"/>
      <c r="M652" s="376"/>
      <c r="N652" s="316"/>
      <c r="O652" s="316"/>
      <c r="P652" s="307"/>
      <c r="Q652" s="307">
        <v>73</v>
      </c>
      <c r="R652" s="307"/>
      <c r="S652" s="307" t="s">
        <v>1316</v>
      </c>
      <c r="V652" s="308"/>
    </row>
    <row r="653" spans="1:22" hidden="1" x14ac:dyDescent="0.5">
      <c r="A653" s="349"/>
      <c r="B653" s="251" t="s">
        <v>571</v>
      </c>
      <c r="C653" s="376"/>
      <c r="D653" s="376"/>
      <c r="E653" s="376"/>
      <c r="F653" s="376"/>
      <c r="G653" s="376"/>
      <c r="H653" s="376"/>
      <c r="I653" s="376"/>
      <c r="J653" s="376"/>
      <c r="K653" s="376"/>
      <c r="L653" s="376"/>
      <c r="M653" s="376"/>
      <c r="N653" s="316"/>
      <c r="O653" s="316"/>
      <c r="P653" s="307"/>
      <c r="Q653" s="307">
        <v>74</v>
      </c>
      <c r="R653" s="307"/>
      <c r="S653" s="307" t="s">
        <v>1317</v>
      </c>
      <c r="V653" s="308"/>
    </row>
    <row r="654" spans="1:22" hidden="1" x14ac:dyDescent="0.5">
      <c r="A654" s="349"/>
      <c r="B654" s="251" t="s">
        <v>10</v>
      </c>
      <c r="C654" s="376"/>
      <c r="D654" s="376"/>
      <c r="E654" s="376"/>
      <c r="F654" s="376"/>
      <c r="G654" s="376"/>
      <c r="H654" s="376"/>
      <c r="I654" s="376"/>
      <c r="J654" s="376"/>
      <c r="K654" s="376"/>
      <c r="L654" s="376"/>
      <c r="M654" s="376"/>
      <c r="N654" s="316"/>
      <c r="O654" s="316"/>
      <c r="P654" s="307"/>
      <c r="Q654" s="307">
        <v>75</v>
      </c>
      <c r="R654" s="307"/>
      <c r="S654" s="307" t="s">
        <v>1318</v>
      </c>
      <c r="V654" s="308"/>
    </row>
    <row r="655" spans="1:22" hidden="1" x14ac:dyDescent="0.5">
      <c r="A655" s="349"/>
      <c r="B655" s="251" t="s">
        <v>11</v>
      </c>
      <c r="C655" s="376"/>
      <c r="D655" s="376"/>
      <c r="E655" s="376"/>
      <c r="F655" s="376"/>
      <c r="G655" s="376"/>
      <c r="H655" s="376"/>
      <c r="I655" s="376"/>
      <c r="J655" s="376"/>
      <c r="K655" s="376"/>
      <c r="L655" s="376"/>
      <c r="M655" s="376"/>
      <c r="N655" s="316"/>
      <c r="O655" s="316"/>
      <c r="P655" s="307"/>
      <c r="Q655" s="307">
        <v>76</v>
      </c>
      <c r="R655" s="307"/>
      <c r="S655" s="307" t="s">
        <v>1319</v>
      </c>
      <c r="V655" s="308"/>
    </row>
    <row r="656" spans="1:22" hidden="1" x14ac:dyDescent="0.5">
      <c r="A656" s="436"/>
      <c r="B656" s="251">
        <v>3</v>
      </c>
      <c r="C656" s="251">
        <v>6</v>
      </c>
      <c r="D656" s="251">
        <v>12</v>
      </c>
      <c r="E656" s="251">
        <v>18</v>
      </c>
      <c r="F656" s="251">
        <v>24</v>
      </c>
      <c r="G656" s="251">
        <v>30</v>
      </c>
      <c r="H656" s="251">
        <v>36</v>
      </c>
      <c r="I656" s="251">
        <v>3</v>
      </c>
      <c r="J656" s="251">
        <v>6</v>
      </c>
      <c r="K656" s="251">
        <v>12</v>
      </c>
      <c r="L656" s="251">
        <v>18</v>
      </c>
      <c r="M656" s="251">
        <v>24</v>
      </c>
      <c r="N656" s="251">
        <v>30</v>
      </c>
      <c r="O656" s="251">
        <v>36</v>
      </c>
      <c r="Q656" s="251"/>
      <c r="R656" s="307"/>
      <c r="T656" s="314"/>
      <c r="U656" s="314"/>
    </row>
    <row r="657" spans="1:19" x14ac:dyDescent="0.5">
      <c r="A657" s="817" t="s">
        <v>2252</v>
      </c>
      <c r="B657" s="818"/>
      <c r="C657" s="818"/>
      <c r="D657" s="818"/>
      <c r="E657" s="818"/>
      <c r="F657" s="818"/>
      <c r="G657" s="818"/>
      <c r="H657" s="818"/>
      <c r="I657" s="818"/>
      <c r="J657" s="818"/>
      <c r="K657" s="818"/>
      <c r="L657" s="818"/>
      <c r="M657" s="818"/>
      <c r="N657" s="818"/>
      <c r="O657" s="819"/>
      <c r="Q657" s="251"/>
      <c r="R657" s="307"/>
      <c r="S657" s="307"/>
    </row>
    <row r="658" spans="1:19" x14ac:dyDescent="0.5">
      <c r="A658" s="467"/>
      <c r="B658" s="328"/>
      <c r="C658" s="312"/>
      <c r="D658" s="312"/>
      <c r="E658" s="312"/>
      <c r="F658" s="312"/>
      <c r="G658" s="312"/>
      <c r="H658" s="312"/>
      <c r="I658" s="312"/>
      <c r="J658" s="312"/>
      <c r="K658" s="312"/>
      <c r="L658" s="312"/>
      <c r="M658" s="312"/>
      <c r="N658" s="312"/>
      <c r="O658" s="312"/>
      <c r="Q658" s="251"/>
      <c r="R658" s="307"/>
    </row>
    <row r="659" spans="1:19" ht="33" customHeight="1" x14ac:dyDescent="0.5">
      <c r="A659" s="547"/>
      <c r="B659" s="548" t="s">
        <v>1294</v>
      </c>
      <c r="C659" s="549" t="s">
        <v>1295</v>
      </c>
      <c r="D659" s="550" t="s">
        <v>1296</v>
      </c>
      <c r="E659" s="550" t="s">
        <v>1297</v>
      </c>
      <c r="F659" s="550" t="s">
        <v>1298</v>
      </c>
      <c r="G659" s="551" t="s">
        <v>1299</v>
      </c>
      <c r="H659" s="552" t="s">
        <v>1300</v>
      </c>
      <c r="I659" s="553" t="s">
        <v>1294</v>
      </c>
      <c r="J659" s="550" t="s">
        <v>1295</v>
      </c>
      <c r="K659" s="550" t="s">
        <v>1296</v>
      </c>
      <c r="L659" s="550" t="s">
        <v>1297</v>
      </c>
      <c r="M659" s="550" t="s">
        <v>1298</v>
      </c>
      <c r="N659" s="551" t="s">
        <v>1299</v>
      </c>
      <c r="O659" s="554" t="s">
        <v>1300</v>
      </c>
      <c r="P659" s="308"/>
    </row>
    <row r="660" spans="1:19" x14ac:dyDescent="0.5">
      <c r="B660" s="555" t="b">
        <f ca="1">ISNUMBER(INDIRECT($S649&amp;"DisplayCounty1"))</f>
        <v>1</v>
      </c>
      <c r="C660" s="556">
        <f ca="1">INDIRECT($S649&amp;"DisplayCounty1")</f>
        <v>176</v>
      </c>
      <c r="D660" s="556">
        <f ca="1">IF(ISNUMBER(H677),H677,0)</f>
        <v>147</v>
      </c>
      <c r="E660" s="557"/>
      <c r="F660" s="557"/>
      <c r="G660" s="557"/>
      <c r="H660" s="558">
        <f ca="1">INDIRECT($S649 &amp; "DisplayCounty1")</f>
        <v>176</v>
      </c>
      <c r="I660" s="559" t="b">
        <f ca="1">ISNUMBER(INDIRECT($S649&amp;"DisplayCounty2"))</f>
        <v>1</v>
      </c>
      <c r="J660" s="560">
        <f ca="1">INDIRECT($S649&amp;"DisplayCounty2")</f>
        <v>27431</v>
      </c>
      <c r="K660" s="560">
        <f ca="1">IF(ISNUMBER(O677),O677,0)</f>
        <v>22510</v>
      </c>
      <c r="L660" s="555"/>
      <c r="M660" s="555"/>
      <c r="N660" s="555"/>
      <c r="O660" s="560">
        <f ca="1">INDIRECT($S649 &amp; "DisplayCounty2")</f>
        <v>27431</v>
      </c>
    </row>
    <row r="661" spans="1:19" s="314" customFormat="1" x14ac:dyDescent="0.5">
      <c r="B661" s="812" t="str">
        <f ca="1">$B$1 &amp; ": " &amp; IF(B660,TEXT(C660,"#,###,###"),"0") &amp; " entries: " &amp; TEXT(D660,"#,###,##0")   &amp; IF(B660," (" &amp;
IF(B660,TEXT(D660/C660,"###%"),"N.A.") &amp; ")","")&amp; " exited + "&amp;  IF(B660,TEXT(C660-D660,"#,###,##0"),"0") &amp; IF(B660," (" &amp;
IF(B660,TEXT((C660-D660)/C660,"###%"),"N.A.") &amp; ")","")&amp; " in care at 36 mos."</f>
        <v>San Mateo: 176 entries: 147 (84%) exited + 29 (16%) in care at 36 mos.</v>
      </c>
      <c r="C661" s="813"/>
      <c r="D661" s="813"/>
      <c r="E661" s="813"/>
      <c r="F661" s="813"/>
      <c r="G661" s="813"/>
      <c r="H661" s="820"/>
      <c r="I661" s="812" t="str">
        <f ca="1">$B$2 &amp; ": " &amp; IF(I660,TEXT(J660,"#,###,###"),"0") &amp; " entries: " &amp; TEXT(K660,"#,###,##0")   &amp; IF(I660," (" &amp;
IF(I660,TEXT(K660/J660,"###%"),"N.A.") &amp; ")","")&amp; " exited + "&amp;  IF(I660,TEXT(J660-K660,"#,###,##0"),"0") &amp; IF(I660," (" &amp;
IF(I660,TEXT((J660-K660)/J660,"###%"),"N.A.") &amp; ")","")&amp; " in care at 36 mos."</f>
        <v>California: 27,431 entries: 22,510 (82%) exited + 4,921 (18%) in care at 36 mos.</v>
      </c>
      <c r="J661" s="813"/>
      <c r="K661" s="813"/>
      <c r="L661" s="813"/>
      <c r="M661" s="813"/>
      <c r="N661" s="813"/>
      <c r="O661" s="814"/>
      <c r="Q661" s="315"/>
      <c r="R661" s="315"/>
    </row>
    <row r="662" spans="1:19" hidden="1" x14ac:dyDescent="0.5">
      <c r="A662" s="356" t="s">
        <v>504</v>
      </c>
      <c r="B662" s="563">
        <f ca="1">B663</f>
        <v>44</v>
      </c>
      <c r="C662" s="564">
        <f ca="1">C663-B663</f>
        <v>28</v>
      </c>
      <c r="D662" s="564">
        <f ca="1">D663-C663</f>
        <v>26</v>
      </c>
      <c r="E662" s="564">
        <f ca="1">E663-D663</f>
        <v>10</v>
      </c>
      <c r="F662" s="564">
        <f ca="1">F663-E663</f>
        <v>1</v>
      </c>
      <c r="G662" s="564">
        <f ca="1">G663-F663</f>
        <v>0</v>
      </c>
      <c r="H662" s="565">
        <f ca="1">SUM(B662:G662)</f>
        <v>109</v>
      </c>
      <c r="I662" s="563">
        <f ca="1">I663</f>
        <v>5267</v>
      </c>
      <c r="J662" s="564">
        <f ca="1">J663-I663</f>
        <v>4113</v>
      </c>
      <c r="K662" s="564">
        <f ca="1">K663-J663</f>
        <v>3337</v>
      </c>
      <c r="L662" s="564">
        <f ca="1">L663-K663</f>
        <v>1442</v>
      </c>
      <c r="M662" s="564">
        <f ca="1">M663-L663</f>
        <v>308</v>
      </c>
      <c r="N662" s="564">
        <f ca="1">N663-M663</f>
        <v>149</v>
      </c>
      <c r="O662" s="565">
        <f ca="1">SUM(I662:N662)</f>
        <v>14616</v>
      </c>
      <c r="P662" s="308"/>
      <c r="R662" s="561"/>
    </row>
    <row r="663" spans="1:19" hidden="1" x14ac:dyDescent="0.5">
      <c r="A663" s="332" t="s">
        <v>1308</v>
      </c>
      <c r="B663" s="563">
        <f t="array" aca="1" ref="B663:G663" ca="1">IF(INDIRECT(ChartsByTopic!$S650&amp;"DisplayCounty1")=".",0,INDIRECT(ChartsByTopic!$S650&amp;"DisplayCounty1"))</f>
        <v>44</v>
      </c>
      <c r="C663" s="564">
        <f ca="1"/>
        <v>72</v>
      </c>
      <c r="D663" s="564">
        <f ca="1"/>
        <v>98</v>
      </c>
      <c r="E663" s="564">
        <f ca="1"/>
        <v>108</v>
      </c>
      <c r="F663" s="564">
        <f ca="1"/>
        <v>109</v>
      </c>
      <c r="G663" s="566">
        <f ca="1"/>
        <v>109</v>
      </c>
      <c r="H663" s="567" t="b">
        <f ca="1">AND(H662=G663,ROUND(SUM(B664:G664),)=100)</f>
        <v>1</v>
      </c>
      <c r="I663" s="563">
        <f t="array" aca="1" ref="I663:N663" ca="1">IF(INDIRECT(ChartsByTopic!$S650&amp;"DisplayCounty2")=".",0,INDIRECT(ChartsByTopic!$S650&amp;"DisplayCounty2"))</f>
        <v>5267</v>
      </c>
      <c r="J663" s="564">
        <f ca="1"/>
        <v>9380</v>
      </c>
      <c r="K663" s="564">
        <f ca="1"/>
        <v>12717</v>
      </c>
      <c r="L663" s="564">
        <f ca="1"/>
        <v>14159</v>
      </c>
      <c r="M663" s="564">
        <f ca="1"/>
        <v>14467</v>
      </c>
      <c r="N663" s="566">
        <f ca="1"/>
        <v>14616</v>
      </c>
      <c r="O663" s="567" t="b">
        <f ca="1">AND(O662=N663,ROUND(SUM(I664:N664),)=100)</f>
        <v>1</v>
      </c>
      <c r="P663" s="308"/>
      <c r="Q663" s="561"/>
      <c r="R663" s="561"/>
    </row>
    <row r="664" spans="1:19" x14ac:dyDescent="0.5">
      <c r="A664" s="332" t="s">
        <v>1301</v>
      </c>
      <c r="B664" s="568">
        <f t="shared" ref="B664:G664" ca="1" si="91">B662/$H662*100</f>
        <v>40.366972477064223</v>
      </c>
      <c r="C664" s="569">
        <f t="shared" ca="1" si="91"/>
        <v>25.688073394495415</v>
      </c>
      <c r="D664" s="569">
        <f t="shared" ca="1" si="91"/>
        <v>23.853211009174313</v>
      </c>
      <c r="E664" s="569">
        <f t="shared" ca="1" si="91"/>
        <v>9.1743119266055047</v>
      </c>
      <c r="F664" s="569">
        <f t="shared" ca="1" si="91"/>
        <v>0.91743119266055051</v>
      </c>
      <c r="G664" s="570">
        <f t="shared" ca="1" si="91"/>
        <v>0</v>
      </c>
      <c r="H664" s="565">
        <f ca="1">G663</f>
        <v>109</v>
      </c>
      <c r="I664" s="568">
        <f t="shared" ref="I664:N664" ca="1" si="92">I662/$O662*100</f>
        <v>36.03585112205802</v>
      </c>
      <c r="J664" s="569">
        <f t="shared" ca="1" si="92"/>
        <v>28.14039408866995</v>
      </c>
      <c r="K664" s="569">
        <f t="shared" ca="1" si="92"/>
        <v>22.831143951833607</v>
      </c>
      <c r="L664" s="569">
        <f t="shared" ca="1" si="92"/>
        <v>9.8659003831417618</v>
      </c>
      <c r="M664" s="569">
        <f t="shared" ca="1" si="92"/>
        <v>2.1072796934865901</v>
      </c>
      <c r="N664" s="570">
        <f t="shared" ca="1" si="92"/>
        <v>1.0194307608100712</v>
      </c>
      <c r="O664" s="565">
        <f ca="1">N663</f>
        <v>14616</v>
      </c>
      <c r="P664" s="308"/>
    </row>
    <row r="665" spans="1:19" hidden="1" x14ac:dyDescent="0.5">
      <c r="A665" s="332" t="s">
        <v>505</v>
      </c>
      <c r="B665" s="563">
        <f ca="1">B666</f>
        <v>0</v>
      </c>
      <c r="C665" s="564">
        <f ca="1">C666-B666</f>
        <v>3</v>
      </c>
      <c r="D665" s="564">
        <f ca="1">D666-C666</f>
        <v>3</v>
      </c>
      <c r="E665" s="564">
        <f ca="1">E666-D666</f>
        <v>0</v>
      </c>
      <c r="F665" s="564">
        <f ca="1">F666-E666</f>
        <v>5</v>
      </c>
      <c r="G665" s="564">
        <f ca="1">G666-F666</f>
        <v>5</v>
      </c>
      <c r="H665" s="565">
        <f ca="1">SUM(B665:G665)</f>
        <v>16</v>
      </c>
      <c r="I665" s="563">
        <f ca="1">I666</f>
        <v>52</v>
      </c>
      <c r="J665" s="564">
        <f ca="1">J666-I666</f>
        <v>291</v>
      </c>
      <c r="K665" s="564">
        <f ca="1">K666-J666</f>
        <v>709</v>
      </c>
      <c r="L665" s="564">
        <f ca="1">L666-K666</f>
        <v>1176</v>
      </c>
      <c r="M665" s="564">
        <f ca="1">M666-L666</f>
        <v>1220</v>
      </c>
      <c r="N665" s="564">
        <f ca="1">N666-M666</f>
        <v>1006</v>
      </c>
      <c r="O665" s="565">
        <f ca="1">SUM(I665:N665)</f>
        <v>4454</v>
      </c>
      <c r="P665" s="308"/>
    </row>
    <row r="666" spans="1:19" hidden="1" x14ac:dyDescent="0.5">
      <c r="A666" s="332" t="s">
        <v>1309</v>
      </c>
      <c r="B666" s="563">
        <f t="array" aca="1" ref="B666:G666" ca="1">IF(INDIRECT(ChartsByTopic!$S651&amp;"DisplayCounty1")=".",0,INDIRECT(ChartsByTopic!$S651&amp;"DisplayCounty1"))</f>
        <v>0</v>
      </c>
      <c r="C666" s="564">
        <f ca="1"/>
        <v>3</v>
      </c>
      <c r="D666" s="564">
        <f ca="1"/>
        <v>6</v>
      </c>
      <c r="E666" s="564">
        <f ca="1"/>
        <v>6</v>
      </c>
      <c r="F666" s="564">
        <f ca="1"/>
        <v>11</v>
      </c>
      <c r="G666" s="566">
        <f ca="1"/>
        <v>16</v>
      </c>
      <c r="H666" s="567" t="b">
        <f ca="1">AND(H665=G666,ROUND(SUM(B667:G667),)=100)</f>
        <v>1</v>
      </c>
      <c r="I666" s="563">
        <f t="array" aca="1" ref="I666:N666" ca="1">IF(INDIRECT(ChartsByTopic!$S651&amp;"DisplayCounty2")=".",0,INDIRECT(ChartsByTopic!$S651&amp;"DisplayCounty2"))</f>
        <v>52</v>
      </c>
      <c r="J666" s="564">
        <f ca="1"/>
        <v>343</v>
      </c>
      <c r="K666" s="564">
        <f ca="1"/>
        <v>1052</v>
      </c>
      <c r="L666" s="564">
        <f ca="1"/>
        <v>2228</v>
      </c>
      <c r="M666" s="564">
        <f ca="1"/>
        <v>3448</v>
      </c>
      <c r="N666" s="566">
        <f ca="1"/>
        <v>4454</v>
      </c>
      <c r="O666" s="567" t="b">
        <f ca="1">AND(O665=N666,ROUND(SUM(I667:N667),)=100)</f>
        <v>1</v>
      </c>
      <c r="P666" s="308"/>
      <c r="Q666" s="561"/>
      <c r="R666" s="561"/>
    </row>
    <row r="667" spans="1:19" x14ac:dyDescent="0.5">
      <c r="A667" s="332" t="s">
        <v>1302</v>
      </c>
      <c r="B667" s="568">
        <f t="shared" ref="B667:G667" ca="1" si="93">B665/$H665*100</f>
        <v>0</v>
      </c>
      <c r="C667" s="569">
        <f t="shared" ca="1" si="93"/>
        <v>18.75</v>
      </c>
      <c r="D667" s="569">
        <f t="shared" ca="1" si="93"/>
        <v>18.75</v>
      </c>
      <c r="E667" s="569">
        <f t="shared" ca="1" si="93"/>
        <v>0</v>
      </c>
      <c r="F667" s="569">
        <f t="shared" ca="1" si="93"/>
        <v>31.25</v>
      </c>
      <c r="G667" s="570">
        <f t="shared" ca="1" si="93"/>
        <v>31.25</v>
      </c>
      <c r="H667" s="565">
        <f ca="1">G666</f>
        <v>16</v>
      </c>
      <c r="I667" s="568">
        <f t="shared" ref="I667:N667" ca="1" si="94">I665/$O665*100</f>
        <v>1.1674898967220475</v>
      </c>
      <c r="J667" s="569">
        <f t="shared" ca="1" si="94"/>
        <v>6.5334530758868432</v>
      </c>
      <c r="K667" s="569">
        <f t="shared" ca="1" si="94"/>
        <v>15.918275707229457</v>
      </c>
      <c r="L667" s="569">
        <f t="shared" ca="1" si="94"/>
        <v>26.40323304894477</v>
      </c>
      <c r="M667" s="569">
        <f t="shared" ca="1" si="94"/>
        <v>27.391109115401886</v>
      </c>
      <c r="N667" s="570">
        <f t="shared" ca="1" si="94"/>
        <v>22.586439155814997</v>
      </c>
      <c r="O667" s="565">
        <f ca="1">N666</f>
        <v>4454</v>
      </c>
      <c r="P667" s="308"/>
      <c r="R667" s="307"/>
    </row>
    <row r="668" spans="1:19" hidden="1" x14ac:dyDescent="0.5">
      <c r="A668" s="332" t="s">
        <v>506</v>
      </c>
      <c r="B668" s="563">
        <f ca="1">B669</f>
        <v>0</v>
      </c>
      <c r="C668" s="564">
        <f ca="1">C669-B669</f>
        <v>0</v>
      </c>
      <c r="D668" s="564">
        <f ca="1">D669-C669</f>
        <v>4</v>
      </c>
      <c r="E668" s="564">
        <f ca="1">E669-D669</f>
        <v>2</v>
      </c>
      <c r="F668" s="564">
        <f ca="1">F669-E669</f>
        <v>2</v>
      </c>
      <c r="G668" s="564">
        <f ca="1">G669-F669</f>
        <v>4</v>
      </c>
      <c r="H668" s="565">
        <f ca="1">SUM(B668:G668)</f>
        <v>12</v>
      </c>
      <c r="I668" s="563">
        <f ca="1">I669</f>
        <v>160</v>
      </c>
      <c r="J668" s="564">
        <f ca="1">J669-I669</f>
        <v>363</v>
      </c>
      <c r="K668" s="564">
        <f ca="1">K669-J669</f>
        <v>543</v>
      </c>
      <c r="L668" s="564">
        <f ca="1">L669-K669</f>
        <v>739</v>
      </c>
      <c r="M668" s="564">
        <f ca="1">M669-L669</f>
        <v>460</v>
      </c>
      <c r="N668" s="564">
        <f ca="1">N669-M669</f>
        <v>243</v>
      </c>
      <c r="O668" s="565">
        <f ca="1">SUM(I668:N668)</f>
        <v>2508</v>
      </c>
      <c r="P668" s="308"/>
      <c r="R668" s="307"/>
    </row>
    <row r="669" spans="1:19" hidden="1" x14ac:dyDescent="0.5">
      <c r="A669" s="332" t="s">
        <v>1310</v>
      </c>
      <c r="B669" s="563">
        <f t="array" aca="1" ref="B669:G669" ca="1">IF(INDIRECT(ChartsByTopic!$S652&amp;"DisplayCounty1")=".",0,INDIRECT(ChartsByTopic!$S652&amp;"DisplayCounty1"))</f>
        <v>0</v>
      </c>
      <c r="C669" s="564">
        <f ca="1"/>
        <v>0</v>
      </c>
      <c r="D669" s="564">
        <f ca="1"/>
        <v>4</v>
      </c>
      <c r="E669" s="564">
        <f ca="1"/>
        <v>6</v>
      </c>
      <c r="F669" s="564">
        <f ca="1"/>
        <v>8</v>
      </c>
      <c r="G669" s="566">
        <f ca="1"/>
        <v>12</v>
      </c>
      <c r="H669" s="567" t="b">
        <f ca="1">AND(H668=G669,ROUND(SUM(B670:G670),)=100)</f>
        <v>1</v>
      </c>
      <c r="I669" s="563">
        <f t="array" aca="1" ref="I669:N669" ca="1">IF(INDIRECT(ChartsByTopic!$S652&amp;"DisplayCounty2")=".",0,INDIRECT(ChartsByTopic!$S652&amp;"DisplayCounty2"))</f>
        <v>160</v>
      </c>
      <c r="J669" s="564">
        <f ca="1"/>
        <v>523</v>
      </c>
      <c r="K669" s="564">
        <f ca="1"/>
        <v>1066</v>
      </c>
      <c r="L669" s="564">
        <f ca="1"/>
        <v>1805</v>
      </c>
      <c r="M669" s="564">
        <f ca="1"/>
        <v>2265</v>
      </c>
      <c r="N669" s="566">
        <f ca="1"/>
        <v>2508</v>
      </c>
      <c r="O669" s="567" t="b">
        <f ca="1">AND(O668=N669,ROUND(SUM(I670:N670),)=100)</f>
        <v>1</v>
      </c>
      <c r="P669" s="308"/>
      <c r="Q669" s="561"/>
      <c r="R669" s="561"/>
    </row>
    <row r="670" spans="1:19" x14ac:dyDescent="0.5">
      <c r="A670" s="332" t="s">
        <v>1303</v>
      </c>
      <c r="B670" s="568">
        <f t="shared" ref="B670:G670" ca="1" si="95">B668/$H668*100</f>
        <v>0</v>
      </c>
      <c r="C670" s="569">
        <f t="shared" ca="1" si="95"/>
        <v>0</v>
      </c>
      <c r="D670" s="569">
        <f t="shared" ca="1" si="95"/>
        <v>33.333333333333329</v>
      </c>
      <c r="E670" s="569">
        <f t="shared" ca="1" si="95"/>
        <v>16.666666666666664</v>
      </c>
      <c r="F670" s="569">
        <f t="shared" ca="1" si="95"/>
        <v>16.666666666666664</v>
      </c>
      <c r="G670" s="570">
        <f t="shared" ca="1" si="95"/>
        <v>33.333333333333329</v>
      </c>
      <c r="H670" s="565">
        <f ca="1">G669</f>
        <v>12</v>
      </c>
      <c r="I670" s="568">
        <f t="shared" ref="I670:N670" ca="1" si="96">I668/$O668*100</f>
        <v>6.3795853269537472</v>
      </c>
      <c r="J670" s="569">
        <f t="shared" ca="1" si="96"/>
        <v>14.473684210526317</v>
      </c>
      <c r="K670" s="569">
        <f t="shared" ca="1" si="96"/>
        <v>21.650717703349283</v>
      </c>
      <c r="L670" s="569">
        <f t="shared" ca="1" si="96"/>
        <v>29.465709728867623</v>
      </c>
      <c r="M670" s="569">
        <f t="shared" ca="1" si="96"/>
        <v>18.341307814992025</v>
      </c>
      <c r="N670" s="570">
        <f t="shared" ca="1" si="96"/>
        <v>9.6889952153110048</v>
      </c>
      <c r="O670" s="565">
        <f ca="1">N669</f>
        <v>2508</v>
      </c>
      <c r="P670" s="308"/>
      <c r="R670" s="307"/>
    </row>
    <row r="671" spans="1:19" hidden="1" x14ac:dyDescent="0.5">
      <c r="A671" s="332" t="s">
        <v>507</v>
      </c>
      <c r="B671" s="563">
        <f ca="1">B672</f>
        <v>2</v>
      </c>
      <c r="C671" s="564">
        <f ca="1">C672-B672</f>
        <v>0</v>
      </c>
      <c r="D671" s="564">
        <f ca="1">D672-C672</f>
        <v>2</v>
      </c>
      <c r="E671" s="564">
        <f ca="1">E672-D672</f>
        <v>1</v>
      </c>
      <c r="F671" s="564">
        <f ca="1">F672-E672</f>
        <v>0</v>
      </c>
      <c r="G671" s="564">
        <f ca="1">G672-F672</f>
        <v>0</v>
      </c>
      <c r="H671" s="565">
        <f ca="1">SUM(B671:G671)</f>
        <v>5</v>
      </c>
      <c r="I671" s="563">
        <f ca="1">I672</f>
        <v>87</v>
      </c>
      <c r="J671" s="564">
        <f ca="1">J672-I672</f>
        <v>94</v>
      </c>
      <c r="K671" s="564">
        <f ca="1">K672-J672</f>
        <v>94</v>
      </c>
      <c r="L671" s="564">
        <f ca="1">L672-K672</f>
        <v>86</v>
      </c>
      <c r="M671" s="564">
        <f ca="1">M672-L672</f>
        <v>67</v>
      </c>
      <c r="N671" s="564">
        <f ca="1">N672-M672</f>
        <v>54</v>
      </c>
      <c r="O671" s="565">
        <f ca="1">SUM(I671:N671)</f>
        <v>482</v>
      </c>
      <c r="P671" s="308"/>
      <c r="R671" s="307"/>
    </row>
    <row r="672" spans="1:19" hidden="1" x14ac:dyDescent="0.5">
      <c r="A672" s="332" t="s">
        <v>1311</v>
      </c>
      <c r="B672" s="563">
        <f t="array" aca="1" ref="B672:G672" ca="1">IF(INDIRECT(ChartsByTopic!$S653&amp;"DisplayCounty1")=".",0,INDIRECT(ChartsByTopic!$S653&amp;"DisplayCounty1"))</f>
        <v>2</v>
      </c>
      <c r="C672" s="564">
        <f ca="1"/>
        <v>2</v>
      </c>
      <c r="D672" s="564">
        <f ca="1"/>
        <v>4</v>
      </c>
      <c r="E672" s="564">
        <f ca="1"/>
        <v>5</v>
      </c>
      <c r="F672" s="564">
        <f ca="1"/>
        <v>5</v>
      </c>
      <c r="G672" s="566">
        <f ca="1"/>
        <v>5</v>
      </c>
      <c r="H672" s="567" t="b">
        <f ca="1">AND(H671=G672,ROUND(SUM(B673:G673),)=100)</f>
        <v>1</v>
      </c>
      <c r="I672" s="563">
        <f t="array" aca="1" ref="I672:N672" ca="1">IF(INDIRECT(ChartsByTopic!$S653&amp;"DisplayCounty2")=".",0,INDIRECT(ChartsByTopic!$S653&amp;"DisplayCounty2"))</f>
        <v>87</v>
      </c>
      <c r="J672" s="564">
        <f ca="1"/>
        <v>181</v>
      </c>
      <c r="K672" s="564">
        <f ca="1"/>
        <v>275</v>
      </c>
      <c r="L672" s="564">
        <f ca="1"/>
        <v>361</v>
      </c>
      <c r="M672" s="564">
        <f ca="1"/>
        <v>428</v>
      </c>
      <c r="N672" s="566">
        <f ca="1"/>
        <v>482</v>
      </c>
      <c r="O672" s="567" t="b">
        <f ca="1">AND(O671=N672,ROUND(SUM(I673:N673),)=100)</f>
        <v>1</v>
      </c>
      <c r="P672" s="308"/>
      <c r="Q672" s="561"/>
      <c r="R672" s="561"/>
    </row>
    <row r="673" spans="1:18" x14ac:dyDescent="0.5">
      <c r="A673" s="332" t="s">
        <v>1304</v>
      </c>
      <c r="B673" s="568">
        <f t="shared" ref="B673:G673" ca="1" si="97">B671/$H671*100</f>
        <v>40</v>
      </c>
      <c r="C673" s="569">
        <f t="shared" ca="1" si="97"/>
        <v>0</v>
      </c>
      <c r="D673" s="569">
        <f t="shared" ca="1" si="97"/>
        <v>40</v>
      </c>
      <c r="E673" s="569">
        <f t="shared" ca="1" si="97"/>
        <v>20</v>
      </c>
      <c r="F673" s="569">
        <f t="shared" ca="1" si="97"/>
        <v>0</v>
      </c>
      <c r="G673" s="570">
        <f t="shared" ca="1" si="97"/>
        <v>0</v>
      </c>
      <c r="H673" s="565">
        <f ca="1">G672</f>
        <v>5</v>
      </c>
      <c r="I673" s="568">
        <f t="shared" ref="I673:N673" ca="1" si="98">I671/$O671*100</f>
        <v>18.049792531120332</v>
      </c>
      <c r="J673" s="569">
        <f t="shared" ca="1" si="98"/>
        <v>19.502074688796682</v>
      </c>
      <c r="K673" s="569">
        <f t="shared" ca="1" si="98"/>
        <v>19.502074688796682</v>
      </c>
      <c r="L673" s="569">
        <f t="shared" ca="1" si="98"/>
        <v>17.842323651452283</v>
      </c>
      <c r="M673" s="569">
        <f t="shared" ca="1" si="98"/>
        <v>13.900414937759336</v>
      </c>
      <c r="N673" s="570">
        <f t="shared" ca="1" si="98"/>
        <v>11.20331950207469</v>
      </c>
      <c r="O673" s="565">
        <f ca="1">N672</f>
        <v>482</v>
      </c>
      <c r="P673" s="308"/>
      <c r="R673" s="307"/>
    </row>
    <row r="674" spans="1:18" hidden="1" x14ac:dyDescent="0.5">
      <c r="A674" s="332" t="s">
        <v>181</v>
      </c>
      <c r="B674" s="563">
        <f ca="1">B675</f>
        <v>2</v>
      </c>
      <c r="C674" s="564">
        <f ca="1">C675-B675</f>
        <v>0</v>
      </c>
      <c r="D674" s="564">
        <f ca="1">D675-C675</f>
        <v>0</v>
      </c>
      <c r="E674" s="564">
        <f ca="1">E675-D675</f>
        <v>0</v>
      </c>
      <c r="F674" s="564">
        <f ca="1">F675-E675</f>
        <v>2</v>
      </c>
      <c r="G674" s="564">
        <f ca="1">G675-F675</f>
        <v>1</v>
      </c>
      <c r="H674" s="565">
        <f ca="1">SUM(B674:G674)</f>
        <v>5</v>
      </c>
      <c r="I674" s="563">
        <f ca="1">I675</f>
        <v>155</v>
      </c>
      <c r="J674" s="564">
        <f ca="1">J675-I675</f>
        <v>54</v>
      </c>
      <c r="K674" s="564">
        <f ca="1">K675-J675</f>
        <v>37</v>
      </c>
      <c r="L674" s="564">
        <f ca="1">L675-K675</f>
        <v>54</v>
      </c>
      <c r="M674" s="564">
        <f ca="1">M675-L675</f>
        <v>84</v>
      </c>
      <c r="N674" s="564">
        <f ca="1">N675-M675</f>
        <v>66</v>
      </c>
      <c r="O674" s="565">
        <f ca="1">SUM(I674:N674)</f>
        <v>450</v>
      </c>
      <c r="P674" s="308"/>
      <c r="R674" s="307"/>
    </row>
    <row r="675" spans="1:18" hidden="1" x14ac:dyDescent="0.5">
      <c r="A675" s="332" t="s">
        <v>1312</v>
      </c>
      <c r="B675" s="563">
        <f t="array" aca="1" ref="B675:G675" ca="1">IF(INDIRECT(ChartsByTopic!$S654&amp;"DisplayCounty1")=".",0,INDIRECT(ChartsByTopic!$S654&amp;"DisplayCounty1"))</f>
        <v>2</v>
      </c>
      <c r="C675" s="564">
        <f ca="1"/>
        <v>2</v>
      </c>
      <c r="D675" s="564">
        <f ca="1"/>
        <v>2</v>
      </c>
      <c r="E675" s="564">
        <f ca="1"/>
        <v>2</v>
      </c>
      <c r="F675" s="564">
        <f ca="1"/>
        <v>4</v>
      </c>
      <c r="G675" s="566">
        <f ca="1"/>
        <v>5</v>
      </c>
      <c r="H675" s="567" t="b">
        <f ca="1">AND(H674=G675,ROUND(SUM(B676:G676),)=100)</f>
        <v>1</v>
      </c>
      <c r="I675" s="563">
        <f t="array" aca="1" ref="I675:N675" ca="1">IF(INDIRECT(ChartsByTopic!$S654&amp;"DisplayCounty2")=".",0,INDIRECT(ChartsByTopic!$S654&amp;"DisplayCounty2"))</f>
        <v>155</v>
      </c>
      <c r="J675" s="564">
        <f ca="1"/>
        <v>209</v>
      </c>
      <c r="K675" s="564">
        <f ca="1"/>
        <v>246</v>
      </c>
      <c r="L675" s="564">
        <f ca="1"/>
        <v>300</v>
      </c>
      <c r="M675" s="564">
        <f ca="1"/>
        <v>384</v>
      </c>
      <c r="N675" s="566">
        <f ca="1"/>
        <v>450</v>
      </c>
      <c r="O675" s="567" t="b">
        <f ca="1">AND(O674=N675,ROUND(SUM(I676:N676),)=100)</f>
        <v>1</v>
      </c>
      <c r="P675" s="308"/>
      <c r="Q675" s="561"/>
      <c r="R675" s="561"/>
    </row>
    <row r="676" spans="1:18" x14ac:dyDescent="0.5">
      <c r="A676" s="332" t="s">
        <v>1305</v>
      </c>
      <c r="B676" s="568">
        <f t="shared" ref="B676:G676" ca="1" si="99">B674/$H674*100</f>
        <v>40</v>
      </c>
      <c r="C676" s="569">
        <f t="shared" ca="1" si="99"/>
        <v>0</v>
      </c>
      <c r="D676" s="569">
        <f t="shared" ca="1" si="99"/>
        <v>0</v>
      </c>
      <c r="E676" s="569">
        <f t="shared" ca="1" si="99"/>
        <v>0</v>
      </c>
      <c r="F676" s="569">
        <f t="shared" ca="1" si="99"/>
        <v>40</v>
      </c>
      <c r="G676" s="570">
        <f t="shared" ca="1" si="99"/>
        <v>20</v>
      </c>
      <c r="H676" s="565">
        <f ca="1">G675</f>
        <v>5</v>
      </c>
      <c r="I676" s="568">
        <f t="shared" ref="I676:N676" ca="1" si="100">I674/$O674*100</f>
        <v>34.444444444444443</v>
      </c>
      <c r="J676" s="569">
        <f t="shared" ca="1" si="100"/>
        <v>12</v>
      </c>
      <c r="K676" s="569">
        <f t="shared" ca="1" si="100"/>
        <v>8.2222222222222232</v>
      </c>
      <c r="L676" s="569">
        <f t="shared" ca="1" si="100"/>
        <v>12</v>
      </c>
      <c r="M676" s="569">
        <f t="shared" ca="1" si="100"/>
        <v>18.666666666666668</v>
      </c>
      <c r="N676" s="570">
        <f t="shared" ca="1" si="100"/>
        <v>14.666666666666666</v>
      </c>
      <c r="O676" s="565">
        <f ca="1">N675</f>
        <v>450</v>
      </c>
      <c r="P676" s="308"/>
    </row>
    <row r="677" spans="1:18" hidden="1" x14ac:dyDescent="0.5">
      <c r="A677" s="332" t="s">
        <v>1306</v>
      </c>
      <c r="B677" s="563">
        <f t="shared" ref="B677:G677" ca="1" si="101">SUM(B662,B665,B668,B671,B674)</f>
        <v>48</v>
      </c>
      <c r="C677" s="564">
        <f t="shared" ca="1" si="101"/>
        <v>31</v>
      </c>
      <c r="D677" s="564">
        <f t="shared" ca="1" si="101"/>
        <v>35</v>
      </c>
      <c r="E677" s="564">
        <f t="shared" ca="1" si="101"/>
        <v>13</v>
      </c>
      <c r="F677" s="564">
        <f t="shared" ca="1" si="101"/>
        <v>10</v>
      </c>
      <c r="G677" s="566">
        <f t="shared" ca="1" si="101"/>
        <v>10</v>
      </c>
      <c r="H677" s="565">
        <f ca="1">SUM(B677:G677)</f>
        <v>147</v>
      </c>
      <c r="I677" s="563">
        <f t="shared" ref="I677:N677" ca="1" si="102">SUM(I662,I665,I668,I671,I674)</f>
        <v>5721</v>
      </c>
      <c r="J677" s="564">
        <f t="shared" ca="1" si="102"/>
        <v>4915</v>
      </c>
      <c r="K677" s="564">
        <f t="shared" ca="1" si="102"/>
        <v>4720</v>
      </c>
      <c r="L677" s="564">
        <f t="shared" ca="1" si="102"/>
        <v>3497</v>
      </c>
      <c r="M677" s="564">
        <f t="shared" ca="1" si="102"/>
        <v>2139</v>
      </c>
      <c r="N677" s="566">
        <f t="shared" ca="1" si="102"/>
        <v>1518</v>
      </c>
      <c r="O677" s="565">
        <f ca="1">SUM(I677:N677)</f>
        <v>22510</v>
      </c>
      <c r="P677" s="308"/>
    </row>
    <row r="678" spans="1:18" hidden="1" x14ac:dyDescent="0.5">
      <c r="A678" s="332" t="s">
        <v>1313</v>
      </c>
      <c r="B678" s="563">
        <f t="shared" ref="B678:G678" ca="1" si="103">SUM(B663,B666,B669,B672,B675)</f>
        <v>48</v>
      </c>
      <c r="C678" s="564">
        <f t="shared" ca="1" si="103"/>
        <v>79</v>
      </c>
      <c r="D678" s="564">
        <f t="shared" ca="1" si="103"/>
        <v>114</v>
      </c>
      <c r="E678" s="564">
        <f t="shared" ca="1" si="103"/>
        <v>127</v>
      </c>
      <c r="F678" s="564">
        <f t="shared" ca="1" si="103"/>
        <v>137</v>
      </c>
      <c r="G678" s="566">
        <f t="shared" ca="1" si="103"/>
        <v>147</v>
      </c>
      <c r="H678" s="567" t="b">
        <f ca="1">AND(H677=G678,ROUND(SUM(B679:G679),)=100)</f>
        <v>1</v>
      </c>
      <c r="I678" s="563">
        <f t="shared" ref="I678:N678" ca="1" si="104">SUM(I663,I666,I669,I672,I675)</f>
        <v>5721</v>
      </c>
      <c r="J678" s="564">
        <f t="shared" ca="1" si="104"/>
        <v>10636</v>
      </c>
      <c r="K678" s="564">
        <f t="shared" ca="1" si="104"/>
        <v>15356</v>
      </c>
      <c r="L678" s="564">
        <f t="shared" ca="1" si="104"/>
        <v>18853</v>
      </c>
      <c r="M678" s="564">
        <f t="shared" ca="1" si="104"/>
        <v>20992</v>
      </c>
      <c r="N678" s="566">
        <f t="shared" ca="1" si="104"/>
        <v>22510</v>
      </c>
      <c r="O678" s="567" t="b">
        <f ca="1">AND(O677=N678,ROUND(SUM(I679:N679),)=100)</f>
        <v>1</v>
      </c>
      <c r="P678" s="308"/>
    </row>
    <row r="679" spans="1:18" x14ac:dyDescent="0.5">
      <c r="A679" s="332" t="s">
        <v>1307</v>
      </c>
      <c r="B679" s="568">
        <f t="shared" ref="B679:G679" ca="1" si="105">B677/$H677*100</f>
        <v>32.653061224489797</v>
      </c>
      <c r="C679" s="569">
        <f t="shared" ca="1" si="105"/>
        <v>21.088435374149661</v>
      </c>
      <c r="D679" s="569">
        <f t="shared" ca="1" si="105"/>
        <v>23.809523809523807</v>
      </c>
      <c r="E679" s="569">
        <f t="shared" ca="1" si="105"/>
        <v>8.8435374149659864</v>
      </c>
      <c r="F679" s="569">
        <f t="shared" ca="1" si="105"/>
        <v>6.8027210884353746</v>
      </c>
      <c r="G679" s="570">
        <f t="shared" ca="1" si="105"/>
        <v>6.8027210884353746</v>
      </c>
      <c r="H679" s="565">
        <f ca="1">G678</f>
        <v>147</v>
      </c>
      <c r="I679" s="568">
        <f t="shared" ref="I679:N679" ca="1" si="106">I677/$O677*100</f>
        <v>25.415370946246114</v>
      </c>
      <c r="J679" s="569">
        <f t="shared" ca="1" si="106"/>
        <v>21.834740115504221</v>
      </c>
      <c r="K679" s="569">
        <f t="shared" ca="1" si="106"/>
        <v>20.968458462905375</v>
      </c>
      <c r="L679" s="569">
        <f t="shared" ca="1" si="106"/>
        <v>15.535317636605953</v>
      </c>
      <c r="M679" s="569">
        <f t="shared" ca="1" si="106"/>
        <v>9.50244335850733</v>
      </c>
      <c r="N679" s="570">
        <f t="shared" ca="1" si="106"/>
        <v>6.7436694802310084</v>
      </c>
      <c r="O679" s="565">
        <f ca="1">N678</f>
        <v>22510</v>
      </c>
      <c r="P679" s="308"/>
    </row>
    <row r="680" spans="1:18" x14ac:dyDescent="0.5">
      <c r="A680" s="332" t="s">
        <v>1320</v>
      </c>
      <c r="B680" s="571" t="s">
        <v>1321</v>
      </c>
      <c r="C680" s="571" t="s">
        <v>1321</v>
      </c>
      <c r="D680" s="571" t="s">
        <v>1321</v>
      </c>
      <c r="E680" s="571" t="s">
        <v>1321</v>
      </c>
      <c r="F680" s="571" t="s">
        <v>1321</v>
      </c>
      <c r="G680" s="571" t="s">
        <v>1321</v>
      </c>
      <c r="H680" s="565">
        <f ca="1">C660-H679</f>
        <v>29</v>
      </c>
      <c r="I680" s="571" t="s">
        <v>1321</v>
      </c>
      <c r="J680" s="571" t="s">
        <v>1321</v>
      </c>
      <c r="K680" s="571" t="s">
        <v>1321</v>
      </c>
      <c r="L680" s="571" t="s">
        <v>1321</v>
      </c>
      <c r="M680" s="571" t="s">
        <v>1321</v>
      </c>
      <c r="N680" s="571" t="s">
        <v>1321</v>
      </c>
      <c r="O680" s="565">
        <f ca="1">J660-O679</f>
        <v>4921</v>
      </c>
      <c r="P680" s="308"/>
    </row>
    <row r="681" spans="1:18" x14ac:dyDescent="0.5">
      <c r="A681" s="313"/>
      <c r="B681" s="444"/>
      <c r="C681" s="444"/>
      <c r="D681" s="444"/>
      <c r="E681" s="444"/>
      <c r="F681" s="444"/>
      <c r="G681" s="444"/>
      <c r="H681" s="444"/>
      <c r="I681" s="444"/>
      <c r="J681" s="444"/>
      <c r="K681" s="444"/>
      <c r="L681" s="444"/>
      <c r="M681" s="444"/>
      <c r="N681" s="444"/>
      <c r="O681" s="444"/>
    </row>
    <row r="682" spans="1:18" x14ac:dyDescent="0.5">
      <c r="B682" s="445"/>
      <c r="C682" s="445"/>
      <c r="D682" s="445"/>
      <c r="E682" s="445"/>
      <c r="F682" s="445"/>
      <c r="G682" s="445"/>
      <c r="H682" s="445"/>
    </row>
    <row r="683" spans="1:18" x14ac:dyDescent="0.5">
      <c r="B683" s="445"/>
      <c r="C683" s="445"/>
      <c r="D683" s="445"/>
      <c r="E683" s="445"/>
      <c r="F683" s="445"/>
      <c r="G683" s="445"/>
      <c r="H683" s="445"/>
    </row>
    <row r="684" spans="1:18" x14ac:dyDescent="0.5">
      <c r="B684" s="445"/>
      <c r="C684" s="445"/>
      <c r="D684" s="445"/>
      <c r="E684" s="445"/>
      <c r="F684" s="445"/>
      <c r="G684" s="445"/>
      <c r="H684" s="445"/>
    </row>
    <row r="685" spans="1:18" x14ac:dyDescent="0.5">
      <c r="B685" s="445"/>
      <c r="C685" s="445"/>
      <c r="D685" s="445"/>
      <c r="E685" s="445"/>
      <c r="F685" s="445"/>
      <c r="G685" s="445"/>
      <c r="H685" s="445"/>
    </row>
    <row r="686" spans="1:18" x14ac:dyDescent="0.5">
      <c r="B686" s="445"/>
      <c r="C686" s="445"/>
      <c r="D686" s="445"/>
      <c r="E686" s="445"/>
      <c r="F686" s="445"/>
      <c r="G686" s="445"/>
      <c r="H686" s="445"/>
    </row>
    <row r="687" spans="1:18" x14ac:dyDescent="0.5">
      <c r="B687" s="445"/>
      <c r="C687" s="445"/>
      <c r="D687" s="445"/>
      <c r="E687" s="445"/>
      <c r="F687" s="445"/>
      <c r="G687" s="445"/>
      <c r="H687" s="445"/>
    </row>
    <row r="688" spans="1:18" x14ac:dyDescent="0.5">
      <c r="B688" s="445"/>
      <c r="C688" s="445"/>
      <c r="D688" s="445"/>
      <c r="E688" s="445"/>
      <c r="F688" s="445"/>
      <c r="G688" s="445"/>
      <c r="H688" s="445"/>
    </row>
    <row r="689" spans="1:18" x14ac:dyDescent="0.5">
      <c r="B689" s="445"/>
      <c r="C689" s="445"/>
      <c r="D689" s="445"/>
      <c r="E689" s="445"/>
      <c r="F689" s="445"/>
      <c r="G689" s="445"/>
      <c r="H689" s="445"/>
    </row>
    <row r="690" spans="1:18" x14ac:dyDescent="0.5">
      <c r="B690" s="445"/>
      <c r="C690" s="445"/>
      <c r="D690" s="445"/>
      <c r="E690" s="445"/>
      <c r="F690" s="445"/>
      <c r="G690" s="445"/>
      <c r="H690" s="445"/>
    </row>
    <row r="691" spans="1:18" x14ac:dyDescent="0.5">
      <c r="B691" s="445"/>
      <c r="C691" s="445"/>
      <c r="D691" s="445"/>
      <c r="E691" s="445"/>
      <c r="F691" s="445"/>
      <c r="G691" s="445"/>
      <c r="H691" s="445"/>
    </row>
    <row r="692" spans="1:18" x14ac:dyDescent="0.5">
      <c r="B692" s="445"/>
      <c r="C692" s="445"/>
      <c r="D692" s="445"/>
      <c r="E692" s="445"/>
      <c r="F692" s="445"/>
      <c r="G692" s="445"/>
      <c r="H692" s="445"/>
    </row>
    <row r="693" spans="1:18" x14ac:dyDescent="0.5">
      <c r="B693" s="445"/>
      <c r="C693" s="445"/>
      <c r="D693" s="445"/>
      <c r="E693" s="445"/>
      <c r="F693" s="445"/>
      <c r="G693" s="445"/>
      <c r="H693" s="445"/>
    </row>
    <row r="694" spans="1:18" x14ac:dyDescent="0.5">
      <c r="B694" s="445"/>
      <c r="C694" s="445"/>
      <c r="D694" s="445"/>
      <c r="E694" s="445"/>
      <c r="F694" s="445"/>
      <c r="G694" s="445"/>
      <c r="H694" s="445"/>
    </row>
    <row r="695" spans="1:18" x14ac:dyDescent="0.5">
      <c r="B695" s="445"/>
      <c r="C695" s="445"/>
      <c r="D695" s="445"/>
      <c r="E695" s="445"/>
      <c r="F695" s="445"/>
      <c r="G695" s="445"/>
      <c r="H695" s="445"/>
    </row>
    <row r="696" spans="1:18" x14ac:dyDescent="0.5">
      <c r="B696" s="445"/>
      <c r="C696" s="445"/>
      <c r="D696" s="445"/>
      <c r="E696" s="445"/>
      <c r="F696" s="445"/>
      <c r="G696" s="445"/>
      <c r="H696" s="445"/>
    </row>
    <row r="697" spans="1:18" x14ac:dyDescent="0.5">
      <c r="B697" s="445"/>
      <c r="C697" s="445"/>
      <c r="D697" s="445"/>
      <c r="E697" s="445"/>
      <c r="F697" s="445"/>
      <c r="G697" s="445"/>
      <c r="H697" s="445"/>
    </row>
    <row r="698" spans="1:18" x14ac:dyDescent="0.5">
      <c r="B698" s="445"/>
      <c r="C698" s="445"/>
      <c r="D698" s="445"/>
      <c r="E698" s="445"/>
      <c r="F698" s="445"/>
      <c r="G698" s="445"/>
      <c r="H698" s="445"/>
    </row>
    <row r="699" spans="1:18" x14ac:dyDescent="0.5">
      <c r="B699" s="445"/>
      <c r="C699" s="445"/>
      <c r="D699" s="445"/>
      <c r="E699" s="445"/>
      <c r="F699" s="445"/>
      <c r="G699" s="445"/>
      <c r="H699" s="445"/>
    </row>
    <row r="700" spans="1:18" x14ac:dyDescent="0.5">
      <c r="B700" s="445"/>
      <c r="C700" s="445"/>
      <c r="D700" s="445"/>
      <c r="E700" s="445"/>
      <c r="F700" s="445"/>
      <c r="G700" s="445"/>
      <c r="H700" s="445"/>
    </row>
    <row r="701" spans="1:18" x14ac:dyDescent="0.5">
      <c r="B701" s="481"/>
      <c r="C701" s="481"/>
      <c r="D701" s="481"/>
      <c r="E701" s="481"/>
      <c r="Q701" s="251"/>
      <c r="R701" s="307"/>
    </row>
    <row r="702" spans="1:18" x14ac:dyDescent="0.5">
      <c r="A702" s="318" t="s">
        <v>95</v>
      </c>
      <c r="B702" s="483"/>
      <c r="C702" s="483"/>
      <c r="D702" s="483"/>
      <c r="E702" s="483"/>
      <c r="F702" s="341"/>
      <c r="G702" s="341"/>
      <c r="I702" s="385"/>
      <c r="J702" s="385"/>
      <c r="K702" s="385"/>
      <c r="L702" s="810" t="s">
        <v>1964</v>
      </c>
      <c r="M702" s="815"/>
      <c r="N702" s="815"/>
      <c r="O702" s="816"/>
      <c r="Q702" s="251"/>
      <c r="R702" s="307"/>
    </row>
    <row r="703" spans="1:18" x14ac:dyDescent="0.5">
      <c r="A703" s="482"/>
      <c r="B703" s="483"/>
      <c r="C703" s="483"/>
      <c r="D703" s="483"/>
      <c r="E703" s="483"/>
      <c r="F703" s="341"/>
      <c r="G703" s="341"/>
      <c r="H703" s="341"/>
      <c r="I703" s="341"/>
      <c r="J703" s="341"/>
      <c r="K703" s="341"/>
      <c r="L703" s="341"/>
      <c r="M703" s="341"/>
      <c r="N703" s="341"/>
      <c r="O703" s="341"/>
      <c r="Q703" s="251"/>
      <c r="R703" s="307"/>
    </row>
    <row r="704" spans="1:18" s="314" customFormat="1" x14ac:dyDescent="0.5">
      <c r="A704" s="827" t="s">
        <v>1959</v>
      </c>
      <c r="B704" s="827"/>
      <c r="C704" s="827"/>
      <c r="D704" s="827"/>
      <c r="E704" s="827"/>
      <c r="F704" s="827"/>
      <c r="G704" s="827"/>
      <c r="H704" s="827"/>
      <c r="I704" s="827"/>
      <c r="J704" s="466"/>
      <c r="K704" s="466"/>
      <c r="L704" s="466"/>
      <c r="M704" s="466"/>
      <c r="N704" s="466"/>
      <c r="O704" s="466"/>
      <c r="R704" s="315"/>
    </row>
    <row r="705" spans="1:19" x14ac:dyDescent="0.5">
      <c r="A705" s="817" t="s">
        <v>2251</v>
      </c>
      <c r="B705" s="818"/>
      <c r="C705" s="818"/>
      <c r="D705" s="818"/>
      <c r="E705" s="818"/>
      <c r="F705" s="818"/>
      <c r="G705" s="818"/>
      <c r="H705" s="818"/>
      <c r="I705" s="818"/>
      <c r="J705" s="818"/>
      <c r="K705" s="818"/>
      <c r="L705" s="818"/>
      <c r="M705" s="818"/>
      <c r="N705" s="818"/>
      <c r="O705" s="819"/>
      <c r="P705" s="307"/>
      <c r="R705" s="307"/>
    </row>
    <row r="706" spans="1:19" hidden="1" x14ac:dyDescent="0.5">
      <c r="A706" s="484"/>
      <c r="B706" s="251" t="s">
        <v>83</v>
      </c>
      <c r="C706" s="485"/>
      <c r="D706" s="485"/>
      <c r="E706" s="485"/>
      <c r="F706" s="485"/>
      <c r="G706" s="485"/>
      <c r="H706" s="485"/>
      <c r="I706" s="485"/>
      <c r="N706" s="316"/>
      <c r="O706" s="316"/>
      <c r="P706" s="307"/>
      <c r="Q706" s="307">
        <v>45</v>
      </c>
      <c r="R706" s="307"/>
      <c r="S706" s="307" t="s">
        <v>510</v>
      </c>
    </row>
    <row r="707" spans="1:19" hidden="1" x14ac:dyDescent="0.5">
      <c r="A707" s="485"/>
      <c r="B707" s="251" t="s">
        <v>83</v>
      </c>
      <c r="C707" s="485"/>
      <c r="D707" s="485"/>
      <c r="E707" s="485"/>
      <c r="F707" s="485"/>
      <c r="G707" s="485"/>
      <c r="H707" s="485"/>
      <c r="I707" s="485"/>
      <c r="N707" s="316"/>
      <c r="O707" s="316"/>
      <c r="P707" s="307"/>
      <c r="Q707" s="307">
        <v>52</v>
      </c>
      <c r="R707" s="307"/>
      <c r="S707" s="307" t="s">
        <v>511</v>
      </c>
    </row>
    <row r="708" spans="1:19" hidden="1" x14ac:dyDescent="0.5">
      <c r="A708" s="349"/>
      <c r="B708" s="251" t="s">
        <v>563</v>
      </c>
      <c r="C708" s="376"/>
      <c r="D708" s="376"/>
      <c r="E708" s="376"/>
      <c r="F708" s="376"/>
      <c r="G708" s="376"/>
      <c r="H708" s="376"/>
      <c r="I708" s="376"/>
      <c r="J708" s="376"/>
      <c r="K708" s="376"/>
      <c r="L708" s="376"/>
      <c r="M708" s="376"/>
      <c r="N708" s="316"/>
      <c r="O708" s="316"/>
      <c r="Q708" s="307">
        <v>44</v>
      </c>
      <c r="R708" s="307"/>
      <c r="S708" s="307" t="s">
        <v>214</v>
      </c>
    </row>
    <row r="709" spans="1:19" hidden="1" x14ac:dyDescent="0.5">
      <c r="A709" s="349"/>
      <c r="B709" s="251" t="s">
        <v>564</v>
      </c>
      <c r="C709" s="376"/>
      <c r="D709" s="376"/>
      <c r="E709" s="376"/>
      <c r="F709" s="376"/>
      <c r="G709" s="376"/>
      <c r="H709" s="376"/>
      <c r="I709" s="376"/>
      <c r="J709" s="376"/>
      <c r="K709" s="376"/>
      <c r="L709" s="376"/>
      <c r="M709" s="376"/>
      <c r="N709" s="316"/>
      <c r="O709" s="316"/>
      <c r="Q709" s="307">
        <v>46</v>
      </c>
      <c r="R709" s="307"/>
      <c r="S709" s="307" t="s">
        <v>215</v>
      </c>
    </row>
    <row r="710" spans="1:19" hidden="1" x14ac:dyDescent="0.5">
      <c r="A710" s="349"/>
      <c r="B710" s="251" t="s">
        <v>340</v>
      </c>
      <c r="C710" s="376"/>
      <c r="D710" s="376"/>
      <c r="E710" s="376"/>
      <c r="F710" s="376"/>
      <c r="G710" s="376"/>
      <c r="H710" s="376"/>
      <c r="I710" s="376"/>
      <c r="J710" s="376"/>
      <c r="K710" s="376"/>
      <c r="L710" s="376"/>
      <c r="M710" s="376"/>
      <c r="N710" s="316"/>
      <c r="O710" s="316"/>
      <c r="Q710" s="307">
        <v>47</v>
      </c>
      <c r="R710" s="307"/>
      <c r="S710" s="307" t="s">
        <v>554</v>
      </c>
    </row>
    <row r="711" spans="1:19" hidden="1" x14ac:dyDescent="0.5">
      <c r="A711" s="349"/>
      <c r="B711" s="251" t="s">
        <v>341</v>
      </c>
      <c r="C711" s="376"/>
      <c r="D711" s="376"/>
      <c r="E711" s="376"/>
      <c r="F711" s="376"/>
      <c r="G711" s="376"/>
      <c r="H711" s="376"/>
      <c r="I711" s="376"/>
      <c r="J711" s="376"/>
      <c r="K711" s="376"/>
      <c r="L711" s="376"/>
      <c r="M711" s="376"/>
      <c r="N711" s="316"/>
      <c r="O711" s="316"/>
      <c r="Q711" s="307">
        <v>48</v>
      </c>
      <c r="R711" s="307"/>
      <c r="S711" s="307" t="s">
        <v>555</v>
      </c>
    </row>
    <row r="712" spans="1:19" hidden="1" x14ac:dyDescent="0.5">
      <c r="A712" s="349"/>
      <c r="B712" s="251" t="s">
        <v>342</v>
      </c>
      <c r="C712" s="376"/>
      <c r="D712" s="376"/>
      <c r="E712" s="376"/>
      <c r="F712" s="376"/>
      <c r="G712" s="376"/>
      <c r="H712" s="376"/>
      <c r="I712" s="376"/>
      <c r="J712" s="376"/>
      <c r="K712" s="376"/>
      <c r="L712" s="376"/>
      <c r="M712" s="376"/>
      <c r="N712" s="316"/>
      <c r="O712" s="316"/>
      <c r="Q712" s="307">
        <v>49</v>
      </c>
      <c r="R712" s="307"/>
      <c r="S712" s="307" t="s">
        <v>556</v>
      </c>
    </row>
    <row r="713" spans="1:19" hidden="1" x14ac:dyDescent="0.5">
      <c r="A713" s="349"/>
      <c r="B713" s="251" t="s">
        <v>566</v>
      </c>
      <c r="C713" s="376"/>
      <c r="D713" s="376"/>
      <c r="E713" s="376"/>
      <c r="F713" s="376"/>
      <c r="G713" s="376"/>
      <c r="H713" s="376"/>
      <c r="I713" s="376"/>
      <c r="J713" s="376"/>
      <c r="K713" s="376"/>
      <c r="L713" s="376"/>
      <c r="M713" s="376"/>
      <c r="N713" s="316"/>
      <c r="O713" s="316"/>
      <c r="Q713" s="307">
        <v>50</v>
      </c>
      <c r="R713" s="307"/>
      <c r="S713" s="307" t="s">
        <v>557</v>
      </c>
    </row>
    <row r="714" spans="1:19" hidden="1" x14ac:dyDescent="0.5">
      <c r="A714" s="349"/>
      <c r="B714" s="251" t="s">
        <v>174</v>
      </c>
      <c r="C714" s="376"/>
      <c r="D714" s="376"/>
      <c r="E714" s="376"/>
      <c r="F714" s="376"/>
      <c r="G714" s="376"/>
      <c r="H714" s="376"/>
      <c r="I714" s="376"/>
      <c r="J714" s="376"/>
      <c r="K714" s="376"/>
      <c r="L714" s="376"/>
      <c r="M714" s="376"/>
      <c r="N714" s="316"/>
      <c r="O714" s="316"/>
      <c r="Q714" s="307">
        <v>51</v>
      </c>
      <c r="R714" s="307"/>
      <c r="S714" s="307" t="s">
        <v>187</v>
      </c>
    </row>
    <row r="715" spans="1:19" hidden="1" x14ac:dyDescent="0.5">
      <c r="A715" s="436"/>
      <c r="B715" s="251" t="s">
        <v>168</v>
      </c>
      <c r="Q715" s="307">
        <v>53</v>
      </c>
      <c r="R715" s="307"/>
      <c r="S715" s="307" t="s">
        <v>188</v>
      </c>
    </row>
    <row r="716" spans="1:19" hidden="1" x14ac:dyDescent="0.5">
      <c r="A716" s="436"/>
      <c r="B716" s="251" t="s">
        <v>169</v>
      </c>
      <c r="Q716" s="307">
        <v>54</v>
      </c>
      <c r="R716" s="307"/>
      <c r="S716" s="307" t="s">
        <v>189</v>
      </c>
    </row>
    <row r="717" spans="1:19" hidden="1" x14ac:dyDescent="0.5">
      <c r="A717" s="436"/>
      <c r="B717" s="251" t="s">
        <v>374</v>
      </c>
      <c r="Q717" s="307">
        <v>55</v>
      </c>
      <c r="R717" s="307"/>
      <c r="S717" s="307" t="s">
        <v>190</v>
      </c>
    </row>
    <row r="718" spans="1:19" hidden="1" x14ac:dyDescent="0.5">
      <c r="A718" s="436"/>
      <c r="B718" s="251" t="s">
        <v>312</v>
      </c>
      <c r="Q718" s="307">
        <v>56</v>
      </c>
      <c r="R718" s="307"/>
      <c r="S718" s="307" t="s">
        <v>191</v>
      </c>
    </row>
    <row r="719" spans="1:19" hidden="1" x14ac:dyDescent="0.5">
      <c r="A719" s="436"/>
      <c r="B719" s="251" t="s">
        <v>84</v>
      </c>
      <c r="Q719" s="307">
        <v>57</v>
      </c>
      <c r="R719" s="307"/>
      <c r="S719" s="307" t="s">
        <v>192</v>
      </c>
    </row>
    <row r="720" spans="1:19" hidden="1" x14ac:dyDescent="0.5">
      <c r="A720" s="436"/>
      <c r="B720" s="251">
        <v>3</v>
      </c>
      <c r="C720" s="251">
        <v>6</v>
      </c>
      <c r="D720" s="251">
        <v>12</v>
      </c>
      <c r="E720" s="251">
        <v>18</v>
      </c>
      <c r="F720" s="251">
        <v>24</v>
      </c>
      <c r="G720" s="251">
        <v>30</v>
      </c>
      <c r="H720" s="251">
        <v>36</v>
      </c>
      <c r="I720" s="251">
        <v>3</v>
      </c>
      <c r="J720" s="251">
        <v>6</v>
      </c>
      <c r="K720" s="251">
        <v>12</v>
      </c>
      <c r="L720" s="251">
        <v>18</v>
      </c>
      <c r="M720" s="251">
        <v>24</v>
      </c>
      <c r="N720" s="251">
        <v>30</v>
      </c>
      <c r="O720" s="251">
        <v>36</v>
      </c>
      <c r="Q720" s="251"/>
      <c r="R720" s="307"/>
    </row>
    <row r="721" spans="1:18" x14ac:dyDescent="0.5">
      <c r="A721" s="486"/>
      <c r="B721" s="316"/>
      <c r="C721" s="316"/>
      <c r="D721" s="316"/>
      <c r="E721" s="316"/>
      <c r="F721" s="316"/>
      <c r="G721" s="316"/>
      <c r="H721" s="316"/>
      <c r="I721" s="316"/>
      <c r="J721" s="316"/>
      <c r="K721" s="316"/>
      <c r="L721" s="316"/>
      <c r="M721" s="316"/>
      <c r="N721" s="316"/>
      <c r="O721" s="316"/>
      <c r="Q721" s="251"/>
      <c r="R721" s="307"/>
    </row>
    <row r="722" spans="1:18" x14ac:dyDescent="0.5">
      <c r="A722" s="326"/>
      <c r="B722" s="468" t="s">
        <v>500</v>
      </c>
      <c r="C722" s="469" t="s">
        <v>497</v>
      </c>
      <c r="D722" s="469" t="s">
        <v>498</v>
      </c>
      <c r="E722" s="469" t="s">
        <v>499</v>
      </c>
      <c r="F722" s="469" t="s">
        <v>501</v>
      </c>
      <c r="G722" s="469" t="s">
        <v>502</v>
      </c>
      <c r="H722" s="470" t="s">
        <v>503</v>
      </c>
      <c r="I722" s="468" t="s">
        <v>500</v>
      </c>
      <c r="J722" s="469" t="s">
        <v>497</v>
      </c>
      <c r="K722" s="469" t="s">
        <v>498</v>
      </c>
      <c r="L722" s="469" t="s">
        <v>499</v>
      </c>
      <c r="M722" s="469" t="s">
        <v>501</v>
      </c>
      <c r="N722" s="469" t="s">
        <v>502</v>
      </c>
      <c r="O722" s="471" t="s">
        <v>503</v>
      </c>
    </row>
    <row r="723" spans="1:18" x14ac:dyDescent="0.5">
      <c r="B723" s="472"/>
      <c r="C723" s="473"/>
      <c r="D723" s="473"/>
      <c r="E723" s="473"/>
      <c r="F723" s="473"/>
      <c r="G723" s="473"/>
      <c r="H723" s="473"/>
      <c r="I723" s="472"/>
      <c r="J723" s="472"/>
      <c r="K723" s="472"/>
      <c r="L723" s="472"/>
      <c r="M723" s="472"/>
      <c r="N723" s="472"/>
      <c r="O723" s="472"/>
    </row>
    <row r="724" spans="1:18" s="314" customFormat="1" x14ac:dyDescent="0.5">
      <c r="B724" s="474" t="str">
        <f ca="1">$B$1 &amp; ": Relative Placement (N="&amp;IF(ISNUMBER(INDIRECT($S706 &amp; "DisplayCounty1")),TEXT(INDIRECT($S706 &amp; "DisplayCounty1"),"#,###,###"),"0") &amp;")"</f>
        <v>San Mateo: Relative Placement (N=67)</v>
      </c>
      <c r="C724" s="475"/>
      <c r="D724" s="475"/>
      <c r="E724" s="475"/>
      <c r="F724" s="475"/>
      <c r="G724" s="475"/>
      <c r="H724" s="476"/>
      <c r="I724" s="474" t="str">
        <f ca="1">$B$2 &amp; ": Relative Placement (N="&amp;IF(ISNUMBER(INDIRECT($S706 &amp; "DisplayCounty2")),TEXT(INDIRECT($S706 &amp; "DisplayCounty2"),"#,###,###"),"0") &amp;")"</f>
        <v>California: Relative Placement (N=11,268)</v>
      </c>
      <c r="J724" s="477"/>
      <c r="K724" s="477"/>
      <c r="L724" s="477"/>
      <c r="M724" s="477"/>
      <c r="N724" s="372"/>
      <c r="Q724" s="315"/>
    </row>
    <row r="725" spans="1:18" x14ac:dyDescent="0.5">
      <c r="A725" s="332" t="s">
        <v>504</v>
      </c>
      <c r="B725" s="478">
        <f t="array" aca="1" ref="B725:H725" ca="1">IF(INDIRECT(ChartsByTopic!$S708&amp;"DisplayCounty1")=".",NA(),INDIRECT(ChartsByTopic!$S708&amp;"DisplayCounty1"))</f>
        <v>11.9</v>
      </c>
      <c r="C725" s="453">
        <f ca="1"/>
        <v>14.9</v>
      </c>
      <c r="D725" s="453">
        <f ca="1"/>
        <v>34.299999999999997</v>
      </c>
      <c r="E725" s="453">
        <f ca="1"/>
        <v>50.7</v>
      </c>
      <c r="F725" s="453">
        <f ca="1"/>
        <v>55.2</v>
      </c>
      <c r="G725" s="453">
        <f ca="1"/>
        <v>55.2</v>
      </c>
      <c r="H725" s="479">
        <f ca="1"/>
        <v>55.2</v>
      </c>
      <c r="I725" s="478">
        <f t="array" aca="1" ref="I725:O725" ca="1">IF(INDIRECT(ChartsByTopic!$S708&amp;"DisplayCounty2")=".",NA(),INDIRECT(ChartsByTopic!$S708&amp;"DisplayCounty2"))</f>
        <v>8.3000000000000007</v>
      </c>
      <c r="J725" s="453">
        <f ca="1"/>
        <v>14.3</v>
      </c>
      <c r="K725" s="453">
        <f ca="1"/>
        <v>31</v>
      </c>
      <c r="L725" s="453">
        <f ca="1"/>
        <v>44.6</v>
      </c>
      <c r="M725" s="453">
        <f ca="1"/>
        <v>50.2</v>
      </c>
      <c r="N725" s="453">
        <f ca="1"/>
        <v>51.3</v>
      </c>
      <c r="O725" s="453">
        <f ca="1"/>
        <v>51.7</v>
      </c>
      <c r="P725" s="308"/>
    </row>
    <row r="726" spans="1:18" x14ac:dyDescent="0.5">
      <c r="A726" s="332" t="s">
        <v>505</v>
      </c>
      <c r="B726" s="478" t="e">
        <f t="array" aca="1" ref="B726:H726" ca="1">IF(INDIRECT(ChartsByTopic!$S709&amp;"DisplayCounty1")=".",NA(),INDIRECT(ChartsByTopic!$S709&amp;"DisplayCounty1"))</f>
        <v>#N/A</v>
      </c>
      <c r="C726" s="453" t="e">
        <f ca="1"/>
        <v>#N/A</v>
      </c>
      <c r="D726" s="453" t="e">
        <f ca="1"/>
        <v>#N/A</v>
      </c>
      <c r="E726" s="453">
        <f ca="1"/>
        <v>1.5</v>
      </c>
      <c r="F726" s="453">
        <f ca="1"/>
        <v>1.5</v>
      </c>
      <c r="G726" s="453">
        <f ca="1"/>
        <v>9</v>
      </c>
      <c r="H726" s="479">
        <f ca="1"/>
        <v>14.9</v>
      </c>
      <c r="I726" s="478">
        <f t="array" aca="1" ref="I726:O726" ca="1">IF(INDIRECT(ChartsByTopic!$S709&amp;"DisplayCounty2")=".",NA(),INDIRECT(ChartsByTopic!$S709&amp;"DisplayCounty2"))</f>
        <v>0</v>
      </c>
      <c r="J726" s="453">
        <f ca="1"/>
        <v>0.1</v>
      </c>
      <c r="K726" s="453">
        <f ca="1"/>
        <v>0.6</v>
      </c>
      <c r="L726" s="453">
        <f ca="1"/>
        <v>2.7</v>
      </c>
      <c r="M726" s="453">
        <f ca="1"/>
        <v>6.8</v>
      </c>
      <c r="N726" s="453">
        <f ca="1"/>
        <v>12</v>
      </c>
      <c r="O726" s="453">
        <f ca="1"/>
        <v>16.399999999999999</v>
      </c>
      <c r="P726" s="308"/>
    </row>
    <row r="727" spans="1:18" x14ac:dyDescent="0.5">
      <c r="A727" s="332" t="s">
        <v>506</v>
      </c>
      <c r="B727" s="478" t="e">
        <f t="array" aca="1" ref="B727:H727" ca="1">IF(INDIRECT(ChartsByTopic!$S710&amp;"DisplayCounty1")=".",NA(),INDIRECT(ChartsByTopic!$S710&amp;"DisplayCounty1"))</f>
        <v>#N/A</v>
      </c>
      <c r="C727" s="453" t="e">
        <f ca="1"/>
        <v>#N/A</v>
      </c>
      <c r="D727" s="453" t="e">
        <f ca="1"/>
        <v>#N/A</v>
      </c>
      <c r="E727" s="453">
        <f ca="1"/>
        <v>6</v>
      </c>
      <c r="F727" s="453">
        <f ca="1"/>
        <v>9</v>
      </c>
      <c r="G727" s="453">
        <f ca="1"/>
        <v>11.9</v>
      </c>
      <c r="H727" s="479">
        <f ca="1"/>
        <v>17.899999999999999</v>
      </c>
      <c r="I727" s="478">
        <f t="array" aca="1" ref="I727:O727" ca="1">IF(INDIRECT(ChartsByTopic!$S710&amp;"DisplayCounty2")=".",NA(),INDIRECT(ChartsByTopic!$S710&amp;"DisplayCounty2"))</f>
        <v>0.4</v>
      </c>
      <c r="J727" s="453">
        <f ca="1"/>
        <v>0.8</v>
      </c>
      <c r="K727" s="453">
        <f ca="1"/>
        <v>3.6</v>
      </c>
      <c r="L727" s="453">
        <f ca="1"/>
        <v>7.7</v>
      </c>
      <c r="M727" s="453">
        <f ca="1"/>
        <v>13.3</v>
      </c>
      <c r="N727" s="453">
        <f ca="1"/>
        <v>16.7</v>
      </c>
      <c r="O727" s="453">
        <f ca="1"/>
        <v>18.5</v>
      </c>
      <c r="P727" s="308"/>
    </row>
    <row r="728" spans="1:18" x14ac:dyDescent="0.5">
      <c r="A728" s="332" t="s">
        <v>507</v>
      </c>
      <c r="B728" s="478" t="e">
        <f t="array" aca="1" ref="B728:H728" ca="1">IF(INDIRECT(ChartsByTopic!$S711&amp;"DisplayCounty1")=".",NA(),INDIRECT(ChartsByTopic!$S711&amp;"DisplayCounty1"))</f>
        <v>#N/A</v>
      </c>
      <c r="C728" s="453" t="e">
        <f ca="1"/>
        <v>#N/A</v>
      </c>
      <c r="D728" s="453" t="e">
        <f ca="1"/>
        <v>#N/A</v>
      </c>
      <c r="E728" s="453" t="e">
        <f ca="1"/>
        <v>#N/A</v>
      </c>
      <c r="F728" s="453" t="e">
        <f ca="1"/>
        <v>#N/A</v>
      </c>
      <c r="G728" s="453" t="e">
        <f ca="1"/>
        <v>#N/A</v>
      </c>
      <c r="H728" s="479" t="e">
        <f ca="1"/>
        <v>#N/A</v>
      </c>
      <c r="I728" s="478">
        <f t="array" aca="1" ref="I728:O728" ca="1">IF(INDIRECT(ChartsByTopic!$S711&amp;"DisplayCounty2")=".",NA(),INDIRECT(ChartsByTopic!$S711&amp;"DisplayCounty2"))</f>
        <v>0</v>
      </c>
      <c r="J728" s="453">
        <f ca="1"/>
        <v>0.1</v>
      </c>
      <c r="K728" s="453">
        <f ca="1"/>
        <v>0.2</v>
      </c>
      <c r="L728" s="453">
        <f ca="1"/>
        <v>0.3</v>
      </c>
      <c r="M728" s="453">
        <f ca="1"/>
        <v>0.4</v>
      </c>
      <c r="N728" s="453">
        <f ca="1"/>
        <v>0.5</v>
      </c>
      <c r="O728" s="453">
        <f ca="1"/>
        <v>0.6</v>
      </c>
      <c r="P728" s="308"/>
    </row>
    <row r="729" spans="1:18" x14ac:dyDescent="0.5">
      <c r="A729" s="332" t="s">
        <v>181</v>
      </c>
      <c r="B729" s="478" t="e">
        <f t="array" aca="1" ref="B729:H729" ca="1">IF(INDIRECT(ChartsByTopic!$S712&amp;"DisplayCounty1")=".",NA(),INDIRECT(ChartsByTopic!$S712&amp;"DisplayCounty1"))</f>
        <v>#N/A</v>
      </c>
      <c r="C729" s="453" t="e">
        <f ca="1"/>
        <v>#N/A</v>
      </c>
      <c r="D729" s="453" t="e">
        <f ca="1"/>
        <v>#N/A</v>
      </c>
      <c r="E729" s="453" t="e">
        <f ca="1"/>
        <v>#N/A</v>
      </c>
      <c r="F729" s="453" t="e">
        <f ca="1"/>
        <v>#N/A</v>
      </c>
      <c r="G729" s="453" t="e">
        <f ca="1"/>
        <v>#N/A</v>
      </c>
      <c r="H729" s="479" t="e">
        <f ca="1"/>
        <v>#N/A</v>
      </c>
      <c r="I729" s="478">
        <f t="array" aca="1" ref="I729:O729" ca="1">IF(INDIRECT(ChartsByTopic!$S712&amp;"DisplayCounty2")=".",NA(),INDIRECT(ChartsByTopic!$S712&amp;"DisplayCounty2"))</f>
        <v>0.1</v>
      </c>
      <c r="J729" s="453">
        <f ca="1"/>
        <v>0.2</v>
      </c>
      <c r="K729" s="453">
        <f ca="1"/>
        <v>0.3</v>
      </c>
      <c r="L729" s="453">
        <f ca="1"/>
        <v>0.4</v>
      </c>
      <c r="M729" s="453">
        <f ca="1"/>
        <v>0.4</v>
      </c>
      <c r="N729" s="453">
        <f ca="1"/>
        <v>0.5</v>
      </c>
      <c r="O729" s="453">
        <f ca="1"/>
        <v>0.6</v>
      </c>
      <c r="P729" s="308"/>
    </row>
    <row r="730" spans="1:18" x14ac:dyDescent="0.5">
      <c r="A730" s="332" t="s">
        <v>508</v>
      </c>
      <c r="B730" s="478">
        <f t="array" aca="1" ref="B730:H730" ca="1">IF(INDIRECT(ChartsByTopic!$S713&amp;"DisplayCounty1")=".",NA(),INDIRECT(ChartsByTopic!$S713&amp;"DisplayCounty1"))</f>
        <v>88.1</v>
      </c>
      <c r="C730" s="453">
        <f ca="1"/>
        <v>85.1</v>
      </c>
      <c r="D730" s="453">
        <f ca="1"/>
        <v>65.7</v>
      </c>
      <c r="E730" s="453">
        <f ca="1"/>
        <v>41.8</v>
      </c>
      <c r="F730" s="453">
        <f ca="1"/>
        <v>34.299999999999997</v>
      </c>
      <c r="G730" s="453">
        <f ca="1"/>
        <v>23.9</v>
      </c>
      <c r="H730" s="479">
        <f ca="1"/>
        <v>11.9</v>
      </c>
      <c r="I730" s="478">
        <f t="array" aca="1" ref="I730:O730" ca="1">IF(INDIRECT(ChartsByTopic!$S713&amp;"DisplayCounty2")=".",NA(),INDIRECT(ChartsByTopic!$S713&amp;"DisplayCounty2"))</f>
        <v>91.1</v>
      </c>
      <c r="J730" s="453">
        <f ca="1"/>
        <v>84.4</v>
      </c>
      <c r="K730" s="453">
        <f ca="1"/>
        <v>64.3</v>
      </c>
      <c r="L730" s="453">
        <f ca="1"/>
        <v>44.3</v>
      </c>
      <c r="M730" s="453">
        <f ca="1"/>
        <v>28.9</v>
      </c>
      <c r="N730" s="453">
        <f ca="1"/>
        <v>18.899999999999999</v>
      </c>
      <c r="O730" s="453">
        <f ca="1"/>
        <v>12.3</v>
      </c>
      <c r="P730" s="308"/>
    </row>
    <row r="731" spans="1:18" x14ac:dyDescent="0.5">
      <c r="A731" s="313"/>
      <c r="B731" s="444"/>
      <c r="C731" s="444"/>
      <c r="D731" s="444"/>
      <c r="E731" s="444"/>
      <c r="F731" s="444"/>
      <c r="G731" s="444"/>
      <c r="H731" s="444"/>
    </row>
    <row r="732" spans="1:18" x14ac:dyDescent="0.5">
      <c r="B732" s="481"/>
      <c r="C732" s="481"/>
      <c r="D732" s="481"/>
      <c r="E732" s="481"/>
      <c r="F732" s="445"/>
      <c r="G732" s="445"/>
      <c r="H732" s="445"/>
    </row>
    <row r="733" spans="1:18" x14ac:dyDescent="0.5">
      <c r="B733" s="445"/>
      <c r="C733" s="445"/>
      <c r="D733" s="445"/>
      <c r="E733" s="445"/>
      <c r="F733" s="445"/>
      <c r="G733" s="445"/>
      <c r="H733" s="445"/>
    </row>
    <row r="734" spans="1:18" hidden="1" x14ac:dyDescent="0.5">
      <c r="A734" s="316"/>
      <c r="B734" s="824" t="s">
        <v>2253</v>
      </c>
      <c r="C734" s="825"/>
      <c r="D734" s="825"/>
      <c r="E734" s="825"/>
      <c r="F734" s="825"/>
      <c r="G734" s="825"/>
      <c r="H734" s="825"/>
      <c r="I734" s="825"/>
      <c r="J734" s="825"/>
      <c r="K734" s="825"/>
      <c r="L734" s="825"/>
      <c r="M734" s="825"/>
      <c r="N734" s="825"/>
      <c r="O734" s="826"/>
    </row>
    <row r="735" spans="1:18" x14ac:dyDescent="0.5">
      <c r="A735" s="316"/>
      <c r="B735" s="487"/>
      <c r="C735" s="487"/>
      <c r="D735" s="487"/>
      <c r="E735" s="487"/>
      <c r="F735" s="487"/>
      <c r="G735" s="487"/>
      <c r="H735" s="487"/>
      <c r="I735" s="312"/>
      <c r="J735" s="312"/>
      <c r="K735" s="312"/>
      <c r="L735" s="312"/>
      <c r="M735" s="312"/>
      <c r="N735" s="312"/>
      <c r="O735" s="312"/>
    </row>
    <row r="736" spans="1:18" x14ac:dyDescent="0.5">
      <c r="A736" s="326"/>
      <c r="B736" s="468" t="s">
        <v>500</v>
      </c>
      <c r="C736" s="469" t="s">
        <v>497</v>
      </c>
      <c r="D736" s="469" t="s">
        <v>498</v>
      </c>
      <c r="E736" s="469" t="s">
        <v>499</v>
      </c>
      <c r="F736" s="469" t="s">
        <v>501</v>
      </c>
      <c r="G736" s="469" t="s">
        <v>502</v>
      </c>
      <c r="H736" s="470" t="s">
        <v>503</v>
      </c>
      <c r="I736" s="468" t="s">
        <v>500</v>
      </c>
      <c r="J736" s="469" t="s">
        <v>497</v>
      </c>
      <c r="K736" s="469" t="s">
        <v>498</v>
      </c>
      <c r="L736" s="469" t="s">
        <v>499</v>
      </c>
      <c r="M736" s="469" t="s">
        <v>501</v>
      </c>
      <c r="N736" s="469" t="s">
        <v>502</v>
      </c>
      <c r="O736" s="471" t="s">
        <v>503</v>
      </c>
      <c r="P736" s="307"/>
      <c r="Q736" s="251"/>
    </row>
    <row r="737" spans="1:19" x14ac:dyDescent="0.5">
      <c r="B737" s="472"/>
      <c r="C737" s="472"/>
      <c r="D737" s="472"/>
      <c r="E737" s="472"/>
      <c r="F737" s="472"/>
      <c r="G737" s="472"/>
      <c r="H737" s="472"/>
      <c r="I737" s="472"/>
      <c r="J737" s="472"/>
      <c r="K737" s="472"/>
      <c r="L737" s="472"/>
      <c r="M737" s="472"/>
      <c r="N737" s="472"/>
      <c r="O737" s="472"/>
      <c r="P737" s="307"/>
      <c r="Q737" s="251"/>
    </row>
    <row r="738" spans="1:19" s="314" customFormat="1" x14ac:dyDescent="0.5">
      <c r="B738" s="474" t="str">
        <f ca="1">$B$1 &amp; ": Non-Relative Placement (N="&amp;IF(ISNUMBER(INDIRECT($S707 &amp; "DisplayCounty1")),TEXT(INDIRECT($S707 &amp; "DisplayCounty1"),"#,###,###"),"0") &amp;")"</f>
        <v>San Mateo: Non-Relative Placement (N=96)</v>
      </c>
      <c r="C738" s="475"/>
      <c r="D738" s="475"/>
      <c r="E738" s="475"/>
      <c r="F738" s="475"/>
      <c r="G738" s="475"/>
      <c r="H738" s="476"/>
      <c r="I738" s="474" t="str">
        <f ca="1">$B$2 &amp; ": Non-Relative Placement (N="&amp;IF(ISNUMBER(INDIRECT($S707 &amp; "DisplayCounty2")),TEXT(INDIRECT($S707 &amp; "DisplayCounty2"),"#,###,###"),"0") &amp;")"</f>
        <v>California: Non-Relative Placement (N=15,472)</v>
      </c>
      <c r="J738" s="475"/>
      <c r="K738" s="475"/>
      <c r="L738" s="475"/>
      <c r="M738" s="475"/>
      <c r="N738" s="475"/>
      <c r="O738" s="475"/>
      <c r="P738" s="477"/>
      <c r="Q738" s="315"/>
    </row>
    <row r="739" spans="1:19" x14ac:dyDescent="0.5">
      <c r="A739" s="332" t="s">
        <v>504</v>
      </c>
      <c r="B739" s="478">
        <f t="array" aca="1" ref="B739:H739" ca="1">IF(INDIRECT(ChartsByTopic!$S714&amp;"DisplayCounty1")=".",NA(),INDIRECT(ChartsByTopic!$S714&amp;"DisplayCounty1"))</f>
        <v>29.2</v>
      </c>
      <c r="C739" s="453">
        <f ca="1"/>
        <v>35.4</v>
      </c>
      <c r="D739" s="453">
        <f ca="1"/>
        <v>51</v>
      </c>
      <c r="E739" s="453">
        <f ca="1"/>
        <v>66.7</v>
      </c>
      <c r="F739" s="453">
        <f ca="1"/>
        <v>74</v>
      </c>
      <c r="G739" s="453">
        <f ca="1"/>
        <v>75</v>
      </c>
      <c r="H739" s="479">
        <f ca="1"/>
        <v>75</v>
      </c>
      <c r="I739" s="478">
        <f t="array" aca="1" ref="I739:O739" ca="1">IF(INDIRECT(ChartsByTopic!$S714&amp;"DisplayCounty2")=".",NA(),INDIRECT(ChartsByTopic!$S714&amp;"DisplayCounty2"))</f>
        <v>17.3</v>
      </c>
      <c r="J739" s="453">
        <f ca="1"/>
        <v>23.6</v>
      </c>
      <c r="K739" s="453">
        <f ca="1"/>
        <v>38</v>
      </c>
      <c r="L739" s="453">
        <f ca="1"/>
        <v>49.7</v>
      </c>
      <c r="M739" s="453">
        <f ca="1"/>
        <v>55</v>
      </c>
      <c r="N739" s="453">
        <f ca="1"/>
        <v>56.1</v>
      </c>
      <c r="O739" s="453">
        <f ca="1"/>
        <v>56.8</v>
      </c>
    </row>
    <row r="740" spans="1:19" x14ac:dyDescent="0.5">
      <c r="A740" s="332" t="s">
        <v>505</v>
      </c>
      <c r="B740" s="478" t="e">
        <f t="array" aca="1" ref="B740:H740" ca="1">IF(INDIRECT(ChartsByTopic!$S715&amp;"DisplayCounty1")=".",NA(),INDIRECT(ChartsByTopic!$S715&amp;"DisplayCounty1"))</f>
        <v>#N/A</v>
      </c>
      <c r="C740" s="453" t="e">
        <f ca="1"/>
        <v>#N/A</v>
      </c>
      <c r="D740" s="453">
        <f ca="1"/>
        <v>3.1</v>
      </c>
      <c r="E740" s="453">
        <f ca="1"/>
        <v>5.2</v>
      </c>
      <c r="F740" s="453">
        <f ca="1"/>
        <v>5.2</v>
      </c>
      <c r="G740" s="453">
        <f ca="1"/>
        <v>5.2</v>
      </c>
      <c r="H740" s="479">
        <f ca="1"/>
        <v>6.3</v>
      </c>
      <c r="I740" s="478">
        <f t="array" aca="1" ref="I740:O740" ca="1">IF(INDIRECT(ChartsByTopic!$S715&amp;"DisplayCounty2")=".",NA(),INDIRECT(ChartsByTopic!$S715&amp;"DisplayCounty2"))</f>
        <v>0.2</v>
      </c>
      <c r="J740" s="453">
        <f ca="1"/>
        <v>0.3</v>
      </c>
      <c r="K740" s="453">
        <f ca="1"/>
        <v>1.8</v>
      </c>
      <c r="L740" s="453">
        <f ca="1"/>
        <v>4.8</v>
      </c>
      <c r="M740" s="453">
        <f ca="1"/>
        <v>9.5</v>
      </c>
      <c r="N740" s="453">
        <f ca="1"/>
        <v>13.6</v>
      </c>
      <c r="O740" s="453">
        <f ca="1"/>
        <v>16.899999999999999</v>
      </c>
    </row>
    <row r="741" spans="1:19" x14ac:dyDescent="0.5">
      <c r="A741" s="332" t="s">
        <v>506</v>
      </c>
      <c r="B741" s="478" t="e">
        <f t="array" aca="1" ref="B741:H741" ca="1">IF(INDIRECT(ChartsByTopic!$S716&amp;"DisplayCounty1")=".",NA(),INDIRECT(ChartsByTopic!$S716&amp;"DisplayCounty1"))</f>
        <v>#N/A</v>
      </c>
      <c r="C741" s="453" t="e">
        <f ca="1"/>
        <v>#N/A</v>
      </c>
      <c r="D741" s="453" t="e">
        <f ca="1"/>
        <v>#N/A</v>
      </c>
      <c r="E741" s="453" t="e">
        <f ca="1"/>
        <v>#N/A</v>
      </c>
      <c r="F741" s="453" t="e">
        <f ca="1"/>
        <v>#N/A</v>
      </c>
      <c r="G741" s="453" t="e">
        <f ca="1"/>
        <v>#N/A</v>
      </c>
      <c r="H741" s="479" t="e">
        <f ca="1"/>
        <v>#N/A</v>
      </c>
      <c r="I741" s="478">
        <f t="array" aca="1" ref="I741:O741" ca="1">IF(INDIRECT(ChartsByTopic!$S716&amp;"DisplayCounty2")=".",NA(),INDIRECT(ChartsByTopic!$S716&amp;"DisplayCounty2"))</f>
        <v>0.3</v>
      </c>
      <c r="J741" s="453">
        <f ca="1"/>
        <v>0.5</v>
      </c>
      <c r="K741" s="453">
        <f ca="1"/>
        <v>0.8</v>
      </c>
      <c r="L741" s="453">
        <f ca="1"/>
        <v>1.3</v>
      </c>
      <c r="M741" s="453">
        <f ca="1"/>
        <v>2</v>
      </c>
      <c r="N741" s="453">
        <f ca="1"/>
        <v>2.5</v>
      </c>
      <c r="O741" s="453">
        <f ca="1"/>
        <v>2.7</v>
      </c>
    </row>
    <row r="742" spans="1:19" x14ac:dyDescent="0.5">
      <c r="A742" s="332" t="s">
        <v>507</v>
      </c>
      <c r="B742" s="478">
        <f t="array" aca="1" ref="B742:H742" ca="1">IF(INDIRECT(ChartsByTopic!$S717&amp;"DisplayCounty1")=".",NA(),INDIRECT(ChartsByTopic!$S717&amp;"DisplayCounty1"))</f>
        <v>2.1</v>
      </c>
      <c r="C742" s="453">
        <f ca="1"/>
        <v>2.1</v>
      </c>
      <c r="D742" s="453">
        <f ca="1"/>
        <v>2.1</v>
      </c>
      <c r="E742" s="453">
        <f ca="1"/>
        <v>4.2</v>
      </c>
      <c r="F742" s="453">
        <f ca="1"/>
        <v>5.2</v>
      </c>
      <c r="G742" s="453">
        <f ca="1"/>
        <v>5.2</v>
      </c>
      <c r="H742" s="479">
        <f ca="1"/>
        <v>5.2</v>
      </c>
      <c r="I742" s="478">
        <f t="array" aca="1" ref="I742:O742" ca="1">IF(INDIRECT(ChartsByTopic!$S717&amp;"DisplayCounty2")=".",NA(),INDIRECT(ChartsByTopic!$S717&amp;"DisplayCounty2"))</f>
        <v>0.2</v>
      </c>
      <c r="J742" s="453">
        <f ca="1"/>
        <v>0.5</v>
      </c>
      <c r="K742" s="453">
        <f ca="1"/>
        <v>1</v>
      </c>
      <c r="L742" s="453">
        <f ca="1"/>
        <v>1.5</v>
      </c>
      <c r="M742" s="453">
        <f ca="1"/>
        <v>1.9</v>
      </c>
      <c r="N742" s="453">
        <f ca="1"/>
        <v>2.2000000000000002</v>
      </c>
      <c r="O742" s="453">
        <f ca="1"/>
        <v>2.4</v>
      </c>
    </row>
    <row r="743" spans="1:19" x14ac:dyDescent="0.5">
      <c r="A743" s="332" t="s">
        <v>181</v>
      </c>
      <c r="B743" s="478">
        <f t="array" aca="1" ref="B743:H743" ca="1">IF(INDIRECT(ChartsByTopic!$S718&amp;"DisplayCounty1")=".",NA(),INDIRECT(ChartsByTopic!$S718&amp;"DisplayCounty1"))</f>
        <v>2.1</v>
      </c>
      <c r="C743" s="453">
        <f ca="1"/>
        <v>2.1</v>
      </c>
      <c r="D743" s="453">
        <f ca="1"/>
        <v>2.1</v>
      </c>
      <c r="E743" s="453">
        <f ca="1"/>
        <v>2.1</v>
      </c>
      <c r="F743" s="453">
        <f ca="1"/>
        <v>2.1</v>
      </c>
      <c r="G743" s="453">
        <f ca="1"/>
        <v>3.1</v>
      </c>
      <c r="H743" s="479">
        <f ca="1"/>
        <v>3.1</v>
      </c>
      <c r="I743" s="478">
        <f t="array" aca="1" ref="I743:O743" ca="1">IF(INDIRECT(ChartsByTopic!$S718&amp;"DisplayCounty2")=".",NA(),INDIRECT(ChartsByTopic!$S718&amp;"DisplayCounty2"))</f>
        <v>0.5</v>
      </c>
      <c r="J743" s="453">
        <f ca="1"/>
        <v>0.8</v>
      </c>
      <c r="K743" s="453">
        <f ca="1"/>
        <v>1.1000000000000001</v>
      </c>
      <c r="L743" s="453">
        <f ca="1"/>
        <v>1.3</v>
      </c>
      <c r="M743" s="453">
        <f ca="1"/>
        <v>1.6</v>
      </c>
      <c r="N743" s="453">
        <f ca="1"/>
        <v>1.9</v>
      </c>
      <c r="O743" s="453">
        <f ca="1"/>
        <v>2.2000000000000002</v>
      </c>
    </row>
    <row r="744" spans="1:19" x14ac:dyDescent="0.5">
      <c r="A744" s="332" t="s">
        <v>508</v>
      </c>
      <c r="B744" s="478">
        <f t="array" aca="1" ref="B744:H744" ca="1">IF(INDIRECT(ChartsByTopic!$S719&amp;"DisplayCounty1")=".",NA(),INDIRECT(ChartsByTopic!$S719&amp;"DisplayCounty1"))</f>
        <v>66.7</v>
      </c>
      <c r="C744" s="453">
        <f ca="1"/>
        <v>60.4</v>
      </c>
      <c r="D744" s="453">
        <f ca="1"/>
        <v>41.7</v>
      </c>
      <c r="E744" s="453">
        <f ca="1"/>
        <v>21.9</v>
      </c>
      <c r="F744" s="453">
        <f ca="1"/>
        <v>13.5</v>
      </c>
      <c r="G744" s="453">
        <f ca="1"/>
        <v>11.5</v>
      </c>
      <c r="H744" s="479">
        <f ca="1"/>
        <v>10.4</v>
      </c>
      <c r="I744" s="478">
        <f t="array" aca="1" ref="I744:O744" ca="1">IF(INDIRECT(ChartsByTopic!$S719&amp;"DisplayCounty2")=".",NA(),INDIRECT(ChartsByTopic!$S719&amp;"DisplayCounty2"))</f>
        <v>81.5</v>
      </c>
      <c r="J744" s="453">
        <f ca="1"/>
        <v>74.400000000000006</v>
      </c>
      <c r="K744" s="453">
        <f ca="1"/>
        <v>57.3</v>
      </c>
      <c r="L744" s="453">
        <f ca="1"/>
        <v>41.4</v>
      </c>
      <c r="M744" s="453">
        <f ca="1"/>
        <v>30.1</v>
      </c>
      <c r="N744" s="453">
        <f ca="1"/>
        <v>23.7</v>
      </c>
      <c r="O744" s="453">
        <f ca="1"/>
        <v>19</v>
      </c>
    </row>
    <row r="745" spans="1:19" x14ac:dyDescent="0.5">
      <c r="A745" s="313"/>
      <c r="B745" s="313"/>
      <c r="C745" s="313"/>
      <c r="D745" s="313"/>
      <c r="E745" s="313"/>
    </row>
    <row r="746" spans="1:19" x14ac:dyDescent="0.5">
      <c r="B746" s="481"/>
      <c r="C746" s="481"/>
      <c r="D746" s="481"/>
      <c r="E746" s="481"/>
    </row>
    <row r="747" spans="1:19" x14ac:dyDescent="0.5">
      <c r="A747" s="318"/>
    </row>
    <row r="748" spans="1:19" x14ac:dyDescent="0.5">
      <c r="A748" s="318" t="s">
        <v>95</v>
      </c>
      <c r="B748" s="483"/>
      <c r="C748" s="483"/>
      <c r="D748" s="483"/>
      <c r="E748" s="483"/>
      <c r="F748" s="341"/>
      <c r="G748" s="341"/>
      <c r="I748" s="385"/>
      <c r="J748" s="385"/>
      <c r="K748" s="385"/>
      <c r="L748" s="810" t="s">
        <v>1964</v>
      </c>
      <c r="M748" s="815"/>
      <c r="N748" s="815"/>
      <c r="O748" s="816"/>
      <c r="Q748" s="251"/>
      <c r="R748" s="307"/>
    </row>
    <row r="749" spans="1:19" x14ac:dyDescent="0.5">
      <c r="E749" s="377"/>
      <c r="G749" s="653"/>
      <c r="P749" s="311"/>
      <c r="Q749" s="311"/>
      <c r="R749" s="311"/>
      <c r="S749" s="311"/>
    </row>
    <row r="750" spans="1:19" x14ac:dyDescent="0.5">
      <c r="A750" s="755" t="s">
        <v>1960</v>
      </c>
      <c r="B750" s="756"/>
      <c r="C750" s="756"/>
      <c r="D750" s="756"/>
      <c r="E750" s="756"/>
      <c r="F750" s="756"/>
      <c r="G750" s="756"/>
      <c r="H750" s="756"/>
      <c r="I750" s="756"/>
      <c r="J750" s="756"/>
      <c r="K750" s="756"/>
      <c r="L750" s="757"/>
      <c r="P750" s="311"/>
      <c r="Q750" s="311"/>
      <c r="R750" s="311"/>
      <c r="S750" s="311"/>
    </row>
    <row r="751" spans="1:19" x14ac:dyDescent="0.5">
      <c r="A751" s="755"/>
      <c r="B751" s="756"/>
      <c r="C751" s="756"/>
      <c r="D751" s="756"/>
      <c r="E751" s="756"/>
      <c r="F751" s="756"/>
      <c r="G751" s="756"/>
      <c r="H751" s="756"/>
      <c r="I751" s="756"/>
      <c r="J751" s="756"/>
      <c r="K751" s="756"/>
      <c r="L751" s="757"/>
      <c r="M751" s="319"/>
      <c r="O751" s="320" t="s">
        <v>383</v>
      </c>
      <c r="P751" s="321"/>
      <c r="Q751" s="307">
        <f>MATCH(LEFT(S751,LEN(S751)-1),IntervalsNames,0)</f>
        <v>76</v>
      </c>
      <c r="R751" s="307"/>
      <c r="S751" s="307" t="s">
        <v>1936</v>
      </c>
    </row>
    <row r="752" spans="1:19" x14ac:dyDescent="0.5">
      <c r="A752" s="251" t="s">
        <v>75</v>
      </c>
      <c r="B752" s="316"/>
      <c r="C752" s="305">
        <f ca="1">YEAR(C753)</f>
        <v>2005</v>
      </c>
      <c r="D752" s="305">
        <f t="shared" ref="D752:M752" ca="1" si="107">YEAR(D753)</f>
        <v>2006</v>
      </c>
      <c r="E752" s="305">
        <f t="shared" ca="1" si="107"/>
        <v>2007</v>
      </c>
      <c r="F752" s="305">
        <f t="shared" ca="1" si="107"/>
        <v>2008</v>
      </c>
      <c r="G752" s="305">
        <f t="shared" ca="1" si="107"/>
        <v>2009</v>
      </c>
      <c r="H752" s="305">
        <f t="shared" ca="1" si="107"/>
        <v>2010</v>
      </c>
      <c r="I752" s="305">
        <f t="shared" ca="1" si="107"/>
        <v>2011</v>
      </c>
      <c r="J752" s="305">
        <f t="shared" ca="1" si="107"/>
        <v>2012</v>
      </c>
      <c r="K752" s="305">
        <f t="shared" ca="1" si="107"/>
        <v>2013</v>
      </c>
      <c r="L752" s="305">
        <f t="shared" ca="1" si="107"/>
        <v>2014</v>
      </c>
      <c r="M752" s="305">
        <f t="shared" ca="1" si="107"/>
        <v>2015</v>
      </c>
      <c r="N752" s="322" t="s">
        <v>558</v>
      </c>
      <c r="O752" s="323">
        <v>2010</v>
      </c>
      <c r="P752" s="324">
        <f ca="1">DATEVALUE(MONTH(C753)&amp;"/"&amp;DAY(C753)&amp;"/"&amp;O752)</f>
        <v>40543</v>
      </c>
      <c r="R752" s="307"/>
      <c r="S752" s="307" t="s">
        <v>1937</v>
      </c>
    </row>
    <row r="753" spans="1:19" x14ac:dyDescent="0.5">
      <c r="A753" s="325" t="str">
        <f ca="1">HLOOKUP($E$1,Intervals,Q751,FALSE)</f>
        <v>Jan 1-Dec 31</v>
      </c>
      <c r="B753" s="364" t="s">
        <v>373</v>
      </c>
      <c r="C753" s="573">
        <f t="shared" ref="C753:M753" ca="1" si="108">IF(ISERROR(INDEX(INDIRECT($S755&amp;"eD"),2+(COLUMN()-3)*4+VLOOKUP(LEFT($S755,LEN($S755)-1),Offset,17,FALSE))),"",INDEX(INDIRECT($S755&amp;"eD"),2+(COLUMN()-3)*4+VLOOKUP(LEFT($S755,LEN($S755)-1),Offset,17,FALSE)))</f>
        <v>38717</v>
      </c>
      <c r="D753" s="573">
        <f t="shared" ca="1" si="108"/>
        <v>39082</v>
      </c>
      <c r="E753" s="573">
        <f t="shared" ca="1" si="108"/>
        <v>39447</v>
      </c>
      <c r="F753" s="573">
        <f t="shared" ca="1" si="108"/>
        <v>39813</v>
      </c>
      <c r="G753" s="573">
        <f t="shared" ca="1" si="108"/>
        <v>40178</v>
      </c>
      <c r="H753" s="573">
        <f t="shared" ca="1" si="108"/>
        <v>40543</v>
      </c>
      <c r="I753" s="573">
        <f t="shared" ca="1" si="108"/>
        <v>40908</v>
      </c>
      <c r="J753" s="573">
        <f t="shared" ca="1" si="108"/>
        <v>41274</v>
      </c>
      <c r="K753" s="573">
        <f t="shared" ca="1" si="108"/>
        <v>41639</v>
      </c>
      <c r="L753" s="573">
        <f t="shared" ca="1" si="108"/>
        <v>42004</v>
      </c>
      <c r="M753" s="573">
        <f t="shared" ca="1" si="108"/>
        <v>42369</v>
      </c>
      <c r="N753" s="324" t="s">
        <v>559</v>
      </c>
      <c r="O753" s="323">
        <v>2015</v>
      </c>
      <c r="P753" s="324">
        <f ca="1">DATEVALUE(MONTH(C753)&amp;"/"&amp;DAY(C753)&amp;"/"&amp;O753)</f>
        <v>42369</v>
      </c>
      <c r="Q753" s="251"/>
      <c r="R753" s="307"/>
      <c r="S753" s="307" t="s">
        <v>1938</v>
      </c>
    </row>
    <row r="754" spans="1:19" x14ac:dyDescent="0.5">
      <c r="A754" s="365"/>
      <c r="B754" s="316"/>
      <c r="C754" s="648"/>
      <c r="D754" s="648"/>
      <c r="E754" s="648"/>
      <c r="F754" s="648"/>
      <c r="G754" s="648"/>
      <c r="H754" s="648"/>
      <c r="I754" s="648"/>
      <c r="J754" s="648"/>
      <c r="K754" s="648"/>
      <c r="L754" s="648"/>
      <c r="M754" s="648"/>
      <c r="O754" s="330" t="s">
        <v>560</v>
      </c>
      <c r="Q754" s="251"/>
      <c r="R754" s="307"/>
      <c r="S754" s="307" t="s">
        <v>1939</v>
      </c>
    </row>
    <row r="755" spans="1:19" x14ac:dyDescent="0.5">
      <c r="A755" s="331"/>
      <c r="B755" s="651" t="str">
        <f>$B$1</f>
        <v>San Mateo</v>
      </c>
      <c r="C755" s="650"/>
      <c r="D755" s="649"/>
      <c r="E755" s="649"/>
      <c r="F755" s="649"/>
      <c r="G755" s="649"/>
      <c r="H755" s="649"/>
      <c r="I755" s="649"/>
      <c r="J755" s="649"/>
      <c r="K755" s="649"/>
      <c r="L755" s="649"/>
      <c r="M755" s="649"/>
      <c r="N755" s="368"/>
      <c r="O755" s="368"/>
      <c r="P755" s="336"/>
      <c r="Q755" s="251"/>
      <c r="R755" s="307"/>
      <c r="S755" s="307" t="s">
        <v>1933</v>
      </c>
    </row>
    <row r="756" spans="1:19" x14ac:dyDescent="0.5">
      <c r="A756" s="331"/>
      <c r="B756" s="397" t="s">
        <v>504</v>
      </c>
      <c r="C756" s="333">
        <f t="array" aca="1" ref="C756:M756" ca="1">IF(INDIRECT(ChartsByTopic!S751&amp;"DisplayCounty1")=".",0,INDIRECT(ChartsByTopic!S751&amp;"DisplayCounty1"))</f>
        <v>126</v>
      </c>
      <c r="D756" s="333">
        <f ca="1"/>
        <v>180</v>
      </c>
      <c r="E756" s="333">
        <f ca="1"/>
        <v>151</v>
      </c>
      <c r="F756" s="333">
        <f ca="1"/>
        <v>136</v>
      </c>
      <c r="G756" s="333">
        <f ca="1"/>
        <v>76</v>
      </c>
      <c r="H756" s="333">
        <f ca="1"/>
        <v>75</v>
      </c>
      <c r="I756" s="333">
        <f ca="1"/>
        <v>107</v>
      </c>
      <c r="J756" s="333">
        <f ca="1"/>
        <v>107</v>
      </c>
      <c r="K756" s="333">
        <f ca="1"/>
        <v>149</v>
      </c>
      <c r="L756" s="333">
        <f ca="1"/>
        <v>116</v>
      </c>
      <c r="M756" s="333">
        <f ca="1"/>
        <v>104</v>
      </c>
      <c r="N756" s="331"/>
      <c r="O756" s="395">
        <f ca="1">IFERROR(LOOKUP($P$753,$C$753:$M756)/LOOKUP($P$752,$C$753:$M756)-1,"N.A.")</f>
        <v>0.38666666666666671</v>
      </c>
      <c r="P756" s="336"/>
      <c r="Q756" s="251"/>
      <c r="R756" s="307"/>
      <c r="S756" s="307" t="s">
        <v>1940</v>
      </c>
    </row>
    <row r="757" spans="1:19" x14ac:dyDescent="0.5">
      <c r="A757" s="331"/>
      <c r="B757" s="397" t="s">
        <v>505</v>
      </c>
      <c r="C757" s="333">
        <f t="array" aca="1" ref="C757:M757" ca="1">IF(INDIRECT(ChartsByTopic!S752&amp;"DisplayCounty1")=".",0,INDIRECT(ChartsByTopic!S752&amp;"DisplayCounty1"))</f>
        <v>34</v>
      </c>
      <c r="D757" s="333">
        <f ca="1"/>
        <v>41</v>
      </c>
      <c r="E757" s="333">
        <f ca="1"/>
        <v>47</v>
      </c>
      <c r="F757" s="333">
        <f ca="1"/>
        <v>48</v>
      </c>
      <c r="G757" s="333">
        <f ca="1"/>
        <v>36</v>
      </c>
      <c r="H757" s="333">
        <f ca="1"/>
        <v>19</v>
      </c>
      <c r="I757" s="333">
        <f ca="1"/>
        <v>29</v>
      </c>
      <c r="J757" s="333">
        <f ca="1"/>
        <v>15</v>
      </c>
      <c r="K757" s="333">
        <f ca="1"/>
        <v>26</v>
      </c>
      <c r="L757" s="333">
        <f ca="1"/>
        <v>16</v>
      </c>
      <c r="M757" s="333">
        <f ca="1"/>
        <v>22</v>
      </c>
      <c r="N757" s="331"/>
      <c r="O757" s="395">
        <f ca="1">IFERROR(LOOKUP($P$753,$C$753:$M757)/LOOKUP($P$752,$C$753:$M757)-1,"N.A.")</f>
        <v>0.15789473684210531</v>
      </c>
      <c r="P757" s="336"/>
      <c r="Q757" s="251"/>
      <c r="R757" s="307"/>
    </row>
    <row r="758" spans="1:19" x14ac:dyDescent="0.5">
      <c r="A758" s="331"/>
      <c r="B758" s="397" t="s">
        <v>1934</v>
      </c>
      <c r="C758" s="333">
        <f t="array" aca="1" ref="C758:M758" ca="1">IF(INDIRECT(ChartsByTopic!S753&amp;"DisplayCounty1")=".",0,INDIRECT(ChartsByTopic!S753&amp;"DisplayCounty1"))</f>
        <v>1</v>
      </c>
      <c r="D758" s="333">
        <f ca="1"/>
        <v>0</v>
      </c>
      <c r="E758" s="333">
        <f ca="1"/>
        <v>1</v>
      </c>
      <c r="F758" s="333">
        <f ca="1"/>
        <v>6</v>
      </c>
      <c r="G758" s="333">
        <f ca="1"/>
        <v>1</v>
      </c>
      <c r="H758" s="333">
        <f ca="1"/>
        <v>3</v>
      </c>
      <c r="I758" s="333">
        <f ca="1"/>
        <v>0</v>
      </c>
      <c r="J758" s="333">
        <f ca="1"/>
        <v>1</v>
      </c>
      <c r="K758" s="333">
        <f ca="1"/>
        <v>0</v>
      </c>
      <c r="L758" s="333">
        <f ca="1"/>
        <v>4</v>
      </c>
      <c r="M758" s="333">
        <f ca="1"/>
        <v>2</v>
      </c>
      <c r="N758" s="331"/>
      <c r="O758" s="395">
        <f ca="1">IFERROR(LOOKUP($P$753,$C$753:$M758)/LOOKUP($P$752,$C$753:$M758)-1,"N.A.")</f>
        <v>-0.33333333333333337</v>
      </c>
      <c r="P758" s="336"/>
      <c r="Q758" s="251"/>
      <c r="R758" s="307"/>
    </row>
    <row r="759" spans="1:19" x14ac:dyDescent="0.5">
      <c r="A759" s="331"/>
      <c r="B759" s="397" t="s">
        <v>1935</v>
      </c>
      <c r="C759" s="333">
        <f t="array" aca="1" ref="C759:M759" ca="1">IF(INDIRECT(ChartsByTopic!S754&amp;"DisplayCounty1")=".",0,INDIRECT(ChartsByTopic!S754&amp;"DisplayCounty1"))</f>
        <v>9</v>
      </c>
      <c r="D759" s="333">
        <f ca="1"/>
        <v>16</v>
      </c>
      <c r="E759" s="333">
        <f ca="1"/>
        <v>11</v>
      </c>
      <c r="F759" s="333">
        <f ca="1"/>
        <v>19</v>
      </c>
      <c r="G759" s="333">
        <f ca="1"/>
        <v>15</v>
      </c>
      <c r="H759" s="333">
        <f ca="1"/>
        <v>6</v>
      </c>
      <c r="I759" s="333">
        <f ca="1"/>
        <v>9</v>
      </c>
      <c r="J759" s="333">
        <f ca="1"/>
        <v>13</v>
      </c>
      <c r="K759" s="333">
        <f ca="1"/>
        <v>12</v>
      </c>
      <c r="L759" s="333">
        <f ca="1"/>
        <v>16</v>
      </c>
      <c r="M759" s="333">
        <f ca="1"/>
        <v>21</v>
      </c>
      <c r="N759" s="331"/>
      <c r="O759" s="395">
        <f ca="1">IFERROR(LOOKUP($P$753,$C$753:$M759)/LOOKUP($P$752,$C$753:$M759)-1,"N.A.")</f>
        <v>2.5</v>
      </c>
      <c r="P759" s="336"/>
      <c r="Q759" s="251"/>
      <c r="R759" s="307"/>
    </row>
    <row r="760" spans="1:19" x14ac:dyDescent="0.5">
      <c r="A760" s="331"/>
      <c r="B760" s="332" t="s">
        <v>507</v>
      </c>
      <c r="C760" s="333">
        <f t="array" aca="1" ref="C760:M760" ca="1">IF(INDIRECT(ChartsByTopic!S755&amp;"DisplayCounty1")=".",0,INDIRECT(ChartsByTopic!S755&amp;"DisplayCounty1"))</f>
        <v>38</v>
      </c>
      <c r="D760" s="333">
        <f ca="1"/>
        <v>41</v>
      </c>
      <c r="E760" s="333">
        <f ca="1"/>
        <v>37</v>
      </c>
      <c r="F760" s="333">
        <f ca="1"/>
        <v>38</v>
      </c>
      <c r="G760" s="333">
        <f ca="1"/>
        <v>38</v>
      </c>
      <c r="H760" s="333">
        <f ca="1"/>
        <v>34</v>
      </c>
      <c r="I760" s="333">
        <f ca="1"/>
        <v>33</v>
      </c>
      <c r="J760" s="333">
        <f ca="1"/>
        <v>19</v>
      </c>
      <c r="K760" s="333">
        <f ca="1"/>
        <v>12</v>
      </c>
      <c r="L760" s="333">
        <f ca="1"/>
        <v>14</v>
      </c>
      <c r="M760" s="333">
        <f ca="1"/>
        <v>18</v>
      </c>
      <c r="N760" s="331"/>
      <c r="O760" s="395">
        <f ca="1">IFERROR(LOOKUP($P$753,$C$753:$M760)/LOOKUP($P$752,$C$753:$M760)-1,"N.A.")</f>
        <v>-0.47058823529411764</v>
      </c>
      <c r="P760" s="336"/>
      <c r="Q760" s="251"/>
      <c r="R760" s="307"/>
    </row>
    <row r="761" spans="1:19" x14ac:dyDescent="0.5">
      <c r="A761" s="331"/>
      <c r="B761" s="332" t="s">
        <v>181</v>
      </c>
      <c r="C761" s="333">
        <f t="array" aca="1" ref="C761:M761" ca="1">IF(INDIRECT(ChartsByTopic!S756&amp;"DisplayCounty1")=".",0,INDIRECT(ChartsByTopic!S756&amp;"DisplayCounty1"))</f>
        <v>22</v>
      </c>
      <c r="D761" s="333">
        <f ca="1"/>
        <v>20</v>
      </c>
      <c r="E761" s="333">
        <f ca="1"/>
        <v>17</v>
      </c>
      <c r="F761" s="333">
        <f ca="1"/>
        <v>11</v>
      </c>
      <c r="G761" s="333">
        <f ca="1"/>
        <v>8</v>
      </c>
      <c r="H761" s="333">
        <f ca="1"/>
        <v>15</v>
      </c>
      <c r="I761" s="333">
        <f ca="1"/>
        <v>3</v>
      </c>
      <c r="J761" s="333">
        <f ca="1"/>
        <v>5</v>
      </c>
      <c r="K761" s="333">
        <f ca="1"/>
        <v>3</v>
      </c>
      <c r="L761" s="333">
        <f ca="1"/>
        <v>10</v>
      </c>
      <c r="M761" s="333">
        <f ca="1"/>
        <v>32</v>
      </c>
      <c r="N761" s="404"/>
      <c r="O761" s="395">
        <f ca="1">IFERROR(LOOKUP($P$753,$C$753:$M761)/LOOKUP($P$752,$C$753:$M761)-1,"N.A.")</f>
        <v>1.1333333333333333</v>
      </c>
      <c r="P761" s="336"/>
      <c r="Q761" s="251"/>
      <c r="R761" s="307"/>
    </row>
    <row r="762" spans="1:19" x14ac:dyDescent="0.5">
      <c r="A762" s="331"/>
      <c r="B762" s="332" t="s">
        <v>162</v>
      </c>
      <c r="C762" s="333">
        <f ca="1">SUM(C756:C761)</f>
        <v>230</v>
      </c>
      <c r="D762" s="333">
        <f t="shared" ref="D762:M762" ca="1" si="109">SUM(D756:D761)</f>
        <v>298</v>
      </c>
      <c r="E762" s="333">
        <f t="shared" ca="1" si="109"/>
        <v>264</v>
      </c>
      <c r="F762" s="333">
        <f t="shared" ca="1" si="109"/>
        <v>258</v>
      </c>
      <c r="G762" s="333">
        <f t="shared" ca="1" si="109"/>
        <v>174</v>
      </c>
      <c r="H762" s="333">
        <f t="shared" ca="1" si="109"/>
        <v>152</v>
      </c>
      <c r="I762" s="333">
        <f t="shared" ca="1" si="109"/>
        <v>181</v>
      </c>
      <c r="J762" s="333">
        <f t="shared" ca="1" si="109"/>
        <v>160</v>
      </c>
      <c r="K762" s="333">
        <f t="shared" ca="1" si="109"/>
        <v>202</v>
      </c>
      <c r="L762" s="333">
        <f t="shared" ca="1" si="109"/>
        <v>176</v>
      </c>
      <c r="M762" s="333">
        <f t="shared" ca="1" si="109"/>
        <v>199</v>
      </c>
      <c r="N762" s="404"/>
      <c r="O762" s="395">
        <f ca="1">IFERROR(LOOKUP($P$753,$C$753:$M762)/LOOKUP($P$752,$C$753:$M762)-1,"N.A.")</f>
        <v>0.30921052631578938</v>
      </c>
      <c r="P762" s="336"/>
      <c r="Q762" s="251"/>
      <c r="R762" s="307"/>
    </row>
    <row r="763" spans="1:19" x14ac:dyDescent="0.5">
      <c r="A763" s="331"/>
      <c r="B763" s="331"/>
      <c r="C763" s="331"/>
      <c r="D763" s="331"/>
      <c r="E763" s="331"/>
      <c r="F763" s="331"/>
      <c r="G763" s="331"/>
      <c r="H763" s="331"/>
      <c r="I763" s="331"/>
      <c r="J763" s="331"/>
      <c r="K763" s="331"/>
      <c r="L763" s="331"/>
      <c r="M763" s="331"/>
      <c r="N763" s="331"/>
      <c r="O763" s="331"/>
      <c r="P763" s="336"/>
      <c r="Q763" s="251"/>
      <c r="R763" s="307"/>
    </row>
    <row r="764" spans="1:19" x14ac:dyDescent="0.5">
      <c r="A764" s="331"/>
      <c r="B764" s="651" t="str">
        <f>$B$2</f>
        <v>California</v>
      </c>
      <c r="C764" s="650"/>
      <c r="D764" s="649"/>
      <c r="E764" s="649"/>
      <c r="F764" s="649"/>
      <c r="G764" s="649"/>
      <c r="H764" s="649"/>
      <c r="I764" s="649"/>
      <c r="J764" s="649"/>
      <c r="K764" s="649"/>
      <c r="L764" s="649"/>
      <c r="M764" s="649"/>
      <c r="N764" s="368"/>
      <c r="O764" s="368"/>
      <c r="P764" s="336"/>
      <c r="Q764" s="251"/>
      <c r="R764" s="307"/>
    </row>
    <row r="765" spans="1:19" x14ac:dyDescent="0.5">
      <c r="A765" s="331"/>
      <c r="B765" s="397" t="s">
        <v>504</v>
      </c>
      <c r="C765" s="333">
        <f t="array" ref="C765:M765" ca="1">IF(INDIRECT(ChartsByTopic!S751&amp;"DisplayCounty2")=".",0,INDIRECT(ChartsByTopic!S751&amp;"DisplayCounty2"))</f>
        <v>22853</v>
      </c>
      <c r="D765" s="333">
        <f ca="1"/>
        <v>23036</v>
      </c>
      <c r="E765" s="333">
        <f ca="1"/>
        <v>23583</v>
      </c>
      <c r="F765" s="333">
        <f ca="1"/>
        <v>22992</v>
      </c>
      <c r="G765" s="333">
        <f ca="1"/>
        <v>21047</v>
      </c>
      <c r="H765" s="333">
        <f ca="1"/>
        <v>19440</v>
      </c>
      <c r="I765" s="333">
        <f ca="1"/>
        <v>19284</v>
      </c>
      <c r="J765" s="333">
        <f ca="1"/>
        <v>17867</v>
      </c>
      <c r="K765" s="333">
        <f ca="1"/>
        <v>17427</v>
      </c>
      <c r="L765" s="333">
        <f ca="1"/>
        <v>18238</v>
      </c>
      <c r="M765" s="333">
        <f ca="1"/>
        <v>17598</v>
      </c>
      <c r="N765" s="331"/>
      <c r="O765" s="395">
        <f ca="1">IF(ISERROR(HLOOKUP($P$753,$C$753:$M765,13)/HLOOKUP($P$752,$C$753:$M765,13)),"N.A.",HLOOKUP($P$753,$C$753:$M765,13)/HLOOKUP($P$752,$C$753:$M765,13)-1)</f>
        <v>-9.4753086419753108E-2</v>
      </c>
      <c r="Q765" s="251"/>
      <c r="R765" s="307"/>
    </row>
    <row r="766" spans="1:19" x14ac:dyDescent="0.5">
      <c r="A766" s="331"/>
      <c r="B766" s="397" t="s">
        <v>505</v>
      </c>
      <c r="C766" s="333">
        <f t="array" ref="C766:M766" ca="1">IF(INDIRECT(ChartsByTopic!S752&amp;"DisplayCounty2")=".",0,INDIRECT(ChartsByTopic!S752&amp;"DisplayCounty2"))</f>
        <v>7704</v>
      </c>
      <c r="D766" s="333">
        <f ca="1"/>
        <v>7344</v>
      </c>
      <c r="E766" s="333">
        <f ca="1"/>
        <v>8004</v>
      </c>
      <c r="F766" s="333">
        <f ca="1"/>
        <v>7703</v>
      </c>
      <c r="G766" s="333">
        <f ca="1"/>
        <v>7647</v>
      </c>
      <c r="H766" s="333">
        <f ca="1"/>
        <v>6173</v>
      </c>
      <c r="I766" s="333">
        <f ca="1"/>
        <v>5956</v>
      </c>
      <c r="J766" s="333">
        <f ca="1"/>
        <v>5844</v>
      </c>
      <c r="K766" s="333">
        <f ca="1"/>
        <v>5546</v>
      </c>
      <c r="L766" s="333">
        <f ca="1"/>
        <v>6099</v>
      </c>
      <c r="M766" s="333">
        <f ca="1"/>
        <v>6282</v>
      </c>
      <c r="N766" s="331"/>
      <c r="O766" s="395">
        <f ca="1">IF(ISERROR(HLOOKUP($P$753,$C$753:$M766,14)/HLOOKUP($P$752,$C$753:$M766,14)),"N.A.",HLOOKUP($P$753,$C$753:$M766,14)/HLOOKUP($P$752,$C$753:$M766,14)-1)</f>
        <v>1.7657540903936564E-2</v>
      </c>
      <c r="Q766" s="251"/>
      <c r="R766" s="307"/>
    </row>
    <row r="767" spans="1:19" x14ac:dyDescent="0.5">
      <c r="A767" s="331"/>
      <c r="B767" s="397" t="s">
        <v>1934</v>
      </c>
      <c r="C767" s="333">
        <f t="array" ref="C767:M767" ca="1">IF(INDIRECT(ChartsByTopic!S753&amp;"DisplayCounty2")=".",0,INDIRECT(ChartsByTopic!S753&amp;"DisplayCounty2"))</f>
        <v>1103</v>
      </c>
      <c r="D767" s="333">
        <f ca="1"/>
        <v>938</v>
      </c>
      <c r="E767" s="333">
        <f ca="1"/>
        <v>972</v>
      </c>
      <c r="F767" s="333">
        <f ca="1"/>
        <v>1238</v>
      </c>
      <c r="G767" s="333">
        <f ca="1"/>
        <v>1100</v>
      </c>
      <c r="H767" s="333">
        <f ca="1"/>
        <v>975</v>
      </c>
      <c r="I767" s="333">
        <f ca="1"/>
        <v>862</v>
      </c>
      <c r="J767" s="333">
        <f ca="1"/>
        <v>1155</v>
      </c>
      <c r="K767" s="333">
        <f ca="1"/>
        <v>1199</v>
      </c>
      <c r="L767" s="333">
        <f ca="1"/>
        <v>1244</v>
      </c>
      <c r="M767" s="333">
        <f ca="1"/>
        <v>1444</v>
      </c>
      <c r="N767" s="331"/>
      <c r="O767" s="395">
        <f ca="1">IF(ISERROR(HLOOKUP($P$753,$C$753:$M767,15)/HLOOKUP($P$752,$C$753:$M767,15)),"N.A.",HLOOKUP($P$753,$C$753:$M767,15)/HLOOKUP($P$752,$C$753:$M767,15)-1)</f>
        <v>0.48102564102564105</v>
      </c>
      <c r="Q767" s="251"/>
      <c r="R767" s="307"/>
    </row>
    <row r="768" spans="1:19" x14ac:dyDescent="0.5">
      <c r="A768" s="331"/>
      <c r="B768" s="397" t="s">
        <v>1935</v>
      </c>
      <c r="C768" s="333">
        <f t="array" ref="C768:M768" ca="1">IF(INDIRECT(ChartsByTopic!S754&amp;"DisplayCounty2")=".",0,INDIRECT(ChartsByTopic!S754&amp;"DisplayCounty2"))</f>
        <v>1767</v>
      </c>
      <c r="D768" s="333">
        <f ca="1"/>
        <v>1735</v>
      </c>
      <c r="E768" s="333">
        <f ca="1"/>
        <v>1556</v>
      </c>
      <c r="F768" s="333">
        <f ca="1"/>
        <v>1871</v>
      </c>
      <c r="G768" s="333">
        <f ca="1"/>
        <v>1644</v>
      </c>
      <c r="H768" s="333">
        <f ca="1"/>
        <v>1623</v>
      </c>
      <c r="I768" s="333">
        <f ca="1"/>
        <v>1556</v>
      </c>
      <c r="J768" s="333">
        <f ca="1"/>
        <v>1660</v>
      </c>
      <c r="K768" s="333">
        <f ca="1"/>
        <v>1581</v>
      </c>
      <c r="L768" s="333">
        <f ca="1"/>
        <v>1707</v>
      </c>
      <c r="M768" s="333">
        <f ca="1"/>
        <v>1671</v>
      </c>
      <c r="N768" s="331"/>
      <c r="O768" s="395">
        <f ca="1">IF(ISERROR(HLOOKUP($P$753,$C$753:$M768,16)/HLOOKUP($P$752,$C$753:$M768,16)),"N.A.",HLOOKUP($P$753,$C$753:$M768,16)/HLOOKUP($P$752,$C$753:$M768,16)-1)</f>
        <v>2.9574861367837268E-2</v>
      </c>
      <c r="Q768" s="251"/>
      <c r="R768" s="307"/>
    </row>
    <row r="769" spans="1:18" x14ac:dyDescent="0.5">
      <c r="A769" s="331"/>
      <c r="B769" s="332" t="s">
        <v>507</v>
      </c>
      <c r="C769" s="333">
        <f t="array" aca="1" ref="C769:M769" ca="1">IF(INDIRECT(ChartsByTopic!S755&amp;"DisplayCounty2")=".",0,INDIRECT(ChartsByTopic!S755&amp;"DisplayCounty2"))</f>
        <v>4331</v>
      </c>
      <c r="D769" s="333">
        <f ca="1"/>
        <v>4427</v>
      </c>
      <c r="E769" s="333">
        <f ca="1"/>
        <v>4582</v>
      </c>
      <c r="F769" s="333">
        <f ca="1"/>
        <v>4696</v>
      </c>
      <c r="G769" s="333">
        <f ca="1"/>
        <v>4711</v>
      </c>
      <c r="H769" s="333">
        <f ca="1"/>
        <v>4611</v>
      </c>
      <c r="I769" s="333">
        <f ca="1"/>
        <v>3982</v>
      </c>
      <c r="J769" s="333">
        <f ca="1"/>
        <v>2380</v>
      </c>
      <c r="K769" s="333">
        <f ca="1"/>
        <v>2088</v>
      </c>
      <c r="L769" s="333">
        <f ca="1"/>
        <v>2120</v>
      </c>
      <c r="M769" s="333">
        <f ca="1"/>
        <v>2015</v>
      </c>
      <c r="N769" s="331"/>
      <c r="O769" s="395">
        <f ca="1">IF(ISERROR(HLOOKUP($P$753,$C$753:$M769,17)/HLOOKUP($P$752,$C$753:$M769,17)),"N.A.",HLOOKUP($P$753,$C$753:$M769,17)/HLOOKUP($P$752,$C$753:$M769,17)-1)</f>
        <v>-0.56300151810887011</v>
      </c>
      <c r="Q769" s="251"/>
      <c r="R769" s="307"/>
    </row>
    <row r="770" spans="1:18" x14ac:dyDescent="0.5">
      <c r="A770" s="331"/>
      <c r="B770" s="332" t="s">
        <v>181</v>
      </c>
      <c r="C770" s="333">
        <f t="array" ref="C770:M770" ca="1">IF(INDIRECT(ChartsByTopic!S756&amp;"DisplayCounty2")=".",0,INDIRECT(ChartsByTopic!S756&amp;"DisplayCounty2"))</f>
        <v>2222</v>
      </c>
      <c r="D770" s="333">
        <f ca="1"/>
        <v>2052</v>
      </c>
      <c r="E770" s="333">
        <f ca="1"/>
        <v>1891</v>
      </c>
      <c r="F770" s="333">
        <f ca="1"/>
        <v>1520</v>
      </c>
      <c r="G770" s="333">
        <f ca="1"/>
        <v>1010</v>
      </c>
      <c r="H770" s="333">
        <f ca="1"/>
        <v>822</v>
      </c>
      <c r="I770" s="333">
        <f ca="1"/>
        <v>780</v>
      </c>
      <c r="J770" s="333">
        <f ca="1"/>
        <v>677</v>
      </c>
      <c r="K770" s="333">
        <f ca="1"/>
        <v>668</v>
      </c>
      <c r="L770" s="333">
        <f ca="1"/>
        <v>1680</v>
      </c>
      <c r="M770" s="333">
        <f ca="1"/>
        <v>2855</v>
      </c>
      <c r="N770" s="404"/>
      <c r="O770" s="395">
        <f ca="1">IF(ISERROR(HLOOKUP($P$753,$C$753:$M770,18)/HLOOKUP($P$752,$C$753:$M770,18)),"N.A.",HLOOKUP($P$753,$C$753:$M770,18)/HLOOKUP($P$752,$C$753:$M770,18)-1)</f>
        <v>2.4732360097323602</v>
      </c>
      <c r="Q770" s="251"/>
      <c r="R770" s="307"/>
    </row>
    <row r="771" spans="1:18" x14ac:dyDescent="0.5">
      <c r="A771" s="331"/>
      <c r="B771" s="332" t="s">
        <v>162</v>
      </c>
      <c r="C771" s="333">
        <f t="shared" ref="C771:M771" ca="1" si="110">SUM(C765:C770)</f>
        <v>39980</v>
      </c>
      <c r="D771" s="333">
        <f t="shared" ca="1" si="110"/>
        <v>39532</v>
      </c>
      <c r="E771" s="333">
        <f t="shared" ca="1" si="110"/>
        <v>40588</v>
      </c>
      <c r="F771" s="333">
        <f t="shared" ca="1" si="110"/>
        <v>40020</v>
      </c>
      <c r="G771" s="333">
        <f t="shared" ca="1" si="110"/>
        <v>37159</v>
      </c>
      <c r="H771" s="333">
        <f t="shared" ca="1" si="110"/>
        <v>33644</v>
      </c>
      <c r="I771" s="333">
        <f t="shared" ca="1" si="110"/>
        <v>32420</v>
      </c>
      <c r="J771" s="333">
        <f t="shared" ca="1" si="110"/>
        <v>29583</v>
      </c>
      <c r="K771" s="333">
        <f t="shared" ca="1" si="110"/>
        <v>28509</v>
      </c>
      <c r="L771" s="333">
        <f t="shared" ca="1" si="110"/>
        <v>31088</v>
      </c>
      <c r="M771" s="333">
        <f t="shared" ca="1" si="110"/>
        <v>31865</v>
      </c>
      <c r="N771" s="404"/>
      <c r="O771" s="395">
        <f ca="1">IF(ISERROR(HLOOKUP($P$753,$C$753:$M771,19)/HLOOKUP($P$752,$C$753:$M771,19)),"N.A.",HLOOKUP($P$753,$C$753:$M771,19)/HLOOKUP($P$752,$C$753:$M771,19)-1)</f>
        <v>-5.2877184639163022E-2</v>
      </c>
      <c r="Q771" s="251"/>
      <c r="R771" s="307"/>
    </row>
    <row r="772" spans="1:18" x14ac:dyDescent="0.5">
      <c r="A772" s="331"/>
      <c r="B772" s="400"/>
      <c r="C772" s="652"/>
      <c r="D772" s="652"/>
      <c r="E772" s="652"/>
      <c r="F772" s="652"/>
      <c r="G772" s="652"/>
      <c r="H772" s="652"/>
      <c r="I772" s="652"/>
      <c r="J772" s="652"/>
      <c r="K772" s="652"/>
      <c r="L772" s="652"/>
      <c r="M772" s="652"/>
      <c r="N772" s="340"/>
      <c r="Q772" s="251"/>
      <c r="R772" s="307"/>
    </row>
    <row r="773" spans="1:18" x14ac:dyDescent="0.5">
      <c r="A773" s="318"/>
      <c r="B773" s="314"/>
      <c r="C773" s="314"/>
      <c r="D773" s="314"/>
      <c r="E773" s="314"/>
      <c r="F773" s="314"/>
      <c r="G773" s="314"/>
      <c r="H773" s="314"/>
      <c r="I773" s="314"/>
      <c r="J773" s="314"/>
      <c r="K773" s="314"/>
      <c r="L773" s="314"/>
      <c r="M773" s="314"/>
      <c r="Q773" s="251"/>
      <c r="R773" s="307"/>
    </row>
    <row r="774" spans="1:18" x14ac:dyDescent="0.5">
      <c r="A774" s="374"/>
      <c r="Q774" s="251"/>
      <c r="R774" s="307"/>
    </row>
    <row r="775" spans="1:18" x14ac:dyDescent="0.5">
      <c r="A775" s="305" t="str">
        <f>$B$1&amp;": Children Exiting From Foster Care"</f>
        <v>San Mateo: Children Exiting From Foster Care</v>
      </c>
      <c r="Q775" s="251"/>
      <c r="R775" s="307"/>
    </row>
    <row r="776" spans="1:18" x14ac:dyDescent="0.5">
      <c r="A776" s="305" t="str">
        <f>$B$2&amp;": Children Exiting From Foster Care"</f>
        <v>California: Children Exiting From Foster Care</v>
      </c>
      <c r="B776" s="307"/>
      <c r="C776" s="307"/>
      <c r="Q776" s="251"/>
      <c r="R776" s="307"/>
    </row>
    <row r="777" spans="1:18" x14ac:dyDescent="0.5">
      <c r="A777" s="374"/>
      <c r="B777" s="307"/>
      <c r="C777" s="307"/>
      <c r="Q777" s="251"/>
      <c r="R777" s="307"/>
    </row>
    <row r="778" spans="1:18" x14ac:dyDescent="0.5">
      <c r="A778" s="374"/>
      <c r="B778" s="307"/>
      <c r="C778" s="307"/>
      <c r="Q778" s="251"/>
      <c r="R778" s="307"/>
    </row>
    <row r="779" spans="1:18" x14ac:dyDescent="0.5">
      <c r="A779" s="374"/>
      <c r="B779" s="307"/>
      <c r="C779" s="307"/>
      <c r="Q779" s="251"/>
      <c r="R779" s="307"/>
    </row>
    <row r="780" spans="1:18" x14ac:dyDescent="0.5">
      <c r="A780" s="374"/>
      <c r="B780" s="307"/>
      <c r="C780" s="307"/>
      <c r="Q780" s="251"/>
      <c r="R780" s="307"/>
    </row>
    <row r="781" spans="1:18" x14ac:dyDescent="0.5">
      <c r="A781" s="374"/>
      <c r="B781" s="307"/>
      <c r="C781" s="307"/>
      <c r="Q781" s="251"/>
      <c r="R781" s="307"/>
    </row>
    <row r="782" spans="1:18" x14ac:dyDescent="0.5">
      <c r="A782" s="374"/>
      <c r="B782" s="307"/>
      <c r="C782" s="307"/>
      <c r="Q782" s="251"/>
      <c r="R782" s="307"/>
    </row>
    <row r="783" spans="1:18" x14ac:dyDescent="0.5">
      <c r="A783" s="374"/>
      <c r="B783" s="307"/>
      <c r="C783" s="307"/>
      <c r="Q783" s="251"/>
      <c r="R783" s="307"/>
    </row>
    <row r="784" spans="1:18" x14ac:dyDescent="0.5">
      <c r="A784" s="374"/>
      <c r="B784" s="307"/>
      <c r="C784" s="307"/>
      <c r="Q784" s="251"/>
      <c r="R784" s="307"/>
    </row>
    <row r="785" spans="1:18" x14ac:dyDescent="0.5">
      <c r="A785" s="318"/>
      <c r="B785" s="307"/>
      <c r="C785" s="307"/>
      <c r="Q785" s="251"/>
      <c r="R785" s="307"/>
    </row>
    <row r="786" spans="1:18" x14ac:dyDescent="0.5">
      <c r="A786" s="318"/>
      <c r="B786" s="307"/>
      <c r="C786" s="307"/>
      <c r="Q786" s="251"/>
      <c r="R786" s="307"/>
    </row>
    <row r="787" spans="1:18" x14ac:dyDescent="0.5">
      <c r="A787" s="318"/>
      <c r="B787" s="307"/>
      <c r="C787" s="307"/>
      <c r="Q787" s="251"/>
      <c r="R787" s="307"/>
    </row>
    <row r="788" spans="1:18" s="316" customFormat="1" x14ac:dyDescent="0.5">
      <c r="A788" s="346"/>
      <c r="B788" s="347"/>
      <c r="C788" s="347"/>
      <c r="R788" s="347"/>
    </row>
    <row r="789" spans="1:18" s="316" customFormat="1" x14ac:dyDescent="0.5">
      <c r="A789" s="346"/>
      <c r="B789" s="347"/>
      <c r="C789" s="347"/>
      <c r="R789" s="347"/>
    </row>
    <row r="790" spans="1:18" x14ac:dyDescent="0.5">
      <c r="A790" s="318"/>
      <c r="B790" s="307"/>
      <c r="C790" s="307"/>
      <c r="Q790" s="251"/>
      <c r="R790" s="307"/>
    </row>
    <row r="791" spans="1:18" s="316" customFormat="1" x14ac:dyDescent="0.5">
      <c r="A791" s="346"/>
      <c r="B791" s="347"/>
      <c r="C791" s="347"/>
      <c r="R791" s="347"/>
    </row>
    <row r="792" spans="1:18" s="316" customFormat="1" x14ac:dyDescent="0.5">
      <c r="A792" s="346"/>
      <c r="B792" s="347"/>
      <c r="C792" s="347"/>
      <c r="R792" s="347"/>
    </row>
    <row r="793" spans="1:18" s="316" customFormat="1" x14ac:dyDescent="0.5">
      <c r="A793" s="346"/>
      <c r="B793" s="347"/>
      <c r="C793" s="347"/>
      <c r="R793" s="347"/>
    </row>
    <row r="794" spans="1:18" s="316" customFormat="1" x14ac:dyDescent="0.5">
      <c r="A794" s="346"/>
      <c r="B794" s="347"/>
      <c r="C794" s="347"/>
      <c r="R794" s="347"/>
    </row>
    <row r="795" spans="1:18" s="316" customFormat="1" x14ac:dyDescent="0.5">
      <c r="A795" s="346"/>
      <c r="B795" s="347"/>
      <c r="C795" s="347"/>
      <c r="R795" s="347"/>
    </row>
    <row r="796" spans="1:18" s="316" customFormat="1" hidden="1" x14ac:dyDescent="0.5">
      <c r="A796" s="346"/>
      <c r="B796" s="651" t="str">
        <f>$B$1</f>
        <v>San Mateo</v>
      </c>
      <c r="C796" s="347"/>
      <c r="R796" s="347"/>
    </row>
    <row r="797" spans="1:18" s="316" customFormat="1" hidden="1" x14ac:dyDescent="0.5">
      <c r="A797" s="346"/>
      <c r="B797" s="397" t="s">
        <v>1941</v>
      </c>
      <c r="C797" s="333" t="e">
        <f ca="1">IF(OR(C$752=$O$752,C$752=$O$753),C756,NA())</f>
        <v>#N/A</v>
      </c>
      <c r="D797" s="333" t="e">
        <f t="shared" ref="D797:M797" ca="1" si="111">IF(OR(D$752=$O$752,D$752=$O$753),D756,NA())</f>
        <v>#N/A</v>
      </c>
      <c r="E797" s="333" t="e">
        <f t="shared" ca="1" si="111"/>
        <v>#N/A</v>
      </c>
      <c r="F797" s="333" t="e">
        <f t="shared" ca="1" si="111"/>
        <v>#N/A</v>
      </c>
      <c r="G797" s="333" t="e">
        <f t="shared" ca="1" si="111"/>
        <v>#N/A</v>
      </c>
      <c r="H797" s="333">
        <f t="shared" ca="1" si="111"/>
        <v>75</v>
      </c>
      <c r="I797" s="333" t="e">
        <f t="shared" ca="1" si="111"/>
        <v>#N/A</v>
      </c>
      <c r="J797" s="333" t="e">
        <f t="shared" ca="1" si="111"/>
        <v>#N/A</v>
      </c>
      <c r="K797" s="333" t="e">
        <f t="shared" ca="1" si="111"/>
        <v>#N/A</v>
      </c>
      <c r="L797" s="333" t="e">
        <f t="shared" ca="1" si="111"/>
        <v>#N/A</v>
      </c>
      <c r="M797" s="333">
        <f t="shared" ca="1" si="111"/>
        <v>104</v>
      </c>
      <c r="R797" s="347"/>
    </row>
    <row r="798" spans="1:18" s="316" customFormat="1" hidden="1" x14ac:dyDescent="0.5">
      <c r="A798" s="346"/>
      <c r="B798" s="397" t="s">
        <v>1942</v>
      </c>
      <c r="C798" s="333" t="e">
        <f t="shared" ref="C798:M799" ca="1" si="112">IF(OR(C$752=$O$752,C$752=$O$753),C757,NA())</f>
        <v>#N/A</v>
      </c>
      <c r="D798" s="333" t="e">
        <f t="shared" ca="1" si="112"/>
        <v>#N/A</v>
      </c>
      <c r="E798" s="333" t="e">
        <f t="shared" ca="1" si="112"/>
        <v>#N/A</v>
      </c>
      <c r="F798" s="333" t="e">
        <f t="shared" ca="1" si="112"/>
        <v>#N/A</v>
      </c>
      <c r="G798" s="333" t="e">
        <f t="shared" ca="1" si="112"/>
        <v>#N/A</v>
      </c>
      <c r="H798" s="333">
        <f t="shared" ca="1" si="112"/>
        <v>19</v>
      </c>
      <c r="I798" s="333" t="e">
        <f t="shared" ca="1" si="112"/>
        <v>#N/A</v>
      </c>
      <c r="J798" s="333" t="e">
        <f t="shared" ca="1" si="112"/>
        <v>#N/A</v>
      </c>
      <c r="K798" s="333" t="e">
        <f t="shared" ca="1" si="112"/>
        <v>#N/A</v>
      </c>
      <c r="L798" s="333" t="e">
        <f t="shared" ca="1" si="112"/>
        <v>#N/A</v>
      </c>
      <c r="M798" s="333">
        <f t="shared" ca="1" si="112"/>
        <v>22</v>
      </c>
      <c r="R798" s="347"/>
    </row>
    <row r="799" spans="1:18" s="316" customFormat="1" hidden="1" x14ac:dyDescent="0.5">
      <c r="A799" s="346"/>
      <c r="B799" s="397" t="s">
        <v>1943</v>
      </c>
      <c r="C799" s="333" t="e">
        <f ca="1">IF(OR(C$752=$O$752,C$752=$O$753),C758,NA())</f>
        <v>#N/A</v>
      </c>
      <c r="D799" s="333" t="e">
        <f ca="1">IF(OR(D$752=$O$752,D$752=$O$753),D758,NA())</f>
        <v>#N/A</v>
      </c>
      <c r="E799" s="333" t="e">
        <f ca="1">IF(OR(E$752=$O$752,E$752=$O$753),E758,NA())</f>
        <v>#N/A</v>
      </c>
      <c r="F799" s="333" t="e">
        <f ca="1">IF(OR(F$752=$O$752,F$752=$O$753),F758,NA())</f>
        <v>#N/A</v>
      </c>
      <c r="G799" s="333" t="e">
        <f ca="1">IF(OR(G$752=$O$752,G$752=$O$753),G758,NA())</f>
        <v>#N/A</v>
      </c>
      <c r="H799" s="333">
        <f t="shared" ca="1" si="112"/>
        <v>3</v>
      </c>
      <c r="I799" s="333" t="e">
        <f ca="1">IF(OR(I$752=$O$752,I$752=$O$753),I758,NA())</f>
        <v>#N/A</v>
      </c>
      <c r="J799" s="333" t="e">
        <f ca="1">IF(OR(J$752=$O$752,J$752=$O$753),J758,NA())</f>
        <v>#N/A</v>
      </c>
      <c r="K799" s="333" t="e">
        <f ca="1">IF(OR(K$752=$O$752,K$752=$O$753),K758,NA())</f>
        <v>#N/A</v>
      </c>
      <c r="L799" s="333" t="e">
        <f ca="1">IF(OR(L$752=$O$752,L$752=$O$753),L758,NA())</f>
        <v>#N/A</v>
      </c>
      <c r="M799" s="333">
        <f ca="1">IF(OR(M$752=$O$752,M$752=$O$753),M758,NA())</f>
        <v>2</v>
      </c>
      <c r="R799" s="347"/>
    </row>
    <row r="800" spans="1:18" s="316" customFormat="1" hidden="1" x14ac:dyDescent="0.5">
      <c r="A800" s="346"/>
      <c r="B800" s="397" t="s">
        <v>1944</v>
      </c>
      <c r="C800" s="333" t="e">
        <f t="shared" ref="C800:M800" ca="1" si="113">IF(OR(C$752=$O$752,C$752=$O$753),C759,NA())</f>
        <v>#N/A</v>
      </c>
      <c r="D800" s="333" t="e">
        <f t="shared" ca="1" si="113"/>
        <v>#N/A</v>
      </c>
      <c r="E800" s="333" t="e">
        <f t="shared" ca="1" si="113"/>
        <v>#N/A</v>
      </c>
      <c r="F800" s="333" t="e">
        <f t="shared" ca="1" si="113"/>
        <v>#N/A</v>
      </c>
      <c r="G800" s="333" t="e">
        <f t="shared" ca="1" si="113"/>
        <v>#N/A</v>
      </c>
      <c r="H800" s="333">
        <f t="shared" ca="1" si="113"/>
        <v>6</v>
      </c>
      <c r="I800" s="333" t="e">
        <f t="shared" ca="1" si="113"/>
        <v>#N/A</v>
      </c>
      <c r="J800" s="333" t="e">
        <f t="shared" ca="1" si="113"/>
        <v>#N/A</v>
      </c>
      <c r="K800" s="333" t="e">
        <f t="shared" ca="1" si="113"/>
        <v>#N/A</v>
      </c>
      <c r="L800" s="333" t="e">
        <f t="shared" ca="1" si="113"/>
        <v>#N/A</v>
      </c>
      <c r="M800" s="333">
        <f t="shared" ca="1" si="113"/>
        <v>21</v>
      </c>
      <c r="R800" s="347"/>
    </row>
    <row r="801" spans="1:18" s="316" customFormat="1" hidden="1" x14ac:dyDescent="0.5">
      <c r="A801" s="346"/>
      <c r="B801" s="332" t="s">
        <v>1945</v>
      </c>
      <c r="C801" s="333" t="e">
        <f t="shared" ref="C801:M801" ca="1" si="114">IF(OR(C$752=$O$752,C$752=$O$753),C760,NA())</f>
        <v>#N/A</v>
      </c>
      <c r="D801" s="333" t="e">
        <f t="shared" ca="1" si="114"/>
        <v>#N/A</v>
      </c>
      <c r="E801" s="333" t="e">
        <f t="shared" ca="1" si="114"/>
        <v>#N/A</v>
      </c>
      <c r="F801" s="333" t="e">
        <f t="shared" ca="1" si="114"/>
        <v>#N/A</v>
      </c>
      <c r="G801" s="333" t="e">
        <f t="shared" ca="1" si="114"/>
        <v>#N/A</v>
      </c>
      <c r="H801" s="333">
        <f t="shared" ca="1" si="114"/>
        <v>34</v>
      </c>
      <c r="I801" s="333" t="e">
        <f t="shared" ca="1" si="114"/>
        <v>#N/A</v>
      </c>
      <c r="J801" s="333" t="e">
        <f t="shared" ca="1" si="114"/>
        <v>#N/A</v>
      </c>
      <c r="K801" s="333" t="e">
        <f t="shared" ca="1" si="114"/>
        <v>#N/A</v>
      </c>
      <c r="L801" s="333" t="e">
        <f t="shared" ca="1" si="114"/>
        <v>#N/A</v>
      </c>
      <c r="M801" s="333">
        <f t="shared" ca="1" si="114"/>
        <v>18</v>
      </c>
      <c r="R801" s="347"/>
    </row>
    <row r="802" spans="1:18" s="316" customFormat="1" hidden="1" x14ac:dyDescent="0.5">
      <c r="A802" s="346"/>
      <c r="B802" s="332" t="s">
        <v>1944</v>
      </c>
      <c r="C802" s="333" t="e">
        <f t="shared" ref="C802:M802" ca="1" si="115">IF(OR(C$752=$O$752,C$752=$O$753),C761,NA())</f>
        <v>#N/A</v>
      </c>
      <c r="D802" s="333" t="e">
        <f t="shared" ca="1" si="115"/>
        <v>#N/A</v>
      </c>
      <c r="E802" s="333" t="e">
        <f t="shared" ca="1" si="115"/>
        <v>#N/A</v>
      </c>
      <c r="F802" s="333" t="e">
        <f t="shared" ca="1" si="115"/>
        <v>#N/A</v>
      </c>
      <c r="G802" s="333" t="e">
        <f t="shared" ca="1" si="115"/>
        <v>#N/A</v>
      </c>
      <c r="H802" s="333">
        <f t="shared" ca="1" si="115"/>
        <v>15</v>
      </c>
      <c r="I802" s="333" t="e">
        <f t="shared" ca="1" si="115"/>
        <v>#N/A</v>
      </c>
      <c r="J802" s="333" t="e">
        <f t="shared" ca="1" si="115"/>
        <v>#N/A</v>
      </c>
      <c r="K802" s="333" t="e">
        <f t="shared" ca="1" si="115"/>
        <v>#N/A</v>
      </c>
      <c r="L802" s="333" t="e">
        <f t="shared" ca="1" si="115"/>
        <v>#N/A</v>
      </c>
      <c r="M802" s="333">
        <f t="shared" ca="1" si="115"/>
        <v>32</v>
      </c>
      <c r="R802" s="347"/>
    </row>
    <row r="803" spans="1:18" s="316" customFormat="1" hidden="1" x14ac:dyDescent="0.5">
      <c r="A803" s="346"/>
      <c r="B803" s="332" t="s">
        <v>1946</v>
      </c>
      <c r="C803" s="333" t="e">
        <f t="shared" ref="C803:M803" ca="1" si="116">IF(OR(C$752=$O$752,C$752=$O$753),C762,NA())</f>
        <v>#N/A</v>
      </c>
      <c r="D803" s="333" t="e">
        <f t="shared" ca="1" si="116"/>
        <v>#N/A</v>
      </c>
      <c r="E803" s="333" t="e">
        <f t="shared" ca="1" si="116"/>
        <v>#N/A</v>
      </c>
      <c r="F803" s="333" t="e">
        <f t="shared" ca="1" si="116"/>
        <v>#N/A</v>
      </c>
      <c r="G803" s="333" t="e">
        <f t="shared" ca="1" si="116"/>
        <v>#N/A</v>
      </c>
      <c r="H803" s="333">
        <f t="shared" ca="1" si="116"/>
        <v>152</v>
      </c>
      <c r="I803" s="333" t="e">
        <f t="shared" ca="1" si="116"/>
        <v>#N/A</v>
      </c>
      <c r="J803" s="333" t="e">
        <f t="shared" ca="1" si="116"/>
        <v>#N/A</v>
      </c>
      <c r="K803" s="333" t="e">
        <f t="shared" ca="1" si="116"/>
        <v>#N/A</v>
      </c>
      <c r="L803" s="333" t="e">
        <f t="shared" ca="1" si="116"/>
        <v>#N/A</v>
      </c>
      <c r="M803" s="333">
        <f t="shared" ca="1" si="116"/>
        <v>199</v>
      </c>
      <c r="R803" s="347"/>
    </row>
    <row r="804" spans="1:18" s="316" customFormat="1" hidden="1" x14ac:dyDescent="0.5">
      <c r="A804" s="346"/>
      <c r="B804" s="346"/>
      <c r="C804" s="346"/>
      <c r="D804" s="346"/>
      <c r="E804" s="346"/>
      <c r="F804" s="346"/>
      <c r="G804" s="346"/>
      <c r="H804" s="346"/>
      <c r="I804" s="346"/>
      <c r="J804" s="346"/>
      <c r="K804" s="346"/>
      <c r="L804" s="346"/>
      <c r="M804" s="346"/>
      <c r="R804" s="347"/>
    </row>
    <row r="805" spans="1:18" s="316" customFormat="1" hidden="1" x14ac:dyDescent="0.5">
      <c r="A805" s="346"/>
      <c r="B805" s="331"/>
      <c r="C805" s="331"/>
      <c r="D805" s="331"/>
      <c r="E805" s="331"/>
      <c r="F805" s="331"/>
      <c r="G805" s="331"/>
      <c r="H805" s="331"/>
      <c r="I805" s="331"/>
      <c r="J805" s="331"/>
      <c r="K805" s="331"/>
      <c r="L805" s="331"/>
      <c r="M805" s="331"/>
      <c r="R805" s="347"/>
    </row>
    <row r="806" spans="1:18" s="316" customFormat="1" hidden="1" x14ac:dyDescent="0.5">
      <c r="A806" s="346"/>
      <c r="B806" s="397" t="s">
        <v>1947</v>
      </c>
      <c r="C806" s="333" t="e">
        <f t="shared" ref="C806:M806" ca="1" si="117">IF(OR(C$752=$O$752,C$752=$O$753),C765,NA())</f>
        <v>#N/A</v>
      </c>
      <c r="D806" s="333" t="e">
        <f t="shared" ca="1" si="117"/>
        <v>#N/A</v>
      </c>
      <c r="E806" s="333" t="e">
        <f t="shared" ca="1" si="117"/>
        <v>#N/A</v>
      </c>
      <c r="F806" s="333" t="e">
        <f t="shared" ca="1" si="117"/>
        <v>#N/A</v>
      </c>
      <c r="G806" s="333" t="e">
        <f t="shared" ca="1" si="117"/>
        <v>#N/A</v>
      </c>
      <c r="H806" s="333">
        <f t="shared" ca="1" si="117"/>
        <v>19440</v>
      </c>
      <c r="I806" s="333" t="e">
        <f t="shared" ca="1" si="117"/>
        <v>#N/A</v>
      </c>
      <c r="J806" s="333" t="e">
        <f t="shared" ca="1" si="117"/>
        <v>#N/A</v>
      </c>
      <c r="K806" s="333" t="e">
        <f t="shared" ca="1" si="117"/>
        <v>#N/A</v>
      </c>
      <c r="L806" s="333" t="e">
        <f t="shared" ca="1" si="117"/>
        <v>#N/A</v>
      </c>
      <c r="M806" s="333">
        <f t="shared" ca="1" si="117"/>
        <v>17598</v>
      </c>
      <c r="R806" s="347"/>
    </row>
    <row r="807" spans="1:18" s="316" customFormat="1" hidden="1" x14ac:dyDescent="0.5">
      <c r="A807" s="346"/>
      <c r="B807" s="397" t="s">
        <v>1948</v>
      </c>
      <c r="C807" s="333" t="e">
        <f t="shared" ref="C807:M807" ca="1" si="118">IF(OR(C$752=$O$752,C$752=$O$753),C766,NA())</f>
        <v>#N/A</v>
      </c>
      <c r="D807" s="333" t="e">
        <f t="shared" ca="1" si="118"/>
        <v>#N/A</v>
      </c>
      <c r="E807" s="333" t="e">
        <f t="shared" ca="1" si="118"/>
        <v>#N/A</v>
      </c>
      <c r="F807" s="333" t="e">
        <f t="shared" ca="1" si="118"/>
        <v>#N/A</v>
      </c>
      <c r="G807" s="333" t="e">
        <f t="shared" ca="1" si="118"/>
        <v>#N/A</v>
      </c>
      <c r="H807" s="333">
        <f t="shared" ca="1" si="118"/>
        <v>6173</v>
      </c>
      <c r="I807" s="333" t="e">
        <f t="shared" ca="1" si="118"/>
        <v>#N/A</v>
      </c>
      <c r="J807" s="333" t="e">
        <f t="shared" ca="1" si="118"/>
        <v>#N/A</v>
      </c>
      <c r="K807" s="333" t="e">
        <f t="shared" ca="1" si="118"/>
        <v>#N/A</v>
      </c>
      <c r="L807" s="333" t="e">
        <f t="shared" ca="1" si="118"/>
        <v>#N/A</v>
      </c>
      <c r="M807" s="333">
        <f t="shared" ca="1" si="118"/>
        <v>6282</v>
      </c>
      <c r="R807" s="347"/>
    </row>
    <row r="808" spans="1:18" s="316" customFormat="1" hidden="1" x14ac:dyDescent="0.5">
      <c r="A808" s="346"/>
      <c r="B808" s="397" t="s">
        <v>1949</v>
      </c>
      <c r="C808" s="333" t="e">
        <f t="shared" ref="C808:M808" ca="1" si="119">IF(OR(C$752=$O$752,C$752=$O$753),C767,NA())</f>
        <v>#N/A</v>
      </c>
      <c r="D808" s="333" t="e">
        <f t="shared" ca="1" si="119"/>
        <v>#N/A</v>
      </c>
      <c r="E808" s="333" t="e">
        <f t="shared" ca="1" si="119"/>
        <v>#N/A</v>
      </c>
      <c r="F808" s="333" t="e">
        <f t="shared" ca="1" si="119"/>
        <v>#N/A</v>
      </c>
      <c r="G808" s="333" t="e">
        <f t="shared" ca="1" si="119"/>
        <v>#N/A</v>
      </c>
      <c r="H808" s="333">
        <f t="shared" ca="1" si="119"/>
        <v>975</v>
      </c>
      <c r="I808" s="333" t="e">
        <f t="shared" ca="1" si="119"/>
        <v>#N/A</v>
      </c>
      <c r="J808" s="333" t="e">
        <f t="shared" ca="1" si="119"/>
        <v>#N/A</v>
      </c>
      <c r="K808" s="333" t="e">
        <f t="shared" ca="1" si="119"/>
        <v>#N/A</v>
      </c>
      <c r="L808" s="333" t="e">
        <f t="shared" ca="1" si="119"/>
        <v>#N/A</v>
      </c>
      <c r="M808" s="333">
        <f t="shared" ca="1" si="119"/>
        <v>1444</v>
      </c>
      <c r="R808" s="347"/>
    </row>
    <row r="809" spans="1:18" s="316" customFormat="1" hidden="1" x14ac:dyDescent="0.5">
      <c r="A809" s="346"/>
      <c r="B809" s="397" t="s">
        <v>1950</v>
      </c>
      <c r="C809" s="333" t="e">
        <f t="shared" ref="C809:M809" ca="1" si="120">IF(OR(C$752=$O$752,C$752=$O$753),C768,NA())</f>
        <v>#N/A</v>
      </c>
      <c r="D809" s="333" t="e">
        <f t="shared" ca="1" si="120"/>
        <v>#N/A</v>
      </c>
      <c r="E809" s="333" t="e">
        <f t="shared" ca="1" si="120"/>
        <v>#N/A</v>
      </c>
      <c r="F809" s="333" t="e">
        <f t="shared" ca="1" si="120"/>
        <v>#N/A</v>
      </c>
      <c r="G809" s="333" t="e">
        <f t="shared" ca="1" si="120"/>
        <v>#N/A</v>
      </c>
      <c r="H809" s="333">
        <f t="shared" ca="1" si="120"/>
        <v>1623</v>
      </c>
      <c r="I809" s="333" t="e">
        <f t="shared" ca="1" si="120"/>
        <v>#N/A</v>
      </c>
      <c r="J809" s="333" t="e">
        <f t="shared" ca="1" si="120"/>
        <v>#N/A</v>
      </c>
      <c r="K809" s="333" t="e">
        <f t="shared" ca="1" si="120"/>
        <v>#N/A</v>
      </c>
      <c r="L809" s="333" t="e">
        <f t="shared" ca="1" si="120"/>
        <v>#N/A</v>
      </c>
      <c r="M809" s="333">
        <f t="shared" ca="1" si="120"/>
        <v>1671</v>
      </c>
      <c r="R809" s="347"/>
    </row>
    <row r="810" spans="1:18" s="316" customFormat="1" hidden="1" x14ac:dyDescent="0.5">
      <c r="A810" s="346"/>
      <c r="B810" s="332" t="s">
        <v>1951</v>
      </c>
      <c r="C810" s="333" t="e">
        <f t="shared" ref="C810:M810" ca="1" si="121">IF(OR(C$752=$O$752,C$752=$O$753),C769,NA())</f>
        <v>#N/A</v>
      </c>
      <c r="D810" s="333" t="e">
        <f t="shared" ca="1" si="121"/>
        <v>#N/A</v>
      </c>
      <c r="E810" s="333" t="e">
        <f t="shared" ca="1" si="121"/>
        <v>#N/A</v>
      </c>
      <c r="F810" s="333" t="e">
        <f t="shared" ca="1" si="121"/>
        <v>#N/A</v>
      </c>
      <c r="G810" s="333" t="e">
        <f t="shared" ca="1" si="121"/>
        <v>#N/A</v>
      </c>
      <c r="H810" s="333">
        <f t="shared" ca="1" si="121"/>
        <v>4611</v>
      </c>
      <c r="I810" s="333" t="e">
        <f t="shared" ca="1" si="121"/>
        <v>#N/A</v>
      </c>
      <c r="J810" s="333" t="e">
        <f t="shared" ca="1" si="121"/>
        <v>#N/A</v>
      </c>
      <c r="K810" s="333" t="e">
        <f t="shared" ca="1" si="121"/>
        <v>#N/A</v>
      </c>
      <c r="L810" s="333" t="e">
        <f t="shared" ca="1" si="121"/>
        <v>#N/A</v>
      </c>
      <c r="M810" s="333">
        <f t="shared" ca="1" si="121"/>
        <v>2015</v>
      </c>
      <c r="R810" s="347"/>
    </row>
    <row r="811" spans="1:18" s="316" customFormat="1" hidden="1" x14ac:dyDescent="0.5">
      <c r="A811" s="346"/>
      <c r="B811" s="332" t="s">
        <v>1950</v>
      </c>
      <c r="C811" s="333" t="e">
        <f t="shared" ref="C811:M811" ca="1" si="122">IF(OR(C$752=$O$752,C$752=$O$753),C770,NA())</f>
        <v>#N/A</v>
      </c>
      <c r="D811" s="333" t="e">
        <f t="shared" ca="1" si="122"/>
        <v>#N/A</v>
      </c>
      <c r="E811" s="333" t="e">
        <f t="shared" ca="1" si="122"/>
        <v>#N/A</v>
      </c>
      <c r="F811" s="333" t="e">
        <f t="shared" ca="1" si="122"/>
        <v>#N/A</v>
      </c>
      <c r="G811" s="333" t="e">
        <f t="shared" ca="1" si="122"/>
        <v>#N/A</v>
      </c>
      <c r="H811" s="333">
        <f t="shared" ca="1" si="122"/>
        <v>822</v>
      </c>
      <c r="I811" s="333" t="e">
        <f t="shared" ca="1" si="122"/>
        <v>#N/A</v>
      </c>
      <c r="J811" s="333" t="e">
        <f t="shared" ca="1" si="122"/>
        <v>#N/A</v>
      </c>
      <c r="K811" s="333" t="e">
        <f t="shared" ca="1" si="122"/>
        <v>#N/A</v>
      </c>
      <c r="L811" s="333" t="e">
        <f t="shared" ca="1" si="122"/>
        <v>#N/A</v>
      </c>
      <c r="M811" s="333">
        <f t="shared" ca="1" si="122"/>
        <v>2855</v>
      </c>
      <c r="R811" s="347"/>
    </row>
    <row r="812" spans="1:18" s="316" customFormat="1" hidden="1" x14ac:dyDescent="0.5">
      <c r="A812" s="346"/>
      <c r="B812" s="332" t="s">
        <v>1952</v>
      </c>
      <c r="C812" s="333" t="e">
        <f t="shared" ref="C812:M812" ca="1" si="123">IF(OR(C$752=$O$752,C$752=$O$753),C771,NA())</f>
        <v>#N/A</v>
      </c>
      <c r="D812" s="333" t="e">
        <f t="shared" ca="1" si="123"/>
        <v>#N/A</v>
      </c>
      <c r="E812" s="333" t="e">
        <f t="shared" ca="1" si="123"/>
        <v>#N/A</v>
      </c>
      <c r="F812" s="333" t="e">
        <f t="shared" ca="1" si="123"/>
        <v>#N/A</v>
      </c>
      <c r="G812" s="333" t="e">
        <f t="shared" ca="1" si="123"/>
        <v>#N/A</v>
      </c>
      <c r="H812" s="333">
        <f t="shared" ca="1" si="123"/>
        <v>33644</v>
      </c>
      <c r="I812" s="333" t="e">
        <f t="shared" ca="1" si="123"/>
        <v>#N/A</v>
      </c>
      <c r="J812" s="333" t="e">
        <f t="shared" ca="1" si="123"/>
        <v>#N/A</v>
      </c>
      <c r="K812" s="333" t="e">
        <f t="shared" ca="1" si="123"/>
        <v>#N/A</v>
      </c>
      <c r="L812" s="333" t="e">
        <f t="shared" ca="1" si="123"/>
        <v>#N/A</v>
      </c>
      <c r="M812" s="333">
        <f t="shared" ca="1" si="123"/>
        <v>31865</v>
      </c>
      <c r="R812" s="347"/>
    </row>
    <row r="813" spans="1:18" s="316" customFormat="1" hidden="1" x14ac:dyDescent="0.5">
      <c r="A813" s="346"/>
      <c r="B813" s="347"/>
      <c r="C813" s="347"/>
      <c r="R813" s="347"/>
    </row>
    <row r="814" spans="1:18" s="316" customFormat="1" hidden="1" x14ac:dyDescent="0.5">
      <c r="R814" s="347"/>
    </row>
    <row r="815" spans="1:18" s="316" customFormat="1" x14ac:dyDescent="0.5">
      <c r="A815" s="788" t="s">
        <v>350</v>
      </c>
      <c r="B815" s="789"/>
      <c r="C815" s="789"/>
      <c r="D815" s="789"/>
      <c r="E815" s="789"/>
      <c r="F815" s="789"/>
      <c r="G815" s="789"/>
      <c r="H815" s="789"/>
      <c r="I815" s="789"/>
      <c r="J815" s="789"/>
      <c r="K815" s="789"/>
      <c r="L815" s="789"/>
      <c r="M815" s="789"/>
      <c r="N815" s="789"/>
      <c r="O815" s="790"/>
      <c r="R815" s="347"/>
    </row>
    <row r="816" spans="1:18" x14ac:dyDescent="0.5">
      <c r="A816" s="318" t="s">
        <v>360</v>
      </c>
      <c r="I816" s="385"/>
      <c r="J816" s="385"/>
      <c r="K816" s="769" t="s">
        <v>456</v>
      </c>
      <c r="L816" s="770"/>
      <c r="M816" s="770"/>
      <c r="N816" s="770"/>
      <c r="O816" s="771"/>
      <c r="Q816" s="251"/>
      <c r="R816" s="307"/>
    </row>
    <row r="817" spans="1:18" x14ac:dyDescent="0.5">
      <c r="A817" s="599"/>
      <c r="B817" s="307"/>
      <c r="C817" s="307"/>
      <c r="Q817" s="251"/>
      <c r="R817" s="307"/>
    </row>
    <row r="818" spans="1:18" x14ac:dyDescent="0.5">
      <c r="A818" s="824" t="s">
        <v>358</v>
      </c>
      <c r="B818" s="825"/>
      <c r="C818" s="825"/>
      <c r="D818" s="825"/>
      <c r="E818" s="825"/>
      <c r="F818" s="825"/>
      <c r="G818" s="825"/>
      <c r="H818" s="826"/>
      <c r="I818" s="465"/>
      <c r="K818" s="488"/>
      <c r="L818" s="488"/>
      <c r="M818" s="488"/>
    </row>
    <row r="819" spans="1:18" x14ac:dyDescent="0.5">
      <c r="B819" s="316"/>
      <c r="C819" s="316"/>
      <c r="D819" s="316"/>
      <c r="E819" s="316"/>
      <c r="F819" s="316"/>
      <c r="G819" s="316"/>
      <c r="H819" s="316"/>
      <c r="I819" s="316"/>
      <c r="J819" s="316"/>
      <c r="K819" s="316"/>
      <c r="L819" s="316"/>
      <c r="M819" s="316"/>
      <c r="N819" s="316"/>
      <c r="O819" s="316"/>
    </row>
    <row r="820" spans="1:18" x14ac:dyDescent="0.5">
      <c r="A820" s="331"/>
      <c r="B820" s="807" t="str">
        <f>A4</f>
        <v>1. Court: Children in Court Ordered Family Maintenance (FM) and Court Dependent, Child Welfare Supervised Foster Care (FC), and Total</v>
      </c>
      <c r="C820" s="808"/>
      <c r="D820" s="808"/>
      <c r="E820" s="808"/>
      <c r="F820" s="808"/>
      <c r="G820" s="808"/>
      <c r="H820" s="808"/>
      <c r="I820" s="808"/>
      <c r="J820" s="808"/>
      <c r="K820" s="808"/>
      <c r="L820" s="808"/>
      <c r="M820" s="808"/>
      <c r="N820" s="809"/>
      <c r="O820" s="489"/>
      <c r="P820" s="308"/>
    </row>
    <row r="821" spans="1:18" ht="90" hidden="1" customHeight="1" x14ac:dyDescent="0.5">
      <c r="A821" s="331"/>
      <c r="B821" s="490" t="s">
        <v>96</v>
      </c>
      <c r="C821" s="735" t="s">
        <v>353</v>
      </c>
      <c r="D821" s="736"/>
      <c r="E821" s="736"/>
      <c r="F821" s="736"/>
      <c r="G821" s="736"/>
      <c r="H821" s="736"/>
      <c r="I821" s="736"/>
      <c r="J821" s="736"/>
      <c r="K821" s="736"/>
      <c r="L821" s="736"/>
      <c r="M821" s="736"/>
      <c r="N821" s="737"/>
      <c r="O821" s="489"/>
      <c r="P821" s="308"/>
    </row>
    <row r="822" spans="1:18" x14ac:dyDescent="0.5">
      <c r="A822" s="331"/>
      <c r="B822" s="747" t="s">
        <v>356</v>
      </c>
      <c r="C822" s="491" t="s">
        <v>225</v>
      </c>
      <c r="D822" s="749" t="s">
        <v>458</v>
      </c>
      <c r="E822" s="720"/>
      <c r="F822" s="720"/>
      <c r="G822" s="720"/>
      <c r="H822" s="720"/>
      <c r="I822" s="720"/>
      <c r="J822" s="720"/>
      <c r="K822" s="720"/>
      <c r="L822" s="720"/>
      <c r="M822" s="720"/>
      <c r="N822" s="721"/>
      <c r="O822" s="492"/>
      <c r="P822" s="308"/>
    </row>
    <row r="823" spans="1:18" x14ac:dyDescent="0.5">
      <c r="A823" s="331"/>
      <c r="B823" s="750"/>
      <c r="C823" s="491" t="s">
        <v>226</v>
      </c>
      <c r="D823" s="749" t="s">
        <v>454</v>
      </c>
      <c r="E823" s="720"/>
      <c r="F823" s="720"/>
      <c r="G823" s="720"/>
      <c r="H823" s="720"/>
      <c r="I823" s="720"/>
      <c r="J823" s="720"/>
      <c r="K823" s="720"/>
      <c r="L823" s="720"/>
      <c r="M823" s="720"/>
      <c r="N823" s="721"/>
      <c r="O823" s="492"/>
      <c r="P823" s="308"/>
    </row>
    <row r="824" spans="1:18" x14ac:dyDescent="0.5">
      <c r="A824" s="331"/>
      <c r="B824" s="747" t="s">
        <v>357</v>
      </c>
      <c r="C824" s="491" t="s">
        <v>225</v>
      </c>
      <c r="D824" s="749" t="s">
        <v>184</v>
      </c>
      <c r="E824" s="720"/>
      <c r="F824" s="720"/>
      <c r="G824" s="720"/>
      <c r="H824" s="720"/>
      <c r="I824" s="720"/>
      <c r="J824" s="720"/>
      <c r="K824" s="720"/>
      <c r="L824" s="720"/>
      <c r="M824" s="720"/>
      <c r="N824" s="721"/>
      <c r="O824" s="492"/>
      <c r="P824" s="308"/>
    </row>
    <row r="825" spans="1:18" x14ac:dyDescent="0.5">
      <c r="A825" s="331"/>
      <c r="B825" s="748"/>
      <c r="C825" s="494" t="s">
        <v>226</v>
      </c>
      <c r="D825" s="738" t="s">
        <v>185</v>
      </c>
      <c r="E825" s="739"/>
      <c r="F825" s="739"/>
      <c r="G825" s="739"/>
      <c r="H825" s="739"/>
      <c r="I825" s="739"/>
      <c r="J825" s="739"/>
      <c r="K825" s="739"/>
      <c r="L825" s="739"/>
      <c r="M825" s="739"/>
      <c r="N825" s="740"/>
      <c r="O825" s="492"/>
      <c r="P825" s="308"/>
    </row>
    <row r="826" spans="1:18" x14ac:dyDescent="0.5">
      <c r="B826" s="402"/>
      <c r="C826" s="402"/>
      <c r="D826" s="402"/>
      <c r="E826" s="402"/>
      <c r="F826" s="402"/>
      <c r="G826" s="402"/>
      <c r="H826" s="402"/>
      <c r="I826" s="402"/>
      <c r="J826" s="402"/>
      <c r="K826" s="402"/>
      <c r="L826" s="402"/>
      <c r="M826" s="402"/>
      <c r="N826" s="402"/>
      <c r="P826" s="308"/>
    </row>
    <row r="827" spans="1:18" x14ac:dyDescent="0.5">
      <c r="A827" s="331"/>
      <c r="B827" s="807" t="str">
        <f>A49</f>
        <v>2.Voluntary: Children in Voluntary Family Maintenance (FM) and Non Court Dependent, Child Welfare Supervised Foster Care (FC), and Total</v>
      </c>
      <c r="C827" s="808"/>
      <c r="D827" s="808"/>
      <c r="E827" s="808"/>
      <c r="F827" s="808"/>
      <c r="G827" s="808"/>
      <c r="H827" s="808"/>
      <c r="I827" s="808"/>
      <c r="J827" s="808"/>
      <c r="K827" s="808"/>
      <c r="L827" s="808"/>
      <c r="M827" s="808"/>
      <c r="N827" s="809"/>
      <c r="O827" s="489"/>
      <c r="P827" s="308"/>
    </row>
    <row r="828" spans="1:18" ht="90" customHeight="1" x14ac:dyDescent="0.5">
      <c r="A828" s="331"/>
      <c r="B828" s="490" t="s">
        <v>96</v>
      </c>
      <c r="C828" s="735" t="s">
        <v>353</v>
      </c>
      <c r="D828" s="736"/>
      <c r="E828" s="736"/>
      <c r="F828" s="736"/>
      <c r="G828" s="736"/>
      <c r="H828" s="736"/>
      <c r="I828" s="736"/>
      <c r="J828" s="736"/>
      <c r="K828" s="736"/>
      <c r="L828" s="736"/>
      <c r="M828" s="736"/>
      <c r="N828" s="737"/>
      <c r="O828" s="489"/>
      <c r="P828" s="308"/>
    </row>
    <row r="829" spans="1:18" x14ac:dyDescent="0.5">
      <c r="A829" s="331"/>
      <c r="B829" s="747" t="s">
        <v>356</v>
      </c>
      <c r="C829" s="491" t="s">
        <v>225</v>
      </c>
      <c r="D829" s="749" t="s">
        <v>458</v>
      </c>
      <c r="E829" s="720"/>
      <c r="F829" s="720"/>
      <c r="G829" s="720"/>
      <c r="H829" s="720"/>
      <c r="I829" s="720"/>
      <c r="J829" s="720"/>
      <c r="K829" s="720"/>
      <c r="L829" s="720"/>
      <c r="M829" s="720"/>
      <c r="N829" s="721"/>
      <c r="O829" s="492"/>
      <c r="P829" s="308"/>
    </row>
    <row r="830" spans="1:18" x14ac:dyDescent="0.5">
      <c r="A830" s="331"/>
      <c r="B830" s="750"/>
      <c r="C830" s="491" t="s">
        <v>226</v>
      </c>
      <c r="D830" s="749" t="s">
        <v>454</v>
      </c>
      <c r="E830" s="720"/>
      <c r="F830" s="720"/>
      <c r="G830" s="720"/>
      <c r="H830" s="720"/>
      <c r="I830" s="720"/>
      <c r="J830" s="720"/>
      <c r="K830" s="720"/>
      <c r="L830" s="720"/>
      <c r="M830" s="720"/>
      <c r="N830" s="721"/>
      <c r="O830" s="492"/>
      <c r="P830" s="308"/>
    </row>
    <row r="831" spans="1:18" x14ac:dyDescent="0.5">
      <c r="A831" s="331"/>
      <c r="B831" s="747" t="s">
        <v>357</v>
      </c>
      <c r="C831" s="491" t="s">
        <v>225</v>
      </c>
      <c r="D831" s="749" t="s">
        <v>184</v>
      </c>
      <c r="E831" s="720"/>
      <c r="F831" s="720"/>
      <c r="G831" s="720"/>
      <c r="H831" s="720"/>
      <c r="I831" s="720"/>
      <c r="J831" s="720"/>
      <c r="K831" s="720"/>
      <c r="L831" s="720"/>
      <c r="M831" s="720"/>
      <c r="N831" s="721"/>
      <c r="O831" s="492"/>
      <c r="P831" s="308"/>
    </row>
    <row r="832" spans="1:18" x14ac:dyDescent="0.5">
      <c r="A832" s="331"/>
      <c r="B832" s="748"/>
      <c r="C832" s="494" t="s">
        <v>226</v>
      </c>
      <c r="D832" s="738" t="s">
        <v>185</v>
      </c>
      <c r="E832" s="739"/>
      <c r="F832" s="739"/>
      <c r="G832" s="739"/>
      <c r="H832" s="739"/>
      <c r="I832" s="739"/>
      <c r="J832" s="739"/>
      <c r="K832" s="739"/>
      <c r="L832" s="739"/>
      <c r="M832" s="739"/>
      <c r="N832" s="740"/>
      <c r="O832" s="492"/>
      <c r="P832" s="308"/>
    </row>
    <row r="833" spans="1:16" x14ac:dyDescent="0.5">
      <c r="B833" s="402"/>
      <c r="C833" s="402"/>
      <c r="D833" s="402"/>
      <c r="E833" s="402"/>
      <c r="F833" s="402"/>
      <c r="G833" s="402"/>
      <c r="H833" s="402"/>
      <c r="I833" s="402"/>
      <c r="J833" s="402"/>
      <c r="K833" s="402"/>
      <c r="L833" s="402"/>
      <c r="M833" s="402"/>
      <c r="N833" s="402"/>
      <c r="P833" s="308"/>
    </row>
    <row r="834" spans="1:16" x14ac:dyDescent="0.5">
      <c r="A834" s="331"/>
      <c r="B834" s="807" t="str">
        <f>A101</f>
        <v>3. Juvenile Dependency Filings</v>
      </c>
      <c r="C834" s="808"/>
      <c r="D834" s="808"/>
      <c r="E834" s="808"/>
      <c r="F834" s="808"/>
      <c r="G834" s="808"/>
      <c r="H834" s="808"/>
      <c r="I834" s="808"/>
      <c r="J834" s="808"/>
      <c r="K834" s="808"/>
      <c r="L834" s="808"/>
      <c r="M834" s="808"/>
      <c r="N834" s="809"/>
      <c r="O834" s="489"/>
      <c r="P834" s="308"/>
    </row>
    <row r="835" spans="1:16" x14ac:dyDescent="0.5">
      <c r="A835" s="331"/>
      <c r="B835" s="744" t="str">
        <f>A102</f>
        <v>Original, Subsequent, and Total</v>
      </c>
      <c r="C835" s="745"/>
      <c r="D835" s="745"/>
      <c r="E835" s="745"/>
      <c r="F835" s="745"/>
      <c r="G835" s="745"/>
      <c r="H835" s="745"/>
      <c r="I835" s="745"/>
      <c r="J835" s="745"/>
      <c r="K835" s="745"/>
      <c r="L835" s="745"/>
      <c r="M835" s="745"/>
      <c r="N835" s="746"/>
      <c r="O835" s="489"/>
      <c r="P835" s="308"/>
    </row>
    <row r="836" spans="1:16" ht="48" customHeight="1" x14ac:dyDescent="0.5">
      <c r="A836" s="331"/>
      <c r="B836" s="490" t="s">
        <v>356</v>
      </c>
      <c r="C836" s="704" t="s">
        <v>1429</v>
      </c>
      <c r="D836" s="705"/>
      <c r="E836" s="705"/>
      <c r="F836" s="705"/>
      <c r="G836" s="705"/>
      <c r="H836" s="705"/>
      <c r="I836" s="705"/>
      <c r="J836" s="705"/>
      <c r="K836" s="705"/>
      <c r="L836" s="705"/>
      <c r="M836" s="705"/>
      <c r="N836" s="706"/>
      <c r="O836" s="489"/>
      <c r="P836" s="308"/>
    </row>
    <row r="837" spans="1:16" x14ac:dyDescent="0.5">
      <c r="A837" s="331"/>
      <c r="B837" s="496" t="s">
        <v>357</v>
      </c>
      <c r="C837" s="741"/>
      <c r="D837" s="742"/>
      <c r="E837" s="742"/>
      <c r="F837" s="742"/>
      <c r="G837" s="742"/>
      <c r="H837" s="742"/>
      <c r="I837" s="742"/>
      <c r="J837" s="742"/>
      <c r="K837" s="742"/>
      <c r="L837" s="742"/>
      <c r="M837" s="742"/>
      <c r="N837" s="743"/>
      <c r="O837" s="489"/>
      <c r="P837" s="308"/>
    </row>
    <row r="838" spans="1:16" x14ac:dyDescent="0.5">
      <c r="B838" s="402"/>
      <c r="C838" s="402"/>
      <c r="D838" s="402"/>
      <c r="E838" s="402"/>
      <c r="F838" s="402"/>
      <c r="G838" s="402"/>
      <c r="H838" s="402"/>
      <c r="I838" s="402"/>
      <c r="J838" s="402"/>
      <c r="K838" s="402"/>
      <c r="L838" s="402"/>
      <c r="M838" s="402"/>
      <c r="N838" s="402"/>
      <c r="P838" s="308"/>
    </row>
    <row r="839" spans="1:16" x14ac:dyDescent="0.5">
      <c r="A839" s="331"/>
      <c r="B839" s="807" t="str">
        <f>A153</f>
        <v>4. Children in Court-Ordered Family Maintenance (FM)</v>
      </c>
      <c r="C839" s="808"/>
      <c r="D839" s="808"/>
      <c r="E839" s="808"/>
      <c r="F839" s="808"/>
      <c r="G839" s="808"/>
      <c r="H839" s="808"/>
      <c r="I839" s="808"/>
      <c r="J839" s="808"/>
      <c r="K839" s="808"/>
      <c r="L839" s="808"/>
      <c r="M839" s="808"/>
      <c r="N839" s="809"/>
      <c r="O839" s="489"/>
      <c r="P839" s="308"/>
    </row>
    <row r="840" spans="1:16" x14ac:dyDescent="0.5">
      <c r="A840" s="331"/>
      <c r="B840" s="744" t="str">
        <f>A154</f>
        <v>Pre-Placement, Post-Placement, and Total</v>
      </c>
      <c r="C840" s="745"/>
      <c r="D840" s="745"/>
      <c r="E840" s="745"/>
      <c r="F840" s="745"/>
      <c r="G840" s="745"/>
      <c r="H840" s="745"/>
      <c r="I840" s="745"/>
      <c r="J840" s="745"/>
      <c r="K840" s="745"/>
      <c r="L840" s="745"/>
      <c r="M840" s="745"/>
      <c r="N840" s="746"/>
      <c r="O840" s="489"/>
      <c r="P840" s="308"/>
    </row>
    <row r="841" spans="1:16" x14ac:dyDescent="0.5">
      <c r="A841" s="331"/>
      <c r="B841" s="495" t="s">
        <v>356</v>
      </c>
      <c r="C841" s="719" t="s">
        <v>458</v>
      </c>
      <c r="D841" s="720"/>
      <c r="E841" s="720"/>
      <c r="F841" s="720"/>
      <c r="G841" s="720"/>
      <c r="H841" s="720"/>
      <c r="I841" s="720"/>
      <c r="J841" s="720"/>
      <c r="K841" s="720"/>
      <c r="L841" s="720"/>
      <c r="M841" s="720"/>
      <c r="N841" s="721"/>
      <c r="O841" s="492"/>
      <c r="P841" s="308"/>
    </row>
    <row r="842" spans="1:16" x14ac:dyDescent="0.5">
      <c r="A842" s="331"/>
      <c r="B842" s="496" t="s">
        <v>357</v>
      </c>
      <c r="C842" s="738" t="s">
        <v>184</v>
      </c>
      <c r="D842" s="739"/>
      <c r="E842" s="739"/>
      <c r="F842" s="739"/>
      <c r="G842" s="739"/>
      <c r="H842" s="739"/>
      <c r="I842" s="739"/>
      <c r="J842" s="739"/>
      <c r="K842" s="739"/>
      <c r="L842" s="739"/>
      <c r="M842" s="739"/>
      <c r="N842" s="740"/>
      <c r="O842" s="492"/>
      <c r="P842" s="308"/>
    </row>
    <row r="843" spans="1:16" x14ac:dyDescent="0.5">
      <c r="B843" s="402"/>
      <c r="C843" s="402"/>
      <c r="D843" s="402"/>
      <c r="E843" s="402"/>
      <c r="F843" s="402"/>
      <c r="G843" s="402"/>
      <c r="H843" s="402"/>
      <c r="I843" s="402"/>
      <c r="J843" s="402"/>
      <c r="K843" s="402"/>
      <c r="L843" s="402"/>
      <c r="M843" s="402"/>
      <c r="N843" s="402"/>
      <c r="P843" s="308"/>
    </row>
    <row r="844" spans="1:16" x14ac:dyDescent="0.5">
      <c r="A844" s="331"/>
      <c r="B844" s="807" t="str">
        <f>A244</f>
        <v>5. Children Entering and Exiting Child Welfare Supervised Foster Care</v>
      </c>
      <c r="C844" s="808"/>
      <c r="D844" s="808"/>
      <c r="E844" s="808"/>
      <c r="F844" s="808"/>
      <c r="G844" s="808"/>
      <c r="H844" s="808"/>
      <c r="I844" s="808"/>
      <c r="J844" s="808"/>
      <c r="K844" s="808"/>
      <c r="L844" s="808"/>
      <c r="M844" s="808"/>
      <c r="N844" s="809"/>
      <c r="O844" s="489"/>
      <c r="P844" s="308"/>
    </row>
    <row r="845" spans="1:16" ht="77.25" customHeight="1" x14ac:dyDescent="0.5">
      <c r="A845" s="331"/>
      <c r="B845" s="490" t="s">
        <v>96</v>
      </c>
      <c r="C845" s="735" t="s">
        <v>573</v>
      </c>
      <c r="D845" s="736"/>
      <c r="E845" s="736"/>
      <c r="F845" s="736"/>
      <c r="G845" s="736"/>
      <c r="H845" s="736"/>
      <c r="I845" s="736"/>
      <c r="J845" s="736"/>
      <c r="K845" s="736"/>
      <c r="L845" s="736"/>
      <c r="M845" s="736"/>
      <c r="N845" s="737"/>
      <c r="O845" s="489"/>
      <c r="P845" s="308"/>
    </row>
    <row r="846" spans="1:16" x14ac:dyDescent="0.5">
      <c r="A846" s="331"/>
      <c r="B846" s="495" t="s">
        <v>356</v>
      </c>
      <c r="C846" s="498" t="s">
        <v>313</v>
      </c>
      <c r="D846" s="719" t="s">
        <v>455</v>
      </c>
      <c r="E846" s="720"/>
      <c r="F846" s="720"/>
      <c r="G846" s="720"/>
      <c r="H846" s="720"/>
      <c r="I846" s="720"/>
      <c r="J846" s="720"/>
      <c r="K846" s="720"/>
      <c r="L846" s="720"/>
      <c r="M846" s="720"/>
      <c r="N846" s="721"/>
      <c r="O846" s="492"/>
      <c r="P846" s="308"/>
    </row>
    <row r="847" spans="1:16" x14ac:dyDescent="0.5">
      <c r="A847" s="331"/>
      <c r="B847" s="495"/>
      <c r="C847" s="499" t="s">
        <v>314</v>
      </c>
      <c r="D847" s="719" t="s">
        <v>456</v>
      </c>
      <c r="E847" s="720"/>
      <c r="F847" s="720"/>
      <c r="G847" s="720"/>
      <c r="H847" s="720"/>
      <c r="I847" s="720"/>
      <c r="J847" s="720"/>
      <c r="K847" s="720"/>
      <c r="L847" s="720"/>
      <c r="M847" s="720"/>
      <c r="N847" s="721"/>
      <c r="O847" s="492"/>
      <c r="P847" s="308"/>
    </row>
    <row r="848" spans="1:16" x14ac:dyDescent="0.5">
      <c r="A848" s="331"/>
      <c r="B848" s="495" t="s">
        <v>357</v>
      </c>
      <c r="C848" s="498" t="s">
        <v>313</v>
      </c>
      <c r="D848" s="719" t="s">
        <v>317</v>
      </c>
      <c r="E848" s="720"/>
      <c r="F848" s="720"/>
      <c r="G848" s="720"/>
      <c r="H848" s="720"/>
      <c r="I848" s="720"/>
      <c r="J848" s="720"/>
      <c r="K848" s="720"/>
      <c r="L848" s="720"/>
      <c r="M848" s="720"/>
      <c r="N848" s="721"/>
      <c r="O848" s="492"/>
      <c r="P848" s="308"/>
    </row>
    <row r="849" spans="1:16" x14ac:dyDescent="0.5">
      <c r="A849" s="331"/>
      <c r="B849" s="496"/>
      <c r="C849" s="500" t="s">
        <v>314</v>
      </c>
      <c r="D849" s="738" t="s">
        <v>318</v>
      </c>
      <c r="E849" s="739"/>
      <c r="F849" s="739"/>
      <c r="G849" s="739"/>
      <c r="H849" s="739"/>
      <c r="I849" s="739"/>
      <c r="J849" s="739"/>
      <c r="K849" s="739"/>
      <c r="L849" s="739"/>
      <c r="M849" s="739"/>
      <c r="N849" s="740"/>
      <c r="O849" s="492"/>
      <c r="P849" s="308"/>
    </row>
    <row r="850" spans="1:16" x14ac:dyDescent="0.5">
      <c r="B850" s="402"/>
      <c r="C850" s="402"/>
      <c r="D850" s="402"/>
      <c r="E850" s="402"/>
      <c r="F850" s="402"/>
      <c r="G850" s="402"/>
      <c r="H850" s="402"/>
      <c r="I850" s="402"/>
      <c r="J850" s="402"/>
      <c r="K850" s="402"/>
      <c r="L850" s="402"/>
      <c r="M850" s="402"/>
      <c r="N850" s="402"/>
      <c r="P850" s="308"/>
    </row>
    <row r="851" spans="1:16" x14ac:dyDescent="0.5">
      <c r="A851" s="331"/>
      <c r="B851" s="807" t="str">
        <f>A287</f>
        <v>6. Children in Court Dependent, Child Welfare Supervised Foster Care, by Placement Type</v>
      </c>
      <c r="C851" s="808"/>
      <c r="D851" s="808"/>
      <c r="E851" s="808"/>
      <c r="F851" s="808"/>
      <c r="G851" s="808"/>
      <c r="H851" s="808"/>
      <c r="I851" s="808"/>
      <c r="J851" s="808"/>
      <c r="K851" s="808"/>
      <c r="L851" s="808"/>
      <c r="M851" s="808"/>
      <c r="N851" s="809"/>
      <c r="O851" s="489"/>
      <c r="P851" s="308"/>
    </row>
    <row r="852" spans="1:16" ht="200.4" customHeight="1" x14ac:dyDescent="0.5">
      <c r="A852" s="331"/>
      <c r="B852" s="490" t="s">
        <v>96</v>
      </c>
      <c r="C852" s="735" t="s">
        <v>1428</v>
      </c>
      <c r="D852" s="736"/>
      <c r="E852" s="736"/>
      <c r="F852" s="736"/>
      <c r="G852" s="736"/>
      <c r="H852" s="736"/>
      <c r="I852" s="736"/>
      <c r="J852" s="736"/>
      <c r="K852" s="736"/>
      <c r="L852" s="736"/>
      <c r="M852" s="736"/>
      <c r="N852" s="737"/>
      <c r="O852" s="497"/>
      <c r="P852" s="308"/>
    </row>
    <row r="853" spans="1:16" x14ac:dyDescent="0.5">
      <c r="A853" s="331"/>
      <c r="B853" s="495" t="s">
        <v>356</v>
      </c>
      <c r="C853" s="719" t="s">
        <v>454</v>
      </c>
      <c r="D853" s="720"/>
      <c r="E853" s="720"/>
      <c r="F853" s="720"/>
      <c r="G853" s="720"/>
      <c r="H853" s="720"/>
      <c r="I853" s="720"/>
      <c r="J853" s="720"/>
      <c r="K853" s="720"/>
      <c r="L853" s="720"/>
      <c r="M853" s="720"/>
      <c r="N853" s="721"/>
      <c r="O853" s="492"/>
      <c r="P853" s="308"/>
    </row>
    <row r="854" spans="1:16" x14ac:dyDescent="0.5">
      <c r="A854" s="331"/>
      <c r="B854" s="496" t="s">
        <v>357</v>
      </c>
      <c r="C854" s="738" t="s">
        <v>185</v>
      </c>
      <c r="D854" s="739"/>
      <c r="E854" s="739"/>
      <c r="F854" s="739"/>
      <c r="G854" s="739"/>
      <c r="H854" s="739"/>
      <c r="I854" s="739"/>
      <c r="J854" s="739"/>
      <c r="K854" s="739"/>
      <c r="L854" s="739"/>
      <c r="M854" s="739"/>
      <c r="N854" s="740"/>
      <c r="O854" s="492"/>
      <c r="P854" s="308"/>
    </row>
    <row r="855" spans="1:16" x14ac:dyDescent="0.5">
      <c r="B855" s="402"/>
      <c r="C855" s="402"/>
      <c r="D855" s="402"/>
      <c r="E855" s="402"/>
      <c r="F855" s="402"/>
      <c r="G855" s="402"/>
      <c r="H855" s="402"/>
      <c r="I855" s="402"/>
      <c r="J855" s="402"/>
      <c r="K855" s="402"/>
      <c r="L855" s="402"/>
      <c r="M855" s="402"/>
      <c r="N855" s="402"/>
      <c r="O855" s="402"/>
    </row>
    <row r="856" spans="1:16" x14ac:dyDescent="0.5">
      <c r="A856" s="331"/>
      <c r="B856" s="701" t="str">
        <f>A341</f>
        <v>7. In Care Rates, by Race and Ethnicity</v>
      </c>
      <c r="C856" s="702"/>
      <c r="D856" s="702"/>
      <c r="E856" s="702"/>
      <c r="F856" s="702"/>
      <c r="G856" s="702"/>
      <c r="H856" s="702"/>
      <c r="I856" s="702"/>
      <c r="J856" s="702"/>
      <c r="K856" s="702"/>
      <c r="L856" s="702"/>
      <c r="M856" s="702"/>
      <c r="N856" s="703"/>
      <c r="O856" s="489"/>
      <c r="P856" s="308"/>
    </row>
    <row r="857" spans="1:16" x14ac:dyDescent="0.5">
      <c r="A857" s="331"/>
      <c r="B857" s="710" t="str">
        <f>A342</f>
        <v xml:space="preserve">Number of Children in the Population (For Children Ages 0-17) </v>
      </c>
      <c r="C857" s="711"/>
      <c r="D857" s="711"/>
      <c r="E857" s="711"/>
      <c r="F857" s="711"/>
      <c r="G857" s="711"/>
      <c r="H857" s="711"/>
      <c r="I857" s="711"/>
      <c r="J857" s="711"/>
      <c r="K857" s="711"/>
      <c r="L857" s="711"/>
      <c r="M857" s="711"/>
      <c r="N857" s="712"/>
      <c r="O857" s="489"/>
      <c r="P857" s="308"/>
    </row>
    <row r="858" spans="1:16" x14ac:dyDescent="0.5">
      <c r="A858" s="331"/>
      <c r="B858" s="710" t="str">
        <f>A365</f>
        <v xml:space="preserve">Number of Children in Child Welfare Supervised Foster Care (For Children Ages 0-17) </v>
      </c>
      <c r="C858" s="711"/>
      <c r="D858" s="711"/>
      <c r="E858" s="711"/>
      <c r="F858" s="711"/>
      <c r="G858" s="711"/>
      <c r="H858" s="711"/>
      <c r="I858" s="711"/>
      <c r="J858" s="711"/>
      <c r="K858" s="711"/>
      <c r="L858" s="711"/>
      <c r="M858" s="711"/>
      <c r="N858" s="712"/>
      <c r="O858" s="489"/>
      <c r="P858" s="308"/>
    </row>
    <row r="859" spans="1:16" x14ac:dyDescent="0.5">
      <c r="A859" s="331"/>
      <c r="B859" s="707" t="str">
        <f>A392</f>
        <v xml:space="preserve">Number of Children in Child Welfare Supervised Foster Care per 1,000 Children in the Population (For Children Ages 0-17) </v>
      </c>
      <c r="C859" s="708"/>
      <c r="D859" s="708"/>
      <c r="E859" s="708"/>
      <c r="F859" s="708"/>
      <c r="G859" s="708"/>
      <c r="H859" s="708"/>
      <c r="I859" s="708"/>
      <c r="J859" s="708"/>
      <c r="K859" s="708"/>
      <c r="L859" s="708"/>
      <c r="M859" s="708"/>
      <c r="N859" s="709"/>
      <c r="O859" s="489"/>
      <c r="P859" s="308"/>
    </row>
    <row r="860" spans="1:16" ht="98.5" customHeight="1" x14ac:dyDescent="0.5">
      <c r="A860" s="331"/>
      <c r="B860" s="490" t="s">
        <v>96</v>
      </c>
      <c r="C860" s="722" t="s">
        <v>2247</v>
      </c>
      <c r="D860" s="723"/>
      <c r="E860" s="723"/>
      <c r="F860" s="723"/>
      <c r="G860" s="723"/>
      <c r="H860" s="723"/>
      <c r="I860" s="723"/>
      <c r="J860" s="723"/>
      <c r="K860" s="723"/>
      <c r="L860" s="723"/>
      <c r="M860" s="723"/>
      <c r="N860" s="724"/>
      <c r="O860" s="489"/>
      <c r="P860" s="308"/>
    </row>
    <row r="861" spans="1:16" x14ac:dyDescent="0.5">
      <c r="A861" s="331"/>
      <c r="B861" s="495" t="s">
        <v>356</v>
      </c>
      <c r="C861" s="715" t="s">
        <v>322</v>
      </c>
      <c r="D861" s="716"/>
      <c r="E861" s="719" t="s">
        <v>459</v>
      </c>
      <c r="F861" s="720"/>
      <c r="G861" s="720"/>
      <c r="H861" s="720"/>
      <c r="I861" s="720"/>
      <c r="J861" s="720"/>
      <c r="K861" s="720"/>
      <c r="L861" s="720"/>
      <c r="M861" s="720"/>
      <c r="N861" s="721"/>
      <c r="O861" s="492"/>
      <c r="P861" s="308"/>
    </row>
    <row r="862" spans="1:16" x14ac:dyDescent="0.5">
      <c r="A862" s="331"/>
      <c r="B862" s="495"/>
      <c r="C862" s="717" t="s">
        <v>323</v>
      </c>
      <c r="D862" s="718"/>
      <c r="E862" s="719" t="s">
        <v>319</v>
      </c>
      <c r="F862" s="720"/>
      <c r="G862" s="720"/>
      <c r="H862" s="720"/>
      <c r="I862" s="720"/>
      <c r="J862" s="720"/>
      <c r="K862" s="720"/>
      <c r="L862" s="720"/>
      <c r="M862" s="720"/>
      <c r="N862" s="721"/>
      <c r="O862" s="492"/>
      <c r="P862" s="308"/>
    </row>
    <row r="863" spans="1:16" x14ac:dyDescent="0.5">
      <c r="A863" s="331"/>
      <c r="B863" s="495" t="s">
        <v>357</v>
      </c>
      <c r="C863" s="715" t="s">
        <v>322</v>
      </c>
      <c r="D863" s="716"/>
      <c r="E863" s="719" t="s">
        <v>324</v>
      </c>
      <c r="F863" s="720"/>
      <c r="G863" s="720"/>
      <c r="H863" s="720"/>
      <c r="I863" s="720"/>
      <c r="J863" s="720"/>
      <c r="K863" s="720"/>
      <c r="L863" s="720"/>
      <c r="M863" s="720"/>
      <c r="N863" s="721"/>
      <c r="O863" s="492"/>
      <c r="P863" s="308"/>
    </row>
    <row r="864" spans="1:16" x14ac:dyDescent="0.5">
      <c r="A864" s="331"/>
      <c r="B864" s="496"/>
      <c r="C864" s="713" t="s">
        <v>323</v>
      </c>
      <c r="D864" s="714"/>
      <c r="E864" s="738" t="s">
        <v>325</v>
      </c>
      <c r="F864" s="739"/>
      <c r="G864" s="739"/>
      <c r="H864" s="739"/>
      <c r="I864" s="739"/>
      <c r="J864" s="739"/>
      <c r="K864" s="739"/>
      <c r="L864" s="739"/>
      <c r="M864" s="739"/>
      <c r="N864" s="740"/>
      <c r="O864" s="492"/>
      <c r="P864" s="308"/>
    </row>
    <row r="865" spans="1:16" x14ac:dyDescent="0.5">
      <c r="B865" s="402"/>
      <c r="C865" s="402"/>
      <c r="D865" s="402"/>
      <c r="E865" s="402"/>
      <c r="F865" s="402"/>
      <c r="G865" s="402"/>
      <c r="H865" s="402"/>
      <c r="I865" s="402"/>
      <c r="J865" s="402"/>
      <c r="K865" s="402"/>
      <c r="L865" s="402"/>
      <c r="M865" s="402"/>
      <c r="N865" s="402"/>
      <c r="P865" s="308"/>
    </row>
    <row r="866" spans="1:16" x14ac:dyDescent="0.5">
      <c r="A866" s="331"/>
      <c r="B866" s="701" t="str">
        <f>A488</f>
        <v>8. Percent Recurrence of Maltreatment within Twelve Months</v>
      </c>
      <c r="C866" s="702"/>
      <c r="D866" s="702"/>
      <c r="E866" s="702"/>
      <c r="F866" s="702"/>
      <c r="G866" s="702"/>
      <c r="H866" s="702"/>
      <c r="I866" s="702"/>
      <c r="J866" s="702"/>
      <c r="K866" s="702"/>
      <c r="L866" s="702"/>
      <c r="M866" s="702"/>
      <c r="N866" s="703"/>
      <c r="O866" s="489"/>
      <c r="P866" s="308"/>
    </row>
    <row r="867" spans="1:16" x14ac:dyDescent="0.5">
      <c r="A867" s="331"/>
      <c r="B867" s="707" t="str">
        <f>A489</f>
        <v>For Children with a Substantiated Allegation during Twelve-month Period</v>
      </c>
      <c r="C867" s="708"/>
      <c r="D867" s="708"/>
      <c r="E867" s="708"/>
      <c r="F867" s="708"/>
      <c r="G867" s="708"/>
      <c r="H867" s="708"/>
      <c r="I867" s="708"/>
      <c r="J867" s="708"/>
      <c r="K867" s="708"/>
      <c r="L867" s="708"/>
      <c r="M867" s="708"/>
      <c r="N867" s="709"/>
      <c r="O867" s="489"/>
      <c r="P867" s="308"/>
    </row>
    <row r="868" spans="1:16" ht="151.25" customHeight="1" x14ac:dyDescent="0.5">
      <c r="A868" s="331"/>
      <c r="B868" s="493" t="s">
        <v>96</v>
      </c>
      <c r="C868" s="704" t="s">
        <v>1961</v>
      </c>
      <c r="D868" s="705"/>
      <c r="E868" s="705"/>
      <c r="F868" s="705"/>
      <c r="G868" s="705"/>
      <c r="H868" s="705"/>
      <c r="I868" s="705"/>
      <c r="J868" s="705"/>
      <c r="K868" s="705"/>
      <c r="L868" s="705"/>
      <c r="M868" s="705"/>
      <c r="N868" s="706"/>
      <c r="O868" s="501"/>
      <c r="P868" s="308"/>
    </row>
    <row r="869" spans="1:16" x14ac:dyDescent="0.5">
      <c r="A869" s="331"/>
      <c r="B869" s="495" t="s">
        <v>356</v>
      </c>
      <c r="C869" s="731" t="s">
        <v>1956</v>
      </c>
      <c r="D869" s="732"/>
      <c r="E869" s="732"/>
      <c r="F869" s="732"/>
      <c r="G869" s="732"/>
      <c r="H869" s="732"/>
      <c r="I869" s="732"/>
      <c r="J869" s="732"/>
      <c r="K869" s="732"/>
      <c r="L869" s="732"/>
      <c r="M869" s="732"/>
      <c r="N869" s="733"/>
      <c r="O869" s="492"/>
      <c r="P869" s="308"/>
    </row>
    <row r="870" spans="1:16" x14ac:dyDescent="0.5">
      <c r="A870" s="331"/>
      <c r="B870" s="496" t="s">
        <v>357</v>
      </c>
      <c r="C870" s="728" t="s">
        <v>1962</v>
      </c>
      <c r="D870" s="729"/>
      <c r="E870" s="729"/>
      <c r="F870" s="729"/>
      <c r="G870" s="729"/>
      <c r="H870" s="729"/>
      <c r="I870" s="729"/>
      <c r="J870" s="729"/>
      <c r="K870" s="729"/>
      <c r="L870" s="729"/>
      <c r="M870" s="729"/>
      <c r="N870" s="730"/>
      <c r="O870" s="492"/>
      <c r="P870" s="308"/>
    </row>
    <row r="871" spans="1:16" x14ac:dyDescent="0.5">
      <c r="B871" s="402"/>
      <c r="C871" s="402"/>
      <c r="D871" s="402"/>
      <c r="E871" s="402"/>
      <c r="F871" s="402"/>
      <c r="G871" s="402"/>
      <c r="H871" s="402"/>
      <c r="I871" s="402"/>
      <c r="J871" s="402"/>
      <c r="K871" s="402"/>
      <c r="L871" s="402"/>
      <c r="M871" s="402"/>
      <c r="N871" s="402"/>
      <c r="P871" s="308"/>
    </row>
    <row r="872" spans="1:16" x14ac:dyDescent="0.5">
      <c r="A872" s="331"/>
      <c r="B872" s="701" t="str">
        <f>A528</f>
        <v>9. Percent of Children with Re-entries within Twelve Months</v>
      </c>
      <c r="C872" s="702"/>
      <c r="D872" s="702"/>
      <c r="E872" s="702"/>
      <c r="F872" s="702"/>
      <c r="G872" s="702"/>
      <c r="H872" s="702"/>
      <c r="I872" s="702"/>
      <c r="J872" s="702"/>
      <c r="K872" s="702"/>
      <c r="L872" s="702"/>
      <c r="M872" s="702"/>
      <c r="N872" s="703"/>
      <c r="O872" s="489"/>
      <c r="P872" s="308"/>
    </row>
    <row r="873" spans="1:16" x14ac:dyDescent="0.5">
      <c r="A873" s="331"/>
      <c r="B873" s="707" t="str">
        <f>A529</f>
        <v>For Children with Entries during Twelve-month Period and Subsequent Exits to Reunification or Guardianship within Twelve Months</v>
      </c>
      <c r="C873" s="708"/>
      <c r="D873" s="708"/>
      <c r="E873" s="708"/>
      <c r="F873" s="708"/>
      <c r="G873" s="708"/>
      <c r="H873" s="708"/>
      <c r="I873" s="708"/>
      <c r="J873" s="708"/>
      <c r="K873" s="708"/>
      <c r="L873" s="708"/>
      <c r="M873" s="708"/>
      <c r="N873" s="709"/>
      <c r="O873" s="489"/>
      <c r="P873" s="308"/>
    </row>
    <row r="874" spans="1:16" ht="169.75" customHeight="1" x14ac:dyDescent="0.5">
      <c r="A874" s="331"/>
      <c r="B874" s="493" t="s">
        <v>96</v>
      </c>
      <c r="C874" s="704" t="s">
        <v>1970</v>
      </c>
      <c r="D874" s="705"/>
      <c r="E874" s="705"/>
      <c r="F874" s="705"/>
      <c r="G874" s="705"/>
      <c r="H874" s="705"/>
      <c r="I874" s="705"/>
      <c r="J874" s="705"/>
      <c r="K874" s="705"/>
      <c r="L874" s="705"/>
      <c r="M874" s="705"/>
      <c r="N874" s="706"/>
      <c r="O874" s="501"/>
      <c r="P874" s="308"/>
    </row>
    <row r="875" spans="1:16" x14ac:dyDescent="0.5">
      <c r="A875" s="331"/>
      <c r="B875" s="495" t="s">
        <v>356</v>
      </c>
      <c r="C875" s="731" t="s">
        <v>1965</v>
      </c>
      <c r="D875" s="732"/>
      <c r="E875" s="732"/>
      <c r="F875" s="732"/>
      <c r="G875" s="732"/>
      <c r="H875" s="732"/>
      <c r="I875" s="732"/>
      <c r="J875" s="732"/>
      <c r="K875" s="732"/>
      <c r="L875" s="732"/>
      <c r="M875" s="732"/>
      <c r="N875" s="733"/>
      <c r="O875" s="492"/>
      <c r="P875" s="308"/>
    </row>
    <row r="876" spans="1:16" x14ac:dyDescent="0.5">
      <c r="A876" s="331"/>
      <c r="B876" s="496" t="s">
        <v>357</v>
      </c>
      <c r="C876" s="728" t="s">
        <v>1971</v>
      </c>
      <c r="D876" s="729"/>
      <c r="E876" s="729"/>
      <c r="F876" s="729"/>
      <c r="G876" s="729"/>
      <c r="H876" s="729"/>
      <c r="I876" s="729"/>
      <c r="J876" s="729"/>
      <c r="K876" s="729"/>
      <c r="L876" s="729"/>
      <c r="M876" s="729"/>
      <c r="N876" s="730"/>
      <c r="O876" s="492"/>
      <c r="P876" s="308"/>
    </row>
    <row r="877" spans="1:16" x14ac:dyDescent="0.5">
      <c r="B877" s="402"/>
      <c r="C877" s="402"/>
      <c r="D877" s="402"/>
      <c r="E877" s="402"/>
      <c r="F877" s="402"/>
      <c r="G877" s="402"/>
      <c r="H877" s="402"/>
      <c r="I877" s="402"/>
      <c r="J877" s="402"/>
      <c r="K877" s="402"/>
      <c r="L877" s="402"/>
      <c r="M877" s="402"/>
      <c r="N877" s="402"/>
      <c r="P877" s="308"/>
    </row>
    <row r="878" spans="1:16" hidden="1" x14ac:dyDescent="0.5">
      <c r="A878" s="331"/>
      <c r="B878" s="701" t="str">
        <f>A568</f>
        <v xml:space="preserve">10. Median Time in Months from Latest Removal to Adoption </v>
      </c>
      <c r="C878" s="702"/>
      <c r="D878" s="702"/>
      <c r="E878" s="702"/>
      <c r="F878" s="702"/>
      <c r="G878" s="702"/>
      <c r="H878" s="702"/>
      <c r="I878" s="702"/>
      <c r="J878" s="702"/>
      <c r="K878" s="702"/>
      <c r="L878" s="702"/>
      <c r="M878" s="702"/>
      <c r="N878" s="703"/>
      <c r="O878" s="489"/>
      <c r="P878" s="308"/>
    </row>
    <row r="879" spans="1:16" hidden="1" x14ac:dyDescent="0.5">
      <c r="A879" s="331"/>
      <c r="B879" s="778" t="str">
        <f>A569</f>
        <v>For Exits to Adoption from Child Welfare Supervised Foster Care</v>
      </c>
      <c r="C879" s="779"/>
      <c r="D879" s="779"/>
      <c r="E879" s="779"/>
      <c r="F879" s="779"/>
      <c r="G879" s="779"/>
      <c r="H879" s="779"/>
      <c r="I879" s="779"/>
      <c r="J879" s="779"/>
      <c r="K879" s="779"/>
      <c r="L879" s="779"/>
      <c r="M879" s="779"/>
      <c r="N879" s="780"/>
      <c r="O879" s="489"/>
      <c r="P879" s="308"/>
    </row>
    <row r="880" spans="1:16" ht="60" hidden="1" customHeight="1" x14ac:dyDescent="0.5">
      <c r="A880" s="331"/>
      <c r="B880" s="493" t="s">
        <v>96</v>
      </c>
      <c r="C880" s="704" t="s">
        <v>372</v>
      </c>
      <c r="D880" s="705"/>
      <c r="E880" s="705"/>
      <c r="F880" s="705"/>
      <c r="G880" s="705"/>
      <c r="H880" s="705"/>
      <c r="I880" s="705"/>
      <c r="J880" s="705"/>
      <c r="K880" s="705"/>
      <c r="L880" s="705"/>
      <c r="M880" s="705"/>
      <c r="N880" s="706"/>
      <c r="O880" s="501"/>
      <c r="P880" s="308"/>
    </row>
    <row r="881" spans="1:16" hidden="1" x14ac:dyDescent="0.5">
      <c r="A881" s="331"/>
      <c r="B881" s="495" t="s">
        <v>356</v>
      </c>
      <c r="C881" s="719" t="s">
        <v>457</v>
      </c>
      <c r="D881" s="720"/>
      <c r="E881" s="720"/>
      <c r="F881" s="720"/>
      <c r="G881" s="720"/>
      <c r="H881" s="720"/>
      <c r="I881" s="720"/>
      <c r="J881" s="720"/>
      <c r="K881" s="720"/>
      <c r="L881" s="720"/>
      <c r="M881" s="720"/>
      <c r="N881" s="721"/>
      <c r="O881" s="492"/>
      <c r="P881" s="308"/>
    </row>
    <row r="882" spans="1:16" hidden="1" x14ac:dyDescent="0.5">
      <c r="A882" s="331"/>
      <c r="B882" s="496" t="s">
        <v>357</v>
      </c>
      <c r="C882" s="738" t="s">
        <v>98</v>
      </c>
      <c r="D882" s="739"/>
      <c r="E882" s="739"/>
      <c r="F882" s="739"/>
      <c r="G882" s="739"/>
      <c r="H882" s="739"/>
      <c r="I882" s="739"/>
      <c r="J882" s="739"/>
      <c r="K882" s="739"/>
      <c r="L882" s="739"/>
      <c r="M882" s="739"/>
      <c r="N882" s="740"/>
      <c r="O882" s="492"/>
      <c r="P882" s="308"/>
    </row>
    <row r="883" spans="1:16" hidden="1" x14ac:dyDescent="0.5">
      <c r="B883" s="402"/>
      <c r="C883" s="402"/>
      <c r="D883" s="402"/>
      <c r="E883" s="402"/>
      <c r="F883" s="402"/>
      <c r="G883" s="402"/>
      <c r="H883" s="402"/>
      <c r="I883" s="402"/>
      <c r="J883" s="402"/>
      <c r="K883" s="402"/>
      <c r="L883" s="402"/>
      <c r="M883" s="402"/>
      <c r="N883" s="402"/>
      <c r="P883" s="308"/>
    </row>
    <row r="884" spans="1:16" x14ac:dyDescent="0.5">
      <c r="A884" s="331"/>
      <c r="B884" s="701" t="s">
        <v>1963</v>
      </c>
      <c r="C884" s="702"/>
      <c r="D884" s="702"/>
      <c r="E884" s="702"/>
      <c r="F884" s="702"/>
      <c r="G884" s="702"/>
      <c r="H884" s="702"/>
      <c r="I884" s="702"/>
      <c r="J884" s="702"/>
      <c r="K884" s="702"/>
      <c r="L884" s="702"/>
      <c r="M884" s="702"/>
      <c r="N884" s="703"/>
      <c r="O884" s="489"/>
      <c r="P884" s="308"/>
    </row>
    <row r="885" spans="1:16" x14ac:dyDescent="0.5">
      <c r="A885" s="331"/>
      <c r="B885" s="725" t="str">
        <f>A618</f>
        <v>For Children Entering Child Welfare Supervised Foster Care January 1, 2012 to December 31, 2012</v>
      </c>
      <c r="C885" s="726"/>
      <c r="D885" s="726"/>
      <c r="E885" s="726"/>
      <c r="F885" s="726"/>
      <c r="G885" s="726"/>
      <c r="H885" s="726"/>
      <c r="I885" s="726"/>
      <c r="J885" s="726"/>
      <c r="K885" s="726"/>
      <c r="L885" s="726"/>
      <c r="M885" s="726"/>
      <c r="N885" s="727"/>
      <c r="O885" s="489"/>
      <c r="P885" s="308"/>
    </row>
    <row r="886" spans="1:16" x14ac:dyDescent="0.5">
      <c r="A886" s="331"/>
      <c r="B886" s="725" t="s">
        <v>1322</v>
      </c>
      <c r="C886" s="726"/>
      <c r="D886" s="726"/>
      <c r="E886" s="726"/>
      <c r="F886" s="726"/>
      <c r="G886" s="726"/>
      <c r="H886" s="726"/>
      <c r="I886" s="726"/>
      <c r="J886" s="726"/>
      <c r="K886" s="726"/>
      <c r="L886" s="726"/>
      <c r="M886" s="726"/>
      <c r="N886" s="727"/>
      <c r="O886" s="489"/>
      <c r="P886" s="308"/>
    </row>
    <row r="887" spans="1:16" x14ac:dyDescent="0.5">
      <c r="A887" s="331"/>
      <c r="B887" s="725" t="s">
        <v>1324</v>
      </c>
      <c r="C887" s="726"/>
      <c r="D887" s="726"/>
      <c r="E887" s="726"/>
      <c r="F887" s="726"/>
      <c r="G887" s="726"/>
      <c r="H887" s="726"/>
      <c r="I887" s="726"/>
      <c r="J887" s="726"/>
      <c r="K887" s="726"/>
      <c r="L887" s="726"/>
      <c r="M887" s="726"/>
      <c r="N887" s="727"/>
      <c r="O887" s="489"/>
      <c r="P887" s="308"/>
    </row>
    <row r="888" spans="1:16" x14ac:dyDescent="0.5">
      <c r="A888" s="331"/>
      <c r="B888" s="734" t="s">
        <v>1323</v>
      </c>
      <c r="C888" s="726"/>
      <c r="D888" s="726"/>
      <c r="E888" s="726"/>
      <c r="F888" s="726"/>
      <c r="G888" s="726"/>
      <c r="H888" s="726"/>
      <c r="I888" s="726"/>
      <c r="J888" s="726"/>
      <c r="K888" s="726"/>
      <c r="L888" s="726"/>
      <c r="M888" s="726"/>
      <c r="N888" s="727"/>
      <c r="O888" s="489"/>
      <c r="P888" s="308"/>
    </row>
    <row r="889" spans="1:16" ht="158.4" customHeight="1" x14ac:dyDescent="0.5">
      <c r="A889" s="331"/>
      <c r="B889" s="572" t="s">
        <v>96</v>
      </c>
      <c r="C889" s="704" t="s">
        <v>1325</v>
      </c>
      <c r="D889" s="705"/>
      <c r="E889" s="705"/>
      <c r="F889" s="705"/>
      <c r="G889" s="705"/>
      <c r="H889" s="705"/>
      <c r="I889" s="705"/>
      <c r="J889" s="705"/>
      <c r="K889" s="705"/>
      <c r="L889" s="705"/>
      <c r="M889" s="705"/>
      <c r="N889" s="706"/>
      <c r="O889" s="501"/>
      <c r="P889" s="308"/>
    </row>
    <row r="890" spans="1:16" x14ac:dyDescent="0.5">
      <c r="A890" s="331"/>
      <c r="B890" s="495" t="s">
        <v>356</v>
      </c>
      <c r="C890" s="731" t="s">
        <v>1964</v>
      </c>
      <c r="D890" s="732"/>
      <c r="E890" s="732"/>
      <c r="F890" s="732"/>
      <c r="G890" s="732"/>
      <c r="H890" s="732"/>
      <c r="I890" s="732"/>
      <c r="J890" s="732"/>
      <c r="K890" s="732"/>
      <c r="L890" s="732"/>
      <c r="M890" s="732"/>
      <c r="N890" s="733"/>
      <c r="O890" s="492"/>
      <c r="P890" s="308"/>
    </row>
    <row r="891" spans="1:16" x14ac:dyDescent="0.5">
      <c r="A891" s="331"/>
      <c r="B891" s="496" t="s">
        <v>357</v>
      </c>
      <c r="C891" s="728" t="s">
        <v>1972</v>
      </c>
      <c r="D891" s="729"/>
      <c r="E891" s="729"/>
      <c r="F891" s="729"/>
      <c r="G891" s="729"/>
      <c r="H891" s="729"/>
      <c r="I891" s="729"/>
      <c r="J891" s="729"/>
      <c r="K891" s="729"/>
      <c r="L891" s="729"/>
      <c r="M891" s="729"/>
      <c r="N891" s="730"/>
      <c r="O891" s="492"/>
      <c r="P891" s="308"/>
    </row>
    <row r="892" spans="1:16" x14ac:dyDescent="0.5">
      <c r="B892" s="402"/>
      <c r="C892" s="402"/>
      <c r="D892" s="402"/>
      <c r="E892" s="402"/>
      <c r="F892" s="402"/>
      <c r="G892" s="402"/>
      <c r="H892" s="402"/>
      <c r="I892" s="402"/>
      <c r="J892" s="402"/>
      <c r="K892" s="402"/>
      <c r="L892" s="402"/>
      <c r="M892" s="402"/>
      <c r="N892" s="402"/>
      <c r="P892" s="308"/>
    </row>
    <row r="893" spans="1:16" x14ac:dyDescent="0.5">
      <c r="A893" s="331"/>
      <c r="B893" s="701" t="str">
        <f>A750</f>
        <v>11. Exits From Child Welfare Supervised Foster Care</v>
      </c>
      <c r="C893" s="702"/>
      <c r="D893" s="702"/>
      <c r="E893" s="702"/>
      <c r="F893" s="702"/>
      <c r="G893" s="702"/>
      <c r="H893" s="702"/>
      <c r="I893" s="702"/>
      <c r="J893" s="702"/>
      <c r="K893" s="702"/>
      <c r="L893" s="702"/>
      <c r="M893" s="702"/>
      <c r="N893" s="703"/>
      <c r="O893" s="489"/>
      <c r="P893" s="308"/>
    </row>
    <row r="894" spans="1:16" ht="45.75" customHeight="1" x14ac:dyDescent="0.5">
      <c r="A894" s="331"/>
      <c r="B894" s="490" t="s">
        <v>96</v>
      </c>
      <c r="C894" s="735" t="s">
        <v>1381</v>
      </c>
      <c r="D894" s="736"/>
      <c r="E894" s="736"/>
      <c r="F894" s="736"/>
      <c r="G894" s="736"/>
      <c r="H894" s="736"/>
      <c r="I894" s="736"/>
      <c r="J894" s="736"/>
      <c r="K894" s="736"/>
      <c r="L894" s="736"/>
      <c r="M894" s="736"/>
      <c r="N894" s="737"/>
      <c r="O894" s="489"/>
      <c r="P894" s="308"/>
    </row>
    <row r="895" spans="1:16" x14ac:dyDescent="0.5">
      <c r="A895" s="331"/>
      <c r="B895" s="495" t="s">
        <v>356</v>
      </c>
      <c r="C895" s="719" t="s">
        <v>456</v>
      </c>
      <c r="D895" s="720"/>
      <c r="E895" s="720"/>
      <c r="F895" s="720"/>
      <c r="G895" s="720"/>
      <c r="H895" s="720"/>
      <c r="I895" s="720"/>
      <c r="J895" s="720"/>
      <c r="K895" s="720"/>
      <c r="L895" s="720"/>
      <c r="M895" s="720"/>
      <c r="N895" s="721"/>
      <c r="O895" s="492"/>
      <c r="P895" s="308"/>
    </row>
    <row r="896" spans="1:16" x14ac:dyDescent="0.5">
      <c r="A896" s="331"/>
      <c r="B896" s="496" t="s">
        <v>357</v>
      </c>
      <c r="C896" s="738" t="s">
        <v>318</v>
      </c>
      <c r="D896" s="739"/>
      <c r="E896" s="739"/>
      <c r="F896" s="739"/>
      <c r="G896" s="739"/>
      <c r="H896" s="739"/>
      <c r="I896" s="739"/>
      <c r="J896" s="739"/>
      <c r="K896" s="739"/>
      <c r="L896" s="739"/>
      <c r="M896" s="739"/>
      <c r="N896" s="740"/>
      <c r="O896" s="492"/>
      <c r="P896" s="308"/>
    </row>
    <row r="897" spans="2:16" x14ac:dyDescent="0.5">
      <c r="B897" s="402"/>
      <c r="C897" s="402"/>
      <c r="D897" s="402"/>
      <c r="E897" s="402"/>
      <c r="F897" s="402"/>
      <c r="G897" s="402"/>
      <c r="H897" s="402"/>
      <c r="I897" s="402"/>
      <c r="J897" s="402"/>
      <c r="K897" s="402"/>
      <c r="L897" s="402"/>
      <c r="M897" s="402"/>
      <c r="N897" s="402"/>
      <c r="P897" s="308"/>
    </row>
  </sheetData>
  <sheetProtection password="CF7C" sheet="1" objects="1" scenarios="1"/>
  <mergeCells count="187">
    <mergeCell ref="K285:N285"/>
    <mergeCell ref="N388:O388"/>
    <mergeCell ref="O326:O327"/>
    <mergeCell ref="O328:O329"/>
    <mergeCell ref="O330:O331"/>
    <mergeCell ref="B334:B335"/>
    <mergeCell ref="B328:B329"/>
    <mergeCell ref="B330:B331"/>
    <mergeCell ref="A308:B308"/>
    <mergeCell ref="B326:B327"/>
    <mergeCell ref="O332:O333"/>
    <mergeCell ref="B338:B339"/>
    <mergeCell ref="B324:B325"/>
    <mergeCell ref="B332:B333"/>
    <mergeCell ref="A324:A333"/>
    <mergeCell ref="H388:M388"/>
    <mergeCell ref="O338:O339"/>
    <mergeCell ref="C350:F350"/>
    <mergeCell ref="C357:F357"/>
    <mergeCell ref="A342:G342"/>
    <mergeCell ref="A316:B316"/>
    <mergeCell ref="A306:B306"/>
    <mergeCell ref="B336:B337"/>
    <mergeCell ref="O336:O337"/>
    <mergeCell ref="C412:F412"/>
    <mergeCell ref="L391:O391"/>
    <mergeCell ref="A341:G341"/>
    <mergeCell ref="A338:A339"/>
    <mergeCell ref="A529:M529"/>
    <mergeCell ref="A528:M528"/>
    <mergeCell ref="H389:M389"/>
    <mergeCell ref="N389:O389"/>
    <mergeCell ref="L341:O341"/>
    <mergeCell ref="H445:M445"/>
    <mergeCell ref="N445:O445"/>
    <mergeCell ref="A448:L448"/>
    <mergeCell ref="A392:J392"/>
    <mergeCell ref="A391:J391"/>
    <mergeCell ref="H444:M444"/>
    <mergeCell ref="N444:O444"/>
    <mergeCell ref="C400:F400"/>
    <mergeCell ref="C406:F406"/>
    <mergeCell ref="A447:L447"/>
    <mergeCell ref="A484:O484"/>
    <mergeCell ref="A525:O525"/>
    <mergeCell ref="K526:O526"/>
    <mergeCell ref="A568:L568"/>
    <mergeCell ref="A565:O565"/>
    <mergeCell ref="B839:N839"/>
    <mergeCell ref="K485:O485"/>
    <mergeCell ref="C836:N836"/>
    <mergeCell ref="B834:N834"/>
    <mergeCell ref="D825:N825"/>
    <mergeCell ref="D824:N824"/>
    <mergeCell ref="A818:H818"/>
    <mergeCell ref="B734:O734"/>
    <mergeCell ref="A751:L751"/>
    <mergeCell ref="A815:O815"/>
    <mergeCell ref="K606:O606"/>
    <mergeCell ref="D823:N823"/>
    <mergeCell ref="A704:I704"/>
    <mergeCell ref="L748:O748"/>
    <mergeCell ref="B822:B823"/>
    <mergeCell ref="A705:O705"/>
    <mergeCell ref="A609:I609"/>
    <mergeCell ref="K567:O567"/>
    <mergeCell ref="A569:L569"/>
    <mergeCell ref="A618:O618"/>
    <mergeCell ref="A488:M488"/>
    <mergeCell ref="A489:M489"/>
    <mergeCell ref="D846:N846"/>
    <mergeCell ref="B851:N851"/>
    <mergeCell ref="C854:N854"/>
    <mergeCell ref="C853:N853"/>
    <mergeCell ref="D849:N849"/>
    <mergeCell ref="L646:O646"/>
    <mergeCell ref="A648:I648"/>
    <mergeCell ref="I661:O661"/>
    <mergeCell ref="L702:O702"/>
    <mergeCell ref="D847:N847"/>
    <mergeCell ref="B844:N844"/>
    <mergeCell ref="C828:N828"/>
    <mergeCell ref="C842:N842"/>
    <mergeCell ref="D822:N822"/>
    <mergeCell ref="B820:N820"/>
    <mergeCell ref="A750:L750"/>
    <mergeCell ref="D829:N829"/>
    <mergeCell ref="D830:N830"/>
    <mergeCell ref="B827:N827"/>
    <mergeCell ref="B824:B825"/>
    <mergeCell ref="B840:N840"/>
    <mergeCell ref="A657:O657"/>
    <mergeCell ref="B661:H661"/>
    <mergeCell ref="K816:O816"/>
    <mergeCell ref="B1:C1"/>
    <mergeCell ref="B2:C2"/>
    <mergeCell ref="A283:O283"/>
    <mergeCell ref="A239:O239"/>
    <mergeCell ref="B245:M245"/>
    <mergeCell ref="H47:N47"/>
    <mergeCell ref="H46:N46"/>
    <mergeCell ref="A150:O150"/>
    <mergeCell ref="A101:M101"/>
    <mergeCell ref="A4:M4"/>
    <mergeCell ref="H200:O200"/>
    <mergeCell ref="H240:O240"/>
    <mergeCell ref="A203:L203"/>
    <mergeCell ref="A244:M244"/>
    <mergeCell ref="H98:N98"/>
    <mergeCell ref="M2:O2"/>
    <mergeCell ref="A102:M102"/>
    <mergeCell ref="A103:M103"/>
    <mergeCell ref="A153:M153"/>
    <mergeCell ref="A154:M154"/>
    <mergeCell ref="A149:O149"/>
    <mergeCell ref="H152:N152"/>
    <mergeCell ref="A49:M49"/>
    <mergeCell ref="H99:N99"/>
    <mergeCell ref="C896:N896"/>
    <mergeCell ref="C845:N845"/>
    <mergeCell ref="C894:N894"/>
    <mergeCell ref="O322:O323"/>
    <mergeCell ref="O324:O325"/>
    <mergeCell ref="A202:L202"/>
    <mergeCell ref="A305:B305"/>
    <mergeCell ref="A199:O199"/>
    <mergeCell ref="A300:A304"/>
    <mergeCell ref="A334:A335"/>
    <mergeCell ref="A322:A323"/>
    <mergeCell ref="B322:B323"/>
    <mergeCell ref="A307:B307"/>
    <mergeCell ref="K287:O287"/>
    <mergeCell ref="A287:H287"/>
    <mergeCell ref="A310:A314"/>
    <mergeCell ref="A315:B315"/>
    <mergeCell ref="A317:B317"/>
    <mergeCell ref="A318:B318"/>
    <mergeCell ref="O334:O335"/>
    <mergeCell ref="K284:N284"/>
    <mergeCell ref="B879:N879"/>
    <mergeCell ref="C875:N875"/>
    <mergeCell ref="B878:N878"/>
    <mergeCell ref="C895:N895"/>
    <mergeCell ref="C821:N821"/>
    <mergeCell ref="C874:N874"/>
    <mergeCell ref="B873:N873"/>
    <mergeCell ref="B872:N872"/>
    <mergeCell ref="C870:N870"/>
    <mergeCell ref="C869:N869"/>
    <mergeCell ref="B866:N866"/>
    <mergeCell ref="E864:N864"/>
    <mergeCell ref="E863:N863"/>
    <mergeCell ref="B884:N884"/>
    <mergeCell ref="C882:N882"/>
    <mergeCell ref="C881:N881"/>
    <mergeCell ref="C880:N880"/>
    <mergeCell ref="C837:N837"/>
    <mergeCell ref="D832:N832"/>
    <mergeCell ref="C841:N841"/>
    <mergeCell ref="B835:N835"/>
    <mergeCell ref="B831:B832"/>
    <mergeCell ref="D831:N831"/>
    <mergeCell ref="B829:B830"/>
    <mergeCell ref="E862:N862"/>
    <mergeCell ref="E861:N861"/>
    <mergeCell ref="B859:N859"/>
    <mergeCell ref="B893:N893"/>
    <mergeCell ref="C868:N868"/>
    <mergeCell ref="B867:N867"/>
    <mergeCell ref="B857:N857"/>
    <mergeCell ref="C864:D864"/>
    <mergeCell ref="C863:D863"/>
    <mergeCell ref="B858:N858"/>
    <mergeCell ref="C862:D862"/>
    <mergeCell ref="D848:N848"/>
    <mergeCell ref="C861:D861"/>
    <mergeCell ref="B856:N856"/>
    <mergeCell ref="C860:N860"/>
    <mergeCell ref="B886:N886"/>
    <mergeCell ref="C876:N876"/>
    <mergeCell ref="C891:N891"/>
    <mergeCell ref="C890:N890"/>
    <mergeCell ref="B888:N888"/>
    <mergeCell ref="C889:N889"/>
    <mergeCell ref="B887:N887"/>
    <mergeCell ref="B885:N885"/>
    <mergeCell ref="C852:N852"/>
  </mergeCells>
  <phoneticPr fontId="23" type="noConversion"/>
  <conditionalFormatting sqref="O764 N755:N762 N764:N772 O755 B735:H735 B733:E733 I725:O730 C708:M714 F732:H733 B725:H731 B739:O744 C649:M655 B681:B700 C682:H700 C681:O681 B662:O680 N575 C610:M616 B623:B644 C630:H644 C623:O629 N535 N459:N460 N454:N457 C424:M443 G406:M406 N495 C364:M364 C390:M390 N249:N250 N252:N253 M319 C319:D319 E319:L339 C209:M209 N207:N211 T310:U318 T300:T308 C340:M340 T306:U306 C322:D339 M322:N339 C309:M309 G357:M357 C380:M380 N115:N120 N107:N113 N162:N164 N159:N160 O110 C107:M114 N56:N57 N61:N63 N9:N10 N12:N14">
    <cfRule type="expression" dxfId="99" priority="216" stopIfTrue="1">
      <formula>ISERROR(B9)</formula>
    </cfRule>
  </conditionalFormatting>
  <conditionalFormatting sqref="D1:E1">
    <cfRule type="expression" dxfId="98" priority="231" stopIfTrue="1">
      <formula>$T$1="Don't Display Int."</formula>
    </cfRule>
  </conditionalFormatting>
  <conditionalFormatting sqref="C9:M11 C13:M15">
    <cfRule type="expression" dxfId="97" priority="124" stopIfTrue="1">
      <formula>ISERROR(C9)</formula>
    </cfRule>
    <cfRule type="cellIs" dxfId="96" priority="125" stopIfTrue="1" operator="equal">
      <formula>C17</formula>
    </cfRule>
  </conditionalFormatting>
  <conditionalFormatting sqref="C7:M7">
    <cfRule type="expression" dxfId="95" priority="123" stopIfTrue="1">
      <formula>OR(C$9=C$17,C$10=C$18)</formula>
    </cfRule>
  </conditionalFormatting>
  <conditionalFormatting sqref="C52:M52">
    <cfRule type="expression" dxfId="94" priority="122" stopIfTrue="1">
      <formula>OR(C$52=$P$51,C$52=$P$52)</formula>
    </cfRule>
  </conditionalFormatting>
  <conditionalFormatting sqref="C63:M64">
    <cfRule type="expression" dxfId="93" priority="118" stopIfTrue="1">
      <formula>ISERROR(C63)</formula>
    </cfRule>
    <cfRule type="cellIs" dxfId="92" priority="119" stopIfTrue="1" operator="equal">
      <formula>C71</formula>
    </cfRule>
  </conditionalFormatting>
  <conditionalFormatting sqref="C62:M62">
    <cfRule type="expression" dxfId="91" priority="116" stopIfTrue="1">
      <formula>ISERROR(C62)</formula>
    </cfRule>
    <cfRule type="cellIs" dxfId="90" priority="117" stopIfTrue="1" operator="equal">
      <formula>C70</formula>
    </cfRule>
  </conditionalFormatting>
  <conditionalFormatting sqref="C105:M105">
    <cfRule type="expression" dxfId="89" priority="113" stopIfTrue="1">
      <formula>OR(C$105=$P$104,C$105=$P$105)</formula>
    </cfRule>
  </conditionalFormatting>
  <conditionalFormatting sqref="C111:M113">
    <cfRule type="cellIs" dxfId="88" priority="115" stopIfTrue="1" operator="equal">
      <formula>C118</formula>
    </cfRule>
  </conditionalFormatting>
  <conditionalFormatting sqref="C107:M109">
    <cfRule type="cellIs" dxfId="87" priority="112" stopIfTrue="1" operator="equal">
      <formula>C115</formula>
    </cfRule>
  </conditionalFormatting>
  <conditionalFormatting sqref="C159:M161 C163:M165">
    <cfRule type="expression" dxfId="86" priority="110" stopIfTrue="1">
      <formula>ISERROR(C159)</formula>
    </cfRule>
    <cfRule type="cellIs" dxfId="85" priority="111" stopIfTrue="1" operator="equal">
      <formula>C167</formula>
    </cfRule>
  </conditionalFormatting>
  <conditionalFormatting sqref="C157:M157">
    <cfRule type="expression" dxfId="84" priority="109" stopIfTrue="1">
      <formula>OR(C$157=$P$156,C$157=$P$157)</formula>
    </cfRule>
  </conditionalFormatting>
  <conditionalFormatting sqref="C207:M208">
    <cfRule type="expression" dxfId="83" priority="107" stopIfTrue="1">
      <formula>ISERROR(C207)</formula>
    </cfRule>
    <cfRule type="cellIs" dxfId="82" priority="108" stopIfTrue="1" operator="equal">
      <formula>C210</formula>
    </cfRule>
  </conditionalFormatting>
  <conditionalFormatting sqref="C205:M205">
    <cfRule type="expression" dxfId="81" priority="106" stopIfTrue="1">
      <formula>OR(C207=C210,C208=C211)</formula>
    </cfRule>
  </conditionalFormatting>
  <conditionalFormatting sqref="C247:M247">
    <cfRule type="cellIs" dxfId="80" priority="101" stopIfTrue="1" operator="equal">
      <formula>$P$246</formula>
    </cfRule>
    <cfRule type="cellIs" dxfId="79" priority="102" stopIfTrue="1" operator="equal">
      <formula>$P$247</formula>
    </cfRule>
    <cfRule type="expression" dxfId="78" priority="103" stopIfTrue="1">
      <formula>ISERROR(C247)</formula>
    </cfRule>
  </conditionalFormatting>
  <conditionalFormatting sqref="C249:M250">
    <cfRule type="expression" dxfId="77" priority="99" stopIfTrue="1">
      <formula>ISERROR(C249)</formula>
    </cfRule>
    <cfRule type="expression" dxfId="76" priority="100" stopIfTrue="1">
      <formula>C256</formula>
    </cfRule>
  </conditionalFormatting>
  <conditionalFormatting sqref="C259">
    <cfRule type="expression" dxfId="75" priority="94">
      <formula>$C$259</formula>
    </cfRule>
  </conditionalFormatting>
  <conditionalFormatting sqref="D252:M253">
    <cfRule type="expression" dxfId="74" priority="90" stopIfTrue="1">
      <formula>ISERROR(D252)</formula>
    </cfRule>
    <cfRule type="expression" dxfId="73" priority="91" stopIfTrue="1">
      <formula>IF(OR(D$247=$P$246,D$247=$P$247),1,0)</formula>
    </cfRule>
  </conditionalFormatting>
  <conditionalFormatting sqref="C310:M318 C300:M308">
    <cfRule type="expression" dxfId="72" priority="88" stopIfTrue="1">
      <formula>ISERROR(C300)</formula>
    </cfRule>
    <cfRule type="expression" dxfId="71" priority="89" stopIfTrue="1">
      <formula>OR(C$298=$P$297,C$298=$P$298)</formula>
    </cfRule>
  </conditionalFormatting>
  <conditionalFormatting sqref="C298:M298">
    <cfRule type="cellIs" dxfId="70" priority="85" stopIfTrue="1" operator="equal">
      <formula>$P$297</formula>
    </cfRule>
    <cfRule type="cellIs" dxfId="69" priority="86" stopIfTrue="1" operator="equal">
      <formula>$P$298</formula>
    </cfRule>
  </conditionalFormatting>
  <conditionalFormatting sqref="C358:M363 C351:M356">
    <cfRule type="expression" dxfId="68" priority="83" stopIfTrue="1">
      <formula>ISERROR(C351)</formula>
    </cfRule>
    <cfRule type="expression" dxfId="67" priority="84" stopIfTrue="1">
      <formula>OR(C$349=$P$348,C$349=$P$349)</formula>
    </cfRule>
  </conditionalFormatting>
  <conditionalFormatting sqref="C349:M349">
    <cfRule type="cellIs" dxfId="66" priority="80" stopIfTrue="1" operator="equal">
      <formula>$P$348</formula>
    </cfRule>
    <cfRule type="cellIs" dxfId="65" priority="81" stopIfTrue="1" operator="equal">
      <formula>$P$349</formula>
    </cfRule>
  </conditionalFormatting>
  <conditionalFormatting sqref="C374:M379 C381:M386">
    <cfRule type="expression" dxfId="64" priority="78" stopIfTrue="1">
      <formula>ISERROR(C374)</formula>
    </cfRule>
    <cfRule type="expression" dxfId="63" priority="79" stopIfTrue="1">
      <formula>OR(C$372=$P$371,C$372=$P$372)</formula>
    </cfRule>
  </conditionalFormatting>
  <conditionalFormatting sqref="C372:M372">
    <cfRule type="cellIs" dxfId="62" priority="75" stopIfTrue="1" operator="equal">
      <formula>$P$371</formula>
    </cfRule>
    <cfRule type="cellIs" dxfId="61" priority="76" stopIfTrue="1" operator="equal">
      <formula>$P$372</formula>
    </cfRule>
  </conditionalFormatting>
  <conditionalFormatting sqref="C401:M405 C407:M411">
    <cfRule type="expression" dxfId="60" priority="73" stopIfTrue="1">
      <formula>ISERROR(C401)</formula>
    </cfRule>
    <cfRule type="expression" dxfId="59" priority="74" stopIfTrue="1">
      <formula>OR(C$399=$P$398,C$399=$P$399)</formula>
    </cfRule>
  </conditionalFormatting>
  <conditionalFormatting sqref="C399:M399">
    <cfRule type="cellIs" dxfId="58" priority="70" stopIfTrue="1" operator="equal">
      <formula>$P$398</formula>
    </cfRule>
    <cfRule type="cellIs" dxfId="57" priority="71" stopIfTrue="1" operator="equal">
      <formula>$P$399</formula>
    </cfRule>
  </conditionalFormatting>
  <conditionalFormatting sqref="C453:M454">
    <cfRule type="expression" dxfId="56" priority="68" stopIfTrue="1">
      <formula>ISERROR(C453)</formula>
    </cfRule>
    <cfRule type="expression" dxfId="55" priority="69" stopIfTrue="1">
      <formula>OR(C$451=$P$450,C$451=$P$451)</formula>
    </cfRule>
  </conditionalFormatting>
  <conditionalFormatting sqref="C451:M451">
    <cfRule type="cellIs" dxfId="54" priority="66" stopIfTrue="1" operator="equal">
      <formula>$P$450</formula>
    </cfRule>
    <cfRule type="cellIs" dxfId="53" priority="67" stopIfTrue="1" operator="equal">
      <formula>$P$451</formula>
    </cfRule>
  </conditionalFormatting>
  <conditionalFormatting sqref="C534:M535">
    <cfRule type="expression" dxfId="52" priority="64" stopIfTrue="1">
      <formula>ISERROR(C534)</formula>
    </cfRule>
    <cfRule type="expression" dxfId="51" priority="65" stopIfTrue="1">
      <formula>OR(C$532=$P$531,C$532=$P$532)</formula>
    </cfRule>
  </conditionalFormatting>
  <conditionalFormatting sqref="C532:M532">
    <cfRule type="cellIs" dxfId="50" priority="62" stopIfTrue="1" operator="equal">
      <formula>$P$531</formula>
    </cfRule>
    <cfRule type="cellIs" dxfId="49" priority="63" stopIfTrue="1" operator="equal">
      <formula>$P$532</formula>
    </cfRule>
  </conditionalFormatting>
  <conditionalFormatting sqref="C574:M575">
    <cfRule type="expression" dxfId="48" priority="60" stopIfTrue="1">
      <formula>ISERROR(C574)</formula>
    </cfRule>
    <cfRule type="expression" dxfId="47" priority="61" stopIfTrue="1">
      <formula>OR(C$572=$P$571,C$572=$P$572)</formula>
    </cfRule>
  </conditionalFormatting>
  <conditionalFormatting sqref="C572:M572">
    <cfRule type="cellIs" dxfId="46" priority="58" stopIfTrue="1" operator="equal">
      <formula>$P$571</formula>
    </cfRule>
    <cfRule type="cellIs" dxfId="45" priority="59" stopIfTrue="1" operator="equal">
      <formula>$P$572</formula>
    </cfRule>
  </conditionalFormatting>
  <conditionalFormatting sqref="C753:M753">
    <cfRule type="cellIs" dxfId="44" priority="53" stopIfTrue="1" operator="equal">
      <formula>$P$752</formula>
    </cfRule>
    <cfRule type="cellIs" dxfId="43" priority="54" stopIfTrue="1" operator="equal">
      <formula>$P$753</formula>
    </cfRule>
    <cfRule type="expression" dxfId="42" priority="55" stopIfTrue="1">
      <formula>ISERROR(C753)</formula>
    </cfRule>
  </conditionalFormatting>
  <conditionalFormatting sqref="C252:C253">
    <cfRule type="expression" dxfId="41" priority="51" stopIfTrue="1">
      <formula>ISERROR(C252)</formula>
    </cfRule>
    <cfRule type="expression" dxfId="40" priority="52" stopIfTrue="1">
      <formula>IF(OR(C$247=$P$246,C$247=$P$247),1,0)</formula>
    </cfRule>
  </conditionalFormatting>
  <conditionalFormatting sqref="B2:C2">
    <cfRule type="cellIs" dxfId="39" priority="50" operator="equal">
      <formula>FALSE</formula>
    </cfRule>
  </conditionalFormatting>
  <conditionalFormatting sqref="C56:M58">
    <cfRule type="expression" dxfId="38" priority="120">
      <formula>ISERROR(C56)</formula>
    </cfRule>
    <cfRule type="cellIs" dxfId="37" priority="121" operator="equal">
      <formula>C66</formula>
    </cfRule>
  </conditionalFormatting>
  <conditionalFormatting sqref="C756:M762">
    <cfRule type="expression" dxfId="36" priority="46">
      <formula>ISERROR(C756)</formula>
    </cfRule>
    <cfRule type="expression" dxfId="35" priority="47">
      <formula>OR(C$753=$P$752,C$753=$P$753)</formula>
    </cfRule>
  </conditionalFormatting>
  <conditionalFormatting sqref="C765:M771">
    <cfRule type="expression" dxfId="34" priority="28">
      <formula>ISERROR(C765)</formula>
    </cfRule>
    <cfRule type="expression" dxfId="33" priority="29">
      <formula>OR(C$753=$P$752,C$753=$P$753)</formula>
    </cfRule>
  </conditionalFormatting>
  <conditionalFormatting sqref="C765:M765">
    <cfRule type="expression" dxfId="32" priority="26">
      <formula>ISERROR(C765)</formula>
    </cfRule>
    <cfRule type="expression" dxfId="31" priority="27">
      <formula>OR(C$753=$P$752,C$753=$P$753)</formula>
    </cfRule>
  </conditionalFormatting>
  <conditionalFormatting sqref="C766:M770">
    <cfRule type="expression" dxfId="30" priority="24">
      <formula>ISERROR(C766)</formula>
    </cfRule>
    <cfRule type="expression" dxfId="29" priority="25">
      <formula>OR(C$753=$P$752,C$753=$P$753)</formula>
    </cfRule>
  </conditionalFormatting>
  <conditionalFormatting sqref="C771:M771">
    <cfRule type="expression" dxfId="28" priority="22">
      <formula>ISERROR(C771)</formula>
    </cfRule>
    <cfRule type="expression" dxfId="27" priority="23">
      <formula>OR(C$753=$P$752,C$753=$P$753)</formula>
    </cfRule>
  </conditionalFormatting>
  <conditionalFormatting sqref="C798:M803">
    <cfRule type="expression" dxfId="26" priority="20">
      <formula>ISERROR(C798)</formula>
    </cfRule>
    <cfRule type="expression" dxfId="25" priority="21">
      <formula>OR(C$753=$P$752,C$753=$P$753)</formula>
    </cfRule>
  </conditionalFormatting>
  <conditionalFormatting sqref="C806:M812">
    <cfRule type="expression" dxfId="24" priority="18">
      <formula>ISERROR(C806)</formula>
    </cfRule>
    <cfRule type="expression" dxfId="23" priority="19">
      <formula>OR(C$753=$P$752,C$753=$P$753)</formula>
    </cfRule>
  </conditionalFormatting>
  <conditionalFormatting sqref="C806:M812">
    <cfRule type="expression" dxfId="22" priority="16">
      <formula>ISERROR(C806)</formula>
    </cfRule>
    <cfRule type="expression" dxfId="21" priority="17">
      <formula>OR(C$753=$P$752,C$753=$P$753)</formula>
    </cfRule>
  </conditionalFormatting>
  <conditionalFormatting sqref="C807:M811">
    <cfRule type="expression" dxfId="20" priority="14">
      <formula>ISERROR(C807)</formula>
    </cfRule>
    <cfRule type="expression" dxfId="19" priority="15">
      <formula>OR(C$753=$P$752,C$753=$P$753)</formula>
    </cfRule>
  </conditionalFormatting>
  <conditionalFormatting sqref="C812:M812">
    <cfRule type="expression" dxfId="18" priority="12">
      <formula>ISERROR(C812)</formula>
    </cfRule>
    <cfRule type="expression" dxfId="17" priority="13">
      <formula>OR(C$753=$P$752,C$753=$P$753)</formula>
    </cfRule>
  </conditionalFormatting>
  <conditionalFormatting sqref="C797:M803">
    <cfRule type="expression" dxfId="16" priority="10">
      <formula>ISERROR(C797)</formula>
    </cfRule>
    <cfRule type="expression" dxfId="15" priority="11">
      <formula>OR(C$753=$P$752,C$753=$P$753)</formula>
    </cfRule>
  </conditionalFormatting>
  <conditionalFormatting sqref="C806:M812">
    <cfRule type="expression" dxfId="14" priority="8">
      <formula>ISERROR(C806)</formula>
    </cfRule>
    <cfRule type="expression" dxfId="13" priority="9">
      <formula>OR(C$753=$P$752,C$753=$P$753)</formula>
    </cfRule>
  </conditionalFormatting>
  <conditionalFormatting sqref="H806:H811">
    <cfRule type="expression" dxfId="12" priority="6">
      <formula>ISERROR(H806)</formula>
    </cfRule>
    <cfRule type="expression" dxfId="11" priority="7">
      <formula>OR(H$753=$P$752,H$753=$P$753)</formula>
    </cfRule>
  </conditionalFormatting>
  <conditionalFormatting sqref="C494:M495">
    <cfRule type="expression" dxfId="10" priority="3" stopIfTrue="1">
      <formula>ISERROR(C494)</formula>
    </cfRule>
    <cfRule type="expression" dxfId="9" priority="4" stopIfTrue="1">
      <formula>OR(C$492=$P$491,C$492=$P$492)</formula>
    </cfRule>
  </conditionalFormatting>
  <conditionalFormatting sqref="C492:M492">
    <cfRule type="cellIs" dxfId="8" priority="1" stopIfTrue="1" operator="equal">
      <formula>$P$491</formula>
    </cfRule>
    <cfRule type="cellIs" dxfId="7" priority="2" stopIfTrue="1" operator="equal">
      <formula>$P$492</formula>
    </cfRule>
  </conditionalFormatting>
  <dataValidations count="17">
    <dataValidation type="list" allowBlank="1" showInputMessage="1" showErrorMessage="1" sqref="A288:A296">
      <formula1>INDIRECT($A288 &amp; $Q288 &amp; "Int")</formula1>
    </dataValidation>
    <dataValidation type="list" allowBlank="1" showInputMessage="1" showErrorMessage="1" sqref="O752:O753">
      <formula1>$C$752:$M$752</formula1>
    </dataValidation>
    <dataValidation type="list" allowBlank="1" showInputMessage="1" showErrorMessage="1" sqref="O571:O572">
      <formula1>$C$571:$M$571</formula1>
    </dataValidation>
    <dataValidation type="list" allowBlank="1" showInputMessage="1" showErrorMessage="1" sqref="O531:O532">
      <formula1>$C$531:$M$531</formula1>
    </dataValidation>
    <dataValidation type="list" allowBlank="1" showInputMessage="1" showErrorMessage="1" sqref="O450:O451">
      <formula1>$C$450:$M$450</formula1>
    </dataValidation>
    <dataValidation type="list" allowBlank="1" showInputMessage="1" showErrorMessage="1" sqref="O398:O399">
      <formula1>$C$398:$M$398</formula1>
    </dataValidation>
    <dataValidation type="list" allowBlank="1" showInputMessage="1" showErrorMessage="1" sqref="O491:O492">
      <formula1>$C$491:$M$491</formula1>
    </dataValidation>
    <dataValidation type="list" allowBlank="1" showInputMessage="1" showErrorMessage="1" sqref="O348:O349">
      <formula1>$C$348:$M$348</formula1>
    </dataValidation>
    <dataValidation type="list" allowBlank="1" showInputMessage="1" showErrorMessage="1" sqref="O371:O372">
      <formula1>$C$371:$M$371</formula1>
    </dataValidation>
    <dataValidation type="list" allowBlank="1" showInputMessage="1" showErrorMessage="1" sqref="O246:O247">
      <formula1>$C$246:$M$246</formula1>
    </dataValidation>
    <dataValidation type="list" allowBlank="1" showInputMessage="1" showErrorMessage="1" sqref="O297:O298">
      <formula1>$C$297:$M$297</formula1>
    </dataValidation>
    <dataValidation type="list" allowBlank="1" showInputMessage="1" showErrorMessage="1" sqref="O204:O205">
      <formula1>$C$204:$M$204</formula1>
    </dataValidation>
    <dataValidation type="list" allowBlank="1" showInputMessage="1" showErrorMessage="1" sqref="O156:O157">
      <formula1>$C$156:$M$156</formula1>
    </dataValidation>
    <dataValidation type="list" allowBlank="1" showInputMessage="1" showErrorMessage="1" sqref="O104:O105">
      <formula1>$C$104:$M$104</formula1>
    </dataValidation>
    <dataValidation type="list" allowBlank="1" showInputMessage="1" showErrorMessage="1" sqref="O51:O52 O6:O7">
      <formula1>$C$6:$M$6</formula1>
    </dataValidation>
    <dataValidation type="list" allowBlank="1" showInputMessage="1" showErrorMessage="1" sqref="E1">
      <formula1>IntervalLookUp</formula1>
    </dataValidation>
    <dataValidation type="list" allowBlank="1" showInputMessage="1" showErrorMessage="1" sqref="T1">
      <formula1>"Display Int.,Don't Display Int."</formula1>
    </dataValidation>
  </dataValidations>
  <hyperlinks>
    <hyperlink ref="M2" r:id="rId1"/>
    <hyperlink ref="H46" r:id="rId2"/>
    <hyperlink ref="H47" r:id="rId3"/>
    <hyperlink ref="K285" r:id="rId4"/>
    <hyperlink ref="H388" r:id="rId5"/>
    <hyperlink ref="H389" r:id="rId6"/>
    <hyperlink ref="H444" r:id="rId7"/>
    <hyperlink ref="H445" r:id="rId8"/>
    <hyperlink ref="E861" r:id="rId9"/>
    <hyperlink ref="E862" r:id="rId10"/>
    <hyperlink ref="E863" r:id="rId11"/>
    <hyperlink ref="E864" r:id="rId12"/>
    <hyperlink ref="K485" r:id="rId13"/>
    <hyperlink ref="K567" r:id="rId14"/>
    <hyperlink ref="C875" r:id="rId15"/>
    <hyperlink ref="C876" r:id="rId16"/>
    <hyperlink ref="K606" r:id="rId17"/>
    <hyperlink ref="C881" r:id="rId18"/>
    <hyperlink ref="C882" r:id="rId19"/>
    <hyperlink ref="L646" r:id="rId20"/>
    <hyperlink ref="C890" r:id="rId21"/>
    <hyperlink ref="C891" r:id="rId22"/>
    <hyperlink ref="K287" r:id="rId23"/>
    <hyperlink ref="L748" r:id="rId24"/>
    <hyperlink ref="K284" r:id="rId25"/>
    <hyperlink ref="H98" r:id="rId26"/>
    <hyperlink ref="H99" r:id="rId27"/>
    <hyperlink ref="D832" r:id="rId28"/>
    <hyperlink ref="D831" r:id="rId29"/>
    <hyperlink ref="D830" r:id="rId30"/>
    <hyperlink ref="D829" r:id="rId31"/>
    <hyperlink ref="C854" r:id="rId32"/>
    <hyperlink ref="C853" r:id="rId33"/>
    <hyperlink ref="D849" r:id="rId34"/>
    <hyperlink ref="D848" r:id="rId35"/>
    <hyperlink ref="D847" r:id="rId36"/>
    <hyperlink ref="D846" r:id="rId37"/>
    <hyperlink ref="C842" r:id="rId38"/>
    <hyperlink ref="C841" r:id="rId39"/>
    <hyperlink ref="D825" r:id="rId40"/>
    <hyperlink ref="D824" r:id="rId41"/>
    <hyperlink ref="D823" r:id="rId42"/>
    <hyperlink ref="D822" r:id="rId43"/>
    <hyperlink ref="K816" r:id="rId44"/>
    <hyperlink ref="C895" r:id="rId45" display="http://cssr.berkeley.edu/ucb_childwelfare/C2M2.aspx"/>
    <hyperlink ref="C896" r:id="rId46" display="http://cssr.berkeley.edu/cwscmsreports/methodologies/default.aspx?report=C2M2"/>
    <hyperlink ref="C895:N895" r:id="rId47" display="http://cssr.berkeley.edu/ucb_childwelfare/Exits.aspx"/>
    <hyperlink ref="C896:N896" r:id="rId48" display="http://cssr.berkeley.edu/cwscmsreports/methodologies/default.aspx?report=Exits"/>
    <hyperlink ref="L702" r:id="rId49"/>
    <hyperlink ref="H200" r:id="rId50"/>
    <hyperlink ref="H240" r:id="rId51"/>
    <hyperlink ref="K526" r:id="rId52"/>
    <hyperlink ref="K526:O526" r:id="rId53" display="http://cssr.berkeley.edu/ucb_childwelfare/S2.aspx"/>
    <hyperlink ref="C876:N876" r:id="rId54" display="http://cssr.berkeley.edu/cwscmsreports/methodologies/default.aspx?report=P4"/>
    <hyperlink ref="C875:N875" r:id="rId55" display="http://cssr.berkeley.edu/ucb_childwelfare/P4.aspx"/>
    <hyperlink ref="L702:O702" r:id="rId56" display="http://cssr.berkeley.edu/ucb_childwelfare/P1.aspx"/>
    <hyperlink ref="L748:O748" r:id="rId57" display="http://cssr.berkeley.edu/ucb_childwelfare/P1.aspx"/>
    <hyperlink ref="K567:O567" r:id="rId58" display="http://cssr.berkeley.edu/ucb_childwelfare/P4.aspx"/>
    <hyperlink ref="C869" r:id="rId59"/>
    <hyperlink ref="C870" r:id="rId60"/>
    <hyperlink ref="C870:N870" r:id="rId61" display="http://cssr.berkeley.edu/cwscmsreports/methodologies/default.aspx?report=S2"/>
    <hyperlink ref="C869:N869" r:id="rId62" display="http://cssr.berkeley.edu/ucb_childwelfare/S2.aspx"/>
    <hyperlink ref="C890:N890" r:id="rId63" display="http://cssr.berkeley.edu/ucb_childwelfare/P1.aspx"/>
    <hyperlink ref="C891:N891" r:id="rId64" display="http://cssr.berkeley.edu/cwscmsreports/methodologies/default.aspx?report=P1"/>
  </hyperlinks>
  <printOptions horizontalCentered="1" verticalCentered="1"/>
  <pageMargins left="0.35" right="0.35" top="0.5" bottom="0.75" header="0.5" footer="0.5"/>
  <pageSetup scale="66" fitToHeight="0" orientation="landscape" r:id="rId65"/>
  <headerFooter alignWithMargins="0">
    <oddFooter>&amp;C&amp;"Gill Sans MT,Regular"&amp;12Page &amp;P of &amp;N</oddFooter>
  </headerFooter>
  <rowBreaks count="15" manualBreakCount="15">
    <brk id="47" max="14" man="1"/>
    <brk id="100" max="14" man="1"/>
    <brk id="151" max="14" man="1"/>
    <brk id="200" max="14" man="1"/>
    <brk id="285" max="14" man="1"/>
    <brk id="340" max="14" man="1"/>
    <brk id="389" max="14" man="1"/>
    <brk id="445" max="14" man="1"/>
    <brk id="526" max="14" man="1"/>
    <brk id="567" max="14" man="1"/>
    <brk id="646" max="14" man="1"/>
    <brk id="702" max="14" man="1"/>
    <brk id="748" max="14" man="1"/>
    <brk id="849" max="14" man="1"/>
    <brk id="870" max="14" man="1"/>
  </rowBreaks>
  <ignoredErrors>
    <ignoredError sqref="C333 M325 D331 C331 M331 C339 C329 D329 D339 N329 N339 M339 N333 N331 N325 M329 M335 M333 M327 N327 D335 C335 D333 D327 C327 N335" formula="1"/>
  </ignoredErrors>
  <drawing r:id="rId66"/>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1907</v>
      </c>
    </row>
    <row r="23" spans="1:8" x14ac:dyDescent="0.25">
      <c r="A23" t="s">
        <v>1904</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0.2</v>
      </c>
      <c r="C29" s="638">
        <v>0.5</v>
      </c>
      <c r="D29" s="638">
        <v>1</v>
      </c>
      <c r="E29" s="638">
        <v>1.5</v>
      </c>
      <c r="F29" s="638">
        <v>1.9</v>
      </c>
      <c r="G29" s="638">
        <v>2.2000000000000002</v>
      </c>
      <c r="H29" s="638">
        <v>2.4</v>
      </c>
    </row>
    <row r="30" spans="1:8" x14ac:dyDescent="0.25">
      <c r="A30" t="s">
        <v>486</v>
      </c>
      <c r="B30" s="638">
        <v>0.4</v>
      </c>
      <c r="C30" s="638">
        <v>0.4</v>
      </c>
      <c r="D30" s="638">
        <v>0.4</v>
      </c>
      <c r="E30" s="638">
        <v>0.4</v>
      </c>
      <c r="F30" s="638">
        <v>0.4</v>
      </c>
      <c r="G30" s="638">
        <v>0.8</v>
      </c>
      <c r="H30" s="638">
        <v>1.2</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t="s">
        <v>18</v>
      </c>
      <c r="C32" s="638">
        <v>5.6</v>
      </c>
      <c r="D32" s="638">
        <v>16.7</v>
      </c>
      <c r="E32" s="638">
        <v>16.7</v>
      </c>
      <c r="F32" s="638">
        <v>16.7</v>
      </c>
      <c r="G32" s="638">
        <v>16.7</v>
      </c>
      <c r="H32" s="638">
        <v>16.7</v>
      </c>
    </row>
    <row r="33" spans="1:8" x14ac:dyDescent="0.25">
      <c r="A33" t="s">
        <v>20</v>
      </c>
      <c r="B33" s="638">
        <v>0.5</v>
      </c>
      <c r="C33" s="638">
        <v>0.5</v>
      </c>
      <c r="D33" s="638">
        <v>1.1000000000000001</v>
      </c>
      <c r="E33" s="638">
        <v>1.1000000000000001</v>
      </c>
      <c r="F33" s="638">
        <v>1.1000000000000001</v>
      </c>
      <c r="G33" s="638">
        <v>1.1000000000000001</v>
      </c>
      <c r="H33" s="638">
        <v>1.1000000000000001</v>
      </c>
    </row>
    <row r="34" spans="1:8" x14ac:dyDescent="0.25">
      <c r="A34" t="s">
        <v>21</v>
      </c>
      <c r="B34" s="638" t="s">
        <v>18</v>
      </c>
      <c r="C34" s="638" t="s">
        <v>18</v>
      </c>
      <c r="D34" s="638" t="s">
        <v>18</v>
      </c>
      <c r="E34" s="638" t="s">
        <v>18</v>
      </c>
      <c r="F34" s="638" t="s">
        <v>18</v>
      </c>
      <c r="G34" s="638" t="s">
        <v>18</v>
      </c>
      <c r="H34" s="638" t="s">
        <v>18</v>
      </c>
    </row>
    <row r="35" spans="1:8" x14ac:dyDescent="0.25">
      <c r="A35" t="s">
        <v>22</v>
      </c>
      <c r="B35" s="638" t="s">
        <v>18</v>
      </c>
      <c r="C35" s="638" t="s">
        <v>18</v>
      </c>
      <c r="D35" s="638" t="s">
        <v>18</v>
      </c>
      <c r="E35" s="638" t="s">
        <v>18</v>
      </c>
      <c r="F35" s="638" t="s">
        <v>18</v>
      </c>
      <c r="G35" s="638" t="s">
        <v>18</v>
      </c>
      <c r="H35" s="638" t="s">
        <v>18</v>
      </c>
    </row>
    <row r="36" spans="1:8" x14ac:dyDescent="0.25">
      <c r="A36" t="s">
        <v>23</v>
      </c>
      <c r="B36" s="638" t="s">
        <v>18</v>
      </c>
      <c r="C36" s="638" t="s">
        <v>18</v>
      </c>
      <c r="D36" s="638" t="s">
        <v>18</v>
      </c>
      <c r="E36" s="638" t="s">
        <v>18</v>
      </c>
      <c r="F36" s="638" t="s">
        <v>18</v>
      </c>
      <c r="G36" s="638">
        <v>0.7</v>
      </c>
      <c r="H36" s="638">
        <v>0.7</v>
      </c>
    </row>
    <row r="37" spans="1:8" x14ac:dyDescent="0.25">
      <c r="A37" t="s">
        <v>24</v>
      </c>
      <c r="B37" s="638" t="s">
        <v>18</v>
      </c>
      <c r="C37" s="638" t="s">
        <v>18</v>
      </c>
      <c r="D37" s="638" t="s">
        <v>18</v>
      </c>
      <c r="E37" s="638" t="s">
        <v>18</v>
      </c>
      <c r="F37" s="638" t="s">
        <v>18</v>
      </c>
      <c r="G37" s="638" t="s">
        <v>18</v>
      </c>
      <c r="H37" s="638" t="s">
        <v>18</v>
      </c>
    </row>
    <row r="38" spans="1:8" x14ac:dyDescent="0.25">
      <c r="A38" t="s">
        <v>25</v>
      </c>
      <c r="B38" s="638">
        <v>0.8</v>
      </c>
      <c r="C38" s="638">
        <v>0.8</v>
      </c>
      <c r="D38" s="638">
        <v>0.8</v>
      </c>
      <c r="E38" s="638">
        <v>1.6</v>
      </c>
      <c r="F38" s="638">
        <v>2.4</v>
      </c>
      <c r="G38" s="638">
        <v>2.4</v>
      </c>
      <c r="H38" s="638">
        <v>3.2</v>
      </c>
    </row>
    <row r="39" spans="1:8" x14ac:dyDescent="0.25">
      <c r="A39" t="s">
        <v>26</v>
      </c>
      <c r="B39" s="638" t="s">
        <v>18</v>
      </c>
      <c r="C39" s="638" t="s">
        <v>18</v>
      </c>
      <c r="D39" s="638">
        <v>0.5</v>
      </c>
      <c r="E39" s="638">
        <v>0.8</v>
      </c>
      <c r="F39" s="638">
        <v>1</v>
      </c>
      <c r="G39" s="638">
        <v>1.3</v>
      </c>
      <c r="H39" s="638">
        <v>1.3</v>
      </c>
    </row>
    <row r="40" spans="1:8" x14ac:dyDescent="0.25">
      <c r="A40" t="s">
        <v>27</v>
      </c>
      <c r="B40" s="638">
        <v>5.3</v>
      </c>
      <c r="C40" s="638">
        <v>5.3</v>
      </c>
      <c r="D40" s="638">
        <v>5.3</v>
      </c>
      <c r="E40" s="638">
        <v>5.3</v>
      </c>
      <c r="F40" s="638">
        <v>5.3</v>
      </c>
      <c r="G40" s="638">
        <v>5.3</v>
      </c>
      <c r="H40" s="638">
        <v>5.3</v>
      </c>
    </row>
    <row r="41" spans="1:8" x14ac:dyDescent="0.25">
      <c r="A41" t="s">
        <v>28</v>
      </c>
      <c r="B41" s="638" t="s">
        <v>18</v>
      </c>
      <c r="C41" s="638" t="s">
        <v>18</v>
      </c>
      <c r="D41" s="638">
        <v>2.7</v>
      </c>
      <c r="E41" s="638">
        <v>4.0999999999999996</v>
      </c>
      <c r="F41" s="638">
        <v>4.0999999999999996</v>
      </c>
      <c r="G41" s="638">
        <v>4.0999999999999996</v>
      </c>
      <c r="H41" s="638">
        <v>4.0999999999999996</v>
      </c>
    </row>
    <row r="42" spans="1:8" x14ac:dyDescent="0.25">
      <c r="A42" t="s">
        <v>29</v>
      </c>
      <c r="B42" s="638" t="s">
        <v>18</v>
      </c>
      <c r="C42" s="638" t="s">
        <v>18</v>
      </c>
      <c r="D42" s="638">
        <v>0.7</v>
      </c>
      <c r="E42" s="638">
        <v>1.5</v>
      </c>
      <c r="F42" s="638">
        <v>1.5</v>
      </c>
      <c r="G42" s="638">
        <v>1.5</v>
      </c>
      <c r="H42" s="638">
        <v>2.2000000000000002</v>
      </c>
    </row>
    <row r="43" spans="1:8" x14ac:dyDescent="0.25">
      <c r="A43" t="s">
        <v>30</v>
      </c>
      <c r="B43" s="638" t="s">
        <v>18</v>
      </c>
      <c r="C43" s="638" t="s">
        <v>18</v>
      </c>
      <c r="D43" s="638" t="s">
        <v>18</v>
      </c>
      <c r="E43" s="638" t="s">
        <v>18</v>
      </c>
      <c r="F43" s="638" t="s">
        <v>18</v>
      </c>
      <c r="G43" s="638" t="s">
        <v>18</v>
      </c>
      <c r="H43" s="638" t="s">
        <v>18</v>
      </c>
    </row>
    <row r="44" spans="1:8" x14ac:dyDescent="0.25">
      <c r="A44" t="s">
        <v>31</v>
      </c>
      <c r="B44" s="638" t="s">
        <v>18</v>
      </c>
      <c r="C44" s="638" t="s">
        <v>18</v>
      </c>
      <c r="D44" s="638">
        <v>0.2</v>
      </c>
      <c r="E44" s="638">
        <v>0.2</v>
      </c>
      <c r="F44" s="638">
        <v>0.2</v>
      </c>
      <c r="G44" s="638">
        <v>0.2</v>
      </c>
      <c r="H44" s="638">
        <v>0.2</v>
      </c>
    </row>
    <row r="45" spans="1:8" x14ac:dyDescent="0.25">
      <c r="A45" t="s">
        <v>32</v>
      </c>
      <c r="B45" s="638" t="s">
        <v>18</v>
      </c>
      <c r="C45" s="638" t="s">
        <v>18</v>
      </c>
      <c r="D45" s="638" t="s">
        <v>18</v>
      </c>
      <c r="E45" s="638" t="s">
        <v>18</v>
      </c>
      <c r="F45" s="638" t="s">
        <v>18</v>
      </c>
      <c r="G45" s="638">
        <v>0.7</v>
      </c>
      <c r="H45" s="638">
        <v>0.7</v>
      </c>
    </row>
    <row r="46" spans="1:8" x14ac:dyDescent="0.25">
      <c r="A46" t="s">
        <v>33</v>
      </c>
      <c r="B46" s="638" t="s">
        <v>18</v>
      </c>
      <c r="C46" s="638" t="s">
        <v>18</v>
      </c>
      <c r="D46" s="638" t="s">
        <v>18</v>
      </c>
      <c r="E46" s="638" t="s">
        <v>18</v>
      </c>
      <c r="F46" s="638" t="s">
        <v>18</v>
      </c>
      <c r="G46" s="638" t="s">
        <v>18</v>
      </c>
      <c r="H46" s="638" t="s">
        <v>18</v>
      </c>
    </row>
    <row r="47" spans="1:8" x14ac:dyDescent="0.25">
      <c r="A47" t="s">
        <v>34</v>
      </c>
      <c r="B47" s="638" t="s">
        <v>18</v>
      </c>
      <c r="C47" s="638" t="s">
        <v>18</v>
      </c>
      <c r="D47" s="638" t="s">
        <v>18</v>
      </c>
      <c r="E47" s="638" t="s">
        <v>18</v>
      </c>
      <c r="F47" s="638" t="s">
        <v>18</v>
      </c>
      <c r="G47" s="638" t="s">
        <v>18</v>
      </c>
      <c r="H47" s="638" t="s">
        <v>18</v>
      </c>
    </row>
    <row r="48" spans="1:8" x14ac:dyDescent="0.25">
      <c r="A48" t="s">
        <v>35</v>
      </c>
      <c r="B48" s="638">
        <v>0.3</v>
      </c>
      <c r="C48" s="638">
        <v>0.6</v>
      </c>
      <c r="D48" s="638">
        <v>1.1000000000000001</v>
      </c>
      <c r="E48" s="638">
        <v>1.6</v>
      </c>
      <c r="F48" s="638">
        <v>2.1</v>
      </c>
      <c r="G48" s="638">
        <v>2.6</v>
      </c>
      <c r="H48" s="638">
        <v>3</v>
      </c>
    </row>
    <row r="49" spans="1:8" x14ac:dyDescent="0.25">
      <c r="A49" t="s">
        <v>36</v>
      </c>
      <c r="B49" s="638">
        <v>1</v>
      </c>
      <c r="C49" s="638">
        <v>1</v>
      </c>
      <c r="D49" s="638">
        <v>1</v>
      </c>
      <c r="E49" s="638">
        <v>1</v>
      </c>
      <c r="F49" s="638">
        <v>1.9</v>
      </c>
      <c r="G49" s="638">
        <v>1.9</v>
      </c>
      <c r="H49" s="638">
        <v>1.9</v>
      </c>
    </row>
    <row r="50" spans="1:8" x14ac:dyDescent="0.25">
      <c r="A50" t="s">
        <v>37</v>
      </c>
      <c r="B50" s="638" t="s">
        <v>18</v>
      </c>
      <c r="C50" s="638" t="s">
        <v>18</v>
      </c>
      <c r="D50" s="638" t="s">
        <v>18</v>
      </c>
      <c r="E50" s="638" t="s">
        <v>18</v>
      </c>
      <c r="F50" s="638" t="s">
        <v>18</v>
      </c>
      <c r="G50" s="638">
        <v>2.8</v>
      </c>
      <c r="H50" s="638">
        <v>2.8</v>
      </c>
    </row>
    <row r="51" spans="1:8" x14ac:dyDescent="0.25">
      <c r="A51" t="s">
        <v>38</v>
      </c>
      <c r="B51" s="638" t="s">
        <v>18</v>
      </c>
      <c r="C51" s="638" t="s">
        <v>18</v>
      </c>
      <c r="D51" s="638" t="s">
        <v>18</v>
      </c>
      <c r="E51" s="638" t="s">
        <v>18</v>
      </c>
      <c r="F51" s="638" t="s">
        <v>18</v>
      </c>
      <c r="G51" s="638" t="s">
        <v>18</v>
      </c>
      <c r="H51" s="638" t="s">
        <v>18</v>
      </c>
    </row>
    <row r="52" spans="1:8" x14ac:dyDescent="0.25">
      <c r="A52" t="s">
        <v>39</v>
      </c>
      <c r="B52" s="638">
        <v>1</v>
      </c>
      <c r="C52" s="638">
        <v>1</v>
      </c>
      <c r="D52" s="638">
        <v>2</v>
      </c>
      <c r="E52" s="638">
        <v>3</v>
      </c>
      <c r="F52" s="638">
        <v>5</v>
      </c>
      <c r="G52" s="638">
        <v>5.9</v>
      </c>
      <c r="H52" s="638">
        <v>6.9</v>
      </c>
    </row>
    <row r="53" spans="1:8" x14ac:dyDescent="0.25">
      <c r="A53" t="s">
        <v>40</v>
      </c>
      <c r="B53" s="638" t="s">
        <v>18</v>
      </c>
      <c r="C53" s="638" t="s">
        <v>18</v>
      </c>
      <c r="D53" s="638" t="s">
        <v>18</v>
      </c>
      <c r="E53" s="638">
        <v>0.8</v>
      </c>
      <c r="F53" s="638">
        <v>1.3</v>
      </c>
      <c r="G53" s="638">
        <v>2.1</v>
      </c>
      <c r="H53" s="638">
        <v>2.1</v>
      </c>
    </row>
    <row r="54" spans="1:8" x14ac:dyDescent="0.25">
      <c r="A54" t="s">
        <v>41</v>
      </c>
      <c r="B54" s="638" t="s">
        <v>18</v>
      </c>
      <c r="C54" s="638">
        <v>20</v>
      </c>
      <c r="D54" s="638">
        <v>20</v>
      </c>
      <c r="E54" s="638">
        <v>20</v>
      </c>
      <c r="F54" s="638">
        <v>20</v>
      </c>
      <c r="G54" s="638">
        <v>20</v>
      </c>
      <c r="H54" s="638">
        <v>20</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t="s">
        <v>18</v>
      </c>
      <c r="C56" s="638" t="s">
        <v>18</v>
      </c>
      <c r="D56" s="638" t="s">
        <v>18</v>
      </c>
      <c r="E56" s="638">
        <v>1.8</v>
      </c>
      <c r="F56" s="638">
        <v>1.8</v>
      </c>
      <c r="G56" s="638">
        <v>1.8</v>
      </c>
      <c r="H56" s="638">
        <v>1.8</v>
      </c>
    </row>
    <row r="57" spans="1:8" x14ac:dyDescent="0.25">
      <c r="A57" t="s">
        <v>44</v>
      </c>
      <c r="B57" s="638" t="s">
        <v>18</v>
      </c>
      <c r="C57" s="638" t="s">
        <v>18</v>
      </c>
      <c r="D57" s="638" t="s">
        <v>18</v>
      </c>
      <c r="E57" s="638" t="s">
        <v>18</v>
      </c>
      <c r="F57" s="638" t="s">
        <v>18</v>
      </c>
      <c r="G57" s="638" t="s">
        <v>18</v>
      </c>
      <c r="H57" s="638" t="s">
        <v>18</v>
      </c>
    </row>
    <row r="58" spans="1:8" x14ac:dyDescent="0.25">
      <c r="A58" t="s">
        <v>45</v>
      </c>
      <c r="B58" s="638" t="s">
        <v>18</v>
      </c>
      <c r="C58" s="638">
        <v>3.3</v>
      </c>
      <c r="D58" s="638">
        <v>3.3</v>
      </c>
      <c r="E58" s="638">
        <v>6.7</v>
      </c>
      <c r="F58" s="638">
        <v>6.7</v>
      </c>
      <c r="G58" s="638">
        <v>6.7</v>
      </c>
      <c r="H58" s="638">
        <v>6.7</v>
      </c>
    </row>
    <row r="59" spans="1:8" x14ac:dyDescent="0.25">
      <c r="A59" t="s">
        <v>46</v>
      </c>
      <c r="B59" s="638" t="s">
        <v>18</v>
      </c>
      <c r="C59" s="638">
        <v>0.6</v>
      </c>
      <c r="D59" s="638">
        <v>0.8</v>
      </c>
      <c r="E59" s="638">
        <v>1.7</v>
      </c>
      <c r="F59" s="638">
        <v>2.2999999999999998</v>
      </c>
      <c r="G59" s="638">
        <v>2.2999999999999998</v>
      </c>
      <c r="H59" s="638">
        <v>2.7</v>
      </c>
    </row>
    <row r="60" spans="1:8" x14ac:dyDescent="0.25">
      <c r="A60" t="s">
        <v>47</v>
      </c>
      <c r="B60" s="638" t="s">
        <v>18</v>
      </c>
      <c r="C60" s="638" t="s">
        <v>18</v>
      </c>
      <c r="D60" s="638" t="s">
        <v>18</v>
      </c>
      <c r="E60" s="638">
        <v>0.7</v>
      </c>
      <c r="F60" s="638">
        <v>0.7</v>
      </c>
      <c r="G60" s="638">
        <v>0.7</v>
      </c>
      <c r="H60" s="638">
        <v>0.7</v>
      </c>
    </row>
    <row r="61" spans="1:8" x14ac:dyDescent="0.25">
      <c r="A61" t="s">
        <v>48</v>
      </c>
      <c r="B61" s="638" t="s">
        <v>18</v>
      </c>
      <c r="C61" s="638" t="s">
        <v>18</v>
      </c>
      <c r="D61" s="638" t="s">
        <v>18</v>
      </c>
      <c r="E61" s="638" t="s">
        <v>18</v>
      </c>
      <c r="F61" s="638" t="s">
        <v>18</v>
      </c>
      <c r="G61" s="638" t="s">
        <v>18</v>
      </c>
      <c r="H61" s="638" t="s">
        <v>18</v>
      </c>
    </row>
    <row r="62" spans="1:8" x14ac:dyDescent="0.25">
      <c r="A62" t="s">
        <v>49</v>
      </c>
      <c r="B62" s="638">
        <v>0.2</v>
      </c>
      <c r="C62" s="638">
        <v>0.6</v>
      </c>
      <c r="D62" s="638">
        <v>1.6</v>
      </c>
      <c r="E62" s="638">
        <v>2.1</v>
      </c>
      <c r="F62" s="638">
        <v>2.5</v>
      </c>
      <c r="G62" s="638">
        <v>2.9</v>
      </c>
      <c r="H62" s="638">
        <v>3.2</v>
      </c>
    </row>
    <row r="63" spans="1:8" x14ac:dyDescent="0.25">
      <c r="A63" t="s">
        <v>50</v>
      </c>
      <c r="B63" s="638">
        <v>0.1</v>
      </c>
      <c r="C63" s="638">
        <v>0.3</v>
      </c>
      <c r="D63" s="638">
        <v>0.5</v>
      </c>
      <c r="E63" s="638">
        <v>0.7</v>
      </c>
      <c r="F63" s="638">
        <v>1</v>
      </c>
      <c r="G63" s="638">
        <v>1</v>
      </c>
      <c r="H63" s="638">
        <v>1</v>
      </c>
    </row>
    <row r="64" spans="1:8" x14ac:dyDescent="0.25">
      <c r="A64" t="s">
        <v>51</v>
      </c>
      <c r="B64" s="638" t="s">
        <v>18</v>
      </c>
      <c r="C64" s="638" t="s">
        <v>18</v>
      </c>
      <c r="D64" s="638" t="s">
        <v>18</v>
      </c>
      <c r="E64" s="638" t="s">
        <v>18</v>
      </c>
      <c r="F64" s="638" t="s">
        <v>18</v>
      </c>
      <c r="G64" s="638" t="s">
        <v>18</v>
      </c>
      <c r="H64" s="638" t="s">
        <v>18</v>
      </c>
    </row>
    <row r="65" spans="1:8" x14ac:dyDescent="0.25">
      <c r="A65" t="s">
        <v>52</v>
      </c>
      <c r="B65" s="638" t="s">
        <v>18</v>
      </c>
      <c r="C65" s="638">
        <v>0.2</v>
      </c>
      <c r="D65" s="638">
        <v>0.9</v>
      </c>
      <c r="E65" s="638">
        <v>1.4</v>
      </c>
      <c r="F65" s="638">
        <v>2.2000000000000002</v>
      </c>
      <c r="G65" s="638">
        <v>2.6</v>
      </c>
      <c r="H65" s="638">
        <v>2.7</v>
      </c>
    </row>
    <row r="66" spans="1:8" x14ac:dyDescent="0.25">
      <c r="A66" t="s">
        <v>53</v>
      </c>
      <c r="B66" s="638">
        <v>0.2</v>
      </c>
      <c r="C66" s="638">
        <v>0.4</v>
      </c>
      <c r="D66" s="638">
        <v>0.7</v>
      </c>
      <c r="E66" s="638">
        <v>1.2</v>
      </c>
      <c r="F66" s="638">
        <v>1.3</v>
      </c>
      <c r="G66" s="638">
        <v>1.3</v>
      </c>
      <c r="H66" s="638">
        <v>1.3</v>
      </c>
    </row>
    <row r="67" spans="1:8" x14ac:dyDescent="0.25">
      <c r="A67" t="s">
        <v>54</v>
      </c>
      <c r="B67" s="638" t="s">
        <v>18</v>
      </c>
      <c r="C67" s="638">
        <v>0.5</v>
      </c>
      <c r="D67" s="638">
        <v>2.4</v>
      </c>
      <c r="E67" s="638">
        <v>2.9</v>
      </c>
      <c r="F67" s="638">
        <v>3.3</v>
      </c>
      <c r="G67" s="638">
        <v>3.8</v>
      </c>
      <c r="H67" s="638">
        <v>3.8</v>
      </c>
    </row>
    <row r="68" spans="1:8" x14ac:dyDescent="0.25">
      <c r="A68" t="s">
        <v>55</v>
      </c>
      <c r="B68" s="638">
        <v>0.3</v>
      </c>
      <c r="C68" s="638">
        <v>0.6</v>
      </c>
      <c r="D68" s="638">
        <v>1.3</v>
      </c>
      <c r="E68" s="638">
        <v>1.3</v>
      </c>
      <c r="F68" s="638">
        <v>1.9</v>
      </c>
      <c r="G68" s="638">
        <v>1.9</v>
      </c>
      <c r="H68" s="638">
        <v>1.9</v>
      </c>
    </row>
    <row r="69" spans="1:8" x14ac:dyDescent="0.25">
      <c r="A69" t="s">
        <v>56</v>
      </c>
      <c r="B69" s="638" t="s">
        <v>18</v>
      </c>
      <c r="C69" s="638" t="s">
        <v>18</v>
      </c>
      <c r="D69" s="638">
        <v>1.8</v>
      </c>
      <c r="E69" s="638">
        <v>2.8</v>
      </c>
      <c r="F69" s="638">
        <v>2.8</v>
      </c>
      <c r="G69" s="638">
        <v>2.8</v>
      </c>
      <c r="H69" s="638">
        <v>2.8</v>
      </c>
    </row>
    <row r="70" spans="1:8" x14ac:dyDescent="0.25">
      <c r="A70" t="s">
        <v>57</v>
      </c>
      <c r="B70" s="638">
        <v>2.1</v>
      </c>
      <c r="C70" s="638">
        <v>2.1</v>
      </c>
      <c r="D70" s="638">
        <v>2.1</v>
      </c>
      <c r="E70" s="638">
        <v>4.2</v>
      </c>
      <c r="F70" s="638">
        <v>5.2</v>
      </c>
      <c r="G70" s="638">
        <v>5.2</v>
      </c>
      <c r="H70" s="638">
        <v>5.2</v>
      </c>
    </row>
    <row r="71" spans="1:8" x14ac:dyDescent="0.25">
      <c r="A71" t="s">
        <v>58</v>
      </c>
      <c r="B71" s="638" t="s">
        <v>18</v>
      </c>
      <c r="C71" s="638">
        <v>0.7</v>
      </c>
      <c r="D71" s="638">
        <v>1.4</v>
      </c>
      <c r="E71" s="638">
        <v>1.4</v>
      </c>
      <c r="F71" s="638">
        <v>2.1</v>
      </c>
      <c r="G71" s="638">
        <v>2.1</v>
      </c>
      <c r="H71" s="638">
        <v>2.8</v>
      </c>
    </row>
    <row r="72" spans="1:8" x14ac:dyDescent="0.25">
      <c r="A72" t="s">
        <v>59</v>
      </c>
      <c r="B72" s="638">
        <v>0.5</v>
      </c>
      <c r="C72" s="638">
        <v>0.8</v>
      </c>
      <c r="D72" s="638">
        <v>1.5</v>
      </c>
      <c r="E72" s="638">
        <v>2</v>
      </c>
      <c r="F72" s="638">
        <v>2.5</v>
      </c>
      <c r="G72" s="638">
        <v>2.8</v>
      </c>
      <c r="H72" s="638">
        <v>2.8</v>
      </c>
    </row>
    <row r="73" spans="1:8" x14ac:dyDescent="0.25">
      <c r="A73" t="s">
        <v>60</v>
      </c>
      <c r="B73" s="638">
        <v>1.1000000000000001</v>
      </c>
      <c r="C73" s="638">
        <v>2.2999999999999998</v>
      </c>
      <c r="D73" s="638">
        <v>3.4</v>
      </c>
      <c r="E73" s="638">
        <v>4.5999999999999996</v>
      </c>
      <c r="F73" s="638">
        <v>5.7</v>
      </c>
      <c r="G73" s="638">
        <v>5.7</v>
      </c>
      <c r="H73" s="638">
        <v>5.7</v>
      </c>
    </row>
    <row r="74" spans="1:8" x14ac:dyDescent="0.25">
      <c r="A74" t="s">
        <v>61</v>
      </c>
      <c r="B74" s="638" t="s">
        <v>18</v>
      </c>
      <c r="C74" s="638" t="s">
        <v>18</v>
      </c>
      <c r="D74" s="638" t="s">
        <v>18</v>
      </c>
      <c r="E74" s="638" t="s">
        <v>18</v>
      </c>
      <c r="F74" s="638">
        <v>0.6</v>
      </c>
      <c r="G74" s="638">
        <v>0.6</v>
      </c>
      <c r="H74" s="638">
        <v>0.6</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t="s">
        <v>18</v>
      </c>
      <c r="C76" s="638" t="s">
        <v>18</v>
      </c>
      <c r="D76" s="638" t="s">
        <v>18</v>
      </c>
      <c r="E76" s="638" t="s">
        <v>18</v>
      </c>
      <c r="F76" s="638" t="s">
        <v>18</v>
      </c>
      <c r="G76" s="638" t="s">
        <v>18</v>
      </c>
      <c r="H76" s="638" t="s">
        <v>18</v>
      </c>
    </row>
    <row r="77" spans="1:8" x14ac:dyDescent="0.25">
      <c r="A77" t="s">
        <v>64</v>
      </c>
      <c r="B77" s="638" t="s">
        <v>18</v>
      </c>
      <c r="C77" s="638" t="s">
        <v>18</v>
      </c>
      <c r="D77" s="638" t="s">
        <v>18</v>
      </c>
      <c r="E77" s="638">
        <v>1.4</v>
      </c>
      <c r="F77" s="638">
        <v>2.1</v>
      </c>
      <c r="G77" s="638">
        <v>2.9</v>
      </c>
      <c r="H77" s="638">
        <v>3.6</v>
      </c>
    </row>
    <row r="78" spans="1:8" x14ac:dyDescent="0.25">
      <c r="A78" t="s">
        <v>65</v>
      </c>
      <c r="B78" s="638" t="s">
        <v>18</v>
      </c>
      <c r="C78" s="638" t="s">
        <v>18</v>
      </c>
      <c r="D78" s="638">
        <v>0.7</v>
      </c>
      <c r="E78" s="638">
        <v>0.7</v>
      </c>
      <c r="F78" s="638">
        <v>1.4</v>
      </c>
      <c r="G78" s="638">
        <v>1.4</v>
      </c>
      <c r="H78" s="638">
        <v>1.4</v>
      </c>
    </row>
    <row r="79" spans="1:8" x14ac:dyDescent="0.25">
      <c r="A79" t="s">
        <v>66</v>
      </c>
      <c r="B79" s="638">
        <v>0.4</v>
      </c>
      <c r="C79" s="638">
        <v>0.9</v>
      </c>
      <c r="D79" s="638">
        <v>0.9</v>
      </c>
      <c r="E79" s="638">
        <v>1.3</v>
      </c>
      <c r="F79" s="638">
        <v>1.7</v>
      </c>
      <c r="G79" s="638">
        <v>2.6</v>
      </c>
      <c r="H79" s="638">
        <v>3</v>
      </c>
    </row>
    <row r="80" spans="1:8" x14ac:dyDescent="0.25">
      <c r="A80" t="s">
        <v>67</v>
      </c>
      <c r="B80" s="638" t="s">
        <v>18</v>
      </c>
      <c r="C80" s="638" t="s">
        <v>18</v>
      </c>
      <c r="D80" s="638" t="s">
        <v>18</v>
      </c>
      <c r="E80" s="638" t="s">
        <v>18</v>
      </c>
      <c r="F80" s="638" t="s">
        <v>18</v>
      </c>
      <c r="G80" s="638">
        <v>2.2999999999999998</v>
      </c>
      <c r="H80" s="638">
        <v>2.2999999999999998</v>
      </c>
    </row>
    <row r="81" spans="1:8" x14ac:dyDescent="0.25">
      <c r="A81" t="s">
        <v>68</v>
      </c>
      <c r="B81" s="638">
        <v>1</v>
      </c>
      <c r="C81" s="638">
        <v>1</v>
      </c>
      <c r="D81" s="638">
        <v>2</v>
      </c>
      <c r="E81" s="638">
        <v>2</v>
      </c>
      <c r="F81" s="638">
        <v>2</v>
      </c>
      <c r="G81" s="638">
        <v>2</v>
      </c>
      <c r="H81" s="638">
        <v>2.9</v>
      </c>
    </row>
    <row r="82" spans="1:8" x14ac:dyDescent="0.25">
      <c r="A82" t="s">
        <v>69</v>
      </c>
      <c r="B82" s="638" t="s">
        <v>18</v>
      </c>
      <c r="C82" s="638">
        <v>2.9</v>
      </c>
      <c r="D82" s="638">
        <v>2.9</v>
      </c>
      <c r="E82" s="638">
        <v>2.9</v>
      </c>
      <c r="F82" s="638">
        <v>2.9</v>
      </c>
      <c r="G82" s="638">
        <v>2.9</v>
      </c>
      <c r="H82" s="638">
        <v>2.9</v>
      </c>
    </row>
    <row r="83" spans="1:8" x14ac:dyDescent="0.25">
      <c r="A83" t="s">
        <v>70</v>
      </c>
      <c r="B83" s="638" t="s">
        <v>18</v>
      </c>
      <c r="C83" s="638">
        <v>0.3</v>
      </c>
      <c r="D83" s="638">
        <v>0.7</v>
      </c>
      <c r="E83" s="638">
        <v>1.7</v>
      </c>
      <c r="F83" s="638">
        <v>1.7</v>
      </c>
      <c r="G83" s="638">
        <v>2</v>
      </c>
      <c r="H83" s="638">
        <v>2</v>
      </c>
    </row>
    <row r="84" spans="1:8" x14ac:dyDescent="0.25">
      <c r="A84" t="s">
        <v>71</v>
      </c>
      <c r="B84" s="638" t="s">
        <v>18</v>
      </c>
      <c r="C84" s="638">
        <v>3.1</v>
      </c>
      <c r="D84" s="638">
        <v>3.1</v>
      </c>
      <c r="E84" s="638">
        <v>3.1</v>
      </c>
      <c r="F84" s="638">
        <v>3.1</v>
      </c>
      <c r="G84" s="638">
        <v>3.1</v>
      </c>
      <c r="H84" s="638">
        <v>3.1</v>
      </c>
    </row>
    <row r="85" spans="1:8" x14ac:dyDescent="0.25">
      <c r="A85" t="s">
        <v>72</v>
      </c>
      <c r="B85" s="638" t="s">
        <v>18</v>
      </c>
      <c r="C85" s="638" t="s">
        <v>18</v>
      </c>
      <c r="D85" s="638">
        <v>1</v>
      </c>
      <c r="E85" s="638">
        <v>2</v>
      </c>
      <c r="F85" s="638">
        <v>2.2999999999999998</v>
      </c>
      <c r="G85" s="638">
        <v>2.6</v>
      </c>
      <c r="H85" s="638">
        <v>2.9</v>
      </c>
    </row>
    <row r="86" spans="1:8" x14ac:dyDescent="0.25">
      <c r="A86" t="s">
        <v>73</v>
      </c>
      <c r="B86" s="638" t="s">
        <v>18</v>
      </c>
      <c r="C86" s="638" t="s">
        <v>18</v>
      </c>
      <c r="D86" s="638" t="s">
        <v>18</v>
      </c>
      <c r="E86" s="638">
        <v>1</v>
      </c>
      <c r="F86" s="638">
        <v>1</v>
      </c>
      <c r="G86" s="638">
        <v>1</v>
      </c>
      <c r="H86" s="638">
        <v>1</v>
      </c>
    </row>
    <row r="87" spans="1:8" x14ac:dyDescent="0.25">
      <c r="A87" t="s">
        <v>74</v>
      </c>
      <c r="B87" s="638" t="s">
        <v>18</v>
      </c>
      <c r="C87" s="638" t="s">
        <v>18</v>
      </c>
      <c r="D87" s="638" t="s">
        <v>18</v>
      </c>
      <c r="E87" s="638">
        <v>1.5</v>
      </c>
      <c r="F87" s="638">
        <v>1.5</v>
      </c>
      <c r="G87" s="638">
        <v>1.5</v>
      </c>
      <c r="H87" s="638">
        <v>1.5</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1988</v>
      </c>
    </row>
    <row r="105" spans="1:1" x14ac:dyDescent="0.25">
      <c r="A105" s="636">
        <v>42610.590104166666</v>
      </c>
    </row>
  </sheetData>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1907</v>
      </c>
    </row>
    <row r="23" spans="1:8" x14ac:dyDescent="0.25">
      <c r="A23" t="s">
        <v>1905</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0.5</v>
      </c>
      <c r="C29" s="638">
        <v>0.8</v>
      </c>
      <c r="D29" s="638">
        <v>1.1000000000000001</v>
      </c>
      <c r="E29" s="638">
        <v>1.3</v>
      </c>
      <c r="F29" s="638">
        <v>1.6</v>
      </c>
      <c r="G29" s="638">
        <v>1.9</v>
      </c>
      <c r="H29" s="638">
        <v>2.2000000000000002</v>
      </c>
    </row>
    <row r="30" spans="1:8" x14ac:dyDescent="0.25">
      <c r="A30" t="s">
        <v>486</v>
      </c>
      <c r="B30" s="638">
        <v>1.2</v>
      </c>
      <c r="C30" s="638">
        <v>1.2</v>
      </c>
      <c r="D30" s="638">
        <v>2</v>
      </c>
      <c r="E30" s="638">
        <v>2.4</v>
      </c>
      <c r="F30" s="638">
        <v>2.4</v>
      </c>
      <c r="G30" s="638">
        <v>3.6</v>
      </c>
      <c r="H30" s="638">
        <v>4.8</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v>5.6</v>
      </c>
      <c r="C32" s="638">
        <v>5.6</v>
      </c>
      <c r="D32" s="638">
        <v>5.6</v>
      </c>
      <c r="E32" s="638">
        <v>5.6</v>
      </c>
      <c r="F32" s="638">
        <v>5.6</v>
      </c>
      <c r="G32" s="638">
        <v>11.1</v>
      </c>
      <c r="H32" s="638">
        <v>11.1</v>
      </c>
    </row>
    <row r="33" spans="1:8" x14ac:dyDescent="0.25">
      <c r="A33" t="s">
        <v>20</v>
      </c>
      <c r="B33" s="638">
        <v>0.5</v>
      </c>
      <c r="C33" s="638">
        <v>0.5</v>
      </c>
      <c r="D33" s="638">
        <v>1.1000000000000001</v>
      </c>
      <c r="E33" s="638">
        <v>1.1000000000000001</v>
      </c>
      <c r="F33" s="638">
        <v>1.6</v>
      </c>
      <c r="G33" s="638">
        <v>1.6</v>
      </c>
      <c r="H33" s="638">
        <v>1.6</v>
      </c>
    </row>
    <row r="34" spans="1:8" x14ac:dyDescent="0.25">
      <c r="A34" t="s">
        <v>21</v>
      </c>
      <c r="B34" s="638" t="s">
        <v>18</v>
      </c>
      <c r="C34" s="638" t="s">
        <v>18</v>
      </c>
      <c r="D34" s="638" t="s">
        <v>18</v>
      </c>
      <c r="E34" s="638" t="s">
        <v>18</v>
      </c>
      <c r="F34" s="638" t="s">
        <v>18</v>
      </c>
      <c r="G34" s="638" t="s">
        <v>18</v>
      </c>
      <c r="H34" s="638" t="s">
        <v>18</v>
      </c>
    </row>
    <row r="35" spans="1:8" x14ac:dyDescent="0.25">
      <c r="A35" t="s">
        <v>22</v>
      </c>
      <c r="B35" s="638" t="s">
        <v>18</v>
      </c>
      <c r="C35" s="638" t="s">
        <v>18</v>
      </c>
      <c r="D35" s="638">
        <v>6.7</v>
      </c>
      <c r="E35" s="638">
        <v>6.7</v>
      </c>
      <c r="F35" s="638">
        <v>26.7</v>
      </c>
      <c r="G35" s="638">
        <v>40</v>
      </c>
      <c r="H35" s="638">
        <v>40</v>
      </c>
    </row>
    <row r="36" spans="1:8" x14ac:dyDescent="0.25">
      <c r="A36" t="s">
        <v>23</v>
      </c>
      <c r="B36" s="638" t="s">
        <v>18</v>
      </c>
      <c r="C36" s="638">
        <v>0.3</v>
      </c>
      <c r="D36" s="638">
        <v>0.3</v>
      </c>
      <c r="E36" s="638">
        <v>0.3</v>
      </c>
      <c r="F36" s="638">
        <v>1</v>
      </c>
      <c r="G36" s="638">
        <v>1.4</v>
      </c>
      <c r="H36" s="638">
        <v>2.1</v>
      </c>
    </row>
    <row r="37" spans="1:8" x14ac:dyDescent="0.25">
      <c r="A37" t="s">
        <v>24</v>
      </c>
      <c r="B37" s="638" t="s">
        <v>18</v>
      </c>
      <c r="C37" s="638" t="s">
        <v>18</v>
      </c>
      <c r="D37" s="638" t="s">
        <v>18</v>
      </c>
      <c r="E37" s="638" t="s">
        <v>18</v>
      </c>
      <c r="F37" s="638" t="s">
        <v>18</v>
      </c>
      <c r="G37" s="638">
        <v>2.2999999999999998</v>
      </c>
      <c r="H37" s="638">
        <v>2.2999999999999998</v>
      </c>
    </row>
    <row r="38" spans="1:8" x14ac:dyDescent="0.25">
      <c r="A38" t="s">
        <v>25</v>
      </c>
      <c r="B38" s="638" t="s">
        <v>18</v>
      </c>
      <c r="C38" s="638" t="s">
        <v>18</v>
      </c>
      <c r="D38" s="638">
        <v>0.8</v>
      </c>
      <c r="E38" s="638">
        <v>0.8</v>
      </c>
      <c r="F38" s="638">
        <v>0.8</v>
      </c>
      <c r="G38" s="638">
        <v>0.8</v>
      </c>
      <c r="H38" s="638">
        <v>0.8</v>
      </c>
    </row>
    <row r="39" spans="1:8" x14ac:dyDescent="0.25">
      <c r="A39" t="s">
        <v>26</v>
      </c>
      <c r="B39" s="638">
        <v>1.3</v>
      </c>
      <c r="C39" s="638">
        <v>1.5</v>
      </c>
      <c r="D39" s="638">
        <v>2</v>
      </c>
      <c r="E39" s="638">
        <v>2.6</v>
      </c>
      <c r="F39" s="638">
        <v>3.3</v>
      </c>
      <c r="G39" s="638">
        <v>4.3</v>
      </c>
      <c r="H39" s="638">
        <v>4.3</v>
      </c>
    </row>
    <row r="40" spans="1:8" x14ac:dyDescent="0.25">
      <c r="A40" t="s">
        <v>27</v>
      </c>
      <c r="B40" s="638" t="s">
        <v>18</v>
      </c>
      <c r="C40" s="638" t="s">
        <v>18</v>
      </c>
      <c r="D40" s="638" t="s">
        <v>18</v>
      </c>
      <c r="E40" s="638" t="s">
        <v>18</v>
      </c>
      <c r="F40" s="638">
        <v>5.3</v>
      </c>
      <c r="G40" s="638">
        <v>5.3</v>
      </c>
      <c r="H40" s="638">
        <v>5.3</v>
      </c>
    </row>
    <row r="41" spans="1:8" x14ac:dyDescent="0.25">
      <c r="A41" t="s">
        <v>28</v>
      </c>
      <c r="B41" s="638" t="s">
        <v>18</v>
      </c>
      <c r="C41" s="638" t="s">
        <v>18</v>
      </c>
      <c r="D41" s="638" t="s">
        <v>18</v>
      </c>
      <c r="E41" s="638" t="s">
        <v>18</v>
      </c>
      <c r="F41" s="638" t="s">
        <v>18</v>
      </c>
      <c r="G41" s="638" t="s">
        <v>18</v>
      </c>
      <c r="H41" s="638" t="s">
        <v>18</v>
      </c>
    </row>
    <row r="42" spans="1:8" x14ac:dyDescent="0.25">
      <c r="A42" t="s">
        <v>29</v>
      </c>
      <c r="B42" s="638" t="s">
        <v>18</v>
      </c>
      <c r="C42" s="638">
        <v>0.7</v>
      </c>
      <c r="D42" s="638">
        <v>0.7</v>
      </c>
      <c r="E42" s="638">
        <v>0.7</v>
      </c>
      <c r="F42" s="638">
        <v>0.7</v>
      </c>
      <c r="G42" s="638">
        <v>0.7</v>
      </c>
      <c r="H42" s="638">
        <v>1.5</v>
      </c>
    </row>
    <row r="43" spans="1:8" x14ac:dyDescent="0.25">
      <c r="A43" t="s">
        <v>30</v>
      </c>
      <c r="B43" s="638" t="s">
        <v>18</v>
      </c>
      <c r="C43" s="638" t="s">
        <v>18</v>
      </c>
      <c r="D43" s="638" t="s">
        <v>18</v>
      </c>
      <c r="E43" s="638" t="s">
        <v>18</v>
      </c>
      <c r="F43" s="638" t="s">
        <v>18</v>
      </c>
      <c r="G43" s="638" t="s">
        <v>18</v>
      </c>
      <c r="H43" s="638" t="s">
        <v>18</v>
      </c>
    </row>
    <row r="44" spans="1:8" x14ac:dyDescent="0.25">
      <c r="A44" t="s">
        <v>31</v>
      </c>
      <c r="B44" s="638" t="s">
        <v>18</v>
      </c>
      <c r="C44" s="638">
        <v>1.2</v>
      </c>
      <c r="D44" s="638">
        <v>1.2</v>
      </c>
      <c r="E44" s="638">
        <v>1.2</v>
      </c>
      <c r="F44" s="638">
        <v>1.2</v>
      </c>
      <c r="G44" s="638">
        <v>1.4</v>
      </c>
      <c r="H44" s="638">
        <v>1.4</v>
      </c>
    </row>
    <row r="45" spans="1:8" x14ac:dyDescent="0.25">
      <c r="A45" t="s">
        <v>32</v>
      </c>
      <c r="B45" s="638">
        <v>1.5</v>
      </c>
      <c r="C45" s="638">
        <v>3.6</v>
      </c>
      <c r="D45" s="638">
        <v>3.6</v>
      </c>
      <c r="E45" s="638">
        <v>4.4000000000000004</v>
      </c>
      <c r="F45" s="638">
        <v>4.4000000000000004</v>
      </c>
      <c r="G45" s="638">
        <v>4.4000000000000004</v>
      </c>
      <c r="H45" s="638">
        <v>4.4000000000000004</v>
      </c>
    </row>
    <row r="46" spans="1:8" x14ac:dyDescent="0.25">
      <c r="A46" t="s">
        <v>33</v>
      </c>
      <c r="B46" s="638" t="s">
        <v>18</v>
      </c>
      <c r="C46" s="638" t="s">
        <v>18</v>
      </c>
      <c r="D46" s="638" t="s">
        <v>18</v>
      </c>
      <c r="E46" s="638">
        <v>2.6</v>
      </c>
      <c r="F46" s="638">
        <v>2.6</v>
      </c>
      <c r="G46" s="638">
        <v>2.6</v>
      </c>
      <c r="H46" s="638">
        <v>2.6</v>
      </c>
    </row>
    <row r="47" spans="1:8" x14ac:dyDescent="0.25">
      <c r="A47" t="s">
        <v>34</v>
      </c>
      <c r="B47" s="638" t="s">
        <v>18</v>
      </c>
      <c r="C47" s="638" t="s">
        <v>18</v>
      </c>
      <c r="D47" s="638" t="s">
        <v>18</v>
      </c>
      <c r="E47" s="638" t="s">
        <v>18</v>
      </c>
      <c r="F47" s="638" t="s">
        <v>18</v>
      </c>
      <c r="G47" s="638" t="s">
        <v>18</v>
      </c>
      <c r="H47" s="638" t="s">
        <v>18</v>
      </c>
    </row>
    <row r="48" spans="1:8" x14ac:dyDescent="0.25">
      <c r="A48" t="s">
        <v>35</v>
      </c>
      <c r="B48" s="638">
        <v>0.3</v>
      </c>
      <c r="C48" s="638">
        <v>0.6</v>
      </c>
      <c r="D48" s="638">
        <v>0.8</v>
      </c>
      <c r="E48" s="638">
        <v>1</v>
      </c>
      <c r="F48" s="638">
        <v>1.2</v>
      </c>
      <c r="G48" s="638">
        <v>1.4</v>
      </c>
      <c r="H48" s="638">
        <v>1.6</v>
      </c>
    </row>
    <row r="49" spans="1:8" x14ac:dyDescent="0.25">
      <c r="A49" t="s">
        <v>36</v>
      </c>
      <c r="B49" s="638">
        <v>1</v>
      </c>
      <c r="C49" s="638">
        <v>1.9</v>
      </c>
      <c r="D49" s="638">
        <v>1.9</v>
      </c>
      <c r="E49" s="638">
        <v>1.9</v>
      </c>
      <c r="F49" s="638">
        <v>1.9</v>
      </c>
      <c r="G49" s="638">
        <v>1.9</v>
      </c>
      <c r="H49" s="638">
        <v>2.9</v>
      </c>
    </row>
    <row r="50" spans="1:8" x14ac:dyDescent="0.25">
      <c r="A50" t="s">
        <v>37</v>
      </c>
      <c r="B50" s="638" t="s">
        <v>18</v>
      </c>
      <c r="C50" s="638" t="s">
        <v>18</v>
      </c>
      <c r="D50" s="638" t="s">
        <v>18</v>
      </c>
      <c r="E50" s="638" t="s">
        <v>18</v>
      </c>
      <c r="F50" s="638" t="s">
        <v>18</v>
      </c>
      <c r="G50" s="638" t="s">
        <v>18</v>
      </c>
      <c r="H50" s="638" t="s">
        <v>18</v>
      </c>
    </row>
    <row r="51" spans="1:8" x14ac:dyDescent="0.25">
      <c r="A51" t="s">
        <v>38</v>
      </c>
      <c r="B51" s="638" t="s">
        <v>18</v>
      </c>
      <c r="C51" s="638" t="s">
        <v>18</v>
      </c>
      <c r="D51" s="638" t="s">
        <v>18</v>
      </c>
      <c r="E51" s="638" t="s">
        <v>18</v>
      </c>
      <c r="F51" s="638" t="s">
        <v>18</v>
      </c>
      <c r="G51" s="638" t="s">
        <v>18</v>
      </c>
      <c r="H51" s="638" t="s">
        <v>18</v>
      </c>
    </row>
    <row r="52" spans="1:8" x14ac:dyDescent="0.25">
      <c r="A52" t="s">
        <v>39</v>
      </c>
      <c r="B52" s="638">
        <v>1</v>
      </c>
      <c r="C52" s="638">
        <v>3</v>
      </c>
      <c r="D52" s="638">
        <v>3</v>
      </c>
      <c r="E52" s="638">
        <v>3</v>
      </c>
      <c r="F52" s="638">
        <v>3</v>
      </c>
      <c r="G52" s="638">
        <v>5</v>
      </c>
      <c r="H52" s="638">
        <v>5</v>
      </c>
    </row>
    <row r="53" spans="1:8" x14ac:dyDescent="0.25">
      <c r="A53" t="s">
        <v>40</v>
      </c>
      <c r="B53" s="638" t="s">
        <v>18</v>
      </c>
      <c r="C53" s="638" t="s">
        <v>18</v>
      </c>
      <c r="D53" s="638">
        <v>0.4</v>
      </c>
      <c r="E53" s="638">
        <v>0.4</v>
      </c>
      <c r="F53" s="638">
        <v>0.4</v>
      </c>
      <c r="G53" s="638">
        <v>1.3</v>
      </c>
      <c r="H53" s="638">
        <v>1.3</v>
      </c>
    </row>
    <row r="54" spans="1:8" x14ac:dyDescent="0.25">
      <c r="A54" t="s">
        <v>41</v>
      </c>
      <c r="B54" s="638" t="s">
        <v>18</v>
      </c>
      <c r="C54" s="638" t="s">
        <v>18</v>
      </c>
      <c r="D54" s="638" t="s">
        <v>18</v>
      </c>
      <c r="E54" s="638" t="s">
        <v>18</v>
      </c>
      <c r="F54" s="638" t="s">
        <v>18</v>
      </c>
      <c r="G54" s="638" t="s">
        <v>18</v>
      </c>
      <c r="H54" s="638" t="s">
        <v>18</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t="s">
        <v>18</v>
      </c>
      <c r="C56" s="638" t="s">
        <v>18</v>
      </c>
      <c r="D56" s="638" t="s">
        <v>18</v>
      </c>
      <c r="E56" s="638" t="s">
        <v>18</v>
      </c>
      <c r="F56" s="638" t="s">
        <v>18</v>
      </c>
      <c r="G56" s="638" t="s">
        <v>18</v>
      </c>
      <c r="H56" s="638">
        <v>0.9</v>
      </c>
    </row>
    <row r="57" spans="1:8" x14ac:dyDescent="0.25">
      <c r="A57" t="s">
        <v>44</v>
      </c>
      <c r="B57" s="638">
        <v>2.1</v>
      </c>
      <c r="C57" s="638">
        <v>2.1</v>
      </c>
      <c r="D57" s="638">
        <v>2.1</v>
      </c>
      <c r="E57" s="638">
        <v>2.1</v>
      </c>
      <c r="F57" s="638">
        <v>2.1</v>
      </c>
      <c r="G57" s="638">
        <v>2.1</v>
      </c>
      <c r="H57" s="638">
        <v>2.1</v>
      </c>
    </row>
    <row r="58" spans="1:8" x14ac:dyDescent="0.25">
      <c r="A58" t="s">
        <v>45</v>
      </c>
      <c r="B58" s="638" t="s">
        <v>18</v>
      </c>
      <c r="C58" s="638" t="s">
        <v>18</v>
      </c>
      <c r="D58" s="638" t="s">
        <v>18</v>
      </c>
      <c r="E58" s="638" t="s">
        <v>18</v>
      </c>
      <c r="F58" s="638" t="s">
        <v>18</v>
      </c>
      <c r="G58" s="638" t="s">
        <v>18</v>
      </c>
      <c r="H58" s="638" t="s">
        <v>18</v>
      </c>
    </row>
    <row r="59" spans="1:8" x14ac:dyDescent="0.25">
      <c r="A59" t="s">
        <v>46</v>
      </c>
      <c r="B59" s="638" t="s">
        <v>18</v>
      </c>
      <c r="C59" s="638">
        <v>0.4</v>
      </c>
      <c r="D59" s="638">
        <v>0.6</v>
      </c>
      <c r="E59" s="638">
        <v>0.6</v>
      </c>
      <c r="F59" s="638">
        <v>1</v>
      </c>
      <c r="G59" s="638">
        <v>1.5</v>
      </c>
      <c r="H59" s="638">
        <v>1.7</v>
      </c>
    </row>
    <row r="60" spans="1:8" x14ac:dyDescent="0.25">
      <c r="A60" t="s">
        <v>47</v>
      </c>
      <c r="B60" s="638" t="s">
        <v>18</v>
      </c>
      <c r="C60" s="638">
        <v>0.7</v>
      </c>
      <c r="D60" s="638">
        <v>0.7</v>
      </c>
      <c r="E60" s="638">
        <v>0.7</v>
      </c>
      <c r="F60" s="638">
        <v>1.4</v>
      </c>
      <c r="G60" s="638">
        <v>2.1</v>
      </c>
      <c r="H60" s="638">
        <v>2.8</v>
      </c>
    </row>
    <row r="61" spans="1:8" x14ac:dyDescent="0.25">
      <c r="A61" t="s">
        <v>48</v>
      </c>
      <c r="B61" s="638" t="s">
        <v>18</v>
      </c>
      <c r="C61" s="638" t="s">
        <v>18</v>
      </c>
      <c r="D61" s="638" t="s">
        <v>18</v>
      </c>
      <c r="E61" s="638" t="s">
        <v>18</v>
      </c>
      <c r="F61" s="638" t="s">
        <v>18</v>
      </c>
      <c r="G61" s="638" t="s">
        <v>18</v>
      </c>
      <c r="H61" s="638" t="s">
        <v>18</v>
      </c>
    </row>
    <row r="62" spans="1:8" x14ac:dyDescent="0.25">
      <c r="A62" t="s">
        <v>49</v>
      </c>
      <c r="B62" s="638">
        <v>0.5</v>
      </c>
      <c r="C62" s="638">
        <v>0.8</v>
      </c>
      <c r="D62" s="638">
        <v>1.4</v>
      </c>
      <c r="E62" s="638">
        <v>1.7</v>
      </c>
      <c r="F62" s="638">
        <v>2</v>
      </c>
      <c r="G62" s="638">
        <v>2.2000000000000002</v>
      </c>
      <c r="H62" s="638">
        <v>2.6</v>
      </c>
    </row>
    <row r="63" spans="1:8" x14ac:dyDescent="0.25">
      <c r="A63" t="s">
        <v>50</v>
      </c>
      <c r="B63" s="638">
        <v>0.1</v>
      </c>
      <c r="C63" s="638">
        <v>0.4</v>
      </c>
      <c r="D63" s="638">
        <v>0.7</v>
      </c>
      <c r="E63" s="638">
        <v>0.7</v>
      </c>
      <c r="F63" s="638">
        <v>0.8</v>
      </c>
      <c r="G63" s="638">
        <v>1.5</v>
      </c>
      <c r="H63" s="638">
        <v>1.9</v>
      </c>
    </row>
    <row r="64" spans="1:8" x14ac:dyDescent="0.25">
      <c r="A64" t="s">
        <v>51</v>
      </c>
      <c r="B64" s="638" t="s">
        <v>18</v>
      </c>
      <c r="C64" s="638" t="s">
        <v>18</v>
      </c>
      <c r="D64" s="638" t="s">
        <v>18</v>
      </c>
      <c r="E64" s="638" t="s">
        <v>18</v>
      </c>
      <c r="F64" s="638" t="s">
        <v>18</v>
      </c>
      <c r="G64" s="638" t="s">
        <v>18</v>
      </c>
      <c r="H64" s="638" t="s">
        <v>18</v>
      </c>
    </row>
    <row r="65" spans="1:8" x14ac:dyDescent="0.25">
      <c r="A65" t="s">
        <v>52</v>
      </c>
      <c r="B65" s="638">
        <v>1.1000000000000001</v>
      </c>
      <c r="C65" s="638">
        <v>1.3</v>
      </c>
      <c r="D65" s="638">
        <v>1.4</v>
      </c>
      <c r="E65" s="638">
        <v>1.5</v>
      </c>
      <c r="F65" s="638">
        <v>2.2999999999999998</v>
      </c>
      <c r="G65" s="638">
        <v>2.7</v>
      </c>
      <c r="H65" s="638">
        <v>3.3</v>
      </c>
    </row>
    <row r="66" spans="1:8" x14ac:dyDescent="0.25">
      <c r="A66" t="s">
        <v>53</v>
      </c>
      <c r="B66" s="638">
        <v>0.9</v>
      </c>
      <c r="C66" s="638">
        <v>1.1000000000000001</v>
      </c>
      <c r="D66" s="638">
        <v>1.4</v>
      </c>
      <c r="E66" s="638">
        <v>1.8</v>
      </c>
      <c r="F66" s="638">
        <v>1.8</v>
      </c>
      <c r="G66" s="638">
        <v>2</v>
      </c>
      <c r="H66" s="638">
        <v>2.1</v>
      </c>
    </row>
    <row r="67" spans="1:8" x14ac:dyDescent="0.25">
      <c r="A67" t="s">
        <v>54</v>
      </c>
      <c r="B67" s="638">
        <v>0.5</v>
      </c>
      <c r="C67" s="638">
        <v>3.3</v>
      </c>
      <c r="D67" s="638">
        <v>4.3</v>
      </c>
      <c r="E67" s="638">
        <v>4.3</v>
      </c>
      <c r="F67" s="638">
        <v>4.8</v>
      </c>
      <c r="G67" s="638">
        <v>4.8</v>
      </c>
      <c r="H67" s="638">
        <v>5.2</v>
      </c>
    </row>
    <row r="68" spans="1:8" x14ac:dyDescent="0.25">
      <c r="A68" t="s">
        <v>55</v>
      </c>
      <c r="B68" s="638" t="s">
        <v>18</v>
      </c>
      <c r="C68" s="638" t="s">
        <v>18</v>
      </c>
      <c r="D68" s="638">
        <v>0.3</v>
      </c>
      <c r="E68" s="638">
        <v>0.3</v>
      </c>
      <c r="F68" s="638">
        <v>0.3</v>
      </c>
      <c r="G68" s="638">
        <v>0.3</v>
      </c>
      <c r="H68" s="638">
        <v>1.3</v>
      </c>
    </row>
    <row r="69" spans="1:8" x14ac:dyDescent="0.25">
      <c r="A69" t="s">
        <v>56</v>
      </c>
      <c r="B69" s="638" t="s">
        <v>18</v>
      </c>
      <c r="C69" s="638">
        <v>0.9</v>
      </c>
      <c r="D69" s="638">
        <v>0.9</v>
      </c>
      <c r="E69" s="638">
        <v>0.9</v>
      </c>
      <c r="F69" s="638">
        <v>0.9</v>
      </c>
      <c r="G69" s="638">
        <v>0.9</v>
      </c>
      <c r="H69" s="638">
        <v>0.9</v>
      </c>
    </row>
    <row r="70" spans="1:8" x14ac:dyDescent="0.25">
      <c r="A70" t="s">
        <v>57</v>
      </c>
      <c r="B70" s="638">
        <v>2.1</v>
      </c>
      <c r="C70" s="638">
        <v>2.1</v>
      </c>
      <c r="D70" s="638">
        <v>2.1</v>
      </c>
      <c r="E70" s="638">
        <v>2.1</v>
      </c>
      <c r="F70" s="638">
        <v>2.1</v>
      </c>
      <c r="G70" s="638">
        <v>3.1</v>
      </c>
      <c r="H70" s="638">
        <v>3.1</v>
      </c>
    </row>
    <row r="71" spans="1:8" x14ac:dyDescent="0.25">
      <c r="A71" t="s">
        <v>58</v>
      </c>
      <c r="B71" s="638">
        <v>1.4</v>
      </c>
      <c r="C71" s="638">
        <v>2.1</v>
      </c>
      <c r="D71" s="638">
        <v>2.1</v>
      </c>
      <c r="E71" s="638">
        <v>2.1</v>
      </c>
      <c r="F71" s="638">
        <v>2.1</v>
      </c>
      <c r="G71" s="638">
        <v>2.8</v>
      </c>
      <c r="H71" s="638">
        <v>2.8</v>
      </c>
    </row>
    <row r="72" spans="1:8" x14ac:dyDescent="0.25">
      <c r="A72" t="s">
        <v>59</v>
      </c>
      <c r="B72" s="638">
        <v>2</v>
      </c>
      <c r="C72" s="638">
        <v>2.8</v>
      </c>
      <c r="D72" s="638">
        <v>3.5</v>
      </c>
      <c r="E72" s="638">
        <v>3.8</v>
      </c>
      <c r="F72" s="638">
        <v>4</v>
      </c>
      <c r="G72" s="638">
        <v>4.8</v>
      </c>
      <c r="H72" s="638">
        <v>4.8</v>
      </c>
    </row>
    <row r="73" spans="1:8" x14ac:dyDescent="0.25">
      <c r="A73" t="s">
        <v>60</v>
      </c>
      <c r="B73" s="638" t="s">
        <v>18</v>
      </c>
      <c r="C73" s="638" t="s">
        <v>18</v>
      </c>
      <c r="D73" s="638" t="s">
        <v>18</v>
      </c>
      <c r="E73" s="638">
        <v>2.2999999999999998</v>
      </c>
      <c r="F73" s="638">
        <v>2.2999999999999998</v>
      </c>
      <c r="G73" s="638">
        <v>3.4</v>
      </c>
      <c r="H73" s="638">
        <v>3.4</v>
      </c>
    </row>
    <row r="74" spans="1:8" x14ac:dyDescent="0.25">
      <c r="A74" t="s">
        <v>61</v>
      </c>
      <c r="B74" s="638">
        <v>0.6</v>
      </c>
      <c r="C74" s="638">
        <v>0.6</v>
      </c>
      <c r="D74" s="638">
        <v>0.6</v>
      </c>
      <c r="E74" s="638">
        <v>0.6</v>
      </c>
      <c r="F74" s="638">
        <v>0.6</v>
      </c>
      <c r="G74" s="638">
        <v>0.6</v>
      </c>
      <c r="H74" s="638">
        <v>1.2</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t="s">
        <v>18</v>
      </c>
      <c r="C76" s="638" t="s">
        <v>18</v>
      </c>
      <c r="D76" s="638" t="s">
        <v>18</v>
      </c>
      <c r="E76" s="638" t="s">
        <v>18</v>
      </c>
      <c r="F76" s="638" t="s">
        <v>18</v>
      </c>
      <c r="G76" s="638" t="s">
        <v>18</v>
      </c>
      <c r="H76" s="638" t="s">
        <v>18</v>
      </c>
    </row>
    <row r="77" spans="1:8" x14ac:dyDescent="0.25">
      <c r="A77" t="s">
        <v>64</v>
      </c>
      <c r="B77" s="638" t="s">
        <v>18</v>
      </c>
      <c r="C77" s="638">
        <v>2.1</v>
      </c>
      <c r="D77" s="638">
        <v>2.1</v>
      </c>
      <c r="E77" s="638">
        <v>2.9</v>
      </c>
      <c r="F77" s="638">
        <v>2.9</v>
      </c>
      <c r="G77" s="638">
        <v>4.3</v>
      </c>
      <c r="H77" s="638">
        <v>4.3</v>
      </c>
    </row>
    <row r="78" spans="1:8" x14ac:dyDescent="0.25">
      <c r="A78" t="s">
        <v>65</v>
      </c>
      <c r="B78" s="638" t="s">
        <v>18</v>
      </c>
      <c r="C78" s="638">
        <v>0.7</v>
      </c>
      <c r="D78" s="638">
        <v>0.7</v>
      </c>
      <c r="E78" s="638">
        <v>0.7</v>
      </c>
      <c r="F78" s="638">
        <v>0.7</v>
      </c>
      <c r="G78" s="638">
        <v>1.4</v>
      </c>
      <c r="H78" s="638">
        <v>1.4</v>
      </c>
    </row>
    <row r="79" spans="1:8" x14ac:dyDescent="0.25">
      <c r="A79" t="s">
        <v>66</v>
      </c>
      <c r="B79" s="638">
        <v>0.4</v>
      </c>
      <c r="C79" s="638">
        <v>1.3</v>
      </c>
      <c r="D79" s="638">
        <v>1.3</v>
      </c>
      <c r="E79" s="638">
        <v>1.3</v>
      </c>
      <c r="F79" s="638">
        <v>1.3</v>
      </c>
      <c r="G79" s="638">
        <v>1.7</v>
      </c>
      <c r="H79" s="638">
        <v>2.1</v>
      </c>
    </row>
    <row r="80" spans="1:8" x14ac:dyDescent="0.25">
      <c r="A80" t="s">
        <v>67</v>
      </c>
      <c r="B80" s="638" t="s">
        <v>18</v>
      </c>
      <c r="C80" s="638" t="s">
        <v>18</v>
      </c>
      <c r="D80" s="638" t="s">
        <v>18</v>
      </c>
      <c r="E80" s="638" t="s">
        <v>18</v>
      </c>
      <c r="F80" s="638" t="s">
        <v>18</v>
      </c>
      <c r="G80" s="638" t="s">
        <v>18</v>
      </c>
      <c r="H80" s="638" t="s">
        <v>18</v>
      </c>
    </row>
    <row r="81" spans="1:8" x14ac:dyDescent="0.25">
      <c r="A81" t="s">
        <v>68</v>
      </c>
      <c r="B81" s="638" t="s">
        <v>18</v>
      </c>
      <c r="C81" s="638">
        <v>1</v>
      </c>
      <c r="D81" s="638">
        <v>1</v>
      </c>
      <c r="E81" s="638">
        <v>1</v>
      </c>
      <c r="F81" s="638">
        <v>1</v>
      </c>
      <c r="G81" s="638">
        <v>1</v>
      </c>
      <c r="H81" s="638">
        <v>1</v>
      </c>
    </row>
    <row r="82" spans="1:8" x14ac:dyDescent="0.25">
      <c r="A82" t="s">
        <v>69</v>
      </c>
      <c r="B82" s="638" t="s">
        <v>18</v>
      </c>
      <c r="C82" s="638" t="s">
        <v>18</v>
      </c>
      <c r="D82" s="638" t="s">
        <v>18</v>
      </c>
      <c r="E82" s="638" t="s">
        <v>18</v>
      </c>
      <c r="F82" s="638" t="s">
        <v>18</v>
      </c>
      <c r="G82" s="638" t="s">
        <v>18</v>
      </c>
      <c r="H82" s="638" t="s">
        <v>18</v>
      </c>
    </row>
    <row r="83" spans="1:8" x14ac:dyDescent="0.25">
      <c r="A83" t="s">
        <v>70</v>
      </c>
      <c r="B83" s="638">
        <v>0.3</v>
      </c>
      <c r="C83" s="638">
        <v>0.3</v>
      </c>
      <c r="D83" s="638">
        <v>0.7</v>
      </c>
      <c r="E83" s="638">
        <v>0.7</v>
      </c>
      <c r="F83" s="638">
        <v>1</v>
      </c>
      <c r="G83" s="638">
        <v>1.3</v>
      </c>
      <c r="H83" s="638">
        <v>1.3</v>
      </c>
    </row>
    <row r="84" spans="1:8" x14ac:dyDescent="0.25">
      <c r="A84" t="s">
        <v>71</v>
      </c>
      <c r="B84" s="638" t="s">
        <v>18</v>
      </c>
      <c r="C84" s="638" t="s">
        <v>18</v>
      </c>
      <c r="D84" s="638" t="s">
        <v>18</v>
      </c>
      <c r="E84" s="638" t="s">
        <v>18</v>
      </c>
      <c r="F84" s="638" t="s">
        <v>18</v>
      </c>
      <c r="G84" s="638" t="s">
        <v>18</v>
      </c>
      <c r="H84" s="638" t="s">
        <v>18</v>
      </c>
    </row>
    <row r="85" spans="1:8" x14ac:dyDescent="0.25">
      <c r="A85" t="s">
        <v>72</v>
      </c>
      <c r="B85" s="638" t="s">
        <v>18</v>
      </c>
      <c r="C85" s="638" t="s">
        <v>18</v>
      </c>
      <c r="D85" s="638">
        <v>0.7</v>
      </c>
      <c r="E85" s="638">
        <v>0.7</v>
      </c>
      <c r="F85" s="638">
        <v>1</v>
      </c>
      <c r="G85" s="638">
        <v>1.3</v>
      </c>
      <c r="H85" s="638">
        <v>1.6</v>
      </c>
    </row>
    <row r="86" spans="1:8" x14ac:dyDescent="0.25">
      <c r="A86" t="s">
        <v>73</v>
      </c>
      <c r="B86" s="638" t="s">
        <v>18</v>
      </c>
      <c r="C86" s="638" t="s">
        <v>18</v>
      </c>
      <c r="D86" s="638">
        <v>1</v>
      </c>
      <c r="E86" s="638">
        <v>1</v>
      </c>
      <c r="F86" s="638">
        <v>1</v>
      </c>
      <c r="G86" s="638">
        <v>2</v>
      </c>
      <c r="H86" s="638">
        <v>2</v>
      </c>
    </row>
    <row r="87" spans="1:8" x14ac:dyDescent="0.25">
      <c r="A87" t="s">
        <v>74</v>
      </c>
      <c r="B87" s="638" t="s">
        <v>18</v>
      </c>
      <c r="C87" s="638" t="s">
        <v>18</v>
      </c>
      <c r="D87" s="638" t="s">
        <v>18</v>
      </c>
      <c r="E87" s="638" t="s">
        <v>18</v>
      </c>
      <c r="F87" s="638" t="s">
        <v>18</v>
      </c>
      <c r="G87" s="638" t="s">
        <v>18</v>
      </c>
      <c r="H87" s="638">
        <v>1.5</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1989</v>
      </c>
    </row>
    <row r="105" spans="1:1" x14ac:dyDescent="0.25">
      <c r="A105" s="636">
        <v>42610.590138888889</v>
      </c>
    </row>
  </sheetData>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1907</v>
      </c>
    </row>
    <row r="23" spans="1:8" x14ac:dyDescent="0.25">
      <c r="A23" t="s">
        <v>1906</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81.5</v>
      </c>
      <c r="C29" s="638">
        <v>74.400000000000006</v>
      </c>
      <c r="D29" s="638">
        <v>57.3</v>
      </c>
      <c r="E29" s="638">
        <v>41.4</v>
      </c>
      <c r="F29" s="638">
        <v>30.1</v>
      </c>
      <c r="G29" s="638">
        <v>23.7</v>
      </c>
      <c r="H29" s="638">
        <v>19</v>
      </c>
    </row>
    <row r="30" spans="1:8" x14ac:dyDescent="0.25">
      <c r="A30" t="s">
        <v>486</v>
      </c>
      <c r="B30" s="638">
        <v>76.8</v>
      </c>
      <c r="C30" s="638">
        <v>73.599999999999994</v>
      </c>
      <c r="D30" s="638">
        <v>66</v>
      </c>
      <c r="E30" s="638">
        <v>50.8</v>
      </c>
      <c r="F30" s="638">
        <v>44.8</v>
      </c>
      <c r="G30" s="638">
        <v>36.4</v>
      </c>
      <c r="H30" s="638">
        <v>30.8</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v>88.9</v>
      </c>
      <c r="C32" s="638">
        <v>83.3</v>
      </c>
      <c r="D32" s="638">
        <v>66.7</v>
      </c>
      <c r="E32" s="638">
        <v>55.6</v>
      </c>
      <c r="F32" s="638">
        <v>33.299999999999997</v>
      </c>
      <c r="G32" s="638">
        <v>27.8</v>
      </c>
      <c r="H32" s="638">
        <v>27.8</v>
      </c>
    </row>
    <row r="33" spans="1:8" x14ac:dyDescent="0.25">
      <c r="A33" t="s">
        <v>20</v>
      </c>
      <c r="B33" s="638">
        <v>82.7</v>
      </c>
      <c r="C33" s="638">
        <v>74.599999999999994</v>
      </c>
      <c r="D33" s="638">
        <v>51.4</v>
      </c>
      <c r="E33" s="638">
        <v>43.8</v>
      </c>
      <c r="F33" s="638">
        <v>32.4</v>
      </c>
      <c r="G33" s="638">
        <v>29.2</v>
      </c>
      <c r="H33" s="638">
        <v>23.8</v>
      </c>
    </row>
    <row r="34" spans="1:8" x14ac:dyDescent="0.25">
      <c r="A34" t="s">
        <v>21</v>
      </c>
      <c r="B34" s="638">
        <v>71.400000000000006</v>
      </c>
      <c r="C34" s="638">
        <v>62.9</v>
      </c>
      <c r="D34" s="638">
        <v>48.6</v>
      </c>
      <c r="E34" s="638">
        <v>31.4</v>
      </c>
      <c r="F34" s="638">
        <v>22.9</v>
      </c>
      <c r="G34" s="638">
        <v>22.9</v>
      </c>
      <c r="H34" s="638">
        <v>22.9</v>
      </c>
    </row>
    <row r="35" spans="1:8" x14ac:dyDescent="0.25">
      <c r="A35" t="s">
        <v>22</v>
      </c>
      <c r="B35" s="638">
        <v>66.7</v>
      </c>
      <c r="C35" s="638">
        <v>66.7</v>
      </c>
      <c r="D35" s="638">
        <v>60</v>
      </c>
      <c r="E35" s="638">
        <v>60</v>
      </c>
      <c r="F35" s="638">
        <v>40</v>
      </c>
      <c r="G35" s="638">
        <v>26.7</v>
      </c>
      <c r="H35" s="638">
        <v>26.7</v>
      </c>
    </row>
    <row r="36" spans="1:8" x14ac:dyDescent="0.25">
      <c r="A36" t="s">
        <v>23</v>
      </c>
      <c r="B36" s="638">
        <v>86.8</v>
      </c>
      <c r="C36" s="638">
        <v>79.900000000000006</v>
      </c>
      <c r="D36" s="638">
        <v>65.599999999999994</v>
      </c>
      <c r="E36" s="638">
        <v>55.9</v>
      </c>
      <c r="F36" s="638">
        <v>43.4</v>
      </c>
      <c r="G36" s="638">
        <v>33.299999999999997</v>
      </c>
      <c r="H36" s="638">
        <v>27.4</v>
      </c>
    </row>
    <row r="37" spans="1:8" x14ac:dyDescent="0.25">
      <c r="A37" t="s">
        <v>24</v>
      </c>
      <c r="B37" s="638">
        <v>79.5</v>
      </c>
      <c r="C37" s="638">
        <v>61.4</v>
      </c>
      <c r="D37" s="638">
        <v>50</v>
      </c>
      <c r="E37" s="638">
        <v>36.4</v>
      </c>
      <c r="F37" s="638">
        <v>9.1</v>
      </c>
      <c r="G37" s="638">
        <v>2.2999999999999998</v>
      </c>
      <c r="H37" s="638" t="s">
        <v>18</v>
      </c>
    </row>
    <row r="38" spans="1:8" x14ac:dyDescent="0.25">
      <c r="A38" t="s">
        <v>25</v>
      </c>
      <c r="B38" s="638">
        <v>83.2</v>
      </c>
      <c r="C38" s="638">
        <v>79.2</v>
      </c>
      <c r="D38" s="638">
        <v>66.400000000000006</v>
      </c>
      <c r="E38" s="638">
        <v>29.6</v>
      </c>
      <c r="F38" s="638">
        <v>21.6</v>
      </c>
      <c r="G38" s="638">
        <v>16.8</v>
      </c>
      <c r="H38" s="638">
        <v>13.6</v>
      </c>
    </row>
    <row r="39" spans="1:8" x14ac:dyDescent="0.25">
      <c r="A39" t="s">
        <v>26</v>
      </c>
      <c r="B39" s="638">
        <v>83.6</v>
      </c>
      <c r="C39" s="638">
        <v>79</v>
      </c>
      <c r="D39" s="638">
        <v>64.7</v>
      </c>
      <c r="E39" s="638">
        <v>46.5</v>
      </c>
      <c r="F39" s="638">
        <v>28.9</v>
      </c>
      <c r="G39" s="638">
        <v>21.7</v>
      </c>
      <c r="H39" s="638">
        <v>16.399999999999999</v>
      </c>
    </row>
    <row r="40" spans="1:8" x14ac:dyDescent="0.25">
      <c r="A40" t="s">
        <v>27</v>
      </c>
      <c r="B40" s="638">
        <v>68.400000000000006</v>
      </c>
      <c r="C40" s="638">
        <v>57.9</v>
      </c>
      <c r="D40" s="638">
        <v>42.1</v>
      </c>
      <c r="E40" s="638">
        <v>42.1</v>
      </c>
      <c r="F40" s="638">
        <v>31.6</v>
      </c>
      <c r="G40" s="638">
        <v>26.3</v>
      </c>
      <c r="H40" s="638">
        <v>26.3</v>
      </c>
    </row>
    <row r="41" spans="1:8" x14ac:dyDescent="0.25">
      <c r="A41" t="s">
        <v>28</v>
      </c>
      <c r="B41" s="638">
        <v>91.9</v>
      </c>
      <c r="C41" s="638">
        <v>89.2</v>
      </c>
      <c r="D41" s="638">
        <v>58.1</v>
      </c>
      <c r="E41" s="638">
        <v>41.9</v>
      </c>
      <c r="F41" s="638">
        <v>31.1</v>
      </c>
      <c r="G41" s="638">
        <v>24.3</v>
      </c>
      <c r="H41" s="638">
        <v>13.5</v>
      </c>
    </row>
    <row r="42" spans="1:8" x14ac:dyDescent="0.25">
      <c r="A42" t="s">
        <v>29</v>
      </c>
      <c r="B42" s="638">
        <v>80.099999999999994</v>
      </c>
      <c r="C42" s="638">
        <v>69.900000000000006</v>
      </c>
      <c r="D42" s="638">
        <v>58.1</v>
      </c>
      <c r="E42" s="638">
        <v>47.1</v>
      </c>
      <c r="F42" s="638">
        <v>32.4</v>
      </c>
      <c r="G42" s="638">
        <v>27.2</v>
      </c>
      <c r="H42" s="638">
        <v>21.3</v>
      </c>
    </row>
    <row r="43" spans="1:8" x14ac:dyDescent="0.25">
      <c r="A43" t="s">
        <v>30</v>
      </c>
      <c r="B43" s="638">
        <v>50</v>
      </c>
      <c r="C43" s="638">
        <v>50</v>
      </c>
      <c r="D43" s="638">
        <v>50</v>
      </c>
      <c r="E43" s="638">
        <v>50</v>
      </c>
      <c r="F43" s="638">
        <v>50</v>
      </c>
      <c r="G43" s="638" t="s">
        <v>18</v>
      </c>
      <c r="H43" s="638" t="s">
        <v>18</v>
      </c>
    </row>
    <row r="44" spans="1:8" x14ac:dyDescent="0.25">
      <c r="A44" t="s">
        <v>31</v>
      </c>
      <c r="B44" s="638">
        <v>90.5</v>
      </c>
      <c r="C44" s="638">
        <v>83.1</v>
      </c>
      <c r="D44" s="638">
        <v>62.9</v>
      </c>
      <c r="E44" s="638">
        <v>45.4</v>
      </c>
      <c r="F44" s="638">
        <v>26.4</v>
      </c>
      <c r="G44" s="638">
        <v>13.5</v>
      </c>
      <c r="H44" s="638">
        <v>12.1</v>
      </c>
    </row>
    <row r="45" spans="1:8" x14ac:dyDescent="0.25">
      <c r="A45" t="s">
        <v>32</v>
      </c>
      <c r="B45" s="638">
        <v>89.8</v>
      </c>
      <c r="C45" s="638">
        <v>86.9</v>
      </c>
      <c r="D45" s="638">
        <v>58.4</v>
      </c>
      <c r="E45" s="638">
        <v>38.700000000000003</v>
      </c>
      <c r="F45" s="638">
        <v>29.9</v>
      </c>
      <c r="G45" s="638">
        <v>18.2</v>
      </c>
      <c r="H45" s="638">
        <v>16.8</v>
      </c>
    </row>
    <row r="46" spans="1:8" x14ac:dyDescent="0.25">
      <c r="A46" t="s">
        <v>33</v>
      </c>
      <c r="B46" s="638">
        <v>97.4</v>
      </c>
      <c r="C46" s="638">
        <v>89.5</v>
      </c>
      <c r="D46" s="638">
        <v>86.8</v>
      </c>
      <c r="E46" s="638">
        <v>68.400000000000006</v>
      </c>
      <c r="F46" s="638">
        <v>60.5</v>
      </c>
      <c r="G46" s="638">
        <v>34.200000000000003</v>
      </c>
      <c r="H46" s="638">
        <v>23.7</v>
      </c>
    </row>
    <row r="47" spans="1:8" x14ac:dyDescent="0.25">
      <c r="A47" t="s">
        <v>34</v>
      </c>
      <c r="B47" s="638">
        <v>78.3</v>
      </c>
      <c r="C47" s="638">
        <v>78.3</v>
      </c>
      <c r="D47" s="638">
        <v>47.8</v>
      </c>
      <c r="E47" s="638">
        <v>39.1</v>
      </c>
      <c r="F47" s="638">
        <v>17.399999999999999</v>
      </c>
      <c r="G47" s="638">
        <v>8.6999999999999993</v>
      </c>
      <c r="H47" s="638">
        <v>4.3</v>
      </c>
    </row>
    <row r="48" spans="1:8" x14ac:dyDescent="0.25">
      <c r="A48" t="s">
        <v>35</v>
      </c>
      <c r="B48" s="638">
        <v>81.099999999999994</v>
      </c>
      <c r="C48" s="638">
        <v>71.099999999999994</v>
      </c>
      <c r="D48" s="638">
        <v>55</v>
      </c>
      <c r="E48" s="638">
        <v>41</v>
      </c>
      <c r="F48" s="638">
        <v>30.8</v>
      </c>
      <c r="G48" s="638">
        <v>26.1</v>
      </c>
      <c r="H48" s="638">
        <v>21.9</v>
      </c>
    </row>
    <row r="49" spans="1:8" x14ac:dyDescent="0.25">
      <c r="A49" t="s">
        <v>36</v>
      </c>
      <c r="B49" s="638">
        <v>78.8</v>
      </c>
      <c r="C49" s="638">
        <v>75</v>
      </c>
      <c r="D49" s="638">
        <v>53.8</v>
      </c>
      <c r="E49" s="638">
        <v>36.5</v>
      </c>
      <c r="F49" s="638">
        <v>25</v>
      </c>
      <c r="G49" s="638">
        <v>16.3</v>
      </c>
      <c r="H49" s="638">
        <v>15.4</v>
      </c>
    </row>
    <row r="50" spans="1:8" x14ac:dyDescent="0.25">
      <c r="A50" t="s">
        <v>37</v>
      </c>
      <c r="B50" s="638">
        <v>88.9</v>
      </c>
      <c r="C50" s="638">
        <v>77.8</v>
      </c>
      <c r="D50" s="638">
        <v>52.8</v>
      </c>
      <c r="E50" s="638">
        <v>44.4</v>
      </c>
      <c r="F50" s="638">
        <v>25</v>
      </c>
      <c r="G50" s="638">
        <v>8.3000000000000007</v>
      </c>
      <c r="H50" s="638">
        <v>8.3000000000000007</v>
      </c>
    </row>
    <row r="51" spans="1:8" x14ac:dyDescent="0.25">
      <c r="A51" t="s">
        <v>38</v>
      </c>
      <c r="B51" s="638">
        <v>88.9</v>
      </c>
      <c r="C51" s="638">
        <v>66.7</v>
      </c>
      <c r="D51" s="638">
        <v>11.1</v>
      </c>
      <c r="E51" s="638">
        <v>11.1</v>
      </c>
      <c r="F51" s="638">
        <v>11.1</v>
      </c>
      <c r="G51" s="638">
        <v>11.1</v>
      </c>
      <c r="H51" s="638">
        <v>11.1</v>
      </c>
    </row>
    <row r="52" spans="1:8" x14ac:dyDescent="0.25">
      <c r="A52" t="s">
        <v>39</v>
      </c>
      <c r="B52" s="638">
        <v>84.2</v>
      </c>
      <c r="C52" s="638">
        <v>78.2</v>
      </c>
      <c r="D52" s="638">
        <v>60.4</v>
      </c>
      <c r="E52" s="638">
        <v>36.6</v>
      </c>
      <c r="F52" s="638">
        <v>27.7</v>
      </c>
      <c r="G52" s="638">
        <v>18.8</v>
      </c>
      <c r="H52" s="638">
        <v>16.8</v>
      </c>
    </row>
    <row r="53" spans="1:8" x14ac:dyDescent="0.25">
      <c r="A53" t="s">
        <v>40</v>
      </c>
      <c r="B53" s="638">
        <v>75.3</v>
      </c>
      <c r="C53" s="638">
        <v>70.3</v>
      </c>
      <c r="D53" s="638">
        <v>46</v>
      </c>
      <c r="E53" s="638">
        <v>27.2</v>
      </c>
      <c r="F53" s="638">
        <v>15.9</v>
      </c>
      <c r="G53" s="638">
        <v>7.1</v>
      </c>
      <c r="H53" s="638">
        <v>7.1</v>
      </c>
    </row>
    <row r="54" spans="1:8" x14ac:dyDescent="0.25">
      <c r="A54" t="s">
        <v>41</v>
      </c>
      <c r="B54" s="638">
        <v>80</v>
      </c>
      <c r="C54" s="638">
        <v>40</v>
      </c>
      <c r="D54" s="638">
        <v>40</v>
      </c>
      <c r="E54" s="638" t="s">
        <v>18</v>
      </c>
      <c r="F54" s="638" t="s">
        <v>18</v>
      </c>
      <c r="G54" s="638" t="s">
        <v>18</v>
      </c>
      <c r="H54" s="638" t="s">
        <v>18</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v>98.2</v>
      </c>
      <c r="C56" s="638">
        <v>98.2</v>
      </c>
      <c r="D56" s="638">
        <v>86.5</v>
      </c>
      <c r="E56" s="638">
        <v>63.1</v>
      </c>
      <c r="F56" s="638">
        <v>45</v>
      </c>
      <c r="G56" s="638">
        <v>24.3</v>
      </c>
      <c r="H56" s="638">
        <v>17.100000000000001</v>
      </c>
    </row>
    <row r="57" spans="1:8" x14ac:dyDescent="0.25">
      <c r="A57" t="s">
        <v>44</v>
      </c>
      <c r="B57" s="638">
        <v>80.900000000000006</v>
      </c>
      <c r="C57" s="638">
        <v>78.7</v>
      </c>
      <c r="D57" s="638">
        <v>68.099999999999994</v>
      </c>
      <c r="E57" s="638">
        <v>46.8</v>
      </c>
      <c r="F57" s="638">
        <v>29.8</v>
      </c>
      <c r="G57" s="638">
        <v>23.4</v>
      </c>
      <c r="H57" s="638">
        <v>12.8</v>
      </c>
    </row>
    <row r="58" spans="1:8" x14ac:dyDescent="0.25">
      <c r="A58" t="s">
        <v>45</v>
      </c>
      <c r="B58" s="638">
        <v>96.7</v>
      </c>
      <c r="C58" s="638">
        <v>80</v>
      </c>
      <c r="D58" s="638">
        <v>66.7</v>
      </c>
      <c r="E58" s="638">
        <v>36.700000000000003</v>
      </c>
      <c r="F58" s="638">
        <v>23.3</v>
      </c>
      <c r="G58" s="638">
        <v>23.3</v>
      </c>
      <c r="H58" s="638">
        <v>20</v>
      </c>
    </row>
    <row r="59" spans="1:8" x14ac:dyDescent="0.25">
      <c r="A59" t="s">
        <v>46</v>
      </c>
      <c r="B59" s="638">
        <v>85.1</v>
      </c>
      <c r="C59" s="638">
        <v>78.8</v>
      </c>
      <c r="D59" s="638">
        <v>66.599999999999994</v>
      </c>
      <c r="E59" s="638">
        <v>50.6</v>
      </c>
      <c r="F59" s="638">
        <v>32.200000000000003</v>
      </c>
      <c r="G59" s="638">
        <v>25.5</v>
      </c>
      <c r="H59" s="638">
        <v>17.8</v>
      </c>
    </row>
    <row r="60" spans="1:8" x14ac:dyDescent="0.25">
      <c r="A60" t="s">
        <v>47</v>
      </c>
      <c r="B60" s="638">
        <v>84.1</v>
      </c>
      <c r="C60" s="638">
        <v>69</v>
      </c>
      <c r="D60" s="638">
        <v>51.7</v>
      </c>
      <c r="E60" s="638">
        <v>37.9</v>
      </c>
      <c r="F60" s="638">
        <v>30.3</v>
      </c>
      <c r="G60" s="638">
        <v>24.1</v>
      </c>
      <c r="H60" s="638">
        <v>18.600000000000001</v>
      </c>
    </row>
    <row r="61" spans="1:8" x14ac:dyDescent="0.25">
      <c r="A61" t="s">
        <v>48</v>
      </c>
      <c r="B61" s="638">
        <v>100</v>
      </c>
      <c r="C61" s="638">
        <v>69.2</v>
      </c>
      <c r="D61" s="638">
        <v>30.8</v>
      </c>
      <c r="E61" s="638">
        <v>23.1</v>
      </c>
      <c r="F61" s="638">
        <v>23.1</v>
      </c>
      <c r="G61" s="638">
        <v>15.4</v>
      </c>
      <c r="H61" s="638">
        <v>15.4</v>
      </c>
    </row>
    <row r="62" spans="1:8" x14ac:dyDescent="0.25">
      <c r="A62" t="s">
        <v>49</v>
      </c>
      <c r="B62" s="638">
        <v>84.2</v>
      </c>
      <c r="C62" s="638">
        <v>78.5</v>
      </c>
      <c r="D62" s="638">
        <v>51.8</v>
      </c>
      <c r="E62" s="638">
        <v>37.200000000000003</v>
      </c>
      <c r="F62" s="638">
        <v>25.2</v>
      </c>
      <c r="G62" s="638">
        <v>20.2</v>
      </c>
      <c r="H62" s="638">
        <v>15.9</v>
      </c>
    </row>
    <row r="63" spans="1:8" x14ac:dyDescent="0.25">
      <c r="A63" t="s">
        <v>50</v>
      </c>
      <c r="B63" s="638">
        <v>63.7</v>
      </c>
      <c r="C63" s="638">
        <v>57.7</v>
      </c>
      <c r="D63" s="638">
        <v>42.3</v>
      </c>
      <c r="E63" s="638">
        <v>28</v>
      </c>
      <c r="F63" s="638">
        <v>19.5</v>
      </c>
      <c r="G63" s="638">
        <v>13.5</v>
      </c>
      <c r="H63" s="638">
        <v>10.7</v>
      </c>
    </row>
    <row r="64" spans="1:8" x14ac:dyDescent="0.25">
      <c r="A64" t="s">
        <v>51</v>
      </c>
      <c r="B64" s="638">
        <v>97.4</v>
      </c>
      <c r="C64" s="638">
        <v>86.8</v>
      </c>
      <c r="D64" s="638">
        <v>60.5</v>
      </c>
      <c r="E64" s="638">
        <v>36.799999999999997</v>
      </c>
      <c r="F64" s="638">
        <v>36.799999999999997</v>
      </c>
      <c r="G64" s="638">
        <v>26.3</v>
      </c>
      <c r="H64" s="638">
        <v>23.7</v>
      </c>
    </row>
    <row r="65" spans="1:8" x14ac:dyDescent="0.25">
      <c r="A65" t="s">
        <v>52</v>
      </c>
      <c r="B65" s="638">
        <v>85.2</v>
      </c>
      <c r="C65" s="638">
        <v>83.1</v>
      </c>
      <c r="D65" s="638">
        <v>65.7</v>
      </c>
      <c r="E65" s="638">
        <v>44.6</v>
      </c>
      <c r="F65" s="638">
        <v>33.799999999999997</v>
      </c>
      <c r="G65" s="638">
        <v>26.4</v>
      </c>
      <c r="H65" s="638">
        <v>19.899999999999999</v>
      </c>
    </row>
    <row r="66" spans="1:8" x14ac:dyDescent="0.25">
      <c r="A66" t="s">
        <v>53</v>
      </c>
      <c r="B66" s="638">
        <v>81.8</v>
      </c>
      <c r="C66" s="638">
        <v>72.599999999999994</v>
      </c>
      <c r="D66" s="638">
        <v>59.4</v>
      </c>
      <c r="E66" s="638">
        <v>42.9</v>
      </c>
      <c r="F66" s="638">
        <v>34</v>
      </c>
      <c r="G66" s="638">
        <v>28.7</v>
      </c>
      <c r="H66" s="638">
        <v>22.4</v>
      </c>
    </row>
    <row r="67" spans="1:8" x14ac:dyDescent="0.25">
      <c r="A67" t="s">
        <v>54</v>
      </c>
      <c r="B67" s="638">
        <v>85.2</v>
      </c>
      <c r="C67" s="638">
        <v>75.7</v>
      </c>
      <c r="D67" s="638">
        <v>58.6</v>
      </c>
      <c r="E67" s="638">
        <v>47.1</v>
      </c>
      <c r="F67" s="638">
        <v>33.799999999999997</v>
      </c>
      <c r="G67" s="638">
        <v>25.2</v>
      </c>
      <c r="H67" s="638">
        <v>20</v>
      </c>
    </row>
    <row r="68" spans="1:8" x14ac:dyDescent="0.25">
      <c r="A68" t="s">
        <v>55</v>
      </c>
      <c r="B68" s="638">
        <v>93.9</v>
      </c>
      <c r="C68" s="638">
        <v>90.7</v>
      </c>
      <c r="D68" s="638">
        <v>76.5</v>
      </c>
      <c r="E68" s="638">
        <v>58.2</v>
      </c>
      <c r="F68" s="638">
        <v>39.200000000000003</v>
      </c>
      <c r="G68" s="638">
        <v>30.5</v>
      </c>
      <c r="H68" s="638">
        <v>24.8</v>
      </c>
    </row>
    <row r="69" spans="1:8" x14ac:dyDescent="0.25">
      <c r="A69" t="s">
        <v>56</v>
      </c>
      <c r="B69" s="638">
        <v>92.7</v>
      </c>
      <c r="C69" s="638">
        <v>89</v>
      </c>
      <c r="D69" s="638">
        <v>64.2</v>
      </c>
      <c r="E69" s="638">
        <v>45</v>
      </c>
      <c r="F69" s="638">
        <v>27.5</v>
      </c>
      <c r="G69" s="638">
        <v>22</v>
      </c>
      <c r="H69" s="638">
        <v>15.6</v>
      </c>
    </row>
    <row r="70" spans="1:8" x14ac:dyDescent="0.25">
      <c r="A70" t="s">
        <v>57</v>
      </c>
      <c r="B70" s="638">
        <v>66.7</v>
      </c>
      <c r="C70" s="638">
        <v>60.4</v>
      </c>
      <c r="D70" s="638">
        <v>41.7</v>
      </c>
      <c r="E70" s="638">
        <v>21.9</v>
      </c>
      <c r="F70" s="638">
        <v>13.5</v>
      </c>
      <c r="G70" s="638">
        <v>11.5</v>
      </c>
      <c r="H70" s="638">
        <v>10.4</v>
      </c>
    </row>
    <row r="71" spans="1:8" x14ac:dyDescent="0.25">
      <c r="A71" t="s">
        <v>58</v>
      </c>
      <c r="B71" s="638">
        <v>80.7</v>
      </c>
      <c r="C71" s="638">
        <v>77.900000000000006</v>
      </c>
      <c r="D71" s="638">
        <v>64.8</v>
      </c>
      <c r="E71" s="638">
        <v>41.4</v>
      </c>
      <c r="F71" s="638">
        <v>30.3</v>
      </c>
      <c r="G71" s="638">
        <v>23.4</v>
      </c>
      <c r="H71" s="638">
        <v>17.899999999999999</v>
      </c>
    </row>
    <row r="72" spans="1:8" x14ac:dyDescent="0.25">
      <c r="A72" t="s">
        <v>59</v>
      </c>
      <c r="B72" s="638">
        <v>64.2</v>
      </c>
      <c r="C72" s="638">
        <v>60.4</v>
      </c>
      <c r="D72" s="638">
        <v>47.6</v>
      </c>
      <c r="E72" s="638">
        <v>33.799999999999997</v>
      </c>
      <c r="F72" s="638">
        <v>27.8</v>
      </c>
      <c r="G72" s="638">
        <v>23.8</v>
      </c>
      <c r="H72" s="638">
        <v>19.8</v>
      </c>
    </row>
    <row r="73" spans="1:8" x14ac:dyDescent="0.25">
      <c r="A73" t="s">
        <v>60</v>
      </c>
      <c r="B73" s="638">
        <v>89.7</v>
      </c>
      <c r="C73" s="638">
        <v>80.5</v>
      </c>
      <c r="D73" s="638">
        <v>69</v>
      </c>
      <c r="E73" s="638">
        <v>50.6</v>
      </c>
      <c r="F73" s="638">
        <v>28.7</v>
      </c>
      <c r="G73" s="638">
        <v>20.7</v>
      </c>
      <c r="H73" s="638">
        <v>17.2</v>
      </c>
    </row>
    <row r="74" spans="1:8" x14ac:dyDescent="0.25">
      <c r="A74" t="s">
        <v>61</v>
      </c>
      <c r="B74" s="638">
        <v>85.7</v>
      </c>
      <c r="C74" s="638">
        <v>77.599999999999994</v>
      </c>
      <c r="D74" s="638">
        <v>69.599999999999994</v>
      </c>
      <c r="E74" s="638">
        <v>62.1</v>
      </c>
      <c r="F74" s="638">
        <v>47.8</v>
      </c>
      <c r="G74" s="638">
        <v>34.200000000000003</v>
      </c>
      <c r="H74" s="638">
        <v>23.6</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v>77.099999999999994</v>
      </c>
      <c r="C76" s="638">
        <v>72.900000000000006</v>
      </c>
      <c r="D76" s="638">
        <v>39.6</v>
      </c>
      <c r="E76" s="638">
        <v>29.2</v>
      </c>
      <c r="F76" s="638">
        <v>12.5</v>
      </c>
      <c r="G76" s="638">
        <v>4.2</v>
      </c>
      <c r="H76" s="638">
        <v>2.1</v>
      </c>
    </row>
    <row r="77" spans="1:8" x14ac:dyDescent="0.25">
      <c r="A77" t="s">
        <v>64</v>
      </c>
      <c r="B77" s="638">
        <v>84.3</v>
      </c>
      <c r="C77" s="638">
        <v>75</v>
      </c>
      <c r="D77" s="638">
        <v>57.9</v>
      </c>
      <c r="E77" s="638">
        <v>40</v>
      </c>
      <c r="F77" s="638">
        <v>30.7</v>
      </c>
      <c r="G77" s="638">
        <v>23.6</v>
      </c>
      <c r="H77" s="638">
        <v>20</v>
      </c>
    </row>
    <row r="78" spans="1:8" x14ac:dyDescent="0.25">
      <c r="A78" t="s">
        <v>65</v>
      </c>
      <c r="B78" s="638">
        <v>85.8</v>
      </c>
      <c r="C78" s="638">
        <v>78</v>
      </c>
      <c r="D78" s="638">
        <v>61</v>
      </c>
      <c r="E78" s="638">
        <v>46.8</v>
      </c>
      <c r="F78" s="638">
        <v>44</v>
      </c>
      <c r="G78" s="638">
        <v>31.9</v>
      </c>
      <c r="H78" s="638">
        <v>27</v>
      </c>
    </row>
    <row r="79" spans="1:8" x14ac:dyDescent="0.25">
      <c r="A79" t="s">
        <v>66</v>
      </c>
      <c r="B79" s="638">
        <v>86</v>
      </c>
      <c r="C79" s="638">
        <v>82.1</v>
      </c>
      <c r="D79" s="638">
        <v>67.7</v>
      </c>
      <c r="E79" s="638">
        <v>44.3</v>
      </c>
      <c r="F79" s="638">
        <v>25.1</v>
      </c>
      <c r="G79" s="638">
        <v>20.9</v>
      </c>
      <c r="H79" s="638">
        <v>17.399999999999999</v>
      </c>
    </row>
    <row r="80" spans="1:8" x14ac:dyDescent="0.25">
      <c r="A80" t="s">
        <v>67</v>
      </c>
      <c r="B80" s="638">
        <v>88.6</v>
      </c>
      <c r="C80" s="638">
        <v>88.6</v>
      </c>
      <c r="D80" s="638">
        <v>63.6</v>
      </c>
      <c r="E80" s="638">
        <v>29.5</v>
      </c>
      <c r="F80" s="638">
        <v>15.9</v>
      </c>
      <c r="G80" s="638">
        <v>6.8</v>
      </c>
      <c r="H80" s="638">
        <v>6.8</v>
      </c>
    </row>
    <row r="81" spans="1:8" x14ac:dyDescent="0.25">
      <c r="A81" t="s">
        <v>68</v>
      </c>
      <c r="B81" s="638">
        <v>72.5</v>
      </c>
      <c r="C81" s="638">
        <v>57.8</v>
      </c>
      <c r="D81" s="638">
        <v>38.200000000000003</v>
      </c>
      <c r="E81" s="638">
        <v>25.5</v>
      </c>
      <c r="F81" s="638">
        <v>21.6</v>
      </c>
      <c r="G81" s="638">
        <v>16.7</v>
      </c>
      <c r="H81" s="638">
        <v>11.8</v>
      </c>
    </row>
    <row r="82" spans="1:8" x14ac:dyDescent="0.25">
      <c r="A82" t="s">
        <v>69</v>
      </c>
      <c r="B82" s="638">
        <v>88.2</v>
      </c>
      <c r="C82" s="638">
        <v>82.4</v>
      </c>
      <c r="D82" s="638">
        <v>58.8</v>
      </c>
      <c r="E82" s="638">
        <v>20.6</v>
      </c>
      <c r="F82" s="638">
        <v>8.8000000000000007</v>
      </c>
      <c r="G82" s="638">
        <v>8.8000000000000007</v>
      </c>
      <c r="H82" s="638">
        <v>8.8000000000000007</v>
      </c>
    </row>
    <row r="83" spans="1:8" x14ac:dyDescent="0.25">
      <c r="A83" t="s">
        <v>70</v>
      </c>
      <c r="B83" s="638">
        <v>80.5</v>
      </c>
      <c r="C83" s="638">
        <v>77.900000000000006</v>
      </c>
      <c r="D83" s="638">
        <v>60.1</v>
      </c>
      <c r="E83" s="638">
        <v>43.6</v>
      </c>
      <c r="F83" s="638">
        <v>31.9</v>
      </c>
      <c r="G83" s="638">
        <v>21.1</v>
      </c>
      <c r="H83" s="638">
        <v>14.4</v>
      </c>
    </row>
    <row r="84" spans="1:8" x14ac:dyDescent="0.25">
      <c r="A84" t="s">
        <v>71</v>
      </c>
      <c r="B84" s="638">
        <v>71.900000000000006</v>
      </c>
      <c r="C84" s="638">
        <v>53.1</v>
      </c>
      <c r="D84" s="638">
        <v>43.8</v>
      </c>
      <c r="E84" s="638">
        <v>12.5</v>
      </c>
      <c r="F84" s="638" t="s">
        <v>18</v>
      </c>
      <c r="G84" s="638" t="s">
        <v>18</v>
      </c>
      <c r="H84" s="638" t="s">
        <v>18</v>
      </c>
    </row>
    <row r="85" spans="1:8" x14ac:dyDescent="0.25">
      <c r="A85" t="s">
        <v>72</v>
      </c>
      <c r="B85" s="638">
        <v>74.3</v>
      </c>
      <c r="C85" s="638">
        <v>68.099999999999994</v>
      </c>
      <c r="D85" s="638">
        <v>48.5</v>
      </c>
      <c r="E85" s="638">
        <v>32.6</v>
      </c>
      <c r="F85" s="638">
        <v>25.4</v>
      </c>
      <c r="G85" s="638">
        <v>18.899999999999999</v>
      </c>
      <c r="H85" s="638">
        <v>11.1</v>
      </c>
    </row>
    <row r="86" spans="1:8" x14ac:dyDescent="0.25">
      <c r="A86" t="s">
        <v>73</v>
      </c>
      <c r="B86" s="638">
        <v>82.7</v>
      </c>
      <c r="C86" s="638">
        <v>79.599999999999994</v>
      </c>
      <c r="D86" s="638">
        <v>63.3</v>
      </c>
      <c r="E86" s="638">
        <v>44.9</v>
      </c>
      <c r="F86" s="638">
        <v>38.799999999999997</v>
      </c>
      <c r="G86" s="638">
        <v>33.700000000000003</v>
      </c>
      <c r="H86" s="638">
        <v>19.399999999999999</v>
      </c>
    </row>
    <row r="87" spans="1:8" x14ac:dyDescent="0.25">
      <c r="A87" t="s">
        <v>74</v>
      </c>
      <c r="B87" s="638">
        <v>69.099999999999994</v>
      </c>
      <c r="C87" s="638">
        <v>57.4</v>
      </c>
      <c r="D87" s="638">
        <v>44.1</v>
      </c>
      <c r="E87" s="638">
        <v>32.4</v>
      </c>
      <c r="F87" s="638">
        <v>29.4</v>
      </c>
      <c r="G87" s="638">
        <v>26.5</v>
      </c>
      <c r="H87" s="638">
        <v>23.5</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1990</v>
      </c>
    </row>
    <row r="105" spans="1:1" x14ac:dyDescent="0.25">
      <c r="A105" s="636">
        <v>42610.590173611112</v>
      </c>
    </row>
  </sheetData>
  <pageMargins left="0.7" right="0.7" top="0.75" bottom="0.75" header="0.3" footer="0.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1888</v>
      </c>
    </row>
    <row r="24" spans="1:8" x14ac:dyDescent="0.25">
      <c r="B24" s="638" t="s">
        <v>1889</v>
      </c>
    </row>
    <row r="25" spans="1:8" x14ac:dyDescent="0.25">
      <c r="B25" s="638" t="s">
        <v>1890</v>
      </c>
      <c r="C25" s="638" t="s">
        <v>1891</v>
      </c>
      <c r="D25" s="638" t="s">
        <v>1892</v>
      </c>
      <c r="E25" s="638" t="s">
        <v>1893</v>
      </c>
      <c r="F25" s="638" t="s">
        <v>1894</v>
      </c>
      <c r="G25" s="638" t="s">
        <v>1895</v>
      </c>
      <c r="H25" s="638" t="s">
        <v>1896</v>
      </c>
    </row>
    <row r="26" spans="1:8" x14ac:dyDescent="0.25">
      <c r="B26" s="638" t="s">
        <v>1857</v>
      </c>
      <c r="C26" s="638" t="s">
        <v>1857</v>
      </c>
      <c r="D26" s="638" t="s">
        <v>1857</v>
      </c>
      <c r="E26" s="638" t="s">
        <v>1857</v>
      </c>
      <c r="F26" s="638" t="s">
        <v>1857</v>
      </c>
      <c r="G26" s="638" t="s">
        <v>1857</v>
      </c>
      <c r="H26" s="638" t="s">
        <v>1857</v>
      </c>
    </row>
    <row r="27" spans="1:8" x14ac:dyDescent="0.25">
      <c r="A27" t="s">
        <v>484</v>
      </c>
    </row>
    <row r="28" spans="1:8" x14ac:dyDescent="0.25">
      <c r="A28" t="s">
        <v>485</v>
      </c>
      <c r="B28" s="638">
        <v>13.2</v>
      </c>
      <c r="C28" s="638">
        <v>19.2</v>
      </c>
      <c r="D28" s="638">
        <v>34.200000000000003</v>
      </c>
      <c r="E28" s="638">
        <v>46.4</v>
      </c>
      <c r="F28" s="638">
        <v>51.6</v>
      </c>
      <c r="G28" s="638">
        <v>52.7</v>
      </c>
      <c r="H28" s="638">
        <v>53.3</v>
      </c>
    </row>
    <row r="29" spans="1:8" x14ac:dyDescent="0.25">
      <c r="A29" t="s">
        <v>486</v>
      </c>
      <c r="B29" s="638">
        <v>19.5</v>
      </c>
      <c r="C29" s="638">
        <v>23.7</v>
      </c>
      <c r="D29" s="638">
        <v>31.6</v>
      </c>
      <c r="E29" s="638">
        <v>42.6</v>
      </c>
      <c r="F29" s="638">
        <v>45.1</v>
      </c>
      <c r="G29" s="638">
        <v>45.6</v>
      </c>
      <c r="H29" s="638">
        <v>45.6</v>
      </c>
    </row>
    <row r="30" spans="1:8" x14ac:dyDescent="0.25">
      <c r="A30" t="s">
        <v>487</v>
      </c>
      <c r="B30" s="638" t="s">
        <v>18</v>
      </c>
      <c r="C30" s="638" t="s">
        <v>18</v>
      </c>
      <c r="D30" s="638" t="s">
        <v>18</v>
      </c>
      <c r="E30" s="638" t="s">
        <v>18</v>
      </c>
      <c r="F30" s="638" t="s">
        <v>18</v>
      </c>
      <c r="G30" s="638" t="s">
        <v>18</v>
      </c>
      <c r="H30" s="638" t="s">
        <v>18</v>
      </c>
    </row>
    <row r="31" spans="1:8" x14ac:dyDescent="0.25">
      <c r="A31" t="s">
        <v>19</v>
      </c>
      <c r="B31" s="638">
        <v>4</v>
      </c>
      <c r="C31" s="638">
        <v>8</v>
      </c>
      <c r="D31" s="638">
        <v>8</v>
      </c>
      <c r="E31" s="638">
        <v>8</v>
      </c>
      <c r="F31" s="638">
        <v>8</v>
      </c>
      <c r="G31" s="638">
        <v>8</v>
      </c>
      <c r="H31" s="638">
        <v>8</v>
      </c>
    </row>
    <row r="32" spans="1:8" x14ac:dyDescent="0.25">
      <c r="A32" t="s">
        <v>20</v>
      </c>
      <c r="B32" s="638">
        <v>11.7</v>
      </c>
      <c r="C32" s="638">
        <v>19.5</v>
      </c>
      <c r="D32" s="638">
        <v>40.6</v>
      </c>
      <c r="E32" s="638">
        <v>50.4</v>
      </c>
      <c r="F32" s="638">
        <v>52.7</v>
      </c>
      <c r="G32" s="638">
        <v>53.1</v>
      </c>
      <c r="H32" s="638">
        <v>53.1</v>
      </c>
    </row>
    <row r="33" spans="1:8" x14ac:dyDescent="0.25">
      <c r="A33" t="s">
        <v>21</v>
      </c>
      <c r="B33" s="638">
        <v>20</v>
      </c>
      <c r="C33" s="638">
        <v>31.7</v>
      </c>
      <c r="D33" s="638">
        <v>43.3</v>
      </c>
      <c r="E33" s="638">
        <v>60</v>
      </c>
      <c r="F33" s="638">
        <v>63.3</v>
      </c>
      <c r="G33" s="638">
        <v>63.3</v>
      </c>
      <c r="H33" s="638">
        <v>63.3</v>
      </c>
    </row>
    <row r="34" spans="1:8" x14ac:dyDescent="0.25">
      <c r="A34" t="s">
        <v>22</v>
      </c>
      <c r="B34" s="638">
        <v>26.3</v>
      </c>
      <c r="C34" s="638">
        <v>26.3</v>
      </c>
      <c r="D34" s="638">
        <v>31.6</v>
      </c>
      <c r="E34" s="638">
        <v>31.6</v>
      </c>
      <c r="F34" s="638">
        <v>36.799999999999997</v>
      </c>
      <c r="G34" s="638">
        <v>36.799999999999997</v>
      </c>
      <c r="H34" s="638">
        <v>36.799999999999997</v>
      </c>
    </row>
    <row r="35" spans="1:8" x14ac:dyDescent="0.25">
      <c r="A35" t="s">
        <v>23</v>
      </c>
      <c r="B35" s="638">
        <v>11.7</v>
      </c>
      <c r="C35" s="638">
        <v>18.600000000000001</v>
      </c>
      <c r="D35" s="638">
        <v>32.299999999999997</v>
      </c>
      <c r="E35" s="638">
        <v>41.9</v>
      </c>
      <c r="F35" s="638">
        <v>47.7</v>
      </c>
      <c r="G35" s="638">
        <v>49.1</v>
      </c>
      <c r="H35" s="638">
        <v>49.7</v>
      </c>
    </row>
    <row r="36" spans="1:8" x14ac:dyDescent="0.25">
      <c r="A36" t="s">
        <v>24</v>
      </c>
      <c r="B36" s="638">
        <v>17.2</v>
      </c>
      <c r="C36" s="638">
        <v>31</v>
      </c>
      <c r="D36" s="638">
        <v>37.9</v>
      </c>
      <c r="E36" s="638">
        <v>43.1</v>
      </c>
      <c r="F36" s="638">
        <v>43.1</v>
      </c>
      <c r="G36" s="638">
        <v>43.1</v>
      </c>
      <c r="H36" s="638">
        <v>43.1</v>
      </c>
    </row>
    <row r="37" spans="1:8" x14ac:dyDescent="0.25">
      <c r="A37" t="s">
        <v>25</v>
      </c>
      <c r="B37" s="638">
        <v>15.5</v>
      </c>
      <c r="C37" s="638">
        <v>19.8</v>
      </c>
      <c r="D37" s="638">
        <v>36.4</v>
      </c>
      <c r="E37" s="638">
        <v>64.2</v>
      </c>
      <c r="F37" s="638">
        <v>67.900000000000006</v>
      </c>
      <c r="G37" s="638">
        <v>69</v>
      </c>
      <c r="H37" s="638">
        <v>69.5</v>
      </c>
    </row>
    <row r="38" spans="1:8" x14ac:dyDescent="0.25">
      <c r="A38" t="s">
        <v>26</v>
      </c>
      <c r="B38" s="638">
        <v>9.6999999999999993</v>
      </c>
      <c r="C38" s="638">
        <v>13.9</v>
      </c>
      <c r="D38" s="638">
        <v>26.5</v>
      </c>
      <c r="E38" s="638">
        <v>41.9</v>
      </c>
      <c r="F38" s="638">
        <v>48.2</v>
      </c>
      <c r="G38" s="638">
        <v>48.6</v>
      </c>
      <c r="H38" s="638">
        <v>48.6</v>
      </c>
    </row>
    <row r="39" spans="1:8" x14ac:dyDescent="0.25">
      <c r="A39" t="s">
        <v>27</v>
      </c>
      <c r="B39" s="638">
        <v>11.1</v>
      </c>
      <c r="C39" s="638">
        <v>15.6</v>
      </c>
      <c r="D39" s="638">
        <v>26.7</v>
      </c>
      <c r="E39" s="638">
        <v>35.6</v>
      </c>
      <c r="F39" s="638">
        <v>44.4</v>
      </c>
      <c r="G39" s="638">
        <v>44.4</v>
      </c>
      <c r="H39" s="638">
        <v>44.4</v>
      </c>
    </row>
    <row r="40" spans="1:8" x14ac:dyDescent="0.25">
      <c r="A40" t="s">
        <v>28</v>
      </c>
      <c r="B40" s="638">
        <v>12.8</v>
      </c>
      <c r="C40" s="638">
        <v>16.5</v>
      </c>
      <c r="D40" s="638">
        <v>35.299999999999997</v>
      </c>
      <c r="E40" s="638">
        <v>51.1</v>
      </c>
      <c r="F40" s="638">
        <v>54.1</v>
      </c>
      <c r="G40" s="638">
        <v>54.1</v>
      </c>
      <c r="H40" s="638">
        <v>54.1</v>
      </c>
    </row>
    <row r="41" spans="1:8" x14ac:dyDescent="0.25">
      <c r="A41" t="s">
        <v>29</v>
      </c>
      <c r="B41" s="638">
        <v>18.899999999999999</v>
      </c>
      <c r="C41" s="638">
        <v>27.4</v>
      </c>
      <c r="D41" s="638">
        <v>37.9</v>
      </c>
      <c r="E41" s="638">
        <v>45.8</v>
      </c>
      <c r="F41" s="638">
        <v>54.2</v>
      </c>
      <c r="G41" s="638">
        <v>54.2</v>
      </c>
      <c r="H41" s="638">
        <v>56.3</v>
      </c>
    </row>
    <row r="42" spans="1:8" x14ac:dyDescent="0.25">
      <c r="A42" t="s">
        <v>30</v>
      </c>
      <c r="B42" s="638">
        <v>11.1</v>
      </c>
      <c r="C42" s="638">
        <v>33.299999999999997</v>
      </c>
      <c r="D42" s="638">
        <v>33.299999999999997</v>
      </c>
      <c r="E42" s="638">
        <v>33.299999999999997</v>
      </c>
      <c r="F42" s="638">
        <v>33.299999999999997</v>
      </c>
      <c r="G42" s="638">
        <v>33.299999999999997</v>
      </c>
      <c r="H42" s="638">
        <v>33.299999999999997</v>
      </c>
    </row>
    <row r="43" spans="1:8" x14ac:dyDescent="0.25">
      <c r="A43" t="s">
        <v>31</v>
      </c>
      <c r="B43" s="638">
        <v>7.1</v>
      </c>
      <c r="C43" s="638">
        <v>12.4</v>
      </c>
      <c r="D43" s="638">
        <v>26.6</v>
      </c>
      <c r="E43" s="638">
        <v>37</v>
      </c>
      <c r="F43" s="638">
        <v>40.6</v>
      </c>
      <c r="G43" s="638">
        <v>42.2</v>
      </c>
      <c r="H43" s="638">
        <v>42.2</v>
      </c>
    </row>
    <row r="44" spans="1:8" x14ac:dyDescent="0.25">
      <c r="A44" t="s">
        <v>32</v>
      </c>
      <c r="B44" s="638">
        <v>7.2</v>
      </c>
      <c r="C44" s="638">
        <v>7.2</v>
      </c>
      <c r="D44" s="638">
        <v>31.1</v>
      </c>
      <c r="E44" s="638">
        <v>45.1</v>
      </c>
      <c r="F44" s="638">
        <v>47</v>
      </c>
      <c r="G44" s="638">
        <v>48.1</v>
      </c>
      <c r="H44" s="638">
        <v>48.1</v>
      </c>
    </row>
    <row r="45" spans="1:8" x14ac:dyDescent="0.25">
      <c r="A45" t="s">
        <v>33</v>
      </c>
      <c r="B45" s="638" t="s">
        <v>18</v>
      </c>
      <c r="C45" s="638">
        <v>4.7</v>
      </c>
      <c r="D45" s="638">
        <v>7</v>
      </c>
      <c r="E45" s="638">
        <v>18.600000000000001</v>
      </c>
      <c r="F45" s="638">
        <v>27.9</v>
      </c>
      <c r="G45" s="638">
        <v>37.200000000000003</v>
      </c>
      <c r="H45" s="638">
        <v>37.200000000000003</v>
      </c>
    </row>
    <row r="46" spans="1:8" x14ac:dyDescent="0.25">
      <c r="A46" t="s">
        <v>34</v>
      </c>
      <c r="B46" s="638">
        <v>19.100000000000001</v>
      </c>
      <c r="C46" s="638">
        <v>34</v>
      </c>
      <c r="D46" s="638">
        <v>59.6</v>
      </c>
      <c r="E46" s="638">
        <v>61.7</v>
      </c>
      <c r="F46" s="638">
        <v>68.099999999999994</v>
      </c>
      <c r="G46" s="638">
        <v>68.099999999999994</v>
      </c>
      <c r="H46" s="638">
        <v>70.2</v>
      </c>
    </row>
    <row r="47" spans="1:8" x14ac:dyDescent="0.25">
      <c r="A47" t="s">
        <v>35</v>
      </c>
      <c r="B47" s="638">
        <v>12.5</v>
      </c>
      <c r="C47" s="638">
        <v>20.3</v>
      </c>
      <c r="D47" s="638">
        <v>34.9</v>
      </c>
      <c r="E47" s="638">
        <v>46.7</v>
      </c>
      <c r="F47" s="638">
        <v>53.5</v>
      </c>
      <c r="G47" s="638">
        <v>55.1</v>
      </c>
      <c r="H47" s="638">
        <v>56</v>
      </c>
    </row>
    <row r="48" spans="1:8" x14ac:dyDescent="0.25">
      <c r="A48" t="s">
        <v>36</v>
      </c>
      <c r="B48" s="638">
        <v>28.6</v>
      </c>
      <c r="C48" s="638">
        <v>32.799999999999997</v>
      </c>
      <c r="D48" s="638">
        <v>46.9</v>
      </c>
      <c r="E48" s="638">
        <v>58.9</v>
      </c>
      <c r="F48" s="638">
        <v>63</v>
      </c>
      <c r="G48" s="638">
        <v>65.599999999999994</v>
      </c>
      <c r="H48" s="638">
        <v>65.599999999999994</v>
      </c>
    </row>
    <row r="49" spans="1:8" x14ac:dyDescent="0.25">
      <c r="A49" t="s">
        <v>37</v>
      </c>
      <c r="B49" s="638">
        <v>12.2</v>
      </c>
      <c r="C49" s="638">
        <v>22.4</v>
      </c>
      <c r="D49" s="638">
        <v>42.9</v>
      </c>
      <c r="E49" s="638">
        <v>53.1</v>
      </c>
      <c r="F49" s="638">
        <v>59.2</v>
      </c>
      <c r="G49" s="638">
        <v>59.2</v>
      </c>
      <c r="H49" s="638">
        <v>59.2</v>
      </c>
    </row>
    <row r="50" spans="1:8" x14ac:dyDescent="0.25">
      <c r="A50" t="s">
        <v>38</v>
      </c>
      <c r="B50" s="638">
        <v>9.5</v>
      </c>
      <c r="C50" s="638">
        <v>19</v>
      </c>
      <c r="D50" s="638">
        <v>42.9</v>
      </c>
      <c r="E50" s="638">
        <v>76.2</v>
      </c>
      <c r="F50" s="638">
        <v>76.2</v>
      </c>
      <c r="G50" s="638">
        <v>76.2</v>
      </c>
      <c r="H50" s="638">
        <v>76.2</v>
      </c>
    </row>
    <row r="51" spans="1:8" x14ac:dyDescent="0.25">
      <c r="A51" t="s">
        <v>39</v>
      </c>
      <c r="B51" s="638">
        <v>20.399999999999999</v>
      </c>
      <c r="C51" s="638">
        <v>25.4</v>
      </c>
      <c r="D51" s="638">
        <v>38.700000000000003</v>
      </c>
      <c r="E51" s="638">
        <v>59.9</v>
      </c>
      <c r="F51" s="638">
        <v>61.3</v>
      </c>
      <c r="G51" s="638">
        <v>62</v>
      </c>
      <c r="H51" s="638">
        <v>62</v>
      </c>
    </row>
    <row r="52" spans="1:8" x14ac:dyDescent="0.25">
      <c r="A52" t="s">
        <v>40</v>
      </c>
      <c r="B52" s="638">
        <v>16.2</v>
      </c>
      <c r="C52" s="638">
        <v>21.1</v>
      </c>
      <c r="D52" s="638">
        <v>40.6</v>
      </c>
      <c r="E52" s="638">
        <v>54</v>
      </c>
      <c r="F52" s="638">
        <v>62.2</v>
      </c>
      <c r="G52" s="638">
        <v>62.2</v>
      </c>
      <c r="H52" s="638">
        <v>62.2</v>
      </c>
    </row>
    <row r="53" spans="1:8" x14ac:dyDescent="0.25">
      <c r="A53" t="s">
        <v>41</v>
      </c>
      <c r="B53" s="638">
        <v>14.3</v>
      </c>
      <c r="C53" s="638">
        <v>14.3</v>
      </c>
      <c r="D53" s="638">
        <v>14.3</v>
      </c>
      <c r="E53" s="638">
        <v>42.9</v>
      </c>
      <c r="F53" s="638">
        <v>42.9</v>
      </c>
      <c r="G53" s="638">
        <v>42.9</v>
      </c>
      <c r="H53" s="638">
        <v>42.9</v>
      </c>
    </row>
    <row r="54" spans="1:8" x14ac:dyDescent="0.25">
      <c r="A54" t="s">
        <v>42</v>
      </c>
      <c r="B54" s="638" t="s">
        <v>18</v>
      </c>
      <c r="C54" s="638" t="s">
        <v>18</v>
      </c>
      <c r="D54" s="638">
        <v>100</v>
      </c>
      <c r="E54" s="638">
        <v>100</v>
      </c>
      <c r="F54" s="638">
        <v>100</v>
      </c>
      <c r="G54" s="638">
        <v>100</v>
      </c>
      <c r="H54" s="638">
        <v>100</v>
      </c>
    </row>
    <row r="55" spans="1:8" x14ac:dyDescent="0.25">
      <c r="A55" t="s">
        <v>43</v>
      </c>
      <c r="B55" s="638">
        <v>3</v>
      </c>
      <c r="C55" s="638">
        <v>3</v>
      </c>
      <c r="D55" s="638">
        <v>11.4</v>
      </c>
      <c r="E55" s="638">
        <v>28.1</v>
      </c>
      <c r="F55" s="638">
        <v>34.700000000000003</v>
      </c>
      <c r="G55" s="638">
        <v>37.700000000000003</v>
      </c>
      <c r="H55" s="638">
        <v>37.700000000000003</v>
      </c>
    </row>
    <row r="56" spans="1:8" x14ac:dyDescent="0.25">
      <c r="A56" t="s">
        <v>44</v>
      </c>
      <c r="B56" s="638">
        <v>17.7</v>
      </c>
      <c r="C56" s="638">
        <v>21</v>
      </c>
      <c r="D56" s="638">
        <v>33.9</v>
      </c>
      <c r="E56" s="638">
        <v>46.8</v>
      </c>
      <c r="F56" s="638">
        <v>54.8</v>
      </c>
      <c r="G56" s="638">
        <v>54.8</v>
      </c>
      <c r="H56" s="638">
        <v>54.8</v>
      </c>
    </row>
    <row r="57" spans="1:8" x14ac:dyDescent="0.25">
      <c r="A57" t="s">
        <v>45</v>
      </c>
      <c r="B57" s="638">
        <v>6.3</v>
      </c>
      <c r="C57" s="638">
        <v>16.7</v>
      </c>
      <c r="D57" s="638">
        <v>29.2</v>
      </c>
      <c r="E57" s="638">
        <v>52.1</v>
      </c>
      <c r="F57" s="638">
        <v>56.3</v>
      </c>
      <c r="G57" s="638">
        <v>56.3</v>
      </c>
      <c r="H57" s="638">
        <v>56.3</v>
      </c>
    </row>
    <row r="58" spans="1:8" x14ac:dyDescent="0.25">
      <c r="A58" t="s">
        <v>46</v>
      </c>
      <c r="B58" s="638">
        <v>11.3</v>
      </c>
      <c r="C58" s="638">
        <v>17.7</v>
      </c>
      <c r="D58" s="638">
        <v>28.8</v>
      </c>
      <c r="E58" s="638">
        <v>41.1</v>
      </c>
      <c r="F58" s="638">
        <v>49</v>
      </c>
      <c r="G58" s="638">
        <v>49.9</v>
      </c>
      <c r="H58" s="638">
        <v>50.4</v>
      </c>
    </row>
    <row r="59" spans="1:8" x14ac:dyDescent="0.25">
      <c r="A59" t="s">
        <v>47</v>
      </c>
      <c r="B59" s="638">
        <v>12.2</v>
      </c>
      <c r="C59" s="638">
        <v>27.5</v>
      </c>
      <c r="D59" s="638">
        <v>45.4</v>
      </c>
      <c r="E59" s="638">
        <v>55.5</v>
      </c>
      <c r="F59" s="638">
        <v>59.4</v>
      </c>
      <c r="G59" s="638">
        <v>59.4</v>
      </c>
      <c r="H59" s="638">
        <v>60.3</v>
      </c>
    </row>
    <row r="60" spans="1:8" x14ac:dyDescent="0.25">
      <c r="A60" t="s">
        <v>48</v>
      </c>
      <c r="B60" s="638" t="s">
        <v>18</v>
      </c>
      <c r="C60" s="638">
        <v>23.8</v>
      </c>
      <c r="D60" s="638">
        <v>47.6</v>
      </c>
      <c r="E60" s="638">
        <v>66.7</v>
      </c>
      <c r="F60" s="638">
        <v>66.7</v>
      </c>
      <c r="G60" s="638">
        <v>66.7</v>
      </c>
      <c r="H60" s="638">
        <v>66.7</v>
      </c>
    </row>
    <row r="61" spans="1:8" x14ac:dyDescent="0.25">
      <c r="A61" t="s">
        <v>49</v>
      </c>
      <c r="B61" s="638">
        <v>11.4</v>
      </c>
      <c r="C61" s="638">
        <v>15.6</v>
      </c>
      <c r="D61" s="638">
        <v>39.1</v>
      </c>
      <c r="E61" s="638">
        <v>50.1</v>
      </c>
      <c r="F61" s="638">
        <v>53.4</v>
      </c>
      <c r="G61" s="638">
        <v>54.2</v>
      </c>
      <c r="H61" s="638">
        <v>54.6</v>
      </c>
    </row>
    <row r="62" spans="1:8" x14ac:dyDescent="0.25">
      <c r="A62" t="s">
        <v>50</v>
      </c>
      <c r="B62" s="638">
        <v>25.6</v>
      </c>
      <c r="C62" s="638">
        <v>31.7</v>
      </c>
      <c r="D62" s="638">
        <v>45.5</v>
      </c>
      <c r="E62" s="638">
        <v>53.9</v>
      </c>
      <c r="F62" s="638">
        <v>56.4</v>
      </c>
      <c r="G62" s="638">
        <v>56.7</v>
      </c>
      <c r="H62" s="638">
        <v>56.9</v>
      </c>
    </row>
    <row r="63" spans="1:8" x14ac:dyDescent="0.25">
      <c r="A63" t="s">
        <v>51</v>
      </c>
      <c r="B63" s="638">
        <v>1.9</v>
      </c>
      <c r="C63" s="638">
        <v>11.5</v>
      </c>
      <c r="D63" s="638">
        <v>38.5</v>
      </c>
      <c r="E63" s="638">
        <v>55.8</v>
      </c>
      <c r="F63" s="638">
        <v>55.8</v>
      </c>
      <c r="G63" s="638">
        <v>55.8</v>
      </c>
      <c r="H63" s="638">
        <v>55.8</v>
      </c>
    </row>
    <row r="64" spans="1:8" x14ac:dyDescent="0.25">
      <c r="A64" t="s">
        <v>52</v>
      </c>
      <c r="B64" s="638">
        <v>11.2</v>
      </c>
      <c r="C64" s="638">
        <v>13.5</v>
      </c>
      <c r="D64" s="638">
        <v>28.6</v>
      </c>
      <c r="E64" s="638">
        <v>43.4</v>
      </c>
      <c r="F64" s="638">
        <v>49.2</v>
      </c>
      <c r="G64" s="638">
        <v>50.4</v>
      </c>
      <c r="H64" s="638">
        <v>50.8</v>
      </c>
    </row>
    <row r="65" spans="1:8" x14ac:dyDescent="0.25">
      <c r="A65" t="s">
        <v>53</v>
      </c>
      <c r="B65" s="638">
        <v>14.4</v>
      </c>
      <c r="C65" s="638">
        <v>22.7</v>
      </c>
      <c r="D65" s="638">
        <v>36.799999999999997</v>
      </c>
      <c r="E65" s="638">
        <v>50.4</v>
      </c>
      <c r="F65" s="638">
        <v>55</v>
      </c>
      <c r="G65" s="638">
        <v>55.8</v>
      </c>
      <c r="H65" s="638">
        <v>56.3</v>
      </c>
    </row>
    <row r="66" spans="1:8" x14ac:dyDescent="0.25">
      <c r="A66" t="s">
        <v>54</v>
      </c>
      <c r="B66" s="638">
        <v>11.1</v>
      </c>
      <c r="C66" s="638">
        <v>15.3</v>
      </c>
      <c r="D66" s="638">
        <v>26.4</v>
      </c>
      <c r="E66" s="638">
        <v>39.4</v>
      </c>
      <c r="F66" s="638">
        <v>44.4</v>
      </c>
      <c r="G66" s="638">
        <v>45.6</v>
      </c>
      <c r="H66" s="638">
        <v>46.1</v>
      </c>
    </row>
    <row r="67" spans="1:8" x14ac:dyDescent="0.25">
      <c r="A67" t="s">
        <v>55</v>
      </c>
      <c r="B67" s="638">
        <v>3.1</v>
      </c>
      <c r="C67" s="638">
        <v>5.0999999999999996</v>
      </c>
      <c r="D67" s="638">
        <v>14.4</v>
      </c>
      <c r="E67" s="638">
        <v>29.3</v>
      </c>
      <c r="F67" s="638">
        <v>38.200000000000003</v>
      </c>
      <c r="G67" s="638">
        <v>40</v>
      </c>
      <c r="H67" s="638">
        <v>40.700000000000003</v>
      </c>
    </row>
    <row r="68" spans="1:8" x14ac:dyDescent="0.25">
      <c r="A68" t="s">
        <v>56</v>
      </c>
      <c r="B68" s="638">
        <v>7.9</v>
      </c>
      <c r="C68" s="638">
        <v>13.3</v>
      </c>
      <c r="D68" s="638">
        <v>38.4</v>
      </c>
      <c r="E68" s="638">
        <v>50.2</v>
      </c>
      <c r="F68" s="638">
        <v>52.7</v>
      </c>
      <c r="G68" s="638">
        <v>52.7</v>
      </c>
      <c r="H68" s="638">
        <v>52.7</v>
      </c>
    </row>
    <row r="69" spans="1:8" x14ac:dyDescent="0.25">
      <c r="A69" t="s">
        <v>57</v>
      </c>
      <c r="B69" s="638">
        <v>20.5</v>
      </c>
      <c r="C69" s="638">
        <v>25</v>
      </c>
      <c r="D69" s="638">
        <v>40.9</v>
      </c>
      <c r="E69" s="638">
        <v>55.7</v>
      </c>
      <c r="F69" s="638">
        <v>61.4</v>
      </c>
      <c r="G69" s="638">
        <v>61.9</v>
      </c>
      <c r="H69" s="638">
        <v>61.9</v>
      </c>
    </row>
    <row r="70" spans="1:8" x14ac:dyDescent="0.25">
      <c r="A70" t="s">
        <v>58</v>
      </c>
      <c r="B70" s="638">
        <v>12.5</v>
      </c>
      <c r="C70" s="638">
        <v>14.9</v>
      </c>
      <c r="D70" s="638">
        <v>29</v>
      </c>
      <c r="E70" s="638">
        <v>45.6</v>
      </c>
      <c r="F70" s="638">
        <v>47.2</v>
      </c>
      <c r="G70" s="638">
        <v>47.6</v>
      </c>
      <c r="H70" s="638">
        <v>47.6</v>
      </c>
    </row>
    <row r="71" spans="1:8" x14ac:dyDescent="0.25">
      <c r="A71" t="s">
        <v>59</v>
      </c>
      <c r="B71" s="638">
        <v>22.8</v>
      </c>
      <c r="C71" s="638">
        <v>26.5</v>
      </c>
      <c r="D71" s="638">
        <v>36.799999999999997</v>
      </c>
      <c r="E71" s="638">
        <v>47.3</v>
      </c>
      <c r="F71" s="638">
        <v>50.5</v>
      </c>
      <c r="G71" s="638">
        <v>51.1</v>
      </c>
      <c r="H71" s="638">
        <v>51.3</v>
      </c>
    </row>
    <row r="72" spans="1:8" x14ac:dyDescent="0.25">
      <c r="A72" t="s">
        <v>60</v>
      </c>
      <c r="B72" s="638">
        <v>6.4</v>
      </c>
      <c r="C72" s="638">
        <v>13.6</v>
      </c>
      <c r="D72" s="638">
        <v>19.3</v>
      </c>
      <c r="E72" s="638">
        <v>33.6</v>
      </c>
      <c r="F72" s="638">
        <v>39.299999999999997</v>
      </c>
      <c r="G72" s="638">
        <v>39.299999999999997</v>
      </c>
      <c r="H72" s="638">
        <v>39.299999999999997</v>
      </c>
    </row>
    <row r="73" spans="1:8" x14ac:dyDescent="0.25">
      <c r="A73" t="s">
        <v>61</v>
      </c>
      <c r="B73" s="638">
        <v>9.5</v>
      </c>
      <c r="C73" s="638">
        <v>18.600000000000001</v>
      </c>
      <c r="D73" s="638">
        <v>27.4</v>
      </c>
      <c r="E73" s="638">
        <v>32.299999999999997</v>
      </c>
      <c r="F73" s="638">
        <v>37.299999999999997</v>
      </c>
      <c r="G73" s="638">
        <v>40.299999999999997</v>
      </c>
      <c r="H73" s="638">
        <v>42.2</v>
      </c>
    </row>
    <row r="74" spans="1:8" x14ac:dyDescent="0.25">
      <c r="A74" t="s">
        <v>62</v>
      </c>
      <c r="B74" s="638" t="s">
        <v>18</v>
      </c>
      <c r="C74" s="638" t="s">
        <v>18</v>
      </c>
      <c r="D74" s="638" t="s">
        <v>18</v>
      </c>
      <c r="E74" s="638" t="s">
        <v>18</v>
      </c>
      <c r="F74" s="638" t="s">
        <v>18</v>
      </c>
      <c r="G74" s="638" t="s">
        <v>18</v>
      </c>
      <c r="H74" s="638" t="s">
        <v>18</v>
      </c>
    </row>
    <row r="75" spans="1:8" x14ac:dyDescent="0.25">
      <c r="A75" t="s">
        <v>63</v>
      </c>
      <c r="B75" s="638">
        <v>19</v>
      </c>
      <c r="C75" s="638">
        <v>23.8</v>
      </c>
      <c r="D75" s="638">
        <v>49.2</v>
      </c>
      <c r="E75" s="638">
        <v>54</v>
      </c>
      <c r="F75" s="638">
        <v>57.1</v>
      </c>
      <c r="G75" s="638">
        <v>57.1</v>
      </c>
      <c r="H75" s="638">
        <v>57.1</v>
      </c>
    </row>
    <row r="76" spans="1:8" x14ac:dyDescent="0.25">
      <c r="A76" t="s">
        <v>64</v>
      </c>
      <c r="B76" s="638">
        <v>14.7</v>
      </c>
      <c r="C76" s="638">
        <v>22.5</v>
      </c>
      <c r="D76" s="638">
        <v>37.700000000000003</v>
      </c>
      <c r="E76" s="638">
        <v>48</v>
      </c>
      <c r="F76" s="638">
        <v>52.5</v>
      </c>
      <c r="G76" s="638">
        <v>52.9</v>
      </c>
      <c r="H76" s="638">
        <v>52.9</v>
      </c>
    </row>
    <row r="77" spans="1:8" x14ac:dyDescent="0.25">
      <c r="A77" t="s">
        <v>65</v>
      </c>
      <c r="B77" s="638">
        <v>8.9</v>
      </c>
      <c r="C77" s="638">
        <v>14</v>
      </c>
      <c r="D77" s="638">
        <v>29.2</v>
      </c>
      <c r="E77" s="638">
        <v>40.700000000000003</v>
      </c>
      <c r="F77" s="638">
        <v>42.8</v>
      </c>
      <c r="G77" s="638">
        <v>44.1</v>
      </c>
      <c r="H77" s="638">
        <v>44.5</v>
      </c>
    </row>
    <row r="78" spans="1:8" x14ac:dyDescent="0.25">
      <c r="A78" t="s">
        <v>66</v>
      </c>
      <c r="B78" s="638">
        <v>11.5</v>
      </c>
      <c r="C78" s="638">
        <v>14.2</v>
      </c>
      <c r="D78" s="638">
        <v>23.7</v>
      </c>
      <c r="E78" s="638">
        <v>37.299999999999997</v>
      </c>
      <c r="F78" s="638">
        <v>46.1</v>
      </c>
      <c r="G78" s="638">
        <v>48.1</v>
      </c>
      <c r="H78" s="638">
        <v>48.1</v>
      </c>
    </row>
    <row r="79" spans="1:8" x14ac:dyDescent="0.25">
      <c r="A79" t="s">
        <v>67</v>
      </c>
      <c r="B79" s="638">
        <v>11.1</v>
      </c>
      <c r="C79" s="638">
        <v>11.1</v>
      </c>
      <c r="D79" s="638">
        <v>33.299999999999997</v>
      </c>
      <c r="E79" s="638">
        <v>51.9</v>
      </c>
      <c r="F79" s="638">
        <v>55.6</v>
      </c>
      <c r="G79" s="638">
        <v>55.6</v>
      </c>
      <c r="H79" s="638">
        <v>55.6</v>
      </c>
    </row>
    <row r="80" spans="1:8" x14ac:dyDescent="0.25">
      <c r="A80" t="s">
        <v>68</v>
      </c>
      <c r="B80" s="638">
        <v>18.7</v>
      </c>
      <c r="C80" s="638">
        <v>30.2</v>
      </c>
      <c r="D80" s="638">
        <v>45.3</v>
      </c>
      <c r="E80" s="638">
        <v>51.1</v>
      </c>
      <c r="F80" s="638">
        <v>51.1</v>
      </c>
      <c r="G80" s="638">
        <v>51.8</v>
      </c>
      <c r="H80" s="638">
        <v>51.8</v>
      </c>
    </row>
    <row r="81" spans="1:8" x14ac:dyDescent="0.25">
      <c r="A81" t="s">
        <v>69</v>
      </c>
      <c r="B81" s="638">
        <v>8.3000000000000007</v>
      </c>
      <c r="C81" s="638">
        <v>8.3000000000000007</v>
      </c>
      <c r="D81" s="638">
        <v>25</v>
      </c>
      <c r="E81" s="638">
        <v>35.4</v>
      </c>
      <c r="F81" s="638">
        <v>39.6</v>
      </c>
      <c r="G81" s="638">
        <v>39.6</v>
      </c>
      <c r="H81" s="638">
        <v>39.6</v>
      </c>
    </row>
    <row r="82" spans="1:8" x14ac:dyDescent="0.25">
      <c r="A82" t="s">
        <v>70</v>
      </c>
      <c r="B82" s="638">
        <v>13.7</v>
      </c>
      <c r="C82" s="638">
        <v>15.7</v>
      </c>
      <c r="D82" s="638">
        <v>35.299999999999997</v>
      </c>
      <c r="E82" s="638">
        <v>46.5</v>
      </c>
      <c r="F82" s="638">
        <v>47.8</v>
      </c>
      <c r="G82" s="638">
        <v>48.6</v>
      </c>
      <c r="H82" s="638">
        <v>49</v>
      </c>
    </row>
    <row r="83" spans="1:8" x14ac:dyDescent="0.25">
      <c r="A83" t="s">
        <v>71</v>
      </c>
      <c r="B83" s="638">
        <v>15.3</v>
      </c>
      <c r="C83" s="638">
        <v>23.7</v>
      </c>
      <c r="D83" s="638">
        <v>40.700000000000003</v>
      </c>
      <c r="E83" s="638">
        <v>61</v>
      </c>
      <c r="F83" s="638">
        <v>62.7</v>
      </c>
      <c r="G83" s="638">
        <v>62.7</v>
      </c>
      <c r="H83" s="638">
        <v>62.7</v>
      </c>
    </row>
    <row r="84" spans="1:8" x14ac:dyDescent="0.25">
      <c r="A84" t="s">
        <v>72</v>
      </c>
      <c r="B84" s="638">
        <v>17.899999999999999</v>
      </c>
      <c r="C84" s="638">
        <v>23.6</v>
      </c>
      <c r="D84" s="638">
        <v>40.5</v>
      </c>
      <c r="E84" s="638">
        <v>50.9</v>
      </c>
      <c r="F84" s="638">
        <v>52</v>
      </c>
      <c r="G84" s="638">
        <v>52.6</v>
      </c>
      <c r="H84" s="638">
        <v>52.8</v>
      </c>
    </row>
    <row r="85" spans="1:8" x14ac:dyDescent="0.25">
      <c r="A85" t="s">
        <v>73</v>
      </c>
      <c r="B85" s="638">
        <v>14.6</v>
      </c>
      <c r="C85" s="638">
        <v>17.5</v>
      </c>
      <c r="D85" s="638">
        <v>32.799999999999997</v>
      </c>
      <c r="E85" s="638">
        <v>48.9</v>
      </c>
      <c r="F85" s="638">
        <v>51.1</v>
      </c>
      <c r="G85" s="638">
        <v>51.8</v>
      </c>
      <c r="H85" s="638">
        <v>53.3</v>
      </c>
    </row>
    <row r="86" spans="1:8" x14ac:dyDescent="0.25">
      <c r="A86" t="s">
        <v>74</v>
      </c>
      <c r="B86" s="638">
        <v>23.9</v>
      </c>
      <c r="C86" s="638">
        <v>33</v>
      </c>
      <c r="D86" s="638">
        <v>44.3</v>
      </c>
      <c r="E86" s="638">
        <v>52.3</v>
      </c>
      <c r="F86" s="638">
        <v>56.8</v>
      </c>
      <c r="G86" s="638">
        <v>56.8</v>
      </c>
      <c r="H86" s="638">
        <v>56.8</v>
      </c>
    </row>
    <row r="87" spans="1:8" x14ac:dyDescent="0.25">
      <c r="A87" t="s">
        <v>182</v>
      </c>
      <c r="B87" s="638" t="s">
        <v>18</v>
      </c>
      <c r="C87" s="638" t="s">
        <v>18</v>
      </c>
      <c r="D87" s="638" t="s">
        <v>18</v>
      </c>
      <c r="E87" s="638" t="s">
        <v>18</v>
      </c>
      <c r="F87" s="638" t="s">
        <v>18</v>
      </c>
      <c r="G87" s="638" t="s">
        <v>18</v>
      </c>
      <c r="H87" s="638" t="s">
        <v>18</v>
      </c>
    </row>
    <row r="89" spans="1:8" x14ac:dyDescent="0.25">
      <c r="A89" t="s">
        <v>2004</v>
      </c>
    </row>
    <row r="91" spans="1:8" x14ac:dyDescent="0.25">
      <c r="A91" t="s">
        <v>2011</v>
      </c>
    </row>
    <row r="103" spans="1:1" x14ac:dyDescent="0.25">
      <c r="A103" t="s">
        <v>1991</v>
      </c>
    </row>
    <row r="105" spans="1:1" x14ac:dyDescent="0.25">
      <c r="A105" s="636">
        <v>42610.590208333335</v>
      </c>
    </row>
  </sheetData>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296" bestFit="1" customWidth="1"/>
    <col min="3" max="3" width="8.08984375" style="296" customWidth="1"/>
    <col min="4" max="8" width="9.08984375" style="296" bestFit="1" customWidth="1"/>
    <col min="9" max="78" width="8.7265625" style="296"/>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1908</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1888</v>
      </c>
    </row>
    <row r="24" spans="1:8" x14ac:dyDescent="0.25">
      <c r="B24" s="296" t="s">
        <v>1889</v>
      </c>
    </row>
    <row r="25" spans="1:8" x14ac:dyDescent="0.25">
      <c r="B25" s="296" t="s">
        <v>1890</v>
      </c>
      <c r="C25" s="296" t="s">
        <v>1891</v>
      </c>
      <c r="D25" s="296" t="s">
        <v>1892</v>
      </c>
      <c r="E25" s="296" t="s">
        <v>1893</v>
      </c>
      <c r="F25" s="296" t="s">
        <v>1894</v>
      </c>
      <c r="G25" s="296" t="s">
        <v>1895</v>
      </c>
      <c r="H25" s="296" t="s">
        <v>1896</v>
      </c>
    </row>
    <row r="26" spans="1:8" x14ac:dyDescent="0.25">
      <c r="B26" s="296" t="s">
        <v>1798</v>
      </c>
      <c r="C26" s="296" t="s">
        <v>1798</v>
      </c>
      <c r="D26" s="296" t="s">
        <v>1798</v>
      </c>
      <c r="E26" s="296" t="s">
        <v>1798</v>
      </c>
      <c r="F26" s="296" t="s">
        <v>1798</v>
      </c>
      <c r="G26" s="296" t="s">
        <v>1798</v>
      </c>
      <c r="H26" s="296" t="s">
        <v>1798</v>
      </c>
    </row>
    <row r="27" spans="1:8" x14ac:dyDescent="0.25">
      <c r="A27" t="s">
        <v>484</v>
      </c>
    </row>
    <row r="28" spans="1:8" x14ac:dyDescent="0.25">
      <c r="A28" t="s">
        <v>485</v>
      </c>
      <c r="B28" s="296">
        <v>3610</v>
      </c>
      <c r="C28" s="296">
        <v>5267</v>
      </c>
      <c r="D28" s="296">
        <v>9380</v>
      </c>
      <c r="E28" s="296">
        <v>12717</v>
      </c>
      <c r="F28" s="296">
        <v>14159</v>
      </c>
      <c r="G28" s="296">
        <v>14467</v>
      </c>
      <c r="H28" s="296">
        <v>14616</v>
      </c>
    </row>
    <row r="29" spans="1:8" x14ac:dyDescent="0.25">
      <c r="A29" t="s">
        <v>486</v>
      </c>
      <c r="B29" s="296">
        <v>92</v>
      </c>
      <c r="C29" s="296">
        <v>112</v>
      </c>
      <c r="D29" s="296">
        <v>149</v>
      </c>
      <c r="E29" s="296">
        <v>201</v>
      </c>
      <c r="F29" s="296">
        <v>213</v>
      </c>
      <c r="G29" s="296">
        <v>215</v>
      </c>
      <c r="H29" s="296">
        <v>215</v>
      </c>
    </row>
    <row r="30" spans="1:8" x14ac:dyDescent="0.25">
      <c r="A30" t="s">
        <v>487</v>
      </c>
      <c r="B30" s="296" t="s">
        <v>18</v>
      </c>
      <c r="C30" s="296" t="s">
        <v>18</v>
      </c>
      <c r="D30" s="296" t="s">
        <v>18</v>
      </c>
      <c r="E30" s="296" t="s">
        <v>18</v>
      </c>
      <c r="F30" s="296" t="s">
        <v>18</v>
      </c>
      <c r="G30" s="296" t="s">
        <v>18</v>
      </c>
      <c r="H30" s="296" t="s">
        <v>18</v>
      </c>
    </row>
    <row r="31" spans="1:8" x14ac:dyDescent="0.25">
      <c r="A31" t="s">
        <v>19</v>
      </c>
      <c r="B31" s="296">
        <v>1</v>
      </c>
      <c r="C31" s="296">
        <v>2</v>
      </c>
      <c r="D31" s="296">
        <v>2</v>
      </c>
      <c r="E31" s="296">
        <v>2</v>
      </c>
      <c r="F31" s="296">
        <v>2</v>
      </c>
      <c r="G31" s="296">
        <v>2</v>
      </c>
      <c r="H31" s="296">
        <v>2</v>
      </c>
    </row>
    <row r="32" spans="1:8" x14ac:dyDescent="0.25">
      <c r="A32" t="s">
        <v>20</v>
      </c>
      <c r="B32" s="296">
        <v>30</v>
      </c>
      <c r="C32" s="296">
        <v>50</v>
      </c>
      <c r="D32" s="296">
        <v>104</v>
      </c>
      <c r="E32" s="296">
        <v>129</v>
      </c>
      <c r="F32" s="296">
        <v>135</v>
      </c>
      <c r="G32" s="296">
        <v>136</v>
      </c>
      <c r="H32" s="296">
        <v>136</v>
      </c>
    </row>
    <row r="33" spans="1:8" x14ac:dyDescent="0.25">
      <c r="A33" t="s">
        <v>21</v>
      </c>
      <c r="B33" s="296">
        <v>12</v>
      </c>
      <c r="C33" s="296">
        <v>19</v>
      </c>
      <c r="D33" s="296">
        <v>26</v>
      </c>
      <c r="E33" s="296">
        <v>36</v>
      </c>
      <c r="F33" s="296">
        <v>38</v>
      </c>
      <c r="G33" s="296">
        <v>38</v>
      </c>
      <c r="H33" s="296">
        <v>38</v>
      </c>
    </row>
    <row r="34" spans="1:8" x14ac:dyDescent="0.25">
      <c r="A34" t="s">
        <v>22</v>
      </c>
      <c r="B34" s="296">
        <v>5</v>
      </c>
      <c r="C34" s="296">
        <v>5</v>
      </c>
      <c r="D34" s="296">
        <v>6</v>
      </c>
      <c r="E34" s="296">
        <v>6</v>
      </c>
      <c r="F34" s="296">
        <v>7</v>
      </c>
      <c r="G34" s="296">
        <v>7</v>
      </c>
      <c r="H34" s="296">
        <v>7</v>
      </c>
    </row>
    <row r="35" spans="1:8" x14ac:dyDescent="0.25">
      <c r="A35" t="s">
        <v>23</v>
      </c>
      <c r="B35" s="296">
        <v>60</v>
      </c>
      <c r="C35" s="296">
        <v>95</v>
      </c>
      <c r="D35" s="296">
        <v>165</v>
      </c>
      <c r="E35" s="296">
        <v>214</v>
      </c>
      <c r="F35" s="296">
        <v>244</v>
      </c>
      <c r="G35" s="296">
        <v>251</v>
      </c>
      <c r="H35" s="296">
        <v>254</v>
      </c>
    </row>
    <row r="36" spans="1:8" x14ac:dyDescent="0.25">
      <c r="A36" t="s">
        <v>24</v>
      </c>
      <c r="B36" s="296">
        <v>10</v>
      </c>
      <c r="C36" s="296">
        <v>18</v>
      </c>
      <c r="D36" s="296">
        <v>22</v>
      </c>
      <c r="E36" s="296">
        <v>25</v>
      </c>
      <c r="F36" s="296">
        <v>25</v>
      </c>
      <c r="G36" s="296">
        <v>25</v>
      </c>
      <c r="H36" s="296">
        <v>25</v>
      </c>
    </row>
    <row r="37" spans="1:8" x14ac:dyDescent="0.25">
      <c r="A37" t="s">
        <v>25</v>
      </c>
      <c r="B37" s="296">
        <v>29</v>
      </c>
      <c r="C37" s="296">
        <v>37</v>
      </c>
      <c r="D37" s="296">
        <v>68</v>
      </c>
      <c r="E37" s="296">
        <v>120</v>
      </c>
      <c r="F37" s="296">
        <v>127</v>
      </c>
      <c r="G37" s="296">
        <v>129</v>
      </c>
      <c r="H37" s="296">
        <v>130</v>
      </c>
    </row>
    <row r="38" spans="1:8" x14ac:dyDescent="0.25">
      <c r="A38" t="s">
        <v>26</v>
      </c>
      <c r="B38" s="296">
        <v>68</v>
      </c>
      <c r="C38" s="296">
        <v>97</v>
      </c>
      <c r="D38" s="296">
        <v>185</v>
      </c>
      <c r="E38" s="296">
        <v>293</v>
      </c>
      <c r="F38" s="296">
        <v>337</v>
      </c>
      <c r="G38" s="296">
        <v>340</v>
      </c>
      <c r="H38" s="296">
        <v>340</v>
      </c>
    </row>
    <row r="39" spans="1:8" x14ac:dyDescent="0.25">
      <c r="A39" t="s">
        <v>27</v>
      </c>
      <c r="B39" s="296">
        <v>5</v>
      </c>
      <c r="C39" s="296">
        <v>7</v>
      </c>
      <c r="D39" s="296">
        <v>12</v>
      </c>
      <c r="E39" s="296">
        <v>16</v>
      </c>
      <c r="F39" s="296">
        <v>20</v>
      </c>
      <c r="G39" s="296">
        <v>20</v>
      </c>
      <c r="H39" s="296">
        <v>20</v>
      </c>
    </row>
    <row r="40" spans="1:8" x14ac:dyDescent="0.25">
      <c r="A40" t="s">
        <v>28</v>
      </c>
      <c r="B40" s="296">
        <v>17</v>
      </c>
      <c r="C40" s="296">
        <v>22</v>
      </c>
      <c r="D40" s="296">
        <v>47</v>
      </c>
      <c r="E40" s="296">
        <v>68</v>
      </c>
      <c r="F40" s="296">
        <v>72</v>
      </c>
      <c r="G40" s="296">
        <v>72</v>
      </c>
      <c r="H40" s="296">
        <v>72</v>
      </c>
    </row>
    <row r="41" spans="1:8" x14ac:dyDescent="0.25">
      <c r="A41" t="s">
        <v>29</v>
      </c>
      <c r="B41" s="296">
        <v>36</v>
      </c>
      <c r="C41" s="296">
        <v>52</v>
      </c>
      <c r="D41" s="296">
        <v>72</v>
      </c>
      <c r="E41" s="296">
        <v>87</v>
      </c>
      <c r="F41" s="296">
        <v>103</v>
      </c>
      <c r="G41" s="296">
        <v>103</v>
      </c>
      <c r="H41" s="296">
        <v>107</v>
      </c>
    </row>
    <row r="42" spans="1:8" x14ac:dyDescent="0.25">
      <c r="A42" t="s">
        <v>30</v>
      </c>
      <c r="B42" s="296">
        <v>1</v>
      </c>
      <c r="C42" s="296">
        <v>3</v>
      </c>
      <c r="D42" s="296">
        <v>3</v>
      </c>
      <c r="E42" s="296">
        <v>3</v>
      </c>
      <c r="F42" s="296">
        <v>3</v>
      </c>
      <c r="G42" s="296">
        <v>3</v>
      </c>
      <c r="H42" s="296">
        <v>3</v>
      </c>
    </row>
    <row r="43" spans="1:8" x14ac:dyDescent="0.25">
      <c r="A43" t="s">
        <v>31</v>
      </c>
      <c r="B43" s="296">
        <v>45</v>
      </c>
      <c r="C43" s="296">
        <v>79</v>
      </c>
      <c r="D43" s="296">
        <v>169</v>
      </c>
      <c r="E43" s="296">
        <v>235</v>
      </c>
      <c r="F43" s="296">
        <v>258</v>
      </c>
      <c r="G43" s="296">
        <v>268</v>
      </c>
      <c r="H43" s="296">
        <v>268</v>
      </c>
    </row>
    <row r="44" spans="1:8" x14ac:dyDescent="0.25">
      <c r="A44" t="s">
        <v>32</v>
      </c>
      <c r="B44" s="296">
        <v>19</v>
      </c>
      <c r="C44" s="296">
        <v>19</v>
      </c>
      <c r="D44" s="296">
        <v>82</v>
      </c>
      <c r="E44" s="296">
        <v>119</v>
      </c>
      <c r="F44" s="296">
        <v>124</v>
      </c>
      <c r="G44" s="296">
        <v>127</v>
      </c>
      <c r="H44" s="296">
        <v>127</v>
      </c>
    </row>
    <row r="45" spans="1:8" x14ac:dyDescent="0.25">
      <c r="A45" t="s">
        <v>33</v>
      </c>
      <c r="B45" s="296" t="s">
        <v>18</v>
      </c>
      <c r="C45" s="296">
        <v>2</v>
      </c>
      <c r="D45" s="296">
        <v>3</v>
      </c>
      <c r="E45" s="296">
        <v>8</v>
      </c>
      <c r="F45" s="296">
        <v>12</v>
      </c>
      <c r="G45" s="296">
        <v>16</v>
      </c>
      <c r="H45" s="296">
        <v>16</v>
      </c>
    </row>
    <row r="46" spans="1:8" x14ac:dyDescent="0.25">
      <c r="A46" t="s">
        <v>34</v>
      </c>
      <c r="B46" s="296">
        <v>9</v>
      </c>
      <c r="C46" s="296">
        <v>16</v>
      </c>
      <c r="D46" s="296">
        <v>28</v>
      </c>
      <c r="E46" s="296">
        <v>29</v>
      </c>
      <c r="F46" s="296">
        <v>32</v>
      </c>
      <c r="G46" s="296">
        <v>32</v>
      </c>
      <c r="H46" s="296">
        <v>33</v>
      </c>
    </row>
    <row r="47" spans="1:8" x14ac:dyDescent="0.25">
      <c r="A47" t="s">
        <v>35</v>
      </c>
      <c r="B47" s="296">
        <v>1159</v>
      </c>
      <c r="C47" s="296">
        <v>1884</v>
      </c>
      <c r="D47" s="296">
        <v>3241</v>
      </c>
      <c r="E47" s="296">
        <v>4335</v>
      </c>
      <c r="F47" s="296">
        <v>4964</v>
      </c>
      <c r="G47" s="296">
        <v>5116</v>
      </c>
      <c r="H47" s="296">
        <v>5202</v>
      </c>
    </row>
    <row r="48" spans="1:8" x14ac:dyDescent="0.25">
      <c r="A48" t="s">
        <v>36</v>
      </c>
      <c r="B48" s="296">
        <v>55</v>
      </c>
      <c r="C48" s="296">
        <v>63</v>
      </c>
      <c r="D48" s="296">
        <v>90</v>
      </c>
      <c r="E48" s="296">
        <v>113</v>
      </c>
      <c r="F48" s="296">
        <v>121</v>
      </c>
      <c r="G48" s="296">
        <v>126</v>
      </c>
      <c r="H48" s="296">
        <v>126</v>
      </c>
    </row>
    <row r="49" spans="1:8" x14ac:dyDescent="0.25">
      <c r="A49" t="s">
        <v>37</v>
      </c>
      <c r="B49" s="296">
        <v>6</v>
      </c>
      <c r="C49" s="296">
        <v>11</v>
      </c>
      <c r="D49" s="296">
        <v>21</v>
      </c>
      <c r="E49" s="296">
        <v>26</v>
      </c>
      <c r="F49" s="296">
        <v>29</v>
      </c>
      <c r="G49" s="296">
        <v>29</v>
      </c>
      <c r="H49" s="296">
        <v>29</v>
      </c>
    </row>
    <row r="50" spans="1:8" x14ac:dyDescent="0.25">
      <c r="A50" t="s">
        <v>38</v>
      </c>
      <c r="B50" s="296">
        <v>2</v>
      </c>
      <c r="C50" s="296">
        <v>4</v>
      </c>
      <c r="D50" s="296">
        <v>9</v>
      </c>
      <c r="E50" s="296">
        <v>16</v>
      </c>
      <c r="F50" s="296">
        <v>16</v>
      </c>
      <c r="G50" s="296">
        <v>16</v>
      </c>
      <c r="H50" s="296">
        <v>16</v>
      </c>
    </row>
    <row r="51" spans="1:8" x14ac:dyDescent="0.25">
      <c r="A51" t="s">
        <v>39</v>
      </c>
      <c r="B51" s="296">
        <v>29</v>
      </c>
      <c r="C51" s="296">
        <v>36</v>
      </c>
      <c r="D51" s="296">
        <v>55</v>
      </c>
      <c r="E51" s="296">
        <v>85</v>
      </c>
      <c r="F51" s="296">
        <v>87</v>
      </c>
      <c r="G51" s="296">
        <v>88</v>
      </c>
      <c r="H51" s="296">
        <v>88</v>
      </c>
    </row>
    <row r="52" spans="1:8" x14ac:dyDescent="0.25">
      <c r="A52" t="s">
        <v>40</v>
      </c>
      <c r="B52" s="296">
        <v>63</v>
      </c>
      <c r="C52" s="296">
        <v>82</v>
      </c>
      <c r="D52" s="296">
        <v>158</v>
      </c>
      <c r="E52" s="296">
        <v>210</v>
      </c>
      <c r="F52" s="296">
        <v>242</v>
      </c>
      <c r="G52" s="296">
        <v>242</v>
      </c>
      <c r="H52" s="296">
        <v>242</v>
      </c>
    </row>
    <row r="53" spans="1:8" x14ac:dyDescent="0.25">
      <c r="A53" t="s">
        <v>41</v>
      </c>
      <c r="B53" s="296">
        <v>1</v>
      </c>
      <c r="C53" s="296">
        <v>1</v>
      </c>
      <c r="D53" s="296">
        <v>1</v>
      </c>
      <c r="E53" s="296">
        <v>3</v>
      </c>
      <c r="F53" s="296">
        <v>3</v>
      </c>
      <c r="G53" s="296">
        <v>3</v>
      </c>
      <c r="H53" s="296">
        <v>3</v>
      </c>
    </row>
    <row r="54" spans="1:8" x14ac:dyDescent="0.25">
      <c r="A54" t="s">
        <v>42</v>
      </c>
      <c r="B54" s="296" t="s">
        <v>18</v>
      </c>
      <c r="C54" s="296" t="s">
        <v>18</v>
      </c>
      <c r="D54" s="296">
        <v>1</v>
      </c>
      <c r="E54" s="296">
        <v>1</v>
      </c>
      <c r="F54" s="296">
        <v>1</v>
      </c>
      <c r="G54" s="296">
        <v>1</v>
      </c>
      <c r="H54" s="296">
        <v>1</v>
      </c>
    </row>
    <row r="55" spans="1:8" x14ac:dyDescent="0.25">
      <c r="A55" t="s">
        <v>43</v>
      </c>
      <c r="B55" s="296">
        <v>5</v>
      </c>
      <c r="C55" s="296">
        <v>5</v>
      </c>
      <c r="D55" s="296">
        <v>19</v>
      </c>
      <c r="E55" s="296">
        <v>47</v>
      </c>
      <c r="F55" s="296">
        <v>58</v>
      </c>
      <c r="G55" s="296">
        <v>63</v>
      </c>
      <c r="H55" s="296">
        <v>63</v>
      </c>
    </row>
    <row r="56" spans="1:8" x14ac:dyDescent="0.25">
      <c r="A56" t="s">
        <v>44</v>
      </c>
      <c r="B56" s="296">
        <v>11</v>
      </c>
      <c r="C56" s="296">
        <v>13</v>
      </c>
      <c r="D56" s="296">
        <v>21</v>
      </c>
      <c r="E56" s="296">
        <v>29</v>
      </c>
      <c r="F56" s="296">
        <v>34</v>
      </c>
      <c r="G56" s="296">
        <v>34</v>
      </c>
      <c r="H56" s="296">
        <v>34</v>
      </c>
    </row>
    <row r="57" spans="1:8" x14ac:dyDescent="0.25">
      <c r="A57" t="s">
        <v>45</v>
      </c>
      <c r="B57" s="296">
        <v>3</v>
      </c>
      <c r="C57" s="296">
        <v>8</v>
      </c>
      <c r="D57" s="296">
        <v>14</v>
      </c>
      <c r="E57" s="296">
        <v>25</v>
      </c>
      <c r="F57" s="296">
        <v>27</v>
      </c>
      <c r="G57" s="296">
        <v>27</v>
      </c>
      <c r="H57" s="296">
        <v>27</v>
      </c>
    </row>
    <row r="58" spans="1:8" x14ac:dyDescent="0.25">
      <c r="A58" t="s">
        <v>46</v>
      </c>
      <c r="B58" s="296">
        <v>125</v>
      </c>
      <c r="C58" s="296">
        <v>196</v>
      </c>
      <c r="D58" s="296">
        <v>319</v>
      </c>
      <c r="E58" s="296">
        <v>455</v>
      </c>
      <c r="F58" s="296">
        <v>543</v>
      </c>
      <c r="G58" s="296">
        <v>553</v>
      </c>
      <c r="H58" s="296">
        <v>558</v>
      </c>
    </row>
    <row r="59" spans="1:8" x14ac:dyDescent="0.25">
      <c r="A59" t="s">
        <v>47</v>
      </c>
      <c r="B59" s="296">
        <v>28</v>
      </c>
      <c r="C59" s="296">
        <v>63</v>
      </c>
      <c r="D59" s="296">
        <v>104</v>
      </c>
      <c r="E59" s="296">
        <v>127</v>
      </c>
      <c r="F59" s="296">
        <v>136</v>
      </c>
      <c r="G59" s="296">
        <v>136</v>
      </c>
      <c r="H59" s="296">
        <v>138</v>
      </c>
    </row>
    <row r="60" spans="1:8" x14ac:dyDescent="0.25">
      <c r="A60" t="s">
        <v>48</v>
      </c>
      <c r="B60" s="296" t="s">
        <v>18</v>
      </c>
      <c r="C60" s="296">
        <v>5</v>
      </c>
      <c r="D60" s="296">
        <v>10</v>
      </c>
      <c r="E60" s="296">
        <v>14</v>
      </c>
      <c r="F60" s="296">
        <v>14</v>
      </c>
      <c r="G60" s="296">
        <v>14</v>
      </c>
      <c r="H60" s="296">
        <v>14</v>
      </c>
    </row>
    <row r="61" spans="1:8" x14ac:dyDescent="0.25">
      <c r="A61" t="s">
        <v>49</v>
      </c>
      <c r="B61" s="296">
        <v>247</v>
      </c>
      <c r="C61" s="296">
        <v>337</v>
      </c>
      <c r="D61" s="296">
        <v>846</v>
      </c>
      <c r="E61" s="296">
        <v>1084</v>
      </c>
      <c r="F61" s="296">
        <v>1156</v>
      </c>
      <c r="G61" s="296">
        <v>1173</v>
      </c>
      <c r="H61" s="296">
        <v>1182</v>
      </c>
    </row>
    <row r="62" spans="1:8" x14ac:dyDescent="0.25">
      <c r="A62" t="s">
        <v>50</v>
      </c>
      <c r="B62" s="296">
        <v>277</v>
      </c>
      <c r="C62" s="296">
        <v>343</v>
      </c>
      <c r="D62" s="296">
        <v>492</v>
      </c>
      <c r="E62" s="296">
        <v>583</v>
      </c>
      <c r="F62" s="296">
        <v>610</v>
      </c>
      <c r="G62" s="296">
        <v>614</v>
      </c>
      <c r="H62" s="296">
        <v>616</v>
      </c>
    </row>
    <row r="63" spans="1:8" x14ac:dyDescent="0.25">
      <c r="A63" t="s">
        <v>51</v>
      </c>
      <c r="B63" s="296">
        <v>1</v>
      </c>
      <c r="C63" s="296">
        <v>6</v>
      </c>
      <c r="D63" s="296">
        <v>20</v>
      </c>
      <c r="E63" s="296">
        <v>29</v>
      </c>
      <c r="F63" s="296">
        <v>29</v>
      </c>
      <c r="G63" s="296">
        <v>29</v>
      </c>
      <c r="H63" s="296">
        <v>29</v>
      </c>
    </row>
    <row r="64" spans="1:8" x14ac:dyDescent="0.25">
      <c r="A64" t="s">
        <v>52</v>
      </c>
      <c r="B64" s="296">
        <v>226</v>
      </c>
      <c r="C64" s="296">
        <v>272</v>
      </c>
      <c r="D64" s="296">
        <v>578</v>
      </c>
      <c r="E64" s="296">
        <v>877</v>
      </c>
      <c r="F64" s="296">
        <v>995</v>
      </c>
      <c r="G64" s="296">
        <v>1018</v>
      </c>
      <c r="H64" s="296">
        <v>1026</v>
      </c>
    </row>
    <row r="65" spans="1:8" x14ac:dyDescent="0.25">
      <c r="A65" t="s">
        <v>53</v>
      </c>
      <c r="B65" s="296">
        <v>259</v>
      </c>
      <c r="C65" s="296">
        <v>408</v>
      </c>
      <c r="D65" s="296">
        <v>660</v>
      </c>
      <c r="E65" s="296">
        <v>905</v>
      </c>
      <c r="F65" s="296">
        <v>988</v>
      </c>
      <c r="G65" s="296">
        <v>1001</v>
      </c>
      <c r="H65" s="296">
        <v>1011</v>
      </c>
    </row>
    <row r="66" spans="1:8" x14ac:dyDescent="0.25">
      <c r="A66" t="s">
        <v>54</v>
      </c>
      <c r="B66" s="296">
        <v>40</v>
      </c>
      <c r="C66" s="296">
        <v>55</v>
      </c>
      <c r="D66" s="296">
        <v>95</v>
      </c>
      <c r="E66" s="296">
        <v>142</v>
      </c>
      <c r="F66" s="296">
        <v>160</v>
      </c>
      <c r="G66" s="296">
        <v>164</v>
      </c>
      <c r="H66" s="296">
        <v>166</v>
      </c>
    </row>
    <row r="67" spans="1:8" x14ac:dyDescent="0.25">
      <c r="A67" t="s">
        <v>55</v>
      </c>
      <c r="B67" s="296">
        <v>16</v>
      </c>
      <c r="C67" s="296">
        <v>26</v>
      </c>
      <c r="D67" s="296">
        <v>73</v>
      </c>
      <c r="E67" s="296">
        <v>149</v>
      </c>
      <c r="F67" s="296">
        <v>194</v>
      </c>
      <c r="G67" s="296">
        <v>203</v>
      </c>
      <c r="H67" s="296">
        <v>207</v>
      </c>
    </row>
    <row r="68" spans="1:8" x14ac:dyDescent="0.25">
      <c r="A68" t="s">
        <v>56</v>
      </c>
      <c r="B68" s="296">
        <v>16</v>
      </c>
      <c r="C68" s="296">
        <v>27</v>
      </c>
      <c r="D68" s="296">
        <v>78</v>
      </c>
      <c r="E68" s="296">
        <v>102</v>
      </c>
      <c r="F68" s="296">
        <v>107</v>
      </c>
      <c r="G68" s="296">
        <v>107</v>
      </c>
      <c r="H68" s="296">
        <v>107</v>
      </c>
    </row>
    <row r="69" spans="1:8" x14ac:dyDescent="0.25">
      <c r="A69" t="s">
        <v>57</v>
      </c>
      <c r="B69" s="296">
        <v>36</v>
      </c>
      <c r="C69" s="296">
        <v>44</v>
      </c>
      <c r="D69" s="296">
        <v>72</v>
      </c>
      <c r="E69" s="296">
        <v>98</v>
      </c>
      <c r="F69" s="296">
        <v>108</v>
      </c>
      <c r="G69" s="296">
        <v>109</v>
      </c>
      <c r="H69" s="296">
        <v>109</v>
      </c>
    </row>
    <row r="70" spans="1:8" x14ac:dyDescent="0.25">
      <c r="A70" t="s">
        <v>58</v>
      </c>
      <c r="B70" s="296">
        <v>31</v>
      </c>
      <c r="C70" s="296">
        <v>37</v>
      </c>
      <c r="D70" s="296">
        <v>72</v>
      </c>
      <c r="E70" s="296">
        <v>113</v>
      </c>
      <c r="F70" s="296">
        <v>117</v>
      </c>
      <c r="G70" s="296">
        <v>118</v>
      </c>
      <c r="H70" s="296">
        <v>118</v>
      </c>
    </row>
    <row r="71" spans="1:8" x14ac:dyDescent="0.25">
      <c r="A71" t="s">
        <v>59</v>
      </c>
      <c r="B71" s="296">
        <v>155</v>
      </c>
      <c r="C71" s="296">
        <v>180</v>
      </c>
      <c r="D71" s="296">
        <v>250</v>
      </c>
      <c r="E71" s="296">
        <v>321</v>
      </c>
      <c r="F71" s="296">
        <v>343</v>
      </c>
      <c r="G71" s="296">
        <v>347</v>
      </c>
      <c r="H71" s="296">
        <v>348</v>
      </c>
    </row>
    <row r="72" spans="1:8" x14ac:dyDescent="0.25">
      <c r="A72" t="s">
        <v>60</v>
      </c>
      <c r="B72" s="296">
        <v>9</v>
      </c>
      <c r="C72" s="296">
        <v>19</v>
      </c>
      <c r="D72" s="296">
        <v>27</v>
      </c>
      <c r="E72" s="296">
        <v>47</v>
      </c>
      <c r="F72" s="296">
        <v>55</v>
      </c>
      <c r="G72" s="296">
        <v>55</v>
      </c>
      <c r="H72" s="296">
        <v>55</v>
      </c>
    </row>
    <row r="73" spans="1:8" x14ac:dyDescent="0.25">
      <c r="A73" t="s">
        <v>61</v>
      </c>
      <c r="B73" s="296">
        <v>25</v>
      </c>
      <c r="C73" s="296">
        <v>49</v>
      </c>
      <c r="D73" s="296">
        <v>72</v>
      </c>
      <c r="E73" s="296">
        <v>85</v>
      </c>
      <c r="F73" s="296">
        <v>98</v>
      </c>
      <c r="G73" s="296">
        <v>106</v>
      </c>
      <c r="H73" s="296">
        <v>111</v>
      </c>
    </row>
    <row r="74" spans="1:8" x14ac:dyDescent="0.25">
      <c r="A74" t="s">
        <v>62</v>
      </c>
      <c r="B74" s="296" t="s">
        <v>18</v>
      </c>
      <c r="C74" s="296" t="s">
        <v>18</v>
      </c>
      <c r="D74" s="296" t="s">
        <v>18</v>
      </c>
      <c r="E74" s="296" t="s">
        <v>18</v>
      </c>
      <c r="F74" s="296" t="s">
        <v>18</v>
      </c>
      <c r="G74" s="296" t="s">
        <v>18</v>
      </c>
      <c r="H74" s="296" t="s">
        <v>18</v>
      </c>
    </row>
    <row r="75" spans="1:8" x14ac:dyDescent="0.25">
      <c r="A75" t="s">
        <v>63</v>
      </c>
      <c r="B75" s="296">
        <v>12</v>
      </c>
      <c r="C75" s="296">
        <v>15</v>
      </c>
      <c r="D75" s="296">
        <v>31</v>
      </c>
      <c r="E75" s="296">
        <v>34</v>
      </c>
      <c r="F75" s="296">
        <v>36</v>
      </c>
      <c r="G75" s="296">
        <v>36</v>
      </c>
      <c r="H75" s="296">
        <v>36</v>
      </c>
    </row>
    <row r="76" spans="1:8" x14ac:dyDescent="0.25">
      <c r="A76" t="s">
        <v>64</v>
      </c>
      <c r="B76" s="296">
        <v>30</v>
      </c>
      <c r="C76" s="296">
        <v>46</v>
      </c>
      <c r="D76" s="296">
        <v>77</v>
      </c>
      <c r="E76" s="296">
        <v>98</v>
      </c>
      <c r="F76" s="296">
        <v>107</v>
      </c>
      <c r="G76" s="296">
        <v>108</v>
      </c>
      <c r="H76" s="296">
        <v>108</v>
      </c>
    </row>
    <row r="77" spans="1:8" x14ac:dyDescent="0.25">
      <c r="A77" t="s">
        <v>65</v>
      </c>
      <c r="B77" s="296">
        <v>21</v>
      </c>
      <c r="C77" s="296">
        <v>33</v>
      </c>
      <c r="D77" s="296">
        <v>69</v>
      </c>
      <c r="E77" s="296">
        <v>96</v>
      </c>
      <c r="F77" s="296">
        <v>101</v>
      </c>
      <c r="G77" s="296">
        <v>104</v>
      </c>
      <c r="H77" s="296">
        <v>105</v>
      </c>
    </row>
    <row r="78" spans="1:8" x14ac:dyDescent="0.25">
      <c r="A78" t="s">
        <v>66</v>
      </c>
      <c r="B78" s="296">
        <v>34</v>
      </c>
      <c r="C78" s="296">
        <v>42</v>
      </c>
      <c r="D78" s="296">
        <v>70</v>
      </c>
      <c r="E78" s="296">
        <v>110</v>
      </c>
      <c r="F78" s="296">
        <v>136</v>
      </c>
      <c r="G78" s="296">
        <v>142</v>
      </c>
      <c r="H78" s="296">
        <v>142</v>
      </c>
    </row>
    <row r="79" spans="1:8" x14ac:dyDescent="0.25">
      <c r="A79" t="s">
        <v>67</v>
      </c>
      <c r="B79" s="296">
        <v>6</v>
      </c>
      <c r="C79" s="296">
        <v>6</v>
      </c>
      <c r="D79" s="296">
        <v>18</v>
      </c>
      <c r="E79" s="296">
        <v>28</v>
      </c>
      <c r="F79" s="296">
        <v>30</v>
      </c>
      <c r="G79" s="296">
        <v>30</v>
      </c>
      <c r="H79" s="296">
        <v>30</v>
      </c>
    </row>
    <row r="80" spans="1:8" x14ac:dyDescent="0.25">
      <c r="A80" t="s">
        <v>68</v>
      </c>
      <c r="B80" s="296">
        <v>26</v>
      </c>
      <c r="C80" s="296">
        <v>42</v>
      </c>
      <c r="D80" s="296">
        <v>63</v>
      </c>
      <c r="E80" s="296">
        <v>71</v>
      </c>
      <c r="F80" s="296">
        <v>71</v>
      </c>
      <c r="G80" s="296">
        <v>72</v>
      </c>
      <c r="H80" s="296">
        <v>72</v>
      </c>
    </row>
    <row r="81" spans="1:8" x14ac:dyDescent="0.25">
      <c r="A81" t="s">
        <v>69</v>
      </c>
      <c r="B81" s="296">
        <v>4</v>
      </c>
      <c r="C81" s="296">
        <v>4</v>
      </c>
      <c r="D81" s="296">
        <v>12</v>
      </c>
      <c r="E81" s="296">
        <v>17</v>
      </c>
      <c r="F81" s="296">
        <v>19</v>
      </c>
      <c r="G81" s="296">
        <v>19</v>
      </c>
      <c r="H81" s="296">
        <v>19</v>
      </c>
    </row>
    <row r="82" spans="1:8" x14ac:dyDescent="0.25">
      <c r="A82" t="s">
        <v>70</v>
      </c>
      <c r="B82" s="296">
        <v>70</v>
      </c>
      <c r="C82" s="296">
        <v>80</v>
      </c>
      <c r="D82" s="296">
        <v>180</v>
      </c>
      <c r="E82" s="296">
        <v>237</v>
      </c>
      <c r="F82" s="296">
        <v>244</v>
      </c>
      <c r="G82" s="296">
        <v>248</v>
      </c>
      <c r="H82" s="296">
        <v>250</v>
      </c>
    </row>
    <row r="83" spans="1:8" x14ac:dyDescent="0.25">
      <c r="A83" t="s">
        <v>71</v>
      </c>
      <c r="B83" s="296">
        <v>9</v>
      </c>
      <c r="C83" s="296">
        <v>14</v>
      </c>
      <c r="D83" s="296">
        <v>24</v>
      </c>
      <c r="E83" s="296">
        <v>36</v>
      </c>
      <c r="F83" s="296">
        <v>37</v>
      </c>
      <c r="G83" s="296">
        <v>37</v>
      </c>
      <c r="H83" s="296">
        <v>37</v>
      </c>
    </row>
    <row r="84" spans="1:8" x14ac:dyDescent="0.25">
      <c r="A84" t="s">
        <v>72</v>
      </c>
      <c r="B84" s="296">
        <v>93</v>
      </c>
      <c r="C84" s="296">
        <v>123</v>
      </c>
      <c r="D84" s="296">
        <v>211</v>
      </c>
      <c r="E84" s="296">
        <v>265</v>
      </c>
      <c r="F84" s="296">
        <v>271</v>
      </c>
      <c r="G84" s="296">
        <v>274</v>
      </c>
      <c r="H84" s="296">
        <v>275</v>
      </c>
    </row>
    <row r="85" spans="1:8" x14ac:dyDescent="0.25">
      <c r="A85" t="s">
        <v>73</v>
      </c>
      <c r="B85" s="296">
        <v>20</v>
      </c>
      <c r="C85" s="296">
        <v>24</v>
      </c>
      <c r="D85" s="296">
        <v>45</v>
      </c>
      <c r="E85" s="296">
        <v>67</v>
      </c>
      <c r="F85" s="296">
        <v>70</v>
      </c>
      <c r="G85" s="296">
        <v>71</v>
      </c>
      <c r="H85" s="296">
        <v>73</v>
      </c>
    </row>
    <row r="86" spans="1:8" x14ac:dyDescent="0.25">
      <c r="A86" t="s">
        <v>74</v>
      </c>
      <c r="B86" s="296">
        <v>21</v>
      </c>
      <c r="C86" s="296">
        <v>29</v>
      </c>
      <c r="D86" s="296">
        <v>39</v>
      </c>
      <c r="E86" s="296">
        <v>46</v>
      </c>
      <c r="F86" s="296">
        <v>50</v>
      </c>
      <c r="G86" s="296">
        <v>50</v>
      </c>
      <c r="H86" s="296">
        <v>50</v>
      </c>
    </row>
    <row r="87" spans="1:8" x14ac:dyDescent="0.25">
      <c r="A87" t="s">
        <v>182</v>
      </c>
      <c r="B87" s="296" t="s">
        <v>18</v>
      </c>
      <c r="C87" s="296" t="s">
        <v>18</v>
      </c>
      <c r="D87" s="296" t="s">
        <v>18</v>
      </c>
      <c r="E87" s="296" t="s">
        <v>18</v>
      </c>
      <c r="F87" s="296" t="s">
        <v>18</v>
      </c>
      <c r="G87" s="296" t="s">
        <v>18</v>
      </c>
      <c r="H87" s="296" t="s">
        <v>18</v>
      </c>
    </row>
    <row r="89" spans="1:8" x14ac:dyDescent="0.25">
      <c r="A89" t="s">
        <v>2004</v>
      </c>
    </row>
    <row r="91" spans="1:8" x14ac:dyDescent="0.25">
      <c r="A91" t="s">
        <v>2011</v>
      </c>
    </row>
    <row r="103" spans="1:1" x14ac:dyDescent="0.25">
      <c r="A103" t="s">
        <v>1992</v>
      </c>
    </row>
    <row r="105" spans="1:1" x14ac:dyDescent="0.25">
      <c r="A105" s="636">
        <v>42610.590243055558</v>
      </c>
    </row>
  </sheetData>
  <pageMargins left="0.7" right="0.7" top="0.75" bottom="0.75" header="0.3" footer="0.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dimension ref="A1:BZ105"/>
  <sheetViews>
    <sheetView zoomScale="75" zoomScaleNormal="75" workbookViewId="0">
      <selection activeCell="Q112" sqref="Q112:Q126"/>
    </sheetView>
  </sheetViews>
  <sheetFormatPr defaultRowHeight="12.5" x14ac:dyDescent="0.25"/>
  <cols>
    <col min="1" max="1" width="14" bestFit="1" customWidth="1"/>
    <col min="2" max="2" width="12.26953125" style="296" bestFit="1" customWidth="1"/>
    <col min="3" max="3" width="16.6328125" style="296" bestFit="1" customWidth="1"/>
    <col min="4" max="4" width="8" style="296" customWidth="1"/>
    <col min="5" max="78" width="8.7265625" style="296"/>
  </cols>
  <sheetData>
    <row r="1" spans="1:4" x14ac:dyDescent="0.25">
      <c r="A1" t="str">
        <f>IF(ISBLANK(A15),"N.A",IF(ISNUMBER(A15),A15,IF(RIGHT(UPPER(TRIM(A15)),6)="MONTHS",UPPER(TRIM(A15)),DATEVALUE(LEFT(A15,FIND("-",A15)-1)))))</f>
        <v>N.A</v>
      </c>
      <c r="B1" t="str">
        <f>IF(ISBLANK(B15),"N.A",IF(ISNUMBER(B15),B15,IF(RIGHT(UPPER(TRIM(B15)),6)="MONTHS",UPPER(TRIM(B15)),DATEVALUE(LEFT(B15,FIND("-",B15)-1)))))</f>
        <v>N.A</v>
      </c>
      <c r="C1" t="str">
        <f>IF(ISBLANK(C15),"N.A",IF(ISNUMBER(C15),C15,IF(RIGHT(UPPER(TRIM(C15)),6)="MONTHS",UPPER(TRIM(C15)),DATEVALUE(LEFT(C15,FIND("-",C15)-1)))))</f>
        <v>N.A</v>
      </c>
      <c r="D1" t="str">
        <f>IF(ISBLANK(D15),"N.A",IF(ISNUMBER(D15),D15,IF(RIGHT(UPPER(TRIM(D15)),6)="MONTHS",UPPER(TRIM(D15)),DATEVALUE(LEFT(D15,FIND("-",D15)-1)))))</f>
        <v>N.A</v>
      </c>
    </row>
    <row r="2" spans="1:4" x14ac:dyDescent="0.25">
      <c r="A2" t="str">
        <f>IF(ISBLANK(A15),"N.A.",IF(ISNUMBER(A15),A15,IF(RIGHT(UPPER(TRIM(A15)),6)="MONTHS",UPPER(TRIM(A15)),DATEVALUE(A3&amp;"/"&amp;IF(OR(A3=4,A3=6,A3=9,A3=11),30,IF(A3=2,28,31))&amp;"/"&amp;YEAR(RIGHT(A15,LEN(A15)-FIND("-",A15)))))))</f>
        <v>N.A.</v>
      </c>
      <c r="B2" t="str">
        <f>IF(ISBLANK(B15),"N.A.",IF(ISNUMBER(B15),B15,IF(RIGHT(UPPER(TRIM(B15)),6)="MONTHS",UPPER(TRIM(B15)),DATEVALUE(B3&amp;"/"&amp;IF(OR(B3=4,B3=6,B3=9,B3=11),30,IF(B3=2,28,31))&amp;"/"&amp;YEAR(RIGHT(B15,LEN(B15)-FIND("-",B15)))))))</f>
        <v>N.A.</v>
      </c>
      <c r="C2" t="str">
        <f>IF(ISBLANK(C15),"N.A.",IF(ISNUMBER(C15),C15,IF(RIGHT(UPPER(TRIM(C15)),6)="MONTHS",UPPER(TRIM(C15)),DATEVALUE(C3&amp;"/"&amp;IF(OR(C3=4,C3=6,C3=9,C3=11),30,IF(C3=2,28,31))&amp;"/"&amp;YEAR(RIGHT(C15,LEN(C15)-FIND("-",C15)))))))</f>
        <v>N.A.</v>
      </c>
      <c r="D2" t="str">
        <f>IF(ISBLANK(D15),"N.A.",IF(ISNUMBER(D15),D15,IF(RIGHT(UPPER(TRIM(D15)),6)="MONTHS",UPPER(TRIM(D15)),DATEVALUE(D3&amp;"/"&amp;IF(OR(D3=4,D3=6,D3=9,D3=11),30,IF(D3=2,28,31))&amp;"/"&amp;YEAR(RIGHT(D15,LEN(D15)-FIND("-",D15)))))))</f>
        <v>N.A.</v>
      </c>
    </row>
    <row r="3" spans="1:4" x14ac:dyDescent="0.25">
      <c r="A3" t="str">
        <f>IF(OR(ISBLANK(A15),ISNUMBER(A15),RIGHT(UPPER(TRIM(A15)),6)="MONTHS"),"N.A.",MONTH(RIGHT(A15,LEN(A15)-FIND("-",A15))))</f>
        <v>N.A.</v>
      </c>
      <c r="B3" t="str">
        <f>IF(OR(ISBLANK(B15),ISNUMBER(B15),RIGHT(UPPER(TRIM(B15)),6)="MONTHS"),"N.A.",MONTH(RIGHT(B15,LEN(B15)-FIND("-",B15))))</f>
        <v>N.A.</v>
      </c>
      <c r="C3" t="str">
        <f>IF(OR(ISBLANK(C15),ISNUMBER(C15),RIGHT(UPPER(TRIM(C15)),6)="MONTHS"),"N.A.",MONTH(RIGHT(C15,LEN(C15)-FIND("-",C15))))</f>
        <v>N.A.</v>
      </c>
      <c r="D3" t="str">
        <f>IF(OR(ISBLANK(D15),ISNUMBER(D15),RIGHT(UPPER(TRIM(D15)),6)="MONTHS"),"N.A.",MONTH(RIGHT(D15,LEN(D15)-FIND("-",D15))))</f>
        <v>N.A.</v>
      </c>
    </row>
    <row r="4" spans="1:4" x14ac:dyDescent="0.25">
      <c r="A4" t="s">
        <v>1792</v>
      </c>
    </row>
    <row r="6" spans="1:4" x14ac:dyDescent="0.25">
      <c r="A6" t="s">
        <v>1793</v>
      </c>
    </row>
    <row r="8" spans="1:4" x14ac:dyDescent="0.25">
      <c r="A8" t="s">
        <v>1851</v>
      </c>
    </row>
    <row r="10" spans="1:4" x14ac:dyDescent="0.25">
      <c r="A10" t="s">
        <v>2010</v>
      </c>
    </row>
    <row r="12" spans="1:4" x14ac:dyDescent="0.25">
      <c r="A12" t="s">
        <v>1897</v>
      </c>
    </row>
    <row r="14" spans="1:4" x14ac:dyDescent="0.25">
      <c r="A14" t="s">
        <v>1854</v>
      </c>
    </row>
    <row r="16" spans="1:4" x14ac:dyDescent="0.25">
      <c r="A16" t="s">
        <v>2014</v>
      </c>
    </row>
    <row r="18" spans="1:4" x14ac:dyDescent="0.25">
      <c r="A18" t="s">
        <v>1855</v>
      </c>
    </row>
    <row r="19" spans="1:4" x14ac:dyDescent="0.25">
      <c r="A19" t="s">
        <v>1801</v>
      </c>
    </row>
    <row r="20" spans="1:4" x14ac:dyDescent="0.25">
      <c r="A20" t="s">
        <v>1856</v>
      </c>
    </row>
    <row r="22" spans="1:4" x14ac:dyDescent="0.25">
      <c r="A22" t="s">
        <v>484</v>
      </c>
      <c r="B22" s="296" t="s">
        <v>1898</v>
      </c>
      <c r="C22" s="296" t="s">
        <v>1901</v>
      </c>
      <c r="D22" s="296" t="s">
        <v>1857</v>
      </c>
    </row>
    <row r="23" spans="1:4" x14ac:dyDescent="0.25">
      <c r="B23" s="296" t="s">
        <v>1899</v>
      </c>
      <c r="C23" s="296" t="s">
        <v>1902</v>
      </c>
    </row>
    <row r="24" spans="1:4" x14ac:dyDescent="0.25">
      <c r="B24" s="296" t="s">
        <v>1900</v>
      </c>
    </row>
    <row r="25" spans="1:4" x14ac:dyDescent="0.25">
      <c r="A25" t="s">
        <v>485</v>
      </c>
      <c r="B25" s="296">
        <v>27431</v>
      </c>
      <c r="C25" s="296">
        <v>10246</v>
      </c>
      <c r="D25" s="296">
        <v>0.374</v>
      </c>
    </row>
    <row r="26" spans="1:4" x14ac:dyDescent="0.25">
      <c r="A26" t="s">
        <v>486</v>
      </c>
      <c r="B26" s="296">
        <v>472</v>
      </c>
      <c r="C26" s="296">
        <v>158</v>
      </c>
      <c r="D26" s="296">
        <v>0.33500000000000002</v>
      </c>
    </row>
    <row r="27" spans="1:4" x14ac:dyDescent="0.25">
      <c r="A27" t="s">
        <v>487</v>
      </c>
      <c r="B27" s="296" t="s">
        <v>18</v>
      </c>
      <c r="C27" s="296" t="s">
        <v>18</v>
      </c>
      <c r="D27" s="296" t="s">
        <v>18</v>
      </c>
    </row>
    <row r="28" spans="1:4" x14ac:dyDescent="0.25">
      <c r="A28" t="s">
        <v>19</v>
      </c>
      <c r="B28" s="296">
        <v>25</v>
      </c>
      <c r="C28" s="296">
        <v>4</v>
      </c>
      <c r="D28" s="296">
        <v>0.16</v>
      </c>
    </row>
    <row r="29" spans="1:4" x14ac:dyDescent="0.25">
      <c r="A29" t="s">
        <v>20</v>
      </c>
      <c r="B29" s="296">
        <v>256</v>
      </c>
      <c r="C29" s="296">
        <v>115</v>
      </c>
      <c r="D29" s="296">
        <v>0.44900000000000001</v>
      </c>
    </row>
    <row r="30" spans="1:4" x14ac:dyDescent="0.25">
      <c r="A30" t="s">
        <v>21</v>
      </c>
      <c r="B30" s="296">
        <v>60</v>
      </c>
      <c r="C30" s="296">
        <v>29</v>
      </c>
      <c r="D30" s="296">
        <v>0.48299999999999998</v>
      </c>
    </row>
    <row r="31" spans="1:4" x14ac:dyDescent="0.25">
      <c r="A31" t="s">
        <v>22</v>
      </c>
      <c r="B31" s="296">
        <v>19</v>
      </c>
      <c r="C31" s="296">
        <v>6</v>
      </c>
      <c r="D31" s="296">
        <v>0.316</v>
      </c>
    </row>
    <row r="32" spans="1:4" x14ac:dyDescent="0.25">
      <c r="A32" t="s">
        <v>23</v>
      </c>
      <c r="B32" s="296">
        <v>511</v>
      </c>
      <c r="C32" s="296">
        <v>178</v>
      </c>
      <c r="D32" s="296">
        <v>0.34799999999999998</v>
      </c>
    </row>
    <row r="33" spans="1:4" x14ac:dyDescent="0.25">
      <c r="A33" t="s">
        <v>24</v>
      </c>
      <c r="B33" s="296">
        <v>58</v>
      </c>
      <c r="C33" s="296">
        <v>26</v>
      </c>
      <c r="D33" s="296">
        <v>0.44800000000000001</v>
      </c>
    </row>
    <row r="34" spans="1:4" x14ac:dyDescent="0.25">
      <c r="A34" t="s">
        <v>25</v>
      </c>
      <c r="B34" s="296">
        <v>187</v>
      </c>
      <c r="C34" s="296">
        <v>70</v>
      </c>
      <c r="D34" s="296">
        <v>0.374</v>
      </c>
    </row>
    <row r="35" spans="1:4" x14ac:dyDescent="0.25">
      <c r="A35" t="s">
        <v>26</v>
      </c>
      <c r="B35" s="296">
        <v>699</v>
      </c>
      <c r="C35" s="296">
        <v>224</v>
      </c>
      <c r="D35" s="296">
        <v>0.32</v>
      </c>
    </row>
    <row r="36" spans="1:4" x14ac:dyDescent="0.25">
      <c r="A36" t="s">
        <v>27</v>
      </c>
      <c r="B36" s="296">
        <v>45</v>
      </c>
      <c r="C36" s="296">
        <v>14</v>
      </c>
      <c r="D36" s="296">
        <v>0.311</v>
      </c>
    </row>
    <row r="37" spans="1:4" x14ac:dyDescent="0.25">
      <c r="A37" t="s">
        <v>28</v>
      </c>
      <c r="B37" s="296">
        <v>133</v>
      </c>
      <c r="C37" s="296">
        <v>53</v>
      </c>
      <c r="D37" s="296">
        <v>0.39800000000000002</v>
      </c>
    </row>
    <row r="38" spans="1:4" x14ac:dyDescent="0.25">
      <c r="A38" t="s">
        <v>29</v>
      </c>
      <c r="B38" s="296">
        <v>190</v>
      </c>
      <c r="C38" s="296">
        <v>78</v>
      </c>
      <c r="D38" s="296">
        <v>0.41099999999999998</v>
      </c>
    </row>
    <row r="39" spans="1:4" x14ac:dyDescent="0.25">
      <c r="A39" t="s">
        <v>30</v>
      </c>
      <c r="B39" s="296">
        <v>9</v>
      </c>
      <c r="C39" s="296">
        <v>4</v>
      </c>
      <c r="D39" s="296">
        <v>0.44400000000000001</v>
      </c>
    </row>
    <row r="40" spans="1:4" x14ac:dyDescent="0.25">
      <c r="A40" t="s">
        <v>31</v>
      </c>
      <c r="B40" s="296">
        <v>635</v>
      </c>
      <c r="C40" s="296">
        <v>203</v>
      </c>
      <c r="D40" s="296">
        <v>0.32</v>
      </c>
    </row>
    <row r="41" spans="1:4" x14ac:dyDescent="0.25">
      <c r="A41" t="s">
        <v>32</v>
      </c>
      <c r="B41" s="296">
        <v>264</v>
      </c>
      <c r="C41" s="296">
        <v>89</v>
      </c>
      <c r="D41" s="296">
        <v>0.33700000000000002</v>
      </c>
    </row>
    <row r="42" spans="1:4" x14ac:dyDescent="0.25">
      <c r="A42" t="s">
        <v>33</v>
      </c>
      <c r="B42" s="296">
        <v>43</v>
      </c>
      <c r="C42" s="296">
        <v>5</v>
      </c>
      <c r="D42" s="296">
        <v>0.11600000000000001</v>
      </c>
    </row>
    <row r="43" spans="1:4" x14ac:dyDescent="0.25">
      <c r="A43" t="s">
        <v>34</v>
      </c>
      <c r="B43" s="296">
        <v>47</v>
      </c>
      <c r="C43" s="296">
        <v>32</v>
      </c>
      <c r="D43" s="296">
        <v>0.68100000000000005</v>
      </c>
    </row>
    <row r="44" spans="1:4" x14ac:dyDescent="0.25">
      <c r="A44" t="s">
        <v>35</v>
      </c>
      <c r="B44" s="296">
        <v>9286</v>
      </c>
      <c r="C44" s="296">
        <v>3448</v>
      </c>
      <c r="D44" s="296">
        <v>0.371</v>
      </c>
    </row>
    <row r="45" spans="1:4" x14ac:dyDescent="0.25">
      <c r="A45" t="s">
        <v>36</v>
      </c>
      <c r="B45" s="296">
        <v>192</v>
      </c>
      <c r="C45" s="296">
        <v>107</v>
      </c>
      <c r="D45" s="296">
        <v>0.55700000000000005</v>
      </c>
    </row>
    <row r="46" spans="1:4" x14ac:dyDescent="0.25">
      <c r="A46" t="s">
        <v>37</v>
      </c>
      <c r="B46" s="296">
        <v>49</v>
      </c>
      <c r="C46" s="296">
        <v>21</v>
      </c>
      <c r="D46" s="296">
        <v>0.42899999999999999</v>
      </c>
    </row>
    <row r="47" spans="1:4" x14ac:dyDescent="0.25">
      <c r="A47" t="s">
        <v>38</v>
      </c>
      <c r="B47" s="296">
        <v>21</v>
      </c>
      <c r="C47" s="296">
        <v>9</v>
      </c>
      <c r="D47" s="296">
        <v>0.42899999999999999</v>
      </c>
    </row>
    <row r="48" spans="1:4" x14ac:dyDescent="0.25">
      <c r="A48" t="s">
        <v>39</v>
      </c>
      <c r="B48" s="296">
        <v>142</v>
      </c>
      <c r="C48" s="296">
        <v>61</v>
      </c>
      <c r="D48" s="296">
        <v>0.43</v>
      </c>
    </row>
    <row r="49" spans="1:4" x14ac:dyDescent="0.25">
      <c r="A49" t="s">
        <v>40</v>
      </c>
      <c r="B49" s="296">
        <v>389</v>
      </c>
      <c r="C49" s="296">
        <v>178</v>
      </c>
      <c r="D49" s="296">
        <v>0.45800000000000002</v>
      </c>
    </row>
    <row r="50" spans="1:4" x14ac:dyDescent="0.25">
      <c r="A50" t="s">
        <v>41</v>
      </c>
      <c r="B50" s="296">
        <v>7</v>
      </c>
      <c r="C50" s="296">
        <v>2</v>
      </c>
      <c r="D50" s="296">
        <v>0.28599999999999998</v>
      </c>
    </row>
    <row r="51" spans="1:4" x14ac:dyDescent="0.25">
      <c r="A51" t="s">
        <v>42</v>
      </c>
      <c r="B51" s="296">
        <v>1</v>
      </c>
      <c r="C51" s="296">
        <v>1</v>
      </c>
      <c r="D51" s="296">
        <v>1</v>
      </c>
    </row>
    <row r="52" spans="1:4" x14ac:dyDescent="0.25">
      <c r="A52" t="s">
        <v>43</v>
      </c>
      <c r="B52" s="296">
        <v>167</v>
      </c>
      <c r="C52" s="296">
        <v>23</v>
      </c>
      <c r="D52" s="296">
        <v>0.13800000000000001</v>
      </c>
    </row>
    <row r="53" spans="1:4" x14ac:dyDescent="0.25">
      <c r="A53" t="s">
        <v>44</v>
      </c>
      <c r="B53" s="296">
        <v>62</v>
      </c>
      <c r="C53" s="296">
        <v>21</v>
      </c>
      <c r="D53" s="296">
        <v>0.33900000000000002</v>
      </c>
    </row>
    <row r="54" spans="1:4" x14ac:dyDescent="0.25">
      <c r="A54" t="s">
        <v>45</v>
      </c>
      <c r="B54" s="296">
        <v>48</v>
      </c>
      <c r="C54" s="296">
        <v>15</v>
      </c>
      <c r="D54" s="296">
        <v>0.313</v>
      </c>
    </row>
    <row r="55" spans="1:4" x14ac:dyDescent="0.25">
      <c r="A55" t="s">
        <v>46</v>
      </c>
      <c r="B55" s="296">
        <v>1108</v>
      </c>
      <c r="C55" s="296">
        <v>349</v>
      </c>
      <c r="D55" s="296">
        <v>0.315</v>
      </c>
    </row>
    <row r="56" spans="1:4" x14ac:dyDescent="0.25">
      <c r="A56" t="s">
        <v>47</v>
      </c>
      <c r="B56" s="296">
        <v>229</v>
      </c>
      <c r="C56" s="296">
        <v>111</v>
      </c>
      <c r="D56" s="296">
        <v>0.48499999999999999</v>
      </c>
    </row>
    <row r="57" spans="1:4" x14ac:dyDescent="0.25">
      <c r="A57" t="s">
        <v>48</v>
      </c>
      <c r="B57" s="296">
        <v>21</v>
      </c>
      <c r="C57" s="296">
        <v>10</v>
      </c>
      <c r="D57" s="296">
        <v>0.47599999999999998</v>
      </c>
    </row>
    <row r="58" spans="1:4" x14ac:dyDescent="0.25">
      <c r="A58" t="s">
        <v>49</v>
      </c>
      <c r="B58" s="296">
        <v>2164</v>
      </c>
      <c r="C58" s="296">
        <v>925</v>
      </c>
      <c r="D58" s="296">
        <v>0.42699999999999999</v>
      </c>
    </row>
    <row r="59" spans="1:4" x14ac:dyDescent="0.25">
      <c r="A59" t="s">
        <v>50</v>
      </c>
      <c r="B59" s="296">
        <v>1082</v>
      </c>
      <c r="C59" s="296">
        <v>553</v>
      </c>
      <c r="D59" s="296">
        <v>0.51100000000000001</v>
      </c>
    </row>
    <row r="60" spans="1:4" x14ac:dyDescent="0.25">
      <c r="A60" t="s">
        <v>51</v>
      </c>
      <c r="B60" s="296">
        <v>52</v>
      </c>
      <c r="C60" s="296">
        <v>22</v>
      </c>
      <c r="D60" s="296">
        <v>0.42299999999999999</v>
      </c>
    </row>
    <row r="61" spans="1:4" x14ac:dyDescent="0.25">
      <c r="A61" t="s">
        <v>52</v>
      </c>
      <c r="B61" s="296">
        <v>2021</v>
      </c>
      <c r="C61" s="296">
        <v>627</v>
      </c>
      <c r="D61" s="296">
        <v>0.31</v>
      </c>
    </row>
    <row r="62" spans="1:4" x14ac:dyDescent="0.25">
      <c r="A62" t="s">
        <v>53</v>
      </c>
      <c r="B62" s="296">
        <v>1795</v>
      </c>
      <c r="C62" s="296">
        <v>705</v>
      </c>
      <c r="D62" s="296">
        <v>0.39300000000000002</v>
      </c>
    </row>
    <row r="63" spans="1:4" x14ac:dyDescent="0.25">
      <c r="A63" t="s">
        <v>54</v>
      </c>
      <c r="B63" s="296">
        <v>360</v>
      </c>
      <c r="C63" s="296">
        <v>107</v>
      </c>
      <c r="D63" s="296">
        <v>0.29699999999999999</v>
      </c>
    </row>
    <row r="64" spans="1:4" x14ac:dyDescent="0.25">
      <c r="A64" t="s">
        <v>55</v>
      </c>
      <c r="B64" s="296">
        <v>508</v>
      </c>
      <c r="C64" s="296">
        <v>87</v>
      </c>
      <c r="D64" s="296">
        <v>0.17100000000000001</v>
      </c>
    </row>
    <row r="65" spans="1:4" x14ac:dyDescent="0.25">
      <c r="A65" t="s">
        <v>56</v>
      </c>
      <c r="B65" s="296">
        <v>203</v>
      </c>
      <c r="C65" s="296">
        <v>84</v>
      </c>
      <c r="D65" s="296">
        <v>0.41399999999999998</v>
      </c>
    </row>
    <row r="66" spans="1:4" x14ac:dyDescent="0.25">
      <c r="A66" t="s">
        <v>57</v>
      </c>
      <c r="B66" s="296">
        <v>176</v>
      </c>
      <c r="C66" s="296">
        <v>75</v>
      </c>
      <c r="D66" s="296">
        <v>0.42599999999999999</v>
      </c>
    </row>
    <row r="67" spans="1:4" x14ac:dyDescent="0.25">
      <c r="A67" t="s">
        <v>58</v>
      </c>
      <c r="B67" s="296">
        <v>248</v>
      </c>
      <c r="C67" s="296">
        <v>82</v>
      </c>
      <c r="D67" s="296">
        <v>0.33100000000000002</v>
      </c>
    </row>
    <row r="68" spans="1:4" x14ac:dyDescent="0.25">
      <c r="A68" t="s">
        <v>59</v>
      </c>
      <c r="B68" s="296">
        <v>679</v>
      </c>
      <c r="C68" s="296">
        <v>264</v>
      </c>
      <c r="D68" s="296">
        <v>0.38900000000000001</v>
      </c>
    </row>
    <row r="69" spans="1:4" x14ac:dyDescent="0.25">
      <c r="A69" t="s">
        <v>60</v>
      </c>
      <c r="B69" s="296">
        <v>140</v>
      </c>
      <c r="C69" s="296">
        <v>33</v>
      </c>
      <c r="D69" s="296">
        <v>0.23599999999999999</v>
      </c>
    </row>
    <row r="70" spans="1:4" x14ac:dyDescent="0.25">
      <c r="A70" t="s">
        <v>61</v>
      </c>
      <c r="B70" s="296">
        <v>263</v>
      </c>
      <c r="C70" s="296">
        <v>75</v>
      </c>
      <c r="D70" s="296">
        <v>0.28499999999999998</v>
      </c>
    </row>
    <row r="71" spans="1:4" x14ac:dyDescent="0.25">
      <c r="A71" t="s">
        <v>62</v>
      </c>
      <c r="B71" s="296" t="s">
        <v>18</v>
      </c>
      <c r="C71" s="296" t="s">
        <v>18</v>
      </c>
      <c r="D71" s="296" t="s">
        <v>18</v>
      </c>
    </row>
    <row r="72" spans="1:4" x14ac:dyDescent="0.25">
      <c r="A72" t="s">
        <v>63</v>
      </c>
      <c r="B72" s="296">
        <v>63</v>
      </c>
      <c r="C72" s="296">
        <v>39</v>
      </c>
      <c r="D72" s="296">
        <v>0.61899999999999999</v>
      </c>
    </row>
    <row r="73" spans="1:4" x14ac:dyDescent="0.25">
      <c r="A73" t="s">
        <v>64</v>
      </c>
      <c r="B73" s="296">
        <v>204</v>
      </c>
      <c r="C73" s="296">
        <v>81</v>
      </c>
      <c r="D73" s="296">
        <v>0.39700000000000002</v>
      </c>
    </row>
    <row r="74" spans="1:4" x14ac:dyDescent="0.25">
      <c r="A74" t="s">
        <v>65</v>
      </c>
      <c r="B74" s="296">
        <v>236</v>
      </c>
      <c r="C74" s="296">
        <v>82</v>
      </c>
      <c r="D74" s="296">
        <v>0.34699999999999998</v>
      </c>
    </row>
    <row r="75" spans="1:4" x14ac:dyDescent="0.25">
      <c r="A75" t="s">
        <v>66</v>
      </c>
      <c r="B75" s="296">
        <v>295</v>
      </c>
      <c r="C75" s="296">
        <v>91</v>
      </c>
      <c r="D75" s="296">
        <v>0.308</v>
      </c>
    </row>
    <row r="76" spans="1:4" x14ac:dyDescent="0.25">
      <c r="A76" t="s">
        <v>67</v>
      </c>
      <c r="B76" s="296">
        <v>54</v>
      </c>
      <c r="C76" s="296">
        <v>20</v>
      </c>
      <c r="D76" s="296">
        <v>0.37</v>
      </c>
    </row>
    <row r="77" spans="1:4" x14ac:dyDescent="0.25">
      <c r="A77" t="s">
        <v>68</v>
      </c>
      <c r="B77" s="296">
        <v>139</v>
      </c>
      <c r="C77" s="296">
        <v>69</v>
      </c>
      <c r="D77" s="296">
        <v>0.496</v>
      </c>
    </row>
    <row r="78" spans="1:4" x14ac:dyDescent="0.25">
      <c r="A78" t="s">
        <v>69</v>
      </c>
      <c r="B78" s="296">
        <v>48</v>
      </c>
      <c r="C78" s="296">
        <v>20</v>
      </c>
      <c r="D78" s="296">
        <v>0.41699999999999998</v>
      </c>
    </row>
    <row r="79" spans="1:4" x14ac:dyDescent="0.25">
      <c r="A79" t="s">
        <v>70</v>
      </c>
      <c r="B79" s="296">
        <v>510</v>
      </c>
      <c r="C79" s="296">
        <v>202</v>
      </c>
      <c r="D79" s="296">
        <v>0.39600000000000002</v>
      </c>
    </row>
    <row r="80" spans="1:4" x14ac:dyDescent="0.25">
      <c r="A80" t="s">
        <v>71</v>
      </c>
      <c r="B80" s="296">
        <v>59</v>
      </c>
      <c r="C80" s="296">
        <v>26</v>
      </c>
      <c r="D80" s="296">
        <v>0.441</v>
      </c>
    </row>
    <row r="81" spans="1:4" x14ac:dyDescent="0.25">
      <c r="A81" t="s">
        <v>72</v>
      </c>
      <c r="B81" s="296">
        <v>521</v>
      </c>
      <c r="C81" s="296">
        <v>246</v>
      </c>
      <c r="D81" s="296">
        <v>0.47199999999999998</v>
      </c>
    </row>
    <row r="82" spans="1:4" x14ac:dyDescent="0.25">
      <c r="A82" t="s">
        <v>73</v>
      </c>
      <c r="B82" s="296">
        <v>137</v>
      </c>
      <c r="C82" s="296">
        <v>47</v>
      </c>
      <c r="D82" s="296">
        <v>0.34300000000000003</v>
      </c>
    </row>
    <row r="83" spans="1:4" x14ac:dyDescent="0.25">
      <c r="A83" t="s">
        <v>74</v>
      </c>
      <c r="B83" s="296">
        <v>88</v>
      </c>
      <c r="C83" s="296">
        <v>40</v>
      </c>
      <c r="D83" s="296">
        <v>0.45500000000000002</v>
      </c>
    </row>
    <row r="84" spans="1:4" x14ac:dyDescent="0.25">
      <c r="A84" t="s">
        <v>182</v>
      </c>
      <c r="B84" s="296">
        <v>11</v>
      </c>
      <c r="C84" s="296" t="s">
        <v>18</v>
      </c>
      <c r="D84" s="296" t="s">
        <v>18</v>
      </c>
    </row>
    <row r="86" spans="1:4" x14ac:dyDescent="0.25">
      <c r="A86" t="s">
        <v>2004</v>
      </c>
    </row>
    <row r="88" spans="1:4" x14ac:dyDescent="0.25">
      <c r="A88" t="s">
        <v>2011</v>
      </c>
    </row>
    <row r="103" spans="1:1" x14ac:dyDescent="0.25">
      <c r="A103" t="s">
        <v>1993</v>
      </c>
    </row>
    <row r="105" spans="1:1" x14ac:dyDescent="0.25">
      <c r="A105" s="636">
        <v>42610.590266203704</v>
      </c>
    </row>
  </sheetData>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1859</v>
      </c>
    </row>
    <row r="24" spans="1:8" x14ac:dyDescent="0.25">
      <c r="B24" s="638" t="s">
        <v>1889</v>
      </c>
    </row>
    <row r="25" spans="1:8" x14ac:dyDescent="0.25">
      <c r="B25" s="638" t="s">
        <v>1890</v>
      </c>
      <c r="C25" s="638" t="s">
        <v>1891</v>
      </c>
      <c r="D25" s="638" t="s">
        <v>1892</v>
      </c>
      <c r="E25" s="638" t="s">
        <v>1893</v>
      </c>
      <c r="F25" s="638" t="s">
        <v>1894</v>
      </c>
      <c r="G25" s="638" t="s">
        <v>1895</v>
      </c>
      <c r="H25" s="638" t="s">
        <v>1896</v>
      </c>
    </row>
    <row r="26" spans="1:8" x14ac:dyDescent="0.25">
      <c r="B26" s="638" t="s">
        <v>1857</v>
      </c>
      <c r="C26" s="638" t="s">
        <v>1857</v>
      </c>
      <c r="D26" s="638" t="s">
        <v>1857</v>
      </c>
      <c r="E26" s="638" t="s">
        <v>1857</v>
      </c>
      <c r="F26" s="638" t="s">
        <v>1857</v>
      </c>
      <c r="G26" s="638" t="s">
        <v>1857</v>
      </c>
      <c r="H26" s="638" t="s">
        <v>1857</v>
      </c>
    </row>
    <row r="27" spans="1:8" x14ac:dyDescent="0.25">
      <c r="A27" t="s">
        <v>484</v>
      </c>
    </row>
    <row r="28" spans="1:8" x14ac:dyDescent="0.25">
      <c r="A28" t="s">
        <v>485</v>
      </c>
      <c r="B28" s="638">
        <v>0.1</v>
      </c>
      <c r="C28" s="638">
        <v>0.2</v>
      </c>
      <c r="D28" s="638">
        <v>1.3</v>
      </c>
      <c r="E28" s="638">
        <v>3.8</v>
      </c>
      <c r="F28" s="638">
        <v>8.1</v>
      </c>
      <c r="G28" s="638">
        <v>12.6</v>
      </c>
      <c r="H28" s="638">
        <v>16.2</v>
      </c>
    </row>
    <row r="29" spans="1:8" x14ac:dyDescent="0.25">
      <c r="A29" t="s">
        <v>486</v>
      </c>
      <c r="B29" s="638" t="s">
        <v>18</v>
      </c>
      <c r="C29" s="638" t="s">
        <v>18</v>
      </c>
      <c r="D29" s="638">
        <v>0.2</v>
      </c>
      <c r="E29" s="638">
        <v>3</v>
      </c>
      <c r="F29" s="638">
        <v>5.5</v>
      </c>
      <c r="G29" s="638">
        <v>9.1</v>
      </c>
      <c r="H29" s="638">
        <v>12.1</v>
      </c>
    </row>
    <row r="30" spans="1:8" x14ac:dyDescent="0.25">
      <c r="A30" t="s">
        <v>487</v>
      </c>
      <c r="B30" s="638" t="s">
        <v>18</v>
      </c>
      <c r="C30" s="638" t="s">
        <v>18</v>
      </c>
      <c r="D30" s="638" t="s">
        <v>18</v>
      </c>
      <c r="E30" s="638" t="s">
        <v>18</v>
      </c>
      <c r="F30" s="638" t="s">
        <v>18</v>
      </c>
      <c r="G30" s="638" t="s">
        <v>18</v>
      </c>
      <c r="H30" s="638" t="s">
        <v>18</v>
      </c>
    </row>
    <row r="31" spans="1:8" x14ac:dyDescent="0.25">
      <c r="A31" t="s">
        <v>19</v>
      </c>
      <c r="B31" s="638" t="s">
        <v>18</v>
      </c>
      <c r="C31" s="638" t="s">
        <v>18</v>
      </c>
      <c r="D31" s="638">
        <v>4</v>
      </c>
      <c r="E31" s="638">
        <v>12</v>
      </c>
      <c r="F31" s="638">
        <v>32</v>
      </c>
      <c r="G31" s="638">
        <v>32</v>
      </c>
      <c r="H31" s="638">
        <v>32</v>
      </c>
    </row>
    <row r="32" spans="1:8" x14ac:dyDescent="0.25">
      <c r="A32" t="s">
        <v>20</v>
      </c>
      <c r="B32" s="638" t="s">
        <v>18</v>
      </c>
      <c r="C32" s="638" t="s">
        <v>18</v>
      </c>
      <c r="D32" s="638">
        <v>1.6</v>
      </c>
      <c r="E32" s="638">
        <v>2</v>
      </c>
      <c r="F32" s="638">
        <v>8.1999999999999993</v>
      </c>
      <c r="G32" s="638">
        <v>11.3</v>
      </c>
      <c r="H32" s="638">
        <v>18.8</v>
      </c>
    </row>
    <row r="33" spans="1:8" x14ac:dyDescent="0.25">
      <c r="A33" t="s">
        <v>21</v>
      </c>
      <c r="B33" s="638" t="s">
        <v>18</v>
      </c>
      <c r="C33" s="638" t="s">
        <v>18</v>
      </c>
      <c r="D33" s="638">
        <v>1.7</v>
      </c>
      <c r="E33" s="638">
        <v>1.7</v>
      </c>
      <c r="F33" s="638">
        <v>3.3</v>
      </c>
      <c r="G33" s="638">
        <v>3.3</v>
      </c>
      <c r="H33" s="638">
        <v>6.7</v>
      </c>
    </row>
    <row r="34" spans="1:8" x14ac:dyDescent="0.25">
      <c r="A34" t="s">
        <v>22</v>
      </c>
      <c r="B34" s="638" t="s">
        <v>18</v>
      </c>
      <c r="C34" s="638" t="s">
        <v>18</v>
      </c>
      <c r="D34" s="638" t="s">
        <v>18</v>
      </c>
      <c r="E34" s="638" t="s">
        <v>18</v>
      </c>
      <c r="F34" s="638" t="s">
        <v>18</v>
      </c>
      <c r="G34" s="638" t="s">
        <v>18</v>
      </c>
      <c r="H34" s="638" t="s">
        <v>18</v>
      </c>
    </row>
    <row r="35" spans="1:8" x14ac:dyDescent="0.25">
      <c r="A35" t="s">
        <v>23</v>
      </c>
      <c r="B35" s="638">
        <v>0.2</v>
      </c>
      <c r="C35" s="638">
        <v>0.2</v>
      </c>
      <c r="D35" s="638">
        <v>1</v>
      </c>
      <c r="E35" s="638">
        <v>3.9</v>
      </c>
      <c r="F35" s="638">
        <v>7.8</v>
      </c>
      <c r="G35" s="638">
        <v>13.5</v>
      </c>
      <c r="H35" s="638">
        <v>16.600000000000001</v>
      </c>
    </row>
    <row r="36" spans="1:8" x14ac:dyDescent="0.25">
      <c r="A36" t="s">
        <v>24</v>
      </c>
      <c r="B36" s="638" t="s">
        <v>18</v>
      </c>
      <c r="C36" s="638" t="s">
        <v>18</v>
      </c>
      <c r="D36" s="638">
        <v>6.9</v>
      </c>
      <c r="E36" s="638">
        <v>24.1</v>
      </c>
      <c r="F36" s="638">
        <v>44.8</v>
      </c>
      <c r="G36" s="638">
        <v>46.6</v>
      </c>
      <c r="H36" s="638">
        <v>48.3</v>
      </c>
    </row>
    <row r="37" spans="1:8" x14ac:dyDescent="0.25">
      <c r="A37" t="s">
        <v>25</v>
      </c>
      <c r="B37" s="638" t="s">
        <v>18</v>
      </c>
      <c r="C37" s="638" t="s">
        <v>18</v>
      </c>
      <c r="D37" s="638" t="s">
        <v>18</v>
      </c>
      <c r="E37" s="638">
        <v>1.1000000000000001</v>
      </c>
      <c r="F37" s="638">
        <v>5.9</v>
      </c>
      <c r="G37" s="638">
        <v>10.7</v>
      </c>
      <c r="H37" s="638">
        <v>11.8</v>
      </c>
    </row>
    <row r="38" spans="1:8" x14ac:dyDescent="0.25">
      <c r="A38" t="s">
        <v>26</v>
      </c>
      <c r="B38" s="638">
        <v>0.1</v>
      </c>
      <c r="C38" s="638">
        <v>0.3</v>
      </c>
      <c r="D38" s="638">
        <v>2.7</v>
      </c>
      <c r="E38" s="638">
        <v>5.3</v>
      </c>
      <c r="F38" s="638">
        <v>13</v>
      </c>
      <c r="G38" s="638">
        <v>17.7</v>
      </c>
      <c r="H38" s="638">
        <v>20.7</v>
      </c>
    </row>
    <row r="39" spans="1:8" x14ac:dyDescent="0.25">
      <c r="A39" t="s">
        <v>27</v>
      </c>
      <c r="B39" s="638" t="s">
        <v>18</v>
      </c>
      <c r="C39" s="638" t="s">
        <v>18</v>
      </c>
      <c r="D39" s="638">
        <v>4.4000000000000004</v>
      </c>
      <c r="E39" s="638">
        <v>4.4000000000000004</v>
      </c>
      <c r="F39" s="638">
        <v>15.6</v>
      </c>
      <c r="G39" s="638">
        <v>20</v>
      </c>
      <c r="H39" s="638">
        <v>20</v>
      </c>
    </row>
    <row r="40" spans="1:8" x14ac:dyDescent="0.25">
      <c r="A40" t="s">
        <v>28</v>
      </c>
      <c r="B40" s="638" t="s">
        <v>18</v>
      </c>
      <c r="C40" s="638" t="s">
        <v>18</v>
      </c>
      <c r="D40" s="638">
        <v>3.8</v>
      </c>
      <c r="E40" s="638">
        <v>5.3</v>
      </c>
      <c r="F40" s="638">
        <v>11.3</v>
      </c>
      <c r="G40" s="638">
        <v>17.3</v>
      </c>
      <c r="H40" s="638">
        <v>23.3</v>
      </c>
    </row>
    <row r="41" spans="1:8" x14ac:dyDescent="0.25">
      <c r="A41" t="s">
        <v>29</v>
      </c>
      <c r="B41" s="638" t="s">
        <v>18</v>
      </c>
      <c r="C41" s="638" t="s">
        <v>18</v>
      </c>
      <c r="D41" s="638">
        <v>0.5</v>
      </c>
      <c r="E41" s="638">
        <v>1.1000000000000001</v>
      </c>
      <c r="F41" s="638">
        <v>3.7</v>
      </c>
      <c r="G41" s="638">
        <v>6.3</v>
      </c>
      <c r="H41" s="638">
        <v>10</v>
      </c>
    </row>
    <row r="42" spans="1:8" x14ac:dyDescent="0.25">
      <c r="A42" t="s">
        <v>30</v>
      </c>
      <c r="B42" s="638" t="s">
        <v>18</v>
      </c>
      <c r="C42" s="638">
        <v>11.1</v>
      </c>
      <c r="D42" s="638">
        <v>11.1</v>
      </c>
      <c r="E42" s="638">
        <v>11.1</v>
      </c>
      <c r="F42" s="638">
        <v>33.299999999999997</v>
      </c>
      <c r="G42" s="638">
        <v>44.4</v>
      </c>
      <c r="H42" s="638">
        <v>44.4</v>
      </c>
    </row>
    <row r="43" spans="1:8" x14ac:dyDescent="0.25">
      <c r="A43" t="s">
        <v>31</v>
      </c>
      <c r="B43" s="638">
        <v>0.2</v>
      </c>
      <c r="C43" s="638">
        <v>0.2</v>
      </c>
      <c r="D43" s="638">
        <v>2.5</v>
      </c>
      <c r="E43" s="638">
        <v>8.1999999999999993</v>
      </c>
      <c r="F43" s="638">
        <v>18.100000000000001</v>
      </c>
      <c r="G43" s="638">
        <v>26.3</v>
      </c>
      <c r="H43" s="638">
        <v>27.9</v>
      </c>
    </row>
    <row r="44" spans="1:8" x14ac:dyDescent="0.25">
      <c r="A44" t="s">
        <v>32</v>
      </c>
      <c r="B44" s="638" t="s">
        <v>18</v>
      </c>
      <c r="C44" s="638" t="s">
        <v>18</v>
      </c>
      <c r="D44" s="638">
        <v>0.8</v>
      </c>
      <c r="E44" s="638">
        <v>5.7</v>
      </c>
      <c r="F44" s="638">
        <v>11.7</v>
      </c>
      <c r="G44" s="638">
        <v>18.899999999999999</v>
      </c>
      <c r="H44" s="638">
        <v>21.6</v>
      </c>
    </row>
    <row r="45" spans="1:8" x14ac:dyDescent="0.25">
      <c r="A45" t="s">
        <v>33</v>
      </c>
      <c r="B45" s="638">
        <v>2.2999999999999998</v>
      </c>
      <c r="C45" s="638">
        <v>4.7</v>
      </c>
      <c r="D45" s="638">
        <v>4.7</v>
      </c>
      <c r="E45" s="638">
        <v>7</v>
      </c>
      <c r="F45" s="638">
        <v>9.3000000000000007</v>
      </c>
      <c r="G45" s="638">
        <v>25.6</v>
      </c>
      <c r="H45" s="638">
        <v>34.9</v>
      </c>
    </row>
    <row r="46" spans="1:8" x14ac:dyDescent="0.25">
      <c r="A46" t="s">
        <v>34</v>
      </c>
      <c r="B46" s="638" t="s">
        <v>18</v>
      </c>
      <c r="C46" s="638" t="s">
        <v>18</v>
      </c>
      <c r="D46" s="638" t="s">
        <v>18</v>
      </c>
      <c r="E46" s="638">
        <v>4.3</v>
      </c>
      <c r="F46" s="638">
        <v>10.6</v>
      </c>
      <c r="G46" s="638">
        <v>14.9</v>
      </c>
      <c r="H46" s="638">
        <v>17</v>
      </c>
    </row>
    <row r="47" spans="1:8" x14ac:dyDescent="0.25">
      <c r="A47" t="s">
        <v>35</v>
      </c>
      <c r="B47" s="638">
        <v>0</v>
      </c>
      <c r="C47" s="638">
        <v>0.1</v>
      </c>
      <c r="D47" s="638">
        <v>0.5</v>
      </c>
      <c r="E47" s="638">
        <v>1.8</v>
      </c>
      <c r="F47" s="638">
        <v>3.8</v>
      </c>
      <c r="G47" s="638">
        <v>6.6</v>
      </c>
      <c r="H47" s="638">
        <v>9</v>
      </c>
    </row>
    <row r="48" spans="1:8" x14ac:dyDescent="0.25">
      <c r="A48" t="s">
        <v>36</v>
      </c>
      <c r="B48" s="638" t="s">
        <v>18</v>
      </c>
      <c r="C48" s="638" t="s">
        <v>18</v>
      </c>
      <c r="D48" s="638">
        <v>0.5</v>
      </c>
      <c r="E48" s="638">
        <v>0.5</v>
      </c>
      <c r="F48" s="638">
        <v>2.6</v>
      </c>
      <c r="G48" s="638">
        <v>6.8</v>
      </c>
      <c r="H48" s="638">
        <v>7.3</v>
      </c>
    </row>
    <row r="49" spans="1:8" x14ac:dyDescent="0.25">
      <c r="A49" t="s">
        <v>37</v>
      </c>
      <c r="B49" s="638" t="s">
        <v>18</v>
      </c>
      <c r="C49" s="638" t="s">
        <v>18</v>
      </c>
      <c r="D49" s="638" t="s">
        <v>18</v>
      </c>
      <c r="E49" s="638">
        <v>6.1</v>
      </c>
      <c r="F49" s="638">
        <v>16.3</v>
      </c>
      <c r="G49" s="638">
        <v>26.5</v>
      </c>
      <c r="H49" s="638">
        <v>26.5</v>
      </c>
    </row>
    <row r="50" spans="1:8" x14ac:dyDescent="0.25">
      <c r="A50" t="s">
        <v>38</v>
      </c>
      <c r="B50" s="638" t="s">
        <v>18</v>
      </c>
      <c r="C50" s="638" t="s">
        <v>18</v>
      </c>
      <c r="D50" s="638" t="s">
        <v>18</v>
      </c>
      <c r="E50" s="638" t="s">
        <v>18</v>
      </c>
      <c r="F50" s="638" t="s">
        <v>18</v>
      </c>
      <c r="G50" s="638" t="s">
        <v>18</v>
      </c>
      <c r="H50" s="638" t="s">
        <v>18</v>
      </c>
    </row>
    <row r="51" spans="1:8" x14ac:dyDescent="0.25">
      <c r="A51" t="s">
        <v>39</v>
      </c>
      <c r="B51" s="638">
        <v>0.7</v>
      </c>
      <c r="C51" s="638">
        <v>0.7</v>
      </c>
      <c r="D51" s="638">
        <v>2.1</v>
      </c>
      <c r="E51" s="638">
        <v>2.8</v>
      </c>
      <c r="F51" s="638">
        <v>6.3</v>
      </c>
      <c r="G51" s="638">
        <v>9.1999999999999993</v>
      </c>
      <c r="H51" s="638">
        <v>10.6</v>
      </c>
    </row>
    <row r="52" spans="1:8" x14ac:dyDescent="0.25">
      <c r="A52" t="s">
        <v>40</v>
      </c>
      <c r="B52" s="638" t="s">
        <v>18</v>
      </c>
      <c r="C52" s="638" t="s">
        <v>18</v>
      </c>
      <c r="D52" s="638">
        <v>3.1</v>
      </c>
      <c r="E52" s="638">
        <v>7.2</v>
      </c>
      <c r="F52" s="638">
        <v>10.3</v>
      </c>
      <c r="G52" s="638">
        <v>16.5</v>
      </c>
      <c r="H52" s="638">
        <v>18.3</v>
      </c>
    </row>
    <row r="53" spans="1:8" x14ac:dyDescent="0.25">
      <c r="A53" t="s">
        <v>41</v>
      </c>
      <c r="B53" s="638" t="s">
        <v>18</v>
      </c>
      <c r="C53" s="638" t="s">
        <v>18</v>
      </c>
      <c r="D53" s="638" t="s">
        <v>18</v>
      </c>
      <c r="E53" s="638" t="s">
        <v>18</v>
      </c>
      <c r="F53" s="638" t="s">
        <v>18</v>
      </c>
      <c r="G53" s="638" t="s">
        <v>18</v>
      </c>
      <c r="H53" s="638" t="s">
        <v>18</v>
      </c>
    </row>
    <row r="54" spans="1:8" x14ac:dyDescent="0.25">
      <c r="A54" t="s">
        <v>42</v>
      </c>
      <c r="B54" s="638" t="s">
        <v>18</v>
      </c>
      <c r="C54" s="638" t="s">
        <v>18</v>
      </c>
      <c r="D54" s="638" t="s">
        <v>18</v>
      </c>
      <c r="E54" s="638" t="s">
        <v>18</v>
      </c>
      <c r="F54" s="638" t="s">
        <v>18</v>
      </c>
      <c r="G54" s="638" t="s">
        <v>18</v>
      </c>
      <c r="H54" s="638" t="s">
        <v>18</v>
      </c>
    </row>
    <row r="55" spans="1:8" x14ac:dyDescent="0.25">
      <c r="A55" t="s">
        <v>43</v>
      </c>
      <c r="B55" s="638" t="s">
        <v>18</v>
      </c>
      <c r="C55" s="638" t="s">
        <v>18</v>
      </c>
      <c r="D55" s="638">
        <v>1.2</v>
      </c>
      <c r="E55" s="638">
        <v>7.2</v>
      </c>
      <c r="F55" s="638">
        <v>15.6</v>
      </c>
      <c r="G55" s="638">
        <v>27.5</v>
      </c>
      <c r="H55" s="638">
        <v>31.7</v>
      </c>
    </row>
    <row r="56" spans="1:8" x14ac:dyDescent="0.25">
      <c r="A56" t="s">
        <v>44</v>
      </c>
      <c r="B56" s="638" t="s">
        <v>18</v>
      </c>
      <c r="C56" s="638" t="s">
        <v>18</v>
      </c>
      <c r="D56" s="638" t="s">
        <v>18</v>
      </c>
      <c r="E56" s="638">
        <v>6.5</v>
      </c>
      <c r="F56" s="638">
        <v>14.5</v>
      </c>
      <c r="G56" s="638">
        <v>19.399999999999999</v>
      </c>
      <c r="H56" s="638">
        <v>30.6</v>
      </c>
    </row>
    <row r="57" spans="1:8" x14ac:dyDescent="0.25">
      <c r="A57" t="s">
        <v>45</v>
      </c>
      <c r="B57" s="638" t="s">
        <v>18</v>
      </c>
      <c r="C57" s="638" t="s">
        <v>18</v>
      </c>
      <c r="D57" s="638" t="s">
        <v>18</v>
      </c>
      <c r="E57" s="638">
        <v>2.1</v>
      </c>
      <c r="F57" s="638">
        <v>8.3000000000000007</v>
      </c>
      <c r="G57" s="638">
        <v>8.3000000000000007</v>
      </c>
      <c r="H57" s="638">
        <v>14.6</v>
      </c>
    </row>
    <row r="58" spans="1:8" x14ac:dyDescent="0.25">
      <c r="A58" t="s">
        <v>46</v>
      </c>
      <c r="B58" s="638">
        <v>0.1</v>
      </c>
      <c r="C58" s="638">
        <v>0.3</v>
      </c>
      <c r="D58" s="638">
        <v>1.4</v>
      </c>
      <c r="E58" s="638">
        <v>4.5</v>
      </c>
      <c r="F58" s="638">
        <v>11.1</v>
      </c>
      <c r="G58" s="638">
        <v>20.100000000000001</v>
      </c>
      <c r="H58" s="638">
        <v>26.4</v>
      </c>
    </row>
    <row r="59" spans="1:8" x14ac:dyDescent="0.25">
      <c r="A59" t="s">
        <v>47</v>
      </c>
      <c r="B59" s="638" t="s">
        <v>18</v>
      </c>
      <c r="C59" s="638" t="s">
        <v>18</v>
      </c>
      <c r="D59" s="638">
        <v>1.7</v>
      </c>
      <c r="E59" s="638">
        <v>3.1</v>
      </c>
      <c r="F59" s="638">
        <v>7.9</v>
      </c>
      <c r="G59" s="638">
        <v>15.7</v>
      </c>
      <c r="H59" s="638">
        <v>17.899999999999999</v>
      </c>
    </row>
    <row r="60" spans="1:8" x14ac:dyDescent="0.25">
      <c r="A60" t="s">
        <v>48</v>
      </c>
      <c r="B60" s="638" t="s">
        <v>18</v>
      </c>
      <c r="C60" s="638" t="s">
        <v>18</v>
      </c>
      <c r="D60" s="638" t="s">
        <v>18</v>
      </c>
      <c r="E60" s="638" t="s">
        <v>18</v>
      </c>
      <c r="F60" s="638" t="s">
        <v>18</v>
      </c>
      <c r="G60" s="638">
        <v>4.8</v>
      </c>
      <c r="H60" s="638">
        <v>9.5</v>
      </c>
    </row>
    <row r="61" spans="1:8" x14ac:dyDescent="0.25">
      <c r="A61" t="s">
        <v>49</v>
      </c>
      <c r="B61" s="638">
        <v>0.3</v>
      </c>
      <c r="C61" s="638">
        <v>0.3</v>
      </c>
      <c r="D61" s="638">
        <v>1.4</v>
      </c>
      <c r="E61" s="638">
        <v>4.7</v>
      </c>
      <c r="F61" s="638">
        <v>11.1</v>
      </c>
      <c r="G61" s="638">
        <v>15.9</v>
      </c>
      <c r="H61" s="638">
        <v>20.2</v>
      </c>
    </row>
    <row r="62" spans="1:8" x14ac:dyDescent="0.25">
      <c r="A62" t="s">
        <v>50</v>
      </c>
      <c r="B62" s="638">
        <v>0.3</v>
      </c>
      <c r="C62" s="638">
        <v>0.3</v>
      </c>
      <c r="D62" s="638">
        <v>3.1</v>
      </c>
      <c r="E62" s="638">
        <v>9.1</v>
      </c>
      <c r="F62" s="638">
        <v>15.2</v>
      </c>
      <c r="G62" s="638">
        <v>19.8</v>
      </c>
      <c r="H62" s="638">
        <v>22.6</v>
      </c>
    </row>
    <row r="63" spans="1:8" x14ac:dyDescent="0.25">
      <c r="A63" t="s">
        <v>51</v>
      </c>
      <c r="B63" s="638" t="s">
        <v>18</v>
      </c>
      <c r="C63" s="638" t="s">
        <v>18</v>
      </c>
      <c r="D63" s="638">
        <v>3.8</v>
      </c>
      <c r="E63" s="638">
        <v>11.5</v>
      </c>
      <c r="F63" s="638">
        <v>11.5</v>
      </c>
      <c r="G63" s="638">
        <v>21.2</v>
      </c>
      <c r="H63" s="638">
        <v>23.1</v>
      </c>
    </row>
    <row r="64" spans="1:8" x14ac:dyDescent="0.25">
      <c r="A64" t="s">
        <v>52</v>
      </c>
      <c r="B64" s="638">
        <v>0.2</v>
      </c>
      <c r="C64" s="638">
        <v>0.2</v>
      </c>
      <c r="D64" s="638">
        <v>1.3</v>
      </c>
      <c r="E64" s="638">
        <v>4</v>
      </c>
      <c r="F64" s="638">
        <v>8.1</v>
      </c>
      <c r="G64" s="638">
        <v>12</v>
      </c>
      <c r="H64" s="638">
        <v>17</v>
      </c>
    </row>
    <row r="65" spans="1:8" x14ac:dyDescent="0.25">
      <c r="A65" t="s">
        <v>53</v>
      </c>
      <c r="B65" s="638">
        <v>0.1</v>
      </c>
      <c r="C65" s="638">
        <v>0.1</v>
      </c>
      <c r="D65" s="638">
        <v>0.3</v>
      </c>
      <c r="E65" s="638">
        <v>1.7</v>
      </c>
      <c r="F65" s="638">
        <v>4.0999999999999996</v>
      </c>
      <c r="G65" s="638">
        <v>7.6</v>
      </c>
      <c r="H65" s="638">
        <v>12.4</v>
      </c>
    </row>
    <row r="66" spans="1:8" x14ac:dyDescent="0.25">
      <c r="A66" t="s">
        <v>54</v>
      </c>
      <c r="B66" s="638" t="s">
        <v>18</v>
      </c>
      <c r="C66" s="638" t="s">
        <v>18</v>
      </c>
      <c r="D66" s="638">
        <v>0.8</v>
      </c>
      <c r="E66" s="638">
        <v>2.2000000000000002</v>
      </c>
      <c r="F66" s="638">
        <v>6.1</v>
      </c>
      <c r="G66" s="638">
        <v>11.1</v>
      </c>
      <c r="H66" s="638">
        <v>14.7</v>
      </c>
    </row>
    <row r="67" spans="1:8" x14ac:dyDescent="0.25">
      <c r="A67" t="s">
        <v>55</v>
      </c>
      <c r="B67" s="638" t="s">
        <v>18</v>
      </c>
      <c r="C67" s="638">
        <v>0.2</v>
      </c>
      <c r="D67" s="638">
        <v>1.8</v>
      </c>
      <c r="E67" s="638">
        <v>4.5</v>
      </c>
      <c r="F67" s="638">
        <v>11.6</v>
      </c>
      <c r="G67" s="638">
        <v>22</v>
      </c>
      <c r="H67" s="638">
        <v>27.8</v>
      </c>
    </row>
    <row r="68" spans="1:8" x14ac:dyDescent="0.25">
      <c r="A68" t="s">
        <v>56</v>
      </c>
      <c r="B68" s="638" t="s">
        <v>18</v>
      </c>
      <c r="C68" s="638" t="s">
        <v>18</v>
      </c>
      <c r="D68" s="638">
        <v>2</v>
      </c>
      <c r="E68" s="638">
        <v>5.4</v>
      </c>
      <c r="F68" s="638">
        <v>16.7</v>
      </c>
      <c r="G68" s="638">
        <v>19.2</v>
      </c>
      <c r="H68" s="638">
        <v>24.6</v>
      </c>
    </row>
    <row r="69" spans="1:8" x14ac:dyDescent="0.25">
      <c r="A69" t="s">
        <v>57</v>
      </c>
      <c r="B69" s="638" t="s">
        <v>18</v>
      </c>
      <c r="C69" s="638" t="s">
        <v>18</v>
      </c>
      <c r="D69" s="638">
        <v>1.7</v>
      </c>
      <c r="E69" s="638">
        <v>3.4</v>
      </c>
      <c r="F69" s="638">
        <v>3.4</v>
      </c>
      <c r="G69" s="638">
        <v>6.3</v>
      </c>
      <c r="H69" s="638">
        <v>9.1</v>
      </c>
    </row>
    <row r="70" spans="1:8" x14ac:dyDescent="0.25">
      <c r="A70" t="s">
        <v>58</v>
      </c>
      <c r="B70" s="638" t="s">
        <v>18</v>
      </c>
      <c r="C70" s="638">
        <v>0.4</v>
      </c>
      <c r="D70" s="638">
        <v>2.4</v>
      </c>
      <c r="E70" s="638">
        <v>9.3000000000000007</v>
      </c>
      <c r="F70" s="638">
        <v>15.7</v>
      </c>
      <c r="G70" s="638">
        <v>19.8</v>
      </c>
      <c r="H70" s="638">
        <v>22.6</v>
      </c>
    </row>
    <row r="71" spans="1:8" x14ac:dyDescent="0.25">
      <c r="A71" t="s">
        <v>59</v>
      </c>
      <c r="B71" s="638">
        <v>0.1</v>
      </c>
      <c r="C71" s="638">
        <v>0.1</v>
      </c>
      <c r="D71" s="638">
        <v>1.3</v>
      </c>
      <c r="E71" s="638">
        <v>2.7</v>
      </c>
      <c r="F71" s="638">
        <v>5.9</v>
      </c>
      <c r="G71" s="638">
        <v>8.8000000000000007</v>
      </c>
      <c r="H71" s="638">
        <v>14.3</v>
      </c>
    </row>
    <row r="72" spans="1:8" x14ac:dyDescent="0.25">
      <c r="A72" t="s">
        <v>60</v>
      </c>
      <c r="B72" s="638" t="s">
        <v>18</v>
      </c>
      <c r="C72" s="638" t="s">
        <v>18</v>
      </c>
      <c r="D72" s="638">
        <v>2.9</v>
      </c>
      <c r="E72" s="638">
        <v>9.3000000000000007</v>
      </c>
      <c r="F72" s="638">
        <v>22.9</v>
      </c>
      <c r="G72" s="638">
        <v>29.3</v>
      </c>
      <c r="H72" s="638">
        <v>31.4</v>
      </c>
    </row>
    <row r="73" spans="1:8" x14ac:dyDescent="0.25">
      <c r="A73" t="s">
        <v>61</v>
      </c>
      <c r="B73" s="638" t="s">
        <v>18</v>
      </c>
      <c r="C73" s="638" t="s">
        <v>18</v>
      </c>
      <c r="D73" s="638">
        <v>0.4</v>
      </c>
      <c r="E73" s="638">
        <v>2.2999999999999998</v>
      </c>
      <c r="F73" s="638">
        <v>8.6999999999999993</v>
      </c>
      <c r="G73" s="638">
        <v>21.7</v>
      </c>
      <c r="H73" s="638">
        <v>32.299999999999997</v>
      </c>
    </row>
    <row r="74" spans="1:8" x14ac:dyDescent="0.25">
      <c r="A74" t="s">
        <v>62</v>
      </c>
      <c r="B74" s="638" t="s">
        <v>18</v>
      </c>
      <c r="C74" s="638" t="s">
        <v>18</v>
      </c>
      <c r="D74" s="638" t="s">
        <v>18</v>
      </c>
      <c r="E74" s="638" t="s">
        <v>18</v>
      </c>
      <c r="F74" s="638" t="s">
        <v>18</v>
      </c>
      <c r="G74" s="638" t="s">
        <v>18</v>
      </c>
      <c r="H74" s="638" t="s">
        <v>18</v>
      </c>
    </row>
    <row r="75" spans="1:8" x14ac:dyDescent="0.25">
      <c r="A75" t="s">
        <v>63</v>
      </c>
      <c r="B75" s="638" t="s">
        <v>18</v>
      </c>
      <c r="C75" s="638" t="s">
        <v>18</v>
      </c>
      <c r="D75" s="638">
        <v>9.5</v>
      </c>
      <c r="E75" s="638">
        <v>12.7</v>
      </c>
      <c r="F75" s="638">
        <v>23.8</v>
      </c>
      <c r="G75" s="638">
        <v>31.7</v>
      </c>
      <c r="H75" s="638">
        <v>31.7</v>
      </c>
    </row>
    <row r="76" spans="1:8" x14ac:dyDescent="0.25">
      <c r="A76" t="s">
        <v>64</v>
      </c>
      <c r="B76" s="638" t="s">
        <v>18</v>
      </c>
      <c r="C76" s="638" t="s">
        <v>18</v>
      </c>
      <c r="D76" s="638">
        <v>0.5</v>
      </c>
      <c r="E76" s="638">
        <v>2.5</v>
      </c>
      <c r="F76" s="638">
        <v>9.8000000000000007</v>
      </c>
      <c r="G76" s="638">
        <v>14.7</v>
      </c>
      <c r="H76" s="638">
        <v>18.100000000000001</v>
      </c>
    </row>
    <row r="77" spans="1:8" x14ac:dyDescent="0.25">
      <c r="A77" t="s">
        <v>65</v>
      </c>
      <c r="B77" s="638" t="s">
        <v>18</v>
      </c>
      <c r="C77" s="638" t="s">
        <v>18</v>
      </c>
      <c r="D77" s="638">
        <v>3.4</v>
      </c>
      <c r="E77" s="638">
        <v>7.6</v>
      </c>
      <c r="F77" s="638">
        <v>10.6</v>
      </c>
      <c r="G77" s="638">
        <v>21.2</v>
      </c>
      <c r="H77" s="638">
        <v>26.7</v>
      </c>
    </row>
    <row r="78" spans="1:8" x14ac:dyDescent="0.25">
      <c r="A78" t="s">
        <v>66</v>
      </c>
      <c r="B78" s="638">
        <v>0.7</v>
      </c>
      <c r="C78" s="638">
        <v>0.7</v>
      </c>
      <c r="D78" s="638">
        <v>4.7</v>
      </c>
      <c r="E78" s="638">
        <v>13.6</v>
      </c>
      <c r="F78" s="638">
        <v>23.4</v>
      </c>
      <c r="G78" s="638">
        <v>23.7</v>
      </c>
      <c r="H78" s="638">
        <v>25.8</v>
      </c>
    </row>
    <row r="79" spans="1:8" x14ac:dyDescent="0.25">
      <c r="A79" t="s">
        <v>67</v>
      </c>
      <c r="B79" s="638" t="s">
        <v>18</v>
      </c>
      <c r="C79" s="638" t="s">
        <v>18</v>
      </c>
      <c r="D79" s="638">
        <v>3.7</v>
      </c>
      <c r="E79" s="638">
        <v>13</v>
      </c>
      <c r="F79" s="638">
        <v>29.6</v>
      </c>
      <c r="G79" s="638">
        <v>35.200000000000003</v>
      </c>
      <c r="H79" s="638">
        <v>35.200000000000003</v>
      </c>
    </row>
    <row r="80" spans="1:8" x14ac:dyDescent="0.25">
      <c r="A80" t="s">
        <v>68</v>
      </c>
      <c r="B80" s="638">
        <v>0.7</v>
      </c>
      <c r="C80" s="638">
        <v>0.7</v>
      </c>
      <c r="D80" s="638">
        <v>3.6</v>
      </c>
      <c r="E80" s="638">
        <v>11.5</v>
      </c>
      <c r="F80" s="638">
        <v>17.3</v>
      </c>
      <c r="G80" s="638">
        <v>20.100000000000001</v>
      </c>
      <c r="H80" s="638">
        <v>25.9</v>
      </c>
    </row>
    <row r="81" spans="1:8" x14ac:dyDescent="0.25">
      <c r="A81" t="s">
        <v>69</v>
      </c>
      <c r="B81" s="638" t="s">
        <v>18</v>
      </c>
      <c r="C81" s="638" t="s">
        <v>18</v>
      </c>
      <c r="D81" s="638">
        <v>6.3</v>
      </c>
      <c r="E81" s="638">
        <v>25</v>
      </c>
      <c r="F81" s="638">
        <v>35.4</v>
      </c>
      <c r="G81" s="638">
        <v>39.6</v>
      </c>
      <c r="H81" s="638">
        <v>41.7</v>
      </c>
    </row>
    <row r="82" spans="1:8" x14ac:dyDescent="0.25">
      <c r="A82" t="s">
        <v>70</v>
      </c>
      <c r="B82" s="638">
        <v>0.8</v>
      </c>
      <c r="C82" s="638">
        <v>1</v>
      </c>
      <c r="D82" s="638">
        <v>2.2000000000000002</v>
      </c>
      <c r="E82" s="638">
        <v>5.5</v>
      </c>
      <c r="F82" s="638">
        <v>11.6</v>
      </c>
      <c r="G82" s="638">
        <v>20.8</v>
      </c>
      <c r="H82" s="638">
        <v>25.7</v>
      </c>
    </row>
    <row r="83" spans="1:8" x14ac:dyDescent="0.25">
      <c r="A83" t="s">
        <v>71</v>
      </c>
      <c r="B83" s="638" t="s">
        <v>18</v>
      </c>
      <c r="C83" s="638" t="s">
        <v>18</v>
      </c>
      <c r="D83" s="638">
        <v>1.7</v>
      </c>
      <c r="E83" s="638">
        <v>16.899999999999999</v>
      </c>
      <c r="F83" s="638">
        <v>25.4</v>
      </c>
      <c r="G83" s="638">
        <v>27.1</v>
      </c>
      <c r="H83" s="638">
        <v>27.1</v>
      </c>
    </row>
    <row r="84" spans="1:8" x14ac:dyDescent="0.25">
      <c r="A84" t="s">
        <v>72</v>
      </c>
      <c r="B84" s="638">
        <v>0.4</v>
      </c>
      <c r="C84" s="638">
        <v>0.4</v>
      </c>
      <c r="D84" s="638">
        <v>1.3</v>
      </c>
      <c r="E84" s="638">
        <v>4</v>
      </c>
      <c r="F84" s="638">
        <v>8.1</v>
      </c>
      <c r="G84" s="638">
        <v>12.5</v>
      </c>
      <c r="H84" s="638">
        <v>18.8</v>
      </c>
    </row>
    <row r="85" spans="1:8" x14ac:dyDescent="0.25">
      <c r="A85" t="s">
        <v>73</v>
      </c>
      <c r="B85" s="638" t="s">
        <v>18</v>
      </c>
      <c r="C85" s="638">
        <v>0.7</v>
      </c>
      <c r="D85" s="638">
        <v>0.7</v>
      </c>
      <c r="E85" s="638">
        <v>2.9</v>
      </c>
      <c r="F85" s="638">
        <v>5.0999999999999996</v>
      </c>
      <c r="G85" s="638">
        <v>8</v>
      </c>
      <c r="H85" s="638">
        <v>19</v>
      </c>
    </row>
    <row r="86" spans="1:8" x14ac:dyDescent="0.25">
      <c r="A86" t="s">
        <v>74</v>
      </c>
      <c r="B86" s="638" t="s">
        <v>18</v>
      </c>
      <c r="C86" s="638" t="s">
        <v>18</v>
      </c>
      <c r="D86" s="638">
        <v>1.1000000000000001</v>
      </c>
      <c r="E86" s="638">
        <v>6.8</v>
      </c>
      <c r="F86" s="638">
        <v>9.1</v>
      </c>
      <c r="G86" s="638">
        <v>12.5</v>
      </c>
      <c r="H86" s="638">
        <v>18.2</v>
      </c>
    </row>
    <row r="87" spans="1:8" x14ac:dyDescent="0.25">
      <c r="A87" t="s">
        <v>182</v>
      </c>
      <c r="B87" s="638" t="s">
        <v>18</v>
      </c>
      <c r="C87" s="638" t="s">
        <v>18</v>
      </c>
      <c r="D87" s="638" t="s">
        <v>18</v>
      </c>
      <c r="E87" s="638" t="s">
        <v>18</v>
      </c>
      <c r="F87" s="638">
        <v>36.4</v>
      </c>
      <c r="G87" s="638">
        <v>36.4</v>
      </c>
      <c r="H87" s="638">
        <v>81.8</v>
      </c>
    </row>
    <row r="89" spans="1:8" x14ac:dyDescent="0.25">
      <c r="A89" t="s">
        <v>2004</v>
      </c>
    </row>
    <row r="91" spans="1:8" x14ac:dyDescent="0.25">
      <c r="A91" t="s">
        <v>2011</v>
      </c>
    </row>
    <row r="103" spans="1:1" x14ac:dyDescent="0.25">
      <c r="A103" t="s">
        <v>1994</v>
      </c>
    </row>
    <row r="105" spans="1:1" x14ac:dyDescent="0.25">
      <c r="A105" s="636">
        <v>42610.590289351851</v>
      </c>
    </row>
  </sheetData>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296" bestFit="1" customWidth="1"/>
    <col min="3" max="3" width="8.08984375" style="296" customWidth="1"/>
    <col min="4" max="8" width="9.08984375" style="296" bestFit="1" customWidth="1"/>
    <col min="9" max="78" width="8.7265625" style="296"/>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1908</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1859</v>
      </c>
    </row>
    <row r="24" spans="1:8" x14ac:dyDescent="0.25">
      <c r="B24" s="296" t="s">
        <v>1889</v>
      </c>
    </row>
    <row r="25" spans="1:8" x14ac:dyDescent="0.25">
      <c r="B25" s="296" t="s">
        <v>1890</v>
      </c>
      <c r="C25" s="296" t="s">
        <v>1891</v>
      </c>
      <c r="D25" s="296" t="s">
        <v>1892</v>
      </c>
      <c r="E25" s="296" t="s">
        <v>1893</v>
      </c>
      <c r="F25" s="296" t="s">
        <v>1894</v>
      </c>
      <c r="G25" s="296" t="s">
        <v>1895</v>
      </c>
      <c r="H25" s="296" t="s">
        <v>1896</v>
      </c>
    </row>
    <row r="26" spans="1:8" x14ac:dyDescent="0.25">
      <c r="B26" s="296" t="s">
        <v>1798</v>
      </c>
      <c r="C26" s="296" t="s">
        <v>1798</v>
      </c>
      <c r="D26" s="296" t="s">
        <v>1798</v>
      </c>
      <c r="E26" s="296" t="s">
        <v>1798</v>
      </c>
      <c r="F26" s="296" t="s">
        <v>1798</v>
      </c>
      <c r="G26" s="296" t="s">
        <v>1798</v>
      </c>
      <c r="H26" s="296" t="s">
        <v>1798</v>
      </c>
    </row>
    <row r="27" spans="1:8" x14ac:dyDescent="0.25">
      <c r="A27" t="s">
        <v>484</v>
      </c>
    </row>
    <row r="28" spans="1:8" x14ac:dyDescent="0.25">
      <c r="A28" t="s">
        <v>485</v>
      </c>
      <c r="B28" s="296">
        <v>36</v>
      </c>
      <c r="C28" s="296">
        <v>52</v>
      </c>
      <c r="D28" s="296">
        <v>343</v>
      </c>
      <c r="E28" s="296">
        <v>1052</v>
      </c>
      <c r="F28" s="296">
        <v>2228</v>
      </c>
      <c r="G28" s="296">
        <v>3448</v>
      </c>
      <c r="H28" s="296">
        <v>4454</v>
      </c>
    </row>
    <row r="29" spans="1:8" x14ac:dyDescent="0.25">
      <c r="A29" t="s">
        <v>486</v>
      </c>
      <c r="B29" s="296" t="s">
        <v>18</v>
      </c>
      <c r="C29" s="296" t="s">
        <v>18</v>
      </c>
      <c r="D29" s="296">
        <v>1</v>
      </c>
      <c r="E29" s="296">
        <v>14</v>
      </c>
      <c r="F29" s="296">
        <v>26</v>
      </c>
      <c r="G29" s="296">
        <v>43</v>
      </c>
      <c r="H29" s="296">
        <v>57</v>
      </c>
    </row>
    <row r="30" spans="1:8" x14ac:dyDescent="0.25">
      <c r="A30" t="s">
        <v>487</v>
      </c>
      <c r="B30" s="296" t="s">
        <v>18</v>
      </c>
      <c r="C30" s="296" t="s">
        <v>18</v>
      </c>
      <c r="D30" s="296" t="s">
        <v>18</v>
      </c>
      <c r="E30" s="296" t="s">
        <v>18</v>
      </c>
      <c r="F30" s="296" t="s">
        <v>18</v>
      </c>
      <c r="G30" s="296" t="s">
        <v>18</v>
      </c>
      <c r="H30" s="296" t="s">
        <v>18</v>
      </c>
    </row>
    <row r="31" spans="1:8" x14ac:dyDescent="0.25">
      <c r="A31" t="s">
        <v>19</v>
      </c>
      <c r="B31" s="296" t="s">
        <v>18</v>
      </c>
      <c r="C31" s="296" t="s">
        <v>18</v>
      </c>
      <c r="D31" s="296">
        <v>1</v>
      </c>
      <c r="E31" s="296">
        <v>3</v>
      </c>
      <c r="F31" s="296">
        <v>8</v>
      </c>
      <c r="G31" s="296">
        <v>8</v>
      </c>
      <c r="H31" s="296">
        <v>8</v>
      </c>
    </row>
    <row r="32" spans="1:8" x14ac:dyDescent="0.25">
      <c r="A32" t="s">
        <v>20</v>
      </c>
      <c r="B32" s="296" t="s">
        <v>18</v>
      </c>
      <c r="C32" s="296" t="s">
        <v>18</v>
      </c>
      <c r="D32" s="296">
        <v>4</v>
      </c>
      <c r="E32" s="296">
        <v>5</v>
      </c>
      <c r="F32" s="296">
        <v>21</v>
      </c>
      <c r="G32" s="296">
        <v>29</v>
      </c>
      <c r="H32" s="296">
        <v>48</v>
      </c>
    </row>
    <row r="33" spans="1:8" x14ac:dyDescent="0.25">
      <c r="A33" t="s">
        <v>21</v>
      </c>
      <c r="B33" s="296" t="s">
        <v>18</v>
      </c>
      <c r="C33" s="296" t="s">
        <v>18</v>
      </c>
      <c r="D33" s="296">
        <v>1</v>
      </c>
      <c r="E33" s="296">
        <v>1</v>
      </c>
      <c r="F33" s="296">
        <v>2</v>
      </c>
      <c r="G33" s="296">
        <v>2</v>
      </c>
      <c r="H33" s="296">
        <v>4</v>
      </c>
    </row>
    <row r="34" spans="1:8" x14ac:dyDescent="0.25">
      <c r="A34" t="s">
        <v>22</v>
      </c>
      <c r="B34" s="296" t="s">
        <v>18</v>
      </c>
      <c r="C34" s="296" t="s">
        <v>18</v>
      </c>
      <c r="D34" s="296" t="s">
        <v>18</v>
      </c>
      <c r="E34" s="296" t="s">
        <v>18</v>
      </c>
      <c r="F34" s="296" t="s">
        <v>18</v>
      </c>
      <c r="G34" s="296" t="s">
        <v>18</v>
      </c>
      <c r="H34" s="296" t="s">
        <v>18</v>
      </c>
    </row>
    <row r="35" spans="1:8" x14ac:dyDescent="0.25">
      <c r="A35" t="s">
        <v>23</v>
      </c>
      <c r="B35" s="296">
        <v>1</v>
      </c>
      <c r="C35" s="296">
        <v>1</v>
      </c>
      <c r="D35" s="296">
        <v>5</v>
      </c>
      <c r="E35" s="296">
        <v>20</v>
      </c>
      <c r="F35" s="296">
        <v>40</v>
      </c>
      <c r="G35" s="296">
        <v>69</v>
      </c>
      <c r="H35" s="296">
        <v>85</v>
      </c>
    </row>
    <row r="36" spans="1:8" x14ac:dyDescent="0.25">
      <c r="A36" t="s">
        <v>24</v>
      </c>
      <c r="B36" s="296" t="s">
        <v>18</v>
      </c>
      <c r="C36" s="296" t="s">
        <v>18</v>
      </c>
      <c r="D36" s="296">
        <v>4</v>
      </c>
      <c r="E36" s="296">
        <v>14</v>
      </c>
      <c r="F36" s="296">
        <v>26</v>
      </c>
      <c r="G36" s="296">
        <v>27</v>
      </c>
      <c r="H36" s="296">
        <v>28</v>
      </c>
    </row>
    <row r="37" spans="1:8" x14ac:dyDescent="0.25">
      <c r="A37" t="s">
        <v>25</v>
      </c>
      <c r="B37" s="296" t="s">
        <v>18</v>
      </c>
      <c r="C37" s="296" t="s">
        <v>18</v>
      </c>
      <c r="D37" s="296" t="s">
        <v>18</v>
      </c>
      <c r="E37" s="296">
        <v>2</v>
      </c>
      <c r="F37" s="296">
        <v>11</v>
      </c>
      <c r="G37" s="296">
        <v>20</v>
      </c>
      <c r="H37" s="296">
        <v>22</v>
      </c>
    </row>
    <row r="38" spans="1:8" x14ac:dyDescent="0.25">
      <c r="A38" t="s">
        <v>26</v>
      </c>
      <c r="B38" s="296">
        <v>1</v>
      </c>
      <c r="C38" s="296">
        <v>2</v>
      </c>
      <c r="D38" s="296">
        <v>19</v>
      </c>
      <c r="E38" s="296">
        <v>37</v>
      </c>
      <c r="F38" s="296">
        <v>91</v>
      </c>
      <c r="G38" s="296">
        <v>124</v>
      </c>
      <c r="H38" s="296">
        <v>145</v>
      </c>
    </row>
    <row r="39" spans="1:8" x14ac:dyDescent="0.25">
      <c r="A39" t="s">
        <v>27</v>
      </c>
      <c r="B39" s="296" t="s">
        <v>18</v>
      </c>
      <c r="C39" s="296" t="s">
        <v>18</v>
      </c>
      <c r="D39" s="296">
        <v>2</v>
      </c>
      <c r="E39" s="296">
        <v>2</v>
      </c>
      <c r="F39" s="296">
        <v>7</v>
      </c>
      <c r="G39" s="296">
        <v>9</v>
      </c>
      <c r="H39" s="296">
        <v>9</v>
      </c>
    </row>
    <row r="40" spans="1:8" x14ac:dyDescent="0.25">
      <c r="A40" t="s">
        <v>28</v>
      </c>
      <c r="B40" s="296" t="s">
        <v>18</v>
      </c>
      <c r="C40" s="296" t="s">
        <v>18</v>
      </c>
      <c r="D40" s="296">
        <v>5</v>
      </c>
      <c r="E40" s="296">
        <v>7</v>
      </c>
      <c r="F40" s="296">
        <v>15</v>
      </c>
      <c r="G40" s="296">
        <v>23</v>
      </c>
      <c r="H40" s="296">
        <v>31</v>
      </c>
    </row>
    <row r="41" spans="1:8" x14ac:dyDescent="0.25">
      <c r="A41" t="s">
        <v>29</v>
      </c>
      <c r="B41" s="296" t="s">
        <v>18</v>
      </c>
      <c r="C41" s="296" t="s">
        <v>18</v>
      </c>
      <c r="D41" s="296">
        <v>1</v>
      </c>
      <c r="E41" s="296">
        <v>2</v>
      </c>
      <c r="F41" s="296">
        <v>7</v>
      </c>
      <c r="G41" s="296">
        <v>12</v>
      </c>
      <c r="H41" s="296">
        <v>19</v>
      </c>
    </row>
    <row r="42" spans="1:8" x14ac:dyDescent="0.25">
      <c r="A42" t="s">
        <v>30</v>
      </c>
      <c r="B42" s="296" t="s">
        <v>18</v>
      </c>
      <c r="C42" s="296">
        <v>1</v>
      </c>
      <c r="D42" s="296">
        <v>1</v>
      </c>
      <c r="E42" s="296">
        <v>1</v>
      </c>
      <c r="F42" s="296">
        <v>3</v>
      </c>
      <c r="G42" s="296">
        <v>4</v>
      </c>
      <c r="H42" s="296">
        <v>4</v>
      </c>
    </row>
    <row r="43" spans="1:8" x14ac:dyDescent="0.25">
      <c r="A43" t="s">
        <v>31</v>
      </c>
      <c r="B43" s="296">
        <v>1</v>
      </c>
      <c r="C43" s="296">
        <v>1</v>
      </c>
      <c r="D43" s="296">
        <v>16</v>
      </c>
      <c r="E43" s="296">
        <v>52</v>
      </c>
      <c r="F43" s="296">
        <v>115</v>
      </c>
      <c r="G43" s="296">
        <v>167</v>
      </c>
      <c r="H43" s="296">
        <v>177</v>
      </c>
    </row>
    <row r="44" spans="1:8" x14ac:dyDescent="0.25">
      <c r="A44" t="s">
        <v>32</v>
      </c>
      <c r="B44" s="296" t="s">
        <v>18</v>
      </c>
      <c r="C44" s="296" t="s">
        <v>18</v>
      </c>
      <c r="D44" s="296">
        <v>2</v>
      </c>
      <c r="E44" s="296">
        <v>15</v>
      </c>
      <c r="F44" s="296">
        <v>31</v>
      </c>
      <c r="G44" s="296">
        <v>50</v>
      </c>
      <c r="H44" s="296">
        <v>57</v>
      </c>
    </row>
    <row r="45" spans="1:8" x14ac:dyDescent="0.25">
      <c r="A45" t="s">
        <v>33</v>
      </c>
      <c r="B45" s="296">
        <v>1</v>
      </c>
      <c r="C45" s="296">
        <v>2</v>
      </c>
      <c r="D45" s="296">
        <v>2</v>
      </c>
      <c r="E45" s="296">
        <v>3</v>
      </c>
      <c r="F45" s="296">
        <v>4</v>
      </c>
      <c r="G45" s="296">
        <v>11</v>
      </c>
      <c r="H45" s="296">
        <v>15</v>
      </c>
    </row>
    <row r="46" spans="1:8" x14ac:dyDescent="0.25">
      <c r="A46" t="s">
        <v>34</v>
      </c>
      <c r="B46" s="296" t="s">
        <v>18</v>
      </c>
      <c r="C46" s="296" t="s">
        <v>18</v>
      </c>
      <c r="D46" s="296" t="s">
        <v>18</v>
      </c>
      <c r="E46" s="296">
        <v>2</v>
      </c>
      <c r="F46" s="296">
        <v>5</v>
      </c>
      <c r="G46" s="296">
        <v>7</v>
      </c>
      <c r="H46" s="296">
        <v>8</v>
      </c>
    </row>
    <row r="47" spans="1:8" x14ac:dyDescent="0.25">
      <c r="A47" t="s">
        <v>35</v>
      </c>
      <c r="B47" s="296">
        <v>4</v>
      </c>
      <c r="C47" s="296">
        <v>10</v>
      </c>
      <c r="D47" s="296">
        <v>43</v>
      </c>
      <c r="E47" s="296">
        <v>163</v>
      </c>
      <c r="F47" s="296">
        <v>350</v>
      </c>
      <c r="G47" s="296">
        <v>612</v>
      </c>
      <c r="H47" s="296">
        <v>840</v>
      </c>
    </row>
    <row r="48" spans="1:8" x14ac:dyDescent="0.25">
      <c r="A48" t="s">
        <v>36</v>
      </c>
      <c r="B48" s="296" t="s">
        <v>18</v>
      </c>
      <c r="C48" s="296" t="s">
        <v>18</v>
      </c>
      <c r="D48" s="296">
        <v>1</v>
      </c>
      <c r="E48" s="296">
        <v>1</v>
      </c>
      <c r="F48" s="296">
        <v>5</v>
      </c>
      <c r="G48" s="296">
        <v>13</v>
      </c>
      <c r="H48" s="296">
        <v>14</v>
      </c>
    </row>
    <row r="49" spans="1:8" x14ac:dyDescent="0.25">
      <c r="A49" t="s">
        <v>37</v>
      </c>
      <c r="B49" s="296" t="s">
        <v>18</v>
      </c>
      <c r="C49" s="296" t="s">
        <v>18</v>
      </c>
      <c r="D49" s="296" t="s">
        <v>18</v>
      </c>
      <c r="E49" s="296">
        <v>3</v>
      </c>
      <c r="F49" s="296">
        <v>8</v>
      </c>
      <c r="G49" s="296">
        <v>13</v>
      </c>
      <c r="H49" s="296">
        <v>13</v>
      </c>
    </row>
    <row r="50" spans="1:8" x14ac:dyDescent="0.25">
      <c r="A50" t="s">
        <v>38</v>
      </c>
      <c r="B50" s="296" t="s">
        <v>18</v>
      </c>
      <c r="C50" s="296" t="s">
        <v>18</v>
      </c>
      <c r="D50" s="296" t="s">
        <v>18</v>
      </c>
      <c r="E50" s="296" t="s">
        <v>18</v>
      </c>
      <c r="F50" s="296" t="s">
        <v>18</v>
      </c>
      <c r="G50" s="296" t="s">
        <v>18</v>
      </c>
      <c r="H50" s="296" t="s">
        <v>18</v>
      </c>
    </row>
    <row r="51" spans="1:8" x14ac:dyDescent="0.25">
      <c r="A51" t="s">
        <v>39</v>
      </c>
      <c r="B51" s="296">
        <v>1</v>
      </c>
      <c r="C51" s="296">
        <v>1</v>
      </c>
      <c r="D51" s="296">
        <v>3</v>
      </c>
      <c r="E51" s="296">
        <v>4</v>
      </c>
      <c r="F51" s="296">
        <v>9</v>
      </c>
      <c r="G51" s="296">
        <v>13</v>
      </c>
      <c r="H51" s="296">
        <v>15</v>
      </c>
    </row>
    <row r="52" spans="1:8" x14ac:dyDescent="0.25">
      <c r="A52" t="s">
        <v>40</v>
      </c>
      <c r="B52" s="296" t="s">
        <v>18</v>
      </c>
      <c r="C52" s="296" t="s">
        <v>18</v>
      </c>
      <c r="D52" s="296">
        <v>12</v>
      </c>
      <c r="E52" s="296">
        <v>28</v>
      </c>
      <c r="F52" s="296">
        <v>40</v>
      </c>
      <c r="G52" s="296">
        <v>64</v>
      </c>
      <c r="H52" s="296">
        <v>71</v>
      </c>
    </row>
    <row r="53" spans="1:8" x14ac:dyDescent="0.25">
      <c r="A53" t="s">
        <v>41</v>
      </c>
      <c r="B53" s="296" t="s">
        <v>18</v>
      </c>
      <c r="C53" s="296" t="s">
        <v>18</v>
      </c>
      <c r="D53" s="296" t="s">
        <v>18</v>
      </c>
      <c r="E53" s="296" t="s">
        <v>18</v>
      </c>
      <c r="F53" s="296" t="s">
        <v>18</v>
      </c>
      <c r="G53" s="296" t="s">
        <v>18</v>
      </c>
      <c r="H53" s="296" t="s">
        <v>18</v>
      </c>
    </row>
    <row r="54" spans="1:8" x14ac:dyDescent="0.25">
      <c r="A54" t="s">
        <v>42</v>
      </c>
      <c r="B54" s="296" t="s">
        <v>18</v>
      </c>
      <c r="C54" s="296" t="s">
        <v>18</v>
      </c>
      <c r="D54" s="296" t="s">
        <v>18</v>
      </c>
      <c r="E54" s="296" t="s">
        <v>18</v>
      </c>
      <c r="F54" s="296" t="s">
        <v>18</v>
      </c>
      <c r="G54" s="296" t="s">
        <v>18</v>
      </c>
      <c r="H54" s="296" t="s">
        <v>18</v>
      </c>
    </row>
    <row r="55" spans="1:8" x14ac:dyDescent="0.25">
      <c r="A55" t="s">
        <v>43</v>
      </c>
      <c r="B55" s="296" t="s">
        <v>18</v>
      </c>
      <c r="C55" s="296" t="s">
        <v>18</v>
      </c>
      <c r="D55" s="296">
        <v>2</v>
      </c>
      <c r="E55" s="296">
        <v>12</v>
      </c>
      <c r="F55" s="296">
        <v>26</v>
      </c>
      <c r="G55" s="296">
        <v>46</v>
      </c>
      <c r="H55" s="296">
        <v>53</v>
      </c>
    </row>
    <row r="56" spans="1:8" x14ac:dyDescent="0.25">
      <c r="A56" t="s">
        <v>44</v>
      </c>
      <c r="B56" s="296" t="s">
        <v>18</v>
      </c>
      <c r="C56" s="296" t="s">
        <v>18</v>
      </c>
      <c r="D56" s="296" t="s">
        <v>18</v>
      </c>
      <c r="E56" s="296">
        <v>4</v>
      </c>
      <c r="F56" s="296">
        <v>9</v>
      </c>
      <c r="G56" s="296">
        <v>12</v>
      </c>
      <c r="H56" s="296">
        <v>19</v>
      </c>
    </row>
    <row r="57" spans="1:8" x14ac:dyDescent="0.25">
      <c r="A57" t="s">
        <v>45</v>
      </c>
      <c r="B57" s="296" t="s">
        <v>18</v>
      </c>
      <c r="C57" s="296" t="s">
        <v>18</v>
      </c>
      <c r="D57" s="296" t="s">
        <v>18</v>
      </c>
      <c r="E57" s="296">
        <v>1</v>
      </c>
      <c r="F57" s="296">
        <v>4</v>
      </c>
      <c r="G57" s="296">
        <v>4</v>
      </c>
      <c r="H57" s="296">
        <v>7</v>
      </c>
    </row>
    <row r="58" spans="1:8" x14ac:dyDescent="0.25">
      <c r="A58" t="s">
        <v>46</v>
      </c>
      <c r="B58" s="296">
        <v>1</v>
      </c>
      <c r="C58" s="296">
        <v>3</v>
      </c>
      <c r="D58" s="296">
        <v>16</v>
      </c>
      <c r="E58" s="296">
        <v>50</v>
      </c>
      <c r="F58" s="296">
        <v>123</v>
      </c>
      <c r="G58" s="296">
        <v>223</v>
      </c>
      <c r="H58" s="296">
        <v>292</v>
      </c>
    </row>
    <row r="59" spans="1:8" x14ac:dyDescent="0.25">
      <c r="A59" t="s">
        <v>47</v>
      </c>
      <c r="B59" s="296" t="s">
        <v>18</v>
      </c>
      <c r="C59" s="296" t="s">
        <v>18</v>
      </c>
      <c r="D59" s="296">
        <v>4</v>
      </c>
      <c r="E59" s="296">
        <v>7</v>
      </c>
      <c r="F59" s="296">
        <v>18</v>
      </c>
      <c r="G59" s="296">
        <v>36</v>
      </c>
      <c r="H59" s="296">
        <v>41</v>
      </c>
    </row>
    <row r="60" spans="1:8" x14ac:dyDescent="0.25">
      <c r="A60" t="s">
        <v>48</v>
      </c>
      <c r="B60" s="296" t="s">
        <v>18</v>
      </c>
      <c r="C60" s="296" t="s">
        <v>18</v>
      </c>
      <c r="D60" s="296" t="s">
        <v>18</v>
      </c>
      <c r="E60" s="296" t="s">
        <v>18</v>
      </c>
      <c r="F60" s="296" t="s">
        <v>18</v>
      </c>
      <c r="G60" s="296">
        <v>1</v>
      </c>
      <c r="H60" s="296">
        <v>2</v>
      </c>
    </row>
    <row r="61" spans="1:8" x14ac:dyDescent="0.25">
      <c r="A61" t="s">
        <v>49</v>
      </c>
      <c r="B61" s="296">
        <v>6</v>
      </c>
      <c r="C61" s="296">
        <v>7</v>
      </c>
      <c r="D61" s="296">
        <v>31</v>
      </c>
      <c r="E61" s="296">
        <v>101</v>
      </c>
      <c r="F61" s="296">
        <v>241</v>
      </c>
      <c r="G61" s="296">
        <v>344</v>
      </c>
      <c r="H61" s="296">
        <v>437</v>
      </c>
    </row>
    <row r="62" spans="1:8" x14ac:dyDescent="0.25">
      <c r="A62" t="s">
        <v>50</v>
      </c>
      <c r="B62" s="296">
        <v>3</v>
      </c>
      <c r="C62" s="296">
        <v>3</v>
      </c>
      <c r="D62" s="296">
        <v>34</v>
      </c>
      <c r="E62" s="296">
        <v>98</v>
      </c>
      <c r="F62" s="296">
        <v>164</v>
      </c>
      <c r="G62" s="296">
        <v>214</v>
      </c>
      <c r="H62" s="296">
        <v>245</v>
      </c>
    </row>
    <row r="63" spans="1:8" x14ac:dyDescent="0.25">
      <c r="A63" t="s">
        <v>51</v>
      </c>
      <c r="B63" s="296" t="s">
        <v>18</v>
      </c>
      <c r="C63" s="296" t="s">
        <v>18</v>
      </c>
      <c r="D63" s="296">
        <v>2</v>
      </c>
      <c r="E63" s="296">
        <v>6</v>
      </c>
      <c r="F63" s="296">
        <v>6</v>
      </c>
      <c r="G63" s="296">
        <v>11</v>
      </c>
      <c r="H63" s="296">
        <v>12</v>
      </c>
    </row>
    <row r="64" spans="1:8" x14ac:dyDescent="0.25">
      <c r="A64" t="s">
        <v>52</v>
      </c>
      <c r="B64" s="296">
        <v>5</v>
      </c>
      <c r="C64" s="296">
        <v>5</v>
      </c>
      <c r="D64" s="296">
        <v>27</v>
      </c>
      <c r="E64" s="296">
        <v>81</v>
      </c>
      <c r="F64" s="296">
        <v>163</v>
      </c>
      <c r="G64" s="296">
        <v>243</v>
      </c>
      <c r="H64" s="296">
        <v>344</v>
      </c>
    </row>
    <row r="65" spans="1:8" x14ac:dyDescent="0.25">
      <c r="A65" t="s">
        <v>53</v>
      </c>
      <c r="B65" s="296">
        <v>2</v>
      </c>
      <c r="C65" s="296">
        <v>2</v>
      </c>
      <c r="D65" s="296">
        <v>5</v>
      </c>
      <c r="E65" s="296">
        <v>30</v>
      </c>
      <c r="F65" s="296">
        <v>74</v>
      </c>
      <c r="G65" s="296">
        <v>136</v>
      </c>
      <c r="H65" s="296">
        <v>223</v>
      </c>
    </row>
    <row r="66" spans="1:8" x14ac:dyDescent="0.25">
      <c r="A66" t="s">
        <v>54</v>
      </c>
      <c r="B66" s="296" t="s">
        <v>18</v>
      </c>
      <c r="C66" s="296" t="s">
        <v>18</v>
      </c>
      <c r="D66" s="296">
        <v>3</v>
      </c>
      <c r="E66" s="296">
        <v>8</v>
      </c>
      <c r="F66" s="296">
        <v>22</v>
      </c>
      <c r="G66" s="296">
        <v>40</v>
      </c>
      <c r="H66" s="296">
        <v>53</v>
      </c>
    </row>
    <row r="67" spans="1:8" x14ac:dyDescent="0.25">
      <c r="A67" t="s">
        <v>55</v>
      </c>
      <c r="B67" s="296" t="s">
        <v>18</v>
      </c>
      <c r="C67" s="296">
        <v>1</v>
      </c>
      <c r="D67" s="296">
        <v>9</v>
      </c>
      <c r="E67" s="296">
        <v>23</v>
      </c>
      <c r="F67" s="296">
        <v>59</v>
      </c>
      <c r="G67" s="296">
        <v>112</v>
      </c>
      <c r="H67" s="296">
        <v>141</v>
      </c>
    </row>
    <row r="68" spans="1:8" x14ac:dyDescent="0.25">
      <c r="A68" t="s">
        <v>56</v>
      </c>
      <c r="B68" s="296" t="s">
        <v>18</v>
      </c>
      <c r="C68" s="296" t="s">
        <v>18</v>
      </c>
      <c r="D68" s="296">
        <v>4</v>
      </c>
      <c r="E68" s="296">
        <v>11</v>
      </c>
      <c r="F68" s="296">
        <v>34</v>
      </c>
      <c r="G68" s="296">
        <v>39</v>
      </c>
      <c r="H68" s="296">
        <v>50</v>
      </c>
    </row>
    <row r="69" spans="1:8" x14ac:dyDescent="0.25">
      <c r="A69" t="s">
        <v>57</v>
      </c>
      <c r="B69" s="296" t="s">
        <v>18</v>
      </c>
      <c r="C69" s="296" t="s">
        <v>18</v>
      </c>
      <c r="D69" s="296">
        <v>3</v>
      </c>
      <c r="E69" s="296">
        <v>6</v>
      </c>
      <c r="F69" s="296">
        <v>6</v>
      </c>
      <c r="G69" s="296">
        <v>11</v>
      </c>
      <c r="H69" s="296">
        <v>16</v>
      </c>
    </row>
    <row r="70" spans="1:8" x14ac:dyDescent="0.25">
      <c r="A70" t="s">
        <v>58</v>
      </c>
      <c r="B70" s="296" t="s">
        <v>18</v>
      </c>
      <c r="C70" s="296">
        <v>1</v>
      </c>
      <c r="D70" s="296">
        <v>6</v>
      </c>
      <c r="E70" s="296">
        <v>23</v>
      </c>
      <c r="F70" s="296">
        <v>39</v>
      </c>
      <c r="G70" s="296">
        <v>49</v>
      </c>
      <c r="H70" s="296">
        <v>56</v>
      </c>
    </row>
    <row r="71" spans="1:8" x14ac:dyDescent="0.25">
      <c r="A71" t="s">
        <v>59</v>
      </c>
      <c r="B71" s="296">
        <v>1</v>
      </c>
      <c r="C71" s="296">
        <v>1</v>
      </c>
      <c r="D71" s="296">
        <v>9</v>
      </c>
      <c r="E71" s="296">
        <v>18</v>
      </c>
      <c r="F71" s="296">
        <v>40</v>
      </c>
      <c r="G71" s="296">
        <v>60</v>
      </c>
      <c r="H71" s="296">
        <v>97</v>
      </c>
    </row>
    <row r="72" spans="1:8" x14ac:dyDescent="0.25">
      <c r="A72" t="s">
        <v>60</v>
      </c>
      <c r="B72" s="296" t="s">
        <v>18</v>
      </c>
      <c r="C72" s="296" t="s">
        <v>18</v>
      </c>
      <c r="D72" s="296">
        <v>4</v>
      </c>
      <c r="E72" s="296">
        <v>13</v>
      </c>
      <c r="F72" s="296">
        <v>32</v>
      </c>
      <c r="G72" s="296">
        <v>41</v>
      </c>
      <c r="H72" s="296">
        <v>44</v>
      </c>
    </row>
    <row r="73" spans="1:8" x14ac:dyDescent="0.25">
      <c r="A73" t="s">
        <v>61</v>
      </c>
      <c r="B73" s="296" t="s">
        <v>18</v>
      </c>
      <c r="C73" s="296" t="s">
        <v>18</v>
      </c>
      <c r="D73" s="296">
        <v>1</v>
      </c>
      <c r="E73" s="296">
        <v>6</v>
      </c>
      <c r="F73" s="296">
        <v>23</v>
      </c>
      <c r="G73" s="296">
        <v>57</v>
      </c>
      <c r="H73" s="296">
        <v>85</v>
      </c>
    </row>
    <row r="74" spans="1:8" x14ac:dyDescent="0.25">
      <c r="A74" t="s">
        <v>62</v>
      </c>
      <c r="B74" s="296" t="s">
        <v>18</v>
      </c>
      <c r="C74" s="296" t="s">
        <v>18</v>
      </c>
      <c r="D74" s="296" t="s">
        <v>18</v>
      </c>
      <c r="E74" s="296" t="s">
        <v>18</v>
      </c>
      <c r="F74" s="296" t="s">
        <v>18</v>
      </c>
      <c r="G74" s="296" t="s">
        <v>18</v>
      </c>
      <c r="H74" s="296" t="s">
        <v>18</v>
      </c>
    </row>
    <row r="75" spans="1:8" x14ac:dyDescent="0.25">
      <c r="A75" t="s">
        <v>63</v>
      </c>
      <c r="B75" s="296" t="s">
        <v>18</v>
      </c>
      <c r="C75" s="296" t="s">
        <v>18</v>
      </c>
      <c r="D75" s="296">
        <v>6</v>
      </c>
      <c r="E75" s="296">
        <v>8</v>
      </c>
      <c r="F75" s="296">
        <v>15</v>
      </c>
      <c r="G75" s="296">
        <v>20</v>
      </c>
      <c r="H75" s="296">
        <v>20</v>
      </c>
    </row>
    <row r="76" spans="1:8" x14ac:dyDescent="0.25">
      <c r="A76" t="s">
        <v>64</v>
      </c>
      <c r="B76" s="296" t="s">
        <v>18</v>
      </c>
      <c r="C76" s="296" t="s">
        <v>18</v>
      </c>
      <c r="D76" s="296">
        <v>1</v>
      </c>
      <c r="E76" s="296">
        <v>5</v>
      </c>
      <c r="F76" s="296">
        <v>20</v>
      </c>
      <c r="G76" s="296">
        <v>30</v>
      </c>
      <c r="H76" s="296">
        <v>37</v>
      </c>
    </row>
    <row r="77" spans="1:8" x14ac:dyDescent="0.25">
      <c r="A77" t="s">
        <v>65</v>
      </c>
      <c r="B77" s="296" t="s">
        <v>18</v>
      </c>
      <c r="C77" s="296" t="s">
        <v>18</v>
      </c>
      <c r="D77" s="296">
        <v>8</v>
      </c>
      <c r="E77" s="296">
        <v>18</v>
      </c>
      <c r="F77" s="296">
        <v>25</v>
      </c>
      <c r="G77" s="296">
        <v>50</v>
      </c>
      <c r="H77" s="296">
        <v>63</v>
      </c>
    </row>
    <row r="78" spans="1:8" x14ac:dyDescent="0.25">
      <c r="A78" t="s">
        <v>66</v>
      </c>
      <c r="B78" s="296">
        <v>2</v>
      </c>
      <c r="C78" s="296">
        <v>2</v>
      </c>
      <c r="D78" s="296">
        <v>14</v>
      </c>
      <c r="E78" s="296">
        <v>40</v>
      </c>
      <c r="F78" s="296">
        <v>69</v>
      </c>
      <c r="G78" s="296">
        <v>70</v>
      </c>
      <c r="H78" s="296">
        <v>76</v>
      </c>
    </row>
    <row r="79" spans="1:8" x14ac:dyDescent="0.25">
      <c r="A79" t="s">
        <v>67</v>
      </c>
      <c r="B79" s="296" t="s">
        <v>18</v>
      </c>
      <c r="C79" s="296" t="s">
        <v>18</v>
      </c>
      <c r="D79" s="296">
        <v>2</v>
      </c>
      <c r="E79" s="296">
        <v>7</v>
      </c>
      <c r="F79" s="296">
        <v>16</v>
      </c>
      <c r="G79" s="296">
        <v>19</v>
      </c>
      <c r="H79" s="296">
        <v>19</v>
      </c>
    </row>
    <row r="80" spans="1:8" x14ac:dyDescent="0.25">
      <c r="A80" t="s">
        <v>68</v>
      </c>
      <c r="B80" s="296">
        <v>1</v>
      </c>
      <c r="C80" s="296">
        <v>1</v>
      </c>
      <c r="D80" s="296">
        <v>5</v>
      </c>
      <c r="E80" s="296">
        <v>16</v>
      </c>
      <c r="F80" s="296">
        <v>24</v>
      </c>
      <c r="G80" s="296">
        <v>28</v>
      </c>
      <c r="H80" s="296">
        <v>36</v>
      </c>
    </row>
    <row r="81" spans="1:8" x14ac:dyDescent="0.25">
      <c r="A81" t="s">
        <v>69</v>
      </c>
      <c r="B81" s="296" t="s">
        <v>18</v>
      </c>
      <c r="C81" s="296" t="s">
        <v>18</v>
      </c>
      <c r="D81" s="296">
        <v>3</v>
      </c>
      <c r="E81" s="296">
        <v>12</v>
      </c>
      <c r="F81" s="296">
        <v>17</v>
      </c>
      <c r="G81" s="296">
        <v>19</v>
      </c>
      <c r="H81" s="296">
        <v>20</v>
      </c>
    </row>
    <row r="82" spans="1:8" x14ac:dyDescent="0.25">
      <c r="A82" t="s">
        <v>70</v>
      </c>
      <c r="B82" s="296">
        <v>4</v>
      </c>
      <c r="C82" s="296">
        <v>5</v>
      </c>
      <c r="D82" s="296">
        <v>11</v>
      </c>
      <c r="E82" s="296">
        <v>28</v>
      </c>
      <c r="F82" s="296">
        <v>59</v>
      </c>
      <c r="G82" s="296">
        <v>106</v>
      </c>
      <c r="H82" s="296">
        <v>131</v>
      </c>
    </row>
    <row r="83" spans="1:8" x14ac:dyDescent="0.25">
      <c r="A83" t="s">
        <v>71</v>
      </c>
      <c r="B83" s="296" t="s">
        <v>18</v>
      </c>
      <c r="C83" s="296" t="s">
        <v>18</v>
      </c>
      <c r="D83" s="296">
        <v>1</v>
      </c>
      <c r="E83" s="296">
        <v>10</v>
      </c>
      <c r="F83" s="296">
        <v>15</v>
      </c>
      <c r="G83" s="296">
        <v>16</v>
      </c>
      <c r="H83" s="296">
        <v>16</v>
      </c>
    </row>
    <row r="84" spans="1:8" x14ac:dyDescent="0.25">
      <c r="A84" t="s">
        <v>72</v>
      </c>
      <c r="B84" s="296">
        <v>2</v>
      </c>
      <c r="C84" s="296">
        <v>2</v>
      </c>
      <c r="D84" s="296">
        <v>7</v>
      </c>
      <c r="E84" s="296">
        <v>21</v>
      </c>
      <c r="F84" s="296">
        <v>42</v>
      </c>
      <c r="G84" s="296">
        <v>65</v>
      </c>
      <c r="H84" s="296">
        <v>98</v>
      </c>
    </row>
    <row r="85" spans="1:8" x14ac:dyDescent="0.25">
      <c r="A85" t="s">
        <v>73</v>
      </c>
      <c r="B85" s="296" t="s">
        <v>18</v>
      </c>
      <c r="C85" s="296">
        <v>1</v>
      </c>
      <c r="D85" s="296">
        <v>1</v>
      </c>
      <c r="E85" s="296">
        <v>4</v>
      </c>
      <c r="F85" s="296">
        <v>7</v>
      </c>
      <c r="G85" s="296">
        <v>11</v>
      </c>
      <c r="H85" s="296">
        <v>26</v>
      </c>
    </row>
    <row r="86" spans="1:8" x14ac:dyDescent="0.25">
      <c r="A86" t="s">
        <v>74</v>
      </c>
      <c r="B86" s="296" t="s">
        <v>18</v>
      </c>
      <c r="C86" s="296" t="s">
        <v>18</v>
      </c>
      <c r="D86" s="296">
        <v>1</v>
      </c>
      <c r="E86" s="296">
        <v>6</v>
      </c>
      <c r="F86" s="296">
        <v>8</v>
      </c>
      <c r="G86" s="296">
        <v>11</v>
      </c>
      <c r="H86" s="296">
        <v>16</v>
      </c>
    </row>
    <row r="87" spans="1:8" x14ac:dyDescent="0.25">
      <c r="A87" t="s">
        <v>182</v>
      </c>
      <c r="B87" s="296" t="s">
        <v>18</v>
      </c>
      <c r="C87" s="296" t="s">
        <v>18</v>
      </c>
      <c r="D87" s="296" t="s">
        <v>18</v>
      </c>
      <c r="E87" s="296" t="s">
        <v>18</v>
      </c>
      <c r="F87" s="296">
        <v>4</v>
      </c>
      <c r="G87" s="296">
        <v>4</v>
      </c>
      <c r="H87" s="296">
        <v>9</v>
      </c>
    </row>
    <row r="89" spans="1:8" x14ac:dyDescent="0.25">
      <c r="A89" t="s">
        <v>2004</v>
      </c>
    </row>
    <row r="91" spans="1:8" x14ac:dyDescent="0.25">
      <c r="A91" t="s">
        <v>2011</v>
      </c>
    </row>
    <row r="103" spans="1:1" x14ac:dyDescent="0.25">
      <c r="A103" t="s">
        <v>1995</v>
      </c>
    </row>
    <row r="105" spans="1:1" x14ac:dyDescent="0.25">
      <c r="A105" s="636">
        <v>42610.590324074074</v>
      </c>
    </row>
  </sheetData>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dimension ref="A1:BZ105"/>
  <sheetViews>
    <sheetView topLeftCell="A28"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1903</v>
      </c>
    </row>
    <row r="24" spans="1:8" x14ac:dyDescent="0.25">
      <c r="B24" s="638" t="s">
        <v>1889</v>
      </c>
    </row>
    <row r="25" spans="1:8" x14ac:dyDescent="0.25">
      <c r="B25" s="638" t="s">
        <v>1890</v>
      </c>
      <c r="C25" s="638" t="s">
        <v>1891</v>
      </c>
      <c r="D25" s="638" t="s">
        <v>1892</v>
      </c>
      <c r="E25" s="638" t="s">
        <v>1893</v>
      </c>
      <c r="F25" s="638" t="s">
        <v>1894</v>
      </c>
      <c r="G25" s="638" t="s">
        <v>1895</v>
      </c>
      <c r="H25" s="638" t="s">
        <v>1896</v>
      </c>
    </row>
    <row r="26" spans="1:8" x14ac:dyDescent="0.25">
      <c r="B26" s="638" t="s">
        <v>1857</v>
      </c>
      <c r="C26" s="638" t="s">
        <v>1857</v>
      </c>
      <c r="D26" s="638" t="s">
        <v>1857</v>
      </c>
      <c r="E26" s="638" t="s">
        <v>1857</v>
      </c>
      <c r="F26" s="638" t="s">
        <v>1857</v>
      </c>
      <c r="G26" s="638" t="s">
        <v>1857</v>
      </c>
      <c r="H26" s="638" t="s">
        <v>1857</v>
      </c>
    </row>
    <row r="27" spans="1:8" x14ac:dyDescent="0.25">
      <c r="A27" t="s">
        <v>484</v>
      </c>
    </row>
    <row r="28" spans="1:8" x14ac:dyDescent="0.25">
      <c r="A28" t="s">
        <v>485</v>
      </c>
      <c r="B28" s="638">
        <v>0.3</v>
      </c>
      <c r="C28" s="638">
        <v>0.6</v>
      </c>
      <c r="D28" s="638">
        <v>1.9</v>
      </c>
      <c r="E28" s="638">
        <v>3.9</v>
      </c>
      <c r="F28" s="638">
        <v>6.6</v>
      </c>
      <c r="G28" s="638">
        <v>8.3000000000000007</v>
      </c>
      <c r="H28" s="638">
        <v>9.1</v>
      </c>
    </row>
    <row r="29" spans="1:8" x14ac:dyDescent="0.25">
      <c r="A29" t="s">
        <v>486</v>
      </c>
      <c r="B29" s="638">
        <v>0.8</v>
      </c>
      <c r="C29" s="638">
        <v>0.8</v>
      </c>
      <c r="D29" s="638">
        <v>1.7</v>
      </c>
      <c r="E29" s="638">
        <v>6.1</v>
      </c>
      <c r="F29" s="638">
        <v>9.3000000000000007</v>
      </c>
      <c r="G29" s="638">
        <v>11.4</v>
      </c>
      <c r="H29" s="638">
        <v>12.1</v>
      </c>
    </row>
    <row r="30" spans="1:8" x14ac:dyDescent="0.25">
      <c r="A30" t="s">
        <v>487</v>
      </c>
      <c r="B30" s="638" t="s">
        <v>18</v>
      </c>
      <c r="C30" s="638" t="s">
        <v>18</v>
      </c>
      <c r="D30" s="638" t="s">
        <v>18</v>
      </c>
      <c r="E30" s="638" t="s">
        <v>18</v>
      </c>
      <c r="F30" s="638" t="s">
        <v>18</v>
      </c>
      <c r="G30" s="638" t="s">
        <v>18</v>
      </c>
      <c r="H30" s="638" t="s">
        <v>18</v>
      </c>
    </row>
    <row r="31" spans="1:8" x14ac:dyDescent="0.25">
      <c r="A31" t="s">
        <v>19</v>
      </c>
      <c r="B31" s="638" t="s">
        <v>18</v>
      </c>
      <c r="C31" s="638" t="s">
        <v>18</v>
      </c>
      <c r="D31" s="638">
        <v>4</v>
      </c>
      <c r="E31" s="638">
        <v>16</v>
      </c>
      <c r="F31" s="638">
        <v>16</v>
      </c>
      <c r="G31" s="638">
        <v>16</v>
      </c>
      <c r="H31" s="638">
        <v>16</v>
      </c>
    </row>
    <row r="32" spans="1:8" x14ac:dyDescent="0.25">
      <c r="A32" t="s">
        <v>20</v>
      </c>
      <c r="B32" s="638">
        <v>0.8</v>
      </c>
      <c r="C32" s="638">
        <v>1.6</v>
      </c>
      <c r="D32" s="638">
        <v>2.7</v>
      </c>
      <c r="E32" s="638">
        <v>3.9</v>
      </c>
      <c r="F32" s="638">
        <v>4.3</v>
      </c>
      <c r="G32" s="638">
        <v>4.3</v>
      </c>
      <c r="H32" s="638">
        <v>4.3</v>
      </c>
    </row>
    <row r="33" spans="1:8" x14ac:dyDescent="0.25">
      <c r="A33" t="s">
        <v>21</v>
      </c>
      <c r="B33" s="638">
        <v>3.3</v>
      </c>
      <c r="C33" s="638">
        <v>3.3</v>
      </c>
      <c r="D33" s="638">
        <v>3.3</v>
      </c>
      <c r="E33" s="638">
        <v>6.7</v>
      </c>
      <c r="F33" s="638">
        <v>6.7</v>
      </c>
      <c r="G33" s="638">
        <v>6.7</v>
      </c>
      <c r="H33" s="638">
        <v>6.7</v>
      </c>
    </row>
    <row r="34" spans="1:8" x14ac:dyDescent="0.25">
      <c r="A34" t="s">
        <v>22</v>
      </c>
      <c r="B34" s="638" t="s">
        <v>18</v>
      </c>
      <c r="C34" s="638" t="s">
        <v>18</v>
      </c>
      <c r="D34" s="638" t="s">
        <v>18</v>
      </c>
      <c r="E34" s="638" t="s">
        <v>18</v>
      </c>
      <c r="F34" s="638" t="s">
        <v>18</v>
      </c>
      <c r="G34" s="638" t="s">
        <v>18</v>
      </c>
      <c r="H34" s="638" t="s">
        <v>18</v>
      </c>
    </row>
    <row r="35" spans="1:8" x14ac:dyDescent="0.25">
      <c r="A35" t="s">
        <v>23</v>
      </c>
      <c r="B35" s="638">
        <v>0.2</v>
      </c>
      <c r="C35" s="638">
        <v>0.4</v>
      </c>
      <c r="D35" s="638">
        <v>1.6</v>
      </c>
      <c r="E35" s="638">
        <v>5.0999999999999996</v>
      </c>
      <c r="F35" s="638">
        <v>8.4</v>
      </c>
      <c r="G35" s="638">
        <v>9</v>
      </c>
      <c r="H35" s="638">
        <v>9.6</v>
      </c>
    </row>
    <row r="36" spans="1:8" x14ac:dyDescent="0.25">
      <c r="A36" t="s">
        <v>24</v>
      </c>
      <c r="B36" s="638" t="s">
        <v>18</v>
      </c>
      <c r="C36" s="638" t="s">
        <v>18</v>
      </c>
      <c r="D36" s="638" t="s">
        <v>18</v>
      </c>
      <c r="E36" s="638" t="s">
        <v>18</v>
      </c>
      <c r="F36" s="638" t="s">
        <v>18</v>
      </c>
      <c r="G36" s="638">
        <v>1.7</v>
      </c>
      <c r="H36" s="638">
        <v>1.7</v>
      </c>
    </row>
    <row r="37" spans="1:8" x14ac:dyDescent="0.25">
      <c r="A37" t="s">
        <v>25</v>
      </c>
      <c r="B37" s="638" t="s">
        <v>18</v>
      </c>
      <c r="C37" s="638" t="s">
        <v>18</v>
      </c>
      <c r="D37" s="638">
        <v>1.1000000000000001</v>
      </c>
      <c r="E37" s="638">
        <v>1.6</v>
      </c>
      <c r="F37" s="638">
        <v>1.6</v>
      </c>
      <c r="G37" s="638">
        <v>1.6</v>
      </c>
      <c r="H37" s="638">
        <v>1.6</v>
      </c>
    </row>
    <row r="38" spans="1:8" x14ac:dyDescent="0.25">
      <c r="A38" t="s">
        <v>26</v>
      </c>
      <c r="B38" s="638">
        <v>0.3</v>
      </c>
      <c r="C38" s="638">
        <v>0.6</v>
      </c>
      <c r="D38" s="638">
        <v>2.9</v>
      </c>
      <c r="E38" s="638">
        <v>4.9000000000000004</v>
      </c>
      <c r="F38" s="638">
        <v>7.7</v>
      </c>
      <c r="G38" s="638">
        <v>8.3000000000000007</v>
      </c>
      <c r="H38" s="638">
        <v>11.6</v>
      </c>
    </row>
    <row r="39" spans="1:8" x14ac:dyDescent="0.25">
      <c r="A39" t="s">
        <v>27</v>
      </c>
      <c r="B39" s="638" t="s">
        <v>18</v>
      </c>
      <c r="C39" s="638" t="s">
        <v>18</v>
      </c>
      <c r="D39" s="638" t="s">
        <v>18</v>
      </c>
      <c r="E39" s="638" t="s">
        <v>18</v>
      </c>
      <c r="F39" s="638" t="s">
        <v>18</v>
      </c>
      <c r="G39" s="638" t="s">
        <v>18</v>
      </c>
      <c r="H39" s="638" t="s">
        <v>18</v>
      </c>
    </row>
    <row r="40" spans="1:8" x14ac:dyDescent="0.25">
      <c r="A40" t="s">
        <v>28</v>
      </c>
      <c r="B40" s="638">
        <v>0.8</v>
      </c>
      <c r="C40" s="638">
        <v>0.8</v>
      </c>
      <c r="D40" s="638">
        <v>0.8</v>
      </c>
      <c r="E40" s="638">
        <v>2.2999999999999998</v>
      </c>
      <c r="F40" s="638">
        <v>7.5</v>
      </c>
      <c r="G40" s="638">
        <v>7.5</v>
      </c>
      <c r="H40" s="638">
        <v>8.3000000000000007</v>
      </c>
    </row>
    <row r="41" spans="1:8" x14ac:dyDescent="0.25">
      <c r="A41" t="s">
        <v>29</v>
      </c>
      <c r="B41" s="638" t="s">
        <v>18</v>
      </c>
      <c r="C41" s="638" t="s">
        <v>18</v>
      </c>
      <c r="D41" s="638">
        <v>2.6</v>
      </c>
      <c r="E41" s="638">
        <v>5.8</v>
      </c>
      <c r="F41" s="638">
        <v>7.9</v>
      </c>
      <c r="G41" s="638">
        <v>10</v>
      </c>
      <c r="H41" s="638">
        <v>10</v>
      </c>
    </row>
    <row r="42" spans="1:8" x14ac:dyDescent="0.25">
      <c r="A42" t="s">
        <v>30</v>
      </c>
      <c r="B42" s="638" t="s">
        <v>18</v>
      </c>
      <c r="C42" s="638" t="s">
        <v>18</v>
      </c>
      <c r="D42" s="638" t="s">
        <v>18</v>
      </c>
      <c r="E42" s="638">
        <v>22.2</v>
      </c>
      <c r="F42" s="638">
        <v>22.2</v>
      </c>
      <c r="G42" s="638">
        <v>22.2</v>
      </c>
      <c r="H42" s="638">
        <v>22.2</v>
      </c>
    </row>
    <row r="43" spans="1:8" x14ac:dyDescent="0.25">
      <c r="A43" t="s">
        <v>31</v>
      </c>
      <c r="B43" s="638">
        <v>0.5</v>
      </c>
      <c r="C43" s="638">
        <v>0.6</v>
      </c>
      <c r="D43" s="638">
        <v>2.8</v>
      </c>
      <c r="E43" s="638">
        <v>6.1</v>
      </c>
      <c r="F43" s="638">
        <v>11</v>
      </c>
      <c r="G43" s="638">
        <v>13.1</v>
      </c>
      <c r="H43" s="638">
        <v>13.9</v>
      </c>
    </row>
    <row r="44" spans="1:8" x14ac:dyDescent="0.25">
      <c r="A44" t="s">
        <v>32</v>
      </c>
      <c r="B44" s="638" t="s">
        <v>18</v>
      </c>
      <c r="C44" s="638">
        <v>0.4</v>
      </c>
      <c r="D44" s="638">
        <v>1.9</v>
      </c>
      <c r="E44" s="638">
        <v>8.6999999999999993</v>
      </c>
      <c r="F44" s="638">
        <v>11</v>
      </c>
      <c r="G44" s="638">
        <v>12.5</v>
      </c>
      <c r="H44" s="638">
        <v>12.9</v>
      </c>
    </row>
    <row r="45" spans="1:8" x14ac:dyDescent="0.25">
      <c r="A45" t="s">
        <v>33</v>
      </c>
      <c r="B45" s="638" t="s">
        <v>18</v>
      </c>
      <c r="C45" s="638" t="s">
        <v>18</v>
      </c>
      <c r="D45" s="638" t="s">
        <v>18</v>
      </c>
      <c r="E45" s="638" t="s">
        <v>18</v>
      </c>
      <c r="F45" s="638" t="s">
        <v>18</v>
      </c>
      <c r="G45" s="638" t="s">
        <v>18</v>
      </c>
      <c r="H45" s="638" t="s">
        <v>18</v>
      </c>
    </row>
    <row r="46" spans="1:8" x14ac:dyDescent="0.25">
      <c r="A46" t="s">
        <v>34</v>
      </c>
      <c r="B46" s="638" t="s">
        <v>18</v>
      </c>
      <c r="C46" s="638">
        <v>4.3</v>
      </c>
      <c r="D46" s="638">
        <v>8.5</v>
      </c>
      <c r="E46" s="638">
        <v>10.6</v>
      </c>
      <c r="F46" s="638">
        <v>10.6</v>
      </c>
      <c r="G46" s="638">
        <v>10.6</v>
      </c>
      <c r="H46" s="638">
        <v>10.6</v>
      </c>
    </row>
    <row r="47" spans="1:8" x14ac:dyDescent="0.25">
      <c r="A47" t="s">
        <v>35</v>
      </c>
      <c r="B47" s="638">
        <v>0.1</v>
      </c>
      <c r="C47" s="638">
        <v>0.3</v>
      </c>
      <c r="D47" s="638">
        <v>1.8</v>
      </c>
      <c r="E47" s="638">
        <v>3.5</v>
      </c>
      <c r="F47" s="638">
        <v>6.9</v>
      </c>
      <c r="G47" s="638">
        <v>9.6</v>
      </c>
      <c r="H47" s="638">
        <v>11.2</v>
      </c>
    </row>
    <row r="48" spans="1:8" x14ac:dyDescent="0.25">
      <c r="A48" t="s">
        <v>36</v>
      </c>
      <c r="B48" s="638">
        <v>0.5</v>
      </c>
      <c r="C48" s="638">
        <v>2.1</v>
      </c>
      <c r="D48" s="638">
        <v>8.3000000000000007</v>
      </c>
      <c r="E48" s="638">
        <v>10.9</v>
      </c>
      <c r="F48" s="638">
        <v>14.6</v>
      </c>
      <c r="G48" s="638">
        <v>15.1</v>
      </c>
      <c r="H48" s="638">
        <v>15.1</v>
      </c>
    </row>
    <row r="49" spans="1:8" x14ac:dyDescent="0.25">
      <c r="A49" t="s">
        <v>37</v>
      </c>
      <c r="B49" s="638" t="s">
        <v>18</v>
      </c>
      <c r="C49" s="638" t="s">
        <v>18</v>
      </c>
      <c r="D49" s="638" t="s">
        <v>18</v>
      </c>
      <c r="E49" s="638">
        <v>2</v>
      </c>
      <c r="F49" s="638">
        <v>2</v>
      </c>
      <c r="G49" s="638">
        <v>2</v>
      </c>
      <c r="H49" s="638">
        <v>2</v>
      </c>
    </row>
    <row r="50" spans="1:8" x14ac:dyDescent="0.25">
      <c r="A50" t="s">
        <v>38</v>
      </c>
      <c r="B50" s="638" t="s">
        <v>18</v>
      </c>
      <c r="C50" s="638" t="s">
        <v>18</v>
      </c>
      <c r="D50" s="638" t="s">
        <v>18</v>
      </c>
      <c r="E50" s="638" t="s">
        <v>18</v>
      </c>
      <c r="F50" s="638" t="s">
        <v>18</v>
      </c>
      <c r="G50" s="638" t="s">
        <v>18</v>
      </c>
      <c r="H50" s="638" t="s">
        <v>18</v>
      </c>
    </row>
    <row r="51" spans="1:8" x14ac:dyDescent="0.25">
      <c r="A51" t="s">
        <v>39</v>
      </c>
      <c r="B51" s="638" t="s">
        <v>18</v>
      </c>
      <c r="C51" s="638">
        <v>0.7</v>
      </c>
      <c r="D51" s="638">
        <v>2.1</v>
      </c>
      <c r="E51" s="638">
        <v>2.1</v>
      </c>
      <c r="F51" s="638">
        <v>2.8</v>
      </c>
      <c r="G51" s="638">
        <v>3.5</v>
      </c>
      <c r="H51" s="638">
        <v>3.5</v>
      </c>
    </row>
    <row r="52" spans="1:8" x14ac:dyDescent="0.25">
      <c r="A52" t="s">
        <v>40</v>
      </c>
      <c r="B52" s="638" t="s">
        <v>18</v>
      </c>
      <c r="C52" s="638" t="s">
        <v>18</v>
      </c>
      <c r="D52" s="638">
        <v>2.1</v>
      </c>
      <c r="E52" s="638">
        <v>4.0999999999999996</v>
      </c>
      <c r="F52" s="638">
        <v>9.8000000000000007</v>
      </c>
      <c r="G52" s="638">
        <v>9.8000000000000007</v>
      </c>
      <c r="H52" s="638">
        <v>9.8000000000000007</v>
      </c>
    </row>
    <row r="53" spans="1:8" x14ac:dyDescent="0.25">
      <c r="A53" t="s">
        <v>41</v>
      </c>
      <c r="B53" s="638" t="s">
        <v>18</v>
      </c>
      <c r="C53" s="638">
        <v>14.3</v>
      </c>
      <c r="D53" s="638">
        <v>14.3</v>
      </c>
      <c r="E53" s="638">
        <v>42.9</v>
      </c>
      <c r="F53" s="638">
        <v>42.9</v>
      </c>
      <c r="G53" s="638">
        <v>42.9</v>
      </c>
      <c r="H53" s="638">
        <v>42.9</v>
      </c>
    </row>
    <row r="54" spans="1:8" x14ac:dyDescent="0.25">
      <c r="A54" t="s">
        <v>42</v>
      </c>
      <c r="B54" s="638" t="s">
        <v>18</v>
      </c>
      <c r="C54" s="638" t="s">
        <v>18</v>
      </c>
      <c r="D54" s="638" t="s">
        <v>18</v>
      </c>
      <c r="E54" s="638" t="s">
        <v>18</v>
      </c>
      <c r="F54" s="638" t="s">
        <v>18</v>
      </c>
      <c r="G54" s="638" t="s">
        <v>18</v>
      </c>
      <c r="H54" s="638" t="s">
        <v>18</v>
      </c>
    </row>
    <row r="55" spans="1:8" x14ac:dyDescent="0.25">
      <c r="A55" t="s">
        <v>43</v>
      </c>
      <c r="B55" s="638">
        <v>1.2</v>
      </c>
      <c r="C55" s="638">
        <v>1.2</v>
      </c>
      <c r="D55" s="638">
        <v>1.2</v>
      </c>
      <c r="E55" s="638">
        <v>4.8</v>
      </c>
      <c r="F55" s="638">
        <v>7.2</v>
      </c>
      <c r="G55" s="638">
        <v>8.4</v>
      </c>
      <c r="H55" s="638">
        <v>8.4</v>
      </c>
    </row>
    <row r="56" spans="1:8" x14ac:dyDescent="0.25">
      <c r="A56" t="s">
        <v>44</v>
      </c>
      <c r="B56" s="638" t="s">
        <v>18</v>
      </c>
      <c r="C56" s="638" t="s">
        <v>18</v>
      </c>
      <c r="D56" s="638" t="s">
        <v>18</v>
      </c>
      <c r="E56" s="638">
        <v>1.6</v>
      </c>
      <c r="F56" s="638">
        <v>1.6</v>
      </c>
      <c r="G56" s="638">
        <v>1.6</v>
      </c>
      <c r="H56" s="638">
        <v>1.6</v>
      </c>
    </row>
    <row r="57" spans="1:8" x14ac:dyDescent="0.25">
      <c r="A57" t="s">
        <v>45</v>
      </c>
      <c r="B57" s="638" t="s">
        <v>18</v>
      </c>
      <c r="C57" s="638">
        <v>2.1</v>
      </c>
      <c r="D57" s="638">
        <v>2.1</v>
      </c>
      <c r="E57" s="638">
        <v>2.1</v>
      </c>
      <c r="F57" s="638">
        <v>2.1</v>
      </c>
      <c r="G57" s="638">
        <v>8.3000000000000007</v>
      </c>
      <c r="H57" s="638">
        <v>8.3000000000000007</v>
      </c>
    </row>
    <row r="58" spans="1:8" x14ac:dyDescent="0.25">
      <c r="A58" t="s">
        <v>46</v>
      </c>
      <c r="B58" s="638">
        <v>0.5</v>
      </c>
      <c r="C58" s="638">
        <v>0.6</v>
      </c>
      <c r="D58" s="638">
        <v>1.3</v>
      </c>
      <c r="E58" s="638">
        <v>2.2999999999999998</v>
      </c>
      <c r="F58" s="638">
        <v>3.8</v>
      </c>
      <c r="G58" s="638">
        <v>4.3</v>
      </c>
      <c r="H58" s="638">
        <v>4.7</v>
      </c>
    </row>
    <row r="59" spans="1:8" x14ac:dyDescent="0.25">
      <c r="A59" t="s">
        <v>47</v>
      </c>
      <c r="B59" s="638" t="s">
        <v>18</v>
      </c>
      <c r="C59" s="638">
        <v>0.4</v>
      </c>
      <c r="D59" s="638">
        <v>1.3</v>
      </c>
      <c r="E59" s="638">
        <v>1.3</v>
      </c>
      <c r="F59" s="638">
        <v>2.6</v>
      </c>
      <c r="G59" s="638">
        <v>3.5</v>
      </c>
      <c r="H59" s="638">
        <v>3.9</v>
      </c>
    </row>
    <row r="60" spans="1:8" x14ac:dyDescent="0.25">
      <c r="A60" t="s">
        <v>48</v>
      </c>
      <c r="B60" s="638" t="s">
        <v>18</v>
      </c>
      <c r="C60" s="638" t="s">
        <v>18</v>
      </c>
      <c r="D60" s="638" t="s">
        <v>18</v>
      </c>
      <c r="E60" s="638">
        <v>4.8</v>
      </c>
      <c r="F60" s="638">
        <v>4.8</v>
      </c>
      <c r="G60" s="638">
        <v>4.8</v>
      </c>
      <c r="H60" s="638">
        <v>9.5</v>
      </c>
    </row>
    <row r="61" spans="1:8" x14ac:dyDescent="0.25">
      <c r="A61" t="s">
        <v>49</v>
      </c>
      <c r="B61" s="638">
        <v>0.4</v>
      </c>
      <c r="C61" s="638">
        <v>0.6</v>
      </c>
      <c r="D61" s="638">
        <v>2.2000000000000002</v>
      </c>
      <c r="E61" s="638">
        <v>4</v>
      </c>
      <c r="F61" s="638">
        <v>6.9</v>
      </c>
      <c r="G61" s="638">
        <v>7.7</v>
      </c>
      <c r="H61" s="638">
        <v>8</v>
      </c>
    </row>
    <row r="62" spans="1:8" x14ac:dyDescent="0.25">
      <c r="A62" t="s">
        <v>50</v>
      </c>
      <c r="B62" s="638">
        <v>0.9</v>
      </c>
      <c r="C62" s="638">
        <v>1.1000000000000001</v>
      </c>
      <c r="D62" s="638">
        <v>2.5</v>
      </c>
      <c r="E62" s="638">
        <v>3.9</v>
      </c>
      <c r="F62" s="638">
        <v>4.9000000000000004</v>
      </c>
      <c r="G62" s="638">
        <v>5.5</v>
      </c>
      <c r="H62" s="638">
        <v>5.9</v>
      </c>
    </row>
    <row r="63" spans="1:8" x14ac:dyDescent="0.25">
      <c r="A63" t="s">
        <v>51</v>
      </c>
      <c r="B63" s="638" t="s">
        <v>18</v>
      </c>
      <c r="C63" s="638" t="s">
        <v>18</v>
      </c>
      <c r="D63" s="638" t="s">
        <v>18</v>
      </c>
      <c r="E63" s="638" t="s">
        <v>18</v>
      </c>
      <c r="F63" s="638" t="s">
        <v>18</v>
      </c>
      <c r="G63" s="638">
        <v>1.9</v>
      </c>
      <c r="H63" s="638">
        <v>1.9</v>
      </c>
    </row>
    <row r="64" spans="1:8" x14ac:dyDescent="0.25">
      <c r="A64" t="s">
        <v>52</v>
      </c>
      <c r="B64" s="638">
        <v>0.1</v>
      </c>
      <c r="C64" s="638">
        <v>0.3</v>
      </c>
      <c r="D64" s="638">
        <v>1.1000000000000001</v>
      </c>
      <c r="E64" s="638">
        <v>3.7</v>
      </c>
      <c r="F64" s="638">
        <v>7.5</v>
      </c>
      <c r="G64" s="638">
        <v>10</v>
      </c>
      <c r="H64" s="638">
        <v>10.5</v>
      </c>
    </row>
    <row r="65" spans="1:8" x14ac:dyDescent="0.25">
      <c r="A65" t="s">
        <v>53</v>
      </c>
      <c r="B65" s="638">
        <v>0.9</v>
      </c>
      <c r="C65" s="638">
        <v>1.4</v>
      </c>
      <c r="D65" s="638">
        <v>2.2000000000000002</v>
      </c>
      <c r="E65" s="638">
        <v>3.8</v>
      </c>
      <c r="F65" s="638">
        <v>5.4</v>
      </c>
      <c r="G65" s="638">
        <v>7.3</v>
      </c>
      <c r="H65" s="638">
        <v>7.6</v>
      </c>
    </row>
    <row r="66" spans="1:8" x14ac:dyDescent="0.25">
      <c r="A66" t="s">
        <v>54</v>
      </c>
      <c r="B66" s="638" t="s">
        <v>18</v>
      </c>
      <c r="C66" s="638">
        <v>1.1000000000000001</v>
      </c>
      <c r="D66" s="638">
        <v>2.5</v>
      </c>
      <c r="E66" s="638">
        <v>5.6</v>
      </c>
      <c r="F66" s="638">
        <v>11.4</v>
      </c>
      <c r="G66" s="638">
        <v>13.9</v>
      </c>
      <c r="H66" s="638">
        <v>14.2</v>
      </c>
    </row>
    <row r="67" spans="1:8" x14ac:dyDescent="0.25">
      <c r="A67" t="s">
        <v>55</v>
      </c>
      <c r="B67" s="638">
        <v>0.6</v>
      </c>
      <c r="C67" s="638">
        <v>0.8</v>
      </c>
      <c r="D67" s="638">
        <v>1</v>
      </c>
      <c r="E67" s="638">
        <v>1.6</v>
      </c>
      <c r="F67" s="638">
        <v>4.0999999999999996</v>
      </c>
      <c r="G67" s="638">
        <v>4.9000000000000004</v>
      </c>
      <c r="H67" s="638">
        <v>4.9000000000000004</v>
      </c>
    </row>
    <row r="68" spans="1:8" x14ac:dyDescent="0.25">
      <c r="A68" t="s">
        <v>56</v>
      </c>
      <c r="B68" s="638" t="s">
        <v>18</v>
      </c>
      <c r="C68" s="638" t="s">
        <v>18</v>
      </c>
      <c r="D68" s="638">
        <v>1</v>
      </c>
      <c r="E68" s="638">
        <v>2.5</v>
      </c>
      <c r="F68" s="638">
        <v>5.4</v>
      </c>
      <c r="G68" s="638">
        <v>5.9</v>
      </c>
      <c r="H68" s="638">
        <v>6.4</v>
      </c>
    </row>
    <row r="69" spans="1:8" x14ac:dyDescent="0.25">
      <c r="A69" t="s">
        <v>57</v>
      </c>
      <c r="B69" s="638" t="s">
        <v>18</v>
      </c>
      <c r="C69" s="638" t="s">
        <v>18</v>
      </c>
      <c r="D69" s="638" t="s">
        <v>18</v>
      </c>
      <c r="E69" s="638">
        <v>2.2999999999999998</v>
      </c>
      <c r="F69" s="638">
        <v>3.4</v>
      </c>
      <c r="G69" s="638">
        <v>4.5</v>
      </c>
      <c r="H69" s="638">
        <v>6.8</v>
      </c>
    </row>
    <row r="70" spans="1:8" x14ac:dyDescent="0.25">
      <c r="A70" t="s">
        <v>58</v>
      </c>
      <c r="B70" s="638" t="s">
        <v>18</v>
      </c>
      <c r="C70" s="638" t="s">
        <v>18</v>
      </c>
      <c r="D70" s="638">
        <v>1.6</v>
      </c>
      <c r="E70" s="638">
        <v>2.4</v>
      </c>
      <c r="F70" s="638">
        <v>4</v>
      </c>
      <c r="G70" s="638">
        <v>5.2</v>
      </c>
      <c r="H70" s="638">
        <v>5.6</v>
      </c>
    </row>
    <row r="71" spans="1:8" x14ac:dyDescent="0.25">
      <c r="A71" t="s">
        <v>59</v>
      </c>
      <c r="B71" s="638" t="s">
        <v>18</v>
      </c>
      <c r="C71" s="638" t="s">
        <v>18</v>
      </c>
      <c r="D71" s="638">
        <v>0.7</v>
      </c>
      <c r="E71" s="638">
        <v>2.2000000000000002</v>
      </c>
      <c r="F71" s="638">
        <v>4.4000000000000004</v>
      </c>
      <c r="G71" s="638">
        <v>5.9</v>
      </c>
      <c r="H71" s="638">
        <v>7.8</v>
      </c>
    </row>
    <row r="72" spans="1:8" x14ac:dyDescent="0.25">
      <c r="A72" t="s">
        <v>60</v>
      </c>
      <c r="B72" s="638" t="s">
        <v>18</v>
      </c>
      <c r="C72" s="638" t="s">
        <v>18</v>
      </c>
      <c r="D72" s="638">
        <v>1.4</v>
      </c>
      <c r="E72" s="638">
        <v>3.6</v>
      </c>
      <c r="F72" s="638">
        <v>3.6</v>
      </c>
      <c r="G72" s="638">
        <v>3.6</v>
      </c>
      <c r="H72" s="638">
        <v>3.6</v>
      </c>
    </row>
    <row r="73" spans="1:8" x14ac:dyDescent="0.25">
      <c r="A73" t="s">
        <v>61</v>
      </c>
      <c r="B73" s="638">
        <v>0.8</v>
      </c>
      <c r="C73" s="638">
        <v>0.8</v>
      </c>
      <c r="D73" s="638">
        <v>0.8</v>
      </c>
      <c r="E73" s="638">
        <v>1.5</v>
      </c>
      <c r="F73" s="638">
        <v>3</v>
      </c>
      <c r="G73" s="638">
        <v>4.2</v>
      </c>
      <c r="H73" s="638">
        <v>4.2</v>
      </c>
    </row>
    <row r="74" spans="1:8" x14ac:dyDescent="0.25">
      <c r="A74" t="s">
        <v>62</v>
      </c>
      <c r="B74" s="638" t="s">
        <v>18</v>
      </c>
      <c r="C74" s="638" t="s">
        <v>18</v>
      </c>
      <c r="D74" s="638" t="s">
        <v>18</v>
      </c>
      <c r="E74" s="638" t="s">
        <v>18</v>
      </c>
      <c r="F74" s="638" t="s">
        <v>18</v>
      </c>
      <c r="G74" s="638" t="s">
        <v>18</v>
      </c>
      <c r="H74" s="638" t="s">
        <v>18</v>
      </c>
    </row>
    <row r="75" spans="1:8" x14ac:dyDescent="0.25">
      <c r="A75" t="s">
        <v>63</v>
      </c>
      <c r="B75" s="638">
        <v>1.6</v>
      </c>
      <c r="C75" s="638">
        <v>1.6</v>
      </c>
      <c r="D75" s="638">
        <v>3.2</v>
      </c>
      <c r="E75" s="638">
        <v>6.3</v>
      </c>
      <c r="F75" s="638">
        <v>6.3</v>
      </c>
      <c r="G75" s="638">
        <v>6.3</v>
      </c>
      <c r="H75" s="638">
        <v>7.9</v>
      </c>
    </row>
    <row r="76" spans="1:8" x14ac:dyDescent="0.25">
      <c r="A76" t="s">
        <v>64</v>
      </c>
      <c r="B76" s="638">
        <v>1</v>
      </c>
      <c r="C76" s="638">
        <v>1</v>
      </c>
      <c r="D76" s="638">
        <v>1.5</v>
      </c>
      <c r="E76" s="638">
        <v>2.5</v>
      </c>
      <c r="F76" s="638">
        <v>3.9</v>
      </c>
      <c r="G76" s="638">
        <v>3.9</v>
      </c>
      <c r="H76" s="638">
        <v>4.4000000000000004</v>
      </c>
    </row>
    <row r="77" spans="1:8" x14ac:dyDescent="0.25">
      <c r="A77" t="s">
        <v>65</v>
      </c>
      <c r="B77" s="638">
        <v>1.3</v>
      </c>
      <c r="C77" s="638">
        <v>1.7</v>
      </c>
      <c r="D77" s="638">
        <v>2.1</v>
      </c>
      <c r="E77" s="638">
        <v>2.5</v>
      </c>
      <c r="F77" s="638">
        <v>3</v>
      </c>
      <c r="G77" s="638">
        <v>3.4</v>
      </c>
      <c r="H77" s="638">
        <v>3.4</v>
      </c>
    </row>
    <row r="78" spans="1:8" x14ac:dyDescent="0.25">
      <c r="A78" t="s">
        <v>66</v>
      </c>
      <c r="B78" s="638">
        <v>1.4</v>
      </c>
      <c r="C78" s="638">
        <v>2</v>
      </c>
      <c r="D78" s="638">
        <v>2.4</v>
      </c>
      <c r="E78" s="638">
        <v>3.4</v>
      </c>
      <c r="F78" s="638">
        <v>4.7</v>
      </c>
      <c r="G78" s="638">
        <v>5.4</v>
      </c>
      <c r="H78" s="638">
        <v>5.4</v>
      </c>
    </row>
    <row r="79" spans="1:8" x14ac:dyDescent="0.25">
      <c r="A79" t="s">
        <v>67</v>
      </c>
      <c r="B79" s="638" t="s">
        <v>18</v>
      </c>
      <c r="C79" s="638" t="s">
        <v>18</v>
      </c>
      <c r="D79" s="638" t="s">
        <v>18</v>
      </c>
      <c r="E79" s="638" t="s">
        <v>18</v>
      </c>
      <c r="F79" s="638" t="s">
        <v>18</v>
      </c>
      <c r="G79" s="638" t="s">
        <v>18</v>
      </c>
      <c r="H79" s="638" t="s">
        <v>18</v>
      </c>
    </row>
    <row r="80" spans="1:8" x14ac:dyDescent="0.25">
      <c r="A80" t="s">
        <v>68</v>
      </c>
      <c r="B80" s="638">
        <v>0.7</v>
      </c>
      <c r="C80" s="638">
        <v>0.7</v>
      </c>
      <c r="D80" s="638">
        <v>0.7</v>
      </c>
      <c r="E80" s="638">
        <v>0.7</v>
      </c>
      <c r="F80" s="638">
        <v>1.4</v>
      </c>
      <c r="G80" s="638">
        <v>1.4</v>
      </c>
      <c r="H80" s="638">
        <v>2.2000000000000002</v>
      </c>
    </row>
    <row r="81" spans="1:8" x14ac:dyDescent="0.25">
      <c r="A81" t="s">
        <v>69</v>
      </c>
      <c r="B81" s="638">
        <v>2.1</v>
      </c>
      <c r="C81" s="638">
        <v>6.3</v>
      </c>
      <c r="D81" s="638">
        <v>10.4</v>
      </c>
      <c r="E81" s="638">
        <v>10.4</v>
      </c>
      <c r="F81" s="638">
        <v>10.4</v>
      </c>
      <c r="G81" s="638">
        <v>10.4</v>
      </c>
      <c r="H81" s="638">
        <v>10.4</v>
      </c>
    </row>
    <row r="82" spans="1:8" x14ac:dyDescent="0.25">
      <c r="A82" t="s">
        <v>70</v>
      </c>
      <c r="B82" s="638">
        <v>0.2</v>
      </c>
      <c r="C82" s="638">
        <v>1</v>
      </c>
      <c r="D82" s="638">
        <v>2.2000000000000002</v>
      </c>
      <c r="E82" s="638">
        <v>5.0999999999999996</v>
      </c>
      <c r="F82" s="638">
        <v>7.5</v>
      </c>
      <c r="G82" s="638">
        <v>8</v>
      </c>
      <c r="H82" s="638">
        <v>8.8000000000000007</v>
      </c>
    </row>
    <row r="83" spans="1:8" x14ac:dyDescent="0.25">
      <c r="A83" t="s">
        <v>71</v>
      </c>
      <c r="B83" s="638" t="s">
        <v>18</v>
      </c>
      <c r="C83" s="638">
        <v>1.7</v>
      </c>
      <c r="D83" s="638">
        <v>1.7</v>
      </c>
      <c r="E83" s="638">
        <v>5.0999999999999996</v>
      </c>
      <c r="F83" s="638">
        <v>5.0999999999999996</v>
      </c>
      <c r="G83" s="638">
        <v>5.0999999999999996</v>
      </c>
      <c r="H83" s="638">
        <v>5.0999999999999996</v>
      </c>
    </row>
    <row r="84" spans="1:8" x14ac:dyDescent="0.25">
      <c r="A84" t="s">
        <v>72</v>
      </c>
      <c r="B84" s="638">
        <v>0.4</v>
      </c>
      <c r="C84" s="638">
        <v>0.6</v>
      </c>
      <c r="D84" s="638">
        <v>5.4</v>
      </c>
      <c r="E84" s="638">
        <v>11.5</v>
      </c>
      <c r="F84" s="638">
        <v>12.7</v>
      </c>
      <c r="G84" s="638">
        <v>13.6</v>
      </c>
      <c r="H84" s="638">
        <v>13.6</v>
      </c>
    </row>
    <row r="85" spans="1:8" x14ac:dyDescent="0.25">
      <c r="A85" t="s">
        <v>73</v>
      </c>
      <c r="B85" s="638" t="s">
        <v>18</v>
      </c>
      <c r="C85" s="638" t="s">
        <v>18</v>
      </c>
      <c r="D85" s="638">
        <v>0.7</v>
      </c>
      <c r="E85" s="638">
        <v>1.5</v>
      </c>
      <c r="F85" s="638">
        <v>2.2000000000000002</v>
      </c>
      <c r="G85" s="638">
        <v>2.2000000000000002</v>
      </c>
      <c r="H85" s="638">
        <v>2.2000000000000002</v>
      </c>
    </row>
    <row r="86" spans="1:8" x14ac:dyDescent="0.25">
      <c r="A86" t="s">
        <v>74</v>
      </c>
      <c r="B86" s="638" t="s">
        <v>18</v>
      </c>
      <c r="C86" s="638" t="s">
        <v>18</v>
      </c>
      <c r="D86" s="638" t="s">
        <v>18</v>
      </c>
      <c r="E86" s="638">
        <v>1.1000000000000001</v>
      </c>
      <c r="F86" s="638">
        <v>1.1000000000000001</v>
      </c>
      <c r="G86" s="638">
        <v>1.1000000000000001</v>
      </c>
      <c r="H86" s="638">
        <v>2.2999999999999998</v>
      </c>
    </row>
    <row r="87" spans="1:8" x14ac:dyDescent="0.25">
      <c r="A87" t="s">
        <v>182</v>
      </c>
      <c r="B87" s="638" t="s">
        <v>18</v>
      </c>
      <c r="C87" s="638" t="s">
        <v>18</v>
      </c>
      <c r="D87" s="638" t="s">
        <v>18</v>
      </c>
      <c r="E87" s="638" t="s">
        <v>18</v>
      </c>
      <c r="F87" s="638" t="s">
        <v>18</v>
      </c>
      <c r="G87" s="638" t="s">
        <v>18</v>
      </c>
      <c r="H87" s="638" t="s">
        <v>18</v>
      </c>
    </row>
    <row r="89" spans="1:8" x14ac:dyDescent="0.25">
      <c r="A89" t="s">
        <v>2004</v>
      </c>
    </row>
    <row r="91" spans="1:8" x14ac:dyDescent="0.25">
      <c r="A91" t="s">
        <v>2011</v>
      </c>
    </row>
    <row r="103" spans="1:1" x14ac:dyDescent="0.25">
      <c r="A103" t="s">
        <v>1996</v>
      </c>
    </row>
    <row r="105" spans="1:1" x14ac:dyDescent="0.25">
      <c r="A105" s="636">
        <v>42610.590358796297</v>
      </c>
    </row>
  </sheetData>
  <pageMargins left="0.7" right="0.7" top="0.75" bottom="0.75" header="0.3" footer="0.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296" bestFit="1" customWidth="1"/>
    <col min="3" max="3" width="8.08984375" style="296" customWidth="1"/>
    <col min="4" max="8" width="9.08984375" style="296" bestFit="1" customWidth="1"/>
    <col min="9" max="78" width="8.7265625" style="296"/>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1908</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1903</v>
      </c>
    </row>
    <row r="24" spans="1:8" x14ac:dyDescent="0.25">
      <c r="B24" s="296" t="s">
        <v>1889</v>
      </c>
    </row>
    <row r="25" spans="1:8" x14ac:dyDescent="0.25">
      <c r="B25" s="296" t="s">
        <v>1890</v>
      </c>
      <c r="C25" s="296" t="s">
        <v>1891</v>
      </c>
      <c r="D25" s="296" t="s">
        <v>1892</v>
      </c>
      <c r="E25" s="296" t="s">
        <v>1893</v>
      </c>
      <c r="F25" s="296" t="s">
        <v>1894</v>
      </c>
      <c r="G25" s="296" t="s">
        <v>1895</v>
      </c>
      <c r="H25" s="296" t="s">
        <v>1896</v>
      </c>
    </row>
    <row r="26" spans="1:8" x14ac:dyDescent="0.25">
      <c r="B26" s="296" t="s">
        <v>1798</v>
      </c>
      <c r="C26" s="296" t="s">
        <v>1798</v>
      </c>
      <c r="D26" s="296" t="s">
        <v>1798</v>
      </c>
      <c r="E26" s="296" t="s">
        <v>1798</v>
      </c>
      <c r="F26" s="296" t="s">
        <v>1798</v>
      </c>
      <c r="G26" s="296" t="s">
        <v>1798</v>
      </c>
      <c r="H26" s="296" t="s">
        <v>1798</v>
      </c>
    </row>
    <row r="27" spans="1:8" x14ac:dyDescent="0.25">
      <c r="A27" t="s">
        <v>484</v>
      </c>
    </row>
    <row r="28" spans="1:8" x14ac:dyDescent="0.25">
      <c r="A28" t="s">
        <v>485</v>
      </c>
      <c r="B28" s="296">
        <v>95</v>
      </c>
      <c r="C28" s="296">
        <v>160</v>
      </c>
      <c r="D28" s="296">
        <v>523</v>
      </c>
      <c r="E28" s="296">
        <v>1066</v>
      </c>
      <c r="F28" s="296">
        <v>1805</v>
      </c>
      <c r="G28" s="296">
        <v>2265</v>
      </c>
      <c r="H28" s="296">
        <v>2508</v>
      </c>
    </row>
    <row r="29" spans="1:8" x14ac:dyDescent="0.25">
      <c r="A29" t="s">
        <v>486</v>
      </c>
      <c r="B29" s="296">
        <v>4</v>
      </c>
      <c r="C29" s="296">
        <v>4</v>
      </c>
      <c r="D29" s="296">
        <v>8</v>
      </c>
      <c r="E29" s="296">
        <v>29</v>
      </c>
      <c r="F29" s="296">
        <v>44</v>
      </c>
      <c r="G29" s="296">
        <v>54</v>
      </c>
      <c r="H29" s="296">
        <v>57</v>
      </c>
    </row>
    <row r="30" spans="1:8" x14ac:dyDescent="0.25">
      <c r="A30" t="s">
        <v>487</v>
      </c>
      <c r="B30" s="296" t="s">
        <v>18</v>
      </c>
      <c r="C30" s="296" t="s">
        <v>18</v>
      </c>
      <c r="D30" s="296" t="s">
        <v>18</v>
      </c>
      <c r="E30" s="296" t="s">
        <v>18</v>
      </c>
      <c r="F30" s="296" t="s">
        <v>18</v>
      </c>
      <c r="G30" s="296" t="s">
        <v>18</v>
      </c>
      <c r="H30" s="296" t="s">
        <v>18</v>
      </c>
    </row>
    <row r="31" spans="1:8" x14ac:dyDescent="0.25">
      <c r="A31" t="s">
        <v>19</v>
      </c>
      <c r="B31" s="296" t="s">
        <v>18</v>
      </c>
      <c r="C31" s="296" t="s">
        <v>18</v>
      </c>
      <c r="D31" s="296">
        <v>1</v>
      </c>
      <c r="E31" s="296">
        <v>4</v>
      </c>
      <c r="F31" s="296">
        <v>4</v>
      </c>
      <c r="G31" s="296">
        <v>4</v>
      </c>
      <c r="H31" s="296">
        <v>4</v>
      </c>
    </row>
    <row r="32" spans="1:8" x14ac:dyDescent="0.25">
      <c r="A32" t="s">
        <v>20</v>
      </c>
      <c r="B32" s="296">
        <v>2</v>
      </c>
      <c r="C32" s="296">
        <v>4</v>
      </c>
      <c r="D32" s="296">
        <v>7</v>
      </c>
      <c r="E32" s="296">
        <v>10</v>
      </c>
      <c r="F32" s="296">
        <v>11</v>
      </c>
      <c r="G32" s="296">
        <v>11</v>
      </c>
      <c r="H32" s="296">
        <v>11</v>
      </c>
    </row>
    <row r="33" spans="1:8" x14ac:dyDescent="0.25">
      <c r="A33" t="s">
        <v>21</v>
      </c>
      <c r="B33" s="296">
        <v>2</v>
      </c>
      <c r="C33" s="296">
        <v>2</v>
      </c>
      <c r="D33" s="296">
        <v>2</v>
      </c>
      <c r="E33" s="296">
        <v>4</v>
      </c>
      <c r="F33" s="296">
        <v>4</v>
      </c>
      <c r="G33" s="296">
        <v>4</v>
      </c>
      <c r="H33" s="296">
        <v>4</v>
      </c>
    </row>
    <row r="34" spans="1:8" x14ac:dyDescent="0.25">
      <c r="A34" t="s">
        <v>22</v>
      </c>
      <c r="B34" s="296" t="s">
        <v>18</v>
      </c>
      <c r="C34" s="296" t="s">
        <v>18</v>
      </c>
      <c r="D34" s="296" t="s">
        <v>18</v>
      </c>
      <c r="E34" s="296" t="s">
        <v>18</v>
      </c>
      <c r="F34" s="296" t="s">
        <v>18</v>
      </c>
      <c r="G34" s="296" t="s">
        <v>18</v>
      </c>
      <c r="H34" s="296" t="s">
        <v>18</v>
      </c>
    </row>
    <row r="35" spans="1:8" x14ac:dyDescent="0.25">
      <c r="A35" t="s">
        <v>23</v>
      </c>
      <c r="B35" s="296">
        <v>1</v>
      </c>
      <c r="C35" s="296">
        <v>2</v>
      </c>
      <c r="D35" s="296">
        <v>8</v>
      </c>
      <c r="E35" s="296">
        <v>26</v>
      </c>
      <c r="F35" s="296">
        <v>43</v>
      </c>
      <c r="G35" s="296">
        <v>46</v>
      </c>
      <c r="H35" s="296">
        <v>49</v>
      </c>
    </row>
    <row r="36" spans="1:8" x14ac:dyDescent="0.25">
      <c r="A36" t="s">
        <v>24</v>
      </c>
      <c r="B36" s="296" t="s">
        <v>18</v>
      </c>
      <c r="C36" s="296" t="s">
        <v>18</v>
      </c>
      <c r="D36" s="296" t="s">
        <v>18</v>
      </c>
      <c r="E36" s="296" t="s">
        <v>18</v>
      </c>
      <c r="F36" s="296" t="s">
        <v>18</v>
      </c>
      <c r="G36" s="296">
        <v>1</v>
      </c>
      <c r="H36" s="296">
        <v>1</v>
      </c>
    </row>
    <row r="37" spans="1:8" x14ac:dyDescent="0.25">
      <c r="A37" t="s">
        <v>25</v>
      </c>
      <c r="B37" s="296" t="s">
        <v>18</v>
      </c>
      <c r="C37" s="296" t="s">
        <v>18</v>
      </c>
      <c r="D37" s="296">
        <v>2</v>
      </c>
      <c r="E37" s="296">
        <v>3</v>
      </c>
      <c r="F37" s="296">
        <v>3</v>
      </c>
      <c r="G37" s="296">
        <v>3</v>
      </c>
      <c r="H37" s="296">
        <v>3</v>
      </c>
    </row>
    <row r="38" spans="1:8" x14ac:dyDescent="0.25">
      <c r="A38" t="s">
        <v>26</v>
      </c>
      <c r="B38" s="296">
        <v>2</v>
      </c>
      <c r="C38" s="296">
        <v>4</v>
      </c>
      <c r="D38" s="296">
        <v>20</v>
      </c>
      <c r="E38" s="296">
        <v>34</v>
      </c>
      <c r="F38" s="296">
        <v>54</v>
      </c>
      <c r="G38" s="296">
        <v>58</v>
      </c>
      <c r="H38" s="296">
        <v>81</v>
      </c>
    </row>
    <row r="39" spans="1:8" x14ac:dyDescent="0.25">
      <c r="A39" t="s">
        <v>27</v>
      </c>
      <c r="B39" s="296" t="s">
        <v>18</v>
      </c>
      <c r="C39" s="296" t="s">
        <v>18</v>
      </c>
      <c r="D39" s="296" t="s">
        <v>18</v>
      </c>
      <c r="E39" s="296" t="s">
        <v>18</v>
      </c>
      <c r="F39" s="296" t="s">
        <v>18</v>
      </c>
      <c r="G39" s="296" t="s">
        <v>18</v>
      </c>
      <c r="H39" s="296" t="s">
        <v>18</v>
      </c>
    </row>
    <row r="40" spans="1:8" x14ac:dyDescent="0.25">
      <c r="A40" t="s">
        <v>28</v>
      </c>
      <c r="B40" s="296">
        <v>1</v>
      </c>
      <c r="C40" s="296">
        <v>1</v>
      </c>
      <c r="D40" s="296">
        <v>1</v>
      </c>
      <c r="E40" s="296">
        <v>3</v>
      </c>
      <c r="F40" s="296">
        <v>10</v>
      </c>
      <c r="G40" s="296">
        <v>10</v>
      </c>
      <c r="H40" s="296">
        <v>11</v>
      </c>
    </row>
    <row r="41" spans="1:8" x14ac:dyDescent="0.25">
      <c r="A41" t="s">
        <v>29</v>
      </c>
      <c r="B41" s="296" t="s">
        <v>18</v>
      </c>
      <c r="C41" s="296" t="s">
        <v>18</v>
      </c>
      <c r="D41" s="296">
        <v>5</v>
      </c>
      <c r="E41" s="296">
        <v>11</v>
      </c>
      <c r="F41" s="296">
        <v>15</v>
      </c>
      <c r="G41" s="296">
        <v>19</v>
      </c>
      <c r="H41" s="296">
        <v>19</v>
      </c>
    </row>
    <row r="42" spans="1:8" x14ac:dyDescent="0.25">
      <c r="A42" t="s">
        <v>30</v>
      </c>
      <c r="B42" s="296" t="s">
        <v>18</v>
      </c>
      <c r="C42" s="296" t="s">
        <v>18</v>
      </c>
      <c r="D42" s="296" t="s">
        <v>18</v>
      </c>
      <c r="E42" s="296">
        <v>2</v>
      </c>
      <c r="F42" s="296">
        <v>2</v>
      </c>
      <c r="G42" s="296">
        <v>2</v>
      </c>
      <c r="H42" s="296">
        <v>2</v>
      </c>
    </row>
    <row r="43" spans="1:8" x14ac:dyDescent="0.25">
      <c r="A43" t="s">
        <v>31</v>
      </c>
      <c r="B43" s="296">
        <v>3</v>
      </c>
      <c r="C43" s="296">
        <v>4</v>
      </c>
      <c r="D43" s="296">
        <v>18</v>
      </c>
      <c r="E43" s="296">
        <v>39</v>
      </c>
      <c r="F43" s="296">
        <v>70</v>
      </c>
      <c r="G43" s="296">
        <v>83</v>
      </c>
      <c r="H43" s="296">
        <v>88</v>
      </c>
    </row>
    <row r="44" spans="1:8" x14ac:dyDescent="0.25">
      <c r="A44" t="s">
        <v>32</v>
      </c>
      <c r="B44" s="296" t="s">
        <v>18</v>
      </c>
      <c r="C44" s="296">
        <v>1</v>
      </c>
      <c r="D44" s="296">
        <v>5</v>
      </c>
      <c r="E44" s="296">
        <v>23</v>
      </c>
      <c r="F44" s="296">
        <v>29</v>
      </c>
      <c r="G44" s="296">
        <v>33</v>
      </c>
      <c r="H44" s="296">
        <v>34</v>
      </c>
    </row>
    <row r="45" spans="1:8" x14ac:dyDescent="0.25">
      <c r="A45" t="s">
        <v>33</v>
      </c>
      <c r="B45" s="296" t="s">
        <v>18</v>
      </c>
      <c r="C45" s="296" t="s">
        <v>18</v>
      </c>
      <c r="D45" s="296" t="s">
        <v>18</v>
      </c>
      <c r="E45" s="296" t="s">
        <v>18</v>
      </c>
      <c r="F45" s="296" t="s">
        <v>18</v>
      </c>
      <c r="G45" s="296" t="s">
        <v>18</v>
      </c>
      <c r="H45" s="296" t="s">
        <v>18</v>
      </c>
    </row>
    <row r="46" spans="1:8" x14ac:dyDescent="0.25">
      <c r="A46" t="s">
        <v>34</v>
      </c>
      <c r="B46" s="296" t="s">
        <v>18</v>
      </c>
      <c r="C46" s="296">
        <v>2</v>
      </c>
      <c r="D46" s="296">
        <v>4</v>
      </c>
      <c r="E46" s="296">
        <v>5</v>
      </c>
      <c r="F46" s="296">
        <v>5</v>
      </c>
      <c r="G46" s="296">
        <v>5</v>
      </c>
      <c r="H46" s="296">
        <v>5</v>
      </c>
    </row>
    <row r="47" spans="1:8" x14ac:dyDescent="0.25">
      <c r="A47" t="s">
        <v>35</v>
      </c>
      <c r="B47" s="296">
        <v>13</v>
      </c>
      <c r="C47" s="296">
        <v>28</v>
      </c>
      <c r="D47" s="296">
        <v>164</v>
      </c>
      <c r="E47" s="296">
        <v>328</v>
      </c>
      <c r="F47" s="296">
        <v>640</v>
      </c>
      <c r="G47" s="296">
        <v>893</v>
      </c>
      <c r="H47" s="296">
        <v>1038</v>
      </c>
    </row>
    <row r="48" spans="1:8" x14ac:dyDescent="0.25">
      <c r="A48" t="s">
        <v>36</v>
      </c>
      <c r="B48" s="296">
        <v>1</v>
      </c>
      <c r="C48" s="296">
        <v>4</v>
      </c>
      <c r="D48" s="296">
        <v>16</v>
      </c>
      <c r="E48" s="296">
        <v>21</v>
      </c>
      <c r="F48" s="296">
        <v>28</v>
      </c>
      <c r="G48" s="296">
        <v>29</v>
      </c>
      <c r="H48" s="296">
        <v>29</v>
      </c>
    </row>
    <row r="49" spans="1:8" x14ac:dyDescent="0.25">
      <c r="A49" t="s">
        <v>37</v>
      </c>
      <c r="B49" s="296" t="s">
        <v>18</v>
      </c>
      <c r="C49" s="296" t="s">
        <v>18</v>
      </c>
      <c r="D49" s="296" t="s">
        <v>18</v>
      </c>
      <c r="E49" s="296">
        <v>1</v>
      </c>
      <c r="F49" s="296">
        <v>1</v>
      </c>
      <c r="G49" s="296">
        <v>1</v>
      </c>
      <c r="H49" s="296">
        <v>1</v>
      </c>
    </row>
    <row r="50" spans="1:8" x14ac:dyDescent="0.25">
      <c r="A50" t="s">
        <v>38</v>
      </c>
      <c r="B50" s="296" t="s">
        <v>18</v>
      </c>
      <c r="C50" s="296" t="s">
        <v>18</v>
      </c>
      <c r="D50" s="296" t="s">
        <v>18</v>
      </c>
      <c r="E50" s="296" t="s">
        <v>18</v>
      </c>
      <c r="F50" s="296" t="s">
        <v>18</v>
      </c>
      <c r="G50" s="296" t="s">
        <v>18</v>
      </c>
      <c r="H50" s="296" t="s">
        <v>18</v>
      </c>
    </row>
    <row r="51" spans="1:8" x14ac:dyDescent="0.25">
      <c r="A51" t="s">
        <v>39</v>
      </c>
      <c r="B51" s="296" t="s">
        <v>18</v>
      </c>
      <c r="C51" s="296">
        <v>1</v>
      </c>
      <c r="D51" s="296">
        <v>3</v>
      </c>
      <c r="E51" s="296">
        <v>3</v>
      </c>
      <c r="F51" s="296">
        <v>4</v>
      </c>
      <c r="G51" s="296">
        <v>5</v>
      </c>
      <c r="H51" s="296">
        <v>5</v>
      </c>
    </row>
    <row r="52" spans="1:8" x14ac:dyDescent="0.25">
      <c r="A52" t="s">
        <v>40</v>
      </c>
      <c r="B52" s="296" t="s">
        <v>18</v>
      </c>
      <c r="C52" s="296" t="s">
        <v>18</v>
      </c>
      <c r="D52" s="296">
        <v>8</v>
      </c>
      <c r="E52" s="296">
        <v>16</v>
      </c>
      <c r="F52" s="296">
        <v>38</v>
      </c>
      <c r="G52" s="296">
        <v>38</v>
      </c>
      <c r="H52" s="296">
        <v>38</v>
      </c>
    </row>
    <row r="53" spans="1:8" x14ac:dyDescent="0.25">
      <c r="A53" t="s">
        <v>41</v>
      </c>
      <c r="B53" s="296" t="s">
        <v>18</v>
      </c>
      <c r="C53" s="296">
        <v>1</v>
      </c>
      <c r="D53" s="296">
        <v>1</v>
      </c>
      <c r="E53" s="296">
        <v>3</v>
      </c>
      <c r="F53" s="296">
        <v>3</v>
      </c>
      <c r="G53" s="296">
        <v>3</v>
      </c>
      <c r="H53" s="296">
        <v>3</v>
      </c>
    </row>
    <row r="54" spans="1:8" x14ac:dyDescent="0.25">
      <c r="A54" t="s">
        <v>42</v>
      </c>
      <c r="B54" s="296" t="s">
        <v>18</v>
      </c>
      <c r="C54" s="296" t="s">
        <v>18</v>
      </c>
      <c r="D54" s="296" t="s">
        <v>18</v>
      </c>
      <c r="E54" s="296" t="s">
        <v>18</v>
      </c>
      <c r="F54" s="296" t="s">
        <v>18</v>
      </c>
      <c r="G54" s="296" t="s">
        <v>18</v>
      </c>
      <c r="H54" s="296" t="s">
        <v>18</v>
      </c>
    </row>
    <row r="55" spans="1:8" x14ac:dyDescent="0.25">
      <c r="A55" t="s">
        <v>43</v>
      </c>
      <c r="B55" s="296">
        <v>2</v>
      </c>
      <c r="C55" s="296">
        <v>2</v>
      </c>
      <c r="D55" s="296">
        <v>2</v>
      </c>
      <c r="E55" s="296">
        <v>8</v>
      </c>
      <c r="F55" s="296">
        <v>12</v>
      </c>
      <c r="G55" s="296">
        <v>14</v>
      </c>
      <c r="H55" s="296">
        <v>14</v>
      </c>
    </row>
    <row r="56" spans="1:8" x14ac:dyDescent="0.25">
      <c r="A56" t="s">
        <v>44</v>
      </c>
      <c r="B56" s="296" t="s">
        <v>18</v>
      </c>
      <c r="C56" s="296" t="s">
        <v>18</v>
      </c>
      <c r="D56" s="296" t="s">
        <v>18</v>
      </c>
      <c r="E56" s="296">
        <v>1</v>
      </c>
      <c r="F56" s="296">
        <v>1</v>
      </c>
      <c r="G56" s="296">
        <v>1</v>
      </c>
      <c r="H56" s="296">
        <v>1</v>
      </c>
    </row>
    <row r="57" spans="1:8" x14ac:dyDescent="0.25">
      <c r="A57" t="s">
        <v>45</v>
      </c>
      <c r="B57" s="296" t="s">
        <v>18</v>
      </c>
      <c r="C57" s="296">
        <v>1</v>
      </c>
      <c r="D57" s="296">
        <v>1</v>
      </c>
      <c r="E57" s="296">
        <v>1</v>
      </c>
      <c r="F57" s="296">
        <v>1</v>
      </c>
      <c r="G57" s="296">
        <v>4</v>
      </c>
      <c r="H57" s="296">
        <v>4</v>
      </c>
    </row>
    <row r="58" spans="1:8" x14ac:dyDescent="0.25">
      <c r="A58" t="s">
        <v>46</v>
      </c>
      <c r="B58" s="296">
        <v>5</v>
      </c>
      <c r="C58" s="296">
        <v>7</v>
      </c>
      <c r="D58" s="296">
        <v>14</v>
      </c>
      <c r="E58" s="296">
        <v>25</v>
      </c>
      <c r="F58" s="296">
        <v>42</v>
      </c>
      <c r="G58" s="296">
        <v>48</v>
      </c>
      <c r="H58" s="296">
        <v>52</v>
      </c>
    </row>
    <row r="59" spans="1:8" x14ac:dyDescent="0.25">
      <c r="A59" t="s">
        <v>47</v>
      </c>
      <c r="B59" s="296" t="s">
        <v>18</v>
      </c>
      <c r="C59" s="296">
        <v>1</v>
      </c>
      <c r="D59" s="296">
        <v>3</v>
      </c>
      <c r="E59" s="296">
        <v>3</v>
      </c>
      <c r="F59" s="296">
        <v>6</v>
      </c>
      <c r="G59" s="296">
        <v>8</v>
      </c>
      <c r="H59" s="296">
        <v>9</v>
      </c>
    </row>
    <row r="60" spans="1:8" x14ac:dyDescent="0.25">
      <c r="A60" t="s">
        <v>48</v>
      </c>
      <c r="B60" s="296" t="s">
        <v>18</v>
      </c>
      <c r="C60" s="296" t="s">
        <v>18</v>
      </c>
      <c r="D60" s="296" t="s">
        <v>18</v>
      </c>
      <c r="E60" s="296">
        <v>1</v>
      </c>
      <c r="F60" s="296">
        <v>1</v>
      </c>
      <c r="G60" s="296">
        <v>1</v>
      </c>
      <c r="H60" s="296">
        <v>2</v>
      </c>
    </row>
    <row r="61" spans="1:8" x14ac:dyDescent="0.25">
      <c r="A61" t="s">
        <v>49</v>
      </c>
      <c r="B61" s="296">
        <v>9</v>
      </c>
      <c r="C61" s="296">
        <v>12</v>
      </c>
      <c r="D61" s="296">
        <v>48</v>
      </c>
      <c r="E61" s="296">
        <v>87</v>
      </c>
      <c r="F61" s="296">
        <v>150</v>
      </c>
      <c r="G61" s="296">
        <v>167</v>
      </c>
      <c r="H61" s="296">
        <v>174</v>
      </c>
    </row>
    <row r="62" spans="1:8" x14ac:dyDescent="0.25">
      <c r="A62" t="s">
        <v>50</v>
      </c>
      <c r="B62" s="296">
        <v>10</v>
      </c>
      <c r="C62" s="296">
        <v>12</v>
      </c>
      <c r="D62" s="296">
        <v>27</v>
      </c>
      <c r="E62" s="296">
        <v>42</v>
      </c>
      <c r="F62" s="296">
        <v>53</v>
      </c>
      <c r="G62" s="296">
        <v>59</v>
      </c>
      <c r="H62" s="296">
        <v>64</v>
      </c>
    </row>
    <row r="63" spans="1:8" x14ac:dyDescent="0.25">
      <c r="A63" t="s">
        <v>51</v>
      </c>
      <c r="B63" s="296" t="s">
        <v>18</v>
      </c>
      <c r="C63" s="296" t="s">
        <v>18</v>
      </c>
      <c r="D63" s="296" t="s">
        <v>18</v>
      </c>
      <c r="E63" s="296" t="s">
        <v>18</v>
      </c>
      <c r="F63" s="296" t="s">
        <v>18</v>
      </c>
      <c r="G63" s="296">
        <v>1</v>
      </c>
      <c r="H63" s="296">
        <v>1</v>
      </c>
    </row>
    <row r="64" spans="1:8" x14ac:dyDescent="0.25">
      <c r="A64" t="s">
        <v>52</v>
      </c>
      <c r="B64" s="296">
        <v>3</v>
      </c>
      <c r="C64" s="296">
        <v>6</v>
      </c>
      <c r="D64" s="296">
        <v>22</v>
      </c>
      <c r="E64" s="296">
        <v>75</v>
      </c>
      <c r="F64" s="296">
        <v>151</v>
      </c>
      <c r="G64" s="296">
        <v>203</v>
      </c>
      <c r="H64" s="296">
        <v>213</v>
      </c>
    </row>
    <row r="65" spans="1:8" x14ac:dyDescent="0.25">
      <c r="A65" t="s">
        <v>53</v>
      </c>
      <c r="B65" s="296">
        <v>17</v>
      </c>
      <c r="C65" s="296">
        <v>25</v>
      </c>
      <c r="D65" s="296">
        <v>40</v>
      </c>
      <c r="E65" s="296">
        <v>68</v>
      </c>
      <c r="F65" s="296">
        <v>97</v>
      </c>
      <c r="G65" s="296">
        <v>131</v>
      </c>
      <c r="H65" s="296">
        <v>137</v>
      </c>
    </row>
    <row r="66" spans="1:8" x14ac:dyDescent="0.25">
      <c r="A66" t="s">
        <v>54</v>
      </c>
      <c r="B66" s="296" t="s">
        <v>18</v>
      </c>
      <c r="C66" s="296">
        <v>4</v>
      </c>
      <c r="D66" s="296">
        <v>9</v>
      </c>
      <c r="E66" s="296">
        <v>20</v>
      </c>
      <c r="F66" s="296">
        <v>41</v>
      </c>
      <c r="G66" s="296">
        <v>50</v>
      </c>
      <c r="H66" s="296">
        <v>51</v>
      </c>
    </row>
    <row r="67" spans="1:8" x14ac:dyDescent="0.25">
      <c r="A67" t="s">
        <v>55</v>
      </c>
      <c r="B67" s="296">
        <v>3</v>
      </c>
      <c r="C67" s="296">
        <v>4</v>
      </c>
      <c r="D67" s="296">
        <v>5</v>
      </c>
      <c r="E67" s="296">
        <v>8</v>
      </c>
      <c r="F67" s="296">
        <v>21</v>
      </c>
      <c r="G67" s="296">
        <v>25</v>
      </c>
      <c r="H67" s="296">
        <v>25</v>
      </c>
    </row>
    <row r="68" spans="1:8" x14ac:dyDescent="0.25">
      <c r="A68" t="s">
        <v>56</v>
      </c>
      <c r="B68" s="296" t="s">
        <v>18</v>
      </c>
      <c r="C68" s="296" t="s">
        <v>18</v>
      </c>
      <c r="D68" s="296">
        <v>2</v>
      </c>
      <c r="E68" s="296">
        <v>5</v>
      </c>
      <c r="F68" s="296">
        <v>11</v>
      </c>
      <c r="G68" s="296">
        <v>12</v>
      </c>
      <c r="H68" s="296">
        <v>13</v>
      </c>
    </row>
    <row r="69" spans="1:8" x14ac:dyDescent="0.25">
      <c r="A69" t="s">
        <v>57</v>
      </c>
      <c r="B69" s="296" t="s">
        <v>18</v>
      </c>
      <c r="C69" s="296" t="s">
        <v>18</v>
      </c>
      <c r="D69" s="296" t="s">
        <v>18</v>
      </c>
      <c r="E69" s="296">
        <v>4</v>
      </c>
      <c r="F69" s="296">
        <v>6</v>
      </c>
      <c r="G69" s="296">
        <v>8</v>
      </c>
      <c r="H69" s="296">
        <v>12</v>
      </c>
    </row>
    <row r="70" spans="1:8" x14ac:dyDescent="0.25">
      <c r="A70" t="s">
        <v>58</v>
      </c>
      <c r="B70" s="296" t="s">
        <v>18</v>
      </c>
      <c r="C70" s="296" t="s">
        <v>18</v>
      </c>
      <c r="D70" s="296">
        <v>4</v>
      </c>
      <c r="E70" s="296">
        <v>6</v>
      </c>
      <c r="F70" s="296">
        <v>10</v>
      </c>
      <c r="G70" s="296">
        <v>13</v>
      </c>
      <c r="H70" s="296">
        <v>14</v>
      </c>
    </row>
    <row r="71" spans="1:8" x14ac:dyDescent="0.25">
      <c r="A71" t="s">
        <v>59</v>
      </c>
      <c r="B71" s="296" t="s">
        <v>18</v>
      </c>
      <c r="C71" s="296" t="s">
        <v>18</v>
      </c>
      <c r="D71" s="296">
        <v>5</v>
      </c>
      <c r="E71" s="296">
        <v>15</v>
      </c>
      <c r="F71" s="296">
        <v>30</v>
      </c>
      <c r="G71" s="296">
        <v>40</v>
      </c>
      <c r="H71" s="296">
        <v>53</v>
      </c>
    </row>
    <row r="72" spans="1:8" x14ac:dyDescent="0.25">
      <c r="A72" t="s">
        <v>60</v>
      </c>
      <c r="B72" s="296" t="s">
        <v>18</v>
      </c>
      <c r="C72" s="296" t="s">
        <v>18</v>
      </c>
      <c r="D72" s="296">
        <v>2</v>
      </c>
      <c r="E72" s="296">
        <v>5</v>
      </c>
      <c r="F72" s="296">
        <v>5</v>
      </c>
      <c r="G72" s="296">
        <v>5</v>
      </c>
      <c r="H72" s="296">
        <v>5</v>
      </c>
    </row>
    <row r="73" spans="1:8" x14ac:dyDescent="0.25">
      <c r="A73" t="s">
        <v>61</v>
      </c>
      <c r="B73" s="296">
        <v>2</v>
      </c>
      <c r="C73" s="296">
        <v>2</v>
      </c>
      <c r="D73" s="296">
        <v>2</v>
      </c>
      <c r="E73" s="296">
        <v>4</v>
      </c>
      <c r="F73" s="296">
        <v>8</v>
      </c>
      <c r="G73" s="296">
        <v>11</v>
      </c>
      <c r="H73" s="296">
        <v>11</v>
      </c>
    </row>
    <row r="74" spans="1:8" x14ac:dyDescent="0.25">
      <c r="A74" t="s">
        <v>62</v>
      </c>
      <c r="B74" s="296" t="s">
        <v>18</v>
      </c>
      <c r="C74" s="296" t="s">
        <v>18</v>
      </c>
      <c r="D74" s="296" t="s">
        <v>18</v>
      </c>
      <c r="E74" s="296" t="s">
        <v>18</v>
      </c>
      <c r="F74" s="296" t="s">
        <v>18</v>
      </c>
      <c r="G74" s="296" t="s">
        <v>18</v>
      </c>
      <c r="H74" s="296" t="s">
        <v>18</v>
      </c>
    </row>
    <row r="75" spans="1:8" x14ac:dyDescent="0.25">
      <c r="A75" t="s">
        <v>63</v>
      </c>
      <c r="B75" s="296">
        <v>1</v>
      </c>
      <c r="C75" s="296">
        <v>1</v>
      </c>
      <c r="D75" s="296">
        <v>2</v>
      </c>
      <c r="E75" s="296">
        <v>4</v>
      </c>
      <c r="F75" s="296">
        <v>4</v>
      </c>
      <c r="G75" s="296">
        <v>4</v>
      </c>
      <c r="H75" s="296">
        <v>5</v>
      </c>
    </row>
    <row r="76" spans="1:8" x14ac:dyDescent="0.25">
      <c r="A76" t="s">
        <v>64</v>
      </c>
      <c r="B76" s="296">
        <v>2</v>
      </c>
      <c r="C76" s="296">
        <v>2</v>
      </c>
      <c r="D76" s="296">
        <v>3</v>
      </c>
      <c r="E76" s="296">
        <v>5</v>
      </c>
      <c r="F76" s="296">
        <v>8</v>
      </c>
      <c r="G76" s="296">
        <v>8</v>
      </c>
      <c r="H76" s="296">
        <v>9</v>
      </c>
    </row>
    <row r="77" spans="1:8" x14ac:dyDescent="0.25">
      <c r="A77" t="s">
        <v>65</v>
      </c>
      <c r="B77" s="296">
        <v>3</v>
      </c>
      <c r="C77" s="296">
        <v>4</v>
      </c>
      <c r="D77" s="296">
        <v>5</v>
      </c>
      <c r="E77" s="296">
        <v>6</v>
      </c>
      <c r="F77" s="296">
        <v>7</v>
      </c>
      <c r="G77" s="296">
        <v>8</v>
      </c>
      <c r="H77" s="296">
        <v>8</v>
      </c>
    </row>
    <row r="78" spans="1:8" x14ac:dyDescent="0.25">
      <c r="A78" t="s">
        <v>66</v>
      </c>
      <c r="B78" s="296">
        <v>4</v>
      </c>
      <c r="C78" s="296">
        <v>6</v>
      </c>
      <c r="D78" s="296">
        <v>7</v>
      </c>
      <c r="E78" s="296">
        <v>10</v>
      </c>
      <c r="F78" s="296">
        <v>14</v>
      </c>
      <c r="G78" s="296">
        <v>16</v>
      </c>
      <c r="H78" s="296">
        <v>16</v>
      </c>
    </row>
    <row r="79" spans="1:8" x14ac:dyDescent="0.25">
      <c r="A79" t="s">
        <v>67</v>
      </c>
      <c r="B79" s="296" t="s">
        <v>18</v>
      </c>
      <c r="C79" s="296" t="s">
        <v>18</v>
      </c>
      <c r="D79" s="296" t="s">
        <v>18</v>
      </c>
      <c r="E79" s="296" t="s">
        <v>18</v>
      </c>
      <c r="F79" s="296" t="s">
        <v>18</v>
      </c>
      <c r="G79" s="296" t="s">
        <v>18</v>
      </c>
      <c r="H79" s="296" t="s">
        <v>18</v>
      </c>
    </row>
    <row r="80" spans="1:8" x14ac:dyDescent="0.25">
      <c r="A80" t="s">
        <v>68</v>
      </c>
      <c r="B80" s="296">
        <v>1</v>
      </c>
      <c r="C80" s="296">
        <v>1</v>
      </c>
      <c r="D80" s="296">
        <v>1</v>
      </c>
      <c r="E80" s="296">
        <v>1</v>
      </c>
      <c r="F80" s="296">
        <v>2</v>
      </c>
      <c r="G80" s="296">
        <v>2</v>
      </c>
      <c r="H80" s="296">
        <v>3</v>
      </c>
    </row>
    <row r="81" spans="1:8" x14ac:dyDescent="0.25">
      <c r="A81" t="s">
        <v>69</v>
      </c>
      <c r="B81" s="296">
        <v>1</v>
      </c>
      <c r="C81" s="296">
        <v>3</v>
      </c>
      <c r="D81" s="296">
        <v>5</v>
      </c>
      <c r="E81" s="296">
        <v>5</v>
      </c>
      <c r="F81" s="296">
        <v>5</v>
      </c>
      <c r="G81" s="296">
        <v>5</v>
      </c>
      <c r="H81" s="296">
        <v>5</v>
      </c>
    </row>
    <row r="82" spans="1:8" x14ac:dyDescent="0.25">
      <c r="A82" t="s">
        <v>70</v>
      </c>
      <c r="B82" s="296">
        <v>1</v>
      </c>
      <c r="C82" s="296">
        <v>5</v>
      </c>
      <c r="D82" s="296">
        <v>11</v>
      </c>
      <c r="E82" s="296">
        <v>26</v>
      </c>
      <c r="F82" s="296">
        <v>38</v>
      </c>
      <c r="G82" s="296">
        <v>41</v>
      </c>
      <c r="H82" s="296">
        <v>45</v>
      </c>
    </row>
    <row r="83" spans="1:8" x14ac:dyDescent="0.25">
      <c r="A83" t="s">
        <v>71</v>
      </c>
      <c r="B83" s="296" t="s">
        <v>18</v>
      </c>
      <c r="C83" s="296">
        <v>1</v>
      </c>
      <c r="D83" s="296">
        <v>1</v>
      </c>
      <c r="E83" s="296">
        <v>3</v>
      </c>
      <c r="F83" s="296">
        <v>3</v>
      </c>
      <c r="G83" s="296">
        <v>3</v>
      </c>
      <c r="H83" s="296">
        <v>3</v>
      </c>
    </row>
    <row r="84" spans="1:8" x14ac:dyDescent="0.25">
      <c r="A84" t="s">
        <v>72</v>
      </c>
      <c r="B84" s="296">
        <v>2</v>
      </c>
      <c r="C84" s="296">
        <v>3</v>
      </c>
      <c r="D84" s="296">
        <v>28</v>
      </c>
      <c r="E84" s="296">
        <v>60</v>
      </c>
      <c r="F84" s="296">
        <v>66</v>
      </c>
      <c r="G84" s="296">
        <v>71</v>
      </c>
      <c r="H84" s="296">
        <v>71</v>
      </c>
    </row>
    <row r="85" spans="1:8" x14ac:dyDescent="0.25">
      <c r="A85" t="s">
        <v>73</v>
      </c>
      <c r="B85" s="296" t="s">
        <v>18</v>
      </c>
      <c r="C85" s="296" t="s">
        <v>18</v>
      </c>
      <c r="D85" s="296">
        <v>1</v>
      </c>
      <c r="E85" s="296">
        <v>2</v>
      </c>
      <c r="F85" s="296">
        <v>3</v>
      </c>
      <c r="G85" s="296">
        <v>3</v>
      </c>
      <c r="H85" s="296">
        <v>3</v>
      </c>
    </row>
    <row r="86" spans="1:8" x14ac:dyDescent="0.25">
      <c r="A86" t="s">
        <v>74</v>
      </c>
      <c r="B86" s="296" t="s">
        <v>18</v>
      </c>
      <c r="C86" s="296" t="s">
        <v>18</v>
      </c>
      <c r="D86" s="296" t="s">
        <v>18</v>
      </c>
      <c r="E86" s="296">
        <v>1</v>
      </c>
      <c r="F86" s="296">
        <v>1</v>
      </c>
      <c r="G86" s="296">
        <v>1</v>
      </c>
      <c r="H86" s="296">
        <v>2</v>
      </c>
    </row>
    <row r="87" spans="1:8" x14ac:dyDescent="0.25">
      <c r="A87" t="s">
        <v>182</v>
      </c>
      <c r="B87" s="296" t="s">
        <v>18</v>
      </c>
      <c r="C87" s="296" t="s">
        <v>18</v>
      </c>
      <c r="D87" s="296" t="s">
        <v>18</v>
      </c>
      <c r="E87" s="296" t="s">
        <v>18</v>
      </c>
      <c r="F87" s="296" t="s">
        <v>18</v>
      </c>
      <c r="G87" s="296" t="s">
        <v>18</v>
      </c>
      <c r="H87" s="296" t="s">
        <v>18</v>
      </c>
    </row>
    <row r="89" spans="1:8" x14ac:dyDescent="0.25">
      <c r="A89" t="s">
        <v>2004</v>
      </c>
    </row>
    <row r="91" spans="1:8" x14ac:dyDescent="0.25">
      <c r="A91" t="s">
        <v>2011</v>
      </c>
    </row>
    <row r="103" spans="1:1" x14ac:dyDescent="0.25">
      <c r="A103" t="s">
        <v>1997</v>
      </c>
    </row>
    <row r="105" spans="1:1" x14ac:dyDescent="0.25">
      <c r="A105" s="636">
        <v>42610.59039351852</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pageSetUpPr fitToPage="1"/>
  </sheetPr>
  <dimension ref="A1:V256"/>
  <sheetViews>
    <sheetView zoomScale="60" zoomScaleNormal="60" workbookViewId="0">
      <pane xSplit="2" ySplit="6" topLeftCell="C7" activePane="bottomRight" state="frozen"/>
      <selection activeCell="Q112" sqref="Q112:Q126"/>
      <selection pane="topRight" activeCell="Q112" sqref="Q112:Q126"/>
      <selection pane="bottomLeft" activeCell="Q112" sqref="Q112:Q126"/>
      <selection pane="bottomRight" activeCell="Q112" sqref="Q112:Q126"/>
    </sheetView>
  </sheetViews>
  <sheetFormatPr defaultColWidth="9.08984375" defaultRowHeight="16" x14ac:dyDescent="0.5"/>
  <cols>
    <col min="1" max="1" width="27.36328125" style="122" bestFit="1" customWidth="1"/>
    <col min="2" max="2" width="3.90625" style="122" bestFit="1" customWidth="1"/>
    <col min="3" max="3" width="27.453125" style="122" customWidth="1"/>
    <col min="4" max="11" width="10.453125" style="122" bestFit="1" customWidth="1"/>
    <col min="12" max="12" width="10" style="122" bestFit="1" customWidth="1"/>
    <col min="13" max="14" width="10.453125" style="122" bestFit="1" customWidth="1"/>
    <col min="15" max="15" width="12.08984375" style="150" bestFit="1" customWidth="1"/>
    <col min="16" max="16" width="11.08984375" style="124" bestFit="1" customWidth="1"/>
    <col min="17" max="17" width="11.08984375" style="124" customWidth="1"/>
    <col min="18" max="18" width="14.90625" style="122" bestFit="1" customWidth="1"/>
    <col min="19" max="19" width="13.453125" style="122" bestFit="1" customWidth="1"/>
    <col min="20" max="20" width="32.90625" style="122" customWidth="1"/>
    <col min="21" max="16384" width="9.08984375" style="122"/>
  </cols>
  <sheetData>
    <row r="1" spans="1:22" x14ac:dyDescent="0.5">
      <c r="A1" s="122">
        <f>COLUMN()</f>
        <v>1</v>
      </c>
      <c r="B1" s="122">
        <f>COLUMN()</f>
        <v>2</v>
      </c>
      <c r="C1" s="122">
        <f>COLUMN()</f>
        <v>3</v>
      </c>
      <c r="D1" s="122">
        <f>COLUMN()</f>
        <v>4</v>
      </c>
      <c r="E1" s="122">
        <f>COLUMN()</f>
        <v>5</v>
      </c>
      <c r="F1" s="122">
        <f>COLUMN()</f>
        <v>6</v>
      </c>
      <c r="G1" s="122">
        <f>COLUMN()</f>
        <v>7</v>
      </c>
      <c r="H1" s="122">
        <f>COLUMN()</f>
        <v>8</v>
      </c>
      <c r="I1" s="122">
        <f>COLUMN()</f>
        <v>9</v>
      </c>
      <c r="J1" s="122">
        <f>COLUMN()</f>
        <v>10</v>
      </c>
      <c r="K1" s="122">
        <f>COLUMN()</f>
        <v>11</v>
      </c>
      <c r="L1" s="122">
        <f>COLUMN()</f>
        <v>12</v>
      </c>
      <c r="M1" s="122">
        <f>COLUMN()</f>
        <v>13</v>
      </c>
      <c r="N1" s="122">
        <f>COLUMN()</f>
        <v>14</v>
      </c>
      <c r="O1" s="122">
        <f>COLUMN()</f>
        <v>15</v>
      </c>
      <c r="P1" s="122">
        <f>COLUMN()</f>
        <v>16</v>
      </c>
      <c r="Q1" s="122">
        <f>COLUMN()</f>
        <v>17</v>
      </c>
      <c r="R1" s="122">
        <f>COLUMN()</f>
        <v>18</v>
      </c>
      <c r="S1" s="122">
        <f>COLUMN()</f>
        <v>19</v>
      </c>
    </row>
    <row r="2" spans="1:22" x14ac:dyDescent="0.5">
      <c r="T2" s="122" t="s">
        <v>154</v>
      </c>
      <c r="U2" s="122" t="s">
        <v>117</v>
      </c>
      <c r="V2" s="122" t="s">
        <v>118</v>
      </c>
    </row>
    <row r="3" spans="1:22" x14ac:dyDescent="0.5">
      <c r="C3" s="125"/>
      <c r="T3" s="212">
        <v>4</v>
      </c>
      <c r="U3" s="212">
        <v>2015</v>
      </c>
      <c r="V3" s="214">
        <f>U3+0.25*T3</f>
        <v>2016</v>
      </c>
    </row>
    <row r="4" spans="1:22" x14ac:dyDescent="0.5">
      <c r="C4" s="125"/>
      <c r="R4" s="211" t="s">
        <v>153</v>
      </c>
      <c r="T4" s="211" t="s">
        <v>120</v>
      </c>
    </row>
    <row r="5" spans="1:22" ht="32" x14ac:dyDescent="0.5">
      <c r="D5" s="122">
        <f>COLUMN()-3</f>
        <v>1</v>
      </c>
      <c r="E5" s="122">
        <f t="shared" ref="E5:N5" si="0">COLUMN()-3</f>
        <v>2</v>
      </c>
      <c r="F5" s="122">
        <f t="shared" si="0"/>
        <v>3</v>
      </c>
      <c r="G5" s="122">
        <f t="shared" si="0"/>
        <v>4</v>
      </c>
      <c r="H5" s="122">
        <f t="shared" si="0"/>
        <v>5</v>
      </c>
      <c r="I5" s="122">
        <f t="shared" si="0"/>
        <v>6</v>
      </c>
      <c r="J5" s="122">
        <f t="shared" si="0"/>
        <v>7</v>
      </c>
      <c r="K5" s="122">
        <f t="shared" si="0"/>
        <v>8</v>
      </c>
      <c r="L5" s="122">
        <f t="shared" si="0"/>
        <v>9</v>
      </c>
      <c r="M5" s="122">
        <f t="shared" si="0"/>
        <v>10</v>
      </c>
      <c r="N5" s="122">
        <f t="shared" si="0"/>
        <v>11</v>
      </c>
      <c r="O5" s="150" t="s">
        <v>75</v>
      </c>
      <c r="P5" s="156" t="s">
        <v>195</v>
      </c>
      <c r="Q5" s="156"/>
      <c r="R5" s="125"/>
      <c r="S5" s="125" t="s">
        <v>196</v>
      </c>
      <c r="T5" s="209" t="s">
        <v>151</v>
      </c>
    </row>
    <row r="6" spans="1:22" x14ac:dyDescent="0.5">
      <c r="B6" s="122" t="s">
        <v>482</v>
      </c>
      <c r="C6" s="129" t="s">
        <v>93</v>
      </c>
      <c r="P6" s="215" t="s">
        <v>119</v>
      </c>
      <c r="Q6" s="215" t="s">
        <v>162</v>
      </c>
      <c r="R6" s="210" t="s">
        <v>152</v>
      </c>
      <c r="S6" s="210" t="s">
        <v>349</v>
      </c>
      <c r="T6" s="145"/>
      <c r="U6" s="122" t="s">
        <v>119</v>
      </c>
    </row>
    <row r="7" spans="1:22" x14ac:dyDescent="0.5">
      <c r="A7" s="127" t="s">
        <v>177</v>
      </c>
      <c r="B7" s="131" t="s">
        <v>301</v>
      </c>
      <c r="C7" s="135"/>
      <c r="D7" s="137">
        <f t="shared" ref="D7:D28" ca="1" si="1">IF(ISERROR(INDIRECT(ADDRESS(ROW(),7+(D$5-1)*4+$Q7,,,"CountyDataFull"))),NA(),INDIRECT(ADDRESS(ROW(),7+(D$5-1)*4+$Q7,,,"CountyDataFull")))</f>
        <v>411</v>
      </c>
      <c r="E7" s="137">
        <f t="shared" ref="E7:N22" ca="1" si="2">IF(ISERROR(INDIRECT(ADDRESS(ROW(),7+(E$5-1)*4+$Q7,,,"CountyDataFull"))),NA(),INDIRECT(ADDRESS(ROW(),7+(E$5-1)*4+$Q7,,,"CountyDataFull")))</f>
        <v>388</v>
      </c>
      <c r="F7" s="137">
        <f t="shared" ca="1" si="2"/>
        <v>391</v>
      </c>
      <c r="G7" s="137">
        <f t="shared" ca="1" si="2"/>
        <v>287</v>
      </c>
      <c r="H7" s="137">
        <f t="shared" ca="1" si="2"/>
        <v>253</v>
      </c>
      <c r="I7" s="137">
        <f t="shared" ca="1" si="2"/>
        <v>257</v>
      </c>
      <c r="J7" s="137">
        <f t="shared" ca="1" si="2"/>
        <v>261</v>
      </c>
      <c r="K7" s="137">
        <f t="shared" ca="1" si="2"/>
        <v>303</v>
      </c>
      <c r="L7" s="137">
        <f t="shared" ca="1" si="2"/>
        <v>300</v>
      </c>
      <c r="M7" s="137">
        <f t="shared" ca="1" si="2"/>
        <v>319</v>
      </c>
      <c r="N7" s="137">
        <f ca="1">IF(ISERROR(INDIRECT(ADDRESS(ROW(),7+(N$5-1)*4+$Q7,,,"CountyDataFull"))),NA(),INDIRECT(ADDRESS(ROW(),7+(N$5-1)*4+$Q7,,,"CountyDataFull")))</f>
        <v>303</v>
      </c>
      <c r="O7" s="208">
        <f ca="1">HLOOKUP(ChartsByTopic!$E$1,Intervals,ROW()-3,FALSE)</f>
        <v>35796</v>
      </c>
      <c r="P7" s="143">
        <f ca="1">MATCH($O7,INDIRECT($A7&amp;$B7&amp;"Int"),0)-1</f>
        <v>0</v>
      </c>
      <c r="Q7" s="143">
        <f ca="1">IF(R7&gt;11,P7+T7,P7)</f>
        <v>32</v>
      </c>
      <c r="R7" s="155">
        <f t="shared" ref="R7:R28" ca="1" si="3">ROUNDUP(HLOOKUP($B7,EndColumn,MATCH($A7,MeasureCode,0),FALSE)/4,)</f>
        <v>19</v>
      </c>
      <c r="S7" s="242">
        <f ca="1">IF(R7&gt;11,11,R7)</f>
        <v>11</v>
      </c>
      <c r="T7" s="213">
        <f>ROUNDDOWN((4*($V$3-U7) + (4 - ChartsByTopic!$F$1))/4,)*4</f>
        <v>32</v>
      </c>
      <c r="U7" s="245">
        <v>2008.75</v>
      </c>
      <c r="V7" s="155"/>
    </row>
    <row r="8" spans="1:22" x14ac:dyDescent="0.5">
      <c r="A8" s="130" t="s">
        <v>145</v>
      </c>
      <c r="B8" s="133" t="s">
        <v>301</v>
      </c>
      <c r="C8" s="129"/>
      <c r="D8" s="139">
        <f t="shared" ca="1" si="1"/>
        <v>206</v>
      </c>
      <c r="E8" s="139">
        <f t="shared" ca="1" si="2"/>
        <v>234</v>
      </c>
      <c r="F8" s="139">
        <f t="shared" ca="1" si="2"/>
        <v>239</v>
      </c>
      <c r="G8" s="139">
        <f t="shared" ca="1" si="2"/>
        <v>129</v>
      </c>
      <c r="H8" s="139">
        <f t="shared" ca="1" si="2"/>
        <v>112</v>
      </c>
      <c r="I8" s="139">
        <f t="shared" ca="1" si="2"/>
        <v>117</v>
      </c>
      <c r="J8" s="139">
        <f t="shared" ca="1" si="2"/>
        <v>153</v>
      </c>
      <c r="K8" s="139">
        <f t="shared" ca="1" si="2"/>
        <v>189</v>
      </c>
      <c r="L8" s="139">
        <f t="shared" ca="1" si="2"/>
        <v>165</v>
      </c>
      <c r="M8" s="139">
        <f t="shared" ca="1" si="2"/>
        <v>179</v>
      </c>
      <c r="N8" s="140">
        <f ca="1">IF(ISERROR(INDIRECT(ADDRESS(ROW(),7+(N$5-1)*4+$Q8,,,"CountyDataFull"))),NA(),INDIRECT(ADDRESS(ROW(),7+(N$5-1)*4+$Q8,,,"CountyDataFull")))</f>
        <v>165</v>
      </c>
      <c r="O8" s="208" t="str">
        <f ca="1">HLOOKUP(ChartsByTopic!$E$1,Intervals,ROW()-3,FALSE)</f>
        <v>Jan 1-Dec 31</v>
      </c>
      <c r="P8" s="143">
        <f t="shared" ref="P8:P28" ca="1" si="4">MATCH($O8,INDIRECT($A8&amp;$B8&amp;"Int"),0)-1</f>
        <v>0</v>
      </c>
      <c r="Q8" s="143">
        <f t="shared" ref="Q8:Q28" ca="1" si="5">IF(R8&gt;11,P8+T8,P8)</f>
        <v>28</v>
      </c>
      <c r="R8" s="155">
        <f t="shared" ca="1" si="3"/>
        <v>18</v>
      </c>
      <c r="S8" s="242">
        <f t="shared" ref="S8:S91" ca="1" si="6">IF(R8&gt;11,11,R8)</f>
        <v>11</v>
      </c>
      <c r="T8" s="213">
        <f>ROUNDDOWN((4*($V$3-U8) + (4 - ChartsByTopic!$F$1))/4,)*4</f>
        <v>28</v>
      </c>
      <c r="U8" s="246">
        <v>2009.75</v>
      </c>
      <c r="V8" s="155"/>
    </row>
    <row r="9" spans="1:22" x14ac:dyDescent="0.5">
      <c r="A9" s="130" t="s">
        <v>146</v>
      </c>
      <c r="B9" s="133" t="s">
        <v>301</v>
      </c>
      <c r="C9" s="129"/>
      <c r="D9" s="139">
        <f t="shared" ca="1" si="1"/>
        <v>193</v>
      </c>
      <c r="E9" s="139">
        <f t="shared" ca="1" si="2"/>
        <v>266</v>
      </c>
      <c r="F9" s="139">
        <f t="shared" ca="1" si="2"/>
        <v>235</v>
      </c>
      <c r="G9" s="139">
        <f t="shared" ca="1" si="2"/>
        <v>236</v>
      </c>
      <c r="H9" s="139">
        <f t="shared" ca="1" si="2"/>
        <v>153</v>
      </c>
      <c r="I9" s="139">
        <f t="shared" ca="1" si="2"/>
        <v>137</v>
      </c>
      <c r="J9" s="139">
        <f t="shared" ca="1" si="2"/>
        <v>165</v>
      </c>
      <c r="K9" s="139">
        <f t="shared" ca="1" si="2"/>
        <v>149</v>
      </c>
      <c r="L9" s="139">
        <f t="shared" ca="1" si="2"/>
        <v>185</v>
      </c>
      <c r="M9" s="139">
        <f t="shared" ca="1" si="2"/>
        <v>163</v>
      </c>
      <c r="N9" s="140">
        <f t="shared" ca="1" si="2"/>
        <v>187</v>
      </c>
      <c r="O9" s="208" t="str">
        <f ca="1">HLOOKUP(ChartsByTopic!$E$1,Intervals,ROW()-3,FALSE)</f>
        <v>Jan 1-Dec 31</v>
      </c>
      <c r="P9" s="143">
        <f t="shared" ca="1" si="4"/>
        <v>0</v>
      </c>
      <c r="Q9" s="143">
        <f t="shared" ca="1" si="5"/>
        <v>28</v>
      </c>
      <c r="R9" s="155">
        <f t="shared" ca="1" si="3"/>
        <v>18</v>
      </c>
      <c r="S9" s="242">
        <f t="shared" ca="1" si="6"/>
        <v>11</v>
      </c>
      <c r="T9" s="213">
        <f>ROUNDDOWN((4*($V$3-U9) + (4 - ChartsByTopic!$F$1))/4,)*4</f>
        <v>28</v>
      </c>
      <c r="U9" s="246">
        <v>2009.75</v>
      </c>
      <c r="V9" s="155"/>
    </row>
    <row r="10" spans="1:22" x14ac:dyDescent="0.5">
      <c r="A10" s="130" t="s">
        <v>434</v>
      </c>
      <c r="B10" s="133" t="s">
        <v>304</v>
      </c>
      <c r="C10" s="129"/>
      <c r="D10" s="139">
        <f ca="1">IF(ISERROR(INDIRECT(ADDRESS(ROW(),7+(D$5-1)*4+$Q10,,,"CountyDataFull"))),NA(),INDIRECT(ADDRESS(ROW(),7+(D$5-1)*4+$Q10,,,"CountyDataFull")))</f>
        <v>39.200000000000003</v>
      </c>
      <c r="E10" s="139">
        <f t="shared" ca="1" si="2"/>
        <v>38.5</v>
      </c>
      <c r="F10" s="139">
        <f t="shared" ca="1" si="2"/>
        <v>45.3</v>
      </c>
      <c r="G10" s="139">
        <f t="shared" ca="1" si="2"/>
        <v>46.5</v>
      </c>
      <c r="H10" s="139">
        <f t="shared" ca="1" si="2"/>
        <v>48.8</v>
      </c>
      <c r="I10" s="139">
        <f t="shared" ca="1" si="2"/>
        <v>32.1</v>
      </c>
      <c r="J10" s="139">
        <f t="shared" ca="1" si="2"/>
        <v>33.6</v>
      </c>
      <c r="K10" s="139">
        <f t="shared" ca="1" si="2"/>
        <v>46.6</v>
      </c>
      <c r="L10" s="139">
        <f t="shared" ca="1" si="2"/>
        <v>42.6</v>
      </c>
      <c r="M10" s="139">
        <f t="shared" ca="1" si="2"/>
        <v>47.2</v>
      </c>
      <c r="N10" s="140">
        <f t="shared" ca="1" si="2"/>
        <v>47.9</v>
      </c>
      <c r="O10" s="208" t="str">
        <f ca="1">HLOOKUP(ChartsByTopic!$E$1,Intervals,ROW()-3,FALSE)</f>
        <v>Jan 1-Dec 31</v>
      </c>
      <c r="P10" s="143">
        <f t="shared" ca="1" si="4"/>
        <v>0</v>
      </c>
      <c r="Q10" s="143">
        <f t="shared" ca="1" si="5"/>
        <v>24</v>
      </c>
      <c r="R10" s="155">
        <f t="shared" ca="1" si="3"/>
        <v>17</v>
      </c>
      <c r="S10" s="242">
        <f t="shared" ca="1" si="6"/>
        <v>11</v>
      </c>
      <c r="T10" s="213">
        <f>ROUNDDOWN((4*($V$3-U10) + (4 - ChartsByTopic!$F$1))/4,)*4</f>
        <v>24</v>
      </c>
      <c r="U10" s="246">
        <v>2010.75</v>
      </c>
      <c r="V10" s="155"/>
    </row>
    <row r="11" spans="1:22" x14ac:dyDescent="0.5">
      <c r="A11" s="130" t="s">
        <v>435</v>
      </c>
      <c r="B11" s="133" t="s">
        <v>304</v>
      </c>
      <c r="C11" s="129"/>
      <c r="D11" s="139">
        <f t="shared" ca="1" si="1"/>
        <v>7.3</v>
      </c>
      <c r="E11" s="139">
        <f t="shared" ca="1" si="2"/>
        <v>8</v>
      </c>
      <c r="F11" s="139">
        <f t="shared" ca="1" si="2"/>
        <v>9.1999999999999993</v>
      </c>
      <c r="G11" s="139">
        <f t="shared" ca="1" si="2"/>
        <v>11.1</v>
      </c>
      <c r="H11" s="139">
        <f t="shared" ca="1" si="2"/>
        <v>7.8</v>
      </c>
      <c r="I11" s="139">
        <f t="shared" ca="1" si="2"/>
        <v>5.8</v>
      </c>
      <c r="J11" s="139">
        <f t="shared" ca="1" si="2"/>
        <v>6.6</v>
      </c>
      <c r="K11" s="139">
        <f t="shared" ca="1" si="2"/>
        <v>6.5</v>
      </c>
      <c r="L11" s="139">
        <f t="shared" ca="1" si="2"/>
        <v>4.0999999999999996</v>
      </c>
      <c r="M11" s="139">
        <f t="shared" ca="1" si="2"/>
        <v>3.4</v>
      </c>
      <c r="N11" s="140">
        <f t="shared" ca="1" si="2"/>
        <v>4.9000000000000004</v>
      </c>
      <c r="O11" s="208" t="str">
        <f ca="1">HLOOKUP(ChartsByTopic!$E$1,Intervals,ROW()-3,FALSE)</f>
        <v>Jan 1-Dec 31</v>
      </c>
      <c r="P11" s="143">
        <f t="shared" ca="1" si="4"/>
        <v>0</v>
      </c>
      <c r="Q11" s="143">
        <f t="shared" ca="1" si="5"/>
        <v>20</v>
      </c>
      <c r="R11" s="155">
        <f t="shared" ca="1" si="3"/>
        <v>16</v>
      </c>
      <c r="S11" s="242">
        <f t="shared" ca="1" si="6"/>
        <v>11</v>
      </c>
      <c r="T11" s="213">
        <f>ROUNDDOWN((4*($V$3-U11) + (4 - ChartsByTopic!$F$1))/4,)*4</f>
        <v>20</v>
      </c>
      <c r="U11" s="246">
        <v>2011.75</v>
      </c>
      <c r="V11" s="155"/>
    </row>
    <row r="12" spans="1:22" x14ac:dyDescent="0.5">
      <c r="A12" s="130" t="s">
        <v>365</v>
      </c>
      <c r="B12" s="133" t="s">
        <v>301</v>
      </c>
      <c r="C12" s="129"/>
      <c r="D12" s="139">
        <f t="shared" ca="1" si="1"/>
        <v>171</v>
      </c>
      <c r="E12" s="139">
        <f t="shared" ca="1" si="2"/>
        <v>138</v>
      </c>
      <c r="F12" s="139">
        <f t="shared" ca="1" si="2"/>
        <v>168</v>
      </c>
      <c r="G12" s="139">
        <f t="shared" ca="1" si="2"/>
        <v>120</v>
      </c>
      <c r="H12" s="139">
        <f t="shared" ca="1" si="2"/>
        <v>88</v>
      </c>
      <c r="I12" s="139">
        <f t="shared" ca="1" si="2"/>
        <v>87</v>
      </c>
      <c r="J12" s="139">
        <f t="shared" ca="1" si="2"/>
        <v>112</v>
      </c>
      <c r="K12" s="139">
        <f t="shared" ca="1" si="2"/>
        <v>106</v>
      </c>
      <c r="L12" s="139">
        <f t="shared" ca="1" si="2"/>
        <v>108</v>
      </c>
      <c r="M12" s="139">
        <f t="shared" ca="1" si="2"/>
        <v>105</v>
      </c>
      <c r="N12" s="140">
        <f t="shared" ca="1" si="2"/>
        <v>80</v>
      </c>
      <c r="O12" s="208">
        <f ca="1">HLOOKUP(ChartsByTopic!$E$1,Intervals,ROW()-3,FALSE)</f>
        <v>35796</v>
      </c>
      <c r="P12" s="143">
        <f t="shared" ca="1" si="4"/>
        <v>0</v>
      </c>
      <c r="Q12" s="143">
        <f t="shared" ca="1" si="5"/>
        <v>32</v>
      </c>
      <c r="R12" s="155">
        <f t="shared" ca="1" si="3"/>
        <v>19</v>
      </c>
      <c r="S12" s="242">
        <f t="shared" ca="1" si="6"/>
        <v>11</v>
      </c>
      <c r="T12" s="213">
        <f>ROUNDDOWN((4*($V$3-U12) + (4 - ChartsByTopic!$F$1))/4,)*4</f>
        <v>32</v>
      </c>
      <c r="U12" s="245">
        <v>2008.75</v>
      </c>
      <c r="V12" s="155"/>
    </row>
    <row r="13" spans="1:22" x14ac:dyDescent="0.5">
      <c r="A13" s="130" t="s">
        <v>365</v>
      </c>
      <c r="B13" s="136" t="s">
        <v>551</v>
      </c>
      <c r="C13" s="129"/>
      <c r="D13" s="139">
        <f t="shared" ca="1" si="1"/>
        <v>411</v>
      </c>
      <c r="E13" s="139">
        <f t="shared" ca="1" si="2"/>
        <v>388</v>
      </c>
      <c r="F13" s="139">
        <f t="shared" ca="1" si="2"/>
        <v>391</v>
      </c>
      <c r="G13" s="139">
        <f t="shared" ca="1" si="2"/>
        <v>287</v>
      </c>
      <c r="H13" s="139">
        <f t="shared" ca="1" si="2"/>
        <v>253</v>
      </c>
      <c r="I13" s="139">
        <f t="shared" ca="1" si="2"/>
        <v>257</v>
      </c>
      <c r="J13" s="139">
        <f t="shared" ca="1" si="2"/>
        <v>261</v>
      </c>
      <c r="K13" s="139">
        <f t="shared" ca="1" si="2"/>
        <v>303</v>
      </c>
      <c r="L13" s="139">
        <f t="shared" ca="1" si="2"/>
        <v>300</v>
      </c>
      <c r="M13" s="139">
        <f t="shared" ca="1" si="2"/>
        <v>319</v>
      </c>
      <c r="N13" s="140">
        <f t="shared" ca="1" si="2"/>
        <v>303</v>
      </c>
      <c r="O13" s="208">
        <f ca="1">HLOOKUP(ChartsByTopic!$E$1,Intervals,ROW()-3,FALSE)</f>
        <v>35796</v>
      </c>
      <c r="P13" s="143">
        <f t="shared" ca="1" si="4"/>
        <v>0</v>
      </c>
      <c r="Q13" s="143">
        <f t="shared" ca="1" si="5"/>
        <v>32</v>
      </c>
      <c r="R13" s="155">
        <f t="shared" ca="1" si="3"/>
        <v>19</v>
      </c>
      <c r="S13" s="242">
        <f t="shared" ca="1" si="6"/>
        <v>11</v>
      </c>
      <c r="T13" s="213">
        <f>ROUNDDOWN((4*($V$3-U13) + (4 - ChartsByTopic!$F$1))/4,)*4</f>
        <v>32</v>
      </c>
      <c r="U13" s="245">
        <v>2008.75</v>
      </c>
      <c r="V13" s="155"/>
    </row>
    <row r="14" spans="1:22" x14ac:dyDescent="0.5">
      <c r="A14" s="130" t="s">
        <v>366</v>
      </c>
      <c r="B14" s="133" t="s">
        <v>301</v>
      </c>
      <c r="C14" s="129"/>
      <c r="D14" s="139">
        <f t="shared" ca="1" si="1"/>
        <v>65</v>
      </c>
      <c r="E14" s="139">
        <f t="shared" ca="1" si="2"/>
        <v>46</v>
      </c>
      <c r="F14" s="139">
        <f t="shared" ca="1" si="2"/>
        <v>36</v>
      </c>
      <c r="G14" s="139">
        <f t="shared" ca="1" si="2"/>
        <v>32</v>
      </c>
      <c r="H14" s="139">
        <f t="shared" ca="1" si="2"/>
        <v>30</v>
      </c>
      <c r="I14" s="139">
        <f t="shared" ca="1" si="2"/>
        <v>35</v>
      </c>
      <c r="J14" s="139">
        <f t="shared" ca="1" si="2"/>
        <v>24</v>
      </c>
      <c r="K14" s="139">
        <f t="shared" ca="1" si="2"/>
        <v>24</v>
      </c>
      <c r="L14" s="139">
        <f t="shared" ca="1" si="2"/>
        <v>20</v>
      </c>
      <c r="M14" s="139">
        <f t="shared" ca="1" si="2"/>
        <v>15</v>
      </c>
      <c r="N14" s="140">
        <f t="shared" ca="1" si="2"/>
        <v>24</v>
      </c>
      <c r="O14" s="208">
        <f ca="1">HLOOKUP(ChartsByTopic!$E$1,Intervals,ROW()-3,FALSE)</f>
        <v>35796</v>
      </c>
      <c r="P14" s="143">
        <f t="shared" ca="1" si="4"/>
        <v>0</v>
      </c>
      <c r="Q14" s="143">
        <f t="shared" ca="1" si="5"/>
        <v>32</v>
      </c>
      <c r="R14" s="155">
        <f t="shared" ca="1" si="3"/>
        <v>19</v>
      </c>
      <c r="S14" s="242">
        <f t="shared" ca="1" si="6"/>
        <v>11</v>
      </c>
      <c r="T14" s="213">
        <f>ROUNDDOWN((4*($V$3-U14) + (4 - ChartsByTopic!$F$1))/4,)*4</f>
        <v>32</v>
      </c>
      <c r="U14" s="245">
        <v>2008.75</v>
      </c>
      <c r="V14" s="155"/>
    </row>
    <row r="15" spans="1:22" x14ac:dyDescent="0.5">
      <c r="A15" s="130" t="s">
        <v>366</v>
      </c>
      <c r="B15" s="136" t="s">
        <v>551</v>
      </c>
      <c r="C15" s="129"/>
      <c r="D15" s="139">
        <f t="shared" ca="1" si="1"/>
        <v>411</v>
      </c>
      <c r="E15" s="139">
        <f t="shared" ca="1" si="2"/>
        <v>388</v>
      </c>
      <c r="F15" s="139">
        <f t="shared" ca="1" si="2"/>
        <v>391</v>
      </c>
      <c r="G15" s="139">
        <f t="shared" ca="1" si="2"/>
        <v>287</v>
      </c>
      <c r="H15" s="139">
        <f t="shared" ca="1" si="2"/>
        <v>253</v>
      </c>
      <c r="I15" s="139">
        <f t="shared" ca="1" si="2"/>
        <v>257</v>
      </c>
      <c r="J15" s="139">
        <f t="shared" ca="1" si="2"/>
        <v>261</v>
      </c>
      <c r="K15" s="139">
        <f t="shared" ca="1" si="2"/>
        <v>303</v>
      </c>
      <c r="L15" s="139">
        <f t="shared" ca="1" si="2"/>
        <v>300</v>
      </c>
      <c r="M15" s="139">
        <f t="shared" ca="1" si="2"/>
        <v>319</v>
      </c>
      <c r="N15" s="140">
        <f t="shared" ca="1" si="2"/>
        <v>303</v>
      </c>
      <c r="O15" s="208">
        <f ca="1">HLOOKUP(ChartsByTopic!$E$1,Intervals,ROW()-3,FALSE)</f>
        <v>35796</v>
      </c>
      <c r="P15" s="143">
        <f t="shared" ca="1" si="4"/>
        <v>0</v>
      </c>
      <c r="Q15" s="143">
        <f t="shared" ca="1" si="5"/>
        <v>32</v>
      </c>
      <c r="R15" s="155">
        <f t="shared" ca="1" si="3"/>
        <v>19</v>
      </c>
      <c r="S15" s="242">
        <f t="shared" ca="1" si="6"/>
        <v>11</v>
      </c>
      <c r="T15" s="213">
        <f>ROUNDDOWN((4*($V$3-U15) + (4 - ChartsByTopic!$F$1))/4,)*4</f>
        <v>32</v>
      </c>
      <c r="U15" s="245">
        <v>2008.75</v>
      </c>
    </row>
    <row r="16" spans="1:22" x14ac:dyDescent="0.5">
      <c r="A16" s="130" t="s">
        <v>367</v>
      </c>
      <c r="B16" s="133" t="s">
        <v>301</v>
      </c>
      <c r="C16" s="129"/>
      <c r="D16" s="139">
        <f t="shared" ca="1" si="1"/>
        <v>86</v>
      </c>
      <c r="E16" s="139">
        <f t="shared" ca="1" si="2"/>
        <v>92</v>
      </c>
      <c r="F16" s="139">
        <f t="shared" ca="1" si="2"/>
        <v>114</v>
      </c>
      <c r="G16" s="139">
        <f t="shared" ca="1" si="2"/>
        <v>69</v>
      </c>
      <c r="H16" s="139">
        <f t="shared" ca="1" si="2"/>
        <v>72</v>
      </c>
      <c r="I16" s="139">
        <f t="shared" ca="1" si="2"/>
        <v>64</v>
      </c>
      <c r="J16" s="139">
        <f t="shared" ca="1" si="2"/>
        <v>55</v>
      </c>
      <c r="K16" s="139">
        <f t="shared" ca="1" si="2"/>
        <v>65</v>
      </c>
      <c r="L16" s="139">
        <f t="shared" ca="1" si="2"/>
        <v>53</v>
      </c>
      <c r="M16" s="139">
        <f t="shared" ca="1" si="2"/>
        <v>59</v>
      </c>
      <c r="N16" s="140">
        <f t="shared" ca="1" si="2"/>
        <v>78</v>
      </c>
      <c r="O16" s="208">
        <f ca="1">HLOOKUP(ChartsByTopic!$E$1,Intervals,ROW()-3,FALSE)</f>
        <v>35796</v>
      </c>
      <c r="P16" s="143">
        <f t="shared" ca="1" si="4"/>
        <v>0</v>
      </c>
      <c r="Q16" s="143">
        <f t="shared" ca="1" si="5"/>
        <v>32</v>
      </c>
      <c r="R16" s="155">
        <f t="shared" ca="1" si="3"/>
        <v>19</v>
      </c>
      <c r="S16" s="242">
        <f t="shared" ca="1" si="6"/>
        <v>11</v>
      </c>
      <c r="T16" s="213">
        <f>ROUNDDOWN((4*($V$3-U16) + (4 - ChartsByTopic!$F$1))/4,)*4</f>
        <v>32</v>
      </c>
      <c r="U16" s="245">
        <v>2008.75</v>
      </c>
    </row>
    <row r="17" spans="1:21" x14ac:dyDescent="0.5">
      <c r="A17" s="130" t="s">
        <v>367</v>
      </c>
      <c r="B17" s="136" t="s">
        <v>551</v>
      </c>
      <c r="C17" s="129"/>
      <c r="D17" s="139">
        <f t="shared" ca="1" si="1"/>
        <v>411</v>
      </c>
      <c r="E17" s="139">
        <f t="shared" ca="1" si="2"/>
        <v>388</v>
      </c>
      <c r="F17" s="139">
        <f t="shared" ca="1" si="2"/>
        <v>391</v>
      </c>
      <c r="G17" s="139">
        <f t="shared" ca="1" si="2"/>
        <v>287</v>
      </c>
      <c r="H17" s="139">
        <f t="shared" ca="1" si="2"/>
        <v>253</v>
      </c>
      <c r="I17" s="139">
        <f t="shared" ca="1" si="2"/>
        <v>257</v>
      </c>
      <c r="J17" s="139">
        <f t="shared" ca="1" si="2"/>
        <v>261</v>
      </c>
      <c r="K17" s="139">
        <f t="shared" ca="1" si="2"/>
        <v>303</v>
      </c>
      <c r="L17" s="139">
        <f t="shared" ca="1" si="2"/>
        <v>300</v>
      </c>
      <c r="M17" s="139">
        <f t="shared" ca="1" si="2"/>
        <v>319</v>
      </c>
      <c r="N17" s="140">
        <f t="shared" ca="1" si="2"/>
        <v>303</v>
      </c>
      <c r="O17" s="208">
        <f ca="1">HLOOKUP(ChartsByTopic!$E$1,Intervals,ROW()-3,FALSE)</f>
        <v>35796</v>
      </c>
      <c r="P17" s="143">
        <f t="shared" ca="1" si="4"/>
        <v>0</v>
      </c>
      <c r="Q17" s="143">
        <f t="shared" ca="1" si="5"/>
        <v>32</v>
      </c>
      <c r="R17" s="155">
        <f t="shared" ca="1" si="3"/>
        <v>19</v>
      </c>
      <c r="S17" s="242">
        <f t="shared" ca="1" si="6"/>
        <v>11</v>
      </c>
      <c r="T17" s="213">
        <f>ROUNDDOWN((4*($V$3-U17) + (4 - ChartsByTopic!$F$1))/4,)*4</f>
        <v>32</v>
      </c>
      <c r="U17" s="245">
        <v>2008.75</v>
      </c>
    </row>
    <row r="18" spans="1:21" x14ac:dyDescent="0.5">
      <c r="A18" s="130" t="s">
        <v>368</v>
      </c>
      <c r="B18" s="133" t="s">
        <v>301</v>
      </c>
      <c r="C18" s="129"/>
      <c r="D18" s="139">
        <f t="shared" ca="1" si="1"/>
        <v>53</v>
      </c>
      <c r="E18" s="139">
        <f t="shared" ca="1" si="2"/>
        <v>68</v>
      </c>
      <c r="F18" s="139">
        <f t="shared" ca="1" si="2"/>
        <v>42</v>
      </c>
      <c r="G18" s="139">
        <f t="shared" ca="1" si="2"/>
        <v>33</v>
      </c>
      <c r="H18" s="139">
        <f t="shared" ca="1" si="2"/>
        <v>39</v>
      </c>
      <c r="I18" s="139">
        <f t="shared" ca="1" si="2"/>
        <v>46</v>
      </c>
      <c r="J18" s="139">
        <f t="shared" ca="1" si="2"/>
        <v>45</v>
      </c>
      <c r="K18" s="139">
        <f t="shared" ca="1" si="2"/>
        <v>50</v>
      </c>
      <c r="L18" s="139">
        <f t="shared" ca="1" si="2"/>
        <v>36</v>
      </c>
      <c r="M18" s="139">
        <f t="shared" ca="1" si="2"/>
        <v>36</v>
      </c>
      <c r="N18" s="140">
        <f t="shared" ca="1" si="2"/>
        <v>32</v>
      </c>
      <c r="O18" s="208">
        <f ca="1">HLOOKUP(ChartsByTopic!$E$1,Intervals,ROW()-3,FALSE)</f>
        <v>35796</v>
      </c>
      <c r="P18" s="143">
        <f t="shared" ca="1" si="4"/>
        <v>0</v>
      </c>
      <c r="Q18" s="143">
        <f t="shared" ca="1" si="5"/>
        <v>32</v>
      </c>
      <c r="R18" s="155">
        <f t="shared" ca="1" si="3"/>
        <v>19</v>
      </c>
      <c r="S18" s="242">
        <f t="shared" ca="1" si="6"/>
        <v>11</v>
      </c>
      <c r="T18" s="213">
        <f>ROUNDDOWN((4*($V$3-U18) + (4 - ChartsByTopic!$F$1))/4,)*4</f>
        <v>32</v>
      </c>
      <c r="U18" s="245">
        <v>2008.75</v>
      </c>
    </row>
    <row r="19" spans="1:21" x14ac:dyDescent="0.5">
      <c r="A19" s="130" t="s">
        <v>368</v>
      </c>
      <c r="B19" s="136" t="s">
        <v>551</v>
      </c>
      <c r="C19" s="129"/>
      <c r="D19" s="139">
        <f t="shared" ca="1" si="1"/>
        <v>411</v>
      </c>
      <c r="E19" s="139">
        <f t="shared" ca="1" si="2"/>
        <v>388</v>
      </c>
      <c r="F19" s="139">
        <f t="shared" ca="1" si="2"/>
        <v>391</v>
      </c>
      <c r="G19" s="139">
        <f t="shared" ca="1" si="2"/>
        <v>287</v>
      </c>
      <c r="H19" s="139">
        <f t="shared" ca="1" si="2"/>
        <v>253</v>
      </c>
      <c r="I19" s="139">
        <f t="shared" ca="1" si="2"/>
        <v>257</v>
      </c>
      <c r="J19" s="139">
        <f t="shared" ca="1" si="2"/>
        <v>261</v>
      </c>
      <c r="K19" s="139">
        <f t="shared" ca="1" si="2"/>
        <v>303</v>
      </c>
      <c r="L19" s="139">
        <f t="shared" ca="1" si="2"/>
        <v>300</v>
      </c>
      <c r="M19" s="139">
        <f t="shared" ca="1" si="2"/>
        <v>319</v>
      </c>
      <c r="N19" s="140">
        <f t="shared" ca="1" si="2"/>
        <v>303</v>
      </c>
      <c r="O19" s="208">
        <f ca="1">HLOOKUP(ChartsByTopic!$E$1,Intervals,ROW()-3,FALSE)</f>
        <v>35796</v>
      </c>
      <c r="P19" s="143">
        <f t="shared" ca="1" si="4"/>
        <v>0</v>
      </c>
      <c r="Q19" s="143">
        <f t="shared" ca="1" si="5"/>
        <v>32</v>
      </c>
      <c r="R19" s="155">
        <f t="shared" ca="1" si="3"/>
        <v>19</v>
      </c>
      <c r="S19" s="242">
        <f t="shared" ca="1" si="6"/>
        <v>11</v>
      </c>
      <c r="T19" s="213">
        <f>ROUNDDOWN((4*($V$3-U19) + (4 - ChartsByTopic!$F$1))/4,)*4</f>
        <v>32</v>
      </c>
      <c r="U19" s="245">
        <v>2008.75</v>
      </c>
    </row>
    <row r="20" spans="1:21" x14ac:dyDescent="0.5">
      <c r="A20" s="130" t="s">
        <v>369</v>
      </c>
      <c r="B20" s="133" t="s">
        <v>301</v>
      </c>
      <c r="C20" s="129"/>
      <c r="D20" s="139">
        <f t="shared" ca="1" si="1"/>
        <v>6</v>
      </c>
      <c r="E20" s="139">
        <f t="shared" ca="1" si="2"/>
        <v>4</v>
      </c>
      <c r="F20" s="139">
        <f t="shared" ca="1" si="2"/>
        <v>1</v>
      </c>
      <c r="G20" s="139">
        <f t="shared" ca="1" si="2"/>
        <v>1</v>
      </c>
      <c r="H20" s="139" t="str">
        <f t="shared" ca="1" si="2"/>
        <v>.</v>
      </c>
      <c r="I20" s="139" t="str">
        <f t="shared" ca="1" si="2"/>
        <v>.</v>
      </c>
      <c r="J20" s="139">
        <f t="shared" ca="1" si="2"/>
        <v>1</v>
      </c>
      <c r="K20" s="139">
        <f t="shared" ca="1" si="2"/>
        <v>2</v>
      </c>
      <c r="L20" s="139" t="str">
        <f t="shared" ca="1" si="2"/>
        <v>.</v>
      </c>
      <c r="M20" s="139" t="str">
        <f t="shared" ca="1" si="2"/>
        <v>.</v>
      </c>
      <c r="N20" s="140" t="str">
        <f t="shared" ca="1" si="2"/>
        <v>.</v>
      </c>
      <c r="O20" s="208">
        <f ca="1">HLOOKUP(ChartsByTopic!$E$1,Intervals,ROW()-3,FALSE)</f>
        <v>35796</v>
      </c>
      <c r="P20" s="143">
        <f t="shared" ca="1" si="4"/>
        <v>0</v>
      </c>
      <c r="Q20" s="143">
        <f t="shared" ca="1" si="5"/>
        <v>32</v>
      </c>
      <c r="R20" s="155">
        <f t="shared" ca="1" si="3"/>
        <v>19</v>
      </c>
      <c r="S20" s="242">
        <f t="shared" ca="1" si="6"/>
        <v>11</v>
      </c>
      <c r="T20" s="213">
        <f>ROUNDDOWN((4*($V$3-U20) + (4 - ChartsByTopic!$F$1))/4,)*4</f>
        <v>32</v>
      </c>
      <c r="U20" s="245">
        <v>2008.75</v>
      </c>
    </row>
    <row r="21" spans="1:21" x14ac:dyDescent="0.5">
      <c r="A21" s="130" t="s">
        <v>369</v>
      </c>
      <c r="B21" s="136" t="s">
        <v>551</v>
      </c>
      <c r="C21" s="129"/>
      <c r="D21" s="139">
        <f t="shared" ca="1" si="1"/>
        <v>411</v>
      </c>
      <c r="E21" s="139">
        <f t="shared" ca="1" si="2"/>
        <v>388</v>
      </c>
      <c r="F21" s="139">
        <f t="shared" ca="1" si="2"/>
        <v>391</v>
      </c>
      <c r="G21" s="139">
        <f t="shared" ca="1" si="2"/>
        <v>287</v>
      </c>
      <c r="H21" s="139">
        <f t="shared" ca="1" si="2"/>
        <v>253</v>
      </c>
      <c r="I21" s="139">
        <f t="shared" ca="1" si="2"/>
        <v>257</v>
      </c>
      <c r="J21" s="139">
        <f t="shared" ca="1" si="2"/>
        <v>261</v>
      </c>
      <c r="K21" s="139">
        <f t="shared" ca="1" si="2"/>
        <v>303</v>
      </c>
      <c r="L21" s="139">
        <f t="shared" ca="1" si="2"/>
        <v>300</v>
      </c>
      <c r="M21" s="139">
        <f t="shared" ca="1" si="2"/>
        <v>319</v>
      </c>
      <c r="N21" s="140">
        <f t="shared" ca="1" si="2"/>
        <v>303</v>
      </c>
      <c r="O21" s="208">
        <f ca="1">HLOOKUP(ChartsByTopic!$E$1,Intervals,ROW()-3,FALSE)</f>
        <v>35796</v>
      </c>
      <c r="P21" s="143">
        <f t="shared" ca="1" si="4"/>
        <v>0</v>
      </c>
      <c r="Q21" s="143">
        <f t="shared" ca="1" si="5"/>
        <v>32</v>
      </c>
      <c r="R21" s="155">
        <f t="shared" ca="1" si="3"/>
        <v>19</v>
      </c>
      <c r="S21" s="242">
        <f t="shared" ca="1" si="6"/>
        <v>11</v>
      </c>
      <c r="T21" s="213">
        <f>ROUNDDOWN((4*($V$3-U21) + (4 - ChartsByTopic!$F$1))/4,)*4</f>
        <v>32</v>
      </c>
      <c r="U21" s="245">
        <v>2008.75</v>
      </c>
    </row>
    <row r="22" spans="1:21" x14ac:dyDescent="0.5">
      <c r="A22" s="130" t="s">
        <v>370</v>
      </c>
      <c r="B22" s="133" t="s">
        <v>301</v>
      </c>
      <c r="C22" s="129"/>
      <c r="D22" s="139">
        <f t="shared" ca="1" si="1"/>
        <v>6</v>
      </c>
      <c r="E22" s="139">
        <f t="shared" ca="1" si="2"/>
        <v>11</v>
      </c>
      <c r="F22" s="139">
        <f t="shared" ca="1" si="2"/>
        <v>5</v>
      </c>
      <c r="G22" s="139">
        <f t="shared" ca="1" si="2"/>
        <v>4</v>
      </c>
      <c r="H22" s="139">
        <f t="shared" ca="1" si="2"/>
        <v>3</v>
      </c>
      <c r="I22" s="139">
        <f t="shared" ca="1" si="2"/>
        <v>5</v>
      </c>
      <c r="J22" s="139" t="str">
        <f t="shared" ca="1" si="2"/>
        <v>.</v>
      </c>
      <c r="K22" s="139">
        <f t="shared" ca="1" si="2"/>
        <v>2</v>
      </c>
      <c r="L22" s="139">
        <f t="shared" ca="1" si="2"/>
        <v>1</v>
      </c>
      <c r="M22" s="139">
        <f t="shared" ca="1" si="2"/>
        <v>2</v>
      </c>
      <c r="N22" s="140" t="str">
        <f t="shared" ca="1" si="2"/>
        <v>.</v>
      </c>
      <c r="O22" s="208">
        <f ca="1">HLOOKUP(ChartsByTopic!$E$1,Intervals,ROW()-3,FALSE)</f>
        <v>35796</v>
      </c>
      <c r="P22" s="143">
        <f t="shared" ca="1" si="4"/>
        <v>0</v>
      </c>
      <c r="Q22" s="143">
        <f t="shared" ca="1" si="5"/>
        <v>32</v>
      </c>
      <c r="R22" s="155">
        <f t="shared" ca="1" si="3"/>
        <v>19</v>
      </c>
      <c r="S22" s="242">
        <f t="shared" ca="1" si="6"/>
        <v>11</v>
      </c>
      <c r="T22" s="213">
        <f>ROUNDDOWN((4*($V$3-U22) + (4 - ChartsByTopic!$F$1))/4,)*4</f>
        <v>32</v>
      </c>
      <c r="U22" s="245">
        <v>2008.75</v>
      </c>
    </row>
    <row r="23" spans="1:21" x14ac:dyDescent="0.5">
      <c r="A23" s="130" t="s">
        <v>370</v>
      </c>
      <c r="B23" s="136" t="s">
        <v>551</v>
      </c>
      <c r="C23" s="129"/>
      <c r="D23" s="139">
        <f t="shared" ca="1" si="1"/>
        <v>411</v>
      </c>
      <c r="E23" s="139">
        <f t="shared" ref="E23:N28" ca="1" si="7">IF(ISERROR(INDIRECT(ADDRESS(ROW(),7+(E$5-1)*4+$Q23,,,"CountyDataFull"))),NA(),INDIRECT(ADDRESS(ROW(),7+(E$5-1)*4+$Q23,,,"CountyDataFull")))</f>
        <v>388</v>
      </c>
      <c r="F23" s="139">
        <f t="shared" ca="1" si="7"/>
        <v>391</v>
      </c>
      <c r="G23" s="139">
        <f t="shared" ca="1" si="7"/>
        <v>287</v>
      </c>
      <c r="H23" s="139">
        <f t="shared" ca="1" si="7"/>
        <v>253</v>
      </c>
      <c r="I23" s="139">
        <f t="shared" ca="1" si="7"/>
        <v>257</v>
      </c>
      <c r="J23" s="139">
        <f t="shared" ca="1" si="7"/>
        <v>261</v>
      </c>
      <c r="K23" s="139">
        <f t="shared" ca="1" si="7"/>
        <v>303</v>
      </c>
      <c r="L23" s="139">
        <f t="shared" ca="1" si="7"/>
        <v>300</v>
      </c>
      <c r="M23" s="139">
        <f t="shared" ca="1" si="7"/>
        <v>319</v>
      </c>
      <c r="N23" s="140">
        <f t="shared" ca="1" si="7"/>
        <v>303</v>
      </c>
      <c r="O23" s="208">
        <f ca="1">HLOOKUP(ChartsByTopic!$E$1,Intervals,ROW()-3,FALSE)</f>
        <v>35796</v>
      </c>
      <c r="P23" s="143">
        <f t="shared" ca="1" si="4"/>
        <v>0</v>
      </c>
      <c r="Q23" s="143">
        <f t="shared" ca="1" si="5"/>
        <v>32</v>
      </c>
      <c r="R23" s="155">
        <f t="shared" ca="1" si="3"/>
        <v>19</v>
      </c>
      <c r="S23" s="242">
        <f t="shared" ca="1" si="6"/>
        <v>11</v>
      </c>
      <c r="T23" s="213">
        <f>ROUNDDOWN((4*($V$3-U23) + (4 - ChartsByTopic!$F$1))/4,)*4</f>
        <v>32</v>
      </c>
      <c r="U23" s="245">
        <v>2008.75</v>
      </c>
    </row>
    <row r="24" spans="1:21" x14ac:dyDescent="0.5">
      <c r="A24" s="130" t="s">
        <v>193</v>
      </c>
      <c r="B24" s="133" t="s">
        <v>301</v>
      </c>
      <c r="C24" s="129"/>
      <c r="D24" s="139">
        <f t="shared" ca="1" si="1"/>
        <v>24</v>
      </c>
      <c r="E24" s="139">
        <f t="shared" ca="1" si="7"/>
        <v>29</v>
      </c>
      <c r="F24" s="139">
        <f t="shared" ca="1" si="7"/>
        <v>25</v>
      </c>
      <c r="G24" s="139">
        <f t="shared" ca="1" si="7"/>
        <v>28</v>
      </c>
      <c r="H24" s="139">
        <f t="shared" ca="1" si="7"/>
        <v>21</v>
      </c>
      <c r="I24" s="139">
        <f t="shared" ca="1" si="7"/>
        <v>20</v>
      </c>
      <c r="J24" s="139">
        <f t="shared" ca="1" si="7"/>
        <v>23</v>
      </c>
      <c r="K24" s="139">
        <f t="shared" ca="1" si="7"/>
        <v>32</v>
      </c>
      <c r="L24" s="139">
        <f t="shared" ca="1" si="7"/>
        <v>40</v>
      </c>
      <c r="M24" s="139">
        <f t="shared" ca="1" si="7"/>
        <v>29</v>
      </c>
      <c r="N24" s="140">
        <f t="shared" ca="1" si="7"/>
        <v>18</v>
      </c>
      <c r="O24" s="208">
        <f ca="1">HLOOKUP(ChartsByTopic!$E$1,Intervals,ROW()-3,FALSE)</f>
        <v>35796</v>
      </c>
      <c r="P24" s="143">
        <f ca="1">MATCH($O24,INDIRECT($A24&amp;$B24&amp;"Int"),0)-1</f>
        <v>0</v>
      </c>
      <c r="Q24" s="143">
        <f ca="1">IF(R24&gt;11,P24+T24,P24)</f>
        <v>32</v>
      </c>
      <c r="R24" s="155">
        <f t="shared" ca="1" si="3"/>
        <v>19</v>
      </c>
      <c r="S24" s="242">
        <f t="shared" ca="1" si="6"/>
        <v>11</v>
      </c>
      <c r="T24" s="213">
        <f>ROUNDDOWN((4*($V$3-U24) + (4 - ChartsByTopic!$F$1))/4,)*4</f>
        <v>32</v>
      </c>
      <c r="U24" s="245">
        <v>2008.75</v>
      </c>
    </row>
    <row r="25" spans="1:21" x14ac:dyDescent="0.5">
      <c r="A25" s="130" t="s">
        <v>193</v>
      </c>
      <c r="B25" s="136" t="s">
        <v>551</v>
      </c>
      <c r="C25" s="129"/>
      <c r="D25" s="139">
        <f t="shared" ca="1" si="1"/>
        <v>411</v>
      </c>
      <c r="E25" s="139">
        <f t="shared" ca="1" si="7"/>
        <v>388</v>
      </c>
      <c r="F25" s="139">
        <f t="shared" ca="1" si="7"/>
        <v>391</v>
      </c>
      <c r="G25" s="139">
        <f t="shared" ca="1" si="7"/>
        <v>287</v>
      </c>
      <c r="H25" s="139">
        <f t="shared" ca="1" si="7"/>
        <v>253</v>
      </c>
      <c r="I25" s="139">
        <f t="shared" ca="1" si="7"/>
        <v>257</v>
      </c>
      <c r="J25" s="139">
        <f t="shared" ca="1" si="7"/>
        <v>261</v>
      </c>
      <c r="K25" s="139">
        <f t="shared" ca="1" si="7"/>
        <v>303</v>
      </c>
      <c r="L25" s="139">
        <f t="shared" ca="1" si="7"/>
        <v>300</v>
      </c>
      <c r="M25" s="139">
        <f t="shared" ca="1" si="7"/>
        <v>319</v>
      </c>
      <c r="N25" s="140">
        <f t="shared" ca="1" si="7"/>
        <v>303</v>
      </c>
      <c r="O25" s="208">
        <f ca="1">HLOOKUP(ChartsByTopic!$E$1,Intervals,ROW()-3,FALSE)</f>
        <v>35796</v>
      </c>
      <c r="P25" s="143">
        <f t="shared" ca="1" si="4"/>
        <v>0</v>
      </c>
      <c r="Q25" s="143">
        <f t="shared" ca="1" si="5"/>
        <v>32</v>
      </c>
      <c r="R25" s="155">
        <f t="shared" ca="1" si="3"/>
        <v>19</v>
      </c>
      <c r="S25" s="242">
        <f t="shared" ca="1" si="6"/>
        <v>11</v>
      </c>
      <c r="T25" s="213">
        <f>ROUNDDOWN((4*($V$3-U25) + (4 - ChartsByTopic!$F$1))/4,)*4</f>
        <v>32</v>
      </c>
      <c r="U25" s="245">
        <v>2008.75</v>
      </c>
    </row>
    <row r="26" spans="1:21" x14ac:dyDescent="0.5">
      <c r="A26" s="130" t="s">
        <v>159</v>
      </c>
      <c r="B26" s="133" t="s">
        <v>301</v>
      </c>
      <c r="C26" s="129"/>
      <c r="D26" s="139">
        <f t="shared" ca="1" si="1"/>
        <v>76</v>
      </c>
      <c r="E26" s="139">
        <f t="shared" ca="1" si="7"/>
        <v>128</v>
      </c>
      <c r="F26" s="139">
        <f t="shared" ca="1" si="7"/>
        <v>83</v>
      </c>
      <c r="G26" s="139">
        <f t="shared" ca="1" si="7"/>
        <v>55</v>
      </c>
      <c r="H26" s="139">
        <f t="shared" ca="1" si="7"/>
        <v>43</v>
      </c>
      <c r="I26" s="139">
        <f t="shared" ca="1" si="7"/>
        <v>37</v>
      </c>
      <c r="J26" s="139">
        <f t="shared" ca="1" si="7"/>
        <v>38</v>
      </c>
      <c r="K26" s="139">
        <f t="shared" ca="1" si="7"/>
        <v>52</v>
      </c>
      <c r="L26" s="139">
        <f t="shared" ca="1" si="7"/>
        <v>84</v>
      </c>
      <c r="M26" s="139">
        <f t="shared" ca="1" si="7"/>
        <v>118</v>
      </c>
      <c r="N26" s="140">
        <f t="shared" ca="1" si="7"/>
        <v>101</v>
      </c>
      <c r="O26" s="208">
        <f ca="1">HLOOKUP(ChartsByTopic!$E$1,Intervals,ROW()-3,FALSE)</f>
        <v>35796</v>
      </c>
      <c r="P26" s="143">
        <f t="shared" ca="1" si="4"/>
        <v>0</v>
      </c>
      <c r="Q26" s="143">
        <f t="shared" ca="1" si="5"/>
        <v>32</v>
      </c>
      <c r="R26" s="155">
        <f t="shared" ca="1" si="3"/>
        <v>19</v>
      </c>
      <c r="S26" s="242">
        <f t="shared" ca="1" si="6"/>
        <v>11</v>
      </c>
      <c r="T26" s="213">
        <f>ROUNDDOWN((4*($V$3-U26) + (4 - ChartsByTopic!$F$1))/4,)*4</f>
        <v>32</v>
      </c>
      <c r="U26" s="245">
        <v>2008.75</v>
      </c>
    </row>
    <row r="27" spans="1:21" x14ac:dyDescent="0.5">
      <c r="A27" s="130" t="s">
        <v>160</v>
      </c>
      <c r="B27" s="133" t="s">
        <v>301</v>
      </c>
      <c r="C27" s="129"/>
      <c r="D27" s="139">
        <f t="shared" ca="1" si="1"/>
        <v>33</v>
      </c>
      <c r="E27" s="139">
        <f t="shared" ca="1" si="7"/>
        <v>63</v>
      </c>
      <c r="F27" s="139">
        <f t="shared" ca="1" si="7"/>
        <v>50</v>
      </c>
      <c r="G27" s="139">
        <f t="shared" ca="1" si="7"/>
        <v>57</v>
      </c>
      <c r="H27" s="139">
        <f t="shared" ca="1" si="7"/>
        <v>22</v>
      </c>
      <c r="I27" s="139">
        <f t="shared" ca="1" si="7"/>
        <v>26</v>
      </c>
      <c r="J27" s="139">
        <f t="shared" ca="1" si="7"/>
        <v>31</v>
      </c>
      <c r="K27" s="139">
        <f t="shared" ca="1" si="7"/>
        <v>26</v>
      </c>
      <c r="L27" s="139">
        <f t="shared" ca="1" si="7"/>
        <v>43</v>
      </c>
      <c r="M27" s="139">
        <f t="shared" ca="1" si="7"/>
        <v>56</v>
      </c>
      <c r="N27" s="140">
        <f t="shared" ca="1" si="7"/>
        <v>27</v>
      </c>
      <c r="O27" s="208">
        <f ca="1">HLOOKUP(ChartsByTopic!$E$1,Intervals,ROW()-3,FALSE)</f>
        <v>35796</v>
      </c>
      <c r="P27" s="143">
        <f t="shared" ca="1" si="4"/>
        <v>0</v>
      </c>
      <c r="Q27" s="143">
        <f t="shared" ca="1" si="5"/>
        <v>32</v>
      </c>
      <c r="R27" s="155">
        <f t="shared" ca="1" si="3"/>
        <v>19</v>
      </c>
      <c r="S27" s="242">
        <f t="shared" ca="1" si="6"/>
        <v>11</v>
      </c>
      <c r="T27" s="213">
        <f>ROUNDDOWN((4*($V$3-U27) + (4 - ChartsByTopic!$F$1))/4,)*4</f>
        <v>32</v>
      </c>
      <c r="U27" s="245">
        <v>2008.75</v>
      </c>
    </row>
    <row r="28" spans="1:21" x14ac:dyDescent="0.5">
      <c r="A28" s="130" t="s">
        <v>477</v>
      </c>
      <c r="B28" s="151" t="s">
        <v>304</v>
      </c>
      <c r="C28" s="152"/>
      <c r="D28" s="646">
        <f t="shared" ca="1" si="1"/>
        <v>14.6</v>
      </c>
      <c r="E28" s="646">
        <f t="shared" ca="1" si="7"/>
        <v>20.8</v>
      </c>
      <c r="F28" s="646">
        <f t="shared" ca="1" si="7"/>
        <v>18.899999999999999</v>
      </c>
      <c r="G28" s="646">
        <f t="shared" ca="1" si="7"/>
        <v>10</v>
      </c>
      <c r="H28" s="646">
        <f t="shared" ca="1" si="7"/>
        <v>16.5</v>
      </c>
      <c r="I28" s="646">
        <f t="shared" ca="1" si="7"/>
        <v>10.7</v>
      </c>
      <c r="J28" s="646">
        <f t="shared" ca="1" si="7"/>
        <v>14.7</v>
      </c>
      <c r="K28" s="646">
        <f t="shared" ca="1" si="7"/>
        <v>17.600000000000001</v>
      </c>
      <c r="L28" s="646">
        <f t="shared" ca="1" si="7"/>
        <v>9.1</v>
      </c>
      <c r="M28" s="646">
        <f t="shared" ca="1" si="7"/>
        <v>4.2</v>
      </c>
      <c r="N28" s="647">
        <f t="shared" ca="1" si="7"/>
        <v>21.3</v>
      </c>
      <c r="O28" s="208" t="str">
        <f ca="1">HLOOKUP(ChartsByTopic!$E$1,Intervals,ROW()-3,FALSE)</f>
        <v>Jan 1-Dec 31</v>
      </c>
      <c r="P28" s="143">
        <f t="shared" ca="1" si="4"/>
        <v>0</v>
      </c>
      <c r="Q28" s="143">
        <f t="shared" ca="1" si="5"/>
        <v>20</v>
      </c>
      <c r="R28" s="155">
        <f t="shared" ca="1" si="3"/>
        <v>16</v>
      </c>
      <c r="S28" s="242">
        <f t="shared" ca="1" si="6"/>
        <v>11</v>
      </c>
      <c r="T28" s="213">
        <f>ROUNDDOWN((4*($V$3-U28) + (4 - ChartsByTopic!$F$1))/4,)*4</f>
        <v>20</v>
      </c>
      <c r="U28" s="247">
        <v>2011.75</v>
      </c>
    </row>
    <row r="29" spans="1:21" x14ac:dyDescent="0.5">
      <c r="A29" s="149" t="s">
        <v>219</v>
      </c>
      <c r="B29" s="146" t="s">
        <v>304</v>
      </c>
      <c r="C29" s="147"/>
      <c r="D29" s="148">
        <f ca="1">CountyDataFull!L29</f>
        <v>33.6</v>
      </c>
      <c r="E29" s="148">
        <f ca="1">CountyDataFull!M29</f>
        <v>34.4</v>
      </c>
      <c r="F29" s="148">
        <f ca="1">CountyDataFull!N29</f>
        <v>33.1</v>
      </c>
      <c r="G29" s="148">
        <f ca="1">CountyDataFull!O29</f>
        <v>28</v>
      </c>
      <c r="H29" s="148">
        <f ca="1">CountyDataFull!P29</f>
        <v>21.7</v>
      </c>
      <c r="I29" s="148">
        <f ca="1">CountyDataFull!Q29</f>
        <v>19.5</v>
      </c>
      <c r="J29" s="148">
        <f ca="1">CountyDataFull!R29</f>
        <v>22</v>
      </c>
      <c r="K29" s="148">
        <f ca="1">CountyDataFull!S29</f>
        <v>22.2</v>
      </c>
      <c r="L29" s="148">
        <f ca="1">CountyDataFull!T29</f>
        <v>21</v>
      </c>
      <c r="M29" s="148">
        <f ca="1">CountyDataFull!U29</f>
        <v>16.5</v>
      </c>
      <c r="N29" s="148">
        <f ca="1">CountyDataFull!V29</f>
        <v>14.3</v>
      </c>
      <c r="O29" s="208">
        <f ca="1">HLOOKUP(ChartsByTopic!$E$1,Intervals,ROW()-3,FALSE)</f>
        <v>36708</v>
      </c>
      <c r="P29" s="143"/>
      <c r="Q29" s="143"/>
      <c r="R29" s="216">
        <v>16</v>
      </c>
      <c r="S29" s="242">
        <f t="shared" si="6"/>
        <v>11</v>
      </c>
      <c r="T29" s="213">
        <f>ROUNDDOWN((4*($V$3-U29) + (4 - ChartsByTopic!$F$1))/4,)*4</f>
        <v>32</v>
      </c>
      <c r="U29" s="245">
        <v>2008.75</v>
      </c>
    </row>
    <row r="30" spans="1:21" x14ac:dyDescent="0.5">
      <c r="A30" s="130" t="s">
        <v>219</v>
      </c>
      <c r="B30" s="133" t="s">
        <v>301</v>
      </c>
      <c r="C30" s="129"/>
      <c r="D30" s="139">
        <f ca="1">CountyDataFull!L30</f>
        <v>139</v>
      </c>
      <c r="E30" s="139">
        <f ca="1">CountyDataFull!M30</f>
        <v>137</v>
      </c>
      <c r="F30" s="139">
        <f ca="1">CountyDataFull!N30</f>
        <v>128</v>
      </c>
      <c r="G30" s="139">
        <f ca="1">CountyDataFull!O30</f>
        <v>105</v>
      </c>
      <c r="H30" s="139">
        <f ca="1">CountyDataFull!P30</f>
        <v>76</v>
      </c>
      <c r="I30" s="139">
        <f ca="1">CountyDataFull!Q30</f>
        <v>65</v>
      </c>
      <c r="J30" s="139">
        <f ca="1">CountyDataFull!R30</f>
        <v>70</v>
      </c>
      <c r="K30" s="139">
        <f ca="1">CountyDataFull!S30</f>
        <v>67</v>
      </c>
      <c r="L30" s="139">
        <f ca="1">CountyDataFull!T30</f>
        <v>60</v>
      </c>
      <c r="M30" s="139">
        <f ca="1">CountyDataFull!U30</f>
        <v>47</v>
      </c>
      <c r="N30" s="139">
        <f ca="1">CountyDataFull!V30</f>
        <v>40</v>
      </c>
      <c r="O30" s="208">
        <f ca="1">HLOOKUP(ChartsByTopic!$E$1,Intervals,ROW()-3,FALSE)</f>
        <v>36708</v>
      </c>
      <c r="P30" s="143"/>
      <c r="Q30" s="143"/>
      <c r="R30" s="216">
        <v>16</v>
      </c>
      <c r="S30" s="242">
        <f t="shared" si="6"/>
        <v>11</v>
      </c>
      <c r="T30" s="213">
        <f>ROUNDDOWN((4*($V$3-U30) + (4 - ChartsByTopic!$F$1))/4,)*4</f>
        <v>32</v>
      </c>
      <c r="U30" s="245">
        <v>2008.75</v>
      </c>
    </row>
    <row r="31" spans="1:21" x14ac:dyDescent="0.5">
      <c r="A31" s="130" t="s">
        <v>219</v>
      </c>
      <c r="B31" s="133" t="s">
        <v>551</v>
      </c>
      <c r="C31" s="129"/>
      <c r="D31" s="139">
        <f ca="1">CountyDataFull!L31</f>
        <v>4143</v>
      </c>
      <c r="E31" s="139">
        <f ca="1">CountyDataFull!M31</f>
        <v>3977</v>
      </c>
      <c r="F31" s="139">
        <f ca="1">CountyDataFull!N31</f>
        <v>3870</v>
      </c>
      <c r="G31" s="139">
        <f ca="1">CountyDataFull!O31</f>
        <v>3748</v>
      </c>
      <c r="H31" s="139">
        <f ca="1">CountyDataFull!P31</f>
        <v>3504</v>
      </c>
      <c r="I31" s="139">
        <f ca="1">CountyDataFull!Q31</f>
        <v>3330</v>
      </c>
      <c r="J31" s="139">
        <f ca="1">CountyDataFull!R31</f>
        <v>3177</v>
      </c>
      <c r="K31" s="139">
        <f ca="1">CountyDataFull!S31</f>
        <v>3020</v>
      </c>
      <c r="L31" s="139">
        <f ca="1">CountyDataFull!T31</f>
        <v>2854</v>
      </c>
      <c r="M31" s="139">
        <f ca="1">CountyDataFull!U31</f>
        <v>2844</v>
      </c>
      <c r="N31" s="139">
        <f ca="1">CountyDataFull!V31</f>
        <v>2790</v>
      </c>
      <c r="O31" s="208">
        <f ca="1">HLOOKUP(ChartsByTopic!$E$1,Intervals,ROW()-3,FALSE)</f>
        <v>36708</v>
      </c>
      <c r="P31" s="143"/>
      <c r="Q31" s="143"/>
      <c r="R31" s="216">
        <v>16</v>
      </c>
      <c r="S31" s="242">
        <f t="shared" si="6"/>
        <v>11</v>
      </c>
      <c r="T31" s="213">
        <f>ROUNDDOWN((4*($V$3-U31) + (4 - ChartsByTopic!$F$1))/4,)*4</f>
        <v>32</v>
      </c>
      <c r="U31" s="245">
        <v>2008.75</v>
      </c>
    </row>
    <row r="32" spans="1:21" x14ac:dyDescent="0.5">
      <c r="A32" s="130" t="s">
        <v>220</v>
      </c>
      <c r="B32" s="133" t="s">
        <v>304</v>
      </c>
      <c r="C32" s="129"/>
      <c r="D32" s="139">
        <f ca="1">CountyDataFull!L32</f>
        <v>2.1</v>
      </c>
      <c r="E32" s="139">
        <f ca="1">CountyDataFull!M32</f>
        <v>2</v>
      </c>
      <c r="F32" s="139">
        <f ca="1">CountyDataFull!N32</f>
        <v>1.9</v>
      </c>
      <c r="G32" s="139">
        <f ca="1">CountyDataFull!O32</f>
        <v>1.6</v>
      </c>
      <c r="H32" s="139">
        <f ca="1">CountyDataFull!P32</f>
        <v>1.3</v>
      </c>
      <c r="I32" s="139">
        <f ca="1">CountyDataFull!Q32</f>
        <v>1</v>
      </c>
      <c r="J32" s="139">
        <f ca="1">CountyDataFull!R32</f>
        <v>1.3</v>
      </c>
      <c r="K32" s="139">
        <f ca="1">CountyDataFull!S32</f>
        <v>1.2</v>
      </c>
      <c r="L32" s="139">
        <f ca="1">CountyDataFull!T32</f>
        <v>1.5</v>
      </c>
      <c r="M32" s="139">
        <f ca="1">CountyDataFull!U32</f>
        <v>1.2</v>
      </c>
      <c r="N32" s="139">
        <f ca="1">CountyDataFull!V32</f>
        <v>1.1000000000000001</v>
      </c>
      <c r="O32" s="208">
        <f ca="1">HLOOKUP(ChartsByTopic!$E$1,Intervals,ROW()-3,FALSE)</f>
        <v>36708</v>
      </c>
      <c r="P32" s="143"/>
      <c r="Q32" s="143"/>
      <c r="R32" s="216">
        <v>16</v>
      </c>
      <c r="S32" s="242">
        <f t="shared" si="6"/>
        <v>11</v>
      </c>
      <c r="T32" s="213">
        <f>ROUNDDOWN((4*($V$3-U32) + (4 - ChartsByTopic!$F$1))/4,)*4</f>
        <v>32</v>
      </c>
      <c r="U32" s="245">
        <v>2008.75</v>
      </c>
    </row>
    <row r="33" spans="1:21" x14ac:dyDescent="0.5">
      <c r="A33" s="130" t="s">
        <v>220</v>
      </c>
      <c r="B33" s="133" t="s">
        <v>301</v>
      </c>
      <c r="C33" s="129"/>
      <c r="D33" s="139">
        <f ca="1">CountyDataFull!L33</f>
        <v>112</v>
      </c>
      <c r="E33" s="139">
        <f ca="1">CountyDataFull!M33</f>
        <v>104</v>
      </c>
      <c r="F33" s="139">
        <f ca="1">CountyDataFull!N33</f>
        <v>99</v>
      </c>
      <c r="G33" s="139">
        <f ca="1">CountyDataFull!O33</f>
        <v>84</v>
      </c>
      <c r="H33" s="139">
        <f ca="1">CountyDataFull!P33</f>
        <v>68</v>
      </c>
      <c r="I33" s="139">
        <f ca="1">CountyDataFull!Q33</f>
        <v>52</v>
      </c>
      <c r="J33" s="139">
        <f ca="1">CountyDataFull!R33</f>
        <v>70</v>
      </c>
      <c r="K33" s="139">
        <f ca="1">CountyDataFull!S33</f>
        <v>65</v>
      </c>
      <c r="L33" s="139">
        <f ca="1">CountyDataFull!T33</f>
        <v>86</v>
      </c>
      <c r="M33" s="139">
        <f ca="1">CountyDataFull!U33</f>
        <v>64</v>
      </c>
      <c r="N33" s="139">
        <f ca="1">CountyDataFull!V33</f>
        <v>60</v>
      </c>
      <c r="O33" s="208">
        <f ca="1">HLOOKUP(ChartsByTopic!$E$1,Intervals,ROW()-3,FALSE)</f>
        <v>36708</v>
      </c>
      <c r="P33" s="143"/>
      <c r="Q33" s="143"/>
      <c r="R33" s="216">
        <v>16</v>
      </c>
      <c r="S33" s="242">
        <f t="shared" si="6"/>
        <v>11</v>
      </c>
      <c r="T33" s="213">
        <f>ROUNDDOWN((4*($V$3-U33) + (4 - ChartsByTopic!$F$1))/4,)*4</f>
        <v>32</v>
      </c>
      <c r="U33" s="245">
        <v>2008.75</v>
      </c>
    </row>
    <row r="34" spans="1:21" x14ac:dyDescent="0.5">
      <c r="A34" s="130" t="s">
        <v>220</v>
      </c>
      <c r="B34" s="133" t="s">
        <v>551</v>
      </c>
      <c r="C34" s="129"/>
      <c r="D34" s="139">
        <f ca="1">CountyDataFull!L34</f>
        <v>54298</v>
      </c>
      <c r="E34" s="139">
        <f ca="1">CountyDataFull!M34</f>
        <v>53319</v>
      </c>
      <c r="F34" s="139">
        <f ca="1">CountyDataFull!N34</f>
        <v>53158</v>
      </c>
      <c r="G34" s="139">
        <f ca="1">CountyDataFull!O34</f>
        <v>53408</v>
      </c>
      <c r="H34" s="139">
        <f ca="1">CountyDataFull!P34</f>
        <v>53691</v>
      </c>
      <c r="I34" s="139">
        <f ca="1">CountyDataFull!Q34</f>
        <v>53366</v>
      </c>
      <c r="J34" s="139">
        <f ca="1">CountyDataFull!R34</f>
        <v>53982</v>
      </c>
      <c r="K34" s="139">
        <f ca="1">CountyDataFull!S34</f>
        <v>55044</v>
      </c>
      <c r="L34" s="139">
        <f ca="1">CountyDataFull!T34</f>
        <v>55571</v>
      </c>
      <c r="M34" s="139">
        <f ca="1">CountyDataFull!U34</f>
        <v>55596</v>
      </c>
      <c r="N34" s="139">
        <f ca="1">CountyDataFull!V34</f>
        <v>55659</v>
      </c>
      <c r="O34" s="208">
        <f ca="1">HLOOKUP(ChartsByTopic!$E$1,Intervals,ROW()-3,FALSE)</f>
        <v>36708</v>
      </c>
      <c r="P34" s="143"/>
      <c r="Q34" s="143"/>
      <c r="R34" s="216">
        <v>16</v>
      </c>
      <c r="S34" s="242">
        <f t="shared" si="6"/>
        <v>11</v>
      </c>
      <c r="T34" s="213">
        <f>ROUNDDOWN((4*($V$3-U34) + (4 - ChartsByTopic!$F$1))/4,)*4</f>
        <v>32</v>
      </c>
      <c r="U34" s="245">
        <v>2008.75</v>
      </c>
    </row>
    <row r="35" spans="1:21" x14ac:dyDescent="0.5">
      <c r="A35" s="130" t="s">
        <v>363</v>
      </c>
      <c r="B35" s="133" t="s">
        <v>304</v>
      </c>
      <c r="C35" s="129"/>
      <c r="D35" s="139">
        <f ca="1">CountyDataFull!L35</f>
        <v>2.8</v>
      </c>
      <c r="E35" s="139">
        <f ca="1">CountyDataFull!M35</f>
        <v>3.2</v>
      </c>
      <c r="F35" s="139">
        <f ca="1">CountyDataFull!N35</f>
        <v>3.4</v>
      </c>
      <c r="G35" s="139">
        <f ca="1">CountyDataFull!O35</f>
        <v>2.9</v>
      </c>
      <c r="H35" s="139">
        <f ca="1">CountyDataFull!P35</f>
        <v>2.2999999999999998</v>
      </c>
      <c r="I35" s="139">
        <f ca="1">CountyDataFull!Q35</f>
        <v>2.4</v>
      </c>
      <c r="J35" s="139">
        <f ca="1">CountyDataFull!R35</f>
        <v>2.1</v>
      </c>
      <c r="K35" s="139">
        <f ca="1">CountyDataFull!S35</f>
        <v>2.2999999999999998</v>
      </c>
      <c r="L35" s="139">
        <f ca="1">CountyDataFull!T35</f>
        <v>1.9</v>
      </c>
      <c r="M35" s="139">
        <f ca="1">CountyDataFull!U35</f>
        <v>1.9</v>
      </c>
      <c r="N35" s="139">
        <f ca="1">CountyDataFull!V35</f>
        <v>2.1</v>
      </c>
      <c r="O35" s="208">
        <f ca="1">HLOOKUP(ChartsByTopic!$E$1,Intervals,ROW()-3,FALSE)</f>
        <v>36708</v>
      </c>
      <c r="P35" s="143"/>
      <c r="Q35" s="143"/>
      <c r="R35" s="216">
        <v>16</v>
      </c>
      <c r="S35" s="242">
        <f t="shared" si="6"/>
        <v>11</v>
      </c>
      <c r="T35" s="213">
        <f>ROUNDDOWN((4*($V$3-U35) + (4 - ChartsByTopic!$F$1))/4,)*4</f>
        <v>32</v>
      </c>
      <c r="U35" s="245">
        <v>2008.75</v>
      </c>
    </row>
    <row r="36" spans="1:21" x14ac:dyDescent="0.5">
      <c r="A36" s="130" t="s">
        <v>363</v>
      </c>
      <c r="B36" s="133" t="s">
        <v>301</v>
      </c>
      <c r="C36" s="129"/>
      <c r="D36" s="139">
        <f ca="1">CountyDataFull!L36</f>
        <v>147</v>
      </c>
      <c r="E36" s="139">
        <f ca="1">CountyDataFull!M36</f>
        <v>173</v>
      </c>
      <c r="F36" s="139">
        <f ca="1">CountyDataFull!N36</f>
        <v>183</v>
      </c>
      <c r="G36" s="139">
        <f ca="1">CountyDataFull!O36</f>
        <v>157</v>
      </c>
      <c r="H36" s="139">
        <f ca="1">CountyDataFull!P36</f>
        <v>124</v>
      </c>
      <c r="I36" s="139">
        <f ca="1">CountyDataFull!Q36</f>
        <v>132</v>
      </c>
      <c r="J36" s="139">
        <f ca="1">CountyDataFull!R36</f>
        <v>114</v>
      </c>
      <c r="K36" s="139">
        <f ca="1">CountyDataFull!S36</f>
        <v>121</v>
      </c>
      <c r="L36" s="139">
        <f ca="1">CountyDataFull!T36</f>
        <v>99</v>
      </c>
      <c r="M36" s="139">
        <f ca="1">CountyDataFull!U36</f>
        <v>102</v>
      </c>
      <c r="N36" s="139">
        <f ca="1">CountyDataFull!V36</f>
        <v>112</v>
      </c>
      <c r="O36" s="208">
        <f ca="1">HLOOKUP(ChartsByTopic!$E$1,Intervals,ROW()-3,FALSE)</f>
        <v>36708</v>
      </c>
      <c r="P36" s="143"/>
      <c r="Q36" s="143"/>
      <c r="R36" s="216">
        <v>16</v>
      </c>
      <c r="S36" s="242">
        <f t="shared" si="6"/>
        <v>11</v>
      </c>
      <c r="T36" s="213">
        <f>ROUNDDOWN((4*($V$3-U36) + (4 - ChartsByTopic!$F$1))/4,)*4</f>
        <v>32</v>
      </c>
      <c r="U36" s="245">
        <v>2008.75</v>
      </c>
    </row>
    <row r="37" spans="1:21" x14ac:dyDescent="0.5">
      <c r="A37" s="130" t="s">
        <v>363</v>
      </c>
      <c r="B37" s="133" t="s">
        <v>551</v>
      </c>
      <c r="C37" s="129"/>
      <c r="D37" s="139">
        <f ca="1">CountyDataFull!L37</f>
        <v>53276</v>
      </c>
      <c r="E37" s="139">
        <f ca="1">CountyDataFull!M37</f>
        <v>53261</v>
      </c>
      <c r="F37" s="139">
        <f ca="1">CountyDataFull!N37</f>
        <v>53557</v>
      </c>
      <c r="G37" s="139">
        <f ca="1">CountyDataFull!O37</f>
        <v>54145</v>
      </c>
      <c r="H37" s="139">
        <f ca="1">CountyDataFull!P37</f>
        <v>54706</v>
      </c>
      <c r="I37" s="139">
        <f ca="1">CountyDataFull!Q37</f>
        <v>54936</v>
      </c>
      <c r="J37" s="139">
        <f ca="1">CountyDataFull!R37</f>
        <v>54438</v>
      </c>
      <c r="K37" s="139">
        <f ca="1">CountyDataFull!S37</f>
        <v>53546</v>
      </c>
      <c r="L37" s="139">
        <f ca="1">CountyDataFull!T37</f>
        <v>53067</v>
      </c>
      <c r="M37" s="139">
        <f ca="1">CountyDataFull!U37</f>
        <v>53477</v>
      </c>
      <c r="N37" s="139">
        <f ca="1">CountyDataFull!V37</f>
        <v>53363</v>
      </c>
      <c r="O37" s="208">
        <f ca="1">HLOOKUP(ChartsByTopic!$E$1,Intervals,ROW()-3,FALSE)</f>
        <v>36708</v>
      </c>
      <c r="P37" s="143"/>
      <c r="Q37" s="143"/>
      <c r="R37" s="216">
        <v>16</v>
      </c>
      <c r="S37" s="242">
        <f t="shared" si="6"/>
        <v>11</v>
      </c>
      <c r="T37" s="213">
        <f>ROUNDDOWN((4*($V$3-U37) + (4 - ChartsByTopic!$F$1))/4,)*4</f>
        <v>32</v>
      </c>
      <c r="U37" s="245">
        <v>2008.75</v>
      </c>
    </row>
    <row r="38" spans="1:21" x14ac:dyDescent="0.5">
      <c r="A38" s="130" t="s">
        <v>218</v>
      </c>
      <c r="B38" s="133" t="s">
        <v>304</v>
      </c>
      <c r="C38" s="129"/>
      <c r="D38" s="139">
        <f ca="1">CountyDataFull!L38</f>
        <v>1.2</v>
      </c>
      <c r="E38" s="139">
        <f ca="1">CountyDataFull!M38</f>
        <v>1.2</v>
      </c>
      <c r="F38" s="139">
        <f ca="1">CountyDataFull!N38</f>
        <v>0.9</v>
      </c>
      <c r="G38" s="139">
        <f ca="1">CountyDataFull!O38</f>
        <v>1.1000000000000001</v>
      </c>
      <c r="H38" s="139">
        <f ca="1">CountyDataFull!P38</f>
        <v>0.8</v>
      </c>
      <c r="I38" s="139">
        <f ca="1">CountyDataFull!Q38</f>
        <v>0.7</v>
      </c>
      <c r="J38" s="139">
        <f ca="1">CountyDataFull!R38</f>
        <v>0.8</v>
      </c>
      <c r="K38" s="139">
        <f ca="1">CountyDataFull!S38</f>
        <v>1</v>
      </c>
      <c r="L38" s="139">
        <f ca="1">CountyDataFull!T38</f>
        <v>1.4</v>
      </c>
      <c r="M38" s="139">
        <f ca="1">CountyDataFull!U38</f>
        <v>1</v>
      </c>
      <c r="N38" s="139">
        <f ca="1">CountyDataFull!V38</f>
        <v>1</v>
      </c>
      <c r="O38" s="208">
        <f ca="1">HLOOKUP(ChartsByTopic!$E$1,Intervals,ROW()-3,FALSE)</f>
        <v>36708</v>
      </c>
      <c r="P38" s="143"/>
      <c r="Q38" s="143"/>
      <c r="R38" s="216">
        <v>16</v>
      </c>
      <c r="S38" s="242">
        <f t="shared" si="6"/>
        <v>11</v>
      </c>
      <c r="T38" s="213">
        <f>ROUNDDOWN((4*($V$3-U38) + (4 - ChartsByTopic!$F$1))/4,)*4</f>
        <v>32</v>
      </c>
      <c r="U38" s="245">
        <v>2008.75</v>
      </c>
    </row>
    <row r="39" spans="1:21" x14ac:dyDescent="0.5">
      <c r="A39" s="130" t="s">
        <v>218</v>
      </c>
      <c r="B39" s="133" t="s">
        <v>301</v>
      </c>
      <c r="C39" s="129"/>
      <c r="D39" s="139">
        <f ca="1">CountyDataFull!L39</f>
        <v>41</v>
      </c>
      <c r="E39" s="139">
        <f ca="1">CountyDataFull!M39</f>
        <v>43</v>
      </c>
      <c r="F39" s="139">
        <f ca="1">CountyDataFull!N39</f>
        <v>31</v>
      </c>
      <c r="G39" s="139">
        <f ca="1">CountyDataFull!O39</f>
        <v>39</v>
      </c>
      <c r="H39" s="139">
        <f ca="1">CountyDataFull!P39</f>
        <v>29</v>
      </c>
      <c r="I39" s="139">
        <f ca="1">CountyDataFull!Q39</f>
        <v>27</v>
      </c>
      <c r="J39" s="139">
        <f ca="1">CountyDataFull!R39</f>
        <v>28</v>
      </c>
      <c r="K39" s="139">
        <f ca="1">CountyDataFull!S39</f>
        <v>36</v>
      </c>
      <c r="L39" s="139">
        <f ca="1">CountyDataFull!T39</f>
        <v>53</v>
      </c>
      <c r="M39" s="139">
        <f ca="1">CountyDataFull!U39</f>
        <v>40</v>
      </c>
      <c r="N39" s="139">
        <f ca="1">CountyDataFull!V39</f>
        <v>37</v>
      </c>
      <c r="O39" s="208">
        <f ca="1">HLOOKUP(ChartsByTopic!$E$1,Intervals,ROW()-3,FALSE)</f>
        <v>36708</v>
      </c>
      <c r="P39" s="143"/>
      <c r="Q39" s="143"/>
      <c r="R39" s="216">
        <v>16</v>
      </c>
      <c r="S39" s="242">
        <f t="shared" si="6"/>
        <v>11</v>
      </c>
      <c r="T39" s="213">
        <f>ROUNDDOWN((4*($V$3-U39) + (4 - ChartsByTopic!$F$1))/4,)*4</f>
        <v>32</v>
      </c>
      <c r="U39" s="245">
        <v>2008.75</v>
      </c>
    </row>
    <row r="40" spans="1:21" x14ac:dyDescent="0.5">
      <c r="A40" s="130" t="s">
        <v>218</v>
      </c>
      <c r="B40" s="133" t="s">
        <v>551</v>
      </c>
      <c r="C40" s="129"/>
      <c r="D40" s="139">
        <f ca="1">CountyDataFull!L40</f>
        <v>35418</v>
      </c>
      <c r="E40" s="139">
        <f ca="1">CountyDataFull!M40</f>
        <v>35266</v>
      </c>
      <c r="F40" s="139">
        <f ca="1">CountyDataFull!N40</f>
        <v>35371</v>
      </c>
      <c r="G40" s="139">
        <f ca="1">CountyDataFull!O40</f>
        <v>35800</v>
      </c>
      <c r="H40" s="139">
        <f ca="1">CountyDataFull!P40</f>
        <v>36372</v>
      </c>
      <c r="I40" s="139">
        <f ca="1">CountyDataFull!Q40</f>
        <v>36958</v>
      </c>
      <c r="J40" s="139">
        <f ca="1">CountyDataFull!R40</f>
        <v>37241</v>
      </c>
      <c r="K40" s="139">
        <f ca="1">CountyDataFull!S40</f>
        <v>37569</v>
      </c>
      <c r="L40" s="139">
        <f ca="1">CountyDataFull!T40</f>
        <v>37890</v>
      </c>
      <c r="M40" s="139">
        <f ca="1">CountyDataFull!U40</f>
        <v>38199</v>
      </c>
      <c r="N40" s="139">
        <f ca="1">CountyDataFull!V40</f>
        <v>38538</v>
      </c>
      <c r="O40" s="208">
        <f ca="1">HLOOKUP(ChartsByTopic!$E$1,Intervals,ROW()-3,FALSE)</f>
        <v>36708</v>
      </c>
      <c r="P40" s="143"/>
      <c r="Q40" s="143"/>
      <c r="R40" s="216">
        <v>16</v>
      </c>
      <c r="S40" s="242">
        <f t="shared" si="6"/>
        <v>11</v>
      </c>
      <c r="T40" s="213">
        <f>ROUNDDOWN((4*($V$3-U40) + (4 - ChartsByTopic!$F$1))/4,)*4</f>
        <v>32</v>
      </c>
      <c r="U40" s="245">
        <v>2008.75</v>
      </c>
    </row>
    <row r="41" spans="1:21" x14ac:dyDescent="0.5">
      <c r="A41" s="130" t="s">
        <v>217</v>
      </c>
      <c r="B41" s="133" t="s">
        <v>304</v>
      </c>
      <c r="C41" s="129"/>
      <c r="D41" s="139">
        <f ca="1">CountyDataFull!L41</f>
        <v>12.7</v>
      </c>
      <c r="E41" s="139">
        <f ca="1">CountyDataFull!M41</f>
        <v>13.2</v>
      </c>
      <c r="F41" s="139">
        <f ca="1">CountyDataFull!N41</f>
        <v>4.5</v>
      </c>
      <c r="G41" s="139">
        <f ca="1">CountyDataFull!O41</f>
        <v>4.5</v>
      </c>
      <c r="H41" s="139">
        <f ca="1">CountyDataFull!P41</f>
        <v>0</v>
      </c>
      <c r="I41" s="139">
        <f ca="1">CountyDataFull!Q41</f>
        <v>4.7</v>
      </c>
      <c r="J41" s="139">
        <f ca="1">CountyDataFull!R41</f>
        <v>23.9</v>
      </c>
      <c r="K41" s="139">
        <f ca="1">CountyDataFull!S41</f>
        <v>10.1</v>
      </c>
      <c r="L41" s="139">
        <f ca="1">CountyDataFull!T41</f>
        <v>15.9</v>
      </c>
      <c r="M41" s="139">
        <f ca="1">CountyDataFull!U41</f>
        <v>10.3</v>
      </c>
      <c r="N41" s="139">
        <f ca="1">CountyDataFull!V41</f>
        <v>10.3</v>
      </c>
      <c r="O41" s="208">
        <f ca="1">HLOOKUP(ChartsByTopic!$E$1,Intervals,ROW()-3,FALSE)</f>
        <v>36708</v>
      </c>
      <c r="P41" s="143"/>
      <c r="Q41" s="143"/>
      <c r="R41" s="216">
        <v>16</v>
      </c>
      <c r="S41" s="242">
        <f t="shared" si="6"/>
        <v>11</v>
      </c>
      <c r="T41" s="213">
        <f>ROUNDDOWN((4*($V$3-U41) + (4 - ChartsByTopic!$F$1))/4,)*4</f>
        <v>32</v>
      </c>
      <c r="U41" s="245">
        <v>2008.75</v>
      </c>
    </row>
    <row r="42" spans="1:21" x14ac:dyDescent="0.5">
      <c r="A42" s="130" t="s">
        <v>217</v>
      </c>
      <c r="B42" s="133" t="s">
        <v>301</v>
      </c>
      <c r="C42" s="129"/>
      <c r="D42" s="139">
        <f ca="1">CountyDataFull!L42</f>
        <v>3</v>
      </c>
      <c r="E42" s="139">
        <f ca="1">CountyDataFull!M42</f>
        <v>3</v>
      </c>
      <c r="F42" s="139">
        <f ca="1">CountyDataFull!N42</f>
        <v>1</v>
      </c>
      <c r="G42" s="139">
        <f ca="1">CountyDataFull!O42</f>
        <v>1</v>
      </c>
      <c r="H42" s="139">
        <f ca="1">CountyDataFull!P42</f>
        <v>0</v>
      </c>
      <c r="I42" s="139">
        <f ca="1">CountyDataFull!Q42</f>
        <v>1</v>
      </c>
      <c r="J42" s="139">
        <f ca="1">CountyDataFull!R42</f>
        <v>5</v>
      </c>
      <c r="K42" s="139">
        <f ca="1">CountyDataFull!S42</f>
        <v>2</v>
      </c>
      <c r="L42" s="139">
        <f ca="1">CountyDataFull!T42</f>
        <v>3</v>
      </c>
      <c r="M42" s="139">
        <f ca="1">CountyDataFull!U42</f>
        <v>2</v>
      </c>
      <c r="N42" s="139">
        <f ca="1">CountyDataFull!V42</f>
        <v>2</v>
      </c>
      <c r="O42" s="208">
        <f ca="1">HLOOKUP(ChartsByTopic!$E$1,Intervals,ROW()-3,FALSE)</f>
        <v>36708</v>
      </c>
      <c r="P42" s="143"/>
      <c r="Q42" s="143"/>
      <c r="R42" s="216">
        <v>16</v>
      </c>
      <c r="S42" s="242">
        <f t="shared" si="6"/>
        <v>11</v>
      </c>
      <c r="T42" s="213">
        <f>ROUNDDOWN((4*($V$3-U42) + (4 - ChartsByTopic!$F$1))/4,)*4</f>
        <v>32</v>
      </c>
      <c r="U42" s="245">
        <v>2008.75</v>
      </c>
    </row>
    <row r="43" spans="1:21" x14ac:dyDescent="0.5">
      <c r="A43" s="130" t="s">
        <v>217</v>
      </c>
      <c r="B43" s="133" t="s">
        <v>551</v>
      </c>
      <c r="C43" s="129"/>
      <c r="D43" s="153">
        <f ca="1">CountyDataFull!L43</f>
        <v>237</v>
      </c>
      <c r="E43" s="153">
        <f ca="1">CountyDataFull!M43</f>
        <v>228</v>
      </c>
      <c r="F43" s="153">
        <f ca="1">CountyDataFull!N43</f>
        <v>223</v>
      </c>
      <c r="G43" s="153">
        <f ca="1">CountyDataFull!O43</f>
        <v>223</v>
      </c>
      <c r="H43" s="153">
        <f ca="1">CountyDataFull!P43</f>
        <v>217</v>
      </c>
      <c r="I43" s="153">
        <f ca="1">CountyDataFull!Q43</f>
        <v>214</v>
      </c>
      <c r="J43" s="153">
        <f ca="1">CountyDataFull!R43</f>
        <v>209</v>
      </c>
      <c r="K43" s="153">
        <f ca="1">CountyDataFull!S43</f>
        <v>198</v>
      </c>
      <c r="L43" s="153">
        <f ca="1">CountyDataFull!T43</f>
        <v>189</v>
      </c>
      <c r="M43" s="153">
        <f ca="1">CountyDataFull!U43</f>
        <v>195</v>
      </c>
      <c r="N43" s="153">
        <f ca="1">CountyDataFull!V43</f>
        <v>194</v>
      </c>
      <c r="O43" s="208">
        <f ca="1">HLOOKUP(ChartsByTopic!$E$1,Intervals,ROW()-3,FALSE)</f>
        <v>36708</v>
      </c>
      <c r="P43" s="143"/>
      <c r="Q43" s="143"/>
      <c r="R43" s="216">
        <v>16</v>
      </c>
      <c r="S43" s="242">
        <f t="shared" si="6"/>
        <v>11</v>
      </c>
      <c r="T43" s="213">
        <f>ROUNDDOWN((4*($V$3-U43) + (4 - ChartsByTopic!$F$1))/4,)*4</f>
        <v>32</v>
      </c>
      <c r="U43" s="245">
        <v>2008.75</v>
      </c>
    </row>
    <row r="44" spans="1:21" x14ac:dyDescent="0.5">
      <c r="A44" s="149" t="s">
        <v>125</v>
      </c>
      <c r="B44" s="146" t="s">
        <v>304</v>
      </c>
      <c r="C44" s="147"/>
      <c r="D44" s="139">
        <f ca="1">CountyDataFull!G44</f>
        <v>11.9</v>
      </c>
      <c r="E44" s="139">
        <f ca="1">CountyDataFull!H44</f>
        <v>14.9</v>
      </c>
      <c r="F44" s="139">
        <f ca="1">CountyDataFull!I44</f>
        <v>34.299999999999997</v>
      </c>
      <c r="G44" s="139">
        <f ca="1">CountyDataFull!J44</f>
        <v>50.7</v>
      </c>
      <c r="H44" s="139">
        <f ca="1">CountyDataFull!K44</f>
        <v>55.2</v>
      </c>
      <c r="I44" s="139">
        <f ca="1">CountyDataFull!L44</f>
        <v>55.2</v>
      </c>
      <c r="J44" s="139">
        <f ca="1">CountyDataFull!M44</f>
        <v>55.2</v>
      </c>
      <c r="K44" s="139" t="e">
        <f ca="1">CountyDataFull!N44</f>
        <v>#REF!</v>
      </c>
      <c r="L44" s="139" t="e">
        <f ca="1">CountyDataFull!O44</f>
        <v>#REF!</v>
      </c>
      <c r="M44" s="139" t="e">
        <f ca="1">CountyDataFull!P44</f>
        <v>#REF!</v>
      </c>
      <c r="N44" s="140" t="e">
        <f ca="1">CountyDataFull!Q44</f>
        <v>#REF!</v>
      </c>
      <c r="O44" s="208"/>
      <c r="P44" s="143"/>
      <c r="Q44" s="143"/>
      <c r="R44" s="216">
        <v>7</v>
      </c>
      <c r="S44" s="242">
        <f t="shared" si="6"/>
        <v>7</v>
      </c>
      <c r="T44" s="213">
        <f>ROUNDDOWN((4*($V$3-U44) + (4 - ChartsByTopic!$F$1))/4,)*4</f>
        <v>32</v>
      </c>
      <c r="U44" s="245">
        <v>2008.75</v>
      </c>
    </row>
    <row r="45" spans="1:21" x14ac:dyDescent="0.5">
      <c r="A45" s="130" t="s">
        <v>125</v>
      </c>
      <c r="B45" s="133" t="s">
        <v>551</v>
      </c>
      <c r="C45" s="129"/>
      <c r="D45" s="139">
        <f ca="1">CountyDataFull!G45</f>
        <v>67</v>
      </c>
      <c r="E45" s="139">
        <f ca="1">CountyDataFull!H45</f>
        <v>23</v>
      </c>
      <c r="F45" s="139">
        <f ca="1">CountyDataFull!I45</f>
        <v>0.34300000000000003</v>
      </c>
      <c r="G45" s="139" t="e">
        <f ca="1">CountyDataFull!J45</f>
        <v>#REF!</v>
      </c>
      <c r="H45" s="139" t="e">
        <f ca="1">CountyDataFull!K45</f>
        <v>#REF!</v>
      </c>
      <c r="I45" s="139" t="e">
        <f ca="1">CountyDataFull!L45</f>
        <v>#REF!</v>
      </c>
      <c r="J45" s="139" t="e">
        <f ca="1">CountyDataFull!M45</f>
        <v>#REF!</v>
      </c>
      <c r="K45" s="139" t="e">
        <f ca="1">CountyDataFull!N45</f>
        <v>#REF!</v>
      </c>
      <c r="L45" s="139" t="e">
        <f ca="1">CountyDataFull!O45</f>
        <v>#REF!</v>
      </c>
      <c r="M45" s="139" t="e">
        <f ca="1">CountyDataFull!P45</f>
        <v>#REF!</v>
      </c>
      <c r="N45" s="140" t="e">
        <f ca="1">CountyDataFull!Q45</f>
        <v>#REF!</v>
      </c>
      <c r="O45" s="208"/>
      <c r="P45" s="143"/>
      <c r="Q45" s="143"/>
      <c r="R45" s="216">
        <v>1</v>
      </c>
      <c r="S45" s="242">
        <f t="shared" si="6"/>
        <v>1</v>
      </c>
      <c r="T45" s="213">
        <f>ROUNDDOWN((4*($V$3-U45) + (4 - ChartsByTopic!$F$1))/4,)*4</f>
        <v>32</v>
      </c>
      <c r="U45" s="245">
        <v>2008.75</v>
      </c>
    </row>
    <row r="46" spans="1:21" x14ac:dyDescent="0.5">
      <c r="A46" s="130" t="s">
        <v>126</v>
      </c>
      <c r="B46" s="133" t="s">
        <v>304</v>
      </c>
      <c r="C46" s="129"/>
      <c r="D46" s="139" t="str">
        <f ca="1">CountyDataFull!G46</f>
        <v>.</v>
      </c>
      <c r="E46" s="139" t="str">
        <f ca="1">CountyDataFull!H46</f>
        <v>.</v>
      </c>
      <c r="F46" s="139" t="str">
        <f ca="1">CountyDataFull!I46</f>
        <v>.</v>
      </c>
      <c r="G46" s="139">
        <f ca="1">CountyDataFull!J46</f>
        <v>1.5</v>
      </c>
      <c r="H46" s="139">
        <f ca="1">CountyDataFull!K46</f>
        <v>1.5</v>
      </c>
      <c r="I46" s="139">
        <f ca="1">CountyDataFull!L46</f>
        <v>9</v>
      </c>
      <c r="J46" s="139">
        <f ca="1">CountyDataFull!M46</f>
        <v>14.9</v>
      </c>
      <c r="K46" s="139" t="e">
        <f ca="1">CountyDataFull!N46</f>
        <v>#REF!</v>
      </c>
      <c r="L46" s="139" t="e">
        <f ca="1">CountyDataFull!O46</f>
        <v>#REF!</v>
      </c>
      <c r="M46" s="139" t="e">
        <f ca="1">CountyDataFull!P46</f>
        <v>#REF!</v>
      </c>
      <c r="N46" s="140" t="e">
        <f ca="1">CountyDataFull!Q46</f>
        <v>#REF!</v>
      </c>
      <c r="O46" s="208"/>
      <c r="R46" s="216">
        <v>7</v>
      </c>
      <c r="S46" s="242">
        <f t="shared" si="6"/>
        <v>7</v>
      </c>
      <c r="T46" s="213">
        <f>ROUNDDOWN((4*($V$3-U46) + (4 - ChartsByTopic!$F$1))/4,)*4</f>
        <v>32</v>
      </c>
      <c r="U46" s="245">
        <v>2008.75</v>
      </c>
    </row>
    <row r="47" spans="1:21" x14ac:dyDescent="0.5">
      <c r="A47" s="130" t="s">
        <v>127</v>
      </c>
      <c r="B47" s="133" t="s">
        <v>304</v>
      </c>
      <c r="C47" s="129"/>
      <c r="D47" s="139" t="str">
        <f ca="1">CountyDataFull!G47</f>
        <v>.</v>
      </c>
      <c r="E47" s="139" t="str">
        <f ca="1">CountyDataFull!H47</f>
        <v>.</v>
      </c>
      <c r="F47" s="139" t="str">
        <f ca="1">CountyDataFull!I47</f>
        <v>.</v>
      </c>
      <c r="G47" s="139">
        <f ca="1">CountyDataFull!J47</f>
        <v>6</v>
      </c>
      <c r="H47" s="139">
        <f ca="1">CountyDataFull!K47</f>
        <v>9</v>
      </c>
      <c r="I47" s="139">
        <f ca="1">CountyDataFull!L47</f>
        <v>11.9</v>
      </c>
      <c r="J47" s="139">
        <f ca="1">CountyDataFull!M47</f>
        <v>17.899999999999999</v>
      </c>
      <c r="K47" s="139" t="e">
        <f ca="1">CountyDataFull!N47</f>
        <v>#REF!</v>
      </c>
      <c r="L47" s="139" t="e">
        <f ca="1">CountyDataFull!O47</f>
        <v>#REF!</v>
      </c>
      <c r="M47" s="139" t="e">
        <f ca="1">CountyDataFull!P47</f>
        <v>#REF!</v>
      </c>
      <c r="N47" s="140" t="e">
        <f ca="1">CountyDataFull!Q47</f>
        <v>#REF!</v>
      </c>
      <c r="O47" s="208"/>
      <c r="P47" s="143"/>
      <c r="Q47" s="143"/>
      <c r="R47" s="216">
        <v>7</v>
      </c>
      <c r="S47" s="242">
        <f t="shared" si="6"/>
        <v>7</v>
      </c>
      <c r="T47" s="213">
        <f>ROUNDDOWN((4*($V$3-U47) + (4 - ChartsByTopic!$F$1))/4,)*4</f>
        <v>32</v>
      </c>
      <c r="U47" s="245">
        <v>2008.75</v>
      </c>
    </row>
    <row r="48" spans="1:21" x14ac:dyDescent="0.5">
      <c r="A48" s="130" t="s">
        <v>128</v>
      </c>
      <c r="B48" s="133" t="s">
        <v>304</v>
      </c>
      <c r="C48" s="129"/>
      <c r="D48" s="139" t="str">
        <f ca="1">CountyDataFull!G48</f>
        <v>.</v>
      </c>
      <c r="E48" s="139" t="str">
        <f ca="1">CountyDataFull!H48</f>
        <v>.</v>
      </c>
      <c r="F48" s="139" t="str">
        <f ca="1">CountyDataFull!I48</f>
        <v>.</v>
      </c>
      <c r="G48" s="139" t="str">
        <f ca="1">CountyDataFull!J48</f>
        <v>.</v>
      </c>
      <c r="H48" s="139" t="str">
        <f ca="1">CountyDataFull!K48</f>
        <v>.</v>
      </c>
      <c r="I48" s="139" t="str">
        <f ca="1">CountyDataFull!L48</f>
        <v>.</v>
      </c>
      <c r="J48" s="139" t="str">
        <f ca="1">CountyDataFull!M48</f>
        <v>.</v>
      </c>
      <c r="K48" s="139" t="e">
        <f ca="1">CountyDataFull!N48</f>
        <v>#REF!</v>
      </c>
      <c r="L48" s="139" t="e">
        <f ca="1">CountyDataFull!O48</f>
        <v>#REF!</v>
      </c>
      <c r="M48" s="139" t="e">
        <f ca="1">CountyDataFull!P48</f>
        <v>#REF!</v>
      </c>
      <c r="N48" s="140" t="e">
        <f ca="1">CountyDataFull!Q48</f>
        <v>#REF!</v>
      </c>
      <c r="O48" s="208"/>
      <c r="P48" s="143"/>
      <c r="Q48" s="143"/>
      <c r="R48" s="216">
        <v>7</v>
      </c>
      <c r="S48" s="242">
        <f t="shared" si="6"/>
        <v>7</v>
      </c>
      <c r="T48" s="213">
        <f>ROUNDDOWN((4*($V$3-U48) + (4 - ChartsByTopic!$F$1))/4,)*4</f>
        <v>32</v>
      </c>
      <c r="U48" s="245">
        <v>2008.75</v>
      </c>
    </row>
    <row r="49" spans="1:21" x14ac:dyDescent="0.5">
      <c r="A49" s="130" t="s">
        <v>129</v>
      </c>
      <c r="B49" s="133" t="s">
        <v>304</v>
      </c>
      <c r="C49" s="128"/>
      <c r="D49" s="139" t="str">
        <f ca="1">CountyDataFull!G49</f>
        <v>.</v>
      </c>
      <c r="E49" s="139" t="str">
        <f ca="1">CountyDataFull!H49</f>
        <v>.</v>
      </c>
      <c r="F49" s="139" t="str">
        <f ca="1">CountyDataFull!I49</f>
        <v>.</v>
      </c>
      <c r="G49" s="139" t="str">
        <f ca="1">CountyDataFull!J49</f>
        <v>.</v>
      </c>
      <c r="H49" s="139" t="str">
        <f ca="1">CountyDataFull!K49</f>
        <v>.</v>
      </c>
      <c r="I49" s="139" t="str">
        <f ca="1">CountyDataFull!L49</f>
        <v>.</v>
      </c>
      <c r="J49" s="139" t="str">
        <f ca="1">CountyDataFull!M49</f>
        <v>.</v>
      </c>
      <c r="K49" s="139" t="e">
        <f ca="1">CountyDataFull!N49</f>
        <v>#REF!</v>
      </c>
      <c r="L49" s="139" t="e">
        <f ca="1">CountyDataFull!O49</f>
        <v>#REF!</v>
      </c>
      <c r="M49" s="139" t="e">
        <f ca="1">CountyDataFull!P49</f>
        <v>#REF!</v>
      </c>
      <c r="N49" s="140" t="e">
        <f ca="1">CountyDataFull!Q49</f>
        <v>#REF!</v>
      </c>
      <c r="O49" s="208"/>
      <c r="R49" s="216">
        <v>7</v>
      </c>
      <c r="S49" s="242">
        <f t="shared" si="6"/>
        <v>7</v>
      </c>
      <c r="T49" s="213">
        <f>ROUNDDOWN((4*($V$3-U49) + (4 - ChartsByTopic!$F$1))/4,)*4</f>
        <v>32</v>
      </c>
      <c r="U49" s="245">
        <v>2008.75</v>
      </c>
    </row>
    <row r="50" spans="1:21" x14ac:dyDescent="0.5">
      <c r="A50" s="130" t="s">
        <v>130</v>
      </c>
      <c r="B50" s="133" t="s">
        <v>304</v>
      </c>
      <c r="C50" s="128"/>
      <c r="D50" s="139">
        <f ca="1">CountyDataFull!G50</f>
        <v>88.1</v>
      </c>
      <c r="E50" s="139">
        <f ca="1">CountyDataFull!H50</f>
        <v>85.1</v>
      </c>
      <c r="F50" s="139">
        <f ca="1">CountyDataFull!I50</f>
        <v>65.7</v>
      </c>
      <c r="G50" s="139">
        <f ca="1">CountyDataFull!J50</f>
        <v>41.8</v>
      </c>
      <c r="H50" s="139">
        <f ca="1">CountyDataFull!K50</f>
        <v>34.299999999999997</v>
      </c>
      <c r="I50" s="139">
        <f ca="1">CountyDataFull!L50</f>
        <v>23.9</v>
      </c>
      <c r="J50" s="139">
        <f ca="1">CountyDataFull!M50</f>
        <v>11.9</v>
      </c>
      <c r="K50" s="139" t="e">
        <f ca="1">CountyDataFull!N50</f>
        <v>#REF!</v>
      </c>
      <c r="L50" s="139" t="e">
        <f ca="1">CountyDataFull!O50</f>
        <v>#REF!</v>
      </c>
      <c r="M50" s="139" t="e">
        <f ca="1">CountyDataFull!P50</f>
        <v>#REF!</v>
      </c>
      <c r="N50" s="140" t="e">
        <f ca="1">CountyDataFull!Q50</f>
        <v>#REF!</v>
      </c>
      <c r="O50" s="208"/>
      <c r="R50" s="216">
        <v>7</v>
      </c>
      <c r="S50" s="242">
        <f t="shared" si="6"/>
        <v>7</v>
      </c>
      <c r="T50" s="213">
        <f>ROUNDDOWN((4*($V$3-U50) + (4 - ChartsByTopic!$F$1))/4,)*4</f>
        <v>32</v>
      </c>
      <c r="U50" s="245">
        <v>2008.75</v>
      </c>
    </row>
    <row r="51" spans="1:21" x14ac:dyDescent="0.5">
      <c r="A51" s="130" t="s">
        <v>131</v>
      </c>
      <c r="B51" s="133" t="s">
        <v>304</v>
      </c>
      <c r="C51" s="128"/>
      <c r="D51" s="139">
        <f ca="1">CountyDataFull!G51</f>
        <v>29.2</v>
      </c>
      <c r="E51" s="139">
        <f ca="1">CountyDataFull!H51</f>
        <v>35.4</v>
      </c>
      <c r="F51" s="139">
        <f ca="1">CountyDataFull!I51</f>
        <v>51</v>
      </c>
      <c r="G51" s="139">
        <f ca="1">CountyDataFull!J51</f>
        <v>66.7</v>
      </c>
      <c r="H51" s="139">
        <f ca="1">CountyDataFull!K51</f>
        <v>74</v>
      </c>
      <c r="I51" s="139">
        <f ca="1">CountyDataFull!L51</f>
        <v>75</v>
      </c>
      <c r="J51" s="139">
        <f ca="1">CountyDataFull!M51</f>
        <v>75</v>
      </c>
      <c r="K51" s="139" t="e">
        <f ca="1">CountyDataFull!N51</f>
        <v>#REF!</v>
      </c>
      <c r="L51" s="139" t="e">
        <f ca="1">CountyDataFull!O51</f>
        <v>#REF!</v>
      </c>
      <c r="M51" s="139" t="e">
        <f ca="1">CountyDataFull!P51</f>
        <v>#REF!</v>
      </c>
      <c r="N51" s="140" t="e">
        <f ca="1">CountyDataFull!Q51</f>
        <v>#REF!</v>
      </c>
      <c r="O51" s="208"/>
      <c r="R51" s="216">
        <v>7</v>
      </c>
      <c r="S51" s="242">
        <f t="shared" si="6"/>
        <v>7</v>
      </c>
      <c r="T51" s="213">
        <f>ROUNDDOWN((4*($V$3-U51) + (4 - ChartsByTopic!$F$1))/4,)*4</f>
        <v>32</v>
      </c>
      <c r="U51" s="245">
        <v>2008.75</v>
      </c>
    </row>
    <row r="52" spans="1:21" x14ac:dyDescent="0.5">
      <c r="A52" s="130" t="s">
        <v>131</v>
      </c>
      <c r="B52" s="133" t="s">
        <v>551</v>
      </c>
      <c r="C52" s="128"/>
      <c r="D52" s="139">
        <f ca="1">CountyDataFull!G52</f>
        <v>96</v>
      </c>
      <c r="E52" s="139">
        <f ca="1">CountyDataFull!H52</f>
        <v>52</v>
      </c>
      <c r="F52" s="139">
        <f ca="1">CountyDataFull!I52</f>
        <v>0.54200000000000004</v>
      </c>
      <c r="G52" s="139" t="e">
        <f ca="1">CountyDataFull!J52</f>
        <v>#REF!</v>
      </c>
      <c r="H52" s="139" t="e">
        <f ca="1">CountyDataFull!K52</f>
        <v>#REF!</v>
      </c>
      <c r="I52" s="139" t="e">
        <f ca="1">CountyDataFull!L52</f>
        <v>#REF!</v>
      </c>
      <c r="J52" s="139" t="e">
        <f ca="1">CountyDataFull!M52</f>
        <v>#REF!</v>
      </c>
      <c r="K52" s="139" t="e">
        <f ca="1">CountyDataFull!N52</f>
        <v>#REF!</v>
      </c>
      <c r="L52" s="139" t="e">
        <f ca="1">CountyDataFull!O52</f>
        <v>#REF!</v>
      </c>
      <c r="M52" s="139" t="e">
        <f ca="1">CountyDataFull!P52</f>
        <v>#REF!</v>
      </c>
      <c r="N52" s="140" t="e">
        <f ca="1">CountyDataFull!Q52</f>
        <v>#REF!</v>
      </c>
      <c r="O52" s="208"/>
      <c r="R52" s="216">
        <v>1</v>
      </c>
      <c r="S52" s="242">
        <f t="shared" si="6"/>
        <v>1</v>
      </c>
      <c r="T52" s="213">
        <f>ROUNDDOWN((4*($V$3-U52) + (4 - ChartsByTopic!$F$1))/4,)*4</f>
        <v>32</v>
      </c>
      <c r="U52" s="245">
        <v>2008.75</v>
      </c>
    </row>
    <row r="53" spans="1:21" x14ac:dyDescent="0.5">
      <c r="A53" s="130" t="s">
        <v>132</v>
      </c>
      <c r="B53" s="133" t="s">
        <v>304</v>
      </c>
      <c r="C53" s="128"/>
      <c r="D53" s="139" t="str">
        <f ca="1">CountyDataFull!G53</f>
        <v>.</v>
      </c>
      <c r="E53" s="139" t="str">
        <f ca="1">CountyDataFull!H53</f>
        <v>.</v>
      </c>
      <c r="F53" s="139">
        <f ca="1">CountyDataFull!I53</f>
        <v>3.1</v>
      </c>
      <c r="G53" s="139">
        <f ca="1">CountyDataFull!J53</f>
        <v>5.2</v>
      </c>
      <c r="H53" s="139">
        <f ca="1">CountyDataFull!K53</f>
        <v>5.2</v>
      </c>
      <c r="I53" s="139">
        <f ca="1">CountyDataFull!L53</f>
        <v>5.2</v>
      </c>
      <c r="J53" s="139">
        <f ca="1">CountyDataFull!M53</f>
        <v>6.3</v>
      </c>
      <c r="K53" s="139" t="e">
        <f ca="1">CountyDataFull!N53</f>
        <v>#REF!</v>
      </c>
      <c r="L53" s="139" t="e">
        <f ca="1">CountyDataFull!O53</f>
        <v>#REF!</v>
      </c>
      <c r="M53" s="139" t="e">
        <f ca="1">CountyDataFull!P53</f>
        <v>#REF!</v>
      </c>
      <c r="N53" s="140" t="e">
        <f ca="1">CountyDataFull!Q53</f>
        <v>#REF!</v>
      </c>
      <c r="O53" s="208"/>
      <c r="R53" s="216">
        <v>7</v>
      </c>
      <c r="S53" s="242">
        <f t="shared" si="6"/>
        <v>7</v>
      </c>
      <c r="T53" s="213">
        <f>ROUNDDOWN((4*($V$3-U53) + (4 - ChartsByTopic!$F$1))/4,)*4</f>
        <v>32</v>
      </c>
      <c r="U53" s="245">
        <v>2008.75</v>
      </c>
    </row>
    <row r="54" spans="1:21" x14ac:dyDescent="0.5">
      <c r="A54" s="130" t="s">
        <v>133</v>
      </c>
      <c r="B54" s="133" t="s">
        <v>304</v>
      </c>
      <c r="C54" s="128"/>
      <c r="D54" s="139" t="str">
        <f ca="1">CountyDataFull!G54</f>
        <v>.</v>
      </c>
      <c r="E54" s="139" t="str">
        <f ca="1">CountyDataFull!H54</f>
        <v>.</v>
      </c>
      <c r="F54" s="139" t="str">
        <f ca="1">CountyDataFull!I54</f>
        <v>.</v>
      </c>
      <c r="G54" s="139" t="str">
        <f ca="1">CountyDataFull!J54</f>
        <v>.</v>
      </c>
      <c r="H54" s="139" t="str">
        <f ca="1">CountyDataFull!K54</f>
        <v>.</v>
      </c>
      <c r="I54" s="139" t="str">
        <f ca="1">CountyDataFull!L54</f>
        <v>.</v>
      </c>
      <c r="J54" s="139" t="str">
        <f ca="1">CountyDataFull!M54</f>
        <v>.</v>
      </c>
      <c r="K54" s="139" t="e">
        <f ca="1">CountyDataFull!N54</f>
        <v>#REF!</v>
      </c>
      <c r="L54" s="139" t="e">
        <f ca="1">CountyDataFull!O54</f>
        <v>#REF!</v>
      </c>
      <c r="M54" s="139" t="e">
        <f ca="1">CountyDataFull!P54</f>
        <v>#REF!</v>
      </c>
      <c r="N54" s="140" t="e">
        <f ca="1">CountyDataFull!Q54</f>
        <v>#REF!</v>
      </c>
      <c r="O54" s="208"/>
      <c r="R54" s="216">
        <v>7</v>
      </c>
      <c r="S54" s="242">
        <f t="shared" si="6"/>
        <v>7</v>
      </c>
      <c r="T54" s="213">
        <f>ROUNDDOWN((4*($V$3-U54) + (4 - ChartsByTopic!$F$1))/4,)*4</f>
        <v>32</v>
      </c>
      <c r="U54" s="245">
        <v>2008.75</v>
      </c>
    </row>
    <row r="55" spans="1:21" x14ac:dyDescent="0.5">
      <c r="A55" s="130" t="s">
        <v>134</v>
      </c>
      <c r="B55" s="133" t="s">
        <v>304</v>
      </c>
      <c r="C55" s="128"/>
      <c r="D55" s="139">
        <f ca="1">CountyDataFull!G55</f>
        <v>2.1</v>
      </c>
      <c r="E55" s="139">
        <f ca="1">CountyDataFull!H55</f>
        <v>2.1</v>
      </c>
      <c r="F55" s="139">
        <f ca="1">CountyDataFull!I55</f>
        <v>2.1</v>
      </c>
      <c r="G55" s="139">
        <f ca="1">CountyDataFull!J55</f>
        <v>4.2</v>
      </c>
      <c r="H55" s="139">
        <f ca="1">CountyDataFull!K55</f>
        <v>5.2</v>
      </c>
      <c r="I55" s="139">
        <f ca="1">CountyDataFull!L55</f>
        <v>5.2</v>
      </c>
      <c r="J55" s="139">
        <f ca="1">CountyDataFull!M55</f>
        <v>5.2</v>
      </c>
      <c r="K55" s="139" t="e">
        <f ca="1">CountyDataFull!N55</f>
        <v>#REF!</v>
      </c>
      <c r="L55" s="139" t="e">
        <f ca="1">CountyDataFull!O55</f>
        <v>#REF!</v>
      </c>
      <c r="M55" s="139" t="e">
        <f ca="1">CountyDataFull!P55</f>
        <v>#REF!</v>
      </c>
      <c r="N55" s="140" t="e">
        <f ca="1">CountyDataFull!Q55</f>
        <v>#REF!</v>
      </c>
      <c r="O55" s="208"/>
      <c r="R55" s="216">
        <v>7</v>
      </c>
      <c r="S55" s="242">
        <f t="shared" si="6"/>
        <v>7</v>
      </c>
      <c r="T55" s="213">
        <f>ROUNDDOWN((4*($V$3-U55) + (4 - ChartsByTopic!$F$1))/4,)*4</f>
        <v>32</v>
      </c>
      <c r="U55" s="245">
        <v>2008.75</v>
      </c>
    </row>
    <row r="56" spans="1:21" x14ac:dyDescent="0.5">
      <c r="A56" s="130" t="s">
        <v>135</v>
      </c>
      <c r="B56" s="133" t="s">
        <v>304</v>
      </c>
      <c r="C56" s="128"/>
      <c r="D56" s="139">
        <f ca="1">CountyDataFull!G56</f>
        <v>2.1</v>
      </c>
      <c r="E56" s="139">
        <f ca="1">CountyDataFull!H56</f>
        <v>2.1</v>
      </c>
      <c r="F56" s="139">
        <f ca="1">CountyDataFull!I56</f>
        <v>2.1</v>
      </c>
      <c r="G56" s="139">
        <f ca="1">CountyDataFull!J56</f>
        <v>2.1</v>
      </c>
      <c r="H56" s="139">
        <f ca="1">CountyDataFull!K56</f>
        <v>2.1</v>
      </c>
      <c r="I56" s="139">
        <f ca="1">CountyDataFull!L56</f>
        <v>3.1</v>
      </c>
      <c r="J56" s="139">
        <f ca="1">CountyDataFull!M56</f>
        <v>3.1</v>
      </c>
      <c r="K56" s="139" t="e">
        <f ca="1">CountyDataFull!N56</f>
        <v>#REF!</v>
      </c>
      <c r="L56" s="139" t="e">
        <f ca="1">CountyDataFull!O56</f>
        <v>#REF!</v>
      </c>
      <c r="M56" s="139" t="e">
        <f ca="1">CountyDataFull!P56</f>
        <v>#REF!</v>
      </c>
      <c r="N56" s="140" t="e">
        <f ca="1">CountyDataFull!Q56</f>
        <v>#REF!</v>
      </c>
      <c r="O56" s="208"/>
      <c r="R56" s="216">
        <v>7</v>
      </c>
      <c r="S56" s="242">
        <f t="shared" si="6"/>
        <v>7</v>
      </c>
      <c r="T56" s="213">
        <f>ROUNDDOWN((4*($V$3-U56) + (4 - ChartsByTopic!$F$1))/4,)*4</f>
        <v>32</v>
      </c>
      <c r="U56" s="245">
        <v>2008.75</v>
      </c>
    </row>
    <row r="57" spans="1:21" x14ac:dyDescent="0.5">
      <c r="A57" s="130" t="s">
        <v>136</v>
      </c>
      <c r="B57" s="133" t="s">
        <v>304</v>
      </c>
      <c r="C57" s="128"/>
      <c r="D57" s="139">
        <f ca="1">CountyDataFull!G57</f>
        <v>66.7</v>
      </c>
      <c r="E57" s="139">
        <f ca="1">CountyDataFull!H57</f>
        <v>60.4</v>
      </c>
      <c r="F57" s="139">
        <f ca="1">CountyDataFull!I57</f>
        <v>41.7</v>
      </c>
      <c r="G57" s="139">
        <f ca="1">CountyDataFull!J57</f>
        <v>21.9</v>
      </c>
      <c r="H57" s="139">
        <f ca="1">CountyDataFull!K57</f>
        <v>13.5</v>
      </c>
      <c r="I57" s="139">
        <f ca="1">CountyDataFull!L57</f>
        <v>11.5</v>
      </c>
      <c r="J57" s="139">
        <f ca="1">CountyDataFull!M57</f>
        <v>10.4</v>
      </c>
      <c r="K57" s="139" t="e">
        <f ca="1">CountyDataFull!N57</f>
        <v>#REF!</v>
      </c>
      <c r="L57" s="139" t="e">
        <f ca="1">CountyDataFull!O57</f>
        <v>#REF!</v>
      </c>
      <c r="M57" s="139" t="e">
        <f ca="1">CountyDataFull!P57</f>
        <v>#REF!</v>
      </c>
      <c r="N57" s="140" t="e">
        <f ca="1">CountyDataFull!Q57</f>
        <v>#REF!</v>
      </c>
      <c r="O57" s="208"/>
      <c r="R57" s="216">
        <v>7</v>
      </c>
      <c r="S57" s="242">
        <f t="shared" si="6"/>
        <v>7</v>
      </c>
      <c r="T57" s="213">
        <f>ROUNDDOWN((4*($V$3-U57) + (4 - ChartsByTopic!$F$1))/4,)*4</f>
        <v>32</v>
      </c>
      <c r="U57" s="245">
        <v>2008.75</v>
      </c>
    </row>
    <row r="58" spans="1:21" x14ac:dyDescent="0.5">
      <c r="A58" s="130" t="s">
        <v>105</v>
      </c>
      <c r="B58" s="133" t="s">
        <v>304</v>
      </c>
      <c r="C58" s="128"/>
      <c r="D58" s="139">
        <f ca="1">CountyDataFull!G58</f>
        <v>20.5</v>
      </c>
      <c r="E58" s="139">
        <f ca="1">CountyDataFull!H58</f>
        <v>25</v>
      </c>
      <c r="F58" s="139">
        <f ca="1">CountyDataFull!I58</f>
        <v>40.9</v>
      </c>
      <c r="G58" s="139">
        <f ca="1">CountyDataFull!J58</f>
        <v>55.7</v>
      </c>
      <c r="H58" s="139">
        <f ca="1">CountyDataFull!K58</f>
        <v>61.4</v>
      </c>
      <c r="I58" s="139">
        <f ca="1">CountyDataFull!L58</f>
        <v>61.9</v>
      </c>
      <c r="J58" s="139">
        <f ca="1">CountyDataFull!M58</f>
        <v>61.9</v>
      </c>
      <c r="K58" s="139" t="e">
        <f ca="1">CountyDataFull!N58</f>
        <v>#REF!</v>
      </c>
      <c r="L58" s="139" t="e">
        <f ca="1">CountyDataFull!O58</f>
        <v>#REF!</v>
      </c>
      <c r="M58" s="139" t="e">
        <f ca="1">CountyDataFull!P58</f>
        <v>#REF!</v>
      </c>
      <c r="N58" s="140" t="e">
        <f ca="1">CountyDataFull!Q58</f>
        <v>#REF!</v>
      </c>
      <c r="O58" s="208"/>
      <c r="R58" s="216">
        <v>7</v>
      </c>
      <c r="S58" s="242">
        <f t="shared" si="6"/>
        <v>7</v>
      </c>
      <c r="T58" s="213">
        <f>ROUNDDOWN((4*($V$3-U58) + (4 - ChartsByTopic!$F$1))/4,)*4</f>
        <v>32</v>
      </c>
      <c r="U58" s="245">
        <v>2008.75</v>
      </c>
    </row>
    <row r="59" spans="1:21" x14ac:dyDescent="0.5">
      <c r="A59" s="130" t="s">
        <v>105</v>
      </c>
      <c r="B59" s="133" t="s">
        <v>551</v>
      </c>
      <c r="C59" s="128"/>
      <c r="D59" s="139">
        <f ca="1">CountyDataFull!G59</f>
        <v>176</v>
      </c>
      <c r="E59" s="139">
        <f ca="1">CountyDataFull!H59</f>
        <v>75</v>
      </c>
      <c r="F59" s="139">
        <f ca="1">CountyDataFull!I59</f>
        <v>0.42599999999999999</v>
      </c>
      <c r="G59" s="139" t="e">
        <f ca="1">CountyDataFull!J59</f>
        <v>#REF!</v>
      </c>
      <c r="H59" s="139" t="e">
        <f ca="1">CountyDataFull!K59</f>
        <v>#REF!</v>
      </c>
      <c r="I59" s="139" t="e">
        <f ca="1">CountyDataFull!L59</f>
        <v>#REF!</v>
      </c>
      <c r="J59" s="139" t="e">
        <f ca="1">CountyDataFull!M59</f>
        <v>#REF!</v>
      </c>
      <c r="K59" s="139" t="e">
        <f ca="1">CountyDataFull!N59</f>
        <v>#REF!</v>
      </c>
      <c r="L59" s="139" t="e">
        <f ca="1">CountyDataFull!O59</f>
        <v>#REF!</v>
      </c>
      <c r="M59" s="139" t="e">
        <f ca="1">CountyDataFull!P59</f>
        <v>#REF!</v>
      </c>
      <c r="N59" s="140" t="e">
        <f ca="1">CountyDataFull!Q59</f>
        <v>#REF!</v>
      </c>
      <c r="O59" s="208"/>
      <c r="R59" s="216">
        <v>1</v>
      </c>
      <c r="S59" s="242">
        <f t="shared" si="6"/>
        <v>1</v>
      </c>
      <c r="T59" s="213">
        <f>ROUNDDOWN((4*($V$3-U59) + (4 - ChartsByTopic!$F$1))/4,)*4</f>
        <v>32</v>
      </c>
      <c r="U59" s="245">
        <v>2008.75</v>
      </c>
    </row>
    <row r="60" spans="1:21" x14ac:dyDescent="0.5">
      <c r="A60" s="130" t="s">
        <v>107</v>
      </c>
      <c r="B60" s="133" t="s">
        <v>304</v>
      </c>
      <c r="C60" s="128"/>
      <c r="D60" s="139" t="str">
        <f ca="1">CountyDataFull!G60</f>
        <v>.</v>
      </c>
      <c r="E60" s="139" t="str">
        <f ca="1">CountyDataFull!H60</f>
        <v>.</v>
      </c>
      <c r="F60" s="139">
        <f ca="1">CountyDataFull!I60</f>
        <v>1.7</v>
      </c>
      <c r="G60" s="139">
        <f ca="1">CountyDataFull!J60</f>
        <v>3.4</v>
      </c>
      <c r="H60" s="139">
        <f ca="1">CountyDataFull!K60</f>
        <v>3.4</v>
      </c>
      <c r="I60" s="139">
        <f ca="1">CountyDataFull!L60</f>
        <v>6.3</v>
      </c>
      <c r="J60" s="139">
        <f ca="1">CountyDataFull!M60</f>
        <v>9.1</v>
      </c>
      <c r="K60" s="139" t="e">
        <f ca="1">CountyDataFull!N60</f>
        <v>#REF!</v>
      </c>
      <c r="L60" s="139" t="e">
        <f ca="1">CountyDataFull!O60</f>
        <v>#REF!</v>
      </c>
      <c r="M60" s="139" t="e">
        <f ca="1">CountyDataFull!P60</f>
        <v>#REF!</v>
      </c>
      <c r="N60" s="140" t="e">
        <f ca="1">CountyDataFull!Q60</f>
        <v>#REF!</v>
      </c>
      <c r="O60" s="208"/>
      <c r="R60" s="216">
        <v>7</v>
      </c>
      <c r="S60" s="242">
        <f t="shared" si="6"/>
        <v>7</v>
      </c>
      <c r="T60" s="213">
        <f>ROUNDDOWN((4*($V$3-U60) + (4 - ChartsByTopic!$F$1))/4,)*4</f>
        <v>32</v>
      </c>
      <c r="U60" s="245">
        <v>2008.75</v>
      </c>
    </row>
    <row r="61" spans="1:21" x14ac:dyDescent="0.5">
      <c r="A61" s="130" t="s">
        <v>109</v>
      </c>
      <c r="B61" s="133" t="s">
        <v>304</v>
      </c>
      <c r="C61" s="128"/>
      <c r="D61" s="139" t="str">
        <f ca="1">CountyDataFull!G61</f>
        <v>.</v>
      </c>
      <c r="E61" s="139" t="str">
        <f ca="1">CountyDataFull!H61</f>
        <v>.</v>
      </c>
      <c r="F61" s="139" t="str">
        <f ca="1">CountyDataFull!I61</f>
        <v>.</v>
      </c>
      <c r="G61" s="139">
        <f ca="1">CountyDataFull!J61</f>
        <v>2.2999999999999998</v>
      </c>
      <c r="H61" s="139">
        <f ca="1">CountyDataFull!K61</f>
        <v>3.4</v>
      </c>
      <c r="I61" s="139">
        <f ca="1">CountyDataFull!L61</f>
        <v>4.5</v>
      </c>
      <c r="J61" s="139">
        <f ca="1">CountyDataFull!M61</f>
        <v>6.8</v>
      </c>
      <c r="K61" s="139" t="e">
        <f ca="1">CountyDataFull!N61</f>
        <v>#REF!</v>
      </c>
      <c r="L61" s="139" t="e">
        <f ca="1">CountyDataFull!O61</f>
        <v>#REF!</v>
      </c>
      <c r="M61" s="139" t="e">
        <f ca="1">CountyDataFull!P61</f>
        <v>#REF!</v>
      </c>
      <c r="N61" s="140" t="e">
        <f ca="1">CountyDataFull!Q61</f>
        <v>#REF!</v>
      </c>
      <c r="O61" s="208"/>
      <c r="R61" s="216">
        <v>7</v>
      </c>
      <c r="S61" s="242">
        <f t="shared" si="6"/>
        <v>7</v>
      </c>
      <c r="T61" s="213">
        <f>ROUNDDOWN((4*($V$3-U61) + (4 - ChartsByTopic!$F$1))/4,)*4</f>
        <v>32</v>
      </c>
      <c r="U61" s="245">
        <v>2008.75</v>
      </c>
    </row>
    <row r="62" spans="1:21" x14ac:dyDescent="0.5">
      <c r="A62" s="130" t="s">
        <v>111</v>
      </c>
      <c r="B62" s="133" t="s">
        <v>304</v>
      </c>
      <c r="C62" s="128"/>
      <c r="D62" s="139">
        <f ca="1">CountyDataFull!G62</f>
        <v>1.1000000000000001</v>
      </c>
      <c r="E62" s="139">
        <f ca="1">CountyDataFull!H62</f>
        <v>1.1000000000000001</v>
      </c>
      <c r="F62" s="139">
        <f ca="1">CountyDataFull!I62</f>
        <v>1.1000000000000001</v>
      </c>
      <c r="G62" s="139">
        <f ca="1">CountyDataFull!J62</f>
        <v>2.2999999999999998</v>
      </c>
      <c r="H62" s="139">
        <f ca="1">CountyDataFull!K62</f>
        <v>2.8</v>
      </c>
      <c r="I62" s="139">
        <f ca="1">CountyDataFull!L62</f>
        <v>2.8</v>
      </c>
      <c r="J62" s="139">
        <f ca="1">CountyDataFull!M62</f>
        <v>2.8</v>
      </c>
      <c r="K62" s="139" t="e">
        <f ca="1">CountyDataFull!N62</f>
        <v>#REF!</v>
      </c>
      <c r="L62" s="139" t="e">
        <f ca="1">CountyDataFull!O62</f>
        <v>#REF!</v>
      </c>
      <c r="M62" s="139" t="e">
        <f ca="1">CountyDataFull!P62</f>
        <v>#REF!</v>
      </c>
      <c r="N62" s="140" t="e">
        <f ca="1">CountyDataFull!Q62</f>
        <v>#REF!</v>
      </c>
      <c r="O62" s="208"/>
      <c r="R62" s="216">
        <v>7</v>
      </c>
      <c r="S62" s="242">
        <f t="shared" si="6"/>
        <v>7</v>
      </c>
      <c r="T62" s="213">
        <f>ROUNDDOWN((4*($V$3-U62) + (4 - ChartsByTopic!$F$1))/4,)*4</f>
        <v>32</v>
      </c>
      <c r="U62" s="245">
        <v>2008.75</v>
      </c>
    </row>
    <row r="63" spans="1:21" x14ac:dyDescent="0.5">
      <c r="A63" s="130" t="s">
        <v>113</v>
      </c>
      <c r="B63" s="133" t="s">
        <v>304</v>
      </c>
      <c r="C63" s="128"/>
      <c r="D63" s="139">
        <f ca="1">CountyDataFull!G63</f>
        <v>1.1000000000000001</v>
      </c>
      <c r="E63" s="139">
        <f ca="1">CountyDataFull!H63</f>
        <v>1.1000000000000001</v>
      </c>
      <c r="F63" s="139">
        <f ca="1">CountyDataFull!I63</f>
        <v>1.1000000000000001</v>
      </c>
      <c r="G63" s="139">
        <f ca="1">CountyDataFull!J63</f>
        <v>1.1000000000000001</v>
      </c>
      <c r="H63" s="139">
        <f ca="1">CountyDataFull!K63</f>
        <v>1.1000000000000001</v>
      </c>
      <c r="I63" s="139">
        <f ca="1">CountyDataFull!L63</f>
        <v>2.2999999999999998</v>
      </c>
      <c r="J63" s="139">
        <f ca="1">CountyDataFull!M63</f>
        <v>2.8</v>
      </c>
      <c r="K63" s="139" t="e">
        <f ca="1">CountyDataFull!N63</f>
        <v>#REF!</v>
      </c>
      <c r="L63" s="139" t="e">
        <f ca="1">CountyDataFull!O63</f>
        <v>#REF!</v>
      </c>
      <c r="M63" s="139" t="e">
        <f ca="1">CountyDataFull!P63</f>
        <v>#REF!</v>
      </c>
      <c r="N63" s="140" t="e">
        <f ca="1">CountyDataFull!Q63</f>
        <v>#REF!</v>
      </c>
      <c r="O63" s="208"/>
      <c r="R63" s="216">
        <v>7</v>
      </c>
      <c r="S63" s="242">
        <f t="shared" si="6"/>
        <v>7</v>
      </c>
      <c r="T63" s="213">
        <f>ROUNDDOWN((4*($V$3-U63) + (4 - ChartsByTopic!$F$1))/4,)*4</f>
        <v>32</v>
      </c>
      <c r="U63" s="245">
        <v>2008.75</v>
      </c>
    </row>
    <row r="64" spans="1:21" x14ac:dyDescent="0.5">
      <c r="A64" s="130" t="s">
        <v>115</v>
      </c>
      <c r="B64" s="133" t="s">
        <v>304</v>
      </c>
      <c r="C64" s="129"/>
      <c r="D64" s="139">
        <f ca="1">CountyDataFull!G64</f>
        <v>77.3</v>
      </c>
      <c r="E64" s="139">
        <f ca="1">CountyDataFull!H64</f>
        <v>72.7</v>
      </c>
      <c r="F64" s="139">
        <f ca="1">CountyDataFull!I64</f>
        <v>55.1</v>
      </c>
      <c r="G64" s="139">
        <f ca="1">CountyDataFull!J64</f>
        <v>35.200000000000003</v>
      </c>
      <c r="H64" s="139">
        <f ca="1">CountyDataFull!K64</f>
        <v>27.8</v>
      </c>
      <c r="I64" s="139">
        <f ca="1">CountyDataFull!L64</f>
        <v>22.2</v>
      </c>
      <c r="J64" s="139">
        <f ca="1">CountyDataFull!M64</f>
        <v>16.5</v>
      </c>
      <c r="K64" s="139" t="e">
        <f ca="1">CountyDataFull!N64</f>
        <v>#REF!</v>
      </c>
      <c r="L64" s="139" t="e">
        <f ca="1">CountyDataFull!O64</f>
        <v>#REF!</v>
      </c>
      <c r="M64" s="139" t="e">
        <f ca="1">CountyDataFull!P64</f>
        <v>#REF!</v>
      </c>
      <c r="N64" s="140" t="e">
        <f ca="1">CountyDataFull!Q64</f>
        <v>#REF!</v>
      </c>
      <c r="O64" s="208"/>
      <c r="R64" s="216">
        <v>7</v>
      </c>
      <c r="S64" s="242">
        <f t="shared" si="6"/>
        <v>7</v>
      </c>
      <c r="T64" s="213">
        <f>ROUNDDOWN((4*($V$3-U64) + (4 - ChartsByTopic!$F$1))/4,)*4</f>
        <v>32</v>
      </c>
      <c r="U64" s="245">
        <v>2008.75</v>
      </c>
    </row>
    <row r="65" spans="1:21" x14ac:dyDescent="0.5">
      <c r="A65" s="130" t="s">
        <v>334</v>
      </c>
      <c r="B65" s="133" t="s">
        <v>301</v>
      </c>
      <c r="C65" s="128"/>
      <c r="D65" s="139">
        <f t="shared" ref="D65:N68" ca="1" si="8">IF(ISERROR(INDIRECT(ADDRESS(ROW(),7+(D$5-1)*4+$Q65,,,"CountyDataFull"))),NA(),INDIRECT(ADDRESS(ROW(),7+(D$5-1)*4+$Q65,,,"CountyDataFull")))</f>
        <v>37</v>
      </c>
      <c r="E65" s="139">
        <f t="shared" ca="1" si="8"/>
        <v>76</v>
      </c>
      <c r="F65" s="139">
        <f t="shared" ca="1" si="8"/>
        <v>61</v>
      </c>
      <c r="G65" s="139">
        <f t="shared" ca="1" si="8"/>
        <v>41</v>
      </c>
      <c r="H65" s="139">
        <f t="shared" ca="1" si="8"/>
        <v>72</v>
      </c>
      <c r="I65" s="139">
        <f t="shared" ca="1" si="8"/>
        <v>50</v>
      </c>
      <c r="J65" s="139">
        <f t="shared" ca="1" si="8"/>
        <v>85</v>
      </c>
      <c r="K65" s="139">
        <f t="shared" ca="1" si="8"/>
        <v>92</v>
      </c>
      <c r="L65" s="139">
        <f t="shared" ca="1" si="8"/>
        <v>114</v>
      </c>
      <c r="M65" s="139">
        <f t="shared" ca="1" si="8"/>
        <v>171</v>
      </c>
      <c r="N65" s="140">
        <f t="shared" ca="1" si="8"/>
        <v>125</v>
      </c>
      <c r="O65" s="208">
        <f ca="1">HLOOKUP(ChartsByTopic!$E$1,Intervals,ROW()-3,FALSE)</f>
        <v>35796</v>
      </c>
      <c r="P65" s="143">
        <f ca="1">MATCH($O65,INDIRECT($A65&amp;$B65&amp;"Int"),0)-1</f>
        <v>0</v>
      </c>
      <c r="Q65" s="143">
        <f ca="1">IF(R65&gt;11,P65+T65,P65)</f>
        <v>32</v>
      </c>
      <c r="R65" s="155">
        <f ca="1">ROUNDUP(HLOOKUP($B65,EndColumn,MATCH($A65,MeasureCode,0),FALSE)/4,)</f>
        <v>19</v>
      </c>
      <c r="S65" s="242">
        <f t="shared" ca="1" si="6"/>
        <v>11</v>
      </c>
      <c r="T65" s="213">
        <f>ROUNDDOWN((4*($V$3-U65) + (4 - ChartsByTopic!$F$1))/4,)*4</f>
        <v>32</v>
      </c>
      <c r="U65" s="245">
        <v>2008.75</v>
      </c>
    </row>
    <row r="66" spans="1:21" x14ac:dyDescent="0.5">
      <c r="A66" s="130" t="s">
        <v>335</v>
      </c>
      <c r="B66" s="133" t="s">
        <v>301</v>
      </c>
      <c r="C66" s="129"/>
      <c r="D66" s="139" t="str">
        <f t="shared" ca="1" si="8"/>
        <v>.</v>
      </c>
      <c r="E66" s="139" t="str">
        <f t="shared" ca="1" si="8"/>
        <v>.</v>
      </c>
      <c r="F66" s="139">
        <f t="shared" ca="1" si="8"/>
        <v>1</v>
      </c>
      <c r="G66" s="139" t="str">
        <f t="shared" ca="1" si="8"/>
        <v>.</v>
      </c>
      <c r="H66" s="139" t="str">
        <f t="shared" ca="1" si="8"/>
        <v>.</v>
      </c>
      <c r="I66" s="139">
        <f t="shared" ca="1" si="8"/>
        <v>1</v>
      </c>
      <c r="J66" s="139" t="str">
        <f t="shared" ca="1" si="8"/>
        <v>.</v>
      </c>
      <c r="K66" s="139" t="str">
        <f t="shared" ca="1" si="8"/>
        <v>.</v>
      </c>
      <c r="L66" s="139" t="str">
        <f t="shared" ca="1" si="8"/>
        <v>.</v>
      </c>
      <c r="M66" s="139">
        <f t="shared" ca="1" si="8"/>
        <v>1</v>
      </c>
      <c r="N66" s="140" t="str">
        <f t="shared" ca="1" si="8"/>
        <v>.</v>
      </c>
      <c r="O66" s="208">
        <f ca="1">HLOOKUP(ChartsByTopic!$E$1,Intervals,ROW()-3,FALSE)</f>
        <v>35796</v>
      </c>
      <c r="P66" s="143">
        <f ca="1">MATCH($O66,INDIRECT($A66&amp;$B66&amp;"Int"),0)-1</f>
        <v>0</v>
      </c>
      <c r="Q66" s="143">
        <f ca="1">IF(R66&gt;11,P66+T66,P66)</f>
        <v>32</v>
      </c>
      <c r="R66" s="155">
        <f ca="1">ROUNDUP(HLOOKUP($B66,EndColumn,MATCH($A66,MeasureCode,0),FALSE)/4,)</f>
        <v>19</v>
      </c>
      <c r="S66" s="242">
        <f t="shared" ca="1" si="6"/>
        <v>11</v>
      </c>
      <c r="T66" s="213">
        <f>ROUNDDOWN((4*($V$3-U66) + (4 - ChartsByTopic!$F$1))/4,)*4</f>
        <v>32</v>
      </c>
      <c r="U66" s="245">
        <v>2008.75</v>
      </c>
    </row>
    <row r="67" spans="1:21" x14ac:dyDescent="0.5">
      <c r="A67" s="130" t="s">
        <v>336</v>
      </c>
      <c r="B67" s="133" t="s">
        <v>301</v>
      </c>
      <c r="C67" s="128"/>
      <c r="D67" s="139">
        <f t="shared" ca="1" si="8"/>
        <v>64</v>
      </c>
      <c r="E67" s="139">
        <f t="shared" ca="1" si="8"/>
        <v>52</v>
      </c>
      <c r="F67" s="139">
        <f t="shared" ca="1" si="8"/>
        <v>50</v>
      </c>
      <c r="G67" s="139">
        <f t="shared" ca="1" si="8"/>
        <v>54</v>
      </c>
      <c r="H67" s="139">
        <f t="shared" ca="1" si="8"/>
        <v>47</v>
      </c>
      <c r="I67" s="139">
        <f t="shared" ca="1" si="8"/>
        <v>50</v>
      </c>
      <c r="J67" s="139">
        <f t="shared" ca="1" si="8"/>
        <v>39</v>
      </c>
      <c r="K67" s="139">
        <f t="shared" ca="1" si="8"/>
        <v>44</v>
      </c>
      <c r="L67" s="139">
        <f t="shared" ca="1" si="8"/>
        <v>31</v>
      </c>
      <c r="M67" s="139">
        <f t="shared" ca="1" si="8"/>
        <v>29</v>
      </c>
      <c r="N67" s="140">
        <f t="shared" ca="1" si="8"/>
        <v>27</v>
      </c>
      <c r="O67" s="208">
        <f ca="1">HLOOKUP(ChartsByTopic!$E$1,Intervals,ROW()-3,FALSE)</f>
        <v>35796</v>
      </c>
      <c r="P67" s="143">
        <f ca="1">MATCH($O67,INDIRECT($A67&amp;$B67&amp;"Int"),0)-1</f>
        <v>0</v>
      </c>
      <c r="Q67" s="143">
        <f ca="1">IF(R67&gt;11,P67+T67,P67)</f>
        <v>32</v>
      </c>
      <c r="R67" s="155">
        <f ca="1">ROUNDUP(HLOOKUP($B67,EndColumn,MATCH($A67,MeasureCode,0),FALSE)/4,)</f>
        <v>19</v>
      </c>
      <c r="S67" s="242">
        <f t="shared" ca="1" si="6"/>
        <v>11</v>
      </c>
      <c r="T67" s="213">
        <f>ROUNDDOWN((4*($V$3-U67) + (4 - ChartsByTopic!$F$1))/4,)*4</f>
        <v>32</v>
      </c>
      <c r="U67" s="245">
        <v>2008.75</v>
      </c>
    </row>
    <row r="68" spans="1:21" x14ac:dyDescent="0.5">
      <c r="A68" s="130" t="s">
        <v>1748</v>
      </c>
      <c r="B68" s="133" t="s">
        <v>301</v>
      </c>
      <c r="D68" s="139">
        <f t="shared" ca="1" si="8"/>
        <v>38</v>
      </c>
      <c r="E68" s="139">
        <f t="shared" ca="1" si="8"/>
        <v>41</v>
      </c>
      <c r="F68" s="139">
        <f t="shared" ca="1" si="8"/>
        <v>37</v>
      </c>
      <c r="G68" s="139">
        <f t="shared" ca="1" si="8"/>
        <v>38</v>
      </c>
      <c r="H68" s="139">
        <f t="shared" ca="1" si="8"/>
        <v>38</v>
      </c>
      <c r="I68" s="139">
        <f t="shared" ca="1" si="8"/>
        <v>34</v>
      </c>
      <c r="J68" s="139">
        <f t="shared" ca="1" si="8"/>
        <v>33</v>
      </c>
      <c r="K68" s="139">
        <f t="shared" ca="1" si="8"/>
        <v>19</v>
      </c>
      <c r="L68" s="139">
        <f t="shared" ca="1" si="8"/>
        <v>12</v>
      </c>
      <c r="M68" s="139">
        <f t="shared" ca="1" si="8"/>
        <v>14</v>
      </c>
      <c r="N68" s="140">
        <f t="shared" ca="1" si="8"/>
        <v>18</v>
      </c>
      <c r="O68" s="208" t="str">
        <f ca="1">HLOOKUP(ChartsByTopic!$E$1,Intervals,ROW()-3,FALSE)</f>
        <v>Jan 1-Dec 31</v>
      </c>
      <c r="P68" s="143">
        <f ca="1">MATCH($O68,INDIRECT($A68&amp;$B68&amp;"Int"),0)-1</f>
        <v>0</v>
      </c>
      <c r="Q68" s="143">
        <f ca="1">IF(R68&gt;11,P68+T68,P68)</f>
        <v>28</v>
      </c>
      <c r="R68" s="155">
        <f ca="1">ROUNDUP(HLOOKUP($B68,EndColumn,MATCH($A68,MeasureCode,0),FALSE)/4,)</f>
        <v>18</v>
      </c>
      <c r="S68" s="242">
        <f t="shared" ca="1" si="6"/>
        <v>11</v>
      </c>
      <c r="T68" s="213">
        <f>ROUNDDOWN((4*($V$3-U68) + (4 - ChartsByTopic!$F$1))/4,)*4</f>
        <v>28</v>
      </c>
      <c r="U68" s="246">
        <v>2009.75</v>
      </c>
    </row>
    <row r="69" spans="1:21" s="128" customFormat="1" x14ac:dyDescent="0.5">
      <c r="A69" s="130" t="s">
        <v>575</v>
      </c>
      <c r="B69" s="133" t="s">
        <v>301</v>
      </c>
      <c r="C69" s="129"/>
      <c r="D69" s="139">
        <f ca="1">CountyDataFull!J69</f>
        <v>270</v>
      </c>
      <c r="E69" s="139">
        <f ca="1">CountyDataFull!K69</f>
        <v>288</v>
      </c>
      <c r="F69" s="139">
        <f ca="1">CountyDataFull!L69</f>
        <v>353</v>
      </c>
      <c r="G69" s="139">
        <f ca="1">CountyDataFull!M69</f>
        <v>253</v>
      </c>
      <c r="H69" s="139">
        <f ca="1">CountyDataFull!N69</f>
        <v>294</v>
      </c>
      <c r="I69" s="139">
        <f ca="1">CountyDataFull!O69</f>
        <v>224</v>
      </c>
      <c r="J69" s="139">
        <f ca="1">CountyDataFull!P69</f>
        <v>124</v>
      </c>
      <c r="K69" s="139">
        <f ca="1">CountyDataFull!Q69</f>
        <v>93</v>
      </c>
      <c r="L69" s="139">
        <f ca="1">CountyDataFull!R69</f>
        <v>172</v>
      </c>
      <c r="M69" s="139">
        <f ca="1">CountyDataFull!S69</f>
        <v>139</v>
      </c>
      <c r="N69" s="139">
        <f ca="1">CountyDataFull!T69</f>
        <v>255</v>
      </c>
      <c r="O69" s="208" t="str">
        <f ca="1">HLOOKUP(ChartsByTopic!$E$1,Intervals,ROW()-3,FALSE)</f>
        <v>Jul 1-Jun 30</v>
      </c>
      <c r="P69" s="143"/>
      <c r="Q69" s="143"/>
      <c r="R69" s="216">
        <v>14</v>
      </c>
      <c r="S69" s="128">
        <f t="shared" si="6"/>
        <v>11</v>
      </c>
      <c r="T69" s="155"/>
    </row>
    <row r="70" spans="1:21" s="128" customFormat="1" x14ac:dyDescent="0.5">
      <c r="A70" s="130" t="s">
        <v>576</v>
      </c>
      <c r="B70" s="133" t="s">
        <v>301</v>
      </c>
      <c r="C70" s="129"/>
      <c r="D70" s="139">
        <f ca="1">CountyDataFull!J70</f>
        <v>408</v>
      </c>
      <c r="E70" s="139">
        <f ca="1">CountyDataFull!K70</f>
        <v>613</v>
      </c>
      <c r="F70" s="139">
        <f ca="1">CountyDataFull!L70</f>
        <v>590</v>
      </c>
      <c r="G70" s="139">
        <f ca="1">CountyDataFull!M70</f>
        <v>837</v>
      </c>
      <c r="H70" s="139">
        <f ca="1">CountyDataFull!N70</f>
        <v>1080</v>
      </c>
      <c r="I70" s="139">
        <f ca="1">CountyDataFull!O70</f>
        <v>837</v>
      </c>
      <c r="J70" s="139">
        <f ca="1">CountyDataFull!P70</f>
        <v>882</v>
      </c>
      <c r="K70" s="139">
        <f ca="1">CountyDataFull!Q70</f>
        <v>583</v>
      </c>
      <c r="L70" s="139">
        <f ca="1">CountyDataFull!R70</f>
        <v>531</v>
      </c>
      <c r="M70" s="139">
        <f ca="1">CountyDataFull!S70</f>
        <v>407</v>
      </c>
      <c r="N70" s="139">
        <f ca="1">CountyDataFull!T70</f>
        <v>443</v>
      </c>
      <c r="O70" s="208" t="str">
        <f ca="1">HLOOKUP(ChartsByTopic!$E$1,Intervals,ROW()-3,FALSE)</f>
        <v>Jul 1-Jun 30</v>
      </c>
      <c r="P70" s="143"/>
      <c r="Q70" s="143"/>
      <c r="R70" s="216">
        <v>14</v>
      </c>
      <c r="S70" s="128">
        <f>IF(R70&gt;11,11,R70)</f>
        <v>11</v>
      </c>
      <c r="T70" s="155"/>
    </row>
    <row r="71" spans="1:21" s="128" customFormat="1" x14ac:dyDescent="0.5">
      <c r="A71" s="130" t="s">
        <v>105</v>
      </c>
      <c r="B71" s="133" t="s">
        <v>301</v>
      </c>
      <c r="C71" s="129"/>
      <c r="D71" s="562">
        <f ca="1">CountyDataFull!H71</f>
        <v>44</v>
      </c>
      <c r="E71" s="562">
        <f ca="1">CountyDataFull!I71</f>
        <v>72</v>
      </c>
      <c r="F71" s="562">
        <f ca="1">CountyDataFull!J71</f>
        <v>98</v>
      </c>
      <c r="G71" s="562">
        <f ca="1">CountyDataFull!K71</f>
        <v>108</v>
      </c>
      <c r="H71" s="562">
        <f ca="1">CountyDataFull!L71</f>
        <v>109</v>
      </c>
      <c r="I71" s="562">
        <f ca="1">CountyDataFull!M71</f>
        <v>109</v>
      </c>
      <c r="J71" s="139" t="e">
        <f ca="1">CountyDataFull!N71</f>
        <v>#REF!</v>
      </c>
      <c r="K71" s="139" t="e">
        <f ca="1">CountyDataFull!O71</f>
        <v>#REF!</v>
      </c>
      <c r="L71" s="139" t="e">
        <f ca="1">CountyDataFull!P71</f>
        <v>#REF!</v>
      </c>
      <c r="M71" s="139" t="e">
        <f ca="1">CountyDataFull!Q71</f>
        <v>#REF!</v>
      </c>
      <c r="N71" s="140" t="e">
        <f ca="1">CountyDataFull!R71</f>
        <v>#REF!</v>
      </c>
      <c r="O71" s="208"/>
      <c r="P71" s="143"/>
      <c r="Q71" s="143"/>
      <c r="R71" s="216">
        <v>7</v>
      </c>
      <c r="S71" s="242">
        <f t="shared" ref="S71:S83" si="9">IF(R71&gt;11,11,R71)</f>
        <v>7</v>
      </c>
      <c r="T71" s="213">
        <f>ROUNDDOWN((4*($V$3-U71) + (4 - ChartsByTopic!$F$1))/4,)*4</f>
        <v>32</v>
      </c>
      <c r="U71" s="245">
        <v>2008.75</v>
      </c>
    </row>
    <row r="72" spans="1:21" s="128" customFormat="1" x14ac:dyDescent="0.5">
      <c r="A72" s="130" t="s">
        <v>107</v>
      </c>
      <c r="B72" s="133" t="s">
        <v>301</v>
      </c>
      <c r="C72" s="129"/>
      <c r="D72" s="562" t="str">
        <f ca="1">CountyDataFull!H72</f>
        <v>.</v>
      </c>
      <c r="E72" s="562">
        <f ca="1">CountyDataFull!I72</f>
        <v>3</v>
      </c>
      <c r="F72" s="562">
        <f ca="1">CountyDataFull!J72</f>
        <v>6</v>
      </c>
      <c r="G72" s="562">
        <f ca="1">CountyDataFull!K72</f>
        <v>6</v>
      </c>
      <c r="H72" s="562">
        <f ca="1">CountyDataFull!L72</f>
        <v>11</v>
      </c>
      <c r="I72" s="562">
        <f ca="1">CountyDataFull!M72</f>
        <v>16</v>
      </c>
      <c r="J72" s="139" t="e">
        <f ca="1">CountyDataFull!N72</f>
        <v>#REF!</v>
      </c>
      <c r="K72" s="139" t="e">
        <f ca="1">CountyDataFull!O72</f>
        <v>#REF!</v>
      </c>
      <c r="L72" s="139" t="e">
        <f ca="1">CountyDataFull!P72</f>
        <v>#REF!</v>
      </c>
      <c r="M72" s="139" t="e">
        <f ca="1">CountyDataFull!Q72</f>
        <v>#REF!</v>
      </c>
      <c r="N72" s="140" t="e">
        <f ca="1">CountyDataFull!R72</f>
        <v>#REF!</v>
      </c>
      <c r="O72" s="208"/>
      <c r="P72" s="143"/>
      <c r="Q72" s="143"/>
      <c r="R72" s="216">
        <v>7</v>
      </c>
      <c r="S72" s="242">
        <f t="shared" si="9"/>
        <v>7</v>
      </c>
      <c r="T72" s="213">
        <f>ROUNDDOWN((4*($V$3-U72) + (4 - ChartsByTopic!$F$1))/4,)*4</f>
        <v>32</v>
      </c>
      <c r="U72" s="245">
        <v>2008.75</v>
      </c>
    </row>
    <row r="73" spans="1:21" s="128" customFormat="1" x14ac:dyDescent="0.5">
      <c r="A73" s="130" t="s">
        <v>109</v>
      </c>
      <c r="B73" s="133" t="s">
        <v>301</v>
      </c>
      <c r="C73" s="129"/>
      <c r="D73" s="562" t="str">
        <f ca="1">CountyDataFull!H73</f>
        <v>.</v>
      </c>
      <c r="E73" s="562" t="str">
        <f ca="1">CountyDataFull!I73</f>
        <v>.</v>
      </c>
      <c r="F73" s="562">
        <f ca="1">CountyDataFull!J73</f>
        <v>4</v>
      </c>
      <c r="G73" s="562">
        <f ca="1">CountyDataFull!K73</f>
        <v>6</v>
      </c>
      <c r="H73" s="562">
        <f ca="1">CountyDataFull!L73</f>
        <v>8</v>
      </c>
      <c r="I73" s="562">
        <f ca="1">CountyDataFull!M73</f>
        <v>12</v>
      </c>
      <c r="J73" s="139" t="e">
        <f ca="1">CountyDataFull!N73</f>
        <v>#REF!</v>
      </c>
      <c r="K73" s="139" t="e">
        <f ca="1">CountyDataFull!O73</f>
        <v>#REF!</v>
      </c>
      <c r="L73" s="139" t="e">
        <f ca="1">CountyDataFull!P73</f>
        <v>#REF!</v>
      </c>
      <c r="M73" s="139" t="e">
        <f ca="1">CountyDataFull!Q73</f>
        <v>#REF!</v>
      </c>
      <c r="N73" s="140" t="e">
        <f ca="1">CountyDataFull!R73</f>
        <v>#REF!</v>
      </c>
      <c r="O73" s="208"/>
      <c r="P73" s="143"/>
      <c r="Q73" s="143"/>
      <c r="R73" s="216">
        <v>7</v>
      </c>
      <c r="S73" s="242">
        <f t="shared" si="9"/>
        <v>7</v>
      </c>
      <c r="T73" s="213">
        <f>ROUNDDOWN((4*($V$3-U73) + (4 - ChartsByTopic!$F$1))/4,)*4</f>
        <v>32</v>
      </c>
      <c r="U73" s="245">
        <v>2008.75</v>
      </c>
    </row>
    <row r="74" spans="1:21" s="128" customFormat="1" x14ac:dyDescent="0.5">
      <c r="A74" s="130" t="s">
        <v>111</v>
      </c>
      <c r="B74" s="133" t="s">
        <v>301</v>
      </c>
      <c r="C74" s="129"/>
      <c r="D74" s="562">
        <f ca="1">CountyDataFull!H74</f>
        <v>2</v>
      </c>
      <c r="E74" s="562">
        <f ca="1">CountyDataFull!I74</f>
        <v>2</v>
      </c>
      <c r="F74" s="562">
        <f ca="1">CountyDataFull!J74</f>
        <v>4</v>
      </c>
      <c r="G74" s="562">
        <f ca="1">CountyDataFull!K74</f>
        <v>5</v>
      </c>
      <c r="H74" s="562">
        <f ca="1">CountyDataFull!L74</f>
        <v>5</v>
      </c>
      <c r="I74" s="562">
        <f ca="1">CountyDataFull!M74</f>
        <v>5</v>
      </c>
      <c r="J74" s="139" t="e">
        <f ca="1">CountyDataFull!N74</f>
        <v>#REF!</v>
      </c>
      <c r="K74" s="139" t="e">
        <f ca="1">CountyDataFull!O74</f>
        <v>#REF!</v>
      </c>
      <c r="L74" s="139" t="e">
        <f ca="1">CountyDataFull!P74</f>
        <v>#REF!</v>
      </c>
      <c r="M74" s="139" t="e">
        <f ca="1">CountyDataFull!Q74</f>
        <v>#REF!</v>
      </c>
      <c r="N74" s="140" t="e">
        <f ca="1">CountyDataFull!R74</f>
        <v>#REF!</v>
      </c>
      <c r="O74" s="208"/>
      <c r="P74" s="143"/>
      <c r="Q74" s="143"/>
      <c r="R74" s="216">
        <v>7</v>
      </c>
      <c r="S74" s="242">
        <f t="shared" si="9"/>
        <v>7</v>
      </c>
      <c r="T74" s="213">
        <f>ROUNDDOWN((4*($V$3-U74) + (4 - ChartsByTopic!$F$1))/4,)*4</f>
        <v>32</v>
      </c>
      <c r="U74" s="245">
        <v>2008.75</v>
      </c>
    </row>
    <row r="75" spans="1:21" s="128" customFormat="1" x14ac:dyDescent="0.5">
      <c r="A75" s="130" t="s">
        <v>113</v>
      </c>
      <c r="B75" s="133" t="s">
        <v>301</v>
      </c>
      <c r="C75" s="129"/>
      <c r="D75" s="562">
        <f ca="1">CountyDataFull!H75</f>
        <v>2</v>
      </c>
      <c r="E75" s="562">
        <f ca="1">CountyDataFull!I75</f>
        <v>2</v>
      </c>
      <c r="F75" s="562">
        <f ca="1">CountyDataFull!J75</f>
        <v>2</v>
      </c>
      <c r="G75" s="562">
        <f ca="1">CountyDataFull!K75</f>
        <v>2</v>
      </c>
      <c r="H75" s="562">
        <f ca="1">CountyDataFull!L75</f>
        <v>4</v>
      </c>
      <c r="I75" s="562">
        <f ca="1">CountyDataFull!M75</f>
        <v>5</v>
      </c>
      <c r="J75" s="139" t="e">
        <f ca="1">CountyDataFull!N75</f>
        <v>#REF!</v>
      </c>
      <c r="K75" s="139" t="e">
        <f ca="1">CountyDataFull!O75</f>
        <v>#REF!</v>
      </c>
      <c r="L75" s="139" t="e">
        <f ca="1">CountyDataFull!P75</f>
        <v>#REF!</v>
      </c>
      <c r="M75" s="139" t="e">
        <f ca="1">CountyDataFull!Q75</f>
        <v>#REF!</v>
      </c>
      <c r="N75" s="140" t="e">
        <f ca="1">CountyDataFull!R75</f>
        <v>#REF!</v>
      </c>
      <c r="O75" s="208"/>
      <c r="P75" s="143"/>
      <c r="Q75" s="143"/>
      <c r="R75" s="216">
        <v>7</v>
      </c>
      <c r="S75" s="242">
        <f t="shared" si="9"/>
        <v>7</v>
      </c>
      <c r="T75" s="213">
        <f>ROUNDDOWN((4*($V$3-U75) + (4 - ChartsByTopic!$F$1))/4,)*4</f>
        <v>32</v>
      </c>
      <c r="U75" s="245">
        <v>2008.75</v>
      </c>
    </row>
    <row r="76" spans="1:21" s="128" customFormat="1" x14ac:dyDescent="0.5">
      <c r="A76" s="130" t="s">
        <v>115</v>
      </c>
      <c r="B76" s="133" t="s">
        <v>301</v>
      </c>
      <c r="C76" s="129"/>
      <c r="D76" s="562">
        <f ca="1">CountyDataFull!H76</f>
        <v>128</v>
      </c>
      <c r="E76" s="562">
        <f ca="1">CountyDataFull!I76</f>
        <v>97</v>
      </c>
      <c r="F76" s="562">
        <f ca="1">CountyDataFull!J76</f>
        <v>62</v>
      </c>
      <c r="G76" s="562">
        <f ca="1">CountyDataFull!K76</f>
        <v>49</v>
      </c>
      <c r="H76" s="562">
        <f ca="1">CountyDataFull!L76</f>
        <v>39</v>
      </c>
      <c r="I76" s="562">
        <f ca="1">CountyDataFull!M76</f>
        <v>29</v>
      </c>
      <c r="J76" s="139" t="e">
        <f ca="1">CountyDataFull!N76</f>
        <v>#REF!</v>
      </c>
      <c r="K76" s="139" t="e">
        <f ca="1">CountyDataFull!O76</f>
        <v>#REF!</v>
      </c>
      <c r="L76" s="139" t="e">
        <f ca="1">CountyDataFull!P76</f>
        <v>#REF!</v>
      </c>
      <c r="M76" s="139" t="e">
        <f ca="1">CountyDataFull!Q76</f>
        <v>#REF!</v>
      </c>
      <c r="N76" s="140" t="e">
        <f ca="1">CountyDataFull!R76</f>
        <v>#REF!</v>
      </c>
      <c r="O76" s="208"/>
      <c r="P76" s="143"/>
      <c r="Q76" s="143"/>
      <c r="R76" s="216">
        <v>7</v>
      </c>
      <c r="S76" s="242">
        <f t="shared" si="9"/>
        <v>7</v>
      </c>
      <c r="T76" s="213">
        <f>ROUNDDOWN((4*($V$3-U76) + (4 - ChartsByTopic!$F$1))/4,)*4</f>
        <v>32</v>
      </c>
      <c r="U76" s="245">
        <v>2008.75</v>
      </c>
    </row>
    <row r="77" spans="1:21" x14ac:dyDescent="0.5">
      <c r="A77" s="130" t="s">
        <v>1418</v>
      </c>
      <c r="B77" s="133" t="s">
        <v>301</v>
      </c>
      <c r="C77" s="129"/>
      <c r="D77" s="139" t="str">
        <f ca="1">IF(ISERROR(INDIRECT(ADDRESS(ROW(),7+(D$5-1)*4+$Q77,,,"CountyDataFull"))),NA(),INDIRECT(ADDRESS(ROW(),7+(D$5-1)*4+$Q77,,,"CountyDataFull")))</f>
        <v>.</v>
      </c>
      <c r="E77" s="139" t="str">
        <f t="shared" ref="D77:N84" ca="1" si="10">IF(ISERROR(INDIRECT(ADDRESS(ROW(),7+(E$5-1)*4+$Q77,,,"CountyDataFull"))),NA(),INDIRECT(ADDRESS(ROW(),7+(E$5-1)*4+$Q77,,,"CountyDataFull")))</f>
        <v>.</v>
      </c>
      <c r="F77" s="139" t="str">
        <f t="shared" ca="1" si="10"/>
        <v>.</v>
      </c>
      <c r="G77" s="139" t="str">
        <f t="shared" ca="1" si="10"/>
        <v>.</v>
      </c>
      <c r="H77" s="139" t="str">
        <f t="shared" ca="1" si="10"/>
        <v>.</v>
      </c>
      <c r="I77" s="139" t="str">
        <f t="shared" ca="1" si="10"/>
        <v>.</v>
      </c>
      <c r="J77" s="139">
        <f t="shared" ca="1" si="10"/>
        <v>1</v>
      </c>
      <c r="K77" s="139">
        <f t="shared" ca="1" si="10"/>
        <v>22</v>
      </c>
      <c r="L77" s="139">
        <f t="shared" ca="1" si="10"/>
        <v>42</v>
      </c>
      <c r="M77" s="139">
        <f t="shared" ca="1" si="10"/>
        <v>73</v>
      </c>
      <c r="N77" s="140">
        <f t="shared" ca="1" si="10"/>
        <v>71</v>
      </c>
      <c r="O77" s="208">
        <f ca="1">HLOOKUP(ChartsByTopic!$E$1,Intervals,ROW()-3,FALSE)</f>
        <v>35796</v>
      </c>
      <c r="P77" s="143">
        <f ca="1">MATCH($O77,INDIRECT($A77&amp;$B77&amp;"Int"),0)-1</f>
        <v>0</v>
      </c>
      <c r="Q77" s="143">
        <f t="shared" ref="Q77:Q83" ca="1" si="11">IF(R77&gt;11,P77+T77,P77)</f>
        <v>32</v>
      </c>
      <c r="R77" s="155">
        <f t="shared" ref="R77:R84" ca="1" si="12">ROUNDUP(HLOOKUP($B77,EndColumn,MATCH($A77,MeasureCode,0),FALSE)/4,)</f>
        <v>19</v>
      </c>
      <c r="S77" s="242">
        <f t="shared" ca="1" si="9"/>
        <v>11</v>
      </c>
      <c r="T77" s="213">
        <f>ROUNDDOWN((4*($V$3-U77) + (4 - ChartsByTopic!$F$1))/4,)*4</f>
        <v>32</v>
      </c>
      <c r="U77" s="245">
        <v>2008.75</v>
      </c>
    </row>
    <row r="78" spans="1:21" x14ac:dyDescent="0.5">
      <c r="A78" s="130" t="s">
        <v>1418</v>
      </c>
      <c r="B78" s="136" t="s">
        <v>551</v>
      </c>
      <c r="C78" s="129"/>
      <c r="D78" s="139">
        <f t="shared" ca="1" si="10"/>
        <v>411</v>
      </c>
      <c r="E78" s="139">
        <f t="shared" ca="1" si="10"/>
        <v>388</v>
      </c>
      <c r="F78" s="139">
        <f t="shared" ca="1" si="10"/>
        <v>391</v>
      </c>
      <c r="G78" s="139">
        <f t="shared" ca="1" si="10"/>
        <v>287</v>
      </c>
      <c r="H78" s="139">
        <f t="shared" ca="1" si="10"/>
        <v>253</v>
      </c>
      <c r="I78" s="139">
        <f t="shared" ca="1" si="10"/>
        <v>257</v>
      </c>
      <c r="J78" s="139">
        <f t="shared" ca="1" si="10"/>
        <v>261</v>
      </c>
      <c r="K78" s="139">
        <f t="shared" ca="1" si="10"/>
        <v>303</v>
      </c>
      <c r="L78" s="139">
        <f t="shared" ca="1" si="10"/>
        <v>300</v>
      </c>
      <c r="M78" s="139">
        <f t="shared" ca="1" si="10"/>
        <v>319</v>
      </c>
      <c r="N78" s="140">
        <f t="shared" ca="1" si="10"/>
        <v>303</v>
      </c>
      <c r="O78" s="208">
        <f ca="1">HLOOKUP(ChartsByTopic!$E$1,Intervals,ROW()-3,FALSE)</f>
        <v>35796</v>
      </c>
      <c r="P78" s="143">
        <f t="shared" ref="P78:P84" ca="1" si="13">MATCH($O78,INDIRECT($A78&amp;$B78&amp;"Int"),0)-1</f>
        <v>0</v>
      </c>
      <c r="Q78" s="143">
        <f t="shared" ca="1" si="11"/>
        <v>32</v>
      </c>
      <c r="R78" s="155">
        <f t="shared" ca="1" si="12"/>
        <v>19</v>
      </c>
      <c r="S78" s="242">
        <f t="shared" ca="1" si="9"/>
        <v>11</v>
      </c>
      <c r="T78" s="213">
        <f>ROUNDDOWN((4*($V$3-U78) + (4 - ChartsByTopic!$F$1))/4,)*4</f>
        <v>32</v>
      </c>
      <c r="U78" s="245">
        <v>2008.75</v>
      </c>
    </row>
    <row r="79" spans="1:21" x14ac:dyDescent="0.5">
      <c r="A79" s="130" t="s">
        <v>1749</v>
      </c>
      <c r="B79" s="136" t="s">
        <v>301</v>
      </c>
      <c r="C79" s="129"/>
      <c r="D79" s="139">
        <f t="shared" ca="1" si="10"/>
        <v>126</v>
      </c>
      <c r="E79" s="139">
        <f t="shared" ca="1" si="10"/>
        <v>180</v>
      </c>
      <c r="F79" s="139">
        <f t="shared" ca="1" si="10"/>
        <v>151</v>
      </c>
      <c r="G79" s="139">
        <f t="shared" ca="1" si="10"/>
        <v>136</v>
      </c>
      <c r="H79" s="139">
        <f t="shared" ca="1" si="10"/>
        <v>76</v>
      </c>
      <c r="I79" s="139">
        <f t="shared" ca="1" si="10"/>
        <v>75</v>
      </c>
      <c r="J79" s="139">
        <f t="shared" ca="1" si="10"/>
        <v>107</v>
      </c>
      <c r="K79" s="139">
        <f t="shared" ca="1" si="10"/>
        <v>107</v>
      </c>
      <c r="L79" s="139">
        <f t="shared" ca="1" si="10"/>
        <v>149</v>
      </c>
      <c r="M79" s="139">
        <f t="shared" ca="1" si="10"/>
        <v>116</v>
      </c>
      <c r="N79" s="140">
        <f t="shared" ca="1" si="10"/>
        <v>104</v>
      </c>
      <c r="O79" s="208" t="str">
        <f ca="1">HLOOKUP(ChartsByTopic!$E$1,Intervals,ROW()-3,FALSE)</f>
        <v>Jan 1-Dec 31</v>
      </c>
      <c r="P79" s="143">
        <f t="shared" ca="1" si="13"/>
        <v>0</v>
      </c>
      <c r="Q79" s="143">
        <f t="shared" ca="1" si="11"/>
        <v>28</v>
      </c>
      <c r="R79" s="155">
        <f t="shared" ca="1" si="12"/>
        <v>18</v>
      </c>
      <c r="S79" s="242">
        <f t="shared" ca="1" si="9"/>
        <v>11</v>
      </c>
      <c r="T79" s="213">
        <f>ROUNDDOWN((4*($V$3-U79) + (4 - ChartsByTopic!$F$1))/4,)*4</f>
        <v>28</v>
      </c>
      <c r="U79" s="246">
        <v>2009.75</v>
      </c>
    </row>
    <row r="80" spans="1:21" x14ac:dyDescent="0.5">
      <c r="A80" s="130" t="s">
        <v>1750</v>
      </c>
      <c r="B80" s="136" t="s">
        <v>301</v>
      </c>
      <c r="C80" s="129"/>
      <c r="D80" s="139">
        <f t="shared" ca="1" si="10"/>
        <v>34</v>
      </c>
      <c r="E80" s="139">
        <f t="shared" ca="1" si="10"/>
        <v>41</v>
      </c>
      <c r="F80" s="139">
        <f t="shared" ca="1" si="10"/>
        <v>47</v>
      </c>
      <c r="G80" s="139">
        <f t="shared" ca="1" si="10"/>
        <v>48</v>
      </c>
      <c r="H80" s="139">
        <f t="shared" ca="1" si="10"/>
        <v>36</v>
      </c>
      <c r="I80" s="139">
        <f t="shared" ca="1" si="10"/>
        <v>19</v>
      </c>
      <c r="J80" s="139">
        <f t="shared" ca="1" si="10"/>
        <v>29</v>
      </c>
      <c r="K80" s="139">
        <f t="shared" ca="1" si="10"/>
        <v>15</v>
      </c>
      <c r="L80" s="139">
        <f t="shared" ca="1" si="10"/>
        <v>26</v>
      </c>
      <c r="M80" s="139">
        <f t="shared" ca="1" si="10"/>
        <v>16</v>
      </c>
      <c r="N80" s="140">
        <f t="shared" ca="1" si="10"/>
        <v>22</v>
      </c>
      <c r="O80" s="208" t="str">
        <f ca="1">HLOOKUP(ChartsByTopic!$E$1,Intervals,ROW()-3,FALSE)</f>
        <v>Jan 1-Dec 31</v>
      </c>
      <c r="P80" s="143">
        <f t="shared" ca="1" si="13"/>
        <v>0</v>
      </c>
      <c r="Q80" s="143">
        <f t="shared" ca="1" si="11"/>
        <v>28</v>
      </c>
      <c r="R80" s="155">
        <f t="shared" ca="1" si="12"/>
        <v>18</v>
      </c>
      <c r="S80" s="242">
        <f t="shared" ca="1" si="9"/>
        <v>11</v>
      </c>
      <c r="T80" s="213">
        <f>ROUNDDOWN((4*($V$3-U80) + (4 - ChartsByTopic!$F$1))/4,)*4</f>
        <v>28</v>
      </c>
      <c r="U80" s="246">
        <v>2009.75</v>
      </c>
    </row>
    <row r="81" spans="1:21" x14ac:dyDescent="0.5">
      <c r="A81" s="130" t="s">
        <v>1751</v>
      </c>
      <c r="B81" s="136" t="s">
        <v>301</v>
      </c>
      <c r="C81" s="129"/>
      <c r="D81" s="139">
        <f t="shared" ca="1" si="10"/>
        <v>1</v>
      </c>
      <c r="E81" s="139" t="str">
        <f t="shared" ca="1" si="10"/>
        <v>.</v>
      </c>
      <c r="F81" s="139">
        <f t="shared" ca="1" si="10"/>
        <v>1</v>
      </c>
      <c r="G81" s="139">
        <f t="shared" ca="1" si="10"/>
        <v>6</v>
      </c>
      <c r="H81" s="139">
        <f t="shared" ca="1" si="10"/>
        <v>1</v>
      </c>
      <c r="I81" s="139">
        <f t="shared" ca="1" si="10"/>
        <v>3</v>
      </c>
      <c r="J81" s="139" t="str">
        <f t="shared" ca="1" si="10"/>
        <v>.</v>
      </c>
      <c r="K81" s="139">
        <f t="shared" ca="1" si="10"/>
        <v>1</v>
      </c>
      <c r="L81" s="139" t="str">
        <f t="shared" ca="1" si="10"/>
        <v>.</v>
      </c>
      <c r="M81" s="139">
        <f t="shared" ca="1" si="10"/>
        <v>4</v>
      </c>
      <c r="N81" s="140">
        <f t="shared" ca="1" si="10"/>
        <v>2</v>
      </c>
      <c r="O81" s="208" t="str">
        <f ca="1">HLOOKUP(ChartsByTopic!$E$1,Intervals,ROW()-3,FALSE)</f>
        <v>Jan 1-Dec 31</v>
      </c>
      <c r="P81" s="143">
        <f t="shared" ca="1" si="13"/>
        <v>0</v>
      </c>
      <c r="Q81" s="143">
        <f t="shared" ca="1" si="11"/>
        <v>28</v>
      </c>
      <c r="R81" s="155">
        <f t="shared" ca="1" si="12"/>
        <v>18</v>
      </c>
      <c r="S81" s="242">
        <f t="shared" ca="1" si="9"/>
        <v>11</v>
      </c>
      <c r="T81" s="213">
        <f>ROUNDDOWN((4*($V$3-U81) + (4 - ChartsByTopic!$F$1))/4,)*4</f>
        <v>28</v>
      </c>
      <c r="U81" s="246">
        <v>2009.75</v>
      </c>
    </row>
    <row r="82" spans="1:21" x14ac:dyDescent="0.5">
      <c r="A82" s="130" t="s">
        <v>1752</v>
      </c>
      <c r="B82" s="136" t="s">
        <v>301</v>
      </c>
      <c r="C82" s="129"/>
      <c r="D82" s="139">
        <f t="shared" ca="1" si="10"/>
        <v>9</v>
      </c>
      <c r="E82" s="139">
        <f t="shared" ca="1" si="10"/>
        <v>16</v>
      </c>
      <c r="F82" s="139">
        <f t="shared" ca="1" si="10"/>
        <v>11</v>
      </c>
      <c r="G82" s="139">
        <f t="shared" ca="1" si="10"/>
        <v>19</v>
      </c>
      <c r="H82" s="139">
        <f t="shared" ca="1" si="10"/>
        <v>15</v>
      </c>
      <c r="I82" s="139">
        <f t="shared" ca="1" si="10"/>
        <v>6</v>
      </c>
      <c r="J82" s="139">
        <f t="shared" ca="1" si="10"/>
        <v>9</v>
      </c>
      <c r="K82" s="139">
        <f t="shared" ca="1" si="10"/>
        <v>13</v>
      </c>
      <c r="L82" s="139">
        <f t="shared" ca="1" si="10"/>
        <v>12</v>
      </c>
      <c r="M82" s="139">
        <f t="shared" ca="1" si="10"/>
        <v>16</v>
      </c>
      <c r="N82" s="140">
        <f t="shared" ca="1" si="10"/>
        <v>21</v>
      </c>
      <c r="O82" s="208" t="str">
        <f ca="1">HLOOKUP(ChartsByTopic!$E$1,Intervals,ROW()-3,FALSE)</f>
        <v>Jan 1-Dec 31</v>
      </c>
      <c r="P82" s="143">
        <f t="shared" ca="1" si="13"/>
        <v>0</v>
      </c>
      <c r="Q82" s="143">
        <f t="shared" ca="1" si="11"/>
        <v>28</v>
      </c>
      <c r="R82" s="155">
        <f t="shared" ca="1" si="12"/>
        <v>18</v>
      </c>
      <c r="S82" s="242">
        <f t="shared" ca="1" si="9"/>
        <v>11</v>
      </c>
      <c r="T82" s="213">
        <f>ROUNDDOWN((4*($V$3-U82) + (4 - ChartsByTopic!$F$1))/4,)*4</f>
        <v>28</v>
      </c>
      <c r="U82" s="246">
        <v>2009.75</v>
      </c>
    </row>
    <row r="83" spans="1:21" x14ac:dyDescent="0.5">
      <c r="A83" s="130" t="s">
        <v>1753</v>
      </c>
      <c r="B83" s="136" t="s">
        <v>301</v>
      </c>
      <c r="C83" s="129"/>
      <c r="D83" s="139">
        <f t="shared" ca="1" si="10"/>
        <v>22</v>
      </c>
      <c r="E83" s="139">
        <f t="shared" ca="1" si="10"/>
        <v>20</v>
      </c>
      <c r="F83" s="139">
        <f t="shared" ca="1" si="10"/>
        <v>17</v>
      </c>
      <c r="G83" s="139">
        <f t="shared" ca="1" si="10"/>
        <v>11</v>
      </c>
      <c r="H83" s="139">
        <f t="shared" ca="1" si="10"/>
        <v>8</v>
      </c>
      <c r="I83" s="139">
        <f t="shared" ca="1" si="10"/>
        <v>15</v>
      </c>
      <c r="J83" s="139">
        <f t="shared" ca="1" si="10"/>
        <v>3</v>
      </c>
      <c r="K83" s="139">
        <f t="shared" ca="1" si="10"/>
        <v>5</v>
      </c>
      <c r="L83" s="139">
        <f t="shared" ca="1" si="10"/>
        <v>3</v>
      </c>
      <c r="M83" s="139">
        <f t="shared" ca="1" si="10"/>
        <v>10</v>
      </c>
      <c r="N83" s="140">
        <f t="shared" ca="1" si="10"/>
        <v>32</v>
      </c>
      <c r="O83" s="208" t="str">
        <f ca="1">HLOOKUP(ChartsByTopic!$E$1,Intervals,ROW()-3,FALSE)</f>
        <v>Jan 1-Dec 31</v>
      </c>
      <c r="P83" s="143">
        <f t="shared" ca="1" si="13"/>
        <v>0</v>
      </c>
      <c r="Q83" s="143">
        <f t="shared" ca="1" si="11"/>
        <v>28</v>
      </c>
      <c r="R83" s="155">
        <f t="shared" ca="1" si="12"/>
        <v>18</v>
      </c>
      <c r="S83" s="242">
        <f t="shared" ca="1" si="9"/>
        <v>11</v>
      </c>
      <c r="T83" s="213">
        <f>ROUNDDOWN((4*($V$3-U83) + (4 - ChartsByTopic!$F$1))/4,)*4</f>
        <v>28</v>
      </c>
      <c r="U83" s="246">
        <v>2009.75</v>
      </c>
    </row>
    <row r="84" spans="1:21" x14ac:dyDescent="0.5">
      <c r="A84" s="130" t="s">
        <v>1745</v>
      </c>
      <c r="B84" s="136" t="s">
        <v>304</v>
      </c>
      <c r="C84" s="129"/>
      <c r="D84" s="642">
        <f t="shared" ca="1" si="10"/>
        <v>9.1</v>
      </c>
      <c r="E84" s="642">
        <f t="shared" ca="1" si="10"/>
        <v>9.6</v>
      </c>
      <c r="F84" s="642">
        <f t="shared" ca="1" si="10"/>
        <v>12.7</v>
      </c>
      <c r="G84" s="642">
        <f t="shared" ca="1" si="10"/>
        <v>5.2</v>
      </c>
      <c r="H84" s="642">
        <f t="shared" ca="1" si="10"/>
        <v>7.5</v>
      </c>
      <c r="I84" s="642">
        <f t="shared" ca="1" si="10"/>
        <v>10.4</v>
      </c>
      <c r="J84" s="642">
        <f t="shared" ca="1" si="10"/>
        <v>6.6</v>
      </c>
      <c r="K84" s="642">
        <f t="shared" ca="1" si="10"/>
        <v>8.6999999999999993</v>
      </c>
      <c r="L84" s="642">
        <f t="shared" ca="1" si="10"/>
        <v>8.6</v>
      </c>
      <c r="M84" s="642">
        <f t="shared" ca="1" si="10"/>
        <v>6.2</v>
      </c>
      <c r="N84" s="643">
        <f t="shared" ca="1" si="10"/>
        <v>7.2</v>
      </c>
      <c r="O84" s="208" t="str">
        <f ca="1">HLOOKUP(ChartsByTopic!$E$1,Intervals,ROW()-3,FALSE)</f>
        <v>Jan 1-Dec 31</v>
      </c>
      <c r="P84" s="143">
        <f t="shared" ca="1" si="13"/>
        <v>0</v>
      </c>
      <c r="Q84" s="143">
        <f ca="1">IF(R84&gt;11,P84+T84,P84)</f>
        <v>24</v>
      </c>
      <c r="R84" s="155">
        <f t="shared" ca="1" si="12"/>
        <v>17</v>
      </c>
      <c r="S84" s="242">
        <f ca="1">IF(R84&gt;11,11,R84)</f>
        <v>11</v>
      </c>
      <c r="T84" s="213">
        <f>ROUNDDOWN((4*($V$3-U84) + (4 - ChartsByTopic!$F$1))/4,)*4</f>
        <v>24</v>
      </c>
      <c r="U84" s="247">
        <v>2010.75</v>
      </c>
    </row>
    <row r="85" spans="1:21" x14ac:dyDescent="0.5">
      <c r="A85" s="130"/>
      <c r="B85" s="136"/>
      <c r="C85" s="129"/>
      <c r="D85" s="139"/>
      <c r="E85" s="139"/>
      <c r="F85" s="139"/>
      <c r="G85" s="139"/>
      <c r="H85" s="139"/>
      <c r="I85" s="139"/>
      <c r="J85" s="139"/>
      <c r="K85" s="139"/>
      <c r="L85" s="139"/>
      <c r="M85" s="139"/>
      <c r="N85" s="139"/>
      <c r="O85" s="208"/>
      <c r="P85" s="143"/>
      <c r="Q85" s="143"/>
      <c r="R85" s="155"/>
      <c r="S85" s="242"/>
      <c r="T85" s="213"/>
      <c r="U85" s="245"/>
    </row>
    <row r="86" spans="1:21" x14ac:dyDescent="0.5">
      <c r="A86" s="130"/>
      <c r="B86" s="136"/>
      <c r="C86" s="129"/>
      <c r="D86" s="139"/>
      <c r="E86" s="139"/>
      <c r="F86" s="139"/>
      <c r="G86" s="139"/>
      <c r="H86" s="139"/>
      <c r="I86" s="139"/>
      <c r="J86" s="139"/>
      <c r="K86" s="139"/>
      <c r="L86" s="139"/>
      <c r="M86" s="139"/>
      <c r="N86" s="139"/>
      <c r="O86" s="208"/>
      <c r="P86" s="143"/>
      <c r="Q86" s="143"/>
      <c r="R86" s="155"/>
      <c r="S86" s="242"/>
      <c r="T86" s="213"/>
      <c r="U86" s="245"/>
    </row>
    <row r="87" spans="1:21" x14ac:dyDescent="0.5">
      <c r="A87" s="130"/>
      <c r="B87" s="136"/>
      <c r="C87" s="129"/>
      <c r="D87" s="139"/>
      <c r="E87" s="139"/>
      <c r="F87" s="139"/>
      <c r="G87" s="139"/>
      <c r="H87" s="139"/>
      <c r="I87" s="139"/>
      <c r="J87" s="139"/>
      <c r="K87" s="139"/>
      <c r="L87" s="139"/>
      <c r="M87" s="139"/>
      <c r="N87" s="139"/>
      <c r="O87" s="208"/>
      <c r="P87" s="143"/>
      <c r="Q87" s="143"/>
      <c r="R87" s="155"/>
      <c r="S87" s="242"/>
      <c r="T87" s="213"/>
      <c r="U87" s="245"/>
    </row>
    <row r="88" spans="1:21" x14ac:dyDescent="0.5">
      <c r="A88" s="130"/>
      <c r="B88" s="136"/>
      <c r="C88" s="129"/>
      <c r="D88" s="139"/>
      <c r="E88" s="139"/>
      <c r="F88" s="139"/>
      <c r="G88" s="139"/>
      <c r="H88" s="139"/>
      <c r="I88" s="139"/>
      <c r="J88" s="139"/>
      <c r="K88" s="139"/>
      <c r="L88" s="139"/>
      <c r="M88" s="139"/>
      <c r="N88" s="139"/>
      <c r="O88" s="208"/>
      <c r="P88" s="143"/>
      <c r="Q88" s="143"/>
      <c r="R88" s="155"/>
      <c r="S88" s="242"/>
      <c r="T88" s="213"/>
      <c r="U88" s="245"/>
    </row>
    <row r="89" spans="1:21" s="128" customFormat="1" ht="16.5" thickBot="1" x14ac:dyDescent="0.55000000000000004">
      <c r="A89" s="130"/>
      <c r="B89" s="133"/>
      <c r="C89" s="129"/>
      <c r="D89" s="139"/>
      <c r="E89" s="139"/>
      <c r="F89" s="139"/>
      <c r="G89" s="139"/>
      <c r="H89" s="139"/>
      <c r="I89" s="139"/>
      <c r="J89" s="139"/>
      <c r="K89" s="139"/>
      <c r="L89" s="139"/>
      <c r="M89" s="139"/>
      <c r="N89" s="139"/>
      <c r="O89" s="208"/>
      <c r="P89" s="143"/>
      <c r="Q89" s="143"/>
      <c r="R89" s="143"/>
      <c r="T89" s="155"/>
    </row>
    <row r="90" spans="1:21" s="230" customFormat="1" ht="16.5" thickTop="1" x14ac:dyDescent="0.5">
      <c r="A90" s="228" t="s">
        <v>177</v>
      </c>
      <c r="B90" s="229" t="s">
        <v>301</v>
      </c>
      <c r="C90" s="232"/>
      <c r="D90" s="233">
        <f t="shared" ref="D90:D111" ca="1" si="14">IF(ISERROR(INDIRECT(ADDRESS(ROW(),7+(D$5-1)*4+$Q90,,,"CountyDataFull"))),NA(),INDIRECT(ADDRESS(ROW(),7+(D$5-1)*4+$Q90,,,"CountyDataFull")))</f>
        <v>66750</v>
      </c>
      <c r="E90" s="233">
        <f t="shared" ref="E90:N105" ca="1" si="15">IF(ISERROR(INDIRECT(ADDRESS(ROW(),7+(E$5-1)*4+$Q90,,,"CountyDataFull"))),NA(),INDIRECT(ADDRESS(ROW(),7+(E$5-1)*4+$Q90,,,"CountyDataFull")))</f>
        <v>65350</v>
      </c>
      <c r="F90" s="233">
        <f t="shared" ca="1" si="15"/>
        <v>62241</v>
      </c>
      <c r="G90" s="233">
        <f t="shared" ca="1" si="15"/>
        <v>55995</v>
      </c>
      <c r="H90" s="233">
        <f t="shared" ca="1" si="15"/>
        <v>51401</v>
      </c>
      <c r="I90" s="233">
        <f t="shared" ca="1" si="15"/>
        <v>49138</v>
      </c>
      <c r="J90" s="233">
        <f t="shared" ca="1" si="15"/>
        <v>47408</v>
      </c>
      <c r="K90" s="233">
        <f t="shared" ca="1" si="15"/>
        <v>49095</v>
      </c>
      <c r="L90" s="233">
        <f t="shared" ca="1" si="15"/>
        <v>53486</v>
      </c>
      <c r="M90" s="233">
        <f t="shared" ca="1" si="15"/>
        <v>55475</v>
      </c>
      <c r="N90" s="233">
        <f t="shared" ca="1" si="15"/>
        <v>55390</v>
      </c>
      <c r="O90" s="239">
        <f ca="1">HLOOKUP(ChartsByTopic!$E$1,Intervals,ROW()-86,FALSE)</f>
        <v>35796</v>
      </c>
      <c r="P90" s="240">
        <f ca="1">MATCH($O90,INDIRECT($A90&amp;$B90&amp;"Int"),0)-1</f>
        <v>0</v>
      </c>
      <c r="Q90" s="240">
        <f ca="1">IF(R90&gt;11,P90+T90,P90)</f>
        <v>32</v>
      </c>
      <c r="R90" s="241">
        <f t="shared" ref="R90:R111" ca="1" si="16">ROUNDUP(HLOOKUP($B90,EndColumn,MATCH($A90,MeasureCode,0),FALSE)/4,)</f>
        <v>19</v>
      </c>
      <c r="S90" s="230">
        <f t="shared" ca="1" si="6"/>
        <v>11</v>
      </c>
      <c r="T90" s="237">
        <f>ROUNDDOWN((4*($V$3-U90) + (4 - ChartsByTopic!$F$1))/4,)*4</f>
        <v>32</v>
      </c>
      <c r="U90" s="230">
        <v>2008.75</v>
      </c>
    </row>
    <row r="91" spans="1:21" x14ac:dyDescent="0.5">
      <c r="A91" s="130" t="s">
        <v>145</v>
      </c>
      <c r="B91" s="133" t="s">
        <v>301</v>
      </c>
      <c r="C91" s="129"/>
      <c r="D91" s="139">
        <f t="shared" ca="1" si="14"/>
        <v>33354</v>
      </c>
      <c r="E91" s="139">
        <f t="shared" ca="1" si="15"/>
        <v>33204</v>
      </c>
      <c r="F91" s="139">
        <f t="shared" ca="1" si="15"/>
        <v>32096</v>
      </c>
      <c r="G91" s="139">
        <f t="shared" ca="1" si="15"/>
        <v>29245</v>
      </c>
      <c r="H91" s="139">
        <f t="shared" ca="1" si="15"/>
        <v>28186</v>
      </c>
      <c r="I91" s="139">
        <f t="shared" ca="1" si="15"/>
        <v>27715</v>
      </c>
      <c r="J91" s="139">
        <f t="shared" ca="1" si="15"/>
        <v>27253</v>
      </c>
      <c r="K91" s="139">
        <f t="shared" ca="1" si="15"/>
        <v>28528</v>
      </c>
      <c r="L91" s="139">
        <f t="shared" ca="1" si="15"/>
        <v>29978</v>
      </c>
      <c r="M91" s="139">
        <f t="shared" ca="1" si="15"/>
        <v>30016</v>
      </c>
      <c r="N91" s="140">
        <f t="shared" ca="1" si="15"/>
        <v>28636</v>
      </c>
      <c r="O91" s="208" t="str">
        <f ca="1">HLOOKUP(ChartsByTopic!$E$1,Intervals,ROW()-86,FALSE)</f>
        <v>Jan 1-Dec 31</v>
      </c>
      <c r="P91" s="143">
        <f ca="1">MATCH($O91,INDIRECT($A91&amp;$B91&amp;"Int"),0)-1</f>
        <v>0</v>
      </c>
      <c r="Q91" s="143">
        <f t="shared" ref="Q91:Q111" ca="1" si="17">IF(R91&gt;11,P91+T91,P91)</f>
        <v>28</v>
      </c>
      <c r="R91" s="155">
        <f t="shared" ca="1" si="16"/>
        <v>18</v>
      </c>
      <c r="S91" s="242">
        <f t="shared" ca="1" si="6"/>
        <v>11</v>
      </c>
      <c r="T91" s="213">
        <f>ROUNDDOWN((4*($V$3-U91) + (4 - ChartsByTopic!$F$1))/4,)*4</f>
        <v>28</v>
      </c>
      <c r="U91" s="246">
        <v>2009.75</v>
      </c>
    </row>
    <row r="92" spans="1:21" x14ac:dyDescent="0.5">
      <c r="A92" s="130" t="s">
        <v>146</v>
      </c>
      <c r="B92" s="133" t="s">
        <v>301</v>
      </c>
      <c r="C92" s="129"/>
      <c r="D92" s="139">
        <f t="shared" ca="1" si="14"/>
        <v>35737</v>
      </c>
      <c r="E92" s="139">
        <f t="shared" ca="1" si="15"/>
        <v>35458</v>
      </c>
      <c r="F92" s="139">
        <f t="shared" ca="1" si="15"/>
        <v>36600</v>
      </c>
      <c r="G92" s="139">
        <f t="shared" ca="1" si="15"/>
        <v>36395</v>
      </c>
      <c r="H92" s="139">
        <f t="shared" ca="1" si="15"/>
        <v>33723</v>
      </c>
      <c r="I92" s="139">
        <f t="shared" ca="1" si="15"/>
        <v>30671</v>
      </c>
      <c r="J92" s="139">
        <f t="shared" ca="1" si="15"/>
        <v>29583</v>
      </c>
      <c r="K92" s="139">
        <f t="shared" ca="1" si="15"/>
        <v>27078</v>
      </c>
      <c r="L92" s="139">
        <f t="shared" ca="1" si="15"/>
        <v>26009</v>
      </c>
      <c r="M92" s="139">
        <f t="shared" ca="1" si="15"/>
        <v>28549</v>
      </c>
      <c r="N92" s="140">
        <f t="shared" ca="1" si="15"/>
        <v>29378</v>
      </c>
      <c r="O92" s="208" t="str">
        <f ca="1">HLOOKUP(ChartsByTopic!$E$1,Intervals,ROW()-86,FALSE)</f>
        <v>Jan 1-Dec 31</v>
      </c>
      <c r="P92" s="143">
        <f t="shared" ref="P92:P151" ca="1" si="18">MATCH($O92,INDIRECT($A92&amp;$B92&amp;"Int"),0)-1</f>
        <v>0</v>
      </c>
      <c r="Q92" s="143">
        <f t="shared" ca="1" si="17"/>
        <v>28</v>
      </c>
      <c r="R92" s="155">
        <f t="shared" ca="1" si="16"/>
        <v>18</v>
      </c>
      <c r="S92" s="242">
        <f t="shared" ref="S92:S152" ca="1" si="19">IF(R92&gt;11,11,R92)</f>
        <v>11</v>
      </c>
      <c r="T92" s="213">
        <f>ROUNDDOWN((4*($V$3-U92) + (4 - ChartsByTopic!$F$1))/4,)*4</f>
        <v>28</v>
      </c>
      <c r="U92" s="246">
        <v>2009.75</v>
      </c>
    </row>
    <row r="93" spans="1:21" x14ac:dyDescent="0.5">
      <c r="A93" s="130" t="s">
        <v>434</v>
      </c>
      <c r="B93" s="133" t="s">
        <v>304</v>
      </c>
      <c r="C93" s="129"/>
      <c r="D93" s="139">
        <f t="shared" ca="1" si="14"/>
        <v>36.6</v>
      </c>
      <c r="E93" s="139">
        <f t="shared" ca="1" si="15"/>
        <v>37.6</v>
      </c>
      <c r="F93" s="139">
        <f t="shared" ca="1" si="15"/>
        <v>39.5</v>
      </c>
      <c r="G93" s="139">
        <f t="shared" ca="1" si="15"/>
        <v>41.8</v>
      </c>
      <c r="H93" s="139">
        <f t="shared" ca="1" si="15"/>
        <v>42</v>
      </c>
      <c r="I93" s="139">
        <f t="shared" ca="1" si="15"/>
        <v>43.2</v>
      </c>
      <c r="J93" s="139">
        <f t="shared" ca="1" si="15"/>
        <v>40.799999999999997</v>
      </c>
      <c r="K93" s="139">
        <f t="shared" ca="1" si="15"/>
        <v>40.4</v>
      </c>
      <c r="L93" s="139">
        <f t="shared" ca="1" si="15"/>
        <v>37.4</v>
      </c>
      <c r="M93" s="139">
        <f t="shared" ca="1" si="15"/>
        <v>36.200000000000003</v>
      </c>
      <c r="N93" s="140">
        <f t="shared" ca="1" si="15"/>
        <v>36.4</v>
      </c>
      <c r="O93" s="208" t="str">
        <f ca="1">HLOOKUP(ChartsByTopic!$E$1,Intervals,ROW()-86,FALSE)</f>
        <v>Jan 1-Dec 31</v>
      </c>
      <c r="P93" s="143">
        <f t="shared" ca="1" si="18"/>
        <v>0</v>
      </c>
      <c r="Q93" s="143">
        <f t="shared" ca="1" si="17"/>
        <v>24</v>
      </c>
      <c r="R93" s="155">
        <f t="shared" ca="1" si="16"/>
        <v>17</v>
      </c>
      <c r="S93" s="242">
        <f t="shared" ca="1" si="19"/>
        <v>11</v>
      </c>
      <c r="T93" s="213">
        <f>ROUNDDOWN((4*($V$3-U93) + (4 - ChartsByTopic!$F$1))/4,)*4</f>
        <v>24</v>
      </c>
      <c r="U93" s="246">
        <v>2010.75</v>
      </c>
    </row>
    <row r="94" spans="1:21" x14ac:dyDescent="0.5">
      <c r="A94" s="130" t="s">
        <v>435</v>
      </c>
      <c r="B94" s="133" t="s">
        <v>304</v>
      </c>
      <c r="C94" s="129"/>
      <c r="D94" s="139">
        <f t="shared" ca="1" si="14"/>
        <v>7.2</v>
      </c>
      <c r="E94" s="139">
        <f t="shared" ca="1" si="15"/>
        <v>7.5</v>
      </c>
      <c r="F94" s="139">
        <f t="shared" ca="1" si="15"/>
        <v>7.7</v>
      </c>
      <c r="G94" s="139">
        <f t="shared" ca="1" si="15"/>
        <v>7.5</v>
      </c>
      <c r="H94" s="139">
        <f t="shared" ca="1" si="15"/>
        <v>6.9</v>
      </c>
      <c r="I94" s="139">
        <f t="shared" ca="1" si="15"/>
        <v>7.4</v>
      </c>
      <c r="J94" s="139">
        <f t="shared" ca="1" si="15"/>
        <v>7.1</v>
      </c>
      <c r="K94" s="139">
        <f t="shared" ca="1" si="15"/>
        <v>7.9</v>
      </c>
      <c r="L94" s="139">
        <f t="shared" ca="1" si="15"/>
        <v>7.7</v>
      </c>
      <c r="M94" s="139">
        <f t="shared" ca="1" si="15"/>
        <v>8.1</v>
      </c>
      <c r="N94" s="140">
        <f t="shared" ca="1" si="15"/>
        <v>8.3000000000000007</v>
      </c>
      <c r="O94" s="208" t="str">
        <f ca="1">HLOOKUP(ChartsByTopic!$E$1,Intervals,ROW()-86,FALSE)</f>
        <v>Jan 1-Dec 31</v>
      </c>
      <c r="P94" s="143">
        <f t="shared" ca="1" si="18"/>
        <v>0</v>
      </c>
      <c r="Q94" s="143">
        <f t="shared" ca="1" si="17"/>
        <v>20</v>
      </c>
      <c r="R94" s="155">
        <f t="shared" ca="1" si="16"/>
        <v>16</v>
      </c>
      <c r="S94" s="242">
        <f t="shared" ca="1" si="19"/>
        <v>11</v>
      </c>
      <c r="T94" s="213">
        <f>ROUNDDOWN((4*($V$3-U94) + (4 - ChartsByTopic!$F$1))/4,)*4</f>
        <v>20</v>
      </c>
      <c r="U94" s="246">
        <v>2011.75</v>
      </c>
    </row>
    <row r="95" spans="1:21" x14ac:dyDescent="0.5">
      <c r="A95" s="130" t="s">
        <v>365</v>
      </c>
      <c r="B95" s="133" t="s">
        <v>301</v>
      </c>
      <c r="C95" s="129"/>
      <c r="D95" s="139">
        <f t="shared" ca="1" si="14"/>
        <v>25497</v>
      </c>
      <c r="E95" s="139">
        <f t="shared" ca="1" si="15"/>
        <v>25359</v>
      </c>
      <c r="F95" s="139">
        <f t="shared" ca="1" si="15"/>
        <v>24353</v>
      </c>
      <c r="G95" s="139">
        <f t="shared" ca="1" si="15"/>
        <v>20762</v>
      </c>
      <c r="H95" s="139">
        <f t="shared" ca="1" si="15"/>
        <v>18462</v>
      </c>
      <c r="I95" s="139">
        <f t="shared" ca="1" si="15"/>
        <v>18274</v>
      </c>
      <c r="J95" s="139">
        <f t="shared" ca="1" si="15"/>
        <v>18525</v>
      </c>
      <c r="K95" s="139">
        <f t="shared" ca="1" si="15"/>
        <v>19688</v>
      </c>
      <c r="L95" s="139">
        <f t="shared" ca="1" si="15"/>
        <v>21206</v>
      </c>
      <c r="M95" s="139">
        <f t="shared" ca="1" si="15"/>
        <v>21521</v>
      </c>
      <c r="N95" s="140">
        <f t="shared" ca="1" si="15"/>
        <v>21763</v>
      </c>
      <c r="O95" s="208">
        <f ca="1">HLOOKUP(ChartsByTopic!$E$1,Intervals,ROW()-86,FALSE)</f>
        <v>35796</v>
      </c>
      <c r="P95" s="143">
        <f t="shared" ca="1" si="18"/>
        <v>0</v>
      </c>
      <c r="Q95" s="143">
        <f t="shared" ca="1" si="17"/>
        <v>32</v>
      </c>
      <c r="R95" s="155">
        <f t="shared" ca="1" si="16"/>
        <v>19</v>
      </c>
      <c r="S95" s="242">
        <f t="shared" ca="1" si="19"/>
        <v>11</v>
      </c>
      <c r="T95" s="213">
        <f>ROUNDDOWN((4*($V$3-U95) + (4 - ChartsByTopic!$F$1))/4,)*4</f>
        <v>32</v>
      </c>
      <c r="U95" s="245">
        <v>2008.75</v>
      </c>
    </row>
    <row r="96" spans="1:21" x14ac:dyDescent="0.5">
      <c r="A96" s="130" t="s">
        <v>365</v>
      </c>
      <c r="B96" s="136" t="s">
        <v>551</v>
      </c>
      <c r="C96" s="129"/>
      <c r="D96" s="139">
        <f t="shared" ca="1" si="14"/>
        <v>66750</v>
      </c>
      <c r="E96" s="139">
        <f t="shared" ca="1" si="15"/>
        <v>65350</v>
      </c>
      <c r="F96" s="139">
        <f t="shared" ca="1" si="15"/>
        <v>62241</v>
      </c>
      <c r="G96" s="139">
        <f t="shared" ca="1" si="15"/>
        <v>55995</v>
      </c>
      <c r="H96" s="139">
        <f t="shared" ca="1" si="15"/>
        <v>51401</v>
      </c>
      <c r="I96" s="139">
        <f t="shared" ca="1" si="15"/>
        <v>49138</v>
      </c>
      <c r="J96" s="139">
        <f t="shared" ca="1" si="15"/>
        <v>47408</v>
      </c>
      <c r="K96" s="139">
        <f t="shared" ca="1" si="15"/>
        <v>49095</v>
      </c>
      <c r="L96" s="139">
        <f t="shared" ca="1" si="15"/>
        <v>53486</v>
      </c>
      <c r="M96" s="139">
        <f t="shared" ca="1" si="15"/>
        <v>55475</v>
      </c>
      <c r="N96" s="140">
        <f t="shared" ca="1" si="15"/>
        <v>55390</v>
      </c>
      <c r="O96" s="208">
        <f ca="1">HLOOKUP(ChartsByTopic!$E$1,Intervals,ROW()-86,FALSE)</f>
        <v>35796</v>
      </c>
      <c r="P96" s="143">
        <f t="shared" ca="1" si="18"/>
        <v>0</v>
      </c>
      <c r="Q96" s="143">
        <f t="shared" ca="1" si="17"/>
        <v>32</v>
      </c>
      <c r="R96" s="155">
        <f t="shared" ca="1" si="16"/>
        <v>19</v>
      </c>
      <c r="S96" s="242">
        <f t="shared" ca="1" si="19"/>
        <v>11</v>
      </c>
      <c r="T96" s="213">
        <f>ROUNDDOWN((4*($V$3-U96) + (4 - ChartsByTopic!$F$1))/4,)*4</f>
        <v>32</v>
      </c>
      <c r="U96" s="245">
        <v>2008.75</v>
      </c>
    </row>
    <row r="97" spans="1:21" x14ac:dyDescent="0.5">
      <c r="A97" s="130" t="s">
        <v>366</v>
      </c>
      <c r="B97" s="133" t="s">
        <v>301</v>
      </c>
      <c r="C97" s="129"/>
      <c r="D97" s="139">
        <f t="shared" ca="1" si="14"/>
        <v>7980</v>
      </c>
      <c r="E97" s="139">
        <f t="shared" ca="1" si="15"/>
        <v>7310</v>
      </c>
      <c r="F97" s="139">
        <f t="shared" ca="1" si="15"/>
        <v>6565</v>
      </c>
      <c r="G97" s="139">
        <f t="shared" ca="1" si="15"/>
        <v>5904</v>
      </c>
      <c r="H97" s="139">
        <f t="shared" ca="1" si="15"/>
        <v>5218</v>
      </c>
      <c r="I97" s="139">
        <f t="shared" ca="1" si="15"/>
        <v>5255</v>
      </c>
      <c r="J97" s="139">
        <f t="shared" ca="1" si="15"/>
        <v>5022</v>
      </c>
      <c r="K97" s="139">
        <f t="shared" ca="1" si="15"/>
        <v>4961</v>
      </c>
      <c r="L97" s="139">
        <f t="shared" ca="1" si="15"/>
        <v>5206</v>
      </c>
      <c r="M97" s="139">
        <f t="shared" ca="1" si="15"/>
        <v>5396</v>
      </c>
      <c r="N97" s="140">
        <f t="shared" ca="1" si="15"/>
        <v>5420</v>
      </c>
      <c r="O97" s="208">
        <f ca="1">HLOOKUP(ChartsByTopic!$E$1,Intervals,ROW()-86,FALSE)</f>
        <v>35796</v>
      </c>
      <c r="P97" s="143">
        <f t="shared" ca="1" si="18"/>
        <v>0</v>
      </c>
      <c r="Q97" s="143">
        <f t="shared" ca="1" si="17"/>
        <v>32</v>
      </c>
      <c r="R97" s="155">
        <f t="shared" ca="1" si="16"/>
        <v>19</v>
      </c>
      <c r="S97" s="242">
        <f t="shared" ca="1" si="19"/>
        <v>11</v>
      </c>
      <c r="T97" s="213">
        <f>ROUNDDOWN((4*($V$3-U97) + (4 - ChartsByTopic!$F$1))/4,)*4</f>
        <v>32</v>
      </c>
      <c r="U97" s="245">
        <v>2008.75</v>
      </c>
    </row>
    <row r="98" spans="1:21" x14ac:dyDescent="0.5">
      <c r="A98" s="130" t="s">
        <v>366</v>
      </c>
      <c r="B98" s="136" t="s">
        <v>551</v>
      </c>
      <c r="C98" s="129"/>
      <c r="D98" s="139">
        <f t="shared" ca="1" si="14"/>
        <v>66750</v>
      </c>
      <c r="E98" s="139">
        <f t="shared" ca="1" si="15"/>
        <v>65350</v>
      </c>
      <c r="F98" s="139">
        <f t="shared" ca="1" si="15"/>
        <v>62241</v>
      </c>
      <c r="G98" s="139">
        <f t="shared" ca="1" si="15"/>
        <v>55995</v>
      </c>
      <c r="H98" s="139">
        <f t="shared" ca="1" si="15"/>
        <v>51401</v>
      </c>
      <c r="I98" s="139">
        <f t="shared" ca="1" si="15"/>
        <v>49138</v>
      </c>
      <c r="J98" s="139">
        <f t="shared" ca="1" si="15"/>
        <v>47408</v>
      </c>
      <c r="K98" s="139">
        <f t="shared" ca="1" si="15"/>
        <v>49095</v>
      </c>
      <c r="L98" s="139">
        <f t="shared" ca="1" si="15"/>
        <v>53486</v>
      </c>
      <c r="M98" s="139">
        <f t="shared" ca="1" si="15"/>
        <v>55475</v>
      </c>
      <c r="N98" s="140">
        <f t="shared" ca="1" si="15"/>
        <v>55390</v>
      </c>
      <c r="O98" s="208">
        <f ca="1">HLOOKUP(ChartsByTopic!$E$1,Intervals,ROW()-86,FALSE)</f>
        <v>35796</v>
      </c>
      <c r="P98" s="143">
        <f t="shared" ca="1" si="18"/>
        <v>0</v>
      </c>
      <c r="Q98" s="143">
        <f t="shared" ca="1" si="17"/>
        <v>32</v>
      </c>
      <c r="R98" s="155">
        <f t="shared" ca="1" si="16"/>
        <v>19</v>
      </c>
      <c r="S98" s="242">
        <f t="shared" ca="1" si="19"/>
        <v>11</v>
      </c>
      <c r="T98" s="213">
        <f>ROUNDDOWN((4*($V$3-U98) + (4 - ChartsByTopic!$F$1))/4,)*4</f>
        <v>32</v>
      </c>
      <c r="U98" s="245">
        <v>2008.75</v>
      </c>
    </row>
    <row r="99" spans="1:21" x14ac:dyDescent="0.5">
      <c r="A99" s="130" t="s">
        <v>367</v>
      </c>
      <c r="B99" s="133" t="s">
        <v>301</v>
      </c>
      <c r="C99" s="129"/>
      <c r="D99" s="139">
        <f t="shared" ca="1" si="14"/>
        <v>17724</v>
      </c>
      <c r="E99" s="139">
        <f t="shared" ca="1" si="15"/>
        <v>18116</v>
      </c>
      <c r="F99" s="139">
        <f t="shared" ca="1" si="15"/>
        <v>17705</v>
      </c>
      <c r="G99" s="139">
        <f t="shared" ca="1" si="15"/>
        <v>16914</v>
      </c>
      <c r="H99" s="139">
        <f t="shared" ca="1" si="15"/>
        <v>16749</v>
      </c>
      <c r="I99" s="139">
        <f t="shared" ca="1" si="15"/>
        <v>15847</v>
      </c>
      <c r="J99" s="139">
        <f t="shared" ca="1" si="15"/>
        <v>14375</v>
      </c>
      <c r="K99" s="139">
        <f t="shared" ca="1" si="15"/>
        <v>14075</v>
      </c>
      <c r="L99" s="139">
        <f t="shared" ca="1" si="15"/>
        <v>14903</v>
      </c>
      <c r="M99" s="139">
        <f t="shared" ca="1" si="15"/>
        <v>15279</v>
      </c>
      <c r="N99" s="140">
        <f t="shared" ca="1" si="15"/>
        <v>14980</v>
      </c>
      <c r="O99" s="208">
        <f ca="1">HLOOKUP(ChartsByTopic!$E$1,Intervals,ROW()-86,FALSE)</f>
        <v>35796</v>
      </c>
      <c r="P99" s="143">
        <f t="shared" ca="1" si="18"/>
        <v>0</v>
      </c>
      <c r="Q99" s="143">
        <f t="shared" ca="1" si="17"/>
        <v>32</v>
      </c>
      <c r="R99" s="155">
        <f t="shared" ca="1" si="16"/>
        <v>19</v>
      </c>
      <c r="S99" s="242">
        <f t="shared" ca="1" si="19"/>
        <v>11</v>
      </c>
      <c r="T99" s="213">
        <f>ROUNDDOWN((4*($V$3-U99) + (4 - ChartsByTopic!$F$1))/4,)*4</f>
        <v>32</v>
      </c>
      <c r="U99" s="245">
        <v>2008.75</v>
      </c>
    </row>
    <row r="100" spans="1:21" x14ac:dyDescent="0.5">
      <c r="A100" s="130" t="s">
        <v>367</v>
      </c>
      <c r="B100" s="136" t="s">
        <v>551</v>
      </c>
      <c r="C100" s="129"/>
      <c r="D100" s="139">
        <f t="shared" ca="1" si="14"/>
        <v>66750</v>
      </c>
      <c r="E100" s="139">
        <f t="shared" ca="1" si="15"/>
        <v>65350</v>
      </c>
      <c r="F100" s="139">
        <f t="shared" ca="1" si="15"/>
        <v>62241</v>
      </c>
      <c r="G100" s="139">
        <f t="shared" ca="1" si="15"/>
        <v>55995</v>
      </c>
      <c r="H100" s="139">
        <f t="shared" ca="1" si="15"/>
        <v>51401</v>
      </c>
      <c r="I100" s="139">
        <f t="shared" ca="1" si="15"/>
        <v>49138</v>
      </c>
      <c r="J100" s="139">
        <f t="shared" ca="1" si="15"/>
        <v>47408</v>
      </c>
      <c r="K100" s="139">
        <f t="shared" ca="1" si="15"/>
        <v>49095</v>
      </c>
      <c r="L100" s="139">
        <f t="shared" ca="1" si="15"/>
        <v>53486</v>
      </c>
      <c r="M100" s="139">
        <f t="shared" ca="1" si="15"/>
        <v>55475</v>
      </c>
      <c r="N100" s="140">
        <f t="shared" ca="1" si="15"/>
        <v>55390</v>
      </c>
      <c r="O100" s="208">
        <f ca="1">HLOOKUP(ChartsByTopic!$E$1,Intervals,ROW()-86,FALSE)</f>
        <v>35796</v>
      </c>
      <c r="P100" s="143">
        <f t="shared" ca="1" si="18"/>
        <v>0</v>
      </c>
      <c r="Q100" s="143">
        <f t="shared" ca="1" si="17"/>
        <v>32</v>
      </c>
      <c r="R100" s="155">
        <f t="shared" ca="1" si="16"/>
        <v>19</v>
      </c>
      <c r="S100" s="242">
        <f t="shared" ca="1" si="19"/>
        <v>11</v>
      </c>
      <c r="T100" s="213">
        <f>ROUNDDOWN((4*($V$3-U100) + (4 - ChartsByTopic!$F$1))/4,)*4</f>
        <v>32</v>
      </c>
      <c r="U100" s="245">
        <v>2008.75</v>
      </c>
    </row>
    <row r="101" spans="1:21" x14ac:dyDescent="0.5">
      <c r="A101" s="130" t="s">
        <v>368</v>
      </c>
      <c r="B101" s="133" t="s">
        <v>301</v>
      </c>
      <c r="C101" s="129"/>
      <c r="D101" s="139">
        <f t="shared" ca="1" si="14"/>
        <v>6239</v>
      </c>
      <c r="E101" s="139">
        <f t="shared" ca="1" si="15"/>
        <v>5683</v>
      </c>
      <c r="F101" s="139">
        <f t="shared" ca="1" si="15"/>
        <v>5164</v>
      </c>
      <c r="G101" s="139">
        <f t="shared" ca="1" si="15"/>
        <v>4427</v>
      </c>
      <c r="H101" s="139">
        <f t="shared" ca="1" si="15"/>
        <v>3816</v>
      </c>
      <c r="I101" s="139">
        <f t="shared" ca="1" si="15"/>
        <v>3797</v>
      </c>
      <c r="J101" s="139">
        <f t="shared" ca="1" si="15"/>
        <v>3645</v>
      </c>
      <c r="K101" s="139">
        <f t="shared" ca="1" si="15"/>
        <v>3678</v>
      </c>
      <c r="L101" s="139">
        <f t="shared" ca="1" si="15"/>
        <v>3732</v>
      </c>
      <c r="M101" s="139">
        <f t="shared" ca="1" si="15"/>
        <v>3743</v>
      </c>
      <c r="N101" s="140">
        <f t="shared" ca="1" si="15"/>
        <v>3593</v>
      </c>
      <c r="O101" s="208">
        <f ca="1">HLOOKUP(ChartsByTopic!$E$1,Intervals,ROW()-86,FALSE)</f>
        <v>35796</v>
      </c>
      <c r="P101" s="143">
        <f t="shared" ca="1" si="18"/>
        <v>0</v>
      </c>
      <c r="Q101" s="143">
        <f t="shared" ca="1" si="17"/>
        <v>32</v>
      </c>
      <c r="R101" s="155">
        <f t="shared" ca="1" si="16"/>
        <v>19</v>
      </c>
      <c r="S101" s="242">
        <f t="shared" ca="1" si="19"/>
        <v>11</v>
      </c>
      <c r="T101" s="213">
        <f>ROUNDDOWN((4*($V$3-U101) + (4 - ChartsByTopic!$F$1))/4,)*4</f>
        <v>32</v>
      </c>
      <c r="U101" s="245">
        <v>2008.75</v>
      </c>
    </row>
    <row r="102" spans="1:21" x14ac:dyDescent="0.5">
      <c r="A102" s="130" t="s">
        <v>368</v>
      </c>
      <c r="B102" s="136" t="s">
        <v>551</v>
      </c>
      <c r="C102" s="129"/>
      <c r="D102" s="139">
        <f t="shared" ca="1" si="14"/>
        <v>66750</v>
      </c>
      <c r="E102" s="139">
        <f t="shared" ca="1" si="15"/>
        <v>65350</v>
      </c>
      <c r="F102" s="139">
        <f t="shared" ca="1" si="15"/>
        <v>62241</v>
      </c>
      <c r="G102" s="139">
        <f t="shared" ca="1" si="15"/>
        <v>55995</v>
      </c>
      <c r="H102" s="139">
        <f t="shared" ca="1" si="15"/>
        <v>51401</v>
      </c>
      <c r="I102" s="139">
        <f t="shared" ca="1" si="15"/>
        <v>49138</v>
      </c>
      <c r="J102" s="139">
        <f t="shared" ca="1" si="15"/>
        <v>47408</v>
      </c>
      <c r="K102" s="139">
        <f t="shared" ca="1" si="15"/>
        <v>49095</v>
      </c>
      <c r="L102" s="139">
        <f t="shared" ca="1" si="15"/>
        <v>53486</v>
      </c>
      <c r="M102" s="139">
        <f t="shared" ca="1" si="15"/>
        <v>55475</v>
      </c>
      <c r="N102" s="140">
        <f t="shared" ca="1" si="15"/>
        <v>55390</v>
      </c>
      <c r="O102" s="208">
        <f ca="1">HLOOKUP(ChartsByTopic!$E$1,Intervals,ROW()-86,FALSE)</f>
        <v>35796</v>
      </c>
      <c r="P102" s="143">
        <f t="shared" ca="1" si="18"/>
        <v>0</v>
      </c>
      <c r="Q102" s="143">
        <f t="shared" ca="1" si="17"/>
        <v>32</v>
      </c>
      <c r="R102" s="155">
        <f t="shared" ca="1" si="16"/>
        <v>19</v>
      </c>
      <c r="S102" s="242">
        <f t="shared" ca="1" si="19"/>
        <v>11</v>
      </c>
      <c r="T102" s="213">
        <f>ROUNDDOWN((4*($V$3-U102) + (4 - ChartsByTopic!$F$1))/4,)*4</f>
        <v>32</v>
      </c>
      <c r="U102" s="245">
        <v>2008.75</v>
      </c>
    </row>
    <row r="103" spans="1:21" x14ac:dyDescent="0.5">
      <c r="A103" s="130" t="s">
        <v>369</v>
      </c>
      <c r="B103" s="133" t="s">
        <v>301</v>
      </c>
      <c r="C103" s="129"/>
      <c r="D103" s="139">
        <f t="shared" ca="1" si="14"/>
        <v>3028</v>
      </c>
      <c r="E103" s="139">
        <f t="shared" ca="1" si="15"/>
        <v>2841</v>
      </c>
      <c r="F103" s="139">
        <f t="shared" ca="1" si="15"/>
        <v>2760</v>
      </c>
      <c r="G103" s="139">
        <f t="shared" ca="1" si="15"/>
        <v>2420</v>
      </c>
      <c r="H103" s="139">
        <f t="shared" ca="1" si="15"/>
        <v>2066</v>
      </c>
      <c r="I103" s="139">
        <f t="shared" ca="1" si="15"/>
        <v>1676</v>
      </c>
      <c r="J103" s="139">
        <f t="shared" ca="1" si="15"/>
        <v>1406</v>
      </c>
      <c r="K103" s="139">
        <f t="shared" ca="1" si="15"/>
        <v>1233</v>
      </c>
      <c r="L103" s="139">
        <f t="shared" ca="1" si="15"/>
        <v>1022</v>
      </c>
      <c r="M103" s="139">
        <f t="shared" ca="1" si="15"/>
        <v>841</v>
      </c>
      <c r="N103" s="140">
        <f t="shared" ca="1" si="15"/>
        <v>716</v>
      </c>
      <c r="O103" s="208">
        <f ca="1">HLOOKUP(ChartsByTopic!$E$1,Intervals,ROW()-86,FALSE)</f>
        <v>35796</v>
      </c>
      <c r="P103" s="143">
        <f t="shared" ca="1" si="18"/>
        <v>0</v>
      </c>
      <c r="Q103" s="143">
        <f t="shared" ca="1" si="17"/>
        <v>32</v>
      </c>
      <c r="R103" s="155">
        <f t="shared" ca="1" si="16"/>
        <v>19</v>
      </c>
      <c r="S103" s="242">
        <f t="shared" ca="1" si="19"/>
        <v>11</v>
      </c>
      <c r="T103" s="213">
        <f>ROUNDDOWN((4*($V$3-U103) + (4 - ChartsByTopic!$F$1))/4,)*4</f>
        <v>32</v>
      </c>
      <c r="U103" s="245">
        <v>2008.75</v>
      </c>
    </row>
    <row r="104" spans="1:21" x14ac:dyDescent="0.5">
      <c r="A104" s="130" t="s">
        <v>369</v>
      </c>
      <c r="B104" s="136" t="s">
        <v>551</v>
      </c>
      <c r="C104" s="129"/>
      <c r="D104" s="139">
        <f t="shared" ca="1" si="14"/>
        <v>66750</v>
      </c>
      <c r="E104" s="139">
        <f t="shared" ca="1" si="15"/>
        <v>65350</v>
      </c>
      <c r="F104" s="139">
        <f t="shared" ca="1" si="15"/>
        <v>62241</v>
      </c>
      <c r="G104" s="139">
        <f t="shared" ca="1" si="15"/>
        <v>55995</v>
      </c>
      <c r="H104" s="139">
        <f t="shared" ca="1" si="15"/>
        <v>51401</v>
      </c>
      <c r="I104" s="139">
        <f t="shared" ca="1" si="15"/>
        <v>49138</v>
      </c>
      <c r="J104" s="139">
        <f t="shared" ca="1" si="15"/>
        <v>47408</v>
      </c>
      <c r="K104" s="139">
        <f t="shared" ca="1" si="15"/>
        <v>49095</v>
      </c>
      <c r="L104" s="139">
        <f t="shared" ca="1" si="15"/>
        <v>53486</v>
      </c>
      <c r="M104" s="139">
        <f t="shared" ca="1" si="15"/>
        <v>55475</v>
      </c>
      <c r="N104" s="140">
        <f t="shared" ca="1" si="15"/>
        <v>55390</v>
      </c>
      <c r="O104" s="208">
        <f ca="1">HLOOKUP(ChartsByTopic!$E$1,Intervals,ROW()-86,FALSE)</f>
        <v>35796</v>
      </c>
      <c r="P104" s="143">
        <f t="shared" ca="1" si="18"/>
        <v>0</v>
      </c>
      <c r="Q104" s="143">
        <f t="shared" ca="1" si="17"/>
        <v>32</v>
      </c>
      <c r="R104" s="155">
        <f t="shared" ca="1" si="16"/>
        <v>19</v>
      </c>
      <c r="S104" s="242">
        <f t="shared" ca="1" si="19"/>
        <v>11</v>
      </c>
      <c r="T104" s="213">
        <f>ROUNDDOWN((4*($V$3-U104) + (4 - ChartsByTopic!$F$1))/4,)*4</f>
        <v>32</v>
      </c>
      <c r="U104" s="245">
        <v>2008.75</v>
      </c>
    </row>
    <row r="105" spans="1:21" x14ac:dyDescent="0.5">
      <c r="A105" s="130" t="s">
        <v>370</v>
      </c>
      <c r="B105" s="133" t="s">
        <v>301</v>
      </c>
      <c r="C105" s="129"/>
      <c r="D105" s="139">
        <f t="shared" ca="1" si="14"/>
        <v>1852</v>
      </c>
      <c r="E105" s="139">
        <f t="shared" ca="1" si="15"/>
        <v>1950</v>
      </c>
      <c r="F105" s="139">
        <f t="shared" ca="1" si="15"/>
        <v>1959</v>
      </c>
      <c r="G105" s="139">
        <f t="shared" ca="1" si="15"/>
        <v>2065</v>
      </c>
      <c r="H105" s="139">
        <f t="shared" ca="1" si="15"/>
        <v>1855</v>
      </c>
      <c r="I105" s="139">
        <f t="shared" ca="1" si="15"/>
        <v>1329</v>
      </c>
      <c r="J105" s="139">
        <f t="shared" ca="1" si="15"/>
        <v>1348</v>
      </c>
      <c r="K105" s="139">
        <f t="shared" ca="1" si="15"/>
        <v>1174</v>
      </c>
      <c r="L105" s="139">
        <f t="shared" ca="1" si="15"/>
        <v>1276</v>
      </c>
      <c r="M105" s="139">
        <f t="shared" ca="1" si="15"/>
        <v>1427</v>
      </c>
      <c r="N105" s="140">
        <f t="shared" ca="1" si="15"/>
        <v>1554</v>
      </c>
      <c r="O105" s="208">
        <f ca="1">HLOOKUP(ChartsByTopic!$E$1,Intervals,ROW()-86,FALSE)</f>
        <v>35796</v>
      </c>
      <c r="P105" s="143">
        <f t="shared" ca="1" si="18"/>
        <v>0</v>
      </c>
      <c r="Q105" s="143">
        <f t="shared" ca="1" si="17"/>
        <v>32</v>
      </c>
      <c r="R105" s="155">
        <f t="shared" ca="1" si="16"/>
        <v>19</v>
      </c>
      <c r="S105" s="242">
        <f t="shared" ca="1" si="19"/>
        <v>11</v>
      </c>
      <c r="T105" s="213">
        <f>ROUNDDOWN((4*($V$3-U105) + (4 - ChartsByTopic!$F$1))/4,)*4</f>
        <v>32</v>
      </c>
      <c r="U105" s="245">
        <v>2008.75</v>
      </c>
    </row>
    <row r="106" spans="1:21" x14ac:dyDescent="0.5">
      <c r="A106" s="130" t="s">
        <v>370</v>
      </c>
      <c r="B106" s="136" t="s">
        <v>551</v>
      </c>
      <c r="C106" s="129"/>
      <c r="D106" s="139">
        <f t="shared" ca="1" si="14"/>
        <v>66750</v>
      </c>
      <c r="E106" s="139">
        <f t="shared" ref="E106:N111" ca="1" si="20">IF(ISERROR(INDIRECT(ADDRESS(ROW(),7+(E$5-1)*4+$Q106,,,"CountyDataFull"))),NA(),INDIRECT(ADDRESS(ROW(),7+(E$5-1)*4+$Q106,,,"CountyDataFull")))</f>
        <v>65350</v>
      </c>
      <c r="F106" s="139">
        <f t="shared" ca="1" si="20"/>
        <v>62241</v>
      </c>
      <c r="G106" s="139">
        <f t="shared" ca="1" si="20"/>
        <v>55995</v>
      </c>
      <c r="H106" s="139">
        <f t="shared" ca="1" si="20"/>
        <v>51401</v>
      </c>
      <c r="I106" s="139">
        <f t="shared" ca="1" si="20"/>
        <v>49138</v>
      </c>
      <c r="J106" s="139">
        <f t="shared" ca="1" si="20"/>
        <v>47408</v>
      </c>
      <c r="K106" s="139">
        <f t="shared" ca="1" si="20"/>
        <v>49095</v>
      </c>
      <c r="L106" s="139">
        <f t="shared" ca="1" si="20"/>
        <v>53486</v>
      </c>
      <c r="M106" s="139">
        <f t="shared" ca="1" si="20"/>
        <v>55475</v>
      </c>
      <c r="N106" s="140">
        <f t="shared" ca="1" si="20"/>
        <v>55390</v>
      </c>
      <c r="O106" s="208">
        <f ca="1">HLOOKUP(ChartsByTopic!$E$1,Intervals,ROW()-86,FALSE)</f>
        <v>35796</v>
      </c>
      <c r="P106" s="143">
        <f t="shared" ca="1" si="18"/>
        <v>0</v>
      </c>
      <c r="Q106" s="143">
        <f t="shared" ca="1" si="17"/>
        <v>32</v>
      </c>
      <c r="R106" s="155">
        <f t="shared" ca="1" si="16"/>
        <v>19</v>
      </c>
      <c r="S106" s="242">
        <f t="shared" ca="1" si="19"/>
        <v>11</v>
      </c>
      <c r="T106" s="213">
        <f>ROUNDDOWN((4*($V$3-U106) + (4 - ChartsByTopic!$F$1))/4,)*4</f>
        <v>32</v>
      </c>
      <c r="U106" s="245">
        <v>2008.75</v>
      </c>
    </row>
    <row r="107" spans="1:21" x14ac:dyDescent="0.5">
      <c r="A107" s="130" t="s">
        <v>193</v>
      </c>
      <c r="B107" s="133" t="s">
        <v>301</v>
      </c>
      <c r="C107" s="129"/>
      <c r="D107" s="139">
        <f t="shared" ca="1" si="14"/>
        <v>4430</v>
      </c>
      <c r="E107" s="139">
        <f t="shared" ca="1" si="20"/>
        <v>4091</v>
      </c>
      <c r="F107" s="139">
        <f t="shared" ca="1" si="20"/>
        <v>3735</v>
      </c>
      <c r="G107" s="139">
        <f t="shared" ca="1" si="20"/>
        <v>3503</v>
      </c>
      <c r="H107" s="139">
        <f t="shared" ca="1" si="20"/>
        <v>3235</v>
      </c>
      <c r="I107" s="139">
        <f t="shared" ca="1" si="20"/>
        <v>2960</v>
      </c>
      <c r="J107" s="139">
        <f t="shared" ca="1" si="20"/>
        <v>3065</v>
      </c>
      <c r="K107" s="139">
        <f t="shared" ca="1" si="20"/>
        <v>3269</v>
      </c>
      <c r="L107" s="139">
        <f t="shared" ca="1" si="20"/>
        <v>3525</v>
      </c>
      <c r="M107" s="139">
        <f t="shared" ca="1" si="20"/>
        <v>4049</v>
      </c>
      <c r="N107" s="140">
        <f t="shared" ca="1" si="20"/>
        <v>4238</v>
      </c>
      <c r="O107" s="208">
        <f ca="1">HLOOKUP(ChartsByTopic!$E$1,Intervals,ROW()-86,FALSE)</f>
        <v>35796</v>
      </c>
      <c r="P107" s="143">
        <f t="shared" ca="1" si="18"/>
        <v>0</v>
      </c>
      <c r="Q107" s="143">
        <f t="shared" ca="1" si="17"/>
        <v>32</v>
      </c>
      <c r="R107" s="155">
        <f t="shared" ca="1" si="16"/>
        <v>19</v>
      </c>
      <c r="S107" s="242">
        <f t="shared" ca="1" si="19"/>
        <v>11</v>
      </c>
      <c r="T107" s="213">
        <f>ROUNDDOWN((4*($V$3-U107) + (4 - ChartsByTopic!$F$1))/4,)*4</f>
        <v>32</v>
      </c>
      <c r="U107" s="245">
        <v>2008.75</v>
      </c>
    </row>
    <row r="108" spans="1:21" x14ac:dyDescent="0.5">
      <c r="A108" s="130" t="s">
        <v>193</v>
      </c>
      <c r="B108" s="136" t="s">
        <v>551</v>
      </c>
      <c r="C108" s="129"/>
      <c r="D108" s="139">
        <f t="shared" ca="1" si="14"/>
        <v>66750</v>
      </c>
      <c r="E108" s="139">
        <f t="shared" ca="1" si="20"/>
        <v>65350</v>
      </c>
      <c r="F108" s="139">
        <f t="shared" ca="1" si="20"/>
        <v>62241</v>
      </c>
      <c r="G108" s="139">
        <f t="shared" ca="1" si="20"/>
        <v>55995</v>
      </c>
      <c r="H108" s="139">
        <f t="shared" ca="1" si="20"/>
        <v>51401</v>
      </c>
      <c r="I108" s="139">
        <f t="shared" ca="1" si="20"/>
        <v>49138</v>
      </c>
      <c r="J108" s="139">
        <f t="shared" ca="1" si="20"/>
        <v>47408</v>
      </c>
      <c r="K108" s="139">
        <f t="shared" ca="1" si="20"/>
        <v>49095</v>
      </c>
      <c r="L108" s="139">
        <f t="shared" ca="1" si="20"/>
        <v>53486</v>
      </c>
      <c r="M108" s="139">
        <f t="shared" ca="1" si="20"/>
        <v>55475</v>
      </c>
      <c r="N108" s="140">
        <f t="shared" ca="1" si="20"/>
        <v>55390</v>
      </c>
      <c r="O108" s="208">
        <f ca="1">HLOOKUP(ChartsByTopic!$E$1,Intervals,ROW()-86,FALSE)</f>
        <v>35796</v>
      </c>
      <c r="P108" s="143">
        <f t="shared" ca="1" si="18"/>
        <v>0</v>
      </c>
      <c r="Q108" s="143">
        <f t="shared" ca="1" si="17"/>
        <v>32</v>
      </c>
      <c r="R108" s="155">
        <f t="shared" ca="1" si="16"/>
        <v>19</v>
      </c>
      <c r="S108" s="242">
        <f t="shared" ca="1" si="19"/>
        <v>11</v>
      </c>
      <c r="T108" s="213">
        <f>ROUNDDOWN((4*($V$3-U108) + (4 - ChartsByTopic!$F$1))/4,)*4</f>
        <v>32</v>
      </c>
      <c r="U108" s="245">
        <v>2008.75</v>
      </c>
    </row>
    <row r="109" spans="1:21" x14ac:dyDescent="0.5">
      <c r="A109" s="130" t="s">
        <v>159</v>
      </c>
      <c r="B109" s="133" t="s">
        <v>301</v>
      </c>
      <c r="C109" s="129"/>
      <c r="D109" s="139">
        <f t="shared" ca="1" si="14"/>
        <v>4977</v>
      </c>
      <c r="E109" s="139">
        <f t="shared" ca="1" si="20"/>
        <v>5373</v>
      </c>
      <c r="F109" s="139">
        <f t="shared" ca="1" si="20"/>
        <v>5725</v>
      </c>
      <c r="G109" s="139">
        <f t="shared" ca="1" si="20"/>
        <v>5493</v>
      </c>
      <c r="H109" s="139">
        <f t="shared" ca="1" si="20"/>
        <v>5784</v>
      </c>
      <c r="I109" s="139">
        <f t="shared" ca="1" si="20"/>
        <v>7039</v>
      </c>
      <c r="J109" s="139">
        <f t="shared" ca="1" si="20"/>
        <v>7919</v>
      </c>
      <c r="K109" s="139">
        <f t="shared" ca="1" si="20"/>
        <v>9112</v>
      </c>
      <c r="L109" s="139">
        <f t="shared" ca="1" si="20"/>
        <v>9492</v>
      </c>
      <c r="M109" s="139">
        <f t="shared" ca="1" si="20"/>
        <v>9699</v>
      </c>
      <c r="N109" s="140">
        <f t="shared" ca="1" si="20"/>
        <v>9602</v>
      </c>
      <c r="O109" s="208">
        <f ca="1">HLOOKUP(ChartsByTopic!$E$1,Intervals,ROW()-86,FALSE)</f>
        <v>35796</v>
      </c>
      <c r="P109" s="143">
        <f t="shared" ca="1" si="18"/>
        <v>0</v>
      </c>
      <c r="Q109" s="143">
        <f t="shared" ca="1" si="17"/>
        <v>32</v>
      </c>
      <c r="R109" s="155">
        <f t="shared" ca="1" si="16"/>
        <v>19</v>
      </c>
      <c r="S109" s="242">
        <f t="shared" ca="1" si="19"/>
        <v>11</v>
      </c>
      <c r="T109" s="213">
        <f>ROUNDDOWN((4*($V$3-U109) + (4 - ChartsByTopic!$F$1))/4,)*4</f>
        <v>32</v>
      </c>
      <c r="U109" s="245">
        <v>2008.75</v>
      </c>
    </row>
    <row r="110" spans="1:21" x14ac:dyDescent="0.5">
      <c r="A110" s="130" t="s">
        <v>160</v>
      </c>
      <c r="B110" s="133" t="s">
        <v>301</v>
      </c>
      <c r="C110" s="129"/>
      <c r="D110" s="139">
        <f t="shared" ca="1" si="14"/>
        <v>10244</v>
      </c>
      <c r="E110" s="139">
        <f t="shared" ca="1" si="20"/>
        <v>10878</v>
      </c>
      <c r="F110" s="139">
        <f t="shared" ca="1" si="20"/>
        <v>11703</v>
      </c>
      <c r="G110" s="139">
        <f t="shared" ca="1" si="20"/>
        <v>11302</v>
      </c>
      <c r="H110" s="139">
        <f t="shared" ca="1" si="20"/>
        <v>10312</v>
      </c>
      <c r="I110" s="139">
        <f t="shared" ca="1" si="20"/>
        <v>9309</v>
      </c>
      <c r="J110" s="139">
        <f t="shared" ca="1" si="20"/>
        <v>9685</v>
      </c>
      <c r="K110" s="139">
        <f t="shared" ca="1" si="20"/>
        <v>8928</v>
      </c>
      <c r="L110" s="139">
        <f t="shared" ca="1" si="20"/>
        <v>9082</v>
      </c>
      <c r="M110" s="139">
        <f t="shared" ca="1" si="20"/>
        <v>9088</v>
      </c>
      <c r="N110" s="140">
        <f t="shared" ca="1" si="20"/>
        <v>8298</v>
      </c>
      <c r="O110" s="208">
        <f ca="1">HLOOKUP(ChartsByTopic!$E$1,Intervals,ROW()-86,FALSE)</f>
        <v>35796</v>
      </c>
      <c r="P110" s="143">
        <f t="shared" ca="1" si="18"/>
        <v>0</v>
      </c>
      <c r="Q110" s="143">
        <f t="shared" ca="1" si="17"/>
        <v>32</v>
      </c>
      <c r="R110" s="155">
        <f t="shared" ca="1" si="16"/>
        <v>19</v>
      </c>
      <c r="S110" s="242">
        <f t="shared" ca="1" si="19"/>
        <v>11</v>
      </c>
      <c r="T110" s="213">
        <f>ROUNDDOWN((4*($V$3-U110) + (4 - ChartsByTopic!$F$1))/4,)*4</f>
        <v>32</v>
      </c>
      <c r="U110" s="245">
        <v>2008.75</v>
      </c>
    </row>
    <row r="111" spans="1:21" x14ac:dyDescent="0.5">
      <c r="A111" s="130" t="s">
        <v>477</v>
      </c>
      <c r="B111" s="133" t="s">
        <v>304</v>
      </c>
      <c r="C111" s="129"/>
      <c r="D111" s="153">
        <f t="shared" ca="1" si="14"/>
        <v>12.4</v>
      </c>
      <c r="E111" s="153">
        <f t="shared" ca="1" si="20"/>
        <v>14</v>
      </c>
      <c r="F111" s="153">
        <f t="shared" ca="1" si="20"/>
        <v>13.9</v>
      </c>
      <c r="G111" s="153">
        <f t="shared" ca="1" si="20"/>
        <v>12.4</v>
      </c>
      <c r="H111" s="153">
        <f t="shared" ca="1" si="20"/>
        <v>11.5</v>
      </c>
      <c r="I111" s="153">
        <f t="shared" ca="1" si="20"/>
        <v>12.4</v>
      </c>
      <c r="J111" s="153">
        <f t="shared" ca="1" si="20"/>
        <v>11.5</v>
      </c>
      <c r="K111" s="153">
        <f t="shared" ca="1" si="20"/>
        <v>12.1</v>
      </c>
      <c r="L111" s="153">
        <f t="shared" ca="1" si="20"/>
        <v>12</v>
      </c>
      <c r="M111" s="153">
        <f t="shared" ca="1" si="20"/>
        <v>11.2</v>
      </c>
      <c r="N111" s="154">
        <f t="shared" ca="1" si="20"/>
        <v>11.3</v>
      </c>
      <c r="O111" s="208" t="str">
        <f ca="1">HLOOKUP(ChartsByTopic!$E$1,Intervals,ROW()-86,FALSE)</f>
        <v>Jan 1-Dec 31</v>
      </c>
      <c r="P111" s="143">
        <f t="shared" ca="1" si="18"/>
        <v>0</v>
      </c>
      <c r="Q111" s="143">
        <f t="shared" ca="1" si="17"/>
        <v>20</v>
      </c>
      <c r="R111" s="155">
        <f t="shared" ca="1" si="16"/>
        <v>16</v>
      </c>
      <c r="S111" s="242">
        <f t="shared" ca="1" si="19"/>
        <v>11</v>
      </c>
      <c r="T111" s="213">
        <f>ROUNDDOWN((4*($V$3-U111) + (4 - ChartsByTopic!$F$1))/4,)*4</f>
        <v>20</v>
      </c>
      <c r="U111" s="247">
        <v>2011.75</v>
      </c>
    </row>
    <row r="112" spans="1:21" x14ac:dyDescent="0.5">
      <c r="A112" s="149" t="s">
        <v>219</v>
      </c>
      <c r="B112" s="146" t="s">
        <v>304</v>
      </c>
      <c r="C112" s="147"/>
      <c r="D112" s="148">
        <f ca="1">CountyDataFull!L112</f>
        <v>36.5</v>
      </c>
      <c r="E112" s="148">
        <f ca="1">CountyDataFull!M112</f>
        <v>34.4</v>
      </c>
      <c r="F112" s="148">
        <f ca="1">CountyDataFull!N112</f>
        <v>32.299999999999997</v>
      </c>
      <c r="G112" s="148">
        <f ca="1">CountyDataFull!O112</f>
        <v>29.6</v>
      </c>
      <c r="H112" s="148">
        <f ca="1">CountyDataFull!P112</f>
        <v>27.9</v>
      </c>
      <c r="I112" s="148">
        <f ca="1">CountyDataFull!Q112</f>
        <v>25.9</v>
      </c>
      <c r="J112" s="148">
        <f ca="1">CountyDataFull!R112</f>
        <v>24.8</v>
      </c>
      <c r="K112" s="148">
        <f ca="1">CountyDataFull!S112</f>
        <v>23.4</v>
      </c>
      <c r="L112" s="148">
        <f ca="1">CountyDataFull!T112</f>
        <v>23.6</v>
      </c>
      <c r="M112" s="148">
        <f ca="1">CountyDataFull!U112</f>
        <v>24</v>
      </c>
      <c r="N112" s="148">
        <f ca="1">CountyDataFull!V112</f>
        <v>24.1</v>
      </c>
      <c r="O112" s="208">
        <f ca="1">HLOOKUP(ChartsByTopic!$E$1,Intervals,ROW()-86,FALSE)</f>
        <v>36708</v>
      </c>
      <c r="P112" s="143">
        <f t="shared" ca="1" si="18"/>
        <v>0</v>
      </c>
      <c r="Q112" s="143"/>
      <c r="R112" s="216">
        <v>16</v>
      </c>
      <c r="S112" s="242">
        <f t="shared" si="19"/>
        <v>11</v>
      </c>
      <c r="T112" s="213">
        <f>ROUNDDOWN((4*($V$3-U112) + (4 - ChartsByTopic!$F$1))/4,)*4</f>
        <v>32</v>
      </c>
      <c r="U112" s="245">
        <v>2008.75</v>
      </c>
    </row>
    <row r="113" spans="1:21" x14ac:dyDescent="0.5">
      <c r="A113" s="130" t="s">
        <v>219</v>
      </c>
      <c r="B113" s="133" t="s">
        <v>301</v>
      </c>
      <c r="C113" s="129"/>
      <c r="D113" s="139">
        <f ca="1">CountyDataFull!L113</f>
        <v>22170</v>
      </c>
      <c r="E113" s="139">
        <f ca="1">CountyDataFull!M113</f>
        <v>20495</v>
      </c>
      <c r="F113" s="139">
        <f ca="1">CountyDataFull!N113</f>
        <v>18880</v>
      </c>
      <c r="G113" s="139">
        <f ca="1">CountyDataFull!O113</f>
        <v>16999</v>
      </c>
      <c r="H113" s="139">
        <f ca="1">CountyDataFull!P113</f>
        <v>15214</v>
      </c>
      <c r="I113" s="139">
        <f ca="1">CountyDataFull!Q113</f>
        <v>13683</v>
      </c>
      <c r="J113" s="139">
        <f ca="1">CountyDataFull!R113</f>
        <v>12792</v>
      </c>
      <c r="K113" s="139">
        <f ca="1">CountyDataFull!S113</f>
        <v>11788</v>
      </c>
      <c r="L113" s="139">
        <f ca="1">CountyDataFull!T113</f>
        <v>11644</v>
      </c>
      <c r="M113" s="139">
        <f ca="1">CountyDataFull!U113</f>
        <v>11697</v>
      </c>
      <c r="N113" s="139">
        <f ca="1">CountyDataFull!V113</f>
        <v>11637</v>
      </c>
      <c r="O113" s="208">
        <f ca="1">HLOOKUP(ChartsByTopic!$E$1,Intervals,ROW()-86,FALSE)</f>
        <v>36708</v>
      </c>
      <c r="P113" s="143">
        <f t="shared" ca="1" si="18"/>
        <v>0</v>
      </c>
      <c r="Q113" s="143"/>
      <c r="R113" s="216">
        <v>16</v>
      </c>
      <c r="S113" s="242">
        <f t="shared" si="19"/>
        <v>11</v>
      </c>
      <c r="T113" s="213">
        <f>ROUNDDOWN((4*($V$3-U113) + (4 - ChartsByTopic!$F$1))/4,)*4</f>
        <v>32</v>
      </c>
      <c r="U113" s="245">
        <v>2008.75</v>
      </c>
    </row>
    <row r="114" spans="1:21" x14ac:dyDescent="0.5">
      <c r="A114" s="130" t="s">
        <v>219</v>
      </c>
      <c r="B114" s="133" t="s">
        <v>551</v>
      </c>
      <c r="C114" s="129"/>
      <c r="D114" s="139">
        <f ca="1">CountyDataFull!L114</f>
        <v>607462</v>
      </c>
      <c r="E114" s="139">
        <f ca="1">CountyDataFull!M114</f>
        <v>595062</v>
      </c>
      <c r="F114" s="139">
        <f ca="1">CountyDataFull!N114</f>
        <v>583892</v>
      </c>
      <c r="G114" s="139">
        <f ca="1">CountyDataFull!O114</f>
        <v>573526</v>
      </c>
      <c r="H114" s="139">
        <f ca="1">CountyDataFull!P114</f>
        <v>545047</v>
      </c>
      <c r="I114" s="139">
        <f ca="1">CountyDataFull!Q114</f>
        <v>527695</v>
      </c>
      <c r="J114" s="139">
        <f ca="1">CountyDataFull!R114</f>
        <v>516416</v>
      </c>
      <c r="K114" s="139">
        <f ca="1">CountyDataFull!S114</f>
        <v>503885</v>
      </c>
      <c r="L114" s="139">
        <f ca="1">CountyDataFull!T114</f>
        <v>493035</v>
      </c>
      <c r="M114" s="139">
        <f ca="1">CountyDataFull!U114</f>
        <v>487981</v>
      </c>
      <c r="N114" s="139">
        <f ca="1">CountyDataFull!V114</f>
        <v>483405</v>
      </c>
      <c r="O114" s="208">
        <f ca="1">HLOOKUP(ChartsByTopic!$E$1,Intervals,ROW()-86,FALSE)</f>
        <v>36708</v>
      </c>
      <c r="P114" s="143">
        <f t="shared" ca="1" si="18"/>
        <v>0</v>
      </c>
      <c r="Q114" s="143"/>
      <c r="R114" s="216">
        <v>16</v>
      </c>
      <c r="S114" s="242">
        <f t="shared" si="19"/>
        <v>11</v>
      </c>
      <c r="T114" s="213">
        <f>ROUNDDOWN((4*($V$3-U114) + (4 - ChartsByTopic!$F$1))/4,)*4</f>
        <v>32</v>
      </c>
      <c r="U114" s="245">
        <v>2008.75</v>
      </c>
    </row>
    <row r="115" spans="1:21" x14ac:dyDescent="0.5">
      <c r="A115" s="130" t="s">
        <v>220</v>
      </c>
      <c r="B115" s="133" t="s">
        <v>304</v>
      </c>
      <c r="C115" s="129"/>
      <c r="D115" s="139">
        <f ca="1">CountyDataFull!L115</f>
        <v>6.7</v>
      </c>
      <c r="E115" s="139">
        <f ca="1">CountyDataFull!M115</f>
        <v>6.5</v>
      </c>
      <c r="F115" s="139">
        <f ca="1">CountyDataFull!N115</f>
        <v>6.2</v>
      </c>
      <c r="G115" s="139">
        <f ca="1">CountyDataFull!O115</f>
        <v>5.5</v>
      </c>
      <c r="H115" s="139">
        <f ca="1">CountyDataFull!P115</f>
        <v>5.3</v>
      </c>
      <c r="I115" s="139">
        <f ca="1">CountyDataFull!Q115</f>
        <v>5.0999999999999996</v>
      </c>
      <c r="J115" s="139">
        <f ca="1">CountyDataFull!R115</f>
        <v>5.2</v>
      </c>
      <c r="K115" s="139">
        <f ca="1">CountyDataFull!S115</f>
        <v>5</v>
      </c>
      <c r="L115" s="139">
        <f ca="1">CountyDataFull!T115</f>
        <v>5</v>
      </c>
      <c r="M115" s="139">
        <f ca="1">CountyDataFull!U115</f>
        <v>5.2</v>
      </c>
      <c r="N115" s="139">
        <f ca="1">CountyDataFull!V115</f>
        <v>5.2</v>
      </c>
      <c r="O115" s="208">
        <f ca="1">HLOOKUP(ChartsByTopic!$E$1,Intervals,ROW()-86,FALSE)</f>
        <v>36708</v>
      </c>
      <c r="P115" s="143">
        <f t="shared" ca="1" si="18"/>
        <v>0</v>
      </c>
      <c r="Q115" s="143"/>
      <c r="R115" s="216">
        <v>16</v>
      </c>
      <c r="S115" s="242">
        <f t="shared" si="19"/>
        <v>11</v>
      </c>
      <c r="T115" s="213">
        <f>ROUNDDOWN((4*($V$3-U115) + (4 - ChartsByTopic!$F$1))/4,)*4</f>
        <v>32</v>
      </c>
      <c r="U115" s="245">
        <v>2008.75</v>
      </c>
    </row>
    <row r="116" spans="1:21" x14ac:dyDescent="0.5">
      <c r="A116" s="130" t="s">
        <v>220</v>
      </c>
      <c r="B116" s="133" t="s">
        <v>301</v>
      </c>
      <c r="C116" s="129"/>
      <c r="D116" s="139">
        <f ca="1">CountyDataFull!L116</f>
        <v>19949</v>
      </c>
      <c r="E116" s="139">
        <f ca="1">CountyDataFull!M116</f>
        <v>18829</v>
      </c>
      <c r="F116" s="139">
        <f ca="1">CountyDataFull!N116</f>
        <v>17776</v>
      </c>
      <c r="G116" s="139">
        <f ca="1">CountyDataFull!O116</f>
        <v>15508</v>
      </c>
      <c r="H116" s="139">
        <f ca="1">CountyDataFull!P116</f>
        <v>13994</v>
      </c>
      <c r="I116" s="139">
        <f ca="1">CountyDataFull!Q116</f>
        <v>13148</v>
      </c>
      <c r="J116" s="139">
        <f ca="1">CountyDataFull!R116</f>
        <v>13020</v>
      </c>
      <c r="K116" s="139">
        <f ca="1">CountyDataFull!S116</f>
        <v>12576</v>
      </c>
      <c r="L116" s="139">
        <f ca="1">CountyDataFull!T116</f>
        <v>12553</v>
      </c>
      <c r="M116" s="139">
        <f ca="1">CountyDataFull!U116</f>
        <v>12731</v>
      </c>
      <c r="N116" s="139">
        <f ca="1">CountyDataFull!V116</f>
        <v>12681</v>
      </c>
      <c r="O116" s="208">
        <f ca="1">HLOOKUP(ChartsByTopic!$E$1,Intervals,ROW()-86,FALSE)</f>
        <v>36708</v>
      </c>
      <c r="P116" s="143">
        <f t="shared" ca="1" si="18"/>
        <v>0</v>
      </c>
      <c r="Q116" s="143"/>
      <c r="R116" s="216">
        <v>16</v>
      </c>
      <c r="S116" s="242">
        <f t="shared" si="19"/>
        <v>11</v>
      </c>
      <c r="T116" s="213">
        <f>ROUNDDOWN((4*($V$3-U116) + (4 - ChartsByTopic!$F$1))/4,)*4</f>
        <v>32</v>
      </c>
      <c r="U116" s="245">
        <v>2008.75</v>
      </c>
    </row>
    <row r="117" spans="1:21" x14ac:dyDescent="0.5">
      <c r="A117" s="130" t="s">
        <v>220</v>
      </c>
      <c r="B117" s="133" t="s">
        <v>551</v>
      </c>
      <c r="C117" s="129"/>
      <c r="D117" s="139">
        <f ca="1">CountyDataFull!L117</f>
        <v>2974859</v>
      </c>
      <c r="E117" s="139">
        <f ca="1">CountyDataFull!M117</f>
        <v>2911834</v>
      </c>
      <c r="F117" s="139">
        <f ca="1">CountyDataFull!N117</f>
        <v>2855496</v>
      </c>
      <c r="G117" s="139">
        <f ca="1">CountyDataFull!O117</f>
        <v>2796296</v>
      </c>
      <c r="H117" s="139">
        <f ca="1">CountyDataFull!P117</f>
        <v>2654374</v>
      </c>
      <c r="I117" s="139">
        <f ca="1">CountyDataFull!Q117</f>
        <v>2560676</v>
      </c>
      <c r="J117" s="139">
        <f ca="1">CountyDataFull!R117</f>
        <v>2526028</v>
      </c>
      <c r="K117" s="139">
        <f ca="1">CountyDataFull!S117</f>
        <v>2505391</v>
      </c>
      <c r="L117" s="139">
        <f ca="1">CountyDataFull!T117</f>
        <v>2486123</v>
      </c>
      <c r="M117" s="139">
        <f ca="1">CountyDataFull!U117</f>
        <v>2465851</v>
      </c>
      <c r="N117" s="139">
        <f ca="1">CountyDataFull!V117</f>
        <v>2459294</v>
      </c>
      <c r="O117" s="208">
        <f ca="1">HLOOKUP(ChartsByTopic!$E$1,Intervals,ROW()-86,FALSE)</f>
        <v>36708</v>
      </c>
      <c r="P117" s="143">
        <f t="shared" ca="1" si="18"/>
        <v>0</v>
      </c>
      <c r="Q117" s="143"/>
      <c r="R117" s="216">
        <v>16</v>
      </c>
      <c r="S117" s="242">
        <f t="shared" si="19"/>
        <v>11</v>
      </c>
      <c r="T117" s="213">
        <f>ROUNDDOWN((4*($V$3-U117) + (4 - ChartsByTopic!$F$1))/4,)*4</f>
        <v>32</v>
      </c>
      <c r="U117" s="245">
        <v>2008.75</v>
      </c>
    </row>
    <row r="118" spans="1:21" x14ac:dyDescent="0.5">
      <c r="A118" s="130" t="s">
        <v>363</v>
      </c>
      <c r="B118" s="133" t="s">
        <v>304</v>
      </c>
      <c r="C118" s="129"/>
      <c r="D118" s="139">
        <f ca="1">CountyDataFull!L118</f>
        <v>6.9</v>
      </c>
      <c r="E118" s="139">
        <f ca="1">CountyDataFull!M118</f>
        <v>6.9</v>
      </c>
      <c r="F118" s="139">
        <f ca="1">CountyDataFull!N118</f>
        <v>6.9</v>
      </c>
      <c r="G118" s="139">
        <f ca="1">CountyDataFull!O118</f>
        <v>6.3</v>
      </c>
      <c r="H118" s="139">
        <f ca="1">CountyDataFull!P118</f>
        <v>5.8</v>
      </c>
      <c r="I118" s="139">
        <f ca="1">CountyDataFull!Q118</f>
        <v>5.4</v>
      </c>
      <c r="J118" s="139">
        <f ca="1">CountyDataFull!R118</f>
        <v>5.4</v>
      </c>
      <c r="K118" s="139">
        <f ca="1">CountyDataFull!S118</f>
        <v>5.4</v>
      </c>
      <c r="L118" s="139">
        <f ca="1">CountyDataFull!T118</f>
        <v>5.7</v>
      </c>
      <c r="M118" s="139">
        <f ca="1">CountyDataFull!U118</f>
        <v>6</v>
      </c>
      <c r="N118" s="139">
        <f ca="1">CountyDataFull!V118</f>
        <v>6</v>
      </c>
      <c r="O118" s="208">
        <f ca="1">HLOOKUP(ChartsByTopic!$E$1,Intervals,ROW()-86,FALSE)</f>
        <v>36708</v>
      </c>
      <c r="P118" s="143">
        <f t="shared" ca="1" si="18"/>
        <v>0</v>
      </c>
      <c r="Q118" s="143"/>
      <c r="R118" s="216">
        <v>16</v>
      </c>
      <c r="S118" s="242">
        <f t="shared" si="19"/>
        <v>11</v>
      </c>
      <c r="T118" s="213">
        <f>ROUNDDOWN((4*($V$3-U118) + (4 - ChartsByTopic!$F$1))/4,)*4</f>
        <v>32</v>
      </c>
      <c r="U118" s="245">
        <v>2008.75</v>
      </c>
    </row>
    <row r="119" spans="1:21" x14ac:dyDescent="0.5">
      <c r="A119" s="130" t="s">
        <v>363</v>
      </c>
      <c r="B119" s="133" t="s">
        <v>301</v>
      </c>
      <c r="C119" s="129"/>
      <c r="D119" s="139">
        <f ca="1">CountyDataFull!L119</f>
        <v>31771</v>
      </c>
      <c r="E119" s="139">
        <f ca="1">CountyDataFull!M119</f>
        <v>32071</v>
      </c>
      <c r="F119" s="139">
        <f ca="1">CountyDataFull!N119</f>
        <v>32642</v>
      </c>
      <c r="G119" s="139">
        <f ca="1">CountyDataFull!O119</f>
        <v>29960</v>
      </c>
      <c r="H119" s="139">
        <f ca="1">CountyDataFull!P119</f>
        <v>27527</v>
      </c>
      <c r="I119" s="139">
        <f ca="1">CountyDataFull!Q119</f>
        <v>25651</v>
      </c>
      <c r="J119" s="139">
        <f ca="1">CountyDataFull!R119</f>
        <v>25500</v>
      </c>
      <c r="K119" s="139">
        <f ca="1">CountyDataFull!S119</f>
        <v>25296</v>
      </c>
      <c r="L119" s="139">
        <f ca="1">CountyDataFull!T119</f>
        <v>26739</v>
      </c>
      <c r="M119" s="139">
        <f ca="1">CountyDataFull!U119</f>
        <v>28170</v>
      </c>
      <c r="N119" s="139">
        <f ca="1">CountyDataFull!V119</f>
        <v>28058</v>
      </c>
      <c r="O119" s="208">
        <f ca="1">HLOOKUP(ChartsByTopic!$E$1,Intervals,ROW()-86,FALSE)</f>
        <v>36708</v>
      </c>
      <c r="P119" s="143">
        <f t="shared" ca="1" si="18"/>
        <v>0</v>
      </c>
      <c r="Q119" s="143"/>
      <c r="R119" s="216">
        <v>16</v>
      </c>
      <c r="S119" s="242">
        <f t="shared" si="19"/>
        <v>11</v>
      </c>
      <c r="T119" s="213">
        <f>ROUNDDOWN((4*($V$3-U119) + (4 - ChartsByTopic!$F$1))/4,)*4</f>
        <v>32</v>
      </c>
      <c r="U119" s="245">
        <v>2008.75</v>
      </c>
    </row>
    <row r="120" spans="1:21" x14ac:dyDescent="0.5">
      <c r="A120" s="130" t="s">
        <v>363</v>
      </c>
      <c r="B120" s="133" t="s">
        <v>551</v>
      </c>
      <c r="C120" s="129"/>
      <c r="D120" s="139">
        <f ca="1">CountyDataFull!L120</f>
        <v>4598698</v>
      </c>
      <c r="E120" s="139">
        <f ca="1">CountyDataFull!M120</f>
        <v>4658641</v>
      </c>
      <c r="F120" s="139">
        <f ca="1">CountyDataFull!N120</f>
        <v>4711232</v>
      </c>
      <c r="G120" s="139">
        <f ca="1">CountyDataFull!O120</f>
        <v>4748172</v>
      </c>
      <c r="H120" s="139">
        <f ca="1">CountyDataFull!P120</f>
        <v>4718325</v>
      </c>
      <c r="I120" s="139">
        <f ca="1">CountyDataFull!Q120</f>
        <v>4747973</v>
      </c>
      <c r="J120" s="139">
        <f ca="1">CountyDataFull!R120</f>
        <v>4722627</v>
      </c>
      <c r="K120" s="139">
        <f ca="1">CountyDataFull!S120</f>
        <v>4697887</v>
      </c>
      <c r="L120" s="139">
        <f ca="1">CountyDataFull!T120</f>
        <v>4669624</v>
      </c>
      <c r="M120" s="139">
        <f ca="1">CountyDataFull!U120</f>
        <v>4675027</v>
      </c>
      <c r="N120" s="139">
        <f ca="1">CountyDataFull!V120</f>
        <v>4675761</v>
      </c>
      <c r="O120" s="208">
        <f ca="1">HLOOKUP(ChartsByTopic!$E$1,Intervals,ROW()-86,FALSE)</f>
        <v>36708</v>
      </c>
      <c r="P120" s="143">
        <f t="shared" ca="1" si="18"/>
        <v>0</v>
      </c>
      <c r="Q120" s="143"/>
      <c r="R120" s="216">
        <v>16</v>
      </c>
      <c r="S120" s="242">
        <f t="shared" si="19"/>
        <v>11</v>
      </c>
      <c r="T120" s="213">
        <f>ROUNDDOWN((4*($V$3-U120) + (4 - ChartsByTopic!$F$1))/4,)*4</f>
        <v>32</v>
      </c>
      <c r="U120" s="245">
        <v>2008.75</v>
      </c>
    </row>
    <row r="121" spans="1:21" x14ac:dyDescent="0.5">
      <c r="A121" s="130" t="s">
        <v>218</v>
      </c>
      <c r="B121" s="133" t="s">
        <v>304</v>
      </c>
      <c r="C121" s="129"/>
      <c r="D121" s="139">
        <f ca="1">CountyDataFull!L121</f>
        <v>1.7</v>
      </c>
      <c r="E121" s="139">
        <f ca="1">CountyDataFull!M121</f>
        <v>1.7</v>
      </c>
      <c r="F121" s="139">
        <f ca="1">CountyDataFull!N121</f>
        <v>1.7</v>
      </c>
      <c r="G121" s="139">
        <f ca="1">CountyDataFull!O121</f>
        <v>1.7</v>
      </c>
      <c r="H121" s="139">
        <f ca="1">CountyDataFull!P121</f>
        <v>1.6</v>
      </c>
      <c r="I121" s="139">
        <f ca="1">CountyDataFull!Q121</f>
        <v>1.4</v>
      </c>
      <c r="J121" s="139">
        <f ca="1">CountyDataFull!R121</f>
        <v>1.3</v>
      </c>
      <c r="K121" s="139">
        <f ca="1">CountyDataFull!S121</f>
        <v>1.2</v>
      </c>
      <c r="L121" s="139">
        <f ca="1">CountyDataFull!T121</f>
        <v>1.2</v>
      </c>
      <c r="M121" s="139">
        <f ca="1">CountyDataFull!U121</f>
        <v>1.2</v>
      </c>
      <c r="N121" s="139">
        <f ca="1">CountyDataFull!V121</f>
        <v>1.1000000000000001</v>
      </c>
      <c r="O121" s="208">
        <f ca="1">HLOOKUP(ChartsByTopic!$E$1,Intervals,ROW()-86,FALSE)</f>
        <v>36708</v>
      </c>
      <c r="P121" s="143">
        <f t="shared" ca="1" si="18"/>
        <v>0</v>
      </c>
      <c r="Q121" s="143"/>
      <c r="R121" s="216">
        <v>16</v>
      </c>
      <c r="S121" s="242">
        <f t="shared" si="19"/>
        <v>11</v>
      </c>
      <c r="T121" s="213">
        <f>ROUNDDOWN((4*($V$3-U121) + (4 - ChartsByTopic!$F$1))/4,)*4</f>
        <v>32</v>
      </c>
      <c r="U121" s="245">
        <v>2008.75</v>
      </c>
    </row>
    <row r="122" spans="1:21" x14ac:dyDescent="0.5">
      <c r="A122" s="130" t="s">
        <v>218</v>
      </c>
      <c r="B122" s="133" t="s">
        <v>301</v>
      </c>
      <c r="C122" s="129"/>
      <c r="D122" s="139">
        <f ca="1">CountyDataFull!L122</f>
        <v>1671</v>
      </c>
      <c r="E122" s="139">
        <f ca="1">CountyDataFull!M122</f>
        <v>1675</v>
      </c>
      <c r="F122" s="139">
        <f ca="1">CountyDataFull!N122</f>
        <v>1702</v>
      </c>
      <c r="G122" s="139">
        <f ca="1">CountyDataFull!O122</f>
        <v>1643</v>
      </c>
      <c r="H122" s="139">
        <f ca="1">CountyDataFull!P122</f>
        <v>1510</v>
      </c>
      <c r="I122" s="139">
        <f ca="1">CountyDataFull!Q122</f>
        <v>1366</v>
      </c>
      <c r="J122" s="139">
        <f ca="1">CountyDataFull!R122</f>
        <v>1267</v>
      </c>
      <c r="K122" s="139">
        <f ca="1">CountyDataFull!S122</f>
        <v>1240</v>
      </c>
      <c r="L122" s="139">
        <f ca="1">CountyDataFull!T122</f>
        <v>1218</v>
      </c>
      <c r="M122" s="139">
        <f ca="1">CountyDataFull!U122</f>
        <v>1178</v>
      </c>
      <c r="N122" s="139">
        <f ca="1">CountyDataFull!V122</f>
        <v>1100</v>
      </c>
      <c r="O122" s="208">
        <f ca="1">HLOOKUP(ChartsByTopic!$E$1,Intervals,ROW()-86,FALSE)</f>
        <v>36708</v>
      </c>
      <c r="P122" s="143">
        <f t="shared" ca="1" si="18"/>
        <v>0</v>
      </c>
      <c r="Q122" s="143"/>
      <c r="R122" s="216">
        <v>16</v>
      </c>
      <c r="S122" s="242">
        <f t="shared" si="19"/>
        <v>11</v>
      </c>
      <c r="T122" s="213">
        <f>ROUNDDOWN((4*($V$3-U122) + (4 - ChartsByTopic!$F$1))/4,)*4</f>
        <v>32</v>
      </c>
      <c r="U122" s="245">
        <v>2008.75</v>
      </c>
    </row>
    <row r="123" spans="1:21" x14ac:dyDescent="0.5">
      <c r="A123" s="130" t="s">
        <v>218</v>
      </c>
      <c r="B123" s="133" t="s">
        <v>551</v>
      </c>
      <c r="C123" s="129"/>
      <c r="D123" s="139">
        <f ca="1">CountyDataFull!L123</f>
        <v>980526</v>
      </c>
      <c r="E123" s="139">
        <f ca="1">CountyDataFull!M123</f>
        <v>983849</v>
      </c>
      <c r="F123" s="139">
        <f ca="1">CountyDataFull!N123</f>
        <v>987544</v>
      </c>
      <c r="G123" s="139">
        <f ca="1">CountyDataFull!O123</f>
        <v>989273</v>
      </c>
      <c r="H123" s="139">
        <f ca="1">CountyDataFull!P123</f>
        <v>965249</v>
      </c>
      <c r="I123" s="139">
        <f ca="1">CountyDataFull!Q123</f>
        <v>1006311</v>
      </c>
      <c r="J123" s="139">
        <f ca="1">CountyDataFull!R123</f>
        <v>1001196</v>
      </c>
      <c r="K123" s="139">
        <f ca="1">CountyDataFull!S123</f>
        <v>999957</v>
      </c>
      <c r="L123" s="139">
        <f ca="1">CountyDataFull!T123</f>
        <v>1008249</v>
      </c>
      <c r="M123" s="139">
        <f ca="1">CountyDataFull!U123</f>
        <v>1017657</v>
      </c>
      <c r="N123" s="139">
        <f ca="1">CountyDataFull!V123</f>
        <v>1026960</v>
      </c>
      <c r="O123" s="208">
        <f ca="1">HLOOKUP(ChartsByTopic!$E$1,Intervals,ROW()-86,FALSE)</f>
        <v>36708</v>
      </c>
      <c r="P123" s="143">
        <f t="shared" ca="1" si="18"/>
        <v>0</v>
      </c>
      <c r="Q123" s="143"/>
      <c r="R123" s="216">
        <v>16</v>
      </c>
      <c r="S123" s="242">
        <f t="shared" si="19"/>
        <v>11</v>
      </c>
      <c r="T123" s="213">
        <f>ROUNDDOWN((4*($V$3-U123) + (4 - ChartsByTopic!$F$1))/4,)*4</f>
        <v>32</v>
      </c>
      <c r="U123" s="245">
        <v>2008.75</v>
      </c>
    </row>
    <row r="124" spans="1:21" x14ac:dyDescent="0.5">
      <c r="A124" s="130" t="s">
        <v>217</v>
      </c>
      <c r="B124" s="133" t="s">
        <v>304</v>
      </c>
      <c r="C124" s="129"/>
      <c r="D124" s="139">
        <f ca="1">CountyDataFull!L124</f>
        <v>22.4</v>
      </c>
      <c r="E124" s="139">
        <f ca="1">CountyDataFull!M124</f>
        <v>24.2</v>
      </c>
      <c r="F124" s="139">
        <f ca="1">CountyDataFull!N124</f>
        <v>23.9</v>
      </c>
      <c r="G124" s="139">
        <f ca="1">CountyDataFull!O124</f>
        <v>22</v>
      </c>
      <c r="H124" s="139">
        <f ca="1">CountyDataFull!P124</f>
        <v>19.8</v>
      </c>
      <c r="I124" s="139">
        <f ca="1">CountyDataFull!Q124</f>
        <v>20.5</v>
      </c>
      <c r="J124" s="139">
        <f ca="1">CountyDataFull!R124</f>
        <v>21.6</v>
      </c>
      <c r="K124" s="139">
        <f ca="1">CountyDataFull!S124</f>
        <v>21.7</v>
      </c>
      <c r="L124" s="139">
        <f ca="1">CountyDataFull!T124</f>
        <v>22.6</v>
      </c>
      <c r="M124" s="139">
        <f ca="1">CountyDataFull!U124</f>
        <v>22</v>
      </c>
      <c r="N124" s="139">
        <f ca="1">CountyDataFull!V124</f>
        <v>23.1</v>
      </c>
      <c r="O124" s="208">
        <f ca="1">HLOOKUP(ChartsByTopic!$E$1,Intervals,ROW()-86,FALSE)</f>
        <v>36708</v>
      </c>
      <c r="P124" s="143">
        <f t="shared" ca="1" si="18"/>
        <v>0</v>
      </c>
      <c r="Q124" s="143"/>
      <c r="R124" s="216">
        <v>16</v>
      </c>
      <c r="S124" s="242">
        <f t="shared" si="19"/>
        <v>11</v>
      </c>
      <c r="T124" s="213">
        <f>ROUNDDOWN((4*($V$3-U124) + (4 - ChartsByTopic!$F$1))/4,)*4</f>
        <v>32</v>
      </c>
      <c r="U124" s="245">
        <v>2008.75</v>
      </c>
    </row>
    <row r="125" spans="1:21" x14ac:dyDescent="0.5">
      <c r="A125" s="130" t="s">
        <v>217</v>
      </c>
      <c r="B125" s="133" t="s">
        <v>301</v>
      </c>
      <c r="C125" s="129"/>
      <c r="D125" s="139">
        <f ca="1">CountyDataFull!L125</f>
        <v>936</v>
      </c>
      <c r="E125" s="139">
        <f ca="1">CountyDataFull!M125</f>
        <v>991</v>
      </c>
      <c r="F125" s="139">
        <f ca="1">CountyDataFull!N125</f>
        <v>966</v>
      </c>
      <c r="G125" s="139">
        <f ca="1">CountyDataFull!O125</f>
        <v>883</v>
      </c>
      <c r="H125" s="139">
        <f ca="1">CountyDataFull!P125</f>
        <v>775</v>
      </c>
      <c r="I125" s="139">
        <f ca="1">CountyDataFull!Q125</f>
        <v>778</v>
      </c>
      <c r="J125" s="139">
        <f ca="1">CountyDataFull!R125</f>
        <v>802</v>
      </c>
      <c r="K125" s="139">
        <f ca="1">CountyDataFull!S125</f>
        <v>789</v>
      </c>
      <c r="L125" s="139">
        <f ca="1">CountyDataFull!T125</f>
        <v>806</v>
      </c>
      <c r="M125" s="139">
        <f ca="1">CountyDataFull!U125</f>
        <v>772</v>
      </c>
      <c r="N125" s="139">
        <f ca="1">CountyDataFull!V125</f>
        <v>800</v>
      </c>
      <c r="O125" s="208">
        <f ca="1">HLOOKUP(ChartsByTopic!$E$1,Intervals,ROW()-86,FALSE)</f>
        <v>36708</v>
      </c>
      <c r="P125" s="143">
        <f t="shared" ca="1" si="18"/>
        <v>0</v>
      </c>
      <c r="Q125" s="143"/>
      <c r="R125" s="216">
        <v>16</v>
      </c>
      <c r="S125" s="242">
        <f t="shared" si="19"/>
        <v>11</v>
      </c>
      <c r="T125" s="213">
        <f>ROUNDDOWN((4*($V$3-U125) + (4 - ChartsByTopic!$F$1))/4,)*4</f>
        <v>32</v>
      </c>
      <c r="U125" s="245">
        <v>2008.75</v>
      </c>
    </row>
    <row r="126" spans="1:21" x14ac:dyDescent="0.5">
      <c r="A126" s="130" t="s">
        <v>217</v>
      </c>
      <c r="B126" s="133" t="s">
        <v>551</v>
      </c>
      <c r="C126" s="129"/>
      <c r="D126" s="153">
        <f ca="1">CountyDataFull!L126</f>
        <v>41780</v>
      </c>
      <c r="E126" s="153">
        <f ca="1">CountyDataFull!M126</f>
        <v>40917</v>
      </c>
      <c r="F126" s="153">
        <f ca="1">CountyDataFull!N126</f>
        <v>40437</v>
      </c>
      <c r="G126" s="153">
        <f ca="1">CountyDataFull!O126</f>
        <v>40154</v>
      </c>
      <c r="H126" s="153">
        <f ca="1">CountyDataFull!P126</f>
        <v>39093</v>
      </c>
      <c r="I126" s="153">
        <f ca="1">CountyDataFull!Q126</f>
        <v>37975</v>
      </c>
      <c r="J126" s="153">
        <f ca="1">CountyDataFull!R126</f>
        <v>37148</v>
      </c>
      <c r="K126" s="153">
        <f ca="1">CountyDataFull!S126</f>
        <v>36289</v>
      </c>
      <c r="L126" s="153">
        <f ca="1">CountyDataFull!T126</f>
        <v>35620</v>
      </c>
      <c r="M126" s="153">
        <f ca="1">CountyDataFull!U126</f>
        <v>35119</v>
      </c>
      <c r="N126" s="153">
        <f ca="1">CountyDataFull!V126</f>
        <v>34626</v>
      </c>
      <c r="O126" s="208">
        <f ca="1">HLOOKUP(ChartsByTopic!$E$1,Intervals,ROW()-86,FALSE)</f>
        <v>36708</v>
      </c>
      <c r="P126" s="143">
        <f t="shared" ca="1" si="18"/>
        <v>0</v>
      </c>
      <c r="Q126" s="143"/>
      <c r="R126" s="216">
        <v>16</v>
      </c>
      <c r="S126" s="242">
        <f t="shared" si="19"/>
        <v>11</v>
      </c>
      <c r="T126" s="213">
        <f>ROUNDDOWN((4*($V$3-U126) + (4 - ChartsByTopic!$F$1))/4,)*4</f>
        <v>32</v>
      </c>
      <c r="U126" s="245">
        <v>2008.75</v>
      </c>
    </row>
    <row r="127" spans="1:21" x14ac:dyDescent="0.5">
      <c r="A127" s="149" t="s">
        <v>125</v>
      </c>
      <c r="B127" s="146" t="s">
        <v>304</v>
      </c>
      <c r="C127" s="147"/>
      <c r="D127" s="139">
        <f ca="1">CountyDataFull!G127</f>
        <v>8.3000000000000007</v>
      </c>
      <c r="E127" s="139">
        <f ca="1">CountyDataFull!H127</f>
        <v>14.3</v>
      </c>
      <c r="F127" s="139">
        <f ca="1">CountyDataFull!I127</f>
        <v>31</v>
      </c>
      <c r="G127" s="139">
        <f ca="1">CountyDataFull!J127</f>
        <v>44.6</v>
      </c>
      <c r="H127" s="139">
        <f ca="1">CountyDataFull!K127</f>
        <v>50.2</v>
      </c>
      <c r="I127" s="139">
        <f ca="1">CountyDataFull!L127</f>
        <v>51.3</v>
      </c>
      <c r="J127" s="139">
        <f ca="1">CountyDataFull!M127</f>
        <v>51.7</v>
      </c>
      <c r="K127" s="139" t="e">
        <f ca="1">CountyDataFull!N127</f>
        <v>#REF!</v>
      </c>
      <c r="L127" s="139" t="e">
        <f ca="1">CountyDataFull!O127</f>
        <v>#REF!</v>
      </c>
      <c r="M127" s="139" t="e">
        <f ca="1">CountyDataFull!P127</f>
        <v>#REF!</v>
      </c>
      <c r="N127" s="140" t="e">
        <f ca="1">CountyDataFull!Q127</f>
        <v>#REF!</v>
      </c>
      <c r="O127" s="208"/>
      <c r="P127" s="143"/>
      <c r="Q127" s="143"/>
      <c r="R127" s="216">
        <v>7</v>
      </c>
      <c r="S127" s="242">
        <f t="shared" si="19"/>
        <v>7</v>
      </c>
      <c r="T127" s="213">
        <f>ROUNDDOWN((4*($V$3-U127) + (4 - ChartsByTopic!$F$1))/4,)*4</f>
        <v>32</v>
      </c>
      <c r="U127" s="245">
        <v>2008.75</v>
      </c>
    </row>
    <row r="128" spans="1:21" x14ac:dyDescent="0.5">
      <c r="A128" s="130" t="s">
        <v>125</v>
      </c>
      <c r="B128" s="133" t="s">
        <v>551</v>
      </c>
      <c r="C128" s="129"/>
      <c r="D128" s="139">
        <f ca="1">CountyDataFull!G128</f>
        <v>11268</v>
      </c>
      <c r="E128" s="139">
        <f ca="1">CountyDataFull!H128</f>
        <v>3973</v>
      </c>
      <c r="F128" s="139">
        <f ca="1">CountyDataFull!I128</f>
        <v>0.35299999999999998</v>
      </c>
      <c r="G128" s="139" t="e">
        <f ca="1">CountyDataFull!J128</f>
        <v>#REF!</v>
      </c>
      <c r="H128" s="139" t="e">
        <f ca="1">CountyDataFull!K128</f>
        <v>#REF!</v>
      </c>
      <c r="I128" s="139" t="e">
        <f ca="1">CountyDataFull!L128</f>
        <v>#REF!</v>
      </c>
      <c r="J128" s="139" t="e">
        <f ca="1">CountyDataFull!M128</f>
        <v>#REF!</v>
      </c>
      <c r="K128" s="139" t="e">
        <f ca="1">CountyDataFull!N128</f>
        <v>#REF!</v>
      </c>
      <c r="L128" s="139" t="e">
        <f ca="1">CountyDataFull!O128</f>
        <v>#REF!</v>
      </c>
      <c r="M128" s="139" t="e">
        <f ca="1">CountyDataFull!P128</f>
        <v>#REF!</v>
      </c>
      <c r="N128" s="140" t="e">
        <f ca="1">CountyDataFull!Q128</f>
        <v>#REF!</v>
      </c>
      <c r="O128" s="208"/>
      <c r="P128" s="143"/>
      <c r="Q128" s="143"/>
      <c r="R128" s="216">
        <v>1</v>
      </c>
      <c r="S128" s="242">
        <f t="shared" si="19"/>
        <v>1</v>
      </c>
      <c r="T128" s="213">
        <f>ROUNDDOWN((4*($V$3-U128) + (4 - ChartsByTopic!$F$1))/4,)*4</f>
        <v>32</v>
      </c>
      <c r="U128" s="245">
        <v>2008.75</v>
      </c>
    </row>
    <row r="129" spans="1:21" x14ac:dyDescent="0.5">
      <c r="A129" s="130" t="s">
        <v>126</v>
      </c>
      <c r="B129" s="133" t="s">
        <v>304</v>
      </c>
      <c r="C129" s="129"/>
      <c r="D129" s="139">
        <f ca="1">CountyDataFull!G129</f>
        <v>0</v>
      </c>
      <c r="E129" s="139">
        <f ca="1">CountyDataFull!H129</f>
        <v>0.1</v>
      </c>
      <c r="F129" s="139">
        <f ca="1">CountyDataFull!I129</f>
        <v>0.6</v>
      </c>
      <c r="G129" s="139">
        <f ca="1">CountyDataFull!J129</f>
        <v>2.7</v>
      </c>
      <c r="H129" s="139">
        <f ca="1">CountyDataFull!K129</f>
        <v>6.8</v>
      </c>
      <c r="I129" s="139">
        <f ca="1">CountyDataFull!L129</f>
        <v>12</v>
      </c>
      <c r="J129" s="139">
        <f ca="1">CountyDataFull!M129</f>
        <v>16.399999999999999</v>
      </c>
      <c r="K129" s="139" t="e">
        <f ca="1">CountyDataFull!N129</f>
        <v>#REF!</v>
      </c>
      <c r="L129" s="139" t="e">
        <f ca="1">CountyDataFull!O129</f>
        <v>#REF!</v>
      </c>
      <c r="M129" s="139" t="e">
        <f ca="1">CountyDataFull!P129</f>
        <v>#REF!</v>
      </c>
      <c r="N129" s="140" t="e">
        <f ca="1">CountyDataFull!Q129</f>
        <v>#REF!</v>
      </c>
      <c r="O129" s="208"/>
      <c r="P129" s="143"/>
      <c r="Q129" s="143"/>
      <c r="R129" s="216">
        <v>7</v>
      </c>
      <c r="S129" s="242">
        <f t="shared" si="19"/>
        <v>7</v>
      </c>
      <c r="T129" s="213">
        <f>ROUNDDOWN((4*($V$3-U129) + (4 - ChartsByTopic!$F$1))/4,)*4</f>
        <v>32</v>
      </c>
      <c r="U129" s="245">
        <v>2008.75</v>
      </c>
    </row>
    <row r="130" spans="1:21" x14ac:dyDescent="0.5">
      <c r="A130" s="130" t="s">
        <v>127</v>
      </c>
      <c r="B130" s="133" t="s">
        <v>304</v>
      </c>
      <c r="C130" s="128"/>
      <c r="D130" s="139">
        <f ca="1">CountyDataFull!G130</f>
        <v>0.4</v>
      </c>
      <c r="E130" s="139">
        <f ca="1">CountyDataFull!H130</f>
        <v>0.8</v>
      </c>
      <c r="F130" s="139">
        <f ca="1">CountyDataFull!I130</f>
        <v>3.6</v>
      </c>
      <c r="G130" s="139">
        <f ca="1">CountyDataFull!J130</f>
        <v>7.7</v>
      </c>
      <c r="H130" s="139">
        <f ca="1">CountyDataFull!K130</f>
        <v>13.3</v>
      </c>
      <c r="I130" s="139">
        <f ca="1">CountyDataFull!L130</f>
        <v>16.7</v>
      </c>
      <c r="J130" s="139">
        <f ca="1">CountyDataFull!M130</f>
        <v>18.5</v>
      </c>
      <c r="K130" s="139" t="e">
        <f ca="1">CountyDataFull!N130</f>
        <v>#REF!</v>
      </c>
      <c r="L130" s="139" t="e">
        <f ca="1">CountyDataFull!O130</f>
        <v>#REF!</v>
      </c>
      <c r="M130" s="139" t="e">
        <f ca="1">CountyDataFull!P130</f>
        <v>#REF!</v>
      </c>
      <c r="N130" s="140" t="e">
        <f ca="1">CountyDataFull!Q130</f>
        <v>#REF!</v>
      </c>
      <c r="O130" s="208"/>
      <c r="P130" s="143"/>
      <c r="Q130" s="143"/>
      <c r="R130" s="216">
        <v>7</v>
      </c>
      <c r="S130" s="242">
        <f t="shared" si="19"/>
        <v>7</v>
      </c>
      <c r="T130" s="213">
        <f>ROUNDDOWN((4*($V$3-U130) + (4 - ChartsByTopic!$F$1))/4,)*4</f>
        <v>32</v>
      </c>
      <c r="U130" s="245">
        <v>2008.75</v>
      </c>
    </row>
    <row r="131" spans="1:21" x14ac:dyDescent="0.5">
      <c r="A131" s="130" t="s">
        <v>128</v>
      </c>
      <c r="B131" s="133" t="s">
        <v>304</v>
      </c>
      <c r="C131" s="128"/>
      <c r="D131" s="139">
        <f ca="1">CountyDataFull!G131</f>
        <v>0</v>
      </c>
      <c r="E131" s="139">
        <f ca="1">CountyDataFull!H131</f>
        <v>0.1</v>
      </c>
      <c r="F131" s="139">
        <f ca="1">CountyDataFull!I131</f>
        <v>0.2</v>
      </c>
      <c r="G131" s="139">
        <f ca="1">CountyDataFull!J131</f>
        <v>0.3</v>
      </c>
      <c r="H131" s="139">
        <f ca="1">CountyDataFull!K131</f>
        <v>0.4</v>
      </c>
      <c r="I131" s="139">
        <f ca="1">CountyDataFull!L131</f>
        <v>0.5</v>
      </c>
      <c r="J131" s="139">
        <f ca="1">CountyDataFull!M131</f>
        <v>0.6</v>
      </c>
      <c r="K131" s="139" t="e">
        <f ca="1">CountyDataFull!N131</f>
        <v>#REF!</v>
      </c>
      <c r="L131" s="139" t="e">
        <f ca="1">CountyDataFull!O131</f>
        <v>#REF!</v>
      </c>
      <c r="M131" s="139" t="e">
        <f ca="1">CountyDataFull!P131</f>
        <v>#REF!</v>
      </c>
      <c r="N131" s="140" t="e">
        <f ca="1">CountyDataFull!Q131</f>
        <v>#REF!</v>
      </c>
      <c r="O131" s="208"/>
      <c r="P131" s="143"/>
      <c r="Q131" s="143"/>
      <c r="R131" s="216">
        <v>7</v>
      </c>
      <c r="S131" s="242">
        <f t="shared" si="19"/>
        <v>7</v>
      </c>
      <c r="T131" s="213">
        <f>ROUNDDOWN((4*($V$3-U131) + (4 - ChartsByTopic!$F$1))/4,)*4</f>
        <v>32</v>
      </c>
      <c r="U131" s="245">
        <v>2008.75</v>
      </c>
    </row>
    <row r="132" spans="1:21" x14ac:dyDescent="0.5">
      <c r="A132" s="130" t="s">
        <v>129</v>
      </c>
      <c r="B132" s="133" t="s">
        <v>304</v>
      </c>
      <c r="C132" s="128"/>
      <c r="D132" s="139">
        <f ca="1">CountyDataFull!G132</f>
        <v>0.1</v>
      </c>
      <c r="E132" s="139">
        <f ca="1">CountyDataFull!H132</f>
        <v>0.2</v>
      </c>
      <c r="F132" s="139">
        <f ca="1">CountyDataFull!I132</f>
        <v>0.3</v>
      </c>
      <c r="G132" s="139">
        <f ca="1">CountyDataFull!J132</f>
        <v>0.4</v>
      </c>
      <c r="H132" s="139">
        <f ca="1">CountyDataFull!K132</f>
        <v>0.4</v>
      </c>
      <c r="I132" s="139">
        <f ca="1">CountyDataFull!L132</f>
        <v>0.5</v>
      </c>
      <c r="J132" s="139">
        <f ca="1">CountyDataFull!M132</f>
        <v>0.6</v>
      </c>
      <c r="K132" s="139" t="e">
        <f ca="1">CountyDataFull!N132</f>
        <v>#REF!</v>
      </c>
      <c r="L132" s="139" t="e">
        <f ca="1">CountyDataFull!O132</f>
        <v>#REF!</v>
      </c>
      <c r="M132" s="139" t="e">
        <f ca="1">CountyDataFull!P132</f>
        <v>#REF!</v>
      </c>
      <c r="N132" s="140" t="e">
        <f ca="1">CountyDataFull!Q132</f>
        <v>#REF!</v>
      </c>
      <c r="O132" s="208"/>
      <c r="P132" s="143"/>
      <c r="Q132" s="143"/>
      <c r="R132" s="216">
        <v>7</v>
      </c>
      <c r="S132" s="242">
        <f t="shared" si="19"/>
        <v>7</v>
      </c>
      <c r="T132" s="213">
        <f>ROUNDDOWN((4*($V$3-U132) + (4 - ChartsByTopic!$F$1))/4,)*4</f>
        <v>32</v>
      </c>
      <c r="U132" s="245">
        <v>2008.75</v>
      </c>
    </row>
    <row r="133" spans="1:21" x14ac:dyDescent="0.5">
      <c r="A133" s="130" t="s">
        <v>130</v>
      </c>
      <c r="B133" s="133" t="s">
        <v>304</v>
      </c>
      <c r="C133" s="128"/>
      <c r="D133" s="139">
        <f ca="1">CountyDataFull!G133</f>
        <v>91.1</v>
      </c>
      <c r="E133" s="139">
        <f ca="1">CountyDataFull!H133</f>
        <v>84.4</v>
      </c>
      <c r="F133" s="139">
        <f ca="1">CountyDataFull!I133</f>
        <v>64.3</v>
      </c>
      <c r="G133" s="139">
        <f ca="1">CountyDataFull!J133</f>
        <v>44.3</v>
      </c>
      <c r="H133" s="139">
        <f ca="1">CountyDataFull!K133</f>
        <v>28.9</v>
      </c>
      <c r="I133" s="139">
        <f ca="1">CountyDataFull!L133</f>
        <v>18.899999999999999</v>
      </c>
      <c r="J133" s="139">
        <f ca="1">CountyDataFull!M133</f>
        <v>12.3</v>
      </c>
      <c r="K133" s="139" t="e">
        <f ca="1">CountyDataFull!N133</f>
        <v>#REF!</v>
      </c>
      <c r="L133" s="139" t="e">
        <f ca="1">CountyDataFull!O133</f>
        <v>#REF!</v>
      </c>
      <c r="M133" s="139" t="e">
        <f ca="1">CountyDataFull!P133</f>
        <v>#REF!</v>
      </c>
      <c r="N133" s="140" t="e">
        <f ca="1">CountyDataFull!Q133</f>
        <v>#REF!</v>
      </c>
      <c r="O133" s="208"/>
      <c r="P133" s="143"/>
      <c r="Q133" s="143"/>
      <c r="R133" s="216">
        <v>7</v>
      </c>
      <c r="S133" s="242">
        <f t="shared" si="19"/>
        <v>7</v>
      </c>
      <c r="T133" s="213">
        <f>ROUNDDOWN((4*($V$3-U133) + (4 - ChartsByTopic!$F$1))/4,)*4</f>
        <v>32</v>
      </c>
      <c r="U133" s="245">
        <v>2008.75</v>
      </c>
    </row>
    <row r="134" spans="1:21" x14ac:dyDescent="0.5">
      <c r="A134" s="130" t="s">
        <v>131</v>
      </c>
      <c r="B134" s="133" t="s">
        <v>304</v>
      </c>
      <c r="C134" s="128"/>
      <c r="D134" s="139">
        <f ca="1">CountyDataFull!G134</f>
        <v>17.3</v>
      </c>
      <c r="E134" s="139">
        <f ca="1">CountyDataFull!H134</f>
        <v>23.6</v>
      </c>
      <c r="F134" s="139">
        <f ca="1">CountyDataFull!I134</f>
        <v>38</v>
      </c>
      <c r="G134" s="139">
        <f ca="1">CountyDataFull!J134</f>
        <v>49.7</v>
      </c>
      <c r="H134" s="139">
        <f ca="1">CountyDataFull!K134</f>
        <v>55</v>
      </c>
      <c r="I134" s="139">
        <f ca="1">CountyDataFull!L134</f>
        <v>56.1</v>
      </c>
      <c r="J134" s="139">
        <f ca="1">CountyDataFull!M134</f>
        <v>56.8</v>
      </c>
      <c r="K134" s="139" t="e">
        <f ca="1">CountyDataFull!N134</f>
        <v>#REF!</v>
      </c>
      <c r="L134" s="139" t="e">
        <f ca="1">CountyDataFull!O134</f>
        <v>#REF!</v>
      </c>
      <c r="M134" s="139" t="e">
        <f ca="1">CountyDataFull!P134</f>
        <v>#REF!</v>
      </c>
      <c r="N134" s="140" t="e">
        <f ca="1">CountyDataFull!Q134</f>
        <v>#REF!</v>
      </c>
      <c r="O134" s="208"/>
      <c r="P134" s="143"/>
      <c r="Q134" s="143"/>
      <c r="R134" s="216">
        <v>7</v>
      </c>
      <c r="S134" s="242">
        <f t="shared" si="19"/>
        <v>7</v>
      </c>
      <c r="T134" s="213">
        <f>ROUNDDOWN((4*($V$3-U134) + (4 - ChartsByTopic!$F$1))/4,)*4</f>
        <v>32</v>
      </c>
      <c r="U134" s="245">
        <v>2008.75</v>
      </c>
    </row>
    <row r="135" spans="1:21" x14ac:dyDescent="0.5">
      <c r="A135" s="130" t="s">
        <v>131</v>
      </c>
      <c r="B135" s="133" t="s">
        <v>551</v>
      </c>
      <c r="C135" s="128"/>
      <c r="D135" s="139">
        <f ca="1">CountyDataFull!G135</f>
        <v>15472</v>
      </c>
      <c r="E135" s="139">
        <f ca="1">CountyDataFull!H135</f>
        <v>6272</v>
      </c>
      <c r="F135" s="139">
        <f ca="1">CountyDataFull!I135</f>
        <v>0.40500000000000003</v>
      </c>
      <c r="G135" s="139" t="e">
        <f ca="1">CountyDataFull!J135</f>
        <v>#REF!</v>
      </c>
      <c r="H135" s="139" t="e">
        <f ca="1">CountyDataFull!K135</f>
        <v>#REF!</v>
      </c>
      <c r="I135" s="139" t="e">
        <f ca="1">CountyDataFull!L135</f>
        <v>#REF!</v>
      </c>
      <c r="J135" s="139" t="e">
        <f ca="1">CountyDataFull!M135</f>
        <v>#REF!</v>
      </c>
      <c r="K135" s="139" t="e">
        <f ca="1">CountyDataFull!N135</f>
        <v>#REF!</v>
      </c>
      <c r="L135" s="139" t="e">
        <f ca="1">CountyDataFull!O135</f>
        <v>#REF!</v>
      </c>
      <c r="M135" s="139" t="e">
        <f ca="1">CountyDataFull!P135</f>
        <v>#REF!</v>
      </c>
      <c r="N135" s="140" t="e">
        <f ca="1">CountyDataFull!Q135</f>
        <v>#REF!</v>
      </c>
      <c r="O135" s="208"/>
      <c r="P135" s="143"/>
      <c r="Q135" s="143"/>
      <c r="R135" s="216">
        <v>1</v>
      </c>
      <c r="S135" s="242">
        <f t="shared" si="19"/>
        <v>1</v>
      </c>
      <c r="T135" s="213">
        <f>ROUNDDOWN((4*($V$3-U135) + (4 - ChartsByTopic!$F$1))/4,)*4</f>
        <v>32</v>
      </c>
      <c r="U135" s="245">
        <v>2008.75</v>
      </c>
    </row>
    <row r="136" spans="1:21" x14ac:dyDescent="0.5">
      <c r="A136" s="130" t="s">
        <v>132</v>
      </c>
      <c r="B136" s="133" t="s">
        <v>304</v>
      </c>
      <c r="C136" s="128"/>
      <c r="D136" s="139">
        <f ca="1">CountyDataFull!G136</f>
        <v>0.2</v>
      </c>
      <c r="E136" s="139">
        <f ca="1">CountyDataFull!H136</f>
        <v>0.3</v>
      </c>
      <c r="F136" s="139">
        <f ca="1">CountyDataFull!I136</f>
        <v>1.8</v>
      </c>
      <c r="G136" s="139">
        <f ca="1">CountyDataFull!J136</f>
        <v>4.8</v>
      </c>
      <c r="H136" s="139">
        <f ca="1">CountyDataFull!K136</f>
        <v>9.5</v>
      </c>
      <c r="I136" s="139">
        <f ca="1">CountyDataFull!L136</f>
        <v>13.6</v>
      </c>
      <c r="J136" s="139">
        <f ca="1">CountyDataFull!M136</f>
        <v>16.899999999999999</v>
      </c>
      <c r="K136" s="139" t="e">
        <f ca="1">CountyDataFull!N136</f>
        <v>#REF!</v>
      </c>
      <c r="L136" s="139" t="e">
        <f ca="1">CountyDataFull!O136</f>
        <v>#REF!</v>
      </c>
      <c r="M136" s="139" t="e">
        <f ca="1">CountyDataFull!P136</f>
        <v>#REF!</v>
      </c>
      <c r="N136" s="140" t="e">
        <f ca="1">CountyDataFull!Q136</f>
        <v>#REF!</v>
      </c>
      <c r="O136" s="208"/>
      <c r="P136" s="143"/>
      <c r="Q136" s="143"/>
      <c r="R136" s="216">
        <v>7</v>
      </c>
      <c r="S136" s="242">
        <f t="shared" si="19"/>
        <v>7</v>
      </c>
      <c r="T136" s="213">
        <f>ROUNDDOWN((4*($V$3-U136) + (4 - ChartsByTopic!$F$1))/4,)*4</f>
        <v>32</v>
      </c>
      <c r="U136" s="245">
        <v>2008.75</v>
      </c>
    </row>
    <row r="137" spans="1:21" x14ac:dyDescent="0.5">
      <c r="A137" s="130" t="s">
        <v>133</v>
      </c>
      <c r="B137" s="133" t="s">
        <v>304</v>
      </c>
      <c r="C137" s="128"/>
      <c r="D137" s="139">
        <f ca="1">CountyDataFull!G137</f>
        <v>0.3</v>
      </c>
      <c r="E137" s="139">
        <f ca="1">CountyDataFull!H137</f>
        <v>0.5</v>
      </c>
      <c r="F137" s="139">
        <f ca="1">CountyDataFull!I137</f>
        <v>0.8</v>
      </c>
      <c r="G137" s="139">
        <f ca="1">CountyDataFull!J137</f>
        <v>1.3</v>
      </c>
      <c r="H137" s="139">
        <f ca="1">CountyDataFull!K137</f>
        <v>2</v>
      </c>
      <c r="I137" s="139">
        <f ca="1">CountyDataFull!L137</f>
        <v>2.5</v>
      </c>
      <c r="J137" s="139">
        <f ca="1">CountyDataFull!M137</f>
        <v>2.7</v>
      </c>
      <c r="K137" s="139" t="e">
        <f ca="1">CountyDataFull!N137</f>
        <v>#REF!</v>
      </c>
      <c r="L137" s="139" t="e">
        <f ca="1">CountyDataFull!O137</f>
        <v>#REF!</v>
      </c>
      <c r="M137" s="139" t="e">
        <f ca="1">CountyDataFull!P137</f>
        <v>#REF!</v>
      </c>
      <c r="N137" s="140" t="e">
        <f ca="1">CountyDataFull!Q137</f>
        <v>#REF!</v>
      </c>
      <c r="O137" s="208"/>
      <c r="P137" s="143"/>
      <c r="Q137" s="143"/>
      <c r="R137" s="216">
        <v>7</v>
      </c>
      <c r="S137" s="242">
        <f t="shared" si="19"/>
        <v>7</v>
      </c>
      <c r="T137" s="213">
        <f>ROUNDDOWN((4*($V$3-U137) + (4 - ChartsByTopic!$F$1))/4,)*4</f>
        <v>32</v>
      </c>
      <c r="U137" s="245">
        <v>2008.75</v>
      </c>
    </row>
    <row r="138" spans="1:21" x14ac:dyDescent="0.5">
      <c r="A138" s="130" t="s">
        <v>134</v>
      </c>
      <c r="B138" s="133" t="s">
        <v>304</v>
      </c>
      <c r="C138" s="128"/>
      <c r="D138" s="139">
        <f ca="1">CountyDataFull!G138</f>
        <v>0.2</v>
      </c>
      <c r="E138" s="139">
        <f ca="1">CountyDataFull!H138</f>
        <v>0.5</v>
      </c>
      <c r="F138" s="139">
        <f ca="1">CountyDataFull!I138</f>
        <v>1</v>
      </c>
      <c r="G138" s="139">
        <f ca="1">CountyDataFull!J138</f>
        <v>1.5</v>
      </c>
      <c r="H138" s="139">
        <f ca="1">CountyDataFull!K138</f>
        <v>1.9</v>
      </c>
      <c r="I138" s="139">
        <f ca="1">CountyDataFull!L138</f>
        <v>2.2000000000000002</v>
      </c>
      <c r="J138" s="139">
        <f ca="1">CountyDataFull!M138</f>
        <v>2.4</v>
      </c>
      <c r="K138" s="139" t="e">
        <f ca="1">CountyDataFull!N138</f>
        <v>#REF!</v>
      </c>
      <c r="L138" s="139" t="e">
        <f ca="1">CountyDataFull!O138</f>
        <v>#REF!</v>
      </c>
      <c r="M138" s="139" t="e">
        <f ca="1">CountyDataFull!P138</f>
        <v>#REF!</v>
      </c>
      <c r="N138" s="140" t="e">
        <f ca="1">CountyDataFull!Q138</f>
        <v>#REF!</v>
      </c>
      <c r="O138" s="208"/>
      <c r="P138" s="143"/>
      <c r="Q138" s="143"/>
      <c r="R138" s="216">
        <v>7</v>
      </c>
      <c r="S138" s="242">
        <f t="shared" si="19"/>
        <v>7</v>
      </c>
      <c r="T138" s="213">
        <f>ROUNDDOWN((4*($V$3-U138) + (4 - ChartsByTopic!$F$1))/4,)*4</f>
        <v>32</v>
      </c>
      <c r="U138" s="245">
        <v>2008.75</v>
      </c>
    </row>
    <row r="139" spans="1:21" x14ac:dyDescent="0.5">
      <c r="A139" s="130" t="s">
        <v>135</v>
      </c>
      <c r="B139" s="133" t="s">
        <v>304</v>
      </c>
      <c r="C139" s="128"/>
      <c r="D139" s="139">
        <f ca="1">CountyDataFull!G139</f>
        <v>0.5</v>
      </c>
      <c r="E139" s="139">
        <f ca="1">CountyDataFull!H139</f>
        <v>0.8</v>
      </c>
      <c r="F139" s="139">
        <f ca="1">CountyDataFull!I139</f>
        <v>1.1000000000000001</v>
      </c>
      <c r="G139" s="139">
        <f ca="1">CountyDataFull!J139</f>
        <v>1.3</v>
      </c>
      <c r="H139" s="139">
        <f ca="1">CountyDataFull!K139</f>
        <v>1.6</v>
      </c>
      <c r="I139" s="139">
        <f ca="1">CountyDataFull!L139</f>
        <v>1.9</v>
      </c>
      <c r="J139" s="139">
        <f ca="1">CountyDataFull!M139</f>
        <v>2.2000000000000002</v>
      </c>
      <c r="K139" s="139" t="e">
        <f ca="1">CountyDataFull!N139</f>
        <v>#REF!</v>
      </c>
      <c r="L139" s="139" t="e">
        <f ca="1">CountyDataFull!O139</f>
        <v>#REF!</v>
      </c>
      <c r="M139" s="139" t="e">
        <f ca="1">CountyDataFull!P139</f>
        <v>#REF!</v>
      </c>
      <c r="N139" s="140" t="e">
        <f ca="1">CountyDataFull!Q139</f>
        <v>#REF!</v>
      </c>
      <c r="O139" s="208"/>
      <c r="P139" s="143"/>
      <c r="Q139" s="143"/>
      <c r="R139" s="216">
        <v>7</v>
      </c>
      <c r="S139" s="242">
        <f t="shared" si="19"/>
        <v>7</v>
      </c>
      <c r="T139" s="213">
        <f>ROUNDDOWN((4*($V$3-U139) + (4 - ChartsByTopic!$F$1))/4,)*4</f>
        <v>32</v>
      </c>
      <c r="U139" s="245">
        <v>2008.75</v>
      </c>
    </row>
    <row r="140" spans="1:21" x14ac:dyDescent="0.5">
      <c r="A140" s="130" t="s">
        <v>136</v>
      </c>
      <c r="B140" s="133" t="s">
        <v>304</v>
      </c>
      <c r="C140" s="128"/>
      <c r="D140" s="139">
        <f ca="1">CountyDataFull!G140</f>
        <v>81.5</v>
      </c>
      <c r="E140" s="139">
        <f ca="1">CountyDataFull!H140</f>
        <v>74.400000000000006</v>
      </c>
      <c r="F140" s="139">
        <f ca="1">CountyDataFull!I140</f>
        <v>57.3</v>
      </c>
      <c r="G140" s="139">
        <f ca="1">CountyDataFull!J140</f>
        <v>41.4</v>
      </c>
      <c r="H140" s="139">
        <f ca="1">CountyDataFull!K140</f>
        <v>30.1</v>
      </c>
      <c r="I140" s="139">
        <f ca="1">CountyDataFull!L140</f>
        <v>23.7</v>
      </c>
      <c r="J140" s="139">
        <f ca="1">CountyDataFull!M140</f>
        <v>19</v>
      </c>
      <c r="K140" s="139" t="e">
        <f ca="1">CountyDataFull!N140</f>
        <v>#REF!</v>
      </c>
      <c r="L140" s="139" t="e">
        <f ca="1">CountyDataFull!O140</f>
        <v>#REF!</v>
      </c>
      <c r="M140" s="139" t="e">
        <f ca="1">CountyDataFull!P140</f>
        <v>#REF!</v>
      </c>
      <c r="N140" s="140" t="e">
        <f ca="1">CountyDataFull!Q140</f>
        <v>#REF!</v>
      </c>
      <c r="O140" s="208"/>
      <c r="P140" s="143"/>
      <c r="Q140" s="143"/>
      <c r="R140" s="216">
        <v>7</v>
      </c>
      <c r="S140" s="242">
        <f t="shared" si="19"/>
        <v>7</v>
      </c>
      <c r="T140" s="213">
        <f>ROUNDDOWN((4*($V$3-U140) + (4 - ChartsByTopic!$F$1))/4,)*4</f>
        <v>32</v>
      </c>
      <c r="U140" s="245">
        <v>2008.75</v>
      </c>
    </row>
    <row r="141" spans="1:21" x14ac:dyDescent="0.5">
      <c r="A141" s="130" t="s">
        <v>105</v>
      </c>
      <c r="B141" s="133" t="s">
        <v>304</v>
      </c>
      <c r="C141" s="128"/>
      <c r="D141" s="139">
        <f ca="1">CountyDataFull!G141</f>
        <v>13.2</v>
      </c>
      <c r="E141" s="139">
        <f ca="1">CountyDataFull!H141</f>
        <v>19.2</v>
      </c>
      <c r="F141" s="139">
        <f ca="1">CountyDataFull!I141</f>
        <v>34.200000000000003</v>
      </c>
      <c r="G141" s="139">
        <f ca="1">CountyDataFull!J141</f>
        <v>46.4</v>
      </c>
      <c r="H141" s="139">
        <f ca="1">CountyDataFull!K141</f>
        <v>51.6</v>
      </c>
      <c r="I141" s="139">
        <f ca="1">CountyDataFull!L141</f>
        <v>52.7</v>
      </c>
      <c r="J141" s="139">
        <f ca="1">CountyDataFull!M141</f>
        <v>53.3</v>
      </c>
      <c r="K141" s="139" t="e">
        <f ca="1">CountyDataFull!N141</f>
        <v>#REF!</v>
      </c>
      <c r="L141" s="139" t="e">
        <f ca="1">CountyDataFull!O141</f>
        <v>#REF!</v>
      </c>
      <c r="M141" s="139" t="e">
        <f ca="1">CountyDataFull!P141</f>
        <v>#REF!</v>
      </c>
      <c r="N141" s="140" t="e">
        <f ca="1">CountyDataFull!Q141</f>
        <v>#REF!</v>
      </c>
      <c r="O141" s="208"/>
      <c r="P141" s="143"/>
      <c r="Q141" s="143"/>
      <c r="R141" s="216">
        <v>7</v>
      </c>
      <c r="S141" s="242">
        <f t="shared" si="19"/>
        <v>7</v>
      </c>
      <c r="T141" s="213">
        <f>ROUNDDOWN((4*($V$3-U141) + (4 - ChartsByTopic!$F$1))/4,)*4</f>
        <v>32</v>
      </c>
      <c r="U141" s="245">
        <v>2008.75</v>
      </c>
    </row>
    <row r="142" spans="1:21" x14ac:dyDescent="0.5">
      <c r="A142" s="130" t="s">
        <v>105</v>
      </c>
      <c r="B142" s="133" t="s">
        <v>551</v>
      </c>
      <c r="C142" s="128"/>
      <c r="D142" s="139">
        <f ca="1">CountyDataFull!G142</f>
        <v>27431</v>
      </c>
      <c r="E142" s="139">
        <f ca="1">CountyDataFull!H142</f>
        <v>10246</v>
      </c>
      <c r="F142" s="139">
        <f ca="1">CountyDataFull!I142</f>
        <v>0.374</v>
      </c>
      <c r="G142" s="139" t="e">
        <f ca="1">CountyDataFull!J142</f>
        <v>#REF!</v>
      </c>
      <c r="H142" s="139" t="e">
        <f ca="1">CountyDataFull!K142</f>
        <v>#REF!</v>
      </c>
      <c r="I142" s="139" t="e">
        <f ca="1">CountyDataFull!L142</f>
        <v>#REF!</v>
      </c>
      <c r="J142" s="139" t="e">
        <f ca="1">CountyDataFull!M142</f>
        <v>#REF!</v>
      </c>
      <c r="K142" s="139" t="e">
        <f ca="1">CountyDataFull!N142</f>
        <v>#REF!</v>
      </c>
      <c r="L142" s="139" t="e">
        <f ca="1">CountyDataFull!O142</f>
        <v>#REF!</v>
      </c>
      <c r="M142" s="139" t="e">
        <f ca="1">CountyDataFull!P142</f>
        <v>#REF!</v>
      </c>
      <c r="N142" s="140" t="e">
        <f ca="1">CountyDataFull!Q142</f>
        <v>#REF!</v>
      </c>
      <c r="O142" s="208"/>
      <c r="P142" s="143"/>
      <c r="Q142" s="143"/>
      <c r="R142" s="216">
        <v>1</v>
      </c>
      <c r="S142" s="242">
        <f t="shared" si="19"/>
        <v>1</v>
      </c>
      <c r="T142" s="213">
        <f>ROUNDDOWN((4*($V$3-U142) + (4 - ChartsByTopic!$F$1))/4,)*4</f>
        <v>32</v>
      </c>
      <c r="U142" s="245">
        <v>2008.75</v>
      </c>
    </row>
    <row r="143" spans="1:21" x14ac:dyDescent="0.5">
      <c r="A143" s="130" t="s">
        <v>107</v>
      </c>
      <c r="B143" s="133" t="s">
        <v>304</v>
      </c>
      <c r="C143" s="128"/>
      <c r="D143" s="139">
        <f ca="1">CountyDataFull!G143</f>
        <v>0.1</v>
      </c>
      <c r="E143" s="139">
        <f ca="1">CountyDataFull!H143</f>
        <v>0.2</v>
      </c>
      <c r="F143" s="139">
        <f ca="1">CountyDataFull!I143</f>
        <v>1.3</v>
      </c>
      <c r="G143" s="139">
        <f ca="1">CountyDataFull!J143</f>
        <v>3.8</v>
      </c>
      <c r="H143" s="139">
        <f ca="1">CountyDataFull!K143</f>
        <v>8.1</v>
      </c>
      <c r="I143" s="139">
        <f ca="1">CountyDataFull!L143</f>
        <v>12.6</v>
      </c>
      <c r="J143" s="139">
        <f ca="1">CountyDataFull!M143</f>
        <v>16.2</v>
      </c>
      <c r="K143" s="139" t="e">
        <f ca="1">CountyDataFull!N143</f>
        <v>#REF!</v>
      </c>
      <c r="L143" s="139" t="e">
        <f ca="1">CountyDataFull!O143</f>
        <v>#REF!</v>
      </c>
      <c r="M143" s="139" t="e">
        <f ca="1">CountyDataFull!P143</f>
        <v>#REF!</v>
      </c>
      <c r="N143" s="140" t="e">
        <f ca="1">CountyDataFull!Q143</f>
        <v>#REF!</v>
      </c>
      <c r="O143" s="208"/>
      <c r="P143" s="143"/>
      <c r="Q143" s="143"/>
      <c r="R143" s="216">
        <v>7</v>
      </c>
      <c r="S143" s="242">
        <f t="shared" si="19"/>
        <v>7</v>
      </c>
      <c r="T143" s="213">
        <f>ROUNDDOWN((4*($V$3-U143) + (4 - ChartsByTopic!$F$1))/4,)*4</f>
        <v>32</v>
      </c>
      <c r="U143" s="245">
        <v>2008.75</v>
      </c>
    </row>
    <row r="144" spans="1:21" x14ac:dyDescent="0.5">
      <c r="A144" s="130" t="s">
        <v>109</v>
      </c>
      <c r="B144" s="133" t="s">
        <v>304</v>
      </c>
      <c r="C144" s="128"/>
      <c r="D144" s="139">
        <f ca="1">CountyDataFull!G144</f>
        <v>0.3</v>
      </c>
      <c r="E144" s="139">
        <f ca="1">CountyDataFull!H144</f>
        <v>0.6</v>
      </c>
      <c r="F144" s="139">
        <f ca="1">CountyDataFull!I144</f>
        <v>1.9</v>
      </c>
      <c r="G144" s="139">
        <f ca="1">CountyDataFull!J144</f>
        <v>3.9</v>
      </c>
      <c r="H144" s="139">
        <f ca="1">CountyDataFull!K144</f>
        <v>6.6</v>
      </c>
      <c r="I144" s="139">
        <f ca="1">CountyDataFull!L144</f>
        <v>8.3000000000000007</v>
      </c>
      <c r="J144" s="139">
        <f ca="1">CountyDataFull!M144</f>
        <v>9.1</v>
      </c>
      <c r="K144" s="139" t="e">
        <f ca="1">CountyDataFull!N144</f>
        <v>#REF!</v>
      </c>
      <c r="L144" s="139" t="e">
        <f ca="1">CountyDataFull!O144</f>
        <v>#REF!</v>
      </c>
      <c r="M144" s="139" t="e">
        <f ca="1">CountyDataFull!P144</f>
        <v>#REF!</v>
      </c>
      <c r="N144" s="140" t="e">
        <f ca="1">CountyDataFull!Q144</f>
        <v>#REF!</v>
      </c>
      <c r="O144" s="208"/>
      <c r="P144" s="143"/>
      <c r="Q144" s="143"/>
      <c r="R144" s="216">
        <v>7</v>
      </c>
      <c r="S144" s="242">
        <f t="shared" si="19"/>
        <v>7</v>
      </c>
      <c r="T144" s="213">
        <f>ROUNDDOWN((4*($V$3-U144) + (4 - ChartsByTopic!$F$1))/4,)*4</f>
        <v>32</v>
      </c>
      <c r="U144" s="245">
        <v>2008.75</v>
      </c>
    </row>
    <row r="145" spans="1:21" x14ac:dyDescent="0.5">
      <c r="A145" s="130" t="s">
        <v>111</v>
      </c>
      <c r="B145" s="133" t="s">
        <v>304</v>
      </c>
      <c r="C145" s="128"/>
      <c r="D145" s="139">
        <f ca="1">CountyDataFull!G145</f>
        <v>0.1</v>
      </c>
      <c r="E145" s="139">
        <f ca="1">CountyDataFull!H145</f>
        <v>0.3</v>
      </c>
      <c r="F145" s="139">
        <f ca="1">CountyDataFull!I145</f>
        <v>0.7</v>
      </c>
      <c r="G145" s="139">
        <f ca="1">CountyDataFull!J145</f>
        <v>1</v>
      </c>
      <c r="H145" s="139">
        <f ca="1">CountyDataFull!K145</f>
        <v>1.3</v>
      </c>
      <c r="I145" s="139">
        <f ca="1">CountyDataFull!L145</f>
        <v>1.6</v>
      </c>
      <c r="J145" s="139">
        <f ca="1">CountyDataFull!M145</f>
        <v>1.8</v>
      </c>
      <c r="K145" s="139" t="e">
        <f ca="1">CountyDataFull!N145</f>
        <v>#REF!</v>
      </c>
      <c r="L145" s="139" t="e">
        <f ca="1">CountyDataFull!O145</f>
        <v>#REF!</v>
      </c>
      <c r="M145" s="139" t="e">
        <f ca="1">CountyDataFull!P145</f>
        <v>#REF!</v>
      </c>
      <c r="N145" s="140" t="e">
        <f ca="1">CountyDataFull!Q145</f>
        <v>#REF!</v>
      </c>
      <c r="O145" s="208"/>
      <c r="P145" s="143"/>
      <c r="Q145" s="143"/>
      <c r="R145" s="216">
        <v>7</v>
      </c>
      <c r="S145" s="242">
        <f t="shared" si="19"/>
        <v>7</v>
      </c>
      <c r="T145" s="213">
        <f>ROUNDDOWN((4*($V$3-U145) + (4 - ChartsByTopic!$F$1))/4,)*4</f>
        <v>32</v>
      </c>
      <c r="U145" s="245">
        <v>2008.75</v>
      </c>
    </row>
    <row r="146" spans="1:21" x14ac:dyDescent="0.5">
      <c r="A146" s="130" t="s">
        <v>113</v>
      </c>
      <c r="B146" s="133" t="s">
        <v>304</v>
      </c>
      <c r="C146" s="128"/>
      <c r="D146" s="139">
        <f ca="1">CountyDataFull!G146</f>
        <v>0.3</v>
      </c>
      <c r="E146" s="139">
        <f ca="1">CountyDataFull!H146</f>
        <v>0.6</v>
      </c>
      <c r="F146" s="139">
        <f ca="1">CountyDataFull!I146</f>
        <v>0.8</v>
      </c>
      <c r="G146" s="139">
        <f ca="1">CountyDataFull!J146</f>
        <v>0.9</v>
      </c>
      <c r="H146" s="139">
        <f ca="1">CountyDataFull!K146</f>
        <v>1.1000000000000001</v>
      </c>
      <c r="I146" s="139">
        <f ca="1">CountyDataFull!L146</f>
        <v>1.4</v>
      </c>
      <c r="J146" s="139">
        <f ca="1">CountyDataFull!M146</f>
        <v>1.6</v>
      </c>
      <c r="K146" s="139" t="e">
        <f ca="1">CountyDataFull!N146</f>
        <v>#REF!</v>
      </c>
      <c r="L146" s="139" t="e">
        <f ca="1">CountyDataFull!O146</f>
        <v>#REF!</v>
      </c>
      <c r="M146" s="139" t="e">
        <f ca="1">CountyDataFull!P146</f>
        <v>#REF!</v>
      </c>
      <c r="N146" s="140" t="e">
        <f ca="1">CountyDataFull!Q146</f>
        <v>#REF!</v>
      </c>
      <c r="O146" s="208"/>
      <c r="P146" s="143"/>
      <c r="Q146" s="143"/>
      <c r="R146" s="216">
        <v>7</v>
      </c>
      <c r="S146" s="242">
        <f t="shared" si="19"/>
        <v>7</v>
      </c>
      <c r="T146" s="213">
        <f>ROUNDDOWN((4*($V$3-U146) + (4 - ChartsByTopic!$F$1))/4,)*4</f>
        <v>32</v>
      </c>
      <c r="U146" s="245">
        <v>2008.75</v>
      </c>
    </row>
    <row r="147" spans="1:21" x14ac:dyDescent="0.5">
      <c r="A147" s="130" t="s">
        <v>115</v>
      </c>
      <c r="B147" s="133" t="s">
        <v>304</v>
      </c>
      <c r="C147" s="129"/>
      <c r="D147" s="139">
        <f ca="1">CountyDataFull!G147</f>
        <v>85.9</v>
      </c>
      <c r="E147" s="139">
        <f ca="1">CountyDataFull!H147</f>
        <v>79.099999999999994</v>
      </c>
      <c r="F147" s="139">
        <f ca="1">CountyDataFull!I147</f>
        <v>61.2</v>
      </c>
      <c r="G147" s="139">
        <f ca="1">CountyDataFull!J147</f>
        <v>44</v>
      </c>
      <c r="H147" s="139">
        <f ca="1">CountyDataFull!K147</f>
        <v>31.3</v>
      </c>
      <c r="I147" s="139">
        <f ca="1">CountyDataFull!L147</f>
        <v>23.5</v>
      </c>
      <c r="J147" s="139">
        <f ca="1">CountyDataFull!M147</f>
        <v>17.899999999999999</v>
      </c>
      <c r="K147" s="139" t="e">
        <f ca="1">CountyDataFull!N147</f>
        <v>#REF!</v>
      </c>
      <c r="L147" s="139" t="e">
        <f ca="1">CountyDataFull!O147</f>
        <v>#REF!</v>
      </c>
      <c r="M147" s="139" t="e">
        <f ca="1">CountyDataFull!P147</f>
        <v>#REF!</v>
      </c>
      <c r="N147" s="140" t="e">
        <f ca="1">CountyDataFull!Q147</f>
        <v>#REF!</v>
      </c>
      <c r="O147" s="208"/>
      <c r="P147" s="143"/>
      <c r="Q147" s="143"/>
      <c r="R147" s="216">
        <v>7</v>
      </c>
      <c r="S147" s="242">
        <f t="shared" si="19"/>
        <v>7</v>
      </c>
      <c r="T147" s="213">
        <f>ROUNDDOWN((4*($V$3-U147) + (4 - ChartsByTopic!$F$1))/4,)*4</f>
        <v>32</v>
      </c>
      <c r="U147" s="245">
        <v>2008.75</v>
      </c>
    </row>
    <row r="148" spans="1:21" x14ac:dyDescent="0.5">
      <c r="A148" s="130" t="s">
        <v>334</v>
      </c>
      <c r="B148" s="133" t="s">
        <v>301</v>
      </c>
      <c r="C148" s="129"/>
      <c r="D148" s="139">
        <f t="shared" ref="D148:N151" ca="1" si="21">IF(ISERROR(INDIRECT(ADDRESS(ROW(),7+(D$5-1)*4+$Q148,,,"CountyDataFull"))),NA(),INDIRECT(ADDRESS(ROW(),7+(D$5-1)*4+$Q148,,,"CountyDataFull")))</f>
        <v>12943</v>
      </c>
      <c r="E148" s="139">
        <f t="shared" ca="1" si="21"/>
        <v>13105</v>
      </c>
      <c r="F148" s="139">
        <f t="shared" ca="1" si="21"/>
        <v>12729</v>
      </c>
      <c r="G148" s="139">
        <f t="shared" ca="1" si="21"/>
        <v>10741</v>
      </c>
      <c r="H148" s="139">
        <f t="shared" ca="1" si="21"/>
        <v>9263</v>
      </c>
      <c r="I148" s="139">
        <f t="shared" ca="1" si="21"/>
        <v>9997</v>
      </c>
      <c r="J148" s="139">
        <f t="shared" ca="1" si="21"/>
        <v>10372</v>
      </c>
      <c r="K148" s="139">
        <f t="shared" ca="1" si="21"/>
        <v>8925</v>
      </c>
      <c r="L148" s="139">
        <f t="shared" ca="1" si="21"/>
        <v>8198</v>
      </c>
      <c r="M148" s="139">
        <f t="shared" ca="1" si="21"/>
        <v>7064</v>
      </c>
      <c r="N148" s="140">
        <f t="shared" ca="1" si="21"/>
        <v>5785</v>
      </c>
      <c r="O148" s="208">
        <f ca="1">HLOOKUP(ChartsByTopic!$E$1,Intervals,ROW()-86,FALSE)</f>
        <v>35796</v>
      </c>
      <c r="P148" s="143">
        <f ca="1">MATCH($O148,INDIRECT($A148&amp;$B148&amp;"Int"),0)-1</f>
        <v>0</v>
      </c>
      <c r="Q148" s="143">
        <f ca="1">IF(R148&gt;11,P148+T148,P148)</f>
        <v>32</v>
      </c>
      <c r="R148" s="155">
        <f ca="1">ROUNDUP(HLOOKUP($B148,EndColumn,MATCH($A148,MeasureCode,0),FALSE)/4,)</f>
        <v>19</v>
      </c>
      <c r="S148" s="242">
        <f t="shared" ca="1" si="19"/>
        <v>11</v>
      </c>
      <c r="T148" s="213">
        <f>ROUNDDOWN((4*($V$3-U148) + (4 - ChartsByTopic!$F$1))/4,)*4</f>
        <v>32</v>
      </c>
      <c r="U148" s="245">
        <v>2008.75</v>
      </c>
    </row>
    <row r="149" spans="1:21" x14ac:dyDescent="0.5">
      <c r="A149" s="130" t="s">
        <v>335</v>
      </c>
      <c r="B149" s="133" t="s">
        <v>301</v>
      </c>
      <c r="C149" s="129"/>
      <c r="D149" s="139">
        <f t="shared" ca="1" si="21"/>
        <v>671</v>
      </c>
      <c r="E149" s="139">
        <f t="shared" ca="1" si="21"/>
        <v>829</v>
      </c>
      <c r="F149" s="139">
        <f t="shared" ca="1" si="21"/>
        <v>749</v>
      </c>
      <c r="G149" s="139">
        <f t="shared" ca="1" si="21"/>
        <v>654</v>
      </c>
      <c r="H149" s="139">
        <f t="shared" ca="1" si="21"/>
        <v>628</v>
      </c>
      <c r="I149" s="139">
        <f t="shared" ca="1" si="21"/>
        <v>500</v>
      </c>
      <c r="J149" s="139">
        <f t="shared" ca="1" si="21"/>
        <v>545</v>
      </c>
      <c r="K149" s="139">
        <f t="shared" ca="1" si="21"/>
        <v>389</v>
      </c>
      <c r="L149" s="139">
        <f t="shared" ca="1" si="21"/>
        <v>290</v>
      </c>
      <c r="M149" s="139">
        <f t="shared" ca="1" si="21"/>
        <v>223</v>
      </c>
      <c r="N149" s="140">
        <f t="shared" ca="1" si="21"/>
        <v>159</v>
      </c>
      <c r="O149" s="208">
        <f ca="1">HLOOKUP(ChartsByTopic!$E$1,Intervals,ROW()-86,FALSE)</f>
        <v>35796</v>
      </c>
      <c r="P149" s="143">
        <f t="shared" ca="1" si="18"/>
        <v>0</v>
      </c>
      <c r="Q149" s="143">
        <f ca="1">IF(R149&gt;11,P149+T149,P149)</f>
        <v>32</v>
      </c>
      <c r="R149" s="155">
        <f ca="1">ROUNDUP(HLOOKUP($B149,EndColumn,MATCH($A149,MeasureCode,0),FALSE)/4,)</f>
        <v>19</v>
      </c>
      <c r="S149" s="242">
        <f t="shared" ca="1" si="19"/>
        <v>11</v>
      </c>
      <c r="T149" s="213">
        <f>ROUNDDOWN((4*($V$3-U149) + (4 - ChartsByTopic!$F$1))/4,)*4</f>
        <v>32</v>
      </c>
      <c r="U149" s="245">
        <v>2008.75</v>
      </c>
    </row>
    <row r="150" spans="1:21" x14ac:dyDescent="0.5">
      <c r="A150" s="130" t="s">
        <v>336</v>
      </c>
      <c r="B150" s="133" t="s">
        <v>301</v>
      </c>
      <c r="C150" s="129"/>
      <c r="D150" s="139">
        <f t="shared" ca="1" si="21"/>
        <v>9016</v>
      </c>
      <c r="E150" s="139">
        <f t="shared" ca="1" si="21"/>
        <v>8692</v>
      </c>
      <c r="F150" s="139">
        <f t="shared" ca="1" si="21"/>
        <v>7862</v>
      </c>
      <c r="G150" s="139">
        <f t="shared" ca="1" si="21"/>
        <v>7398</v>
      </c>
      <c r="H150" s="139">
        <f t="shared" ca="1" si="21"/>
        <v>6980</v>
      </c>
      <c r="I150" s="139">
        <f t="shared" ca="1" si="21"/>
        <v>6603</v>
      </c>
      <c r="J150" s="139">
        <f t="shared" ca="1" si="21"/>
        <v>6290</v>
      </c>
      <c r="K150" s="139">
        <f t="shared" ca="1" si="21"/>
        <v>6400</v>
      </c>
      <c r="L150" s="139">
        <f t="shared" ca="1" si="21"/>
        <v>6474</v>
      </c>
      <c r="M150" s="139">
        <f t="shared" ca="1" si="21"/>
        <v>6338</v>
      </c>
      <c r="N150" s="140">
        <f t="shared" ca="1" si="21"/>
        <v>5980</v>
      </c>
      <c r="O150" s="208">
        <f ca="1">HLOOKUP(ChartsByTopic!$E$1,Intervals,ROW()-86,FALSE)</f>
        <v>35796</v>
      </c>
      <c r="P150" s="143">
        <f t="shared" ca="1" si="18"/>
        <v>0</v>
      </c>
      <c r="Q150" s="143">
        <f ca="1">IF(R150&gt;11,P150+T150,P150)</f>
        <v>32</v>
      </c>
      <c r="R150" s="155">
        <f ca="1">ROUNDUP(HLOOKUP($B150,EndColumn,MATCH($A150,MeasureCode,0),FALSE)/4,)</f>
        <v>19</v>
      </c>
      <c r="S150" s="242">
        <f t="shared" ca="1" si="19"/>
        <v>11</v>
      </c>
      <c r="T150" s="213">
        <f>ROUNDDOWN((4*($V$3-U150) + (4 - ChartsByTopic!$F$1))/4,)*4</f>
        <v>32</v>
      </c>
      <c r="U150" s="245">
        <v>2008.75</v>
      </c>
    </row>
    <row r="151" spans="1:21" x14ac:dyDescent="0.5">
      <c r="A151" s="130" t="s">
        <v>1748</v>
      </c>
      <c r="B151" s="133" t="s">
        <v>301</v>
      </c>
      <c r="D151" s="139">
        <f t="shared" ca="1" si="21"/>
        <v>4331</v>
      </c>
      <c r="E151" s="139">
        <f t="shared" ca="1" si="21"/>
        <v>4427</v>
      </c>
      <c r="F151" s="139">
        <f t="shared" ca="1" si="21"/>
        <v>4582</v>
      </c>
      <c r="G151" s="139">
        <f t="shared" ca="1" si="21"/>
        <v>4696</v>
      </c>
      <c r="H151" s="139">
        <f t="shared" ca="1" si="21"/>
        <v>4711</v>
      </c>
      <c r="I151" s="139">
        <f t="shared" ca="1" si="21"/>
        <v>4611</v>
      </c>
      <c r="J151" s="139">
        <f t="shared" ca="1" si="21"/>
        <v>3982</v>
      </c>
      <c r="K151" s="139">
        <f t="shared" ca="1" si="21"/>
        <v>2380</v>
      </c>
      <c r="L151" s="139">
        <f t="shared" ca="1" si="21"/>
        <v>2088</v>
      </c>
      <c r="M151" s="139">
        <f t="shared" ca="1" si="21"/>
        <v>2120</v>
      </c>
      <c r="N151" s="140">
        <f t="shared" ca="1" si="21"/>
        <v>2015</v>
      </c>
      <c r="O151" s="208" t="str">
        <f ca="1">HLOOKUP(ChartsByTopic!$E$1,Intervals,ROW()-86,FALSE)</f>
        <v>Jan 1-Dec 31</v>
      </c>
      <c r="P151" s="143">
        <f t="shared" ca="1" si="18"/>
        <v>0</v>
      </c>
      <c r="Q151" s="143">
        <f ca="1">IF(R151&gt;11,P151+T151,P151)</f>
        <v>28</v>
      </c>
      <c r="R151" s="155">
        <f ca="1">ROUNDUP(HLOOKUP($B151,EndColumn,MATCH($A151,MeasureCode,0),FALSE)/4,)</f>
        <v>18</v>
      </c>
      <c r="S151" s="242">
        <f t="shared" ca="1" si="19"/>
        <v>11</v>
      </c>
      <c r="T151" s="213">
        <f>ROUNDDOWN((4*($V$3-U151) + (4 - ChartsByTopic!$F$1))/4,)*4</f>
        <v>28</v>
      </c>
      <c r="U151" s="246">
        <v>2009.75</v>
      </c>
    </row>
    <row r="152" spans="1:21" s="128" customFormat="1" x14ac:dyDescent="0.5">
      <c r="A152" s="287" t="s">
        <v>575</v>
      </c>
      <c r="B152" s="288" t="s">
        <v>301</v>
      </c>
      <c r="C152" s="289"/>
      <c r="D152" s="290">
        <f ca="1">CountyDataFull!J152</f>
        <v>34326</v>
      </c>
      <c r="E152" s="290">
        <f ca="1">CountyDataFull!K152</f>
        <v>33264</v>
      </c>
      <c r="F152" s="290">
        <f ca="1">CountyDataFull!L152</f>
        <v>36024</v>
      </c>
      <c r="G152" s="290">
        <f ca="1">CountyDataFull!M152</f>
        <v>37384</v>
      </c>
      <c r="H152" s="290">
        <f ca="1">CountyDataFull!N152</f>
        <v>38658</v>
      </c>
      <c r="I152" s="290">
        <f ca="1">CountyDataFull!O152</f>
        <v>35372</v>
      </c>
      <c r="J152" s="290">
        <f ca="1">CountyDataFull!P152</f>
        <v>33170</v>
      </c>
      <c r="K152" s="290">
        <f ca="1">CountyDataFull!Q152</f>
        <v>31063</v>
      </c>
      <c r="L152" s="290">
        <f ca="1">CountyDataFull!R152</f>
        <v>33386</v>
      </c>
      <c r="M152" s="290">
        <f ca="1">CountyDataFull!S152</f>
        <v>32990</v>
      </c>
      <c r="N152" s="291">
        <f ca="1">CountyDataFull!T152</f>
        <v>39069</v>
      </c>
      <c r="O152" s="208" t="str">
        <f ca="1">HLOOKUP(ChartsByTopic!$E$1,Intervals,ROW()-86,FALSE)</f>
        <v>Jul 1-Jun 30</v>
      </c>
      <c r="P152" s="143"/>
      <c r="Q152" s="143"/>
      <c r="R152" s="216">
        <v>14</v>
      </c>
      <c r="S152" s="242">
        <f t="shared" si="19"/>
        <v>11</v>
      </c>
      <c r="T152" s="213"/>
    </row>
    <row r="153" spans="1:21" s="128" customFormat="1" x14ac:dyDescent="0.5">
      <c r="A153" s="134" t="s">
        <v>576</v>
      </c>
      <c r="B153" s="133" t="s">
        <v>301</v>
      </c>
      <c r="C153" s="129"/>
      <c r="D153" s="139">
        <f ca="1">CountyDataFull!J153</f>
        <v>6436</v>
      </c>
      <c r="E153" s="139">
        <f ca="1">CountyDataFull!K153</f>
        <v>5673</v>
      </c>
      <c r="F153" s="139">
        <f ca="1">CountyDataFull!L153</f>
        <v>5744</v>
      </c>
      <c r="G153" s="139">
        <f ca="1">CountyDataFull!M153</f>
        <v>5864</v>
      </c>
      <c r="H153" s="139">
        <f ca="1">CountyDataFull!N153</f>
        <v>6633</v>
      </c>
      <c r="I153" s="139">
        <f ca="1">CountyDataFull!O153</f>
        <v>6141</v>
      </c>
      <c r="J153" s="139">
        <f ca="1">CountyDataFull!P153</f>
        <v>6368</v>
      </c>
      <c r="K153" s="139">
        <f ca="1">CountyDataFull!Q153</f>
        <v>6021</v>
      </c>
      <c r="L153" s="139">
        <f ca="1">CountyDataFull!R153</f>
        <v>5631</v>
      </c>
      <c r="M153" s="139">
        <f ca="1">CountyDataFull!S153</f>
        <v>6050</v>
      </c>
      <c r="N153" s="140">
        <f ca="1">CountyDataFull!T153</f>
        <v>5813</v>
      </c>
      <c r="O153" s="208" t="str">
        <f ca="1">HLOOKUP(ChartsByTopic!$E$1,Intervals,ROW()-86,FALSE)</f>
        <v>Jul 1-Jun 30</v>
      </c>
      <c r="P153" s="143"/>
      <c r="Q153" s="143"/>
      <c r="R153" s="216">
        <v>14</v>
      </c>
      <c r="S153" s="242">
        <f>IF(R153&gt;11,11,R153)</f>
        <v>11</v>
      </c>
      <c r="T153" s="213"/>
    </row>
    <row r="154" spans="1:21" s="128" customFormat="1" x14ac:dyDescent="0.5">
      <c r="A154" s="134" t="s">
        <v>105</v>
      </c>
      <c r="B154" s="133" t="s">
        <v>301</v>
      </c>
      <c r="C154" s="129"/>
      <c r="D154" s="562">
        <f ca="1">CountyDataFull!H154</f>
        <v>5267</v>
      </c>
      <c r="E154" s="562">
        <f ca="1">CountyDataFull!I154</f>
        <v>9380</v>
      </c>
      <c r="F154" s="562">
        <f ca="1">CountyDataFull!J154</f>
        <v>12717</v>
      </c>
      <c r="G154" s="562">
        <f ca="1">CountyDataFull!K154</f>
        <v>14159</v>
      </c>
      <c r="H154" s="562">
        <f ca="1">CountyDataFull!L154</f>
        <v>14467</v>
      </c>
      <c r="I154" s="562">
        <f ca="1">CountyDataFull!M154</f>
        <v>14616</v>
      </c>
      <c r="J154" s="139" t="e">
        <f ca="1">CountyDataFull!N154</f>
        <v>#REF!</v>
      </c>
      <c r="K154" s="139" t="e">
        <f ca="1">CountyDataFull!O154</f>
        <v>#REF!</v>
      </c>
      <c r="L154" s="139" t="e">
        <f ca="1">CountyDataFull!P154</f>
        <v>#REF!</v>
      </c>
      <c r="M154" s="139" t="e">
        <f ca="1">CountyDataFull!Q154</f>
        <v>#REF!</v>
      </c>
      <c r="N154" s="140" t="e">
        <f ca="1">CountyDataFull!R154</f>
        <v>#REF!</v>
      </c>
      <c r="O154" s="208">
        <f>HLOOKUP(ChartsByTopic!$E$1,Intervals,ROW()-86,FALSE)</f>
        <v>0</v>
      </c>
      <c r="P154" s="143"/>
      <c r="Q154" s="143"/>
      <c r="R154" s="216">
        <v>7</v>
      </c>
      <c r="S154" s="242">
        <f t="shared" ref="S154:S167" si="22">IF(R154&gt;11,11,R154)</f>
        <v>7</v>
      </c>
      <c r="T154" s="213">
        <f>ROUNDDOWN((4*($V$3-U154) + (4 - ChartsByTopic!$F$1))/4,)*4</f>
        <v>32</v>
      </c>
      <c r="U154" s="245">
        <v>2008.75</v>
      </c>
    </row>
    <row r="155" spans="1:21" s="128" customFormat="1" x14ac:dyDescent="0.5">
      <c r="A155" s="134" t="s">
        <v>107</v>
      </c>
      <c r="B155" s="133" t="s">
        <v>301</v>
      </c>
      <c r="C155" s="129"/>
      <c r="D155" s="562">
        <f ca="1">CountyDataFull!H155</f>
        <v>52</v>
      </c>
      <c r="E155" s="562">
        <f ca="1">CountyDataFull!I155</f>
        <v>343</v>
      </c>
      <c r="F155" s="562">
        <f ca="1">CountyDataFull!J155</f>
        <v>1052</v>
      </c>
      <c r="G155" s="562">
        <f ca="1">CountyDataFull!K155</f>
        <v>2228</v>
      </c>
      <c r="H155" s="562">
        <f ca="1">CountyDataFull!L155</f>
        <v>3448</v>
      </c>
      <c r="I155" s="562">
        <f ca="1">CountyDataFull!M155</f>
        <v>4454</v>
      </c>
      <c r="J155" s="139" t="e">
        <f ca="1">CountyDataFull!N155</f>
        <v>#REF!</v>
      </c>
      <c r="K155" s="139" t="e">
        <f ca="1">CountyDataFull!O155</f>
        <v>#REF!</v>
      </c>
      <c r="L155" s="139" t="e">
        <f ca="1">CountyDataFull!P155</f>
        <v>#REF!</v>
      </c>
      <c r="M155" s="139" t="e">
        <f ca="1">CountyDataFull!Q155</f>
        <v>#REF!</v>
      </c>
      <c r="N155" s="140" t="e">
        <f ca="1">CountyDataFull!R155</f>
        <v>#REF!</v>
      </c>
      <c r="O155" s="208">
        <f>HLOOKUP(ChartsByTopic!$E$1,Intervals,ROW()-86,FALSE)</f>
        <v>0</v>
      </c>
      <c r="P155" s="143"/>
      <c r="Q155" s="143"/>
      <c r="R155" s="216">
        <v>7</v>
      </c>
      <c r="S155" s="242">
        <f t="shared" si="22"/>
        <v>7</v>
      </c>
      <c r="T155" s="213">
        <f>ROUNDDOWN((4*($V$3-U155) + (4 - ChartsByTopic!$F$1))/4,)*4</f>
        <v>32</v>
      </c>
      <c r="U155" s="245">
        <v>2008.75</v>
      </c>
    </row>
    <row r="156" spans="1:21" s="128" customFormat="1" x14ac:dyDescent="0.5">
      <c r="A156" s="134" t="s">
        <v>109</v>
      </c>
      <c r="B156" s="133" t="s">
        <v>301</v>
      </c>
      <c r="C156" s="129"/>
      <c r="D156" s="562">
        <f ca="1">CountyDataFull!H156</f>
        <v>160</v>
      </c>
      <c r="E156" s="562">
        <f ca="1">CountyDataFull!I156</f>
        <v>523</v>
      </c>
      <c r="F156" s="562">
        <f ca="1">CountyDataFull!J156</f>
        <v>1066</v>
      </c>
      <c r="G156" s="562">
        <f ca="1">CountyDataFull!K156</f>
        <v>1805</v>
      </c>
      <c r="H156" s="562">
        <f ca="1">CountyDataFull!L156</f>
        <v>2265</v>
      </c>
      <c r="I156" s="562">
        <f ca="1">CountyDataFull!M156</f>
        <v>2508</v>
      </c>
      <c r="J156" s="139" t="e">
        <f ca="1">CountyDataFull!N156</f>
        <v>#REF!</v>
      </c>
      <c r="K156" s="139" t="e">
        <f ca="1">CountyDataFull!O156</f>
        <v>#REF!</v>
      </c>
      <c r="L156" s="139" t="e">
        <f ca="1">CountyDataFull!P156</f>
        <v>#REF!</v>
      </c>
      <c r="M156" s="139" t="e">
        <f ca="1">CountyDataFull!Q156</f>
        <v>#REF!</v>
      </c>
      <c r="N156" s="140" t="e">
        <f ca="1">CountyDataFull!R156</f>
        <v>#REF!</v>
      </c>
      <c r="O156" s="208">
        <f>HLOOKUP(ChartsByTopic!$E$1,Intervals,ROW()-86,FALSE)</f>
        <v>0</v>
      </c>
      <c r="P156" s="143"/>
      <c r="Q156" s="143"/>
      <c r="R156" s="216">
        <v>7</v>
      </c>
      <c r="S156" s="242">
        <f t="shared" si="22"/>
        <v>7</v>
      </c>
      <c r="T156" s="213">
        <f>ROUNDDOWN((4*($V$3-U156) + (4 - ChartsByTopic!$F$1))/4,)*4</f>
        <v>32</v>
      </c>
      <c r="U156" s="245">
        <v>2008.75</v>
      </c>
    </row>
    <row r="157" spans="1:21" s="128" customFormat="1" x14ac:dyDescent="0.5">
      <c r="A157" s="134" t="s">
        <v>111</v>
      </c>
      <c r="B157" s="133" t="s">
        <v>301</v>
      </c>
      <c r="C157" s="129"/>
      <c r="D157" s="562">
        <f ca="1">CountyDataFull!H157</f>
        <v>87</v>
      </c>
      <c r="E157" s="562">
        <f ca="1">CountyDataFull!I157</f>
        <v>181</v>
      </c>
      <c r="F157" s="562">
        <f ca="1">CountyDataFull!J157</f>
        <v>275</v>
      </c>
      <c r="G157" s="562">
        <f ca="1">CountyDataFull!K157</f>
        <v>361</v>
      </c>
      <c r="H157" s="562">
        <f ca="1">CountyDataFull!L157</f>
        <v>428</v>
      </c>
      <c r="I157" s="562">
        <f ca="1">CountyDataFull!M157</f>
        <v>482</v>
      </c>
      <c r="J157" s="139" t="e">
        <f ca="1">CountyDataFull!N157</f>
        <v>#REF!</v>
      </c>
      <c r="K157" s="139" t="e">
        <f ca="1">CountyDataFull!O157</f>
        <v>#REF!</v>
      </c>
      <c r="L157" s="139" t="e">
        <f ca="1">CountyDataFull!P157</f>
        <v>#REF!</v>
      </c>
      <c r="M157" s="139" t="e">
        <f ca="1">CountyDataFull!Q157</f>
        <v>#REF!</v>
      </c>
      <c r="N157" s="140" t="e">
        <f ca="1">CountyDataFull!R157</f>
        <v>#REF!</v>
      </c>
      <c r="O157" s="208">
        <f>HLOOKUP(ChartsByTopic!$E$1,Intervals,ROW()-86,FALSE)</f>
        <v>0</v>
      </c>
      <c r="P157" s="143"/>
      <c r="Q157" s="143"/>
      <c r="R157" s="216">
        <v>7</v>
      </c>
      <c r="S157" s="242">
        <f t="shared" si="22"/>
        <v>7</v>
      </c>
      <c r="T157" s="213">
        <f>ROUNDDOWN((4*($V$3-U157) + (4 - ChartsByTopic!$F$1))/4,)*4</f>
        <v>32</v>
      </c>
      <c r="U157" s="245">
        <v>2008.75</v>
      </c>
    </row>
    <row r="158" spans="1:21" s="128" customFormat="1" x14ac:dyDescent="0.5">
      <c r="A158" s="134" t="s">
        <v>113</v>
      </c>
      <c r="B158" s="133" t="s">
        <v>301</v>
      </c>
      <c r="C158" s="129"/>
      <c r="D158" s="562">
        <f ca="1">CountyDataFull!H158</f>
        <v>155</v>
      </c>
      <c r="E158" s="562">
        <f ca="1">CountyDataFull!I158</f>
        <v>209</v>
      </c>
      <c r="F158" s="562">
        <f ca="1">CountyDataFull!J158</f>
        <v>246</v>
      </c>
      <c r="G158" s="562">
        <f ca="1">CountyDataFull!K158</f>
        <v>300</v>
      </c>
      <c r="H158" s="562">
        <f ca="1">CountyDataFull!L158</f>
        <v>384</v>
      </c>
      <c r="I158" s="562">
        <f ca="1">CountyDataFull!M158</f>
        <v>450</v>
      </c>
      <c r="J158" s="139" t="e">
        <f ca="1">CountyDataFull!N158</f>
        <v>#REF!</v>
      </c>
      <c r="K158" s="139" t="e">
        <f ca="1">CountyDataFull!O158</f>
        <v>#REF!</v>
      </c>
      <c r="L158" s="139" t="e">
        <f ca="1">CountyDataFull!P158</f>
        <v>#REF!</v>
      </c>
      <c r="M158" s="139" t="e">
        <f ca="1">CountyDataFull!Q158</f>
        <v>#REF!</v>
      </c>
      <c r="N158" s="140" t="e">
        <f ca="1">CountyDataFull!R158</f>
        <v>#REF!</v>
      </c>
      <c r="O158" s="208">
        <f>HLOOKUP(ChartsByTopic!$E$1,Intervals,ROW()-86,FALSE)</f>
        <v>0</v>
      </c>
      <c r="P158" s="143"/>
      <c r="Q158" s="143"/>
      <c r="R158" s="216">
        <v>7</v>
      </c>
      <c r="S158" s="242">
        <f t="shared" si="22"/>
        <v>7</v>
      </c>
      <c r="T158" s="213">
        <f>ROUNDDOWN((4*($V$3-U158) + (4 - ChartsByTopic!$F$1))/4,)*4</f>
        <v>32</v>
      </c>
      <c r="U158" s="245">
        <v>2008.75</v>
      </c>
    </row>
    <row r="159" spans="1:21" s="128" customFormat="1" x14ac:dyDescent="0.5">
      <c r="A159" s="134" t="s">
        <v>115</v>
      </c>
      <c r="B159" s="133" t="s">
        <v>301</v>
      </c>
      <c r="C159" s="129"/>
      <c r="D159" s="562">
        <f ca="1">CountyDataFull!H159</f>
        <v>21710</v>
      </c>
      <c r="E159" s="562">
        <f ca="1">CountyDataFull!I159</f>
        <v>16795</v>
      </c>
      <c r="F159" s="562">
        <f ca="1">CountyDataFull!J159</f>
        <v>12075</v>
      </c>
      <c r="G159" s="562">
        <f ca="1">CountyDataFull!K159</f>
        <v>8578</v>
      </c>
      <c r="H159" s="562">
        <f ca="1">CountyDataFull!L159</f>
        <v>6439</v>
      </c>
      <c r="I159" s="562">
        <f ca="1">CountyDataFull!M159</f>
        <v>4921</v>
      </c>
      <c r="J159" s="139" t="e">
        <f ca="1">CountyDataFull!N159</f>
        <v>#REF!</v>
      </c>
      <c r="K159" s="139" t="e">
        <f ca="1">CountyDataFull!O159</f>
        <v>#REF!</v>
      </c>
      <c r="L159" s="139" t="e">
        <f ca="1">CountyDataFull!P159</f>
        <v>#REF!</v>
      </c>
      <c r="M159" s="139" t="e">
        <f ca="1">CountyDataFull!Q159</f>
        <v>#REF!</v>
      </c>
      <c r="N159" s="140" t="e">
        <f ca="1">CountyDataFull!R159</f>
        <v>#REF!</v>
      </c>
      <c r="O159" s="208">
        <f>HLOOKUP(ChartsByTopic!$E$1,Intervals,ROW()-86,FALSE)</f>
        <v>0</v>
      </c>
      <c r="P159" s="143"/>
      <c r="Q159" s="143"/>
      <c r="R159" s="216">
        <v>7</v>
      </c>
      <c r="S159" s="242">
        <f t="shared" si="22"/>
        <v>7</v>
      </c>
      <c r="T159" s="213">
        <f>ROUNDDOWN((4*($V$3-U159) + (4 - ChartsByTopic!$F$1))/4,)*4</f>
        <v>32</v>
      </c>
      <c r="U159" s="245">
        <v>2008.75</v>
      </c>
    </row>
    <row r="160" spans="1:21" x14ac:dyDescent="0.5">
      <c r="A160" s="130" t="s">
        <v>1418</v>
      </c>
      <c r="B160" s="133" t="s">
        <v>301</v>
      </c>
      <c r="C160" s="129"/>
      <c r="D160" s="139" t="str">
        <f t="shared" ref="D160:N167" ca="1" si="23">IF(ISERROR(INDIRECT(ADDRESS(ROW(),7+(D$5-1)*4+$Q160,,,"CountyDataFull"))),NA(),INDIRECT(ADDRESS(ROW(),7+(D$5-1)*4+$Q160,,,"CountyDataFull")))</f>
        <v>.</v>
      </c>
      <c r="E160" s="139" t="str">
        <f t="shared" ca="1" si="23"/>
        <v>.</v>
      </c>
      <c r="F160" s="139" t="str">
        <f t="shared" ca="1" si="23"/>
        <v>.</v>
      </c>
      <c r="G160" s="139" t="str">
        <f t="shared" ca="1" si="23"/>
        <v>.</v>
      </c>
      <c r="H160" s="139" t="str">
        <f t="shared" ca="1" si="23"/>
        <v>.</v>
      </c>
      <c r="I160" s="139" t="str">
        <f t="shared" ca="1" si="23"/>
        <v>.</v>
      </c>
      <c r="J160" s="139">
        <f t="shared" ca="1" si="23"/>
        <v>22</v>
      </c>
      <c r="K160" s="139">
        <f t="shared" ca="1" si="23"/>
        <v>1017</v>
      </c>
      <c r="L160" s="139">
        <f t="shared" ca="1" si="23"/>
        <v>2616</v>
      </c>
      <c r="M160" s="139">
        <f t="shared" ca="1" si="23"/>
        <v>3219</v>
      </c>
      <c r="N160" s="140">
        <f t="shared" ca="1" si="23"/>
        <v>3126</v>
      </c>
      <c r="O160" s="208">
        <f ca="1">HLOOKUP(ChartsByTopic!$E$1,Intervals,ROW()-86,FALSE)</f>
        <v>35796</v>
      </c>
      <c r="P160" s="143">
        <f t="shared" ref="P160:P167" ca="1" si="24">MATCH($O160,INDIRECT($A160&amp;$B160&amp;"Int"),0)-1</f>
        <v>0</v>
      </c>
      <c r="Q160" s="143">
        <f t="shared" ref="Q160:Q167" ca="1" si="25">IF(R160&gt;11,P160+T160,P160)</f>
        <v>32</v>
      </c>
      <c r="R160" s="155">
        <f t="shared" ref="R160:R167" ca="1" si="26">ROUNDUP(HLOOKUP($B160,EndColumn,MATCH($A160,MeasureCode,0),FALSE)/4,)</f>
        <v>19</v>
      </c>
      <c r="S160" s="242">
        <f t="shared" ca="1" si="22"/>
        <v>11</v>
      </c>
      <c r="T160" s="213">
        <f>ROUNDDOWN((4*($V$3-U160) + (4 - ChartsByTopic!$F$1))/4,)*4</f>
        <v>32</v>
      </c>
      <c r="U160" s="245">
        <v>2008.75</v>
      </c>
    </row>
    <row r="161" spans="1:21" x14ac:dyDescent="0.5">
      <c r="A161" s="130" t="s">
        <v>1418</v>
      </c>
      <c r="B161" s="136" t="s">
        <v>551</v>
      </c>
      <c r="C161" s="129"/>
      <c r="D161" s="139">
        <f t="shared" ca="1" si="23"/>
        <v>66750</v>
      </c>
      <c r="E161" s="139">
        <f t="shared" ca="1" si="23"/>
        <v>65350</v>
      </c>
      <c r="F161" s="139">
        <f t="shared" ca="1" si="23"/>
        <v>62241</v>
      </c>
      <c r="G161" s="139">
        <f t="shared" ca="1" si="23"/>
        <v>55995</v>
      </c>
      <c r="H161" s="139">
        <f t="shared" ca="1" si="23"/>
        <v>51401</v>
      </c>
      <c r="I161" s="139">
        <f t="shared" ca="1" si="23"/>
        <v>49138</v>
      </c>
      <c r="J161" s="139">
        <f t="shared" ca="1" si="23"/>
        <v>47408</v>
      </c>
      <c r="K161" s="139">
        <f t="shared" ca="1" si="23"/>
        <v>49095</v>
      </c>
      <c r="L161" s="139">
        <f t="shared" ca="1" si="23"/>
        <v>53486</v>
      </c>
      <c r="M161" s="139">
        <f t="shared" ca="1" si="23"/>
        <v>55475</v>
      </c>
      <c r="N161" s="140">
        <f t="shared" ca="1" si="23"/>
        <v>55390</v>
      </c>
      <c r="O161" s="208">
        <f ca="1">HLOOKUP(ChartsByTopic!$E$1,Intervals,ROW()-86,FALSE)</f>
        <v>35796</v>
      </c>
      <c r="P161" s="143">
        <f t="shared" ca="1" si="24"/>
        <v>0</v>
      </c>
      <c r="Q161" s="143">
        <f t="shared" ca="1" si="25"/>
        <v>32</v>
      </c>
      <c r="R161" s="155">
        <f t="shared" ca="1" si="26"/>
        <v>19</v>
      </c>
      <c r="S161" s="242">
        <f t="shared" ca="1" si="22"/>
        <v>11</v>
      </c>
      <c r="T161" s="213">
        <f>ROUNDDOWN((4*($V$3-U161) + (4 - ChartsByTopic!$F$1))/4,)*4</f>
        <v>32</v>
      </c>
      <c r="U161" s="245">
        <v>2008.75</v>
      </c>
    </row>
    <row r="162" spans="1:21" x14ac:dyDescent="0.5">
      <c r="A162" s="130" t="s">
        <v>1749</v>
      </c>
      <c r="B162" s="136" t="s">
        <v>301</v>
      </c>
      <c r="C162" s="129"/>
      <c r="D162" s="139">
        <f t="shared" ca="1" si="23"/>
        <v>22853</v>
      </c>
      <c r="E162" s="139">
        <f t="shared" ca="1" si="23"/>
        <v>23036</v>
      </c>
      <c r="F162" s="139">
        <f t="shared" ca="1" si="23"/>
        <v>23583</v>
      </c>
      <c r="G162" s="139">
        <f t="shared" ca="1" si="23"/>
        <v>22992</v>
      </c>
      <c r="H162" s="139">
        <f t="shared" ca="1" si="23"/>
        <v>21047</v>
      </c>
      <c r="I162" s="139">
        <f t="shared" ca="1" si="23"/>
        <v>19440</v>
      </c>
      <c r="J162" s="139">
        <f t="shared" ca="1" si="23"/>
        <v>19284</v>
      </c>
      <c r="K162" s="139">
        <f t="shared" ca="1" si="23"/>
        <v>17867</v>
      </c>
      <c r="L162" s="139">
        <f t="shared" ca="1" si="23"/>
        <v>17427</v>
      </c>
      <c r="M162" s="139">
        <f t="shared" ca="1" si="23"/>
        <v>18238</v>
      </c>
      <c r="N162" s="140">
        <f t="shared" ca="1" si="23"/>
        <v>17598</v>
      </c>
      <c r="O162" s="286" t="str">
        <f ca="1">HLOOKUP(ChartsByTopic!$E$1,Intervals,ROW()-86,FALSE)</f>
        <v>Jan 1-Dec 31</v>
      </c>
      <c r="P162" s="143">
        <f t="shared" ca="1" si="24"/>
        <v>0</v>
      </c>
      <c r="Q162" s="143">
        <f t="shared" ca="1" si="25"/>
        <v>28</v>
      </c>
      <c r="R162" s="155">
        <f t="shared" ca="1" si="26"/>
        <v>18</v>
      </c>
      <c r="S162" s="242">
        <f t="shared" ca="1" si="22"/>
        <v>11</v>
      </c>
      <c r="T162" s="213">
        <f>ROUNDDOWN((4*($V$3-U162) + (4 - ChartsByTopic!$F$1))/4,)*4</f>
        <v>28</v>
      </c>
      <c r="U162" s="246">
        <v>2009.75</v>
      </c>
    </row>
    <row r="163" spans="1:21" x14ac:dyDescent="0.5">
      <c r="A163" s="130" t="s">
        <v>1750</v>
      </c>
      <c r="B163" s="136" t="s">
        <v>301</v>
      </c>
      <c r="C163" s="129"/>
      <c r="D163" s="139">
        <f t="shared" ca="1" si="23"/>
        <v>7704</v>
      </c>
      <c r="E163" s="139">
        <f t="shared" ca="1" si="23"/>
        <v>7344</v>
      </c>
      <c r="F163" s="139">
        <f t="shared" ca="1" si="23"/>
        <v>8004</v>
      </c>
      <c r="G163" s="139">
        <f t="shared" ca="1" si="23"/>
        <v>7703</v>
      </c>
      <c r="H163" s="139">
        <f t="shared" ca="1" si="23"/>
        <v>7647</v>
      </c>
      <c r="I163" s="139">
        <f t="shared" ca="1" si="23"/>
        <v>6173</v>
      </c>
      <c r="J163" s="139">
        <f t="shared" ca="1" si="23"/>
        <v>5956</v>
      </c>
      <c r="K163" s="139">
        <f t="shared" ca="1" si="23"/>
        <v>5844</v>
      </c>
      <c r="L163" s="139">
        <f t="shared" ca="1" si="23"/>
        <v>5546</v>
      </c>
      <c r="M163" s="139">
        <f t="shared" ca="1" si="23"/>
        <v>6099</v>
      </c>
      <c r="N163" s="140">
        <f t="shared" ca="1" si="23"/>
        <v>6282</v>
      </c>
      <c r="O163" s="286" t="str">
        <f ca="1">HLOOKUP(ChartsByTopic!$E$1,Intervals,ROW()-86,FALSE)</f>
        <v>Jan 1-Dec 31</v>
      </c>
      <c r="P163" s="143">
        <f t="shared" ca="1" si="24"/>
        <v>0</v>
      </c>
      <c r="Q163" s="143">
        <f t="shared" ca="1" si="25"/>
        <v>28</v>
      </c>
      <c r="R163" s="155">
        <f t="shared" ca="1" si="26"/>
        <v>18</v>
      </c>
      <c r="S163" s="242">
        <f t="shared" ca="1" si="22"/>
        <v>11</v>
      </c>
      <c r="T163" s="213">
        <f>ROUNDDOWN((4*($V$3-U163) + (4 - ChartsByTopic!$F$1))/4,)*4</f>
        <v>28</v>
      </c>
      <c r="U163" s="246">
        <v>2009.75</v>
      </c>
    </row>
    <row r="164" spans="1:21" x14ac:dyDescent="0.5">
      <c r="A164" s="130" t="s">
        <v>1751</v>
      </c>
      <c r="B164" s="136" t="s">
        <v>301</v>
      </c>
      <c r="C164" s="129"/>
      <c r="D164" s="139">
        <f t="shared" ca="1" si="23"/>
        <v>1103</v>
      </c>
      <c r="E164" s="139">
        <f t="shared" ca="1" si="23"/>
        <v>938</v>
      </c>
      <c r="F164" s="139">
        <f t="shared" ca="1" si="23"/>
        <v>972</v>
      </c>
      <c r="G164" s="139">
        <f t="shared" ca="1" si="23"/>
        <v>1238</v>
      </c>
      <c r="H164" s="139">
        <f t="shared" ca="1" si="23"/>
        <v>1100</v>
      </c>
      <c r="I164" s="139">
        <f t="shared" ca="1" si="23"/>
        <v>975</v>
      </c>
      <c r="J164" s="139">
        <f t="shared" ca="1" si="23"/>
        <v>862</v>
      </c>
      <c r="K164" s="139">
        <f t="shared" ca="1" si="23"/>
        <v>1155</v>
      </c>
      <c r="L164" s="139">
        <f t="shared" ca="1" si="23"/>
        <v>1199</v>
      </c>
      <c r="M164" s="139">
        <f t="shared" ca="1" si="23"/>
        <v>1244</v>
      </c>
      <c r="N164" s="140">
        <f t="shared" ca="1" si="23"/>
        <v>1444</v>
      </c>
      <c r="O164" s="286" t="str">
        <f ca="1">HLOOKUP(ChartsByTopic!$E$1,Intervals,ROW()-86,FALSE)</f>
        <v>Jan 1-Dec 31</v>
      </c>
      <c r="P164" s="143">
        <f t="shared" ca="1" si="24"/>
        <v>0</v>
      </c>
      <c r="Q164" s="143">
        <f t="shared" ca="1" si="25"/>
        <v>28</v>
      </c>
      <c r="R164" s="155">
        <f t="shared" ca="1" si="26"/>
        <v>18</v>
      </c>
      <c r="S164" s="242">
        <f t="shared" ca="1" si="22"/>
        <v>11</v>
      </c>
      <c r="T164" s="213">
        <f>ROUNDDOWN((4*($V$3-U164) + (4 - ChartsByTopic!$F$1))/4,)*4</f>
        <v>28</v>
      </c>
      <c r="U164" s="246">
        <v>2009.75</v>
      </c>
    </row>
    <row r="165" spans="1:21" x14ac:dyDescent="0.5">
      <c r="A165" s="130" t="s">
        <v>1752</v>
      </c>
      <c r="B165" s="136" t="s">
        <v>301</v>
      </c>
      <c r="C165" s="129"/>
      <c r="D165" s="139">
        <f t="shared" ca="1" si="23"/>
        <v>1767</v>
      </c>
      <c r="E165" s="139">
        <f t="shared" ca="1" si="23"/>
        <v>1735</v>
      </c>
      <c r="F165" s="139">
        <f t="shared" ca="1" si="23"/>
        <v>1556</v>
      </c>
      <c r="G165" s="139">
        <f t="shared" ca="1" si="23"/>
        <v>1871</v>
      </c>
      <c r="H165" s="139">
        <f t="shared" ca="1" si="23"/>
        <v>1644</v>
      </c>
      <c r="I165" s="139">
        <f t="shared" ca="1" si="23"/>
        <v>1623</v>
      </c>
      <c r="J165" s="139">
        <f t="shared" ca="1" si="23"/>
        <v>1556</v>
      </c>
      <c r="K165" s="139">
        <f t="shared" ca="1" si="23"/>
        <v>1660</v>
      </c>
      <c r="L165" s="139">
        <f t="shared" ca="1" si="23"/>
        <v>1581</v>
      </c>
      <c r="M165" s="139">
        <f t="shared" ca="1" si="23"/>
        <v>1707</v>
      </c>
      <c r="N165" s="140">
        <f t="shared" ca="1" si="23"/>
        <v>1671</v>
      </c>
      <c r="O165" s="286" t="str">
        <f ca="1">HLOOKUP(ChartsByTopic!$E$1,Intervals,ROW()-86,FALSE)</f>
        <v>Jan 1-Dec 31</v>
      </c>
      <c r="P165" s="143">
        <f t="shared" ca="1" si="24"/>
        <v>0</v>
      </c>
      <c r="Q165" s="143">
        <f t="shared" ca="1" si="25"/>
        <v>28</v>
      </c>
      <c r="R165" s="155">
        <f t="shared" ca="1" si="26"/>
        <v>18</v>
      </c>
      <c r="S165" s="242">
        <f t="shared" ca="1" si="22"/>
        <v>11</v>
      </c>
      <c r="T165" s="213">
        <f>ROUNDDOWN((4*($V$3-U165) + (4 - ChartsByTopic!$F$1))/4,)*4</f>
        <v>28</v>
      </c>
      <c r="U165" s="246">
        <v>2009.75</v>
      </c>
    </row>
    <row r="166" spans="1:21" x14ac:dyDescent="0.5">
      <c r="A166" s="130" t="s">
        <v>1753</v>
      </c>
      <c r="B166" s="136" t="s">
        <v>301</v>
      </c>
      <c r="C166" s="129"/>
      <c r="D166" s="139">
        <f t="shared" ca="1" si="23"/>
        <v>2222</v>
      </c>
      <c r="E166" s="139">
        <f t="shared" ca="1" si="23"/>
        <v>2052</v>
      </c>
      <c r="F166" s="139">
        <f t="shared" ca="1" si="23"/>
        <v>1891</v>
      </c>
      <c r="G166" s="139">
        <f t="shared" ca="1" si="23"/>
        <v>1520</v>
      </c>
      <c r="H166" s="139">
        <f t="shared" ca="1" si="23"/>
        <v>1010</v>
      </c>
      <c r="I166" s="139">
        <f t="shared" ca="1" si="23"/>
        <v>822</v>
      </c>
      <c r="J166" s="139">
        <f t="shared" ca="1" si="23"/>
        <v>780</v>
      </c>
      <c r="K166" s="139">
        <f t="shared" ca="1" si="23"/>
        <v>677</v>
      </c>
      <c r="L166" s="139">
        <f t="shared" ca="1" si="23"/>
        <v>668</v>
      </c>
      <c r="M166" s="139">
        <f t="shared" ca="1" si="23"/>
        <v>1680</v>
      </c>
      <c r="N166" s="140">
        <f t="shared" ca="1" si="23"/>
        <v>2855</v>
      </c>
      <c r="O166" s="286" t="str">
        <f ca="1">HLOOKUP(ChartsByTopic!$E$1,Intervals,ROW()-86,FALSE)</f>
        <v>Jan 1-Dec 31</v>
      </c>
      <c r="P166" s="143">
        <f t="shared" ca="1" si="24"/>
        <v>0</v>
      </c>
      <c r="Q166" s="143">
        <f t="shared" ca="1" si="25"/>
        <v>28</v>
      </c>
      <c r="R166" s="155">
        <f t="shared" ca="1" si="26"/>
        <v>18</v>
      </c>
      <c r="S166" s="242">
        <f t="shared" ca="1" si="22"/>
        <v>11</v>
      </c>
      <c r="T166" s="213">
        <f>ROUNDDOWN((4*($V$3-U166) + (4 - ChartsByTopic!$F$1))/4,)*4</f>
        <v>28</v>
      </c>
      <c r="U166" s="246">
        <v>2009.75</v>
      </c>
    </row>
    <row r="167" spans="1:21" x14ac:dyDescent="0.5">
      <c r="A167" s="130" t="s">
        <v>1745</v>
      </c>
      <c r="B167" s="136" t="s">
        <v>304</v>
      </c>
      <c r="C167" s="129"/>
      <c r="D167" s="642">
        <f t="shared" ca="1" si="23"/>
        <v>11.7</v>
      </c>
      <c r="E167" s="642">
        <f t="shared" ca="1" si="23"/>
        <v>11.1</v>
      </c>
      <c r="F167" s="642">
        <f t="shared" ca="1" si="23"/>
        <v>10.6</v>
      </c>
      <c r="G167" s="642">
        <f t="shared" ca="1" si="23"/>
        <v>9.9</v>
      </c>
      <c r="H167" s="642">
        <f t="shared" ca="1" si="23"/>
        <v>9.9</v>
      </c>
      <c r="I167" s="642">
        <f t="shared" ca="1" si="23"/>
        <v>10.199999999999999</v>
      </c>
      <c r="J167" s="642">
        <f t="shared" ca="1" si="23"/>
        <v>10.3</v>
      </c>
      <c r="K167" s="642">
        <f t="shared" ca="1" si="23"/>
        <v>10.1</v>
      </c>
      <c r="L167" s="642">
        <f t="shared" ca="1" si="23"/>
        <v>10.4</v>
      </c>
      <c r="M167" s="642">
        <f t="shared" ca="1" si="23"/>
        <v>10.4</v>
      </c>
      <c r="N167" s="643">
        <f t="shared" ca="1" si="23"/>
        <v>9.9</v>
      </c>
      <c r="O167" s="286" t="str">
        <f ca="1">HLOOKUP(ChartsByTopic!$E$1,Intervals,ROW()-86,FALSE)</f>
        <v>Jan 1-Dec 31</v>
      </c>
      <c r="P167" s="143">
        <f t="shared" ca="1" si="24"/>
        <v>0</v>
      </c>
      <c r="Q167" s="143">
        <f t="shared" ca="1" si="25"/>
        <v>24</v>
      </c>
      <c r="R167" s="155">
        <f t="shared" ca="1" si="26"/>
        <v>17</v>
      </c>
      <c r="S167" s="242">
        <f t="shared" ca="1" si="22"/>
        <v>11</v>
      </c>
      <c r="T167" s="213">
        <f>ROUNDDOWN((4*($V$3-U167) + (4 - ChartsByTopic!$F$1))/4,)*4</f>
        <v>24</v>
      </c>
      <c r="U167" s="246">
        <v>2010.75</v>
      </c>
    </row>
    <row r="168" spans="1:21" x14ac:dyDescent="0.5">
      <c r="A168" s="134"/>
      <c r="B168" s="136"/>
      <c r="C168" s="129"/>
      <c r="D168" s="139"/>
      <c r="E168" s="139"/>
      <c r="F168" s="139"/>
      <c r="G168" s="139"/>
      <c r="H168" s="139"/>
      <c r="I168" s="139"/>
      <c r="J168" s="139"/>
      <c r="K168" s="139"/>
      <c r="L168" s="139"/>
      <c r="M168" s="139"/>
      <c r="N168" s="140"/>
      <c r="O168" s="286"/>
      <c r="P168" s="143"/>
      <c r="Q168" s="143"/>
      <c r="R168" s="155"/>
      <c r="S168" s="242"/>
      <c r="T168" s="213"/>
      <c r="U168" s="245"/>
    </row>
    <row r="169" spans="1:21" x14ac:dyDescent="0.5">
      <c r="A169" s="134"/>
      <c r="B169" s="136"/>
      <c r="C169" s="129"/>
      <c r="D169" s="139"/>
      <c r="E169" s="139"/>
      <c r="F169" s="139"/>
      <c r="G169" s="139"/>
      <c r="H169" s="139"/>
      <c r="I169" s="139"/>
      <c r="J169" s="139"/>
      <c r="K169" s="139"/>
      <c r="L169" s="139"/>
      <c r="M169" s="139"/>
      <c r="N169" s="140"/>
      <c r="O169" s="286"/>
      <c r="P169" s="143"/>
      <c r="Q169" s="143"/>
      <c r="R169" s="155"/>
      <c r="S169" s="242"/>
      <c r="T169" s="213"/>
      <c r="U169" s="245"/>
    </row>
    <row r="170" spans="1:21" x14ac:dyDescent="0.5">
      <c r="A170" s="134"/>
      <c r="B170" s="136"/>
      <c r="C170" s="129"/>
      <c r="D170" s="139"/>
      <c r="E170" s="139"/>
      <c r="F170" s="139"/>
      <c r="G170" s="139"/>
      <c r="H170" s="139"/>
      <c r="I170" s="139"/>
      <c r="J170" s="139"/>
      <c r="K170" s="139"/>
      <c r="L170" s="139"/>
      <c r="M170" s="139"/>
      <c r="N170" s="140"/>
      <c r="O170" s="286"/>
      <c r="P170" s="143"/>
      <c r="Q170" s="143"/>
      <c r="R170" s="155"/>
      <c r="S170" s="242"/>
      <c r="T170" s="213"/>
      <c r="U170" s="245"/>
    </row>
    <row r="171" spans="1:21" x14ac:dyDescent="0.5">
      <c r="A171" s="134"/>
      <c r="B171" s="136"/>
      <c r="C171" s="129"/>
      <c r="D171" s="139"/>
      <c r="E171" s="139"/>
      <c r="F171" s="139"/>
      <c r="G171" s="139"/>
      <c r="H171" s="139"/>
      <c r="I171" s="139"/>
      <c r="J171" s="139"/>
      <c r="K171" s="139"/>
      <c r="L171" s="139"/>
      <c r="M171" s="139"/>
      <c r="N171" s="140"/>
      <c r="O171" s="286"/>
      <c r="P171" s="143"/>
      <c r="Q171" s="143"/>
      <c r="R171" s="155"/>
      <c r="S171" s="242"/>
      <c r="T171" s="213"/>
      <c r="U171" s="245"/>
    </row>
    <row r="172" spans="1:21" s="128" customFormat="1" ht="16.5" thickBot="1" x14ac:dyDescent="0.55000000000000004">
      <c r="A172" s="292"/>
      <c r="B172" s="238"/>
      <c r="C172" s="129"/>
      <c r="D172" s="139"/>
      <c r="E172" s="139"/>
      <c r="F172" s="139"/>
      <c r="G172" s="139"/>
      <c r="H172" s="139"/>
      <c r="I172" s="139"/>
      <c r="J172" s="139"/>
      <c r="K172" s="139"/>
      <c r="L172" s="139"/>
      <c r="M172" s="139"/>
      <c r="N172" s="140"/>
      <c r="O172" s="286"/>
      <c r="P172" s="143"/>
      <c r="Q172" s="143"/>
      <c r="R172" s="143"/>
      <c r="S172" s="242"/>
      <c r="T172" s="213"/>
    </row>
    <row r="173" spans="1:21" s="230" customFormat="1" ht="16.5" thickTop="1" x14ac:dyDescent="0.5">
      <c r="A173" s="231" t="s">
        <v>177</v>
      </c>
      <c r="B173" s="229" t="s">
        <v>301</v>
      </c>
      <c r="D173" s="233" t="b">
        <f t="shared" ref="D173:N173" ca="1" si="27">D7=D90</f>
        <v>0</v>
      </c>
      <c r="E173" s="233" t="b">
        <f t="shared" ca="1" si="27"/>
        <v>0</v>
      </c>
      <c r="F173" s="233" t="b">
        <f t="shared" ca="1" si="27"/>
        <v>0</v>
      </c>
      <c r="G173" s="233" t="b">
        <f t="shared" ca="1" si="27"/>
        <v>0</v>
      </c>
      <c r="H173" s="233" t="b">
        <f t="shared" ca="1" si="27"/>
        <v>0</v>
      </c>
      <c r="I173" s="233" t="b">
        <f t="shared" ca="1" si="27"/>
        <v>0</v>
      </c>
      <c r="J173" s="233" t="b">
        <f t="shared" ca="1" si="27"/>
        <v>0</v>
      </c>
      <c r="K173" s="233" t="b">
        <f t="shared" ca="1" si="27"/>
        <v>0</v>
      </c>
      <c r="L173" s="233" t="b">
        <f t="shared" ca="1" si="27"/>
        <v>0</v>
      </c>
      <c r="M173" s="233" t="b">
        <f t="shared" ca="1" si="27"/>
        <v>0</v>
      </c>
      <c r="N173" s="234" t="b">
        <f t="shared" ca="1" si="27"/>
        <v>0</v>
      </c>
      <c r="O173" s="234" t="b">
        <f t="shared" ref="O173:S182" ca="1" si="28">O7=O90</f>
        <v>1</v>
      </c>
      <c r="P173" s="234" t="b">
        <f t="shared" ca="1" si="28"/>
        <v>1</v>
      </c>
      <c r="Q173" s="234" t="b">
        <f t="shared" ca="1" si="28"/>
        <v>1</v>
      </c>
      <c r="R173" s="234" t="b">
        <f t="shared" ca="1" si="28"/>
        <v>1</v>
      </c>
      <c r="S173" s="234" t="b">
        <f t="shared" ca="1" si="28"/>
        <v>1</v>
      </c>
      <c r="T173" s="233" t="b">
        <f t="shared" ref="T173:U192" si="29">T7=T90</f>
        <v>1</v>
      </c>
      <c r="U173" s="233" t="b">
        <f t="shared" si="29"/>
        <v>1</v>
      </c>
    </row>
    <row r="174" spans="1:21" x14ac:dyDescent="0.5">
      <c r="A174" s="134" t="s">
        <v>145</v>
      </c>
      <c r="B174" s="133" t="s">
        <v>301</v>
      </c>
      <c r="C174" s="128"/>
      <c r="D174" s="137" t="b">
        <f t="shared" ref="D174:N174" ca="1" si="30">D8=D91</f>
        <v>0</v>
      </c>
      <c r="E174" s="137" t="b">
        <f t="shared" ca="1" si="30"/>
        <v>0</v>
      </c>
      <c r="F174" s="137" t="b">
        <f t="shared" ca="1" si="30"/>
        <v>0</v>
      </c>
      <c r="G174" s="137" t="b">
        <f t="shared" ca="1" si="30"/>
        <v>0</v>
      </c>
      <c r="H174" s="137" t="b">
        <f t="shared" ca="1" si="30"/>
        <v>0</v>
      </c>
      <c r="I174" s="137" t="b">
        <f t="shared" ca="1" si="30"/>
        <v>0</v>
      </c>
      <c r="J174" s="137" t="b">
        <f t="shared" ca="1" si="30"/>
        <v>0</v>
      </c>
      <c r="K174" s="137" t="b">
        <f t="shared" ca="1" si="30"/>
        <v>0</v>
      </c>
      <c r="L174" s="137" t="b">
        <f t="shared" ca="1" si="30"/>
        <v>0</v>
      </c>
      <c r="M174" s="137" t="b">
        <f t="shared" ca="1" si="30"/>
        <v>0</v>
      </c>
      <c r="N174" s="138" t="b">
        <f t="shared" ca="1" si="30"/>
        <v>0</v>
      </c>
      <c r="O174" s="138" t="b">
        <f t="shared" ca="1" si="28"/>
        <v>1</v>
      </c>
      <c r="P174" s="138" t="b">
        <f t="shared" ca="1" si="28"/>
        <v>1</v>
      </c>
      <c r="Q174" s="138" t="b">
        <f t="shared" ca="1" si="28"/>
        <v>1</v>
      </c>
      <c r="R174" s="138" t="b">
        <f t="shared" ca="1" si="28"/>
        <v>1</v>
      </c>
      <c r="S174" s="138" t="b">
        <f t="shared" ca="1" si="28"/>
        <v>1</v>
      </c>
      <c r="T174" s="213" t="b">
        <f t="shared" si="29"/>
        <v>1</v>
      </c>
      <c r="U174" s="213" t="b">
        <f t="shared" si="29"/>
        <v>1</v>
      </c>
    </row>
    <row r="175" spans="1:21" x14ac:dyDescent="0.5">
      <c r="A175" s="134" t="s">
        <v>146</v>
      </c>
      <c r="B175" s="133" t="s">
        <v>301</v>
      </c>
      <c r="C175" s="128"/>
      <c r="D175" s="137" t="b">
        <f t="shared" ref="D175:N175" ca="1" si="31">D9=D92</f>
        <v>0</v>
      </c>
      <c r="E175" s="137" t="b">
        <f t="shared" ca="1" si="31"/>
        <v>0</v>
      </c>
      <c r="F175" s="137" t="b">
        <f t="shared" ca="1" si="31"/>
        <v>0</v>
      </c>
      <c r="G175" s="137" t="b">
        <f t="shared" ca="1" si="31"/>
        <v>0</v>
      </c>
      <c r="H175" s="137" t="b">
        <f t="shared" ca="1" si="31"/>
        <v>0</v>
      </c>
      <c r="I175" s="137" t="b">
        <f t="shared" ca="1" si="31"/>
        <v>0</v>
      </c>
      <c r="J175" s="137" t="b">
        <f t="shared" ca="1" si="31"/>
        <v>0</v>
      </c>
      <c r="K175" s="137" t="b">
        <f t="shared" ca="1" si="31"/>
        <v>0</v>
      </c>
      <c r="L175" s="137" t="b">
        <f t="shared" ca="1" si="31"/>
        <v>0</v>
      </c>
      <c r="M175" s="137" t="b">
        <f t="shared" ca="1" si="31"/>
        <v>0</v>
      </c>
      <c r="N175" s="138" t="b">
        <f t="shared" ca="1" si="31"/>
        <v>0</v>
      </c>
      <c r="O175" s="138" t="b">
        <f t="shared" ca="1" si="28"/>
        <v>1</v>
      </c>
      <c r="P175" s="138" t="b">
        <f t="shared" ca="1" si="28"/>
        <v>1</v>
      </c>
      <c r="Q175" s="138" t="b">
        <f t="shared" ca="1" si="28"/>
        <v>1</v>
      </c>
      <c r="R175" s="138" t="b">
        <f t="shared" ca="1" si="28"/>
        <v>1</v>
      </c>
      <c r="S175" s="138" t="b">
        <f t="shared" ca="1" si="28"/>
        <v>1</v>
      </c>
      <c r="T175" s="213" t="b">
        <f t="shared" si="29"/>
        <v>1</v>
      </c>
      <c r="U175" s="213" t="b">
        <f t="shared" si="29"/>
        <v>1</v>
      </c>
    </row>
    <row r="176" spans="1:21" x14ac:dyDescent="0.5">
      <c r="A176" s="134" t="s">
        <v>434</v>
      </c>
      <c r="B176" s="133" t="s">
        <v>304</v>
      </c>
      <c r="C176" s="128"/>
      <c r="D176" s="137" t="b">
        <f t="shared" ref="D176:N176" ca="1" si="32">D10=D93</f>
        <v>0</v>
      </c>
      <c r="E176" s="137" t="b">
        <f t="shared" ca="1" si="32"/>
        <v>0</v>
      </c>
      <c r="F176" s="137" t="b">
        <f t="shared" ca="1" si="32"/>
        <v>0</v>
      </c>
      <c r="G176" s="137" t="b">
        <f t="shared" ca="1" si="32"/>
        <v>0</v>
      </c>
      <c r="H176" s="137" t="b">
        <f t="shared" ca="1" si="32"/>
        <v>0</v>
      </c>
      <c r="I176" s="137" t="b">
        <f t="shared" ca="1" si="32"/>
        <v>0</v>
      </c>
      <c r="J176" s="137" t="b">
        <f t="shared" ca="1" si="32"/>
        <v>0</v>
      </c>
      <c r="K176" s="137" t="b">
        <f t="shared" ca="1" si="32"/>
        <v>0</v>
      </c>
      <c r="L176" s="137" t="b">
        <f t="shared" ca="1" si="32"/>
        <v>0</v>
      </c>
      <c r="M176" s="137" t="b">
        <f t="shared" ca="1" si="32"/>
        <v>0</v>
      </c>
      <c r="N176" s="138" t="b">
        <f t="shared" ca="1" si="32"/>
        <v>0</v>
      </c>
      <c r="O176" s="138" t="b">
        <f t="shared" ca="1" si="28"/>
        <v>1</v>
      </c>
      <c r="P176" s="138" t="b">
        <f t="shared" ca="1" si="28"/>
        <v>1</v>
      </c>
      <c r="Q176" s="138" t="b">
        <f t="shared" ca="1" si="28"/>
        <v>1</v>
      </c>
      <c r="R176" s="138" t="b">
        <f t="shared" ca="1" si="28"/>
        <v>1</v>
      </c>
      <c r="S176" s="138" t="b">
        <f t="shared" ca="1" si="28"/>
        <v>1</v>
      </c>
      <c r="T176" s="213" t="b">
        <f t="shared" si="29"/>
        <v>1</v>
      </c>
      <c r="U176" s="213" t="b">
        <f t="shared" si="29"/>
        <v>1</v>
      </c>
    </row>
    <row r="177" spans="1:21" x14ac:dyDescent="0.5">
      <c r="A177" s="134" t="s">
        <v>435</v>
      </c>
      <c r="B177" s="133" t="s">
        <v>304</v>
      </c>
      <c r="C177" s="128"/>
      <c r="D177" s="137" t="b">
        <f t="shared" ref="D177:N177" ca="1" si="33">D11=D94</f>
        <v>0</v>
      </c>
      <c r="E177" s="137" t="b">
        <f t="shared" ca="1" si="33"/>
        <v>0</v>
      </c>
      <c r="F177" s="137" t="b">
        <f t="shared" ca="1" si="33"/>
        <v>0</v>
      </c>
      <c r="G177" s="137" t="b">
        <f t="shared" ca="1" si="33"/>
        <v>0</v>
      </c>
      <c r="H177" s="137" t="b">
        <f t="shared" ca="1" si="33"/>
        <v>0</v>
      </c>
      <c r="I177" s="137" t="b">
        <f t="shared" ca="1" si="33"/>
        <v>0</v>
      </c>
      <c r="J177" s="137" t="b">
        <f t="shared" ca="1" si="33"/>
        <v>0</v>
      </c>
      <c r="K177" s="137" t="b">
        <f t="shared" ca="1" si="33"/>
        <v>0</v>
      </c>
      <c r="L177" s="137" t="b">
        <f t="shared" ca="1" si="33"/>
        <v>0</v>
      </c>
      <c r="M177" s="137" t="b">
        <f t="shared" ca="1" si="33"/>
        <v>0</v>
      </c>
      <c r="N177" s="138" t="b">
        <f t="shared" ca="1" si="33"/>
        <v>0</v>
      </c>
      <c r="O177" s="138" t="b">
        <f t="shared" ca="1" si="28"/>
        <v>1</v>
      </c>
      <c r="P177" s="138" t="b">
        <f t="shared" ca="1" si="28"/>
        <v>1</v>
      </c>
      <c r="Q177" s="138" t="b">
        <f t="shared" ca="1" si="28"/>
        <v>1</v>
      </c>
      <c r="R177" s="138" t="b">
        <f t="shared" ca="1" si="28"/>
        <v>1</v>
      </c>
      <c r="S177" s="138" t="b">
        <f t="shared" ca="1" si="28"/>
        <v>1</v>
      </c>
      <c r="T177" s="213" t="b">
        <f t="shared" si="29"/>
        <v>1</v>
      </c>
      <c r="U177" s="213" t="b">
        <f t="shared" si="29"/>
        <v>1</v>
      </c>
    </row>
    <row r="178" spans="1:21" x14ac:dyDescent="0.5">
      <c r="A178" s="134" t="s">
        <v>365</v>
      </c>
      <c r="B178" s="133" t="s">
        <v>301</v>
      </c>
      <c r="C178" s="128"/>
      <c r="D178" s="137" t="b">
        <f t="shared" ref="D178:N178" ca="1" si="34">D12=D95</f>
        <v>0</v>
      </c>
      <c r="E178" s="137" t="b">
        <f t="shared" ca="1" si="34"/>
        <v>0</v>
      </c>
      <c r="F178" s="137" t="b">
        <f t="shared" ca="1" si="34"/>
        <v>0</v>
      </c>
      <c r="G178" s="137" t="b">
        <f t="shared" ca="1" si="34"/>
        <v>0</v>
      </c>
      <c r="H178" s="137" t="b">
        <f t="shared" ca="1" si="34"/>
        <v>0</v>
      </c>
      <c r="I178" s="137" t="b">
        <f t="shared" ca="1" si="34"/>
        <v>0</v>
      </c>
      <c r="J178" s="137" t="b">
        <f t="shared" ca="1" si="34"/>
        <v>0</v>
      </c>
      <c r="K178" s="137" t="b">
        <f t="shared" ca="1" si="34"/>
        <v>0</v>
      </c>
      <c r="L178" s="137" t="b">
        <f t="shared" ca="1" si="34"/>
        <v>0</v>
      </c>
      <c r="M178" s="137" t="b">
        <f t="shared" ca="1" si="34"/>
        <v>0</v>
      </c>
      <c r="N178" s="138" t="b">
        <f t="shared" ca="1" si="34"/>
        <v>0</v>
      </c>
      <c r="O178" s="138" t="b">
        <f t="shared" ca="1" si="28"/>
        <v>1</v>
      </c>
      <c r="P178" s="138" t="b">
        <f t="shared" ca="1" si="28"/>
        <v>1</v>
      </c>
      <c r="Q178" s="138" t="b">
        <f t="shared" ca="1" si="28"/>
        <v>1</v>
      </c>
      <c r="R178" s="138" t="b">
        <f t="shared" ca="1" si="28"/>
        <v>1</v>
      </c>
      <c r="S178" s="138" t="b">
        <f t="shared" ca="1" si="28"/>
        <v>1</v>
      </c>
      <c r="T178" s="213" t="b">
        <f t="shared" si="29"/>
        <v>1</v>
      </c>
      <c r="U178" s="213" t="b">
        <f t="shared" si="29"/>
        <v>1</v>
      </c>
    </row>
    <row r="179" spans="1:21" x14ac:dyDescent="0.5">
      <c r="A179" s="134" t="s">
        <v>365</v>
      </c>
      <c r="B179" s="133" t="s">
        <v>551</v>
      </c>
      <c r="C179" s="128"/>
      <c r="D179" s="137" t="b">
        <f t="shared" ref="D179:N179" ca="1" si="35">D13=D96</f>
        <v>0</v>
      </c>
      <c r="E179" s="137" t="b">
        <f t="shared" ca="1" si="35"/>
        <v>0</v>
      </c>
      <c r="F179" s="137" t="b">
        <f t="shared" ca="1" si="35"/>
        <v>0</v>
      </c>
      <c r="G179" s="137" t="b">
        <f t="shared" ca="1" si="35"/>
        <v>0</v>
      </c>
      <c r="H179" s="137" t="b">
        <f t="shared" ca="1" si="35"/>
        <v>0</v>
      </c>
      <c r="I179" s="137" t="b">
        <f t="shared" ca="1" si="35"/>
        <v>0</v>
      </c>
      <c r="J179" s="137" t="b">
        <f t="shared" ca="1" si="35"/>
        <v>0</v>
      </c>
      <c r="K179" s="137" t="b">
        <f t="shared" ca="1" si="35"/>
        <v>0</v>
      </c>
      <c r="L179" s="137" t="b">
        <f t="shared" ca="1" si="35"/>
        <v>0</v>
      </c>
      <c r="M179" s="137" t="b">
        <f t="shared" ca="1" si="35"/>
        <v>0</v>
      </c>
      <c r="N179" s="138" t="b">
        <f t="shared" ca="1" si="35"/>
        <v>0</v>
      </c>
      <c r="O179" s="138" t="b">
        <f t="shared" ca="1" si="28"/>
        <v>1</v>
      </c>
      <c r="P179" s="138" t="b">
        <f t="shared" ca="1" si="28"/>
        <v>1</v>
      </c>
      <c r="Q179" s="138" t="b">
        <f t="shared" ca="1" si="28"/>
        <v>1</v>
      </c>
      <c r="R179" s="138" t="b">
        <f t="shared" ca="1" si="28"/>
        <v>1</v>
      </c>
      <c r="S179" s="138" t="b">
        <f t="shared" ca="1" si="28"/>
        <v>1</v>
      </c>
      <c r="T179" s="213" t="b">
        <f t="shared" si="29"/>
        <v>1</v>
      </c>
      <c r="U179" s="213" t="b">
        <f t="shared" si="29"/>
        <v>1</v>
      </c>
    </row>
    <row r="180" spans="1:21" x14ac:dyDescent="0.5">
      <c r="A180" s="134" t="s">
        <v>366</v>
      </c>
      <c r="B180" s="133" t="s">
        <v>301</v>
      </c>
      <c r="C180" s="128"/>
      <c r="D180" s="137" t="b">
        <f t="shared" ref="D180:N180" ca="1" si="36">D14=D97</f>
        <v>0</v>
      </c>
      <c r="E180" s="137" t="b">
        <f t="shared" ca="1" si="36"/>
        <v>0</v>
      </c>
      <c r="F180" s="137" t="b">
        <f t="shared" ca="1" si="36"/>
        <v>0</v>
      </c>
      <c r="G180" s="137" t="b">
        <f t="shared" ca="1" si="36"/>
        <v>0</v>
      </c>
      <c r="H180" s="137" t="b">
        <f t="shared" ca="1" si="36"/>
        <v>0</v>
      </c>
      <c r="I180" s="137" t="b">
        <f t="shared" ca="1" si="36"/>
        <v>0</v>
      </c>
      <c r="J180" s="137" t="b">
        <f t="shared" ca="1" si="36"/>
        <v>0</v>
      </c>
      <c r="K180" s="137" t="b">
        <f t="shared" ca="1" si="36"/>
        <v>0</v>
      </c>
      <c r="L180" s="137" t="b">
        <f t="shared" ca="1" si="36"/>
        <v>0</v>
      </c>
      <c r="M180" s="137" t="b">
        <f t="shared" ca="1" si="36"/>
        <v>0</v>
      </c>
      <c r="N180" s="138" t="b">
        <f t="shared" ca="1" si="36"/>
        <v>0</v>
      </c>
      <c r="O180" s="138" t="b">
        <f t="shared" ca="1" si="28"/>
        <v>1</v>
      </c>
      <c r="P180" s="138" t="b">
        <f t="shared" ca="1" si="28"/>
        <v>1</v>
      </c>
      <c r="Q180" s="138" t="b">
        <f t="shared" ca="1" si="28"/>
        <v>1</v>
      </c>
      <c r="R180" s="138" t="b">
        <f t="shared" ca="1" si="28"/>
        <v>1</v>
      </c>
      <c r="S180" s="138" t="b">
        <f t="shared" ca="1" si="28"/>
        <v>1</v>
      </c>
      <c r="T180" s="213" t="b">
        <f t="shared" si="29"/>
        <v>1</v>
      </c>
      <c r="U180" s="213" t="b">
        <f t="shared" si="29"/>
        <v>1</v>
      </c>
    </row>
    <row r="181" spans="1:21" x14ac:dyDescent="0.5">
      <c r="A181" s="134" t="s">
        <v>366</v>
      </c>
      <c r="B181" s="133" t="s">
        <v>551</v>
      </c>
      <c r="C181" s="128"/>
      <c r="D181" s="137" t="b">
        <f t="shared" ref="D181:N181" ca="1" si="37">D15=D98</f>
        <v>0</v>
      </c>
      <c r="E181" s="137" t="b">
        <f t="shared" ca="1" si="37"/>
        <v>0</v>
      </c>
      <c r="F181" s="137" t="b">
        <f t="shared" ca="1" si="37"/>
        <v>0</v>
      </c>
      <c r="G181" s="137" t="b">
        <f t="shared" ca="1" si="37"/>
        <v>0</v>
      </c>
      <c r="H181" s="137" t="b">
        <f t="shared" ca="1" si="37"/>
        <v>0</v>
      </c>
      <c r="I181" s="137" t="b">
        <f t="shared" ca="1" si="37"/>
        <v>0</v>
      </c>
      <c r="J181" s="137" t="b">
        <f t="shared" ca="1" si="37"/>
        <v>0</v>
      </c>
      <c r="K181" s="137" t="b">
        <f t="shared" ca="1" si="37"/>
        <v>0</v>
      </c>
      <c r="L181" s="137" t="b">
        <f t="shared" ca="1" si="37"/>
        <v>0</v>
      </c>
      <c r="M181" s="137" t="b">
        <f t="shared" ca="1" si="37"/>
        <v>0</v>
      </c>
      <c r="N181" s="138" t="b">
        <f t="shared" ca="1" si="37"/>
        <v>0</v>
      </c>
      <c r="O181" s="138" t="b">
        <f t="shared" ca="1" si="28"/>
        <v>1</v>
      </c>
      <c r="P181" s="138" t="b">
        <f t="shared" ca="1" si="28"/>
        <v>1</v>
      </c>
      <c r="Q181" s="138" t="b">
        <f t="shared" ca="1" si="28"/>
        <v>1</v>
      </c>
      <c r="R181" s="138" t="b">
        <f t="shared" ca="1" si="28"/>
        <v>1</v>
      </c>
      <c r="S181" s="138" t="b">
        <f t="shared" ca="1" si="28"/>
        <v>1</v>
      </c>
      <c r="T181" s="213" t="b">
        <f t="shared" si="29"/>
        <v>1</v>
      </c>
      <c r="U181" s="213" t="b">
        <f t="shared" si="29"/>
        <v>1</v>
      </c>
    </row>
    <row r="182" spans="1:21" x14ac:dyDescent="0.5">
      <c r="A182" s="134" t="s">
        <v>367</v>
      </c>
      <c r="B182" s="133" t="s">
        <v>301</v>
      </c>
      <c r="C182" s="128"/>
      <c r="D182" s="137" t="b">
        <f t="shared" ref="D182:N182" ca="1" si="38">D16=D99</f>
        <v>0</v>
      </c>
      <c r="E182" s="137" t="b">
        <f t="shared" ca="1" si="38"/>
        <v>0</v>
      </c>
      <c r="F182" s="137" t="b">
        <f t="shared" ca="1" si="38"/>
        <v>0</v>
      </c>
      <c r="G182" s="137" t="b">
        <f t="shared" ca="1" si="38"/>
        <v>0</v>
      </c>
      <c r="H182" s="137" t="b">
        <f t="shared" ca="1" si="38"/>
        <v>0</v>
      </c>
      <c r="I182" s="137" t="b">
        <f t="shared" ca="1" si="38"/>
        <v>0</v>
      </c>
      <c r="J182" s="137" t="b">
        <f t="shared" ca="1" si="38"/>
        <v>0</v>
      </c>
      <c r="K182" s="137" t="b">
        <f t="shared" ca="1" si="38"/>
        <v>0</v>
      </c>
      <c r="L182" s="137" t="b">
        <f t="shared" ca="1" si="38"/>
        <v>0</v>
      </c>
      <c r="M182" s="137" t="b">
        <f t="shared" ca="1" si="38"/>
        <v>0</v>
      </c>
      <c r="N182" s="138" t="b">
        <f t="shared" ca="1" si="38"/>
        <v>0</v>
      </c>
      <c r="O182" s="138" t="b">
        <f t="shared" ca="1" si="28"/>
        <v>1</v>
      </c>
      <c r="P182" s="138" t="b">
        <f t="shared" ca="1" si="28"/>
        <v>1</v>
      </c>
      <c r="Q182" s="138" t="b">
        <f t="shared" ca="1" si="28"/>
        <v>1</v>
      </c>
      <c r="R182" s="138" t="b">
        <f t="shared" ca="1" si="28"/>
        <v>1</v>
      </c>
      <c r="S182" s="138" t="b">
        <f t="shared" ca="1" si="28"/>
        <v>1</v>
      </c>
      <c r="T182" s="213" t="b">
        <f t="shared" si="29"/>
        <v>1</v>
      </c>
      <c r="U182" s="213" t="b">
        <f t="shared" si="29"/>
        <v>1</v>
      </c>
    </row>
    <row r="183" spans="1:21" x14ac:dyDescent="0.5">
      <c r="A183" s="134" t="s">
        <v>367</v>
      </c>
      <c r="B183" s="133" t="s">
        <v>551</v>
      </c>
      <c r="C183" s="128"/>
      <c r="D183" s="137" t="b">
        <f t="shared" ref="D183:N183" ca="1" si="39">D17=D100</f>
        <v>0</v>
      </c>
      <c r="E183" s="137" t="b">
        <f t="shared" ca="1" si="39"/>
        <v>0</v>
      </c>
      <c r="F183" s="137" t="b">
        <f t="shared" ca="1" si="39"/>
        <v>0</v>
      </c>
      <c r="G183" s="137" t="b">
        <f t="shared" ca="1" si="39"/>
        <v>0</v>
      </c>
      <c r="H183" s="137" t="b">
        <f t="shared" ca="1" si="39"/>
        <v>0</v>
      </c>
      <c r="I183" s="137" t="b">
        <f t="shared" ca="1" si="39"/>
        <v>0</v>
      </c>
      <c r="J183" s="137" t="b">
        <f t="shared" ca="1" si="39"/>
        <v>0</v>
      </c>
      <c r="K183" s="137" t="b">
        <f t="shared" ca="1" si="39"/>
        <v>0</v>
      </c>
      <c r="L183" s="137" t="b">
        <f t="shared" ca="1" si="39"/>
        <v>0</v>
      </c>
      <c r="M183" s="137" t="b">
        <f t="shared" ca="1" si="39"/>
        <v>0</v>
      </c>
      <c r="N183" s="138" t="b">
        <f t="shared" ca="1" si="39"/>
        <v>0</v>
      </c>
      <c r="O183" s="138" t="b">
        <f t="shared" ref="O183:S192" ca="1" si="40">O17=O100</f>
        <v>1</v>
      </c>
      <c r="P183" s="138" t="b">
        <f t="shared" ca="1" si="40"/>
        <v>1</v>
      </c>
      <c r="Q183" s="138" t="b">
        <f t="shared" ca="1" si="40"/>
        <v>1</v>
      </c>
      <c r="R183" s="138" t="b">
        <f t="shared" ca="1" si="40"/>
        <v>1</v>
      </c>
      <c r="S183" s="138" t="b">
        <f t="shared" ca="1" si="40"/>
        <v>1</v>
      </c>
      <c r="T183" s="213" t="b">
        <f t="shared" si="29"/>
        <v>1</v>
      </c>
      <c r="U183" s="213" t="b">
        <f t="shared" si="29"/>
        <v>1</v>
      </c>
    </row>
    <row r="184" spans="1:21" x14ac:dyDescent="0.5">
      <c r="A184" s="134" t="s">
        <v>368</v>
      </c>
      <c r="B184" s="133" t="s">
        <v>301</v>
      </c>
      <c r="C184" s="128"/>
      <c r="D184" s="137" t="b">
        <f t="shared" ref="D184:N184" ca="1" si="41">D18=D101</f>
        <v>0</v>
      </c>
      <c r="E184" s="137" t="b">
        <f t="shared" ca="1" si="41"/>
        <v>0</v>
      </c>
      <c r="F184" s="137" t="b">
        <f t="shared" ca="1" si="41"/>
        <v>0</v>
      </c>
      <c r="G184" s="137" t="b">
        <f t="shared" ca="1" si="41"/>
        <v>0</v>
      </c>
      <c r="H184" s="137" t="b">
        <f t="shared" ca="1" si="41"/>
        <v>0</v>
      </c>
      <c r="I184" s="137" t="b">
        <f t="shared" ca="1" si="41"/>
        <v>0</v>
      </c>
      <c r="J184" s="137" t="b">
        <f t="shared" ca="1" si="41"/>
        <v>0</v>
      </c>
      <c r="K184" s="137" t="b">
        <f t="shared" ca="1" si="41"/>
        <v>0</v>
      </c>
      <c r="L184" s="137" t="b">
        <f t="shared" ca="1" si="41"/>
        <v>0</v>
      </c>
      <c r="M184" s="137" t="b">
        <f t="shared" ca="1" si="41"/>
        <v>0</v>
      </c>
      <c r="N184" s="138" t="b">
        <f t="shared" ca="1" si="41"/>
        <v>0</v>
      </c>
      <c r="O184" s="138" t="b">
        <f t="shared" ca="1" si="40"/>
        <v>1</v>
      </c>
      <c r="P184" s="138" t="b">
        <f t="shared" ca="1" si="40"/>
        <v>1</v>
      </c>
      <c r="Q184" s="138" t="b">
        <f t="shared" ca="1" si="40"/>
        <v>1</v>
      </c>
      <c r="R184" s="138" t="b">
        <f t="shared" ca="1" si="40"/>
        <v>1</v>
      </c>
      <c r="S184" s="138" t="b">
        <f t="shared" ca="1" si="40"/>
        <v>1</v>
      </c>
      <c r="T184" s="213" t="b">
        <f t="shared" si="29"/>
        <v>1</v>
      </c>
      <c r="U184" s="213" t="b">
        <f t="shared" si="29"/>
        <v>1</v>
      </c>
    </row>
    <row r="185" spans="1:21" x14ac:dyDescent="0.5">
      <c r="A185" s="134" t="s">
        <v>368</v>
      </c>
      <c r="B185" s="133" t="s">
        <v>551</v>
      </c>
      <c r="C185" s="128"/>
      <c r="D185" s="137" t="b">
        <f t="shared" ref="D185:N185" ca="1" si="42">D19=D102</f>
        <v>0</v>
      </c>
      <c r="E185" s="137" t="b">
        <f t="shared" ca="1" si="42"/>
        <v>0</v>
      </c>
      <c r="F185" s="137" t="b">
        <f t="shared" ca="1" si="42"/>
        <v>0</v>
      </c>
      <c r="G185" s="137" t="b">
        <f t="shared" ca="1" si="42"/>
        <v>0</v>
      </c>
      <c r="H185" s="137" t="b">
        <f t="shared" ca="1" si="42"/>
        <v>0</v>
      </c>
      <c r="I185" s="137" t="b">
        <f t="shared" ca="1" si="42"/>
        <v>0</v>
      </c>
      <c r="J185" s="137" t="b">
        <f t="shared" ca="1" si="42"/>
        <v>0</v>
      </c>
      <c r="K185" s="137" t="b">
        <f t="shared" ca="1" si="42"/>
        <v>0</v>
      </c>
      <c r="L185" s="137" t="b">
        <f t="shared" ca="1" si="42"/>
        <v>0</v>
      </c>
      <c r="M185" s="137" t="b">
        <f t="shared" ca="1" si="42"/>
        <v>0</v>
      </c>
      <c r="N185" s="138" t="b">
        <f t="shared" ca="1" si="42"/>
        <v>0</v>
      </c>
      <c r="O185" s="138" t="b">
        <f t="shared" ca="1" si="40"/>
        <v>1</v>
      </c>
      <c r="P185" s="138" t="b">
        <f t="shared" ca="1" si="40"/>
        <v>1</v>
      </c>
      <c r="Q185" s="138" t="b">
        <f t="shared" ca="1" si="40"/>
        <v>1</v>
      </c>
      <c r="R185" s="138" t="b">
        <f t="shared" ca="1" si="40"/>
        <v>1</v>
      </c>
      <c r="S185" s="138" t="b">
        <f t="shared" ca="1" si="40"/>
        <v>1</v>
      </c>
      <c r="T185" s="213" t="b">
        <f t="shared" si="29"/>
        <v>1</v>
      </c>
      <c r="U185" s="213" t="b">
        <f t="shared" si="29"/>
        <v>1</v>
      </c>
    </row>
    <row r="186" spans="1:21" x14ac:dyDescent="0.5">
      <c r="A186" s="134" t="s">
        <v>369</v>
      </c>
      <c r="B186" s="133" t="s">
        <v>301</v>
      </c>
      <c r="C186" s="128"/>
      <c r="D186" s="137" t="b">
        <f t="shared" ref="D186:N186" ca="1" si="43">D20=D103</f>
        <v>0</v>
      </c>
      <c r="E186" s="137" t="b">
        <f t="shared" ca="1" si="43"/>
        <v>0</v>
      </c>
      <c r="F186" s="137" t="b">
        <f t="shared" ca="1" si="43"/>
        <v>0</v>
      </c>
      <c r="G186" s="137" t="b">
        <f t="shared" ca="1" si="43"/>
        <v>0</v>
      </c>
      <c r="H186" s="137" t="b">
        <f t="shared" ca="1" si="43"/>
        <v>0</v>
      </c>
      <c r="I186" s="137" t="b">
        <f t="shared" ca="1" si="43"/>
        <v>0</v>
      </c>
      <c r="J186" s="137" t="b">
        <f t="shared" ca="1" si="43"/>
        <v>0</v>
      </c>
      <c r="K186" s="137" t="b">
        <f t="shared" ca="1" si="43"/>
        <v>0</v>
      </c>
      <c r="L186" s="137" t="b">
        <f t="shared" ca="1" si="43"/>
        <v>0</v>
      </c>
      <c r="M186" s="137" t="b">
        <f t="shared" ca="1" si="43"/>
        <v>0</v>
      </c>
      <c r="N186" s="138" t="b">
        <f t="shared" ca="1" si="43"/>
        <v>0</v>
      </c>
      <c r="O186" s="138" t="b">
        <f t="shared" ca="1" si="40"/>
        <v>1</v>
      </c>
      <c r="P186" s="138" t="b">
        <f t="shared" ca="1" si="40"/>
        <v>1</v>
      </c>
      <c r="Q186" s="138" t="b">
        <f t="shared" ca="1" si="40"/>
        <v>1</v>
      </c>
      <c r="R186" s="138" t="b">
        <f t="shared" ca="1" si="40"/>
        <v>1</v>
      </c>
      <c r="S186" s="138" t="b">
        <f t="shared" ca="1" si="40"/>
        <v>1</v>
      </c>
      <c r="T186" s="213" t="b">
        <f t="shared" si="29"/>
        <v>1</v>
      </c>
      <c r="U186" s="213" t="b">
        <f t="shared" si="29"/>
        <v>1</v>
      </c>
    </row>
    <row r="187" spans="1:21" x14ac:dyDescent="0.5">
      <c r="A187" s="134" t="s">
        <v>369</v>
      </c>
      <c r="B187" s="133" t="s">
        <v>551</v>
      </c>
      <c r="C187" s="128"/>
      <c r="D187" s="137" t="b">
        <f t="shared" ref="D187:N187" ca="1" si="44">D21=D104</f>
        <v>0</v>
      </c>
      <c r="E187" s="137" t="b">
        <f t="shared" ca="1" si="44"/>
        <v>0</v>
      </c>
      <c r="F187" s="137" t="b">
        <f t="shared" ca="1" si="44"/>
        <v>0</v>
      </c>
      <c r="G187" s="137" t="b">
        <f t="shared" ca="1" si="44"/>
        <v>0</v>
      </c>
      <c r="H187" s="137" t="b">
        <f t="shared" ca="1" si="44"/>
        <v>0</v>
      </c>
      <c r="I187" s="137" t="b">
        <f t="shared" ca="1" si="44"/>
        <v>0</v>
      </c>
      <c r="J187" s="137" t="b">
        <f t="shared" ca="1" si="44"/>
        <v>0</v>
      </c>
      <c r="K187" s="137" t="b">
        <f t="shared" ca="1" si="44"/>
        <v>0</v>
      </c>
      <c r="L187" s="137" t="b">
        <f t="shared" ca="1" si="44"/>
        <v>0</v>
      </c>
      <c r="M187" s="137" t="b">
        <f t="shared" ca="1" si="44"/>
        <v>0</v>
      </c>
      <c r="N187" s="138" t="b">
        <f t="shared" ca="1" si="44"/>
        <v>0</v>
      </c>
      <c r="O187" s="138" t="b">
        <f t="shared" ca="1" si="40"/>
        <v>1</v>
      </c>
      <c r="P187" s="138" t="b">
        <f t="shared" ca="1" si="40"/>
        <v>1</v>
      </c>
      <c r="Q187" s="138" t="b">
        <f t="shared" ca="1" si="40"/>
        <v>1</v>
      </c>
      <c r="R187" s="138" t="b">
        <f t="shared" ca="1" si="40"/>
        <v>1</v>
      </c>
      <c r="S187" s="138" t="b">
        <f t="shared" ca="1" si="40"/>
        <v>1</v>
      </c>
      <c r="T187" s="213" t="b">
        <f t="shared" si="29"/>
        <v>1</v>
      </c>
      <c r="U187" s="213" t="b">
        <f t="shared" si="29"/>
        <v>1</v>
      </c>
    </row>
    <row r="188" spans="1:21" x14ac:dyDescent="0.5">
      <c r="A188" s="134" t="s">
        <v>370</v>
      </c>
      <c r="B188" s="133" t="s">
        <v>301</v>
      </c>
      <c r="C188" s="128"/>
      <c r="D188" s="137" t="b">
        <f t="shared" ref="D188:N188" ca="1" si="45">D22=D105</f>
        <v>0</v>
      </c>
      <c r="E188" s="137" t="b">
        <f t="shared" ca="1" si="45"/>
        <v>0</v>
      </c>
      <c r="F188" s="137" t="b">
        <f t="shared" ca="1" si="45"/>
        <v>0</v>
      </c>
      <c r="G188" s="137" t="b">
        <f t="shared" ca="1" si="45"/>
        <v>0</v>
      </c>
      <c r="H188" s="137" t="b">
        <f t="shared" ca="1" si="45"/>
        <v>0</v>
      </c>
      <c r="I188" s="137" t="b">
        <f t="shared" ca="1" si="45"/>
        <v>0</v>
      </c>
      <c r="J188" s="137" t="b">
        <f t="shared" ca="1" si="45"/>
        <v>0</v>
      </c>
      <c r="K188" s="137" t="b">
        <f t="shared" ca="1" si="45"/>
        <v>0</v>
      </c>
      <c r="L188" s="137" t="b">
        <f t="shared" ca="1" si="45"/>
        <v>0</v>
      </c>
      <c r="M188" s="137" t="b">
        <f t="shared" ca="1" si="45"/>
        <v>0</v>
      </c>
      <c r="N188" s="138" t="b">
        <f t="shared" ca="1" si="45"/>
        <v>0</v>
      </c>
      <c r="O188" s="138" t="b">
        <f t="shared" ca="1" si="40"/>
        <v>1</v>
      </c>
      <c r="P188" s="138" t="b">
        <f t="shared" ca="1" si="40"/>
        <v>1</v>
      </c>
      <c r="Q188" s="138" t="b">
        <f t="shared" ca="1" si="40"/>
        <v>1</v>
      </c>
      <c r="R188" s="138" t="b">
        <f t="shared" ca="1" si="40"/>
        <v>1</v>
      </c>
      <c r="S188" s="138" t="b">
        <f t="shared" ca="1" si="40"/>
        <v>1</v>
      </c>
      <c r="T188" s="213" t="b">
        <f t="shared" si="29"/>
        <v>1</v>
      </c>
      <c r="U188" s="213" t="b">
        <f t="shared" si="29"/>
        <v>1</v>
      </c>
    </row>
    <row r="189" spans="1:21" x14ac:dyDescent="0.5">
      <c r="A189" s="134" t="s">
        <v>370</v>
      </c>
      <c r="B189" s="133" t="s">
        <v>551</v>
      </c>
      <c r="C189" s="128"/>
      <c r="D189" s="137" t="b">
        <f t="shared" ref="D189:N189" ca="1" si="46">D23=D106</f>
        <v>0</v>
      </c>
      <c r="E189" s="137" t="b">
        <f t="shared" ca="1" si="46"/>
        <v>0</v>
      </c>
      <c r="F189" s="137" t="b">
        <f t="shared" ca="1" si="46"/>
        <v>0</v>
      </c>
      <c r="G189" s="137" t="b">
        <f t="shared" ca="1" si="46"/>
        <v>0</v>
      </c>
      <c r="H189" s="137" t="b">
        <f t="shared" ca="1" si="46"/>
        <v>0</v>
      </c>
      <c r="I189" s="137" t="b">
        <f t="shared" ca="1" si="46"/>
        <v>0</v>
      </c>
      <c r="J189" s="137" t="b">
        <f t="shared" ca="1" si="46"/>
        <v>0</v>
      </c>
      <c r="K189" s="137" t="b">
        <f t="shared" ca="1" si="46"/>
        <v>0</v>
      </c>
      <c r="L189" s="137" t="b">
        <f t="shared" ca="1" si="46"/>
        <v>0</v>
      </c>
      <c r="M189" s="137" t="b">
        <f t="shared" ca="1" si="46"/>
        <v>0</v>
      </c>
      <c r="N189" s="138" t="b">
        <f t="shared" ca="1" si="46"/>
        <v>0</v>
      </c>
      <c r="O189" s="138" t="b">
        <f t="shared" ca="1" si="40"/>
        <v>1</v>
      </c>
      <c r="P189" s="138" t="b">
        <f t="shared" ca="1" si="40"/>
        <v>1</v>
      </c>
      <c r="Q189" s="138" t="b">
        <f t="shared" ca="1" si="40"/>
        <v>1</v>
      </c>
      <c r="R189" s="138" t="b">
        <f t="shared" ca="1" si="40"/>
        <v>1</v>
      </c>
      <c r="S189" s="138" t="b">
        <f t="shared" ca="1" si="40"/>
        <v>1</v>
      </c>
      <c r="T189" s="213" t="b">
        <f t="shared" si="29"/>
        <v>1</v>
      </c>
      <c r="U189" s="213" t="b">
        <f t="shared" si="29"/>
        <v>1</v>
      </c>
    </row>
    <row r="190" spans="1:21" x14ac:dyDescent="0.5">
      <c r="A190" s="134" t="s">
        <v>193</v>
      </c>
      <c r="B190" s="133" t="s">
        <v>301</v>
      </c>
      <c r="C190" s="128"/>
      <c r="D190" s="137" t="b">
        <f t="shared" ref="D190:N190" ca="1" si="47">D24=D107</f>
        <v>0</v>
      </c>
      <c r="E190" s="137" t="b">
        <f t="shared" ca="1" si="47"/>
        <v>0</v>
      </c>
      <c r="F190" s="137" t="b">
        <f t="shared" ca="1" si="47"/>
        <v>0</v>
      </c>
      <c r="G190" s="137" t="b">
        <f t="shared" ca="1" si="47"/>
        <v>0</v>
      </c>
      <c r="H190" s="137" t="b">
        <f t="shared" ca="1" si="47"/>
        <v>0</v>
      </c>
      <c r="I190" s="137" t="b">
        <f t="shared" ca="1" si="47"/>
        <v>0</v>
      </c>
      <c r="J190" s="137" t="b">
        <f t="shared" ca="1" si="47"/>
        <v>0</v>
      </c>
      <c r="K190" s="137" t="b">
        <f t="shared" ca="1" si="47"/>
        <v>0</v>
      </c>
      <c r="L190" s="137" t="b">
        <f t="shared" ca="1" si="47"/>
        <v>0</v>
      </c>
      <c r="M190" s="137" t="b">
        <f t="shared" ca="1" si="47"/>
        <v>0</v>
      </c>
      <c r="N190" s="138" t="b">
        <f t="shared" ca="1" si="47"/>
        <v>0</v>
      </c>
      <c r="O190" s="138" t="b">
        <f t="shared" ca="1" si="40"/>
        <v>1</v>
      </c>
      <c r="P190" s="138" t="b">
        <f t="shared" ca="1" si="40"/>
        <v>1</v>
      </c>
      <c r="Q190" s="138" t="b">
        <f t="shared" ca="1" si="40"/>
        <v>1</v>
      </c>
      <c r="R190" s="138" t="b">
        <f t="shared" ca="1" si="40"/>
        <v>1</v>
      </c>
      <c r="S190" s="138" t="b">
        <f t="shared" ca="1" si="40"/>
        <v>1</v>
      </c>
      <c r="T190" s="213" t="b">
        <f t="shared" si="29"/>
        <v>1</v>
      </c>
      <c r="U190" s="213" t="b">
        <f t="shared" si="29"/>
        <v>1</v>
      </c>
    </row>
    <row r="191" spans="1:21" x14ac:dyDescent="0.5">
      <c r="A191" s="134" t="s">
        <v>193</v>
      </c>
      <c r="B191" s="133" t="s">
        <v>551</v>
      </c>
      <c r="C191" s="128"/>
      <c r="D191" s="137" t="b">
        <f t="shared" ref="D191:N191" ca="1" si="48">D25=D108</f>
        <v>0</v>
      </c>
      <c r="E191" s="137" t="b">
        <f t="shared" ca="1" si="48"/>
        <v>0</v>
      </c>
      <c r="F191" s="137" t="b">
        <f t="shared" ca="1" si="48"/>
        <v>0</v>
      </c>
      <c r="G191" s="137" t="b">
        <f t="shared" ca="1" si="48"/>
        <v>0</v>
      </c>
      <c r="H191" s="137" t="b">
        <f t="shared" ca="1" si="48"/>
        <v>0</v>
      </c>
      <c r="I191" s="137" t="b">
        <f t="shared" ca="1" si="48"/>
        <v>0</v>
      </c>
      <c r="J191" s="137" t="b">
        <f t="shared" ca="1" si="48"/>
        <v>0</v>
      </c>
      <c r="K191" s="137" t="b">
        <f t="shared" ca="1" si="48"/>
        <v>0</v>
      </c>
      <c r="L191" s="137" t="b">
        <f t="shared" ca="1" si="48"/>
        <v>0</v>
      </c>
      <c r="M191" s="137" t="b">
        <f t="shared" ca="1" si="48"/>
        <v>0</v>
      </c>
      <c r="N191" s="138" t="b">
        <f t="shared" ca="1" si="48"/>
        <v>0</v>
      </c>
      <c r="O191" s="138" t="b">
        <f t="shared" ca="1" si="40"/>
        <v>1</v>
      </c>
      <c r="P191" s="138" t="b">
        <f t="shared" ca="1" si="40"/>
        <v>1</v>
      </c>
      <c r="Q191" s="138" t="b">
        <f t="shared" ca="1" si="40"/>
        <v>1</v>
      </c>
      <c r="R191" s="138" t="b">
        <f t="shared" ca="1" si="40"/>
        <v>1</v>
      </c>
      <c r="S191" s="138" t="b">
        <f t="shared" ca="1" si="40"/>
        <v>1</v>
      </c>
      <c r="T191" s="213" t="b">
        <f t="shared" si="29"/>
        <v>1</v>
      </c>
      <c r="U191" s="213" t="b">
        <f t="shared" si="29"/>
        <v>1</v>
      </c>
    </row>
    <row r="192" spans="1:21" x14ac:dyDescent="0.5">
      <c r="A192" s="134" t="s">
        <v>159</v>
      </c>
      <c r="B192" s="133" t="s">
        <v>301</v>
      </c>
      <c r="C192" s="128"/>
      <c r="D192" s="137" t="b">
        <f t="shared" ref="D192:N192" ca="1" si="49">D26=D109</f>
        <v>0</v>
      </c>
      <c r="E192" s="137" t="b">
        <f t="shared" ca="1" si="49"/>
        <v>0</v>
      </c>
      <c r="F192" s="137" t="b">
        <f t="shared" ca="1" si="49"/>
        <v>0</v>
      </c>
      <c r="G192" s="137" t="b">
        <f t="shared" ca="1" si="49"/>
        <v>0</v>
      </c>
      <c r="H192" s="137" t="b">
        <f t="shared" ca="1" si="49"/>
        <v>0</v>
      </c>
      <c r="I192" s="137" t="b">
        <f t="shared" ca="1" si="49"/>
        <v>0</v>
      </c>
      <c r="J192" s="137" t="b">
        <f t="shared" ca="1" si="49"/>
        <v>0</v>
      </c>
      <c r="K192" s="137" t="b">
        <f t="shared" ca="1" si="49"/>
        <v>0</v>
      </c>
      <c r="L192" s="137" t="b">
        <f t="shared" ca="1" si="49"/>
        <v>0</v>
      </c>
      <c r="M192" s="137" t="b">
        <f t="shared" ca="1" si="49"/>
        <v>0</v>
      </c>
      <c r="N192" s="138" t="b">
        <f t="shared" ca="1" si="49"/>
        <v>0</v>
      </c>
      <c r="O192" s="138" t="b">
        <f t="shared" ca="1" si="40"/>
        <v>1</v>
      </c>
      <c r="P192" s="138" t="b">
        <f t="shared" ca="1" si="40"/>
        <v>1</v>
      </c>
      <c r="Q192" s="138" t="b">
        <f t="shared" ca="1" si="40"/>
        <v>1</v>
      </c>
      <c r="R192" s="138" t="b">
        <f t="shared" ca="1" si="40"/>
        <v>1</v>
      </c>
      <c r="S192" s="138" t="b">
        <f t="shared" ca="1" si="40"/>
        <v>1</v>
      </c>
      <c r="T192" s="213" t="b">
        <f t="shared" si="29"/>
        <v>1</v>
      </c>
      <c r="U192" s="213" t="b">
        <f t="shared" si="29"/>
        <v>1</v>
      </c>
    </row>
    <row r="193" spans="1:21" x14ac:dyDescent="0.5">
      <c r="A193" s="134" t="s">
        <v>160</v>
      </c>
      <c r="B193" s="133" t="s">
        <v>301</v>
      </c>
      <c r="C193" s="128"/>
      <c r="D193" s="137" t="b">
        <f t="shared" ref="D193:N193" ca="1" si="50">D27=D110</f>
        <v>0</v>
      </c>
      <c r="E193" s="137" t="b">
        <f t="shared" ca="1" si="50"/>
        <v>0</v>
      </c>
      <c r="F193" s="137" t="b">
        <f t="shared" ca="1" si="50"/>
        <v>0</v>
      </c>
      <c r="G193" s="137" t="b">
        <f t="shared" ca="1" si="50"/>
        <v>0</v>
      </c>
      <c r="H193" s="137" t="b">
        <f t="shared" ca="1" si="50"/>
        <v>0</v>
      </c>
      <c r="I193" s="137" t="b">
        <f t="shared" ca="1" si="50"/>
        <v>0</v>
      </c>
      <c r="J193" s="137" t="b">
        <f t="shared" ca="1" si="50"/>
        <v>0</v>
      </c>
      <c r="K193" s="137" t="b">
        <f t="shared" ca="1" si="50"/>
        <v>0</v>
      </c>
      <c r="L193" s="137" t="b">
        <f t="shared" ca="1" si="50"/>
        <v>0</v>
      </c>
      <c r="M193" s="137" t="b">
        <f t="shared" ca="1" si="50"/>
        <v>0</v>
      </c>
      <c r="N193" s="138" t="b">
        <f t="shared" ca="1" si="50"/>
        <v>0</v>
      </c>
      <c r="O193" s="138" t="b">
        <f t="shared" ref="O193:S202" ca="1" si="51">O27=O110</f>
        <v>1</v>
      </c>
      <c r="P193" s="138" t="b">
        <f t="shared" ca="1" si="51"/>
        <v>1</v>
      </c>
      <c r="Q193" s="138" t="b">
        <f t="shared" ca="1" si="51"/>
        <v>1</v>
      </c>
      <c r="R193" s="138" t="b">
        <f t="shared" ca="1" si="51"/>
        <v>1</v>
      </c>
      <c r="S193" s="138" t="b">
        <f t="shared" ca="1" si="51"/>
        <v>1</v>
      </c>
      <c r="T193" s="213" t="b">
        <f t="shared" ref="T193:U212" si="52">T27=T110</f>
        <v>1</v>
      </c>
      <c r="U193" s="213" t="b">
        <f t="shared" si="52"/>
        <v>1</v>
      </c>
    </row>
    <row r="194" spans="1:21" x14ac:dyDescent="0.5">
      <c r="A194" s="134" t="s">
        <v>477</v>
      </c>
      <c r="B194" s="133" t="s">
        <v>304</v>
      </c>
      <c r="C194" s="128"/>
      <c r="D194" s="137" t="b">
        <f t="shared" ref="D194:N194" ca="1" si="53">D28=D111</f>
        <v>0</v>
      </c>
      <c r="E194" s="137" t="b">
        <f t="shared" ca="1" si="53"/>
        <v>0</v>
      </c>
      <c r="F194" s="137" t="b">
        <f t="shared" ca="1" si="53"/>
        <v>0</v>
      </c>
      <c r="G194" s="137" t="b">
        <f t="shared" ca="1" si="53"/>
        <v>0</v>
      </c>
      <c r="H194" s="137" t="b">
        <f t="shared" ca="1" si="53"/>
        <v>0</v>
      </c>
      <c r="I194" s="137" t="b">
        <f t="shared" ca="1" si="53"/>
        <v>0</v>
      </c>
      <c r="J194" s="137" t="b">
        <f t="shared" ca="1" si="53"/>
        <v>0</v>
      </c>
      <c r="K194" s="137" t="b">
        <f t="shared" ca="1" si="53"/>
        <v>0</v>
      </c>
      <c r="L194" s="137" t="b">
        <f t="shared" ca="1" si="53"/>
        <v>0</v>
      </c>
      <c r="M194" s="137" t="b">
        <f t="shared" ca="1" si="53"/>
        <v>0</v>
      </c>
      <c r="N194" s="138" t="b">
        <f t="shared" ca="1" si="53"/>
        <v>0</v>
      </c>
      <c r="O194" s="138" t="b">
        <f t="shared" ca="1" si="51"/>
        <v>1</v>
      </c>
      <c r="P194" s="138" t="b">
        <f t="shared" ca="1" si="51"/>
        <v>1</v>
      </c>
      <c r="Q194" s="138" t="b">
        <f t="shared" ca="1" si="51"/>
        <v>1</v>
      </c>
      <c r="R194" s="138" t="b">
        <f t="shared" ca="1" si="51"/>
        <v>1</v>
      </c>
      <c r="S194" s="138" t="b">
        <f t="shared" ca="1" si="51"/>
        <v>1</v>
      </c>
      <c r="T194" s="213" t="b">
        <f t="shared" si="52"/>
        <v>1</v>
      </c>
      <c r="U194" s="213" t="b">
        <f t="shared" si="52"/>
        <v>1</v>
      </c>
    </row>
    <row r="195" spans="1:21" x14ac:dyDescent="0.5">
      <c r="A195" s="134" t="s">
        <v>219</v>
      </c>
      <c r="B195" s="133" t="s">
        <v>304</v>
      </c>
      <c r="C195" s="128"/>
      <c r="D195" s="137" t="b">
        <f t="shared" ref="D195:N195" ca="1" si="54">D29=D112</f>
        <v>0</v>
      </c>
      <c r="E195" s="137" t="b">
        <f t="shared" ca="1" si="54"/>
        <v>1</v>
      </c>
      <c r="F195" s="137" t="b">
        <f t="shared" ca="1" si="54"/>
        <v>0</v>
      </c>
      <c r="G195" s="137" t="b">
        <f t="shared" ca="1" si="54"/>
        <v>0</v>
      </c>
      <c r="H195" s="137" t="b">
        <f t="shared" ca="1" si="54"/>
        <v>0</v>
      </c>
      <c r="I195" s="137" t="b">
        <f t="shared" ca="1" si="54"/>
        <v>0</v>
      </c>
      <c r="J195" s="137" t="b">
        <f t="shared" ca="1" si="54"/>
        <v>0</v>
      </c>
      <c r="K195" s="137" t="b">
        <f t="shared" ca="1" si="54"/>
        <v>0</v>
      </c>
      <c r="L195" s="137" t="b">
        <f t="shared" ca="1" si="54"/>
        <v>0</v>
      </c>
      <c r="M195" s="137" t="b">
        <f t="shared" ca="1" si="54"/>
        <v>0</v>
      </c>
      <c r="N195" s="138" t="b">
        <f t="shared" ca="1" si="54"/>
        <v>0</v>
      </c>
      <c r="O195" s="138" t="b">
        <f t="shared" ca="1" si="51"/>
        <v>1</v>
      </c>
      <c r="P195" s="138" t="b">
        <f t="shared" ca="1" si="51"/>
        <v>1</v>
      </c>
      <c r="Q195" s="138" t="b">
        <f t="shared" si="51"/>
        <v>1</v>
      </c>
      <c r="R195" s="138" t="b">
        <f t="shared" si="51"/>
        <v>1</v>
      </c>
      <c r="S195" s="138" t="b">
        <f t="shared" si="51"/>
        <v>1</v>
      </c>
      <c r="T195" s="213" t="b">
        <f t="shared" si="52"/>
        <v>1</v>
      </c>
      <c r="U195" s="213" t="b">
        <f t="shared" si="52"/>
        <v>1</v>
      </c>
    </row>
    <row r="196" spans="1:21" x14ac:dyDescent="0.5">
      <c r="A196" s="134" t="s">
        <v>219</v>
      </c>
      <c r="B196" s="133" t="s">
        <v>301</v>
      </c>
      <c r="C196" s="128"/>
      <c r="D196" s="137" t="b">
        <f t="shared" ref="D196:N196" ca="1" si="55">D30=D113</f>
        <v>0</v>
      </c>
      <c r="E196" s="137" t="b">
        <f t="shared" ca="1" si="55"/>
        <v>0</v>
      </c>
      <c r="F196" s="137" t="b">
        <f t="shared" ca="1" si="55"/>
        <v>0</v>
      </c>
      <c r="G196" s="137" t="b">
        <f t="shared" ca="1" si="55"/>
        <v>0</v>
      </c>
      <c r="H196" s="137" t="b">
        <f t="shared" ca="1" si="55"/>
        <v>0</v>
      </c>
      <c r="I196" s="137" t="b">
        <f t="shared" ca="1" si="55"/>
        <v>0</v>
      </c>
      <c r="J196" s="137" t="b">
        <f t="shared" ca="1" si="55"/>
        <v>0</v>
      </c>
      <c r="K196" s="137" t="b">
        <f t="shared" ca="1" si="55"/>
        <v>0</v>
      </c>
      <c r="L196" s="137" t="b">
        <f t="shared" ca="1" si="55"/>
        <v>0</v>
      </c>
      <c r="M196" s="137" t="b">
        <f t="shared" ca="1" si="55"/>
        <v>0</v>
      </c>
      <c r="N196" s="138" t="b">
        <f t="shared" ca="1" si="55"/>
        <v>0</v>
      </c>
      <c r="O196" s="138" t="b">
        <f t="shared" ca="1" si="51"/>
        <v>1</v>
      </c>
      <c r="P196" s="138" t="b">
        <f t="shared" ca="1" si="51"/>
        <v>1</v>
      </c>
      <c r="Q196" s="138" t="b">
        <f t="shared" si="51"/>
        <v>1</v>
      </c>
      <c r="R196" s="138" t="b">
        <f t="shared" si="51"/>
        <v>1</v>
      </c>
      <c r="S196" s="138" t="b">
        <f t="shared" si="51"/>
        <v>1</v>
      </c>
      <c r="T196" s="213" t="b">
        <f t="shared" si="52"/>
        <v>1</v>
      </c>
      <c r="U196" s="213" t="b">
        <f t="shared" si="52"/>
        <v>1</v>
      </c>
    </row>
    <row r="197" spans="1:21" x14ac:dyDescent="0.5">
      <c r="A197" s="134" t="s">
        <v>219</v>
      </c>
      <c r="B197" s="133" t="s">
        <v>551</v>
      </c>
      <c r="C197" s="128"/>
      <c r="D197" s="137" t="b">
        <f t="shared" ref="D197:N197" ca="1" si="56">D31=D114</f>
        <v>0</v>
      </c>
      <c r="E197" s="137" t="b">
        <f t="shared" ca="1" si="56"/>
        <v>0</v>
      </c>
      <c r="F197" s="137" t="b">
        <f t="shared" ca="1" si="56"/>
        <v>0</v>
      </c>
      <c r="G197" s="137" t="b">
        <f t="shared" ca="1" si="56"/>
        <v>0</v>
      </c>
      <c r="H197" s="137" t="b">
        <f t="shared" ca="1" si="56"/>
        <v>0</v>
      </c>
      <c r="I197" s="137" t="b">
        <f t="shared" ca="1" si="56"/>
        <v>0</v>
      </c>
      <c r="J197" s="137" t="b">
        <f t="shared" ca="1" si="56"/>
        <v>0</v>
      </c>
      <c r="K197" s="137" t="b">
        <f t="shared" ca="1" si="56"/>
        <v>0</v>
      </c>
      <c r="L197" s="137" t="b">
        <f t="shared" ca="1" si="56"/>
        <v>0</v>
      </c>
      <c r="M197" s="137" t="b">
        <f t="shared" ca="1" si="56"/>
        <v>0</v>
      </c>
      <c r="N197" s="138" t="b">
        <f t="shared" ca="1" si="56"/>
        <v>0</v>
      </c>
      <c r="O197" s="138" t="b">
        <f t="shared" ca="1" si="51"/>
        <v>1</v>
      </c>
      <c r="P197" s="138" t="b">
        <f t="shared" ca="1" si="51"/>
        <v>1</v>
      </c>
      <c r="Q197" s="138" t="b">
        <f t="shared" si="51"/>
        <v>1</v>
      </c>
      <c r="R197" s="138" t="b">
        <f t="shared" si="51"/>
        <v>1</v>
      </c>
      <c r="S197" s="138" t="b">
        <f t="shared" si="51"/>
        <v>1</v>
      </c>
      <c r="T197" s="213" t="b">
        <f t="shared" si="52"/>
        <v>1</v>
      </c>
      <c r="U197" s="213" t="b">
        <f t="shared" si="52"/>
        <v>1</v>
      </c>
    </row>
    <row r="198" spans="1:21" x14ac:dyDescent="0.5">
      <c r="A198" s="134" t="s">
        <v>220</v>
      </c>
      <c r="B198" s="133" t="s">
        <v>304</v>
      </c>
      <c r="C198" s="128"/>
      <c r="D198" s="137" t="b">
        <f t="shared" ref="D198:N198" ca="1" si="57">D32=D115</f>
        <v>0</v>
      </c>
      <c r="E198" s="137" t="b">
        <f t="shared" ca="1" si="57"/>
        <v>0</v>
      </c>
      <c r="F198" s="137" t="b">
        <f t="shared" ca="1" si="57"/>
        <v>0</v>
      </c>
      <c r="G198" s="137" t="b">
        <f t="shared" ca="1" si="57"/>
        <v>0</v>
      </c>
      <c r="H198" s="137" t="b">
        <f t="shared" ca="1" si="57"/>
        <v>0</v>
      </c>
      <c r="I198" s="137" t="b">
        <f t="shared" ca="1" si="57"/>
        <v>0</v>
      </c>
      <c r="J198" s="137" t="b">
        <f t="shared" ca="1" si="57"/>
        <v>0</v>
      </c>
      <c r="K198" s="137" t="b">
        <f t="shared" ca="1" si="57"/>
        <v>0</v>
      </c>
      <c r="L198" s="137" t="b">
        <f t="shared" ca="1" si="57"/>
        <v>0</v>
      </c>
      <c r="M198" s="137" t="b">
        <f t="shared" ca="1" si="57"/>
        <v>0</v>
      </c>
      <c r="N198" s="138" t="b">
        <f t="shared" ca="1" si="57"/>
        <v>0</v>
      </c>
      <c r="O198" s="138" t="b">
        <f t="shared" ca="1" si="51"/>
        <v>1</v>
      </c>
      <c r="P198" s="138" t="b">
        <f t="shared" ca="1" si="51"/>
        <v>1</v>
      </c>
      <c r="Q198" s="138" t="b">
        <f t="shared" si="51"/>
        <v>1</v>
      </c>
      <c r="R198" s="138" t="b">
        <f t="shared" si="51"/>
        <v>1</v>
      </c>
      <c r="S198" s="138" t="b">
        <f t="shared" si="51"/>
        <v>1</v>
      </c>
      <c r="T198" s="213" t="b">
        <f t="shared" si="52"/>
        <v>1</v>
      </c>
      <c r="U198" s="213" t="b">
        <f t="shared" si="52"/>
        <v>1</v>
      </c>
    </row>
    <row r="199" spans="1:21" x14ac:dyDescent="0.5">
      <c r="A199" s="134" t="s">
        <v>220</v>
      </c>
      <c r="B199" s="133" t="s">
        <v>301</v>
      </c>
      <c r="C199" s="128"/>
      <c r="D199" s="137" t="b">
        <f t="shared" ref="D199:N199" ca="1" si="58">D33=D116</f>
        <v>0</v>
      </c>
      <c r="E199" s="137" t="b">
        <f t="shared" ca="1" si="58"/>
        <v>0</v>
      </c>
      <c r="F199" s="137" t="b">
        <f t="shared" ca="1" si="58"/>
        <v>0</v>
      </c>
      <c r="G199" s="137" t="b">
        <f t="shared" ca="1" si="58"/>
        <v>0</v>
      </c>
      <c r="H199" s="137" t="b">
        <f t="shared" ca="1" si="58"/>
        <v>0</v>
      </c>
      <c r="I199" s="137" t="b">
        <f t="shared" ca="1" si="58"/>
        <v>0</v>
      </c>
      <c r="J199" s="137" t="b">
        <f t="shared" ca="1" si="58"/>
        <v>0</v>
      </c>
      <c r="K199" s="137" t="b">
        <f t="shared" ca="1" si="58"/>
        <v>0</v>
      </c>
      <c r="L199" s="137" t="b">
        <f t="shared" ca="1" si="58"/>
        <v>0</v>
      </c>
      <c r="M199" s="137" t="b">
        <f t="shared" ca="1" si="58"/>
        <v>0</v>
      </c>
      <c r="N199" s="138" t="b">
        <f t="shared" ca="1" si="58"/>
        <v>0</v>
      </c>
      <c r="O199" s="138" t="b">
        <f t="shared" ca="1" si="51"/>
        <v>1</v>
      </c>
      <c r="P199" s="138" t="b">
        <f t="shared" ca="1" si="51"/>
        <v>1</v>
      </c>
      <c r="Q199" s="138" t="b">
        <f t="shared" si="51"/>
        <v>1</v>
      </c>
      <c r="R199" s="138" t="b">
        <f t="shared" si="51"/>
        <v>1</v>
      </c>
      <c r="S199" s="138" t="b">
        <f t="shared" si="51"/>
        <v>1</v>
      </c>
      <c r="T199" s="213" t="b">
        <f t="shared" si="52"/>
        <v>1</v>
      </c>
      <c r="U199" s="213" t="b">
        <f t="shared" si="52"/>
        <v>1</v>
      </c>
    </row>
    <row r="200" spans="1:21" x14ac:dyDescent="0.5">
      <c r="A200" s="134" t="s">
        <v>220</v>
      </c>
      <c r="B200" s="133" t="s">
        <v>551</v>
      </c>
      <c r="C200" s="128"/>
      <c r="D200" s="137" t="b">
        <f t="shared" ref="D200:N200" ca="1" si="59">D34=D117</f>
        <v>0</v>
      </c>
      <c r="E200" s="137" t="b">
        <f t="shared" ca="1" si="59"/>
        <v>0</v>
      </c>
      <c r="F200" s="137" t="b">
        <f t="shared" ca="1" si="59"/>
        <v>0</v>
      </c>
      <c r="G200" s="137" t="b">
        <f t="shared" ca="1" si="59"/>
        <v>0</v>
      </c>
      <c r="H200" s="137" t="b">
        <f t="shared" ca="1" si="59"/>
        <v>0</v>
      </c>
      <c r="I200" s="137" t="b">
        <f t="shared" ca="1" si="59"/>
        <v>0</v>
      </c>
      <c r="J200" s="137" t="b">
        <f t="shared" ca="1" si="59"/>
        <v>0</v>
      </c>
      <c r="K200" s="137" t="b">
        <f t="shared" ca="1" si="59"/>
        <v>0</v>
      </c>
      <c r="L200" s="137" t="b">
        <f t="shared" ca="1" si="59"/>
        <v>0</v>
      </c>
      <c r="M200" s="137" t="b">
        <f t="shared" ca="1" si="59"/>
        <v>0</v>
      </c>
      <c r="N200" s="138" t="b">
        <f t="shared" ca="1" si="59"/>
        <v>0</v>
      </c>
      <c r="O200" s="138" t="b">
        <f t="shared" ca="1" si="51"/>
        <v>1</v>
      </c>
      <c r="P200" s="138" t="b">
        <f t="shared" ca="1" si="51"/>
        <v>1</v>
      </c>
      <c r="Q200" s="138" t="b">
        <f t="shared" si="51"/>
        <v>1</v>
      </c>
      <c r="R200" s="138" t="b">
        <f t="shared" si="51"/>
        <v>1</v>
      </c>
      <c r="S200" s="138" t="b">
        <f t="shared" si="51"/>
        <v>1</v>
      </c>
      <c r="T200" s="213" t="b">
        <f t="shared" si="52"/>
        <v>1</v>
      </c>
      <c r="U200" s="213" t="b">
        <f t="shared" si="52"/>
        <v>1</v>
      </c>
    </row>
    <row r="201" spans="1:21" x14ac:dyDescent="0.5">
      <c r="A201" s="134" t="s">
        <v>363</v>
      </c>
      <c r="B201" s="133" t="s">
        <v>304</v>
      </c>
      <c r="C201" s="128"/>
      <c r="D201" s="137" t="b">
        <f t="shared" ref="D201:N201" ca="1" si="60">D35=D118</f>
        <v>0</v>
      </c>
      <c r="E201" s="137" t="b">
        <f t="shared" ca="1" si="60"/>
        <v>0</v>
      </c>
      <c r="F201" s="137" t="b">
        <f t="shared" ca="1" si="60"/>
        <v>0</v>
      </c>
      <c r="G201" s="137" t="b">
        <f t="shared" ca="1" si="60"/>
        <v>0</v>
      </c>
      <c r="H201" s="137" t="b">
        <f t="shared" ca="1" si="60"/>
        <v>0</v>
      </c>
      <c r="I201" s="137" t="b">
        <f t="shared" ca="1" si="60"/>
        <v>0</v>
      </c>
      <c r="J201" s="137" t="b">
        <f t="shared" ca="1" si="60"/>
        <v>0</v>
      </c>
      <c r="K201" s="137" t="b">
        <f t="shared" ca="1" si="60"/>
        <v>0</v>
      </c>
      <c r="L201" s="137" t="b">
        <f t="shared" ca="1" si="60"/>
        <v>0</v>
      </c>
      <c r="M201" s="137" t="b">
        <f t="shared" ca="1" si="60"/>
        <v>0</v>
      </c>
      <c r="N201" s="138" t="b">
        <f t="shared" ca="1" si="60"/>
        <v>0</v>
      </c>
      <c r="O201" s="138" t="b">
        <f t="shared" ca="1" si="51"/>
        <v>1</v>
      </c>
      <c r="P201" s="138" t="b">
        <f t="shared" ca="1" si="51"/>
        <v>1</v>
      </c>
      <c r="Q201" s="138" t="b">
        <f t="shared" si="51"/>
        <v>1</v>
      </c>
      <c r="R201" s="138" t="b">
        <f t="shared" si="51"/>
        <v>1</v>
      </c>
      <c r="S201" s="138" t="b">
        <f t="shared" si="51"/>
        <v>1</v>
      </c>
      <c r="T201" s="213" t="b">
        <f t="shared" si="52"/>
        <v>1</v>
      </c>
      <c r="U201" s="213" t="b">
        <f t="shared" si="52"/>
        <v>1</v>
      </c>
    </row>
    <row r="202" spans="1:21" x14ac:dyDescent="0.5">
      <c r="A202" s="134" t="s">
        <v>363</v>
      </c>
      <c r="B202" s="133" t="s">
        <v>301</v>
      </c>
      <c r="C202" s="128"/>
      <c r="D202" s="137" t="b">
        <f t="shared" ref="D202:N202" ca="1" si="61">D36=D119</f>
        <v>0</v>
      </c>
      <c r="E202" s="137" t="b">
        <f t="shared" ca="1" si="61"/>
        <v>0</v>
      </c>
      <c r="F202" s="137" t="b">
        <f t="shared" ca="1" si="61"/>
        <v>0</v>
      </c>
      <c r="G202" s="137" t="b">
        <f t="shared" ca="1" si="61"/>
        <v>0</v>
      </c>
      <c r="H202" s="137" t="b">
        <f t="shared" ca="1" si="61"/>
        <v>0</v>
      </c>
      <c r="I202" s="137" t="b">
        <f t="shared" ca="1" si="61"/>
        <v>0</v>
      </c>
      <c r="J202" s="137" t="b">
        <f t="shared" ca="1" si="61"/>
        <v>0</v>
      </c>
      <c r="K202" s="137" t="b">
        <f t="shared" ca="1" si="61"/>
        <v>0</v>
      </c>
      <c r="L202" s="137" t="b">
        <f t="shared" ca="1" si="61"/>
        <v>0</v>
      </c>
      <c r="M202" s="137" t="b">
        <f t="shared" ca="1" si="61"/>
        <v>0</v>
      </c>
      <c r="N202" s="138" t="b">
        <f t="shared" ca="1" si="61"/>
        <v>0</v>
      </c>
      <c r="O202" s="138" t="b">
        <f t="shared" ca="1" si="51"/>
        <v>1</v>
      </c>
      <c r="P202" s="138" t="b">
        <f t="shared" ca="1" si="51"/>
        <v>1</v>
      </c>
      <c r="Q202" s="138" t="b">
        <f t="shared" si="51"/>
        <v>1</v>
      </c>
      <c r="R202" s="138" t="b">
        <f t="shared" si="51"/>
        <v>1</v>
      </c>
      <c r="S202" s="138" t="b">
        <f t="shared" si="51"/>
        <v>1</v>
      </c>
      <c r="T202" s="213" t="b">
        <f t="shared" si="52"/>
        <v>1</v>
      </c>
      <c r="U202" s="213" t="b">
        <f t="shared" si="52"/>
        <v>1</v>
      </c>
    </row>
    <row r="203" spans="1:21" x14ac:dyDescent="0.5">
      <c r="A203" s="134" t="s">
        <v>363</v>
      </c>
      <c r="B203" s="133" t="s">
        <v>551</v>
      </c>
      <c r="C203" s="128"/>
      <c r="D203" s="137" t="b">
        <f t="shared" ref="D203:N203" ca="1" si="62">D37=D120</f>
        <v>0</v>
      </c>
      <c r="E203" s="137" t="b">
        <f t="shared" ca="1" si="62"/>
        <v>0</v>
      </c>
      <c r="F203" s="137" t="b">
        <f t="shared" ca="1" si="62"/>
        <v>0</v>
      </c>
      <c r="G203" s="137" t="b">
        <f t="shared" ca="1" si="62"/>
        <v>0</v>
      </c>
      <c r="H203" s="137" t="b">
        <f t="shared" ca="1" si="62"/>
        <v>0</v>
      </c>
      <c r="I203" s="137" t="b">
        <f t="shared" ca="1" si="62"/>
        <v>0</v>
      </c>
      <c r="J203" s="137" t="b">
        <f t="shared" ca="1" si="62"/>
        <v>0</v>
      </c>
      <c r="K203" s="137" t="b">
        <f t="shared" ca="1" si="62"/>
        <v>0</v>
      </c>
      <c r="L203" s="137" t="b">
        <f t="shared" ca="1" si="62"/>
        <v>0</v>
      </c>
      <c r="M203" s="137" t="b">
        <f t="shared" ca="1" si="62"/>
        <v>0</v>
      </c>
      <c r="N203" s="138" t="b">
        <f t="shared" ca="1" si="62"/>
        <v>0</v>
      </c>
      <c r="O203" s="138" t="b">
        <f t="shared" ref="O203:S212" ca="1" si="63">O37=O120</f>
        <v>1</v>
      </c>
      <c r="P203" s="138" t="b">
        <f t="shared" ca="1" si="63"/>
        <v>1</v>
      </c>
      <c r="Q203" s="138" t="b">
        <f t="shared" si="63"/>
        <v>1</v>
      </c>
      <c r="R203" s="138" t="b">
        <f t="shared" si="63"/>
        <v>1</v>
      </c>
      <c r="S203" s="138" t="b">
        <f t="shared" si="63"/>
        <v>1</v>
      </c>
      <c r="T203" s="213" t="b">
        <f t="shared" si="52"/>
        <v>1</v>
      </c>
      <c r="U203" s="213" t="b">
        <f t="shared" si="52"/>
        <v>1</v>
      </c>
    </row>
    <row r="204" spans="1:21" x14ac:dyDescent="0.5">
      <c r="A204" s="134" t="s">
        <v>218</v>
      </c>
      <c r="B204" s="133" t="s">
        <v>304</v>
      </c>
      <c r="C204" s="128"/>
      <c r="D204" s="137" t="b">
        <f t="shared" ref="D204:N204" ca="1" si="64">D38=D121</f>
        <v>0</v>
      </c>
      <c r="E204" s="137" t="b">
        <f t="shared" ca="1" si="64"/>
        <v>0</v>
      </c>
      <c r="F204" s="137" t="b">
        <f t="shared" ca="1" si="64"/>
        <v>0</v>
      </c>
      <c r="G204" s="137" t="b">
        <f t="shared" ca="1" si="64"/>
        <v>0</v>
      </c>
      <c r="H204" s="137" t="b">
        <f t="shared" ca="1" si="64"/>
        <v>0</v>
      </c>
      <c r="I204" s="137" t="b">
        <f t="shared" ca="1" si="64"/>
        <v>0</v>
      </c>
      <c r="J204" s="137" t="b">
        <f t="shared" ca="1" si="64"/>
        <v>0</v>
      </c>
      <c r="K204" s="137" t="b">
        <f t="shared" ca="1" si="64"/>
        <v>0</v>
      </c>
      <c r="L204" s="137" t="b">
        <f t="shared" ca="1" si="64"/>
        <v>0</v>
      </c>
      <c r="M204" s="137" t="b">
        <f t="shared" ca="1" si="64"/>
        <v>0</v>
      </c>
      <c r="N204" s="138" t="b">
        <f t="shared" ca="1" si="64"/>
        <v>0</v>
      </c>
      <c r="O204" s="138" t="b">
        <f t="shared" ca="1" si="63"/>
        <v>1</v>
      </c>
      <c r="P204" s="138" t="b">
        <f t="shared" ca="1" si="63"/>
        <v>1</v>
      </c>
      <c r="Q204" s="138" t="b">
        <f t="shared" si="63"/>
        <v>1</v>
      </c>
      <c r="R204" s="138" t="b">
        <f t="shared" si="63"/>
        <v>1</v>
      </c>
      <c r="S204" s="138" t="b">
        <f t="shared" si="63"/>
        <v>1</v>
      </c>
      <c r="T204" s="213" t="b">
        <f t="shared" si="52"/>
        <v>1</v>
      </c>
      <c r="U204" s="213" t="b">
        <f t="shared" si="52"/>
        <v>1</v>
      </c>
    </row>
    <row r="205" spans="1:21" x14ac:dyDescent="0.5">
      <c r="A205" s="134" t="s">
        <v>218</v>
      </c>
      <c r="B205" s="133" t="s">
        <v>301</v>
      </c>
      <c r="C205" s="128"/>
      <c r="D205" s="137" t="b">
        <f t="shared" ref="D205:N205" ca="1" si="65">D39=D122</f>
        <v>0</v>
      </c>
      <c r="E205" s="137" t="b">
        <f t="shared" ca="1" si="65"/>
        <v>0</v>
      </c>
      <c r="F205" s="137" t="b">
        <f t="shared" ca="1" si="65"/>
        <v>0</v>
      </c>
      <c r="G205" s="137" t="b">
        <f t="shared" ca="1" si="65"/>
        <v>0</v>
      </c>
      <c r="H205" s="137" t="b">
        <f t="shared" ca="1" si="65"/>
        <v>0</v>
      </c>
      <c r="I205" s="137" t="b">
        <f t="shared" ca="1" si="65"/>
        <v>0</v>
      </c>
      <c r="J205" s="137" t="b">
        <f t="shared" ca="1" si="65"/>
        <v>0</v>
      </c>
      <c r="K205" s="137" t="b">
        <f t="shared" ca="1" si="65"/>
        <v>0</v>
      </c>
      <c r="L205" s="137" t="b">
        <f t="shared" ca="1" si="65"/>
        <v>0</v>
      </c>
      <c r="M205" s="137" t="b">
        <f t="shared" ca="1" si="65"/>
        <v>0</v>
      </c>
      <c r="N205" s="138" t="b">
        <f t="shared" ca="1" si="65"/>
        <v>0</v>
      </c>
      <c r="O205" s="138" t="b">
        <f t="shared" ca="1" si="63"/>
        <v>1</v>
      </c>
      <c r="P205" s="138" t="b">
        <f t="shared" ca="1" si="63"/>
        <v>1</v>
      </c>
      <c r="Q205" s="138" t="b">
        <f t="shared" si="63"/>
        <v>1</v>
      </c>
      <c r="R205" s="138" t="b">
        <f t="shared" si="63"/>
        <v>1</v>
      </c>
      <c r="S205" s="138" t="b">
        <f t="shared" si="63"/>
        <v>1</v>
      </c>
      <c r="T205" s="213" t="b">
        <f t="shared" si="52"/>
        <v>1</v>
      </c>
      <c r="U205" s="213" t="b">
        <f t="shared" si="52"/>
        <v>1</v>
      </c>
    </row>
    <row r="206" spans="1:21" x14ac:dyDescent="0.5">
      <c r="A206" s="134" t="s">
        <v>218</v>
      </c>
      <c r="B206" s="133" t="s">
        <v>551</v>
      </c>
      <c r="C206" s="128"/>
      <c r="D206" s="137" t="b">
        <f t="shared" ref="D206:N206" ca="1" si="66">D40=D123</f>
        <v>0</v>
      </c>
      <c r="E206" s="137" t="b">
        <f t="shared" ca="1" si="66"/>
        <v>0</v>
      </c>
      <c r="F206" s="137" t="b">
        <f t="shared" ca="1" si="66"/>
        <v>0</v>
      </c>
      <c r="G206" s="137" t="b">
        <f t="shared" ca="1" si="66"/>
        <v>0</v>
      </c>
      <c r="H206" s="137" t="b">
        <f t="shared" ca="1" si="66"/>
        <v>0</v>
      </c>
      <c r="I206" s="137" t="b">
        <f t="shared" ca="1" si="66"/>
        <v>0</v>
      </c>
      <c r="J206" s="137" t="b">
        <f t="shared" ca="1" si="66"/>
        <v>0</v>
      </c>
      <c r="K206" s="137" t="b">
        <f t="shared" ca="1" si="66"/>
        <v>0</v>
      </c>
      <c r="L206" s="137" t="b">
        <f t="shared" ca="1" si="66"/>
        <v>0</v>
      </c>
      <c r="M206" s="137" t="b">
        <f t="shared" ca="1" si="66"/>
        <v>0</v>
      </c>
      <c r="N206" s="138" t="b">
        <f t="shared" ca="1" si="66"/>
        <v>0</v>
      </c>
      <c r="O206" s="138" t="b">
        <f t="shared" ca="1" si="63"/>
        <v>1</v>
      </c>
      <c r="P206" s="138" t="b">
        <f t="shared" ca="1" si="63"/>
        <v>1</v>
      </c>
      <c r="Q206" s="138" t="b">
        <f t="shared" si="63"/>
        <v>1</v>
      </c>
      <c r="R206" s="138" t="b">
        <f t="shared" si="63"/>
        <v>1</v>
      </c>
      <c r="S206" s="138" t="b">
        <f t="shared" si="63"/>
        <v>1</v>
      </c>
      <c r="T206" s="213" t="b">
        <f t="shared" si="52"/>
        <v>1</v>
      </c>
      <c r="U206" s="213" t="b">
        <f t="shared" si="52"/>
        <v>1</v>
      </c>
    </row>
    <row r="207" spans="1:21" x14ac:dyDescent="0.5">
      <c r="A207" s="134" t="s">
        <v>217</v>
      </c>
      <c r="B207" s="133" t="s">
        <v>304</v>
      </c>
      <c r="C207" s="128"/>
      <c r="D207" s="137" t="b">
        <f t="shared" ref="D207:N207" ca="1" si="67">D41=D124</f>
        <v>0</v>
      </c>
      <c r="E207" s="137" t="b">
        <f t="shared" ca="1" si="67"/>
        <v>0</v>
      </c>
      <c r="F207" s="137" t="b">
        <f t="shared" ca="1" si="67"/>
        <v>0</v>
      </c>
      <c r="G207" s="137" t="b">
        <f t="shared" ca="1" si="67"/>
        <v>0</v>
      </c>
      <c r="H207" s="137" t="b">
        <f t="shared" ca="1" si="67"/>
        <v>0</v>
      </c>
      <c r="I207" s="137" t="b">
        <f t="shared" ca="1" si="67"/>
        <v>0</v>
      </c>
      <c r="J207" s="137" t="b">
        <f t="shared" ca="1" si="67"/>
        <v>0</v>
      </c>
      <c r="K207" s="137" t="b">
        <f t="shared" ca="1" si="67"/>
        <v>0</v>
      </c>
      <c r="L207" s="137" t="b">
        <f t="shared" ca="1" si="67"/>
        <v>0</v>
      </c>
      <c r="M207" s="137" t="b">
        <f t="shared" ca="1" si="67"/>
        <v>0</v>
      </c>
      <c r="N207" s="138" t="b">
        <f t="shared" ca="1" si="67"/>
        <v>0</v>
      </c>
      <c r="O207" s="138" t="b">
        <f t="shared" ca="1" si="63"/>
        <v>1</v>
      </c>
      <c r="P207" s="138" t="b">
        <f t="shared" ca="1" si="63"/>
        <v>1</v>
      </c>
      <c r="Q207" s="138" t="b">
        <f t="shared" si="63"/>
        <v>1</v>
      </c>
      <c r="R207" s="138" t="b">
        <f t="shared" si="63"/>
        <v>1</v>
      </c>
      <c r="S207" s="138" t="b">
        <f t="shared" si="63"/>
        <v>1</v>
      </c>
      <c r="T207" s="213" t="b">
        <f t="shared" si="52"/>
        <v>1</v>
      </c>
      <c r="U207" s="213" t="b">
        <f t="shared" si="52"/>
        <v>1</v>
      </c>
    </row>
    <row r="208" spans="1:21" x14ac:dyDescent="0.5">
      <c r="A208" s="134" t="s">
        <v>217</v>
      </c>
      <c r="B208" s="133" t="s">
        <v>301</v>
      </c>
      <c r="C208" s="128"/>
      <c r="D208" s="137" t="b">
        <f t="shared" ref="D208:N208" ca="1" si="68">D42=D125</f>
        <v>0</v>
      </c>
      <c r="E208" s="137" t="b">
        <f t="shared" ca="1" si="68"/>
        <v>0</v>
      </c>
      <c r="F208" s="137" t="b">
        <f t="shared" ca="1" si="68"/>
        <v>0</v>
      </c>
      <c r="G208" s="137" t="b">
        <f t="shared" ca="1" si="68"/>
        <v>0</v>
      </c>
      <c r="H208" s="137" t="b">
        <f t="shared" ca="1" si="68"/>
        <v>0</v>
      </c>
      <c r="I208" s="137" t="b">
        <f t="shared" ca="1" si="68"/>
        <v>0</v>
      </c>
      <c r="J208" s="137" t="b">
        <f t="shared" ca="1" si="68"/>
        <v>0</v>
      </c>
      <c r="K208" s="137" t="b">
        <f t="shared" ca="1" si="68"/>
        <v>0</v>
      </c>
      <c r="L208" s="137" t="b">
        <f t="shared" ca="1" si="68"/>
        <v>0</v>
      </c>
      <c r="M208" s="137" t="b">
        <f t="shared" ca="1" si="68"/>
        <v>0</v>
      </c>
      <c r="N208" s="138" t="b">
        <f t="shared" ca="1" si="68"/>
        <v>0</v>
      </c>
      <c r="O208" s="138" t="b">
        <f t="shared" ca="1" si="63"/>
        <v>1</v>
      </c>
      <c r="P208" s="138" t="b">
        <f t="shared" ca="1" si="63"/>
        <v>1</v>
      </c>
      <c r="Q208" s="138" t="b">
        <f t="shared" si="63"/>
        <v>1</v>
      </c>
      <c r="R208" s="138" t="b">
        <f t="shared" si="63"/>
        <v>1</v>
      </c>
      <c r="S208" s="138" t="b">
        <f t="shared" si="63"/>
        <v>1</v>
      </c>
      <c r="T208" s="213" t="b">
        <f t="shared" si="52"/>
        <v>1</v>
      </c>
      <c r="U208" s="213" t="b">
        <f t="shared" si="52"/>
        <v>1</v>
      </c>
    </row>
    <row r="209" spans="1:21" x14ac:dyDescent="0.5">
      <c r="A209" s="134" t="s">
        <v>217</v>
      </c>
      <c r="B209" s="133" t="s">
        <v>551</v>
      </c>
      <c r="C209" s="128"/>
      <c r="D209" s="137" t="b">
        <f t="shared" ref="D209:N209" ca="1" si="69">D43=D126</f>
        <v>0</v>
      </c>
      <c r="E209" s="137" t="b">
        <f t="shared" ca="1" si="69"/>
        <v>0</v>
      </c>
      <c r="F209" s="137" t="b">
        <f t="shared" ca="1" si="69"/>
        <v>0</v>
      </c>
      <c r="G209" s="137" t="b">
        <f t="shared" ca="1" si="69"/>
        <v>0</v>
      </c>
      <c r="H209" s="137" t="b">
        <f t="shared" ca="1" si="69"/>
        <v>0</v>
      </c>
      <c r="I209" s="137" t="b">
        <f t="shared" ca="1" si="69"/>
        <v>0</v>
      </c>
      <c r="J209" s="137" t="b">
        <f t="shared" ca="1" si="69"/>
        <v>0</v>
      </c>
      <c r="K209" s="137" t="b">
        <f t="shared" ca="1" si="69"/>
        <v>0</v>
      </c>
      <c r="L209" s="137" t="b">
        <f t="shared" ca="1" si="69"/>
        <v>0</v>
      </c>
      <c r="M209" s="137" t="b">
        <f t="shared" ca="1" si="69"/>
        <v>0</v>
      </c>
      <c r="N209" s="138" t="b">
        <f t="shared" ca="1" si="69"/>
        <v>0</v>
      </c>
      <c r="O209" s="138" t="b">
        <f t="shared" ca="1" si="63"/>
        <v>1</v>
      </c>
      <c r="P209" s="138" t="b">
        <f t="shared" ca="1" si="63"/>
        <v>1</v>
      </c>
      <c r="Q209" s="138" t="b">
        <f t="shared" si="63"/>
        <v>1</v>
      </c>
      <c r="R209" s="138" t="b">
        <f t="shared" si="63"/>
        <v>1</v>
      </c>
      <c r="S209" s="138" t="b">
        <f t="shared" si="63"/>
        <v>1</v>
      </c>
      <c r="T209" s="213" t="b">
        <f t="shared" si="52"/>
        <v>1</v>
      </c>
      <c r="U209" s="213" t="b">
        <f t="shared" si="52"/>
        <v>1</v>
      </c>
    </row>
    <row r="210" spans="1:21" x14ac:dyDescent="0.5">
      <c r="A210" s="134" t="s">
        <v>125</v>
      </c>
      <c r="B210" s="133" t="s">
        <v>304</v>
      </c>
      <c r="C210" s="128"/>
      <c r="D210" s="137" t="b">
        <f t="shared" ref="D210:N210" ca="1" si="70">D44=D127</f>
        <v>0</v>
      </c>
      <c r="E210" s="137" t="b">
        <f t="shared" ca="1" si="70"/>
        <v>0</v>
      </c>
      <c r="F210" s="137" t="b">
        <f t="shared" ca="1" si="70"/>
        <v>0</v>
      </c>
      <c r="G210" s="137" t="b">
        <f t="shared" ca="1" si="70"/>
        <v>0</v>
      </c>
      <c r="H210" s="137" t="b">
        <f t="shared" ca="1" si="70"/>
        <v>0</v>
      </c>
      <c r="I210" s="137" t="b">
        <f t="shared" ca="1" si="70"/>
        <v>0</v>
      </c>
      <c r="J210" s="137" t="b">
        <f t="shared" ca="1" si="70"/>
        <v>0</v>
      </c>
      <c r="K210" s="137" t="e">
        <f t="shared" ca="1" si="70"/>
        <v>#REF!</v>
      </c>
      <c r="L210" s="137" t="e">
        <f t="shared" ca="1" si="70"/>
        <v>#REF!</v>
      </c>
      <c r="M210" s="137" t="e">
        <f t="shared" ca="1" si="70"/>
        <v>#REF!</v>
      </c>
      <c r="N210" s="138" t="e">
        <f t="shared" ca="1" si="70"/>
        <v>#REF!</v>
      </c>
      <c r="O210" s="138" t="b">
        <f t="shared" si="63"/>
        <v>1</v>
      </c>
      <c r="P210" s="138" t="b">
        <f t="shared" si="63"/>
        <v>1</v>
      </c>
      <c r="Q210" s="138" t="b">
        <f t="shared" si="63"/>
        <v>1</v>
      </c>
      <c r="R210" s="138" t="b">
        <f t="shared" si="63"/>
        <v>1</v>
      </c>
      <c r="S210" s="138" t="b">
        <f t="shared" si="63"/>
        <v>1</v>
      </c>
      <c r="T210" s="213" t="b">
        <f t="shared" si="52"/>
        <v>1</v>
      </c>
      <c r="U210" s="213" t="b">
        <f t="shared" si="52"/>
        <v>1</v>
      </c>
    </row>
    <row r="211" spans="1:21" x14ac:dyDescent="0.5">
      <c r="A211" s="134" t="s">
        <v>125</v>
      </c>
      <c r="B211" s="133" t="s">
        <v>551</v>
      </c>
      <c r="C211" s="128"/>
      <c r="D211" s="141" t="b">
        <f t="shared" ref="D211:N211" ca="1" si="71">D45=D128</f>
        <v>0</v>
      </c>
      <c r="E211" s="141" t="b">
        <f t="shared" ca="1" si="71"/>
        <v>0</v>
      </c>
      <c r="F211" s="141" t="b">
        <f t="shared" ca="1" si="71"/>
        <v>0</v>
      </c>
      <c r="G211" s="141" t="e">
        <f t="shared" ca="1" si="71"/>
        <v>#REF!</v>
      </c>
      <c r="H211" s="141" t="e">
        <f t="shared" ca="1" si="71"/>
        <v>#REF!</v>
      </c>
      <c r="I211" s="141" t="e">
        <f t="shared" ca="1" si="71"/>
        <v>#REF!</v>
      </c>
      <c r="J211" s="141" t="e">
        <f t="shared" ca="1" si="71"/>
        <v>#REF!</v>
      </c>
      <c r="K211" s="141" t="e">
        <f t="shared" ca="1" si="71"/>
        <v>#REF!</v>
      </c>
      <c r="L211" s="141" t="e">
        <f t="shared" ca="1" si="71"/>
        <v>#REF!</v>
      </c>
      <c r="M211" s="141" t="e">
        <f t="shared" ca="1" si="71"/>
        <v>#REF!</v>
      </c>
      <c r="N211" s="142" t="e">
        <f t="shared" ca="1" si="71"/>
        <v>#REF!</v>
      </c>
      <c r="O211" s="142" t="b">
        <f t="shared" si="63"/>
        <v>1</v>
      </c>
      <c r="P211" s="142" t="b">
        <f t="shared" si="63"/>
        <v>1</v>
      </c>
      <c r="Q211" s="142" t="b">
        <f t="shared" si="63"/>
        <v>1</v>
      </c>
      <c r="R211" s="142" t="b">
        <f t="shared" si="63"/>
        <v>1</v>
      </c>
      <c r="S211" s="142" t="b">
        <f t="shared" si="63"/>
        <v>1</v>
      </c>
      <c r="T211" s="213" t="b">
        <f t="shared" si="52"/>
        <v>1</v>
      </c>
      <c r="U211" s="213" t="b">
        <f t="shared" si="52"/>
        <v>1</v>
      </c>
    </row>
    <row r="212" spans="1:21" x14ac:dyDescent="0.5">
      <c r="A212" s="134" t="s">
        <v>126</v>
      </c>
      <c r="B212" s="133" t="s">
        <v>304</v>
      </c>
      <c r="C212" s="128"/>
      <c r="D212" s="125" t="b">
        <f t="shared" ref="D212:N212" ca="1" si="72">D46=D129</f>
        <v>0</v>
      </c>
      <c r="E212" s="125" t="b">
        <f t="shared" ca="1" si="72"/>
        <v>0</v>
      </c>
      <c r="F212" s="125" t="b">
        <f t="shared" ca="1" si="72"/>
        <v>0</v>
      </c>
      <c r="G212" s="125" t="b">
        <f t="shared" ca="1" si="72"/>
        <v>0</v>
      </c>
      <c r="H212" s="125" t="b">
        <f t="shared" ca="1" si="72"/>
        <v>0</v>
      </c>
      <c r="I212" s="125" t="b">
        <f t="shared" ca="1" si="72"/>
        <v>0</v>
      </c>
      <c r="J212" s="125" t="b">
        <f t="shared" ca="1" si="72"/>
        <v>0</v>
      </c>
      <c r="K212" s="125" t="e">
        <f t="shared" ca="1" si="72"/>
        <v>#REF!</v>
      </c>
      <c r="L212" s="125" t="e">
        <f t="shared" ca="1" si="72"/>
        <v>#REF!</v>
      </c>
      <c r="M212" s="125" t="e">
        <f t="shared" ca="1" si="72"/>
        <v>#REF!</v>
      </c>
      <c r="N212" s="125" t="e">
        <f t="shared" ca="1" si="72"/>
        <v>#REF!</v>
      </c>
      <c r="O212" s="125" t="b">
        <f t="shared" si="63"/>
        <v>1</v>
      </c>
      <c r="P212" s="125" t="b">
        <f t="shared" si="63"/>
        <v>1</v>
      </c>
      <c r="Q212" s="125" t="b">
        <f t="shared" si="63"/>
        <v>1</v>
      </c>
      <c r="R212" s="125" t="b">
        <f t="shared" si="63"/>
        <v>1</v>
      </c>
      <c r="S212" s="125" t="b">
        <f t="shared" si="63"/>
        <v>1</v>
      </c>
      <c r="T212" s="213" t="b">
        <f t="shared" si="52"/>
        <v>1</v>
      </c>
      <c r="U212" s="213" t="b">
        <f t="shared" si="52"/>
        <v>1</v>
      </c>
    </row>
    <row r="213" spans="1:21" x14ac:dyDescent="0.5">
      <c r="A213" s="134" t="s">
        <v>127</v>
      </c>
      <c r="B213" s="133" t="s">
        <v>304</v>
      </c>
      <c r="D213" s="125" t="b">
        <f t="shared" ref="D213:N213" ca="1" si="73">D47=D130</f>
        <v>0</v>
      </c>
      <c r="E213" s="125" t="b">
        <f t="shared" ca="1" si="73"/>
        <v>0</v>
      </c>
      <c r="F213" s="125" t="b">
        <f t="shared" ca="1" si="73"/>
        <v>0</v>
      </c>
      <c r="G213" s="125" t="b">
        <f t="shared" ca="1" si="73"/>
        <v>0</v>
      </c>
      <c r="H213" s="125" t="b">
        <f t="shared" ca="1" si="73"/>
        <v>0</v>
      </c>
      <c r="I213" s="125" t="b">
        <f t="shared" ca="1" si="73"/>
        <v>0</v>
      </c>
      <c r="J213" s="125" t="b">
        <f t="shared" ca="1" si="73"/>
        <v>0</v>
      </c>
      <c r="K213" s="125" t="e">
        <f t="shared" ca="1" si="73"/>
        <v>#REF!</v>
      </c>
      <c r="L213" s="125" t="e">
        <f t="shared" ca="1" si="73"/>
        <v>#REF!</v>
      </c>
      <c r="M213" s="125" t="e">
        <f t="shared" ca="1" si="73"/>
        <v>#REF!</v>
      </c>
      <c r="N213" s="125" t="e">
        <f t="shared" ca="1" si="73"/>
        <v>#REF!</v>
      </c>
      <c r="O213" s="125" t="b">
        <f t="shared" ref="O213:S222" si="74">O47=O130</f>
        <v>1</v>
      </c>
      <c r="P213" s="125" t="b">
        <f t="shared" si="74"/>
        <v>1</v>
      </c>
      <c r="Q213" s="125" t="b">
        <f t="shared" si="74"/>
        <v>1</v>
      </c>
      <c r="R213" s="125" t="b">
        <f t="shared" si="74"/>
        <v>1</v>
      </c>
      <c r="S213" s="125" t="b">
        <f t="shared" si="74"/>
        <v>1</v>
      </c>
      <c r="T213" s="213" t="b">
        <f t="shared" ref="T213:U232" si="75">T47=T130</f>
        <v>1</v>
      </c>
      <c r="U213" s="213" t="b">
        <f t="shared" si="75"/>
        <v>1</v>
      </c>
    </row>
    <row r="214" spans="1:21" x14ac:dyDescent="0.5">
      <c r="A214" s="134" t="s">
        <v>128</v>
      </c>
      <c r="B214" s="133" t="s">
        <v>304</v>
      </c>
      <c r="D214" s="125" t="b">
        <f t="shared" ref="D214:N214" ca="1" si="76">D48=D131</f>
        <v>0</v>
      </c>
      <c r="E214" s="125" t="b">
        <f t="shared" ca="1" si="76"/>
        <v>0</v>
      </c>
      <c r="F214" s="125" t="b">
        <f t="shared" ca="1" si="76"/>
        <v>0</v>
      </c>
      <c r="G214" s="125" t="b">
        <f t="shared" ca="1" si="76"/>
        <v>0</v>
      </c>
      <c r="H214" s="125" t="b">
        <f t="shared" ca="1" si="76"/>
        <v>0</v>
      </c>
      <c r="I214" s="125" t="b">
        <f t="shared" ca="1" si="76"/>
        <v>0</v>
      </c>
      <c r="J214" s="125" t="b">
        <f t="shared" ca="1" si="76"/>
        <v>0</v>
      </c>
      <c r="K214" s="125" t="e">
        <f t="shared" ca="1" si="76"/>
        <v>#REF!</v>
      </c>
      <c r="L214" s="125" t="e">
        <f t="shared" ca="1" si="76"/>
        <v>#REF!</v>
      </c>
      <c r="M214" s="125" t="e">
        <f t="shared" ca="1" si="76"/>
        <v>#REF!</v>
      </c>
      <c r="N214" s="125" t="e">
        <f t="shared" ca="1" si="76"/>
        <v>#REF!</v>
      </c>
      <c r="O214" s="125" t="b">
        <f t="shared" si="74"/>
        <v>1</v>
      </c>
      <c r="P214" s="125" t="b">
        <f t="shared" si="74"/>
        <v>1</v>
      </c>
      <c r="Q214" s="125" t="b">
        <f t="shared" si="74"/>
        <v>1</v>
      </c>
      <c r="R214" s="125" t="b">
        <f t="shared" si="74"/>
        <v>1</v>
      </c>
      <c r="S214" s="125" t="b">
        <f t="shared" si="74"/>
        <v>1</v>
      </c>
      <c r="T214" s="213" t="b">
        <f t="shared" si="75"/>
        <v>1</v>
      </c>
      <c r="U214" s="213" t="b">
        <f t="shared" si="75"/>
        <v>1</v>
      </c>
    </row>
    <row r="215" spans="1:21" x14ac:dyDescent="0.5">
      <c r="A215" s="134" t="s">
        <v>129</v>
      </c>
      <c r="B215" s="133" t="s">
        <v>304</v>
      </c>
      <c r="D215" s="125" t="b">
        <f t="shared" ref="D215:N215" ca="1" si="77">D49=D132</f>
        <v>0</v>
      </c>
      <c r="E215" s="125" t="b">
        <f t="shared" ca="1" si="77"/>
        <v>0</v>
      </c>
      <c r="F215" s="125" t="b">
        <f t="shared" ca="1" si="77"/>
        <v>0</v>
      </c>
      <c r="G215" s="125" t="b">
        <f t="shared" ca="1" si="77"/>
        <v>0</v>
      </c>
      <c r="H215" s="125" t="b">
        <f t="shared" ca="1" si="77"/>
        <v>0</v>
      </c>
      <c r="I215" s="125" t="b">
        <f t="shared" ca="1" si="77"/>
        <v>0</v>
      </c>
      <c r="J215" s="125" t="b">
        <f t="shared" ca="1" si="77"/>
        <v>0</v>
      </c>
      <c r="K215" s="125" t="e">
        <f t="shared" ca="1" si="77"/>
        <v>#REF!</v>
      </c>
      <c r="L215" s="125" t="e">
        <f t="shared" ca="1" si="77"/>
        <v>#REF!</v>
      </c>
      <c r="M215" s="125" t="e">
        <f t="shared" ca="1" si="77"/>
        <v>#REF!</v>
      </c>
      <c r="N215" s="125" t="e">
        <f t="shared" ca="1" si="77"/>
        <v>#REF!</v>
      </c>
      <c r="O215" s="125" t="b">
        <f t="shared" si="74"/>
        <v>1</v>
      </c>
      <c r="P215" s="125" t="b">
        <f t="shared" si="74"/>
        <v>1</v>
      </c>
      <c r="Q215" s="125" t="b">
        <f t="shared" si="74"/>
        <v>1</v>
      </c>
      <c r="R215" s="125" t="b">
        <f t="shared" si="74"/>
        <v>1</v>
      </c>
      <c r="S215" s="125" t="b">
        <f t="shared" si="74"/>
        <v>1</v>
      </c>
      <c r="T215" s="213" t="b">
        <f t="shared" si="75"/>
        <v>1</v>
      </c>
      <c r="U215" s="213" t="b">
        <f t="shared" si="75"/>
        <v>1</v>
      </c>
    </row>
    <row r="216" spans="1:21" x14ac:dyDescent="0.5">
      <c r="A216" s="134" t="s">
        <v>130</v>
      </c>
      <c r="B216" s="133" t="s">
        <v>304</v>
      </c>
      <c r="D216" s="125" t="b">
        <f t="shared" ref="D216:N216" ca="1" si="78">D50=D133</f>
        <v>0</v>
      </c>
      <c r="E216" s="125" t="b">
        <f t="shared" ca="1" si="78"/>
        <v>0</v>
      </c>
      <c r="F216" s="125" t="b">
        <f t="shared" ca="1" si="78"/>
        <v>0</v>
      </c>
      <c r="G216" s="125" t="b">
        <f t="shared" ca="1" si="78"/>
        <v>0</v>
      </c>
      <c r="H216" s="125" t="b">
        <f t="shared" ca="1" si="78"/>
        <v>0</v>
      </c>
      <c r="I216" s="125" t="b">
        <f t="shared" ca="1" si="78"/>
        <v>0</v>
      </c>
      <c r="J216" s="125" t="b">
        <f t="shared" ca="1" si="78"/>
        <v>0</v>
      </c>
      <c r="K216" s="125" t="e">
        <f t="shared" ca="1" si="78"/>
        <v>#REF!</v>
      </c>
      <c r="L216" s="125" t="e">
        <f t="shared" ca="1" si="78"/>
        <v>#REF!</v>
      </c>
      <c r="M216" s="125" t="e">
        <f t="shared" ca="1" si="78"/>
        <v>#REF!</v>
      </c>
      <c r="N216" s="125" t="e">
        <f t="shared" ca="1" si="78"/>
        <v>#REF!</v>
      </c>
      <c r="O216" s="125" t="b">
        <f t="shared" si="74"/>
        <v>1</v>
      </c>
      <c r="P216" s="125" t="b">
        <f t="shared" si="74"/>
        <v>1</v>
      </c>
      <c r="Q216" s="125" t="b">
        <f t="shared" si="74"/>
        <v>1</v>
      </c>
      <c r="R216" s="125" t="b">
        <f t="shared" si="74"/>
        <v>1</v>
      </c>
      <c r="S216" s="125" t="b">
        <f t="shared" si="74"/>
        <v>1</v>
      </c>
      <c r="T216" s="213" t="b">
        <f t="shared" si="75"/>
        <v>1</v>
      </c>
      <c r="U216" s="213" t="b">
        <f t="shared" si="75"/>
        <v>1</v>
      </c>
    </row>
    <row r="217" spans="1:21" x14ac:dyDescent="0.5">
      <c r="A217" s="134" t="s">
        <v>131</v>
      </c>
      <c r="B217" s="133" t="s">
        <v>304</v>
      </c>
      <c r="D217" s="125" t="b">
        <f t="shared" ref="D217:N217" ca="1" si="79">D51=D134</f>
        <v>0</v>
      </c>
      <c r="E217" s="125" t="b">
        <f t="shared" ca="1" si="79"/>
        <v>0</v>
      </c>
      <c r="F217" s="125" t="b">
        <f t="shared" ca="1" si="79"/>
        <v>0</v>
      </c>
      <c r="G217" s="125" t="b">
        <f t="shared" ca="1" si="79"/>
        <v>0</v>
      </c>
      <c r="H217" s="125" t="b">
        <f t="shared" ca="1" si="79"/>
        <v>0</v>
      </c>
      <c r="I217" s="125" t="b">
        <f t="shared" ca="1" si="79"/>
        <v>0</v>
      </c>
      <c r="J217" s="125" t="b">
        <f t="shared" ca="1" si="79"/>
        <v>0</v>
      </c>
      <c r="K217" s="125" t="e">
        <f t="shared" ca="1" si="79"/>
        <v>#REF!</v>
      </c>
      <c r="L217" s="125" t="e">
        <f t="shared" ca="1" si="79"/>
        <v>#REF!</v>
      </c>
      <c r="M217" s="125" t="e">
        <f t="shared" ca="1" si="79"/>
        <v>#REF!</v>
      </c>
      <c r="N217" s="125" t="e">
        <f t="shared" ca="1" si="79"/>
        <v>#REF!</v>
      </c>
      <c r="O217" s="125" t="b">
        <f t="shared" si="74"/>
        <v>1</v>
      </c>
      <c r="P217" s="125" t="b">
        <f t="shared" si="74"/>
        <v>1</v>
      </c>
      <c r="Q217" s="125" t="b">
        <f t="shared" si="74"/>
        <v>1</v>
      </c>
      <c r="R217" s="125" t="b">
        <f t="shared" si="74"/>
        <v>1</v>
      </c>
      <c r="S217" s="125" t="b">
        <f t="shared" si="74"/>
        <v>1</v>
      </c>
      <c r="T217" s="213" t="b">
        <f t="shared" si="75"/>
        <v>1</v>
      </c>
      <c r="U217" s="213" t="b">
        <f t="shared" si="75"/>
        <v>1</v>
      </c>
    </row>
    <row r="218" spans="1:21" x14ac:dyDescent="0.5">
      <c r="A218" s="134" t="s">
        <v>131</v>
      </c>
      <c r="B218" s="133" t="s">
        <v>551</v>
      </c>
      <c r="D218" s="125" t="b">
        <f t="shared" ref="D218:N218" ca="1" si="80">D52=D135</f>
        <v>0</v>
      </c>
      <c r="E218" s="125" t="b">
        <f t="shared" ca="1" si="80"/>
        <v>0</v>
      </c>
      <c r="F218" s="125" t="b">
        <f t="shared" ca="1" si="80"/>
        <v>0</v>
      </c>
      <c r="G218" s="125" t="e">
        <f t="shared" ca="1" si="80"/>
        <v>#REF!</v>
      </c>
      <c r="H218" s="125" t="e">
        <f t="shared" ca="1" si="80"/>
        <v>#REF!</v>
      </c>
      <c r="I218" s="125" t="e">
        <f t="shared" ca="1" si="80"/>
        <v>#REF!</v>
      </c>
      <c r="J218" s="125" t="e">
        <f t="shared" ca="1" si="80"/>
        <v>#REF!</v>
      </c>
      <c r="K218" s="125" t="e">
        <f t="shared" ca="1" si="80"/>
        <v>#REF!</v>
      </c>
      <c r="L218" s="125" t="e">
        <f t="shared" ca="1" si="80"/>
        <v>#REF!</v>
      </c>
      <c r="M218" s="125" t="e">
        <f t="shared" ca="1" si="80"/>
        <v>#REF!</v>
      </c>
      <c r="N218" s="125" t="e">
        <f t="shared" ca="1" si="80"/>
        <v>#REF!</v>
      </c>
      <c r="O218" s="125" t="b">
        <f t="shared" si="74"/>
        <v>1</v>
      </c>
      <c r="P218" s="125" t="b">
        <f t="shared" si="74"/>
        <v>1</v>
      </c>
      <c r="Q218" s="125" t="b">
        <f t="shared" si="74"/>
        <v>1</v>
      </c>
      <c r="R218" s="125" t="b">
        <f t="shared" si="74"/>
        <v>1</v>
      </c>
      <c r="S218" s="125" t="b">
        <f t="shared" si="74"/>
        <v>1</v>
      </c>
      <c r="T218" s="213" t="b">
        <f t="shared" si="75"/>
        <v>1</v>
      </c>
      <c r="U218" s="213" t="b">
        <f t="shared" si="75"/>
        <v>1</v>
      </c>
    </row>
    <row r="219" spans="1:21" x14ac:dyDescent="0.5">
      <c r="A219" s="134" t="s">
        <v>132</v>
      </c>
      <c r="B219" s="133" t="s">
        <v>304</v>
      </c>
      <c r="D219" s="125" t="b">
        <f t="shared" ref="D219:N219" ca="1" si="81">D53=D136</f>
        <v>0</v>
      </c>
      <c r="E219" s="125" t="b">
        <f t="shared" ca="1" si="81"/>
        <v>0</v>
      </c>
      <c r="F219" s="125" t="b">
        <f t="shared" ca="1" si="81"/>
        <v>0</v>
      </c>
      <c r="G219" s="125" t="b">
        <f t="shared" ca="1" si="81"/>
        <v>0</v>
      </c>
      <c r="H219" s="125" t="b">
        <f t="shared" ca="1" si="81"/>
        <v>0</v>
      </c>
      <c r="I219" s="125" t="b">
        <f t="shared" ca="1" si="81"/>
        <v>0</v>
      </c>
      <c r="J219" s="125" t="b">
        <f t="shared" ca="1" si="81"/>
        <v>0</v>
      </c>
      <c r="K219" s="125" t="e">
        <f t="shared" ca="1" si="81"/>
        <v>#REF!</v>
      </c>
      <c r="L219" s="125" t="e">
        <f t="shared" ca="1" si="81"/>
        <v>#REF!</v>
      </c>
      <c r="M219" s="125" t="e">
        <f t="shared" ca="1" si="81"/>
        <v>#REF!</v>
      </c>
      <c r="N219" s="125" t="e">
        <f t="shared" ca="1" si="81"/>
        <v>#REF!</v>
      </c>
      <c r="O219" s="125" t="b">
        <f t="shared" si="74"/>
        <v>1</v>
      </c>
      <c r="P219" s="125" t="b">
        <f t="shared" si="74"/>
        <v>1</v>
      </c>
      <c r="Q219" s="125" t="b">
        <f t="shared" si="74"/>
        <v>1</v>
      </c>
      <c r="R219" s="125" t="b">
        <f t="shared" si="74"/>
        <v>1</v>
      </c>
      <c r="S219" s="125" t="b">
        <f t="shared" si="74"/>
        <v>1</v>
      </c>
      <c r="T219" s="213" t="b">
        <f t="shared" si="75"/>
        <v>1</v>
      </c>
      <c r="U219" s="213" t="b">
        <f t="shared" si="75"/>
        <v>1</v>
      </c>
    </row>
    <row r="220" spans="1:21" x14ac:dyDescent="0.5">
      <c r="A220" s="134" t="s">
        <v>133</v>
      </c>
      <c r="B220" s="133" t="s">
        <v>304</v>
      </c>
      <c r="D220" s="125" t="b">
        <f t="shared" ref="D220:N220" ca="1" si="82">D54=D137</f>
        <v>0</v>
      </c>
      <c r="E220" s="125" t="b">
        <f t="shared" ca="1" si="82"/>
        <v>0</v>
      </c>
      <c r="F220" s="125" t="b">
        <f t="shared" ca="1" si="82"/>
        <v>0</v>
      </c>
      <c r="G220" s="125" t="b">
        <f t="shared" ca="1" si="82"/>
        <v>0</v>
      </c>
      <c r="H220" s="125" t="b">
        <f t="shared" ca="1" si="82"/>
        <v>0</v>
      </c>
      <c r="I220" s="125" t="b">
        <f t="shared" ca="1" si="82"/>
        <v>0</v>
      </c>
      <c r="J220" s="125" t="b">
        <f t="shared" ca="1" si="82"/>
        <v>0</v>
      </c>
      <c r="K220" s="125" t="e">
        <f t="shared" ca="1" si="82"/>
        <v>#REF!</v>
      </c>
      <c r="L220" s="125" t="e">
        <f t="shared" ca="1" si="82"/>
        <v>#REF!</v>
      </c>
      <c r="M220" s="125" t="e">
        <f t="shared" ca="1" si="82"/>
        <v>#REF!</v>
      </c>
      <c r="N220" s="125" t="e">
        <f t="shared" ca="1" si="82"/>
        <v>#REF!</v>
      </c>
      <c r="O220" s="125" t="b">
        <f t="shared" si="74"/>
        <v>1</v>
      </c>
      <c r="P220" s="125" t="b">
        <f t="shared" si="74"/>
        <v>1</v>
      </c>
      <c r="Q220" s="125" t="b">
        <f t="shared" si="74"/>
        <v>1</v>
      </c>
      <c r="R220" s="125" t="b">
        <f t="shared" si="74"/>
        <v>1</v>
      </c>
      <c r="S220" s="125" t="b">
        <f t="shared" si="74"/>
        <v>1</v>
      </c>
      <c r="T220" s="213" t="b">
        <f t="shared" si="75"/>
        <v>1</v>
      </c>
      <c r="U220" s="213" t="b">
        <f t="shared" si="75"/>
        <v>1</v>
      </c>
    </row>
    <row r="221" spans="1:21" x14ac:dyDescent="0.5">
      <c r="A221" s="134" t="s">
        <v>134</v>
      </c>
      <c r="B221" s="133" t="s">
        <v>304</v>
      </c>
      <c r="D221" s="125" t="b">
        <f t="shared" ref="D221:N221" ca="1" si="83">D55=D138</f>
        <v>0</v>
      </c>
      <c r="E221" s="125" t="b">
        <f t="shared" ca="1" si="83"/>
        <v>0</v>
      </c>
      <c r="F221" s="125" t="b">
        <f t="shared" ca="1" si="83"/>
        <v>0</v>
      </c>
      <c r="G221" s="125" t="b">
        <f t="shared" ca="1" si="83"/>
        <v>0</v>
      </c>
      <c r="H221" s="125" t="b">
        <f t="shared" ca="1" si="83"/>
        <v>0</v>
      </c>
      <c r="I221" s="125" t="b">
        <f t="shared" ca="1" si="83"/>
        <v>0</v>
      </c>
      <c r="J221" s="125" t="b">
        <f t="shared" ca="1" si="83"/>
        <v>0</v>
      </c>
      <c r="K221" s="125" t="e">
        <f t="shared" ca="1" si="83"/>
        <v>#REF!</v>
      </c>
      <c r="L221" s="125" t="e">
        <f t="shared" ca="1" si="83"/>
        <v>#REF!</v>
      </c>
      <c r="M221" s="125" t="e">
        <f t="shared" ca="1" si="83"/>
        <v>#REF!</v>
      </c>
      <c r="N221" s="125" t="e">
        <f t="shared" ca="1" si="83"/>
        <v>#REF!</v>
      </c>
      <c r="O221" s="125" t="b">
        <f t="shared" si="74"/>
        <v>1</v>
      </c>
      <c r="P221" s="125" t="b">
        <f t="shared" si="74"/>
        <v>1</v>
      </c>
      <c r="Q221" s="125" t="b">
        <f t="shared" si="74"/>
        <v>1</v>
      </c>
      <c r="R221" s="125" t="b">
        <f t="shared" si="74"/>
        <v>1</v>
      </c>
      <c r="S221" s="125" t="b">
        <f t="shared" si="74"/>
        <v>1</v>
      </c>
      <c r="T221" s="213" t="b">
        <f t="shared" si="75"/>
        <v>1</v>
      </c>
      <c r="U221" s="213" t="b">
        <f t="shared" si="75"/>
        <v>1</v>
      </c>
    </row>
    <row r="222" spans="1:21" x14ac:dyDescent="0.5">
      <c r="A222" s="134" t="s">
        <v>135</v>
      </c>
      <c r="B222" s="133" t="s">
        <v>304</v>
      </c>
      <c r="D222" s="125" t="b">
        <f t="shared" ref="D222:N222" ca="1" si="84">D56=D139</f>
        <v>0</v>
      </c>
      <c r="E222" s="125" t="b">
        <f t="shared" ca="1" si="84"/>
        <v>0</v>
      </c>
      <c r="F222" s="125" t="b">
        <f t="shared" ca="1" si="84"/>
        <v>0</v>
      </c>
      <c r="G222" s="125" t="b">
        <f t="shared" ca="1" si="84"/>
        <v>0</v>
      </c>
      <c r="H222" s="125" t="b">
        <f t="shared" ca="1" si="84"/>
        <v>0</v>
      </c>
      <c r="I222" s="125" t="b">
        <f t="shared" ca="1" si="84"/>
        <v>0</v>
      </c>
      <c r="J222" s="125" t="b">
        <f t="shared" ca="1" si="84"/>
        <v>0</v>
      </c>
      <c r="K222" s="125" t="e">
        <f t="shared" ca="1" si="84"/>
        <v>#REF!</v>
      </c>
      <c r="L222" s="125" t="e">
        <f t="shared" ca="1" si="84"/>
        <v>#REF!</v>
      </c>
      <c r="M222" s="125" t="e">
        <f t="shared" ca="1" si="84"/>
        <v>#REF!</v>
      </c>
      <c r="N222" s="125" t="e">
        <f t="shared" ca="1" si="84"/>
        <v>#REF!</v>
      </c>
      <c r="O222" s="125" t="b">
        <f t="shared" si="74"/>
        <v>1</v>
      </c>
      <c r="P222" s="125" t="b">
        <f t="shared" si="74"/>
        <v>1</v>
      </c>
      <c r="Q222" s="125" t="b">
        <f t="shared" si="74"/>
        <v>1</v>
      </c>
      <c r="R222" s="125" t="b">
        <f t="shared" si="74"/>
        <v>1</v>
      </c>
      <c r="S222" s="125" t="b">
        <f t="shared" si="74"/>
        <v>1</v>
      </c>
      <c r="T222" s="213" t="b">
        <f t="shared" si="75"/>
        <v>1</v>
      </c>
      <c r="U222" s="213" t="b">
        <f t="shared" si="75"/>
        <v>1</v>
      </c>
    </row>
    <row r="223" spans="1:21" x14ac:dyDescent="0.5">
      <c r="A223" s="134" t="s">
        <v>136</v>
      </c>
      <c r="B223" s="133" t="s">
        <v>304</v>
      </c>
      <c r="D223" s="125" t="b">
        <f t="shared" ref="D223:N223" ca="1" si="85">D57=D140</f>
        <v>0</v>
      </c>
      <c r="E223" s="125" t="b">
        <f t="shared" ca="1" si="85"/>
        <v>0</v>
      </c>
      <c r="F223" s="125" t="b">
        <f t="shared" ca="1" si="85"/>
        <v>0</v>
      </c>
      <c r="G223" s="125" t="b">
        <f t="shared" ca="1" si="85"/>
        <v>0</v>
      </c>
      <c r="H223" s="125" t="b">
        <f t="shared" ca="1" si="85"/>
        <v>0</v>
      </c>
      <c r="I223" s="125" t="b">
        <f t="shared" ca="1" si="85"/>
        <v>0</v>
      </c>
      <c r="J223" s="125" t="b">
        <f t="shared" ca="1" si="85"/>
        <v>0</v>
      </c>
      <c r="K223" s="125" t="e">
        <f t="shared" ca="1" si="85"/>
        <v>#REF!</v>
      </c>
      <c r="L223" s="125" t="e">
        <f t="shared" ca="1" si="85"/>
        <v>#REF!</v>
      </c>
      <c r="M223" s="125" t="e">
        <f t="shared" ca="1" si="85"/>
        <v>#REF!</v>
      </c>
      <c r="N223" s="125" t="e">
        <f t="shared" ca="1" si="85"/>
        <v>#REF!</v>
      </c>
      <c r="O223" s="125" t="b">
        <f t="shared" ref="O223:S232" si="86">O57=O140</f>
        <v>1</v>
      </c>
      <c r="P223" s="125" t="b">
        <f t="shared" si="86"/>
        <v>1</v>
      </c>
      <c r="Q223" s="125" t="b">
        <f t="shared" si="86"/>
        <v>1</v>
      </c>
      <c r="R223" s="125" t="b">
        <f t="shared" si="86"/>
        <v>1</v>
      </c>
      <c r="S223" s="125" t="b">
        <f t="shared" si="86"/>
        <v>1</v>
      </c>
      <c r="T223" s="213" t="b">
        <f t="shared" si="75"/>
        <v>1</v>
      </c>
      <c r="U223" s="213" t="b">
        <f t="shared" si="75"/>
        <v>1</v>
      </c>
    </row>
    <row r="224" spans="1:21" x14ac:dyDescent="0.5">
      <c r="A224" s="134" t="s">
        <v>105</v>
      </c>
      <c r="B224" s="133" t="s">
        <v>304</v>
      </c>
      <c r="D224" s="125" t="b">
        <f t="shared" ref="D224:N224" ca="1" si="87">D58=D141</f>
        <v>0</v>
      </c>
      <c r="E224" s="125" t="b">
        <f t="shared" ca="1" si="87"/>
        <v>0</v>
      </c>
      <c r="F224" s="125" t="b">
        <f t="shared" ca="1" si="87"/>
        <v>0</v>
      </c>
      <c r="G224" s="125" t="b">
        <f t="shared" ca="1" si="87"/>
        <v>0</v>
      </c>
      <c r="H224" s="125" t="b">
        <f t="shared" ca="1" si="87"/>
        <v>0</v>
      </c>
      <c r="I224" s="125" t="b">
        <f t="shared" ca="1" si="87"/>
        <v>0</v>
      </c>
      <c r="J224" s="125" t="b">
        <f t="shared" ca="1" si="87"/>
        <v>0</v>
      </c>
      <c r="K224" s="125" t="e">
        <f t="shared" ca="1" si="87"/>
        <v>#REF!</v>
      </c>
      <c r="L224" s="125" t="e">
        <f t="shared" ca="1" si="87"/>
        <v>#REF!</v>
      </c>
      <c r="M224" s="125" t="e">
        <f t="shared" ca="1" si="87"/>
        <v>#REF!</v>
      </c>
      <c r="N224" s="125" t="e">
        <f t="shared" ca="1" si="87"/>
        <v>#REF!</v>
      </c>
      <c r="O224" s="125" t="b">
        <f t="shared" si="86"/>
        <v>1</v>
      </c>
      <c r="P224" s="125" t="b">
        <f t="shared" si="86"/>
        <v>1</v>
      </c>
      <c r="Q224" s="125" t="b">
        <f t="shared" si="86"/>
        <v>1</v>
      </c>
      <c r="R224" s="125" t="b">
        <f t="shared" si="86"/>
        <v>1</v>
      </c>
      <c r="S224" s="125" t="b">
        <f t="shared" si="86"/>
        <v>1</v>
      </c>
      <c r="T224" s="213" t="b">
        <f t="shared" si="75"/>
        <v>1</v>
      </c>
      <c r="U224" s="213" t="b">
        <f t="shared" si="75"/>
        <v>1</v>
      </c>
    </row>
    <row r="225" spans="1:21" x14ac:dyDescent="0.5">
      <c r="A225" s="134" t="s">
        <v>105</v>
      </c>
      <c r="B225" s="133" t="s">
        <v>551</v>
      </c>
      <c r="D225" s="125" t="b">
        <f t="shared" ref="D225:N225" ca="1" si="88">D59=D142</f>
        <v>0</v>
      </c>
      <c r="E225" s="125" t="b">
        <f t="shared" ca="1" si="88"/>
        <v>0</v>
      </c>
      <c r="F225" s="125" t="b">
        <f t="shared" ca="1" si="88"/>
        <v>0</v>
      </c>
      <c r="G225" s="125" t="e">
        <f t="shared" ca="1" si="88"/>
        <v>#REF!</v>
      </c>
      <c r="H225" s="125" t="e">
        <f t="shared" ca="1" si="88"/>
        <v>#REF!</v>
      </c>
      <c r="I225" s="125" t="e">
        <f t="shared" ca="1" si="88"/>
        <v>#REF!</v>
      </c>
      <c r="J225" s="125" t="e">
        <f t="shared" ca="1" si="88"/>
        <v>#REF!</v>
      </c>
      <c r="K225" s="125" t="e">
        <f t="shared" ca="1" si="88"/>
        <v>#REF!</v>
      </c>
      <c r="L225" s="125" t="e">
        <f t="shared" ca="1" si="88"/>
        <v>#REF!</v>
      </c>
      <c r="M225" s="125" t="e">
        <f t="shared" ca="1" si="88"/>
        <v>#REF!</v>
      </c>
      <c r="N225" s="125" t="e">
        <f t="shared" ca="1" si="88"/>
        <v>#REF!</v>
      </c>
      <c r="O225" s="125" t="b">
        <f t="shared" si="86"/>
        <v>1</v>
      </c>
      <c r="P225" s="125" t="b">
        <f t="shared" si="86"/>
        <v>1</v>
      </c>
      <c r="Q225" s="125" t="b">
        <f t="shared" si="86"/>
        <v>1</v>
      </c>
      <c r="R225" s="125" t="b">
        <f t="shared" si="86"/>
        <v>1</v>
      </c>
      <c r="S225" s="125" t="b">
        <f t="shared" si="86"/>
        <v>1</v>
      </c>
      <c r="T225" s="213" t="b">
        <f t="shared" si="75"/>
        <v>1</v>
      </c>
      <c r="U225" s="213" t="b">
        <f t="shared" si="75"/>
        <v>1</v>
      </c>
    </row>
    <row r="226" spans="1:21" x14ac:dyDescent="0.5">
      <c r="A226" s="134" t="s">
        <v>107</v>
      </c>
      <c r="B226" s="133" t="s">
        <v>304</v>
      </c>
      <c r="D226" s="125" t="b">
        <f t="shared" ref="D226:N226" ca="1" si="89">D60=D143</f>
        <v>0</v>
      </c>
      <c r="E226" s="125" t="b">
        <f t="shared" ca="1" si="89"/>
        <v>0</v>
      </c>
      <c r="F226" s="125" t="b">
        <f t="shared" ca="1" si="89"/>
        <v>0</v>
      </c>
      <c r="G226" s="125" t="b">
        <f t="shared" ca="1" si="89"/>
        <v>0</v>
      </c>
      <c r="H226" s="125" t="b">
        <f t="shared" ca="1" si="89"/>
        <v>0</v>
      </c>
      <c r="I226" s="125" t="b">
        <f t="shared" ca="1" si="89"/>
        <v>0</v>
      </c>
      <c r="J226" s="125" t="b">
        <f t="shared" ca="1" si="89"/>
        <v>0</v>
      </c>
      <c r="K226" s="125" t="e">
        <f t="shared" ca="1" si="89"/>
        <v>#REF!</v>
      </c>
      <c r="L226" s="125" t="e">
        <f t="shared" ca="1" si="89"/>
        <v>#REF!</v>
      </c>
      <c r="M226" s="125" t="e">
        <f t="shared" ca="1" si="89"/>
        <v>#REF!</v>
      </c>
      <c r="N226" s="125" t="e">
        <f t="shared" ca="1" si="89"/>
        <v>#REF!</v>
      </c>
      <c r="O226" s="125" t="b">
        <f t="shared" si="86"/>
        <v>1</v>
      </c>
      <c r="P226" s="125" t="b">
        <f t="shared" si="86"/>
        <v>1</v>
      </c>
      <c r="Q226" s="125" t="b">
        <f t="shared" si="86"/>
        <v>1</v>
      </c>
      <c r="R226" s="125" t="b">
        <f t="shared" si="86"/>
        <v>1</v>
      </c>
      <c r="S226" s="125" t="b">
        <f t="shared" si="86"/>
        <v>1</v>
      </c>
      <c r="T226" s="213" t="b">
        <f t="shared" si="75"/>
        <v>1</v>
      </c>
      <c r="U226" s="213" t="b">
        <f t="shared" si="75"/>
        <v>1</v>
      </c>
    </row>
    <row r="227" spans="1:21" x14ac:dyDescent="0.5">
      <c r="A227" s="134" t="s">
        <v>109</v>
      </c>
      <c r="B227" s="133" t="s">
        <v>304</v>
      </c>
      <c r="D227" s="125" t="b">
        <f t="shared" ref="D227:N227" ca="1" si="90">D61=D144</f>
        <v>0</v>
      </c>
      <c r="E227" s="125" t="b">
        <f t="shared" ca="1" si="90"/>
        <v>0</v>
      </c>
      <c r="F227" s="125" t="b">
        <f t="shared" ca="1" si="90"/>
        <v>0</v>
      </c>
      <c r="G227" s="125" t="b">
        <f t="shared" ca="1" si="90"/>
        <v>0</v>
      </c>
      <c r="H227" s="125" t="b">
        <f t="shared" ca="1" si="90"/>
        <v>0</v>
      </c>
      <c r="I227" s="125" t="b">
        <f t="shared" ca="1" si="90"/>
        <v>0</v>
      </c>
      <c r="J227" s="125" t="b">
        <f t="shared" ca="1" si="90"/>
        <v>0</v>
      </c>
      <c r="K227" s="125" t="e">
        <f t="shared" ca="1" si="90"/>
        <v>#REF!</v>
      </c>
      <c r="L227" s="125" t="e">
        <f t="shared" ca="1" si="90"/>
        <v>#REF!</v>
      </c>
      <c r="M227" s="125" t="e">
        <f t="shared" ca="1" si="90"/>
        <v>#REF!</v>
      </c>
      <c r="N227" s="125" t="e">
        <f t="shared" ca="1" si="90"/>
        <v>#REF!</v>
      </c>
      <c r="O227" s="125" t="b">
        <f t="shared" si="86"/>
        <v>1</v>
      </c>
      <c r="P227" s="125" t="b">
        <f t="shared" si="86"/>
        <v>1</v>
      </c>
      <c r="Q227" s="125" t="b">
        <f t="shared" si="86"/>
        <v>1</v>
      </c>
      <c r="R227" s="125" t="b">
        <f t="shared" si="86"/>
        <v>1</v>
      </c>
      <c r="S227" s="125" t="b">
        <f t="shared" si="86"/>
        <v>1</v>
      </c>
      <c r="T227" s="213" t="b">
        <f t="shared" si="75"/>
        <v>1</v>
      </c>
      <c r="U227" s="213" t="b">
        <f t="shared" si="75"/>
        <v>1</v>
      </c>
    </row>
    <row r="228" spans="1:21" x14ac:dyDescent="0.5">
      <c r="A228" s="134" t="s">
        <v>111</v>
      </c>
      <c r="B228" s="133" t="s">
        <v>304</v>
      </c>
      <c r="D228" s="125" t="b">
        <f t="shared" ref="D228:N228" ca="1" si="91">D62=D145</f>
        <v>0</v>
      </c>
      <c r="E228" s="125" t="b">
        <f t="shared" ca="1" si="91"/>
        <v>0</v>
      </c>
      <c r="F228" s="125" t="b">
        <f t="shared" ca="1" si="91"/>
        <v>0</v>
      </c>
      <c r="G228" s="125" t="b">
        <f t="shared" ca="1" si="91"/>
        <v>0</v>
      </c>
      <c r="H228" s="125" t="b">
        <f t="shared" ca="1" si="91"/>
        <v>0</v>
      </c>
      <c r="I228" s="125" t="b">
        <f t="shared" ca="1" si="91"/>
        <v>0</v>
      </c>
      <c r="J228" s="125" t="b">
        <f t="shared" ca="1" si="91"/>
        <v>0</v>
      </c>
      <c r="K228" s="125" t="e">
        <f t="shared" ca="1" si="91"/>
        <v>#REF!</v>
      </c>
      <c r="L228" s="125" t="e">
        <f t="shared" ca="1" si="91"/>
        <v>#REF!</v>
      </c>
      <c r="M228" s="125" t="e">
        <f t="shared" ca="1" si="91"/>
        <v>#REF!</v>
      </c>
      <c r="N228" s="125" t="e">
        <f t="shared" ca="1" si="91"/>
        <v>#REF!</v>
      </c>
      <c r="O228" s="125" t="b">
        <f t="shared" si="86"/>
        <v>1</v>
      </c>
      <c r="P228" s="125" t="b">
        <f t="shared" si="86"/>
        <v>1</v>
      </c>
      <c r="Q228" s="125" t="b">
        <f t="shared" si="86"/>
        <v>1</v>
      </c>
      <c r="R228" s="125" t="b">
        <f t="shared" si="86"/>
        <v>1</v>
      </c>
      <c r="S228" s="125" t="b">
        <f t="shared" si="86"/>
        <v>1</v>
      </c>
      <c r="T228" s="213" t="b">
        <f t="shared" si="75"/>
        <v>1</v>
      </c>
      <c r="U228" s="213" t="b">
        <f t="shared" si="75"/>
        <v>1</v>
      </c>
    </row>
    <row r="229" spans="1:21" x14ac:dyDescent="0.5">
      <c r="A229" s="134" t="s">
        <v>113</v>
      </c>
      <c r="B229" s="133" t="s">
        <v>304</v>
      </c>
      <c r="D229" s="125" t="b">
        <f t="shared" ref="D229:N229" ca="1" si="92">D63=D146</f>
        <v>0</v>
      </c>
      <c r="E229" s="125" t="b">
        <f t="shared" ca="1" si="92"/>
        <v>0</v>
      </c>
      <c r="F229" s="125" t="b">
        <f t="shared" ca="1" si="92"/>
        <v>0</v>
      </c>
      <c r="G229" s="125" t="b">
        <f t="shared" ca="1" si="92"/>
        <v>0</v>
      </c>
      <c r="H229" s="125" t="b">
        <f t="shared" ca="1" si="92"/>
        <v>1</v>
      </c>
      <c r="I229" s="125" t="b">
        <f t="shared" ca="1" si="92"/>
        <v>0</v>
      </c>
      <c r="J229" s="125" t="b">
        <f t="shared" ca="1" si="92"/>
        <v>0</v>
      </c>
      <c r="K229" s="125" t="e">
        <f t="shared" ca="1" si="92"/>
        <v>#REF!</v>
      </c>
      <c r="L229" s="125" t="e">
        <f t="shared" ca="1" si="92"/>
        <v>#REF!</v>
      </c>
      <c r="M229" s="125" t="e">
        <f t="shared" ca="1" si="92"/>
        <v>#REF!</v>
      </c>
      <c r="N229" s="125" t="e">
        <f t="shared" ca="1" si="92"/>
        <v>#REF!</v>
      </c>
      <c r="O229" s="125" t="b">
        <f t="shared" si="86"/>
        <v>1</v>
      </c>
      <c r="P229" s="125" t="b">
        <f t="shared" si="86"/>
        <v>1</v>
      </c>
      <c r="Q229" s="125" t="b">
        <f t="shared" si="86"/>
        <v>1</v>
      </c>
      <c r="R229" s="125" t="b">
        <f t="shared" si="86"/>
        <v>1</v>
      </c>
      <c r="S229" s="125" t="b">
        <f t="shared" si="86"/>
        <v>1</v>
      </c>
      <c r="T229" s="213" t="b">
        <f t="shared" si="75"/>
        <v>1</v>
      </c>
      <c r="U229" s="213" t="b">
        <f t="shared" si="75"/>
        <v>1</v>
      </c>
    </row>
    <row r="230" spans="1:21" x14ac:dyDescent="0.5">
      <c r="A230" s="134" t="s">
        <v>115</v>
      </c>
      <c r="B230" s="133" t="s">
        <v>304</v>
      </c>
      <c r="D230" s="125" t="b">
        <f t="shared" ref="D230:N230" ca="1" si="93">D64=D147</f>
        <v>0</v>
      </c>
      <c r="E230" s="125" t="b">
        <f t="shared" ca="1" si="93"/>
        <v>0</v>
      </c>
      <c r="F230" s="125" t="b">
        <f t="shared" ca="1" si="93"/>
        <v>0</v>
      </c>
      <c r="G230" s="125" t="b">
        <f t="shared" ca="1" si="93"/>
        <v>0</v>
      </c>
      <c r="H230" s="125" t="b">
        <f t="shared" ca="1" si="93"/>
        <v>0</v>
      </c>
      <c r="I230" s="125" t="b">
        <f t="shared" ca="1" si="93"/>
        <v>0</v>
      </c>
      <c r="J230" s="125" t="b">
        <f t="shared" ca="1" si="93"/>
        <v>0</v>
      </c>
      <c r="K230" s="125" t="e">
        <f t="shared" ca="1" si="93"/>
        <v>#REF!</v>
      </c>
      <c r="L230" s="125" t="e">
        <f t="shared" ca="1" si="93"/>
        <v>#REF!</v>
      </c>
      <c r="M230" s="125" t="e">
        <f t="shared" ca="1" si="93"/>
        <v>#REF!</v>
      </c>
      <c r="N230" s="125" t="e">
        <f t="shared" ca="1" si="93"/>
        <v>#REF!</v>
      </c>
      <c r="O230" s="125" t="b">
        <f t="shared" si="86"/>
        <v>1</v>
      </c>
      <c r="P230" s="125" t="b">
        <f t="shared" si="86"/>
        <v>1</v>
      </c>
      <c r="Q230" s="125" t="b">
        <f t="shared" si="86"/>
        <v>1</v>
      </c>
      <c r="R230" s="125" t="b">
        <f t="shared" si="86"/>
        <v>1</v>
      </c>
      <c r="S230" s="125" t="b">
        <f t="shared" si="86"/>
        <v>1</v>
      </c>
      <c r="T230" s="213" t="b">
        <f t="shared" si="75"/>
        <v>1</v>
      </c>
      <c r="U230" s="213" t="b">
        <f t="shared" si="75"/>
        <v>1</v>
      </c>
    </row>
    <row r="231" spans="1:21" x14ac:dyDescent="0.5">
      <c r="A231" s="134" t="s">
        <v>334</v>
      </c>
      <c r="B231" s="133" t="s">
        <v>301</v>
      </c>
      <c r="D231" s="125" t="b">
        <f t="shared" ref="D231:N231" ca="1" si="94">D65=D148</f>
        <v>0</v>
      </c>
      <c r="E231" s="125" t="b">
        <f t="shared" ca="1" si="94"/>
        <v>0</v>
      </c>
      <c r="F231" s="125" t="b">
        <f t="shared" ca="1" si="94"/>
        <v>0</v>
      </c>
      <c r="G231" s="125" t="b">
        <f t="shared" ca="1" si="94"/>
        <v>0</v>
      </c>
      <c r="H231" s="125" t="b">
        <f t="shared" ca="1" si="94"/>
        <v>0</v>
      </c>
      <c r="I231" s="125" t="b">
        <f t="shared" ca="1" si="94"/>
        <v>0</v>
      </c>
      <c r="J231" s="125" t="b">
        <f t="shared" ca="1" si="94"/>
        <v>0</v>
      </c>
      <c r="K231" s="125" t="b">
        <f t="shared" ca="1" si="94"/>
        <v>0</v>
      </c>
      <c r="L231" s="125" t="b">
        <f t="shared" ca="1" si="94"/>
        <v>0</v>
      </c>
      <c r="M231" s="125" t="b">
        <f t="shared" ca="1" si="94"/>
        <v>0</v>
      </c>
      <c r="N231" s="125" t="b">
        <f t="shared" ca="1" si="94"/>
        <v>0</v>
      </c>
      <c r="O231" s="125" t="b">
        <f t="shared" ca="1" si="86"/>
        <v>1</v>
      </c>
      <c r="P231" s="125" t="b">
        <f t="shared" ca="1" si="86"/>
        <v>1</v>
      </c>
      <c r="Q231" s="125" t="b">
        <f t="shared" ca="1" si="86"/>
        <v>1</v>
      </c>
      <c r="R231" s="125" t="b">
        <f t="shared" ca="1" si="86"/>
        <v>1</v>
      </c>
      <c r="S231" s="125" t="b">
        <f t="shared" ca="1" si="86"/>
        <v>1</v>
      </c>
      <c r="T231" s="213" t="b">
        <f t="shared" si="75"/>
        <v>1</v>
      </c>
      <c r="U231" s="213" t="b">
        <f t="shared" si="75"/>
        <v>1</v>
      </c>
    </row>
    <row r="232" spans="1:21" x14ac:dyDescent="0.5">
      <c r="A232" s="134" t="s">
        <v>335</v>
      </c>
      <c r="B232" s="133" t="s">
        <v>301</v>
      </c>
      <c r="D232" s="125" t="b">
        <f t="shared" ref="D232:N232" ca="1" si="95">D66=D149</f>
        <v>0</v>
      </c>
      <c r="E232" s="125" t="b">
        <f t="shared" ca="1" si="95"/>
        <v>0</v>
      </c>
      <c r="F232" s="125" t="b">
        <f t="shared" ca="1" si="95"/>
        <v>0</v>
      </c>
      <c r="G232" s="125" t="b">
        <f t="shared" ca="1" si="95"/>
        <v>0</v>
      </c>
      <c r="H232" s="125" t="b">
        <f t="shared" ca="1" si="95"/>
        <v>0</v>
      </c>
      <c r="I232" s="125" t="b">
        <f t="shared" ca="1" si="95"/>
        <v>0</v>
      </c>
      <c r="J232" s="125" t="b">
        <f t="shared" ca="1" si="95"/>
        <v>0</v>
      </c>
      <c r="K232" s="125" t="b">
        <f t="shared" ca="1" si="95"/>
        <v>0</v>
      </c>
      <c r="L232" s="125" t="b">
        <f t="shared" ca="1" si="95"/>
        <v>0</v>
      </c>
      <c r="M232" s="125" t="b">
        <f t="shared" ca="1" si="95"/>
        <v>0</v>
      </c>
      <c r="N232" s="125" t="b">
        <f t="shared" ca="1" si="95"/>
        <v>0</v>
      </c>
      <c r="O232" s="125" t="b">
        <f t="shared" ca="1" si="86"/>
        <v>1</v>
      </c>
      <c r="P232" s="125" t="b">
        <f t="shared" ca="1" si="86"/>
        <v>1</v>
      </c>
      <c r="Q232" s="125" t="b">
        <f t="shared" ca="1" si="86"/>
        <v>1</v>
      </c>
      <c r="R232" s="125" t="b">
        <f t="shared" ca="1" si="86"/>
        <v>1</v>
      </c>
      <c r="S232" s="125" t="b">
        <f t="shared" ca="1" si="86"/>
        <v>1</v>
      </c>
      <c r="T232" s="213" t="b">
        <f t="shared" si="75"/>
        <v>1</v>
      </c>
      <c r="U232" s="213" t="b">
        <f t="shared" si="75"/>
        <v>1</v>
      </c>
    </row>
    <row r="233" spans="1:21" x14ac:dyDescent="0.5">
      <c r="A233" s="134" t="s">
        <v>336</v>
      </c>
      <c r="B233" s="133" t="s">
        <v>301</v>
      </c>
      <c r="D233" s="125" t="b">
        <f t="shared" ref="D233:N233" ca="1" si="96">D67=D150</f>
        <v>0</v>
      </c>
      <c r="E233" s="125" t="b">
        <f t="shared" ca="1" si="96"/>
        <v>0</v>
      </c>
      <c r="F233" s="125" t="b">
        <f t="shared" ca="1" si="96"/>
        <v>0</v>
      </c>
      <c r="G233" s="125" t="b">
        <f t="shared" ca="1" si="96"/>
        <v>0</v>
      </c>
      <c r="H233" s="125" t="b">
        <f t="shared" ca="1" si="96"/>
        <v>0</v>
      </c>
      <c r="I233" s="125" t="b">
        <f t="shared" ca="1" si="96"/>
        <v>0</v>
      </c>
      <c r="J233" s="125" t="b">
        <f t="shared" ca="1" si="96"/>
        <v>0</v>
      </c>
      <c r="K233" s="125" t="b">
        <f t="shared" ca="1" si="96"/>
        <v>0</v>
      </c>
      <c r="L233" s="125" t="b">
        <f t="shared" ca="1" si="96"/>
        <v>0</v>
      </c>
      <c r="M233" s="125" t="b">
        <f t="shared" ca="1" si="96"/>
        <v>0</v>
      </c>
      <c r="N233" s="125" t="b">
        <f t="shared" ca="1" si="96"/>
        <v>0</v>
      </c>
      <c r="O233" s="125" t="b">
        <f t="shared" ref="O233:S236" ca="1" si="97">O67=O150</f>
        <v>1</v>
      </c>
      <c r="P233" s="125" t="b">
        <f t="shared" ca="1" si="97"/>
        <v>1</v>
      </c>
      <c r="Q233" s="125" t="b">
        <f t="shared" ca="1" si="97"/>
        <v>1</v>
      </c>
      <c r="R233" s="125" t="b">
        <f t="shared" ca="1" si="97"/>
        <v>1</v>
      </c>
      <c r="S233" s="125" t="b">
        <f t="shared" ca="1" si="97"/>
        <v>1</v>
      </c>
      <c r="T233" s="213" t="b">
        <f t="shared" ref="T233:U236" si="98">T67=T150</f>
        <v>1</v>
      </c>
      <c r="U233" s="213" t="b">
        <f t="shared" si="98"/>
        <v>1</v>
      </c>
    </row>
    <row r="234" spans="1:21" x14ac:dyDescent="0.5">
      <c r="A234" s="134" t="s">
        <v>345</v>
      </c>
      <c r="B234" s="133" t="s">
        <v>301</v>
      </c>
      <c r="D234" s="125" t="b">
        <f t="shared" ref="D234:N234" ca="1" si="99">D68=D151</f>
        <v>0</v>
      </c>
      <c r="E234" s="125" t="b">
        <f t="shared" ca="1" si="99"/>
        <v>0</v>
      </c>
      <c r="F234" s="125" t="b">
        <f t="shared" ca="1" si="99"/>
        <v>0</v>
      </c>
      <c r="G234" s="125" t="b">
        <f t="shared" ca="1" si="99"/>
        <v>0</v>
      </c>
      <c r="H234" s="125" t="b">
        <f t="shared" ca="1" si="99"/>
        <v>0</v>
      </c>
      <c r="I234" s="125" t="b">
        <f t="shared" ca="1" si="99"/>
        <v>0</v>
      </c>
      <c r="J234" s="125" t="b">
        <f t="shared" ca="1" si="99"/>
        <v>0</v>
      </c>
      <c r="K234" s="125" t="b">
        <f t="shared" ca="1" si="99"/>
        <v>0</v>
      </c>
      <c r="L234" s="125" t="b">
        <f t="shared" ca="1" si="99"/>
        <v>0</v>
      </c>
      <c r="M234" s="125" t="b">
        <f t="shared" ca="1" si="99"/>
        <v>0</v>
      </c>
      <c r="N234" s="125" t="b">
        <f t="shared" ca="1" si="99"/>
        <v>0</v>
      </c>
      <c r="O234" s="125" t="b">
        <f t="shared" ca="1" si="97"/>
        <v>1</v>
      </c>
      <c r="P234" s="125" t="b">
        <f t="shared" ca="1" si="97"/>
        <v>1</v>
      </c>
      <c r="Q234" s="125" t="b">
        <f t="shared" ca="1" si="97"/>
        <v>1</v>
      </c>
      <c r="R234" s="125" t="b">
        <f t="shared" ca="1" si="97"/>
        <v>1</v>
      </c>
      <c r="S234" s="125" t="b">
        <f t="shared" ca="1" si="97"/>
        <v>1</v>
      </c>
      <c r="T234" s="213" t="b">
        <f t="shared" si="98"/>
        <v>1</v>
      </c>
      <c r="U234" s="213" t="b">
        <f t="shared" si="98"/>
        <v>1</v>
      </c>
    </row>
    <row r="235" spans="1:21" x14ac:dyDescent="0.5">
      <c r="A235" s="134" t="s">
        <v>575</v>
      </c>
      <c r="B235" s="133" t="s">
        <v>301</v>
      </c>
      <c r="D235" s="125" t="b">
        <f t="shared" ref="D235:N235" ca="1" si="100">D69=D152</f>
        <v>0</v>
      </c>
      <c r="E235" s="125" t="b">
        <f t="shared" ca="1" si="100"/>
        <v>0</v>
      </c>
      <c r="F235" s="125" t="b">
        <f t="shared" ca="1" si="100"/>
        <v>0</v>
      </c>
      <c r="G235" s="125" t="b">
        <f t="shared" ca="1" si="100"/>
        <v>0</v>
      </c>
      <c r="H235" s="125" t="b">
        <f t="shared" ca="1" si="100"/>
        <v>0</v>
      </c>
      <c r="I235" s="125" t="b">
        <f t="shared" ca="1" si="100"/>
        <v>0</v>
      </c>
      <c r="J235" s="125" t="b">
        <f t="shared" ca="1" si="100"/>
        <v>0</v>
      </c>
      <c r="K235" s="125" t="b">
        <f t="shared" ca="1" si="100"/>
        <v>0</v>
      </c>
      <c r="L235" s="125" t="b">
        <f t="shared" ca="1" si="100"/>
        <v>0</v>
      </c>
      <c r="M235" s="125" t="b">
        <f t="shared" ca="1" si="100"/>
        <v>0</v>
      </c>
      <c r="N235" s="125" t="b">
        <f t="shared" ca="1" si="100"/>
        <v>0</v>
      </c>
      <c r="O235" s="125" t="b">
        <f t="shared" ca="1" si="97"/>
        <v>1</v>
      </c>
      <c r="P235" s="125" t="b">
        <f t="shared" si="97"/>
        <v>1</v>
      </c>
      <c r="Q235" s="125" t="b">
        <f t="shared" si="97"/>
        <v>1</v>
      </c>
      <c r="R235" s="125" t="b">
        <f t="shared" si="97"/>
        <v>1</v>
      </c>
      <c r="S235" s="125" t="b">
        <f t="shared" si="97"/>
        <v>1</v>
      </c>
      <c r="T235" s="213" t="b">
        <f t="shared" si="98"/>
        <v>1</v>
      </c>
      <c r="U235" s="213" t="b">
        <f t="shared" si="98"/>
        <v>1</v>
      </c>
    </row>
    <row r="236" spans="1:21" x14ac:dyDescent="0.5">
      <c r="A236" s="134" t="s">
        <v>576</v>
      </c>
      <c r="B236" s="133" t="s">
        <v>301</v>
      </c>
      <c r="D236" s="125" t="b">
        <f t="shared" ref="D236:N236" ca="1" si="101">D70=D153</f>
        <v>0</v>
      </c>
      <c r="E236" s="125" t="b">
        <f t="shared" ca="1" si="101"/>
        <v>0</v>
      </c>
      <c r="F236" s="125" t="b">
        <f t="shared" ca="1" si="101"/>
        <v>0</v>
      </c>
      <c r="G236" s="125" t="b">
        <f t="shared" ca="1" si="101"/>
        <v>0</v>
      </c>
      <c r="H236" s="125" t="b">
        <f t="shared" ca="1" si="101"/>
        <v>0</v>
      </c>
      <c r="I236" s="125" t="b">
        <f t="shared" ca="1" si="101"/>
        <v>0</v>
      </c>
      <c r="J236" s="125" t="b">
        <f t="shared" ca="1" si="101"/>
        <v>0</v>
      </c>
      <c r="K236" s="125" t="b">
        <f t="shared" ca="1" si="101"/>
        <v>0</v>
      </c>
      <c r="L236" s="125" t="b">
        <f t="shared" ca="1" si="101"/>
        <v>0</v>
      </c>
      <c r="M236" s="125" t="b">
        <f t="shared" ca="1" si="101"/>
        <v>0</v>
      </c>
      <c r="N236" s="125" t="b">
        <f t="shared" ca="1" si="101"/>
        <v>0</v>
      </c>
      <c r="O236" s="125" t="b">
        <f t="shared" ca="1" si="97"/>
        <v>1</v>
      </c>
      <c r="P236" s="125" t="b">
        <f t="shared" si="97"/>
        <v>1</v>
      </c>
      <c r="Q236" s="125" t="b">
        <f t="shared" si="97"/>
        <v>1</v>
      </c>
      <c r="R236" s="125" t="b">
        <f t="shared" si="97"/>
        <v>1</v>
      </c>
      <c r="S236" s="125" t="b">
        <f t="shared" si="97"/>
        <v>1</v>
      </c>
      <c r="T236" s="213" t="b">
        <f t="shared" si="98"/>
        <v>1</v>
      </c>
      <c r="U236" s="213" t="b">
        <f t="shared" si="98"/>
        <v>1</v>
      </c>
    </row>
    <row r="237" spans="1:21" x14ac:dyDescent="0.5">
      <c r="A237" s="134" t="s">
        <v>105</v>
      </c>
      <c r="B237" s="133" t="s">
        <v>301</v>
      </c>
      <c r="D237" s="125" t="b">
        <f t="shared" ref="D237:N237" ca="1" si="102">D71=D154</f>
        <v>0</v>
      </c>
      <c r="E237" s="125" t="b">
        <f t="shared" ca="1" si="102"/>
        <v>0</v>
      </c>
      <c r="F237" s="125" t="b">
        <f t="shared" ca="1" si="102"/>
        <v>0</v>
      </c>
      <c r="G237" s="125" t="b">
        <f t="shared" ca="1" si="102"/>
        <v>0</v>
      </c>
      <c r="H237" s="125" t="b">
        <f t="shared" ca="1" si="102"/>
        <v>0</v>
      </c>
      <c r="I237" s="125" t="b">
        <f t="shared" ca="1" si="102"/>
        <v>0</v>
      </c>
      <c r="J237" s="125" t="e">
        <f t="shared" ca="1" si="102"/>
        <v>#REF!</v>
      </c>
      <c r="K237" s="125" t="e">
        <f t="shared" ca="1" si="102"/>
        <v>#REF!</v>
      </c>
      <c r="L237" s="125" t="e">
        <f t="shared" ca="1" si="102"/>
        <v>#REF!</v>
      </c>
      <c r="M237" s="125" t="e">
        <f t="shared" ca="1" si="102"/>
        <v>#REF!</v>
      </c>
      <c r="N237" s="125" t="e">
        <f t="shared" ca="1" si="102"/>
        <v>#REF!</v>
      </c>
      <c r="O237" s="125" t="b">
        <f t="shared" ref="O237:U237" si="103">O71=O154</f>
        <v>1</v>
      </c>
      <c r="P237" s="125" t="b">
        <f t="shared" si="103"/>
        <v>1</v>
      </c>
      <c r="Q237" s="125" t="b">
        <f t="shared" si="103"/>
        <v>1</v>
      </c>
      <c r="R237" s="125" t="b">
        <f t="shared" si="103"/>
        <v>1</v>
      </c>
      <c r="S237" s="125" t="b">
        <f t="shared" si="103"/>
        <v>1</v>
      </c>
      <c r="T237" s="213" t="b">
        <f t="shared" si="103"/>
        <v>1</v>
      </c>
      <c r="U237" s="213" t="b">
        <f t="shared" si="103"/>
        <v>1</v>
      </c>
    </row>
    <row r="238" spans="1:21" x14ac:dyDescent="0.5">
      <c r="A238" s="134" t="s">
        <v>107</v>
      </c>
      <c r="B238" s="133" t="s">
        <v>301</v>
      </c>
      <c r="D238" s="125" t="b">
        <f t="shared" ref="D238:N238" ca="1" si="104">D72=D155</f>
        <v>0</v>
      </c>
      <c r="E238" s="125" t="b">
        <f t="shared" ca="1" si="104"/>
        <v>0</v>
      </c>
      <c r="F238" s="125" t="b">
        <f t="shared" ca="1" si="104"/>
        <v>0</v>
      </c>
      <c r="G238" s="125" t="b">
        <f t="shared" ca="1" si="104"/>
        <v>0</v>
      </c>
      <c r="H238" s="125" t="b">
        <f t="shared" ca="1" si="104"/>
        <v>0</v>
      </c>
      <c r="I238" s="125" t="b">
        <f t="shared" ca="1" si="104"/>
        <v>0</v>
      </c>
      <c r="J238" s="125" t="e">
        <f t="shared" ca="1" si="104"/>
        <v>#REF!</v>
      </c>
      <c r="K238" s="125" t="e">
        <f t="shared" ca="1" si="104"/>
        <v>#REF!</v>
      </c>
      <c r="L238" s="125" t="e">
        <f t="shared" ca="1" si="104"/>
        <v>#REF!</v>
      </c>
      <c r="M238" s="125" t="e">
        <f t="shared" ca="1" si="104"/>
        <v>#REF!</v>
      </c>
      <c r="N238" s="125" t="e">
        <f t="shared" ca="1" si="104"/>
        <v>#REF!</v>
      </c>
      <c r="O238" s="125" t="b">
        <f t="shared" ref="O238:U238" si="105">O72=O155</f>
        <v>1</v>
      </c>
      <c r="P238" s="125" t="b">
        <f t="shared" si="105"/>
        <v>1</v>
      </c>
      <c r="Q238" s="125" t="b">
        <f t="shared" si="105"/>
        <v>1</v>
      </c>
      <c r="R238" s="125" t="b">
        <f t="shared" si="105"/>
        <v>1</v>
      </c>
      <c r="S238" s="125" t="b">
        <f t="shared" si="105"/>
        <v>1</v>
      </c>
      <c r="T238" s="213" t="b">
        <f t="shared" si="105"/>
        <v>1</v>
      </c>
      <c r="U238" s="213" t="b">
        <f t="shared" si="105"/>
        <v>1</v>
      </c>
    </row>
    <row r="239" spans="1:21" x14ac:dyDescent="0.5">
      <c r="A239" s="134" t="s">
        <v>109</v>
      </c>
      <c r="B239" s="133" t="s">
        <v>301</v>
      </c>
      <c r="D239" s="125" t="b">
        <f t="shared" ref="D239:N239" ca="1" si="106">D73=D156</f>
        <v>0</v>
      </c>
      <c r="E239" s="125" t="b">
        <f t="shared" ca="1" si="106"/>
        <v>0</v>
      </c>
      <c r="F239" s="125" t="b">
        <f t="shared" ca="1" si="106"/>
        <v>0</v>
      </c>
      <c r="G239" s="125" t="b">
        <f t="shared" ca="1" si="106"/>
        <v>0</v>
      </c>
      <c r="H239" s="125" t="b">
        <f t="shared" ca="1" si="106"/>
        <v>0</v>
      </c>
      <c r="I239" s="125" t="b">
        <f t="shared" ca="1" si="106"/>
        <v>0</v>
      </c>
      <c r="J239" s="125" t="e">
        <f t="shared" ca="1" si="106"/>
        <v>#REF!</v>
      </c>
      <c r="K239" s="125" t="e">
        <f t="shared" ca="1" si="106"/>
        <v>#REF!</v>
      </c>
      <c r="L239" s="125" t="e">
        <f t="shared" ca="1" si="106"/>
        <v>#REF!</v>
      </c>
      <c r="M239" s="125" t="e">
        <f t="shared" ca="1" si="106"/>
        <v>#REF!</v>
      </c>
      <c r="N239" s="125" t="e">
        <f t="shared" ca="1" si="106"/>
        <v>#REF!</v>
      </c>
      <c r="O239" s="125" t="b">
        <f t="shared" ref="O239:U239" si="107">O73=O156</f>
        <v>1</v>
      </c>
      <c r="P239" s="125" t="b">
        <f t="shared" si="107"/>
        <v>1</v>
      </c>
      <c r="Q239" s="125" t="b">
        <f t="shared" si="107"/>
        <v>1</v>
      </c>
      <c r="R239" s="125" t="b">
        <f t="shared" si="107"/>
        <v>1</v>
      </c>
      <c r="S239" s="125" t="b">
        <f t="shared" si="107"/>
        <v>1</v>
      </c>
      <c r="T239" s="213" t="b">
        <f t="shared" si="107"/>
        <v>1</v>
      </c>
      <c r="U239" s="213" t="b">
        <f t="shared" si="107"/>
        <v>1</v>
      </c>
    </row>
    <row r="240" spans="1:21" x14ac:dyDescent="0.5">
      <c r="A240" s="134" t="s">
        <v>111</v>
      </c>
      <c r="B240" s="133" t="s">
        <v>301</v>
      </c>
      <c r="D240" s="125" t="b">
        <f t="shared" ref="D240:N240" ca="1" si="108">D74=D157</f>
        <v>0</v>
      </c>
      <c r="E240" s="125" t="b">
        <f t="shared" ca="1" si="108"/>
        <v>0</v>
      </c>
      <c r="F240" s="125" t="b">
        <f t="shared" ca="1" si="108"/>
        <v>0</v>
      </c>
      <c r="G240" s="125" t="b">
        <f t="shared" ca="1" si="108"/>
        <v>0</v>
      </c>
      <c r="H240" s="125" t="b">
        <f t="shared" ca="1" si="108"/>
        <v>0</v>
      </c>
      <c r="I240" s="125" t="b">
        <f t="shared" ca="1" si="108"/>
        <v>0</v>
      </c>
      <c r="J240" s="125" t="e">
        <f t="shared" ca="1" si="108"/>
        <v>#REF!</v>
      </c>
      <c r="K240" s="125" t="e">
        <f t="shared" ca="1" si="108"/>
        <v>#REF!</v>
      </c>
      <c r="L240" s="125" t="e">
        <f t="shared" ca="1" si="108"/>
        <v>#REF!</v>
      </c>
      <c r="M240" s="125" t="e">
        <f t="shared" ca="1" si="108"/>
        <v>#REF!</v>
      </c>
      <c r="N240" s="125" t="e">
        <f t="shared" ca="1" si="108"/>
        <v>#REF!</v>
      </c>
      <c r="O240" s="125" t="b">
        <f t="shared" ref="O240:U240" si="109">O74=O157</f>
        <v>1</v>
      </c>
      <c r="P240" s="125" t="b">
        <f t="shared" si="109"/>
        <v>1</v>
      </c>
      <c r="Q240" s="125" t="b">
        <f t="shared" si="109"/>
        <v>1</v>
      </c>
      <c r="R240" s="125" t="b">
        <f t="shared" si="109"/>
        <v>1</v>
      </c>
      <c r="S240" s="125" t="b">
        <f t="shared" si="109"/>
        <v>1</v>
      </c>
      <c r="T240" s="213" t="b">
        <f t="shared" si="109"/>
        <v>1</v>
      </c>
      <c r="U240" s="213" t="b">
        <f t="shared" si="109"/>
        <v>1</v>
      </c>
    </row>
    <row r="241" spans="1:21" x14ac:dyDescent="0.5">
      <c r="A241" s="134" t="s">
        <v>113</v>
      </c>
      <c r="B241" s="133" t="s">
        <v>301</v>
      </c>
      <c r="D241" s="125" t="b">
        <f t="shared" ref="D241:N241" ca="1" si="110">D75=D158</f>
        <v>0</v>
      </c>
      <c r="E241" s="125" t="b">
        <f t="shared" ca="1" si="110"/>
        <v>0</v>
      </c>
      <c r="F241" s="125" t="b">
        <f t="shared" ca="1" si="110"/>
        <v>0</v>
      </c>
      <c r="G241" s="125" t="b">
        <f t="shared" ca="1" si="110"/>
        <v>0</v>
      </c>
      <c r="H241" s="125" t="b">
        <f t="shared" ca="1" si="110"/>
        <v>0</v>
      </c>
      <c r="I241" s="125" t="b">
        <f t="shared" ca="1" si="110"/>
        <v>0</v>
      </c>
      <c r="J241" s="125" t="e">
        <f t="shared" ca="1" si="110"/>
        <v>#REF!</v>
      </c>
      <c r="K241" s="125" t="e">
        <f t="shared" ca="1" si="110"/>
        <v>#REF!</v>
      </c>
      <c r="L241" s="125" t="e">
        <f t="shared" ca="1" si="110"/>
        <v>#REF!</v>
      </c>
      <c r="M241" s="125" t="e">
        <f t="shared" ca="1" si="110"/>
        <v>#REF!</v>
      </c>
      <c r="N241" s="125" t="e">
        <f t="shared" ca="1" si="110"/>
        <v>#REF!</v>
      </c>
      <c r="O241" s="125" t="b">
        <f t="shared" ref="O241:U241" si="111">O75=O158</f>
        <v>1</v>
      </c>
      <c r="P241" s="125" t="b">
        <f t="shared" si="111"/>
        <v>1</v>
      </c>
      <c r="Q241" s="125" t="b">
        <f t="shared" si="111"/>
        <v>1</v>
      </c>
      <c r="R241" s="125" t="b">
        <f t="shared" si="111"/>
        <v>1</v>
      </c>
      <c r="S241" s="125" t="b">
        <f t="shared" si="111"/>
        <v>1</v>
      </c>
      <c r="T241" s="213" t="b">
        <f t="shared" si="111"/>
        <v>1</v>
      </c>
      <c r="U241" s="213" t="b">
        <f t="shared" si="111"/>
        <v>1</v>
      </c>
    </row>
    <row r="242" spans="1:21" x14ac:dyDescent="0.5">
      <c r="A242" s="134" t="s">
        <v>115</v>
      </c>
      <c r="B242" s="133" t="s">
        <v>301</v>
      </c>
      <c r="D242" s="125" t="b">
        <f t="shared" ref="D242:N242" ca="1" si="112">D76=D159</f>
        <v>0</v>
      </c>
      <c r="E242" s="125" t="b">
        <f t="shared" ca="1" si="112"/>
        <v>0</v>
      </c>
      <c r="F242" s="125" t="b">
        <f t="shared" ca="1" si="112"/>
        <v>0</v>
      </c>
      <c r="G242" s="125" t="b">
        <f t="shared" ca="1" si="112"/>
        <v>0</v>
      </c>
      <c r="H242" s="125" t="b">
        <f t="shared" ca="1" si="112"/>
        <v>0</v>
      </c>
      <c r="I242" s="125" t="b">
        <f t="shared" ca="1" si="112"/>
        <v>0</v>
      </c>
      <c r="J242" s="125" t="e">
        <f t="shared" ca="1" si="112"/>
        <v>#REF!</v>
      </c>
      <c r="K242" s="125" t="e">
        <f t="shared" ca="1" si="112"/>
        <v>#REF!</v>
      </c>
      <c r="L242" s="125" t="e">
        <f t="shared" ca="1" si="112"/>
        <v>#REF!</v>
      </c>
      <c r="M242" s="125" t="e">
        <f t="shared" ca="1" si="112"/>
        <v>#REF!</v>
      </c>
      <c r="N242" s="125" t="e">
        <f t="shared" ca="1" si="112"/>
        <v>#REF!</v>
      </c>
      <c r="O242" s="125" t="b">
        <f t="shared" ref="O242:U242" si="113">O76=O159</f>
        <v>1</v>
      </c>
      <c r="P242" s="125" t="b">
        <f t="shared" si="113"/>
        <v>1</v>
      </c>
      <c r="Q242" s="125" t="b">
        <f t="shared" si="113"/>
        <v>1</v>
      </c>
      <c r="R242" s="125" t="b">
        <f t="shared" si="113"/>
        <v>1</v>
      </c>
      <c r="S242" s="125" t="b">
        <f t="shared" si="113"/>
        <v>1</v>
      </c>
      <c r="T242" s="213" t="b">
        <f t="shared" si="113"/>
        <v>1</v>
      </c>
      <c r="U242" s="213" t="b">
        <f t="shared" si="113"/>
        <v>1</v>
      </c>
    </row>
    <row r="243" spans="1:21" x14ac:dyDescent="0.5">
      <c r="A243" s="134" t="s">
        <v>1418</v>
      </c>
      <c r="B243" s="133" t="s">
        <v>301</v>
      </c>
      <c r="D243" s="125" t="b">
        <f t="shared" ref="D243:U243" ca="1" si="114">D77=D160</f>
        <v>1</v>
      </c>
      <c r="E243" s="125" t="b">
        <f t="shared" ca="1" si="114"/>
        <v>1</v>
      </c>
      <c r="F243" s="125" t="b">
        <f t="shared" ca="1" si="114"/>
        <v>1</v>
      </c>
      <c r="G243" s="125" t="b">
        <f t="shared" ca="1" si="114"/>
        <v>1</v>
      </c>
      <c r="H243" s="125" t="b">
        <f t="shared" ca="1" si="114"/>
        <v>1</v>
      </c>
      <c r="I243" s="125" t="b">
        <f t="shared" ca="1" si="114"/>
        <v>1</v>
      </c>
      <c r="J243" s="125" t="b">
        <f t="shared" ca="1" si="114"/>
        <v>0</v>
      </c>
      <c r="K243" s="125" t="b">
        <f t="shared" ca="1" si="114"/>
        <v>0</v>
      </c>
      <c r="L243" s="125" t="b">
        <f t="shared" ca="1" si="114"/>
        <v>0</v>
      </c>
      <c r="M243" s="125" t="b">
        <f t="shared" ca="1" si="114"/>
        <v>0</v>
      </c>
      <c r="N243" s="125" t="b">
        <f t="shared" ca="1" si="114"/>
        <v>0</v>
      </c>
      <c r="O243" s="125" t="b">
        <f t="shared" ca="1" si="114"/>
        <v>1</v>
      </c>
      <c r="P243" s="125" t="b">
        <f t="shared" ca="1" si="114"/>
        <v>1</v>
      </c>
      <c r="Q243" s="125" t="b">
        <f t="shared" ca="1" si="114"/>
        <v>1</v>
      </c>
      <c r="R243" s="125" t="b">
        <f t="shared" ca="1" si="114"/>
        <v>1</v>
      </c>
      <c r="S243" s="125" t="b">
        <f t="shared" ca="1" si="114"/>
        <v>1</v>
      </c>
      <c r="T243" s="213" t="b">
        <f t="shared" si="114"/>
        <v>1</v>
      </c>
      <c r="U243" s="213" t="b">
        <f t="shared" si="114"/>
        <v>1</v>
      </c>
    </row>
    <row r="244" spans="1:21" x14ac:dyDescent="0.5">
      <c r="A244" s="134" t="s">
        <v>1418</v>
      </c>
      <c r="B244" s="133" t="s">
        <v>551</v>
      </c>
      <c r="D244" s="125" t="b">
        <f t="shared" ref="D244:U244" ca="1" si="115">D78=D161</f>
        <v>0</v>
      </c>
      <c r="E244" s="125" t="b">
        <f t="shared" ca="1" si="115"/>
        <v>0</v>
      </c>
      <c r="F244" s="125" t="b">
        <f t="shared" ca="1" si="115"/>
        <v>0</v>
      </c>
      <c r="G244" s="125" t="b">
        <f t="shared" ca="1" si="115"/>
        <v>0</v>
      </c>
      <c r="H244" s="125" t="b">
        <f t="shared" ca="1" si="115"/>
        <v>0</v>
      </c>
      <c r="I244" s="125" t="b">
        <f t="shared" ca="1" si="115"/>
        <v>0</v>
      </c>
      <c r="J244" s="125" t="b">
        <f t="shared" ca="1" si="115"/>
        <v>0</v>
      </c>
      <c r="K244" s="125" t="b">
        <f t="shared" ca="1" si="115"/>
        <v>0</v>
      </c>
      <c r="L244" s="125" t="b">
        <f t="shared" ca="1" si="115"/>
        <v>0</v>
      </c>
      <c r="M244" s="125" t="b">
        <f t="shared" ca="1" si="115"/>
        <v>0</v>
      </c>
      <c r="N244" s="125" t="b">
        <f t="shared" ca="1" si="115"/>
        <v>0</v>
      </c>
      <c r="O244" s="125" t="b">
        <f t="shared" ca="1" si="115"/>
        <v>1</v>
      </c>
      <c r="P244" s="125" t="b">
        <f t="shared" ca="1" si="115"/>
        <v>1</v>
      </c>
      <c r="Q244" s="125" t="b">
        <f t="shared" ca="1" si="115"/>
        <v>1</v>
      </c>
      <c r="R244" s="125" t="b">
        <f t="shared" ca="1" si="115"/>
        <v>1</v>
      </c>
      <c r="S244" s="125" t="b">
        <f t="shared" ca="1" si="115"/>
        <v>1</v>
      </c>
      <c r="T244" s="213" t="b">
        <f t="shared" si="115"/>
        <v>1</v>
      </c>
      <c r="U244" s="213" t="b">
        <f t="shared" si="115"/>
        <v>1</v>
      </c>
    </row>
    <row r="245" spans="1:21" x14ac:dyDescent="0.5">
      <c r="A245" s="130" t="s">
        <v>1749</v>
      </c>
      <c r="B245" s="133" t="s">
        <v>301</v>
      </c>
      <c r="D245" s="125" t="b">
        <f t="shared" ref="D245:S245" ca="1" si="116">D79=D162</f>
        <v>0</v>
      </c>
      <c r="E245" s="125" t="b">
        <f t="shared" ca="1" si="116"/>
        <v>0</v>
      </c>
      <c r="F245" s="125" t="b">
        <f t="shared" ca="1" si="116"/>
        <v>0</v>
      </c>
      <c r="G245" s="125" t="b">
        <f t="shared" ca="1" si="116"/>
        <v>0</v>
      </c>
      <c r="H245" s="125" t="b">
        <f t="shared" ca="1" si="116"/>
        <v>0</v>
      </c>
      <c r="I245" s="125" t="b">
        <f t="shared" ca="1" si="116"/>
        <v>0</v>
      </c>
      <c r="J245" s="125" t="b">
        <f t="shared" ca="1" si="116"/>
        <v>0</v>
      </c>
      <c r="K245" s="125" t="b">
        <f t="shared" ca="1" si="116"/>
        <v>0</v>
      </c>
      <c r="L245" s="125" t="b">
        <f t="shared" ca="1" si="116"/>
        <v>0</v>
      </c>
      <c r="M245" s="125" t="b">
        <f t="shared" ca="1" si="116"/>
        <v>0</v>
      </c>
      <c r="N245" s="125" t="b">
        <f t="shared" ca="1" si="116"/>
        <v>0</v>
      </c>
      <c r="O245" s="125" t="b">
        <f t="shared" ca="1" si="116"/>
        <v>1</v>
      </c>
      <c r="P245" s="125" t="b">
        <f t="shared" ca="1" si="116"/>
        <v>1</v>
      </c>
      <c r="Q245" s="125" t="b">
        <f t="shared" ca="1" si="116"/>
        <v>1</v>
      </c>
      <c r="R245" s="125" t="b">
        <f t="shared" ca="1" si="116"/>
        <v>1</v>
      </c>
      <c r="S245" s="125" t="b">
        <f t="shared" ca="1" si="116"/>
        <v>1</v>
      </c>
      <c r="T245" s="213" t="b">
        <f t="shared" ref="T245:U250" si="117">T79=T162</f>
        <v>1</v>
      </c>
      <c r="U245" s="213" t="b">
        <f t="shared" si="117"/>
        <v>1</v>
      </c>
    </row>
    <row r="246" spans="1:21" x14ac:dyDescent="0.5">
      <c r="A246" s="130" t="s">
        <v>1750</v>
      </c>
      <c r="B246" s="136" t="s">
        <v>301</v>
      </c>
      <c r="D246" s="125" t="b">
        <f t="shared" ref="D246:S246" ca="1" si="118">D80=D163</f>
        <v>0</v>
      </c>
      <c r="E246" s="125" t="b">
        <f t="shared" ca="1" si="118"/>
        <v>0</v>
      </c>
      <c r="F246" s="125" t="b">
        <f t="shared" ca="1" si="118"/>
        <v>0</v>
      </c>
      <c r="G246" s="125" t="b">
        <f t="shared" ca="1" si="118"/>
        <v>0</v>
      </c>
      <c r="H246" s="125" t="b">
        <f t="shared" ca="1" si="118"/>
        <v>0</v>
      </c>
      <c r="I246" s="125" t="b">
        <f t="shared" ca="1" si="118"/>
        <v>0</v>
      </c>
      <c r="J246" s="125" t="b">
        <f t="shared" ca="1" si="118"/>
        <v>0</v>
      </c>
      <c r="K246" s="125" t="b">
        <f t="shared" ca="1" si="118"/>
        <v>0</v>
      </c>
      <c r="L246" s="125" t="b">
        <f t="shared" ca="1" si="118"/>
        <v>0</v>
      </c>
      <c r="M246" s="125" t="b">
        <f t="shared" ca="1" si="118"/>
        <v>0</v>
      </c>
      <c r="N246" s="125" t="b">
        <f t="shared" ca="1" si="118"/>
        <v>0</v>
      </c>
      <c r="O246" s="125" t="b">
        <f t="shared" ca="1" si="118"/>
        <v>1</v>
      </c>
      <c r="P246" s="125" t="b">
        <f t="shared" ca="1" si="118"/>
        <v>1</v>
      </c>
      <c r="Q246" s="125" t="b">
        <f t="shared" ca="1" si="118"/>
        <v>1</v>
      </c>
      <c r="R246" s="125" t="b">
        <f t="shared" ca="1" si="118"/>
        <v>1</v>
      </c>
      <c r="S246" s="125" t="b">
        <f t="shared" ca="1" si="118"/>
        <v>1</v>
      </c>
      <c r="T246" s="213" t="b">
        <f t="shared" si="117"/>
        <v>1</v>
      </c>
      <c r="U246" s="213" t="b">
        <f t="shared" si="117"/>
        <v>1</v>
      </c>
    </row>
    <row r="247" spans="1:21" x14ac:dyDescent="0.5">
      <c r="A247" s="130" t="s">
        <v>1751</v>
      </c>
      <c r="B247" s="136" t="s">
        <v>301</v>
      </c>
      <c r="D247" s="125" t="b">
        <f t="shared" ref="D247:S247" ca="1" si="119">D81=D164</f>
        <v>0</v>
      </c>
      <c r="E247" s="125" t="b">
        <f t="shared" ca="1" si="119"/>
        <v>0</v>
      </c>
      <c r="F247" s="125" t="b">
        <f t="shared" ca="1" si="119"/>
        <v>0</v>
      </c>
      <c r="G247" s="125" t="b">
        <f t="shared" ca="1" si="119"/>
        <v>0</v>
      </c>
      <c r="H247" s="125" t="b">
        <f t="shared" ca="1" si="119"/>
        <v>0</v>
      </c>
      <c r="I247" s="125" t="b">
        <f t="shared" ca="1" si="119"/>
        <v>0</v>
      </c>
      <c r="J247" s="125" t="b">
        <f t="shared" ca="1" si="119"/>
        <v>0</v>
      </c>
      <c r="K247" s="125" t="b">
        <f t="shared" ca="1" si="119"/>
        <v>0</v>
      </c>
      <c r="L247" s="125" t="b">
        <f t="shared" ca="1" si="119"/>
        <v>0</v>
      </c>
      <c r="M247" s="125" t="b">
        <f t="shared" ca="1" si="119"/>
        <v>0</v>
      </c>
      <c r="N247" s="125" t="b">
        <f t="shared" ca="1" si="119"/>
        <v>0</v>
      </c>
      <c r="O247" s="125" t="b">
        <f t="shared" ca="1" si="119"/>
        <v>1</v>
      </c>
      <c r="P247" s="125" t="b">
        <f t="shared" ca="1" si="119"/>
        <v>1</v>
      </c>
      <c r="Q247" s="125" t="b">
        <f t="shared" ca="1" si="119"/>
        <v>1</v>
      </c>
      <c r="R247" s="125" t="b">
        <f t="shared" ca="1" si="119"/>
        <v>1</v>
      </c>
      <c r="S247" s="125" t="b">
        <f t="shared" ca="1" si="119"/>
        <v>1</v>
      </c>
      <c r="T247" s="213" t="b">
        <f t="shared" si="117"/>
        <v>1</v>
      </c>
      <c r="U247" s="213" t="b">
        <f t="shared" si="117"/>
        <v>1</v>
      </c>
    </row>
    <row r="248" spans="1:21" x14ac:dyDescent="0.5">
      <c r="A248" s="130" t="s">
        <v>1752</v>
      </c>
      <c r="B248" s="136" t="s">
        <v>301</v>
      </c>
      <c r="D248" s="125" t="b">
        <f t="shared" ref="D248:S248" ca="1" si="120">D82=D165</f>
        <v>0</v>
      </c>
      <c r="E248" s="125" t="b">
        <f t="shared" ca="1" si="120"/>
        <v>0</v>
      </c>
      <c r="F248" s="125" t="b">
        <f t="shared" ca="1" si="120"/>
        <v>0</v>
      </c>
      <c r="G248" s="125" t="b">
        <f t="shared" ca="1" si="120"/>
        <v>0</v>
      </c>
      <c r="H248" s="125" t="b">
        <f t="shared" ca="1" si="120"/>
        <v>0</v>
      </c>
      <c r="I248" s="125" t="b">
        <f t="shared" ca="1" si="120"/>
        <v>0</v>
      </c>
      <c r="J248" s="125" t="b">
        <f t="shared" ca="1" si="120"/>
        <v>0</v>
      </c>
      <c r="K248" s="125" t="b">
        <f t="shared" ca="1" si="120"/>
        <v>0</v>
      </c>
      <c r="L248" s="125" t="b">
        <f t="shared" ca="1" si="120"/>
        <v>0</v>
      </c>
      <c r="M248" s="125" t="b">
        <f t="shared" ca="1" si="120"/>
        <v>0</v>
      </c>
      <c r="N248" s="125" t="b">
        <f t="shared" ca="1" si="120"/>
        <v>0</v>
      </c>
      <c r="O248" s="125" t="b">
        <f t="shared" ca="1" si="120"/>
        <v>1</v>
      </c>
      <c r="P248" s="125" t="b">
        <f t="shared" ca="1" si="120"/>
        <v>1</v>
      </c>
      <c r="Q248" s="125" t="b">
        <f t="shared" ca="1" si="120"/>
        <v>1</v>
      </c>
      <c r="R248" s="125" t="b">
        <f t="shared" ca="1" si="120"/>
        <v>1</v>
      </c>
      <c r="S248" s="125" t="b">
        <f t="shared" ca="1" si="120"/>
        <v>1</v>
      </c>
      <c r="T248" s="213" t="b">
        <f t="shared" si="117"/>
        <v>1</v>
      </c>
      <c r="U248" s="213" t="b">
        <f t="shared" si="117"/>
        <v>1</v>
      </c>
    </row>
    <row r="249" spans="1:21" x14ac:dyDescent="0.5">
      <c r="A249" s="130" t="s">
        <v>1753</v>
      </c>
      <c r="B249" s="136" t="s">
        <v>301</v>
      </c>
      <c r="D249" s="125" t="b">
        <f t="shared" ref="D249:S249" ca="1" si="121">D83=D166</f>
        <v>0</v>
      </c>
      <c r="E249" s="125" t="b">
        <f t="shared" ca="1" si="121"/>
        <v>0</v>
      </c>
      <c r="F249" s="125" t="b">
        <f t="shared" ca="1" si="121"/>
        <v>0</v>
      </c>
      <c r="G249" s="125" t="b">
        <f t="shared" ca="1" si="121"/>
        <v>0</v>
      </c>
      <c r="H249" s="125" t="b">
        <f t="shared" ca="1" si="121"/>
        <v>0</v>
      </c>
      <c r="I249" s="125" t="b">
        <f t="shared" ca="1" si="121"/>
        <v>0</v>
      </c>
      <c r="J249" s="125" t="b">
        <f t="shared" ca="1" si="121"/>
        <v>0</v>
      </c>
      <c r="K249" s="125" t="b">
        <f t="shared" ca="1" si="121"/>
        <v>0</v>
      </c>
      <c r="L249" s="125" t="b">
        <f t="shared" ca="1" si="121"/>
        <v>0</v>
      </c>
      <c r="M249" s="125" t="b">
        <f t="shared" ca="1" si="121"/>
        <v>0</v>
      </c>
      <c r="N249" s="125" t="b">
        <f t="shared" ca="1" si="121"/>
        <v>0</v>
      </c>
      <c r="O249" s="125" t="b">
        <f t="shared" ca="1" si="121"/>
        <v>1</v>
      </c>
      <c r="P249" s="125" t="b">
        <f t="shared" ca="1" si="121"/>
        <v>1</v>
      </c>
      <c r="Q249" s="125" t="b">
        <f t="shared" ca="1" si="121"/>
        <v>1</v>
      </c>
      <c r="R249" s="125" t="b">
        <f t="shared" ca="1" si="121"/>
        <v>1</v>
      </c>
      <c r="S249" s="125" t="b">
        <f t="shared" ca="1" si="121"/>
        <v>1</v>
      </c>
      <c r="T249" s="213" t="b">
        <f t="shared" si="117"/>
        <v>1</v>
      </c>
      <c r="U249" s="213" t="b">
        <f t="shared" si="117"/>
        <v>1</v>
      </c>
    </row>
    <row r="250" spans="1:21" x14ac:dyDescent="0.5">
      <c r="A250" s="130" t="s">
        <v>1745</v>
      </c>
      <c r="B250" s="136" t="s">
        <v>304</v>
      </c>
      <c r="D250" s="125" t="b">
        <f t="shared" ref="D250:S250" ca="1" si="122">D84=D167</f>
        <v>0</v>
      </c>
      <c r="E250" s="125" t="b">
        <f t="shared" ca="1" si="122"/>
        <v>0</v>
      </c>
      <c r="F250" s="125" t="b">
        <f t="shared" ca="1" si="122"/>
        <v>0</v>
      </c>
      <c r="G250" s="125" t="b">
        <f t="shared" ca="1" si="122"/>
        <v>0</v>
      </c>
      <c r="H250" s="125" t="b">
        <f t="shared" ca="1" si="122"/>
        <v>0</v>
      </c>
      <c r="I250" s="125" t="b">
        <f t="shared" ca="1" si="122"/>
        <v>0</v>
      </c>
      <c r="J250" s="125" t="b">
        <f t="shared" ca="1" si="122"/>
        <v>0</v>
      </c>
      <c r="K250" s="125" t="b">
        <f t="shared" ca="1" si="122"/>
        <v>0</v>
      </c>
      <c r="L250" s="125" t="b">
        <f t="shared" ca="1" si="122"/>
        <v>0</v>
      </c>
      <c r="M250" s="125" t="b">
        <f t="shared" ca="1" si="122"/>
        <v>0</v>
      </c>
      <c r="N250" s="125" t="b">
        <f t="shared" ca="1" si="122"/>
        <v>0</v>
      </c>
      <c r="O250" s="125" t="b">
        <f t="shared" ca="1" si="122"/>
        <v>1</v>
      </c>
      <c r="P250" s="125" t="b">
        <f t="shared" ca="1" si="122"/>
        <v>1</v>
      </c>
      <c r="Q250" s="125" t="b">
        <f t="shared" ca="1" si="122"/>
        <v>1</v>
      </c>
      <c r="R250" s="125" t="b">
        <f t="shared" ca="1" si="122"/>
        <v>1</v>
      </c>
      <c r="S250" s="125" t="b">
        <f t="shared" ca="1" si="122"/>
        <v>1</v>
      </c>
      <c r="T250" s="213" t="b">
        <f t="shared" si="117"/>
        <v>1</v>
      </c>
      <c r="U250" s="213" t="b">
        <f t="shared" si="117"/>
        <v>1</v>
      </c>
    </row>
    <row r="251" spans="1:21" x14ac:dyDescent="0.5">
      <c r="A251" s="130"/>
      <c r="B251" s="136"/>
    </row>
    <row r="252" spans="1:21" x14ac:dyDescent="0.5">
      <c r="A252" s="130"/>
      <c r="B252" s="136"/>
    </row>
    <row r="253" spans="1:21" x14ac:dyDescent="0.5">
      <c r="A253" s="134"/>
      <c r="B253" s="133"/>
    </row>
    <row r="254" spans="1:21" x14ac:dyDescent="0.5">
      <c r="A254" s="134"/>
      <c r="B254" s="133"/>
    </row>
    <row r="255" spans="1:21" s="295" customFormat="1" ht="16.5" thickBot="1" x14ac:dyDescent="0.55000000000000004">
      <c r="A255" s="292"/>
      <c r="B255" s="238"/>
      <c r="O255" s="293"/>
      <c r="P255" s="294"/>
      <c r="Q255" s="294"/>
    </row>
    <row r="256" spans="1:21" s="230" customFormat="1" ht="16.5" thickTop="1" x14ac:dyDescent="0.5">
      <c r="O256" s="235"/>
      <c r="P256" s="236"/>
      <c r="Q256" s="236"/>
    </row>
  </sheetData>
  <phoneticPr fontId="23" type="noConversion"/>
  <conditionalFormatting sqref="T173:U173 D173:S250">
    <cfRule type="cellIs" dxfId="6" priority="3" stopIfTrue="1" operator="notEqual">
      <formula>TRUE</formula>
    </cfRule>
  </conditionalFormatting>
  <dataValidations count="1">
    <dataValidation type="list" allowBlank="1" showInputMessage="1" showErrorMessage="1" sqref="D3:D4">
      <formula1>Counties</formula1>
    </dataValidation>
  </dataValidations>
  <printOptions gridLines="1"/>
  <pageMargins left="0.75" right="0.75" top="1" bottom="1" header="0.5" footer="0.5"/>
  <pageSetup scale="41" fitToHeight="0" orientation="landscape" r:id="rId1"/>
  <headerFooter alignWithMargins="0"/>
  <legacy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1904</v>
      </c>
    </row>
    <row r="24" spans="1:8" x14ac:dyDescent="0.25">
      <c r="B24" s="638" t="s">
        <v>1889</v>
      </c>
    </row>
    <row r="25" spans="1:8" x14ac:dyDescent="0.25">
      <c r="B25" s="638" t="s">
        <v>1890</v>
      </c>
      <c r="C25" s="638" t="s">
        <v>1891</v>
      </c>
      <c r="D25" s="638" t="s">
        <v>1892</v>
      </c>
      <c r="E25" s="638" t="s">
        <v>1893</v>
      </c>
      <c r="F25" s="638" t="s">
        <v>1894</v>
      </c>
      <c r="G25" s="638" t="s">
        <v>1895</v>
      </c>
      <c r="H25" s="638" t="s">
        <v>1896</v>
      </c>
    </row>
    <row r="26" spans="1:8" x14ac:dyDescent="0.25">
      <c r="B26" s="638" t="s">
        <v>1857</v>
      </c>
      <c r="C26" s="638" t="s">
        <v>1857</v>
      </c>
      <c r="D26" s="638" t="s">
        <v>1857</v>
      </c>
      <c r="E26" s="638" t="s">
        <v>1857</v>
      </c>
      <c r="F26" s="638" t="s">
        <v>1857</v>
      </c>
      <c r="G26" s="638" t="s">
        <v>1857</v>
      </c>
      <c r="H26" s="638" t="s">
        <v>1857</v>
      </c>
    </row>
    <row r="27" spans="1:8" x14ac:dyDescent="0.25">
      <c r="A27" t="s">
        <v>484</v>
      </c>
    </row>
    <row r="28" spans="1:8" x14ac:dyDescent="0.25">
      <c r="A28" t="s">
        <v>485</v>
      </c>
      <c r="B28" s="638">
        <v>0.1</v>
      </c>
      <c r="C28" s="638">
        <v>0.3</v>
      </c>
      <c r="D28" s="638">
        <v>0.7</v>
      </c>
      <c r="E28" s="638">
        <v>1</v>
      </c>
      <c r="F28" s="638">
        <v>1.3</v>
      </c>
      <c r="G28" s="638">
        <v>1.6</v>
      </c>
      <c r="H28" s="638">
        <v>1.8</v>
      </c>
    </row>
    <row r="29" spans="1:8" x14ac:dyDescent="0.25">
      <c r="A29" t="s">
        <v>486</v>
      </c>
      <c r="B29" s="638">
        <v>0.2</v>
      </c>
      <c r="C29" s="638">
        <v>0.2</v>
      </c>
      <c r="D29" s="638">
        <v>0.2</v>
      </c>
      <c r="E29" s="638">
        <v>0.2</v>
      </c>
      <c r="F29" s="638">
        <v>0.6</v>
      </c>
      <c r="G29" s="638">
        <v>0.8</v>
      </c>
      <c r="H29" s="638">
        <v>1.1000000000000001</v>
      </c>
    </row>
    <row r="30" spans="1:8" x14ac:dyDescent="0.25">
      <c r="A30" t="s">
        <v>487</v>
      </c>
      <c r="B30" s="638" t="s">
        <v>18</v>
      </c>
      <c r="C30" s="638" t="s">
        <v>18</v>
      </c>
      <c r="D30" s="638" t="s">
        <v>18</v>
      </c>
      <c r="E30" s="638" t="s">
        <v>18</v>
      </c>
      <c r="F30" s="638" t="s">
        <v>18</v>
      </c>
      <c r="G30" s="638" t="s">
        <v>18</v>
      </c>
      <c r="H30" s="638" t="s">
        <v>18</v>
      </c>
    </row>
    <row r="31" spans="1:8" x14ac:dyDescent="0.25">
      <c r="A31" t="s">
        <v>19</v>
      </c>
      <c r="B31" s="638" t="s">
        <v>18</v>
      </c>
      <c r="C31" s="638">
        <v>4</v>
      </c>
      <c r="D31" s="638">
        <v>12</v>
      </c>
      <c r="E31" s="638">
        <v>12</v>
      </c>
      <c r="F31" s="638">
        <v>12</v>
      </c>
      <c r="G31" s="638">
        <v>12</v>
      </c>
      <c r="H31" s="638">
        <v>12</v>
      </c>
    </row>
    <row r="32" spans="1:8" x14ac:dyDescent="0.25">
      <c r="A32" t="s">
        <v>20</v>
      </c>
      <c r="B32" s="638">
        <v>0.4</v>
      </c>
      <c r="C32" s="638">
        <v>0.4</v>
      </c>
      <c r="D32" s="638">
        <v>0.8</v>
      </c>
      <c r="E32" s="638">
        <v>0.8</v>
      </c>
      <c r="F32" s="638">
        <v>0.8</v>
      </c>
      <c r="G32" s="638">
        <v>0.8</v>
      </c>
      <c r="H32" s="638">
        <v>0.8</v>
      </c>
    </row>
    <row r="33" spans="1:8" x14ac:dyDescent="0.25">
      <c r="A33" t="s">
        <v>21</v>
      </c>
      <c r="B33" s="638" t="s">
        <v>18</v>
      </c>
      <c r="C33" s="638">
        <v>1.7</v>
      </c>
      <c r="D33" s="638">
        <v>1.7</v>
      </c>
      <c r="E33" s="638">
        <v>1.7</v>
      </c>
      <c r="F33" s="638">
        <v>1.7</v>
      </c>
      <c r="G33" s="638">
        <v>1.7</v>
      </c>
      <c r="H33" s="638">
        <v>1.7</v>
      </c>
    </row>
    <row r="34" spans="1:8" x14ac:dyDescent="0.25">
      <c r="A34" t="s">
        <v>22</v>
      </c>
      <c r="B34" s="638" t="s">
        <v>18</v>
      </c>
      <c r="C34" s="638" t="s">
        <v>18</v>
      </c>
      <c r="D34" s="638" t="s">
        <v>18</v>
      </c>
      <c r="E34" s="638" t="s">
        <v>18</v>
      </c>
      <c r="F34" s="638" t="s">
        <v>18</v>
      </c>
      <c r="G34" s="638" t="s">
        <v>18</v>
      </c>
      <c r="H34" s="638" t="s">
        <v>18</v>
      </c>
    </row>
    <row r="35" spans="1:8" x14ac:dyDescent="0.25">
      <c r="A35" t="s">
        <v>23</v>
      </c>
      <c r="B35" s="638" t="s">
        <v>18</v>
      </c>
      <c r="C35" s="638" t="s">
        <v>18</v>
      </c>
      <c r="D35" s="638">
        <v>0.2</v>
      </c>
      <c r="E35" s="638">
        <v>0.2</v>
      </c>
      <c r="F35" s="638">
        <v>0.2</v>
      </c>
      <c r="G35" s="638">
        <v>0.6</v>
      </c>
      <c r="H35" s="638">
        <v>0.6</v>
      </c>
    </row>
    <row r="36" spans="1:8" x14ac:dyDescent="0.25">
      <c r="A36" t="s">
        <v>24</v>
      </c>
      <c r="B36" s="638" t="s">
        <v>18</v>
      </c>
      <c r="C36" s="638" t="s">
        <v>18</v>
      </c>
      <c r="D36" s="638" t="s">
        <v>18</v>
      </c>
      <c r="E36" s="638" t="s">
        <v>18</v>
      </c>
      <c r="F36" s="638" t="s">
        <v>18</v>
      </c>
      <c r="G36" s="638" t="s">
        <v>18</v>
      </c>
      <c r="H36" s="638" t="s">
        <v>18</v>
      </c>
    </row>
    <row r="37" spans="1:8" x14ac:dyDescent="0.25">
      <c r="A37" t="s">
        <v>25</v>
      </c>
      <c r="B37" s="638">
        <v>0.5</v>
      </c>
      <c r="C37" s="638">
        <v>0.5</v>
      </c>
      <c r="D37" s="638">
        <v>0.5</v>
      </c>
      <c r="E37" s="638">
        <v>1.1000000000000001</v>
      </c>
      <c r="F37" s="638">
        <v>1.6</v>
      </c>
      <c r="G37" s="638">
        <v>1.6</v>
      </c>
      <c r="H37" s="638">
        <v>2.1</v>
      </c>
    </row>
    <row r="38" spans="1:8" x14ac:dyDescent="0.25">
      <c r="A38" t="s">
        <v>26</v>
      </c>
      <c r="B38" s="638" t="s">
        <v>18</v>
      </c>
      <c r="C38" s="638" t="s">
        <v>18</v>
      </c>
      <c r="D38" s="638">
        <v>0.3</v>
      </c>
      <c r="E38" s="638">
        <v>0.4</v>
      </c>
      <c r="F38" s="638">
        <v>0.6</v>
      </c>
      <c r="G38" s="638">
        <v>0.7</v>
      </c>
      <c r="H38" s="638">
        <v>0.9</v>
      </c>
    </row>
    <row r="39" spans="1:8" x14ac:dyDescent="0.25">
      <c r="A39" t="s">
        <v>27</v>
      </c>
      <c r="B39" s="638">
        <v>2.2000000000000002</v>
      </c>
      <c r="C39" s="638">
        <v>2.2000000000000002</v>
      </c>
      <c r="D39" s="638">
        <v>2.2000000000000002</v>
      </c>
      <c r="E39" s="638">
        <v>2.2000000000000002</v>
      </c>
      <c r="F39" s="638">
        <v>2.2000000000000002</v>
      </c>
      <c r="G39" s="638">
        <v>2.2000000000000002</v>
      </c>
      <c r="H39" s="638">
        <v>2.2000000000000002</v>
      </c>
    </row>
    <row r="40" spans="1:8" x14ac:dyDescent="0.25">
      <c r="A40" t="s">
        <v>28</v>
      </c>
      <c r="B40" s="638" t="s">
        <v>18</v>
      </c>
      <c r="C40" s="638" t="s">
        <v>18</v>
      </c>
      <c r="D40" s="638">
        <v>1.5</v>
      </c>
      <c r="E40" s="638">
        <v>2.2999999999999998</v>
      </c>
      <c r="F40" s="638">
        <v>2.2999999999999998</v>
      </c>
      <c r="G40" s="638">
        <v>2.2999999999999998</v>
      </c>
      <c r="H40" s="638">
        <v>2.2999999999999998</v>
      </c>
    </row>
    <row r="41" spans="1:8" x14ac:dyDescent="0.25">
      <c r="A41" t="s">
        <v>29</v>
      </c>
      <c r="B41" s="638" t="s">
        <v>18</v>
      </c>
      <c r="C41" s="638" t="s">
        <v>18</v>
      </c>
      <c r="D41" s="638">
        <v>0.5</v>
      </c>
      <c r="E41" s="638">
        <v>1.1000000000000001</v>
      </c>
      <c r="F41" s="638">
        <v>1.1000000000000001</v>
      </c>
      <c r="G41" s="638">
        <v>1.1000000000000001</v>
      </c>
      <c r="H41" s="638">
        <v>1.6</v>
      </c>
    </row>
    <row r="42" spans="1:8" x14ac:dyDescent="0.25">
      <c r="A42" t="s">
        <v>30</v>
      </c>
      <c r="B42" s="638" t="s">
        <v>18</v>
      </c>
      <c r="C42" s="638" t="s">
        <v>18</v>
      </c>
      <c r="D42" s="638" t="s">
        <v>18</v>
      </c>
      <c r="E42" s="638" t="s">
        <v>18</v>
      </c>
      <c r="F42" s="638" t="s">
        <v>18</v>
      </c>
      <c r="G42" s="638" t="s">
        <v>18</v>
      </c>
      <c r="H42" s="638" t="s">
        <v>18</v>
      </c>
    </row>
    <row r="43" spans="1:8" x14ac:dyDescent="0.25">
      <c r="A43" t="s">
        <v>31</v>
      </c>
      <c r="B43" s="638" t="s">
        <v>18</v>
      </c>
      <c r="C43" s="638" t="s">
        <v>18</v>
      </c>
      <c r="D43" s="638">
        <v>0.2</v>
      </c>
      <c r="E43" s="638">
        <v>0.2</v>
      </c>
      <c r="F43" s="638">
        <v>0.2</v>
      </c>
      <c r="G43" s="638">
        <v>0.3</v>
      </c>
      <c r="H43" s="638">
        <v>0.3</v>
      </c>
    </row>
    <row r="44" spans="1:8" x14ac:dyDescent="0.25">
      <c r="A44" t="s">
        <v>32</v>
      </c>
      <c r="B44" s="638" t="s">
        <v>18</v>
      </c>
      <c r="C44" s="638" t="s">
        <v>18</v>
      </c>
      <c r="D44" s="638" t="s">
        <v>18</v>
      </c>
      <c r="E44" s="638" t="s">
        <v>18</v>
      </c>
      <c r="F44" s="638" t="s">
        <v>18</v>
      </c>
      <c r="G44" s="638">
        <v>0.8</v>
      </c>
      <c r="H44" s="638">
        <v>0.8</v>
      </c>
    </row>
    <row r="45" spans="1:8" x14ac:dyDescent="0.25">
      <c r="A45" t="s">
        <v>33</v>
      </c>
      <c r="B45" s="638" t="s">
        <v>18</v>
      </c>
      <c r="C45" s="638" t="s">
        <v>18</v>
      </c>
      <c r="D45" s="638" t="s">
        <v>18</v>
      </c>
      <c r="E45" s="638" t="s">
        <v>18</v>
      </c>
      <c r="F45" s="638" t="s">
        <v>18</v>
      </c>
      <c r="G45" s="638" t="s">
        <v>18</v>
      </c>
      <c r="H45" s="638" t="s">
        <v>18</v>
      </c>
    </row>
    <row r="46" spans="1:8" x14ac:dyDescent="0.25">
      <c r="A46" t="s">
        <v>34</v>
      </c>
      <c r="B46" s="638" t="s">
        <v>18</v>
      </c>
      <c r="C46" s="638" t="s">
        <v>18</v>
      </c>
      <c r="D46" s="638" t="s">
        <v>18</v>
      </c>
      <c r="E46" s="638" t="s">
        <v>18</v>
      </c>
      <c r="F46" s="638" t="s">
        <v>18</v>
      </c>
      <c r="G46" s="638" t="s">
        <v>18</v>
      </c>
      <c r="H46" s="638" t="s">
        <v>18</v>
      </c>
    </row>
    <row r="47" spans="1:8" x14ac:dyDescent="0.25">
      <c r="A47" t="s">
        <v>35</v>
      </c>
      <c r="B47" s="638">
        <v>0.2</v>
      </c>
      <c r="C47" s="638">
        <v>0.4</v>
      </c>
      <c r="D47" s="638">
        <v>0.7</v>
      </c>
      <c r="E47" s="638">
        <v>1</v>
      </c>
      <c r="F47" s="638">
        <v>1.4</v>
      </c>
      <c r="G47" s="638">
        <v>1.8</v>
      </c>
      <c r="H47" s="638">
        <v>2.1</v>
      </c>
    </row>
    <row r="48" spans="1:8" x14ac:dyDescent="0.25">
      <c r="A48" t="s">
        <v>36</v>
      </c>
      <c r="B48" s="638">
        <v>0.5</v>
      </c>
      <c r="C48" s="638">
        <v>0.5</v>
      </c>
      <c r="D48" s="638">
        <v>0.5</v>
      </c>
      <c r="E48" s="638">
        <v>0.5</v>
      </c>
      <c r="F48" s="638">
        <v>1</v>
      </c>
      <c r="G48" s="638">
        <v>1.6</v>
      </c>
      <c r="H48" s="638">
        <v>1.6</v>
      </c>
    </row>
    <row r="49" spans="1:8" x14ac:dyDescent="0.25">
      <c r="A49" t="s">
        <v>37</v>
      </c>
      <c r="B49" s="638" t="s">
        <v>18</v>
      </c>
      <c r="C49" s="638" t="s">
        <v>18</v>
      </c>
      <c r="D49" s="638" t="s">
        <v>18</v>
      </c>
      <c r="E49" s="638" t="s">
        <v>18</v>
      </c>
      <c r="F49" s="638" t="s">
        <v>18</v>
      </c>
      <c r="G49" s="638">
        <v>2</v>
      </c>
      <c r="H49" s="638">
        <v>2</v>
      </c>
    </row>
    <row r="50" spans="1:8" x14ac:dyDescent="0.25">
      <c r="A50" t="s">
        <v>38</v>
      </c>
      <c r="B50" s="638" t="s">
        <v>18</v>
      </c>
      <c r="C50" s="638" t="s">
        <v>18</v>
      </c>
      <c r="D50" s="638" t="s">
        <v>18</v>
      </c>
      <c r="E50" s="638" t="s">
        <v>18</v>
      </c>
      <c r="F50" s="638" t="s">
        <v>18</v>
      </c>
      <c r="G50" s="638" t="s">
        <v>18</v>
      </c>
      <c r="H50" s="638" t="s">
        <v>18</v>
      </c>
    </row>
    <row r="51" spans="1:8" x14ac:dyDescent="0.25">
      <c r="A51" t="s">
        <v>39</v>
      </c>
      <c r="B51" s="638">
        <v>0.7</v>
      </c>
      <c r="C51" s="638">
        <v>0.7</v>
      </c>
      <c r="D51" s="638">
        <v>2.1</v>
      </c>
      <c r="E51" s="638">
        <v>2.8</v>
      </c>
      <c r="F51" s="638">
        <v>4.9000000000000004</v>
      </c>
      <c r="G51" s="638">
        <v>5.6</v>
      </c>
      <c r="H51" s="638">
        <v>6.3</v>
      </c>
    </row>
    <row r="52" spans="1:8" x14ac:dyDescent="0.25">
      <c r="A52" t="s">
        <v>40</v>
      </c>
      <c r="B52" s="638" t="s">
        <v>18</v>
      </c>
      <c r="C52" s="638" t="s">
        <v>18</v>
      </c>
      <c r="D52" s="638" t="s">
        <v>18</v>
      </c>
      <c r="E52" s="638">
        <v>0.5</v>
      </c>
      <c r="F52" s="638">
        <v>0.8</v>
      </c>
      <c r="G52" s="638">
        <v>1.3</v>
      </c>
      <c r="H52" s="638">
        <v>1.3</v>
      </c>
    </row>
    <row r="53" spans="1:8" x14ac:dyDescent="0.25">
      <c r="A53" t="s">
        <v>41</v>
      </c>
      <c r="B53" s="638" t="s">
        <v>18</v>
      </c>
      <c r="C53" s="638">
        <v>14.3</v>
      </c>
      <c r="D53" s="638">
        <v>14.3</v>
      </c>
      <c r="E53" s="638">
        <v>14.3</v>
      </c>
      <c r="F53" s="638">
        <v>14.3</v>
      </c>
      <c r="G53" s="638">
        <v>14.3</v>
      </c>
      <c r="H53" s="638">
        <v>14.3</v>
      </c>
    </row>
    <row r="54" spans="1:8" x14ac:dyDescent="0.25">
      <c r="A54" t="s">
        <v>42</v>
      </c>
      <c r="B54" s="638" t="s">
        <v>18</v>
      </c>
      <c r="C54" s="638" t="s">
        <v>18</v>
      </c>
      <c r="D54" s="638" t="s">
        <v>18</v>
      </c>
      <c r="E54" s="638" t="s">
        <v>18</v>
      </c>
      <c r="F54" s="638" t="s">
        <v>18</v>
      </c>
      <c r="G54" s="638" t="s">
        <v>18</v>
      </c>
      <c r="H54" s="638" t="s">
        <v>18</v>
      </c>
    </row>
    <row r="55" spans="1:8" x14ac:dyDescent="0.25">
      <c r="A55" t="s">
        <v>43</v>
      </c>
      <c r="B55" s="638" t="s">
        <v>18</v>
      </c>
      <c r="C55" s="638" t="s">
        <v>18</v>
      </c>
      <c r="D55" s="638" t="s">
        <v>18</v>
      </c>
      <c r="E55" s="638">
        <v>1.2</v>
      </c>
      <c r="F55" s="638">
        <v>1.2</v>
      </c>
      <c r="G55" s="638">
        <v>1.2</v>
      </c>
      <c r="H55" s="638">
        <v>1.8</v>
      </c>
    </row>
    <row r="56" spans="1:8" x14ac:dyDescent="0.25">
      <c r="A56" t="s">
        <v>44</v>
      </c>
      <c r="B56" s="638" t="s">
        <v>18</v>
      </c>
      <c r="C56" s="638" t="s">
        <v>18</v>
      </c>
      <c r="D56" s="638" t="s">
        <v>18</v>
      </c>
      <c r="E56" s="638" t="s">
        <v>18</v>
      </c>
      <c r="F56" s="638" t="s">
        <v>18</v>
      </c>
      <c r="G56" s="638" t="s">
        <v>18</v>
      </c>
      <c r="H56" s="638" t="s">
        <v>18</v>
      </c>
    </row>
    <row r="57" spans="1:8" x14ac:dyDescent="0.25">
      <c r="A57" t="s">
        <v>45</v>
      </c>
      <c r="B57" s="638" t="s">
        <v>18</v>
      </c>
      <c r="C57" s="638">
        <v>2.1</v>
      </c>
      <c r="D57" s="638">
        <v>2.1</v>
      </c>
      <c r="E57" s="638">
        <v>4.2</v>
      </c>
      <c r="F57" s="638">
        <v>4.2</v>
      </c>
      <c r="G57" s="638">
        <v>4.2</v>
      </c>
      <c r="H57" s="638">
        <v>4.2</v>
      </c>
    </row>
    <row r="58" spans="1:8" x14ac:dyDescent="0.25">
      <c r="A58" t="s">
        <v>46</v>
      </c>
      <c r="B58" s="638" t="s">
        <v>18</v>
      </c>
      <c r="C58" s="638">
        <v>0.3</v>
      </c>
      <c r="D58" s="638">
        <v>0.5</v>
      </c>
      <c r="E58" s="638">
        <v>0.9</v>
      </c>
      <c r="F58" s="638">
        <v>1.4</v>
      </c>
      <c r="G58" s="638">
        <v>1.4</v>
      </c>
      <c r="H58" s="638">
        <v>1.6</v>
      </c>
    </row>
    <row r="59" spans="1:8" x14ac:dyDescent="0.25">
      <c r="A59" t="s">
        <v>47</v>
      </c>
      <c r="B59" s="638" t="s">
        <v>18</v>
      </c>
      <c r="C59" s="638" t="s">
        <v>18</v>
      </c>
      <c r="D59" s="638" t="s">
        <v>18</v>
      </c>
      <c r="E59" s="638">
        <v>0.4</v>
      </c>
      <c r="F59" s="638">
        <v>0.4</v>
      </c>
      <c r="G59" s="638">
        <v>0.4</v>
      </c>
      <c r="H59" s="638">
        <v>0.4</v>
      </c>
    </row>
    <row r="60" spans="1:8" x14ac:dyDescent="0.25">
      <c r="A60" t="s">
        <v>48</v>
      </c>
      <c r="B60" s="638" t="s">
        <v>18</v>
      </c>
      <c r="C60" s="638" t="s">
        <v>18</v>
      </c>
      <c r="D60" s="638" t="s">
        <v>18</v>
      </c>
      <c r="E60" s="638" t="s">
        <v>18</v>
      </c>
      <c r="F60" s="638" t="s">
        <v>18</v>
      </c>
      <c r="G60" s="638" t="s">
        <v>18</v>
      </c>
      <c r="H60" s="638" t="s">
        <v>18</v>
      </c>
    </row>
    <row r="61" spans="1:8" x14ac:dyDescent="0.25">
      <c r="A61" t="s">
        <v>49</v>
      </c>
      <c r="B61" s="638">
        <v>0.1</v>
      </c>
      <c r="C61" s="638">
        <v>0.4</v>
      </c>
      <c r="D61" s="638">
        <v>1</v>
      </c>
      <c r="E61" s="638">
        <v>1.4</v>
      </c>
      <c r="F61" s="638">
        <v>1.7</v>
      </c>
      <c r="G61" s="638">
        <v>2</v>
      </c>
      <c r="H61" s="638">
        <v>2.2000000000000002</v>
      </c>
    </row>
    <row r="62" spans="1:8" x14ac:dyDescent="0.25">
      <c r="A62" t="s">
        <v>50</v>
      </c>
      <c r="B62" s="638">
        <v>0.1</v>
      </c>
      <c r="C62" s="638">
        <v>0.2</v>
      </c>
      <c r="D62" s="638">
        <v>0.5</v>
      </c>
      <c r="E62" s="638">
        <v>0.6</v>
      </c>
      <c r="F62" s="638">
        <v>0.9</v>
      </c>
      <c r="G62" s="638">
        <v>0.9</v>
      </c>
      <c r="H62" s="638">
        <v>0.9</v>
      </c>
    </row>
    <row r="63" spans="1:8" x14ac:dyDescent="0.25">
      <c r="A63" t="s">
        <v>51</v>
      </c>
      <c r="B63" s="638" t="s">
        <v>18</v>
      </c>
      <c r="C63" s="638" t="s">
        <v>18</v>
      </c>
      <c r="D63" s="638" t="s">
        <v>18</v>
      </c>
      <c r="E63" s="638" t="s">
        <v>18</v>
      </c>
      <c r="F63" s="638" t="s">
        <v>18</v>
      </c>
      <c r="G63" s="638" t="s">
        <v>18</v>
      </c>
      <c r="H63" s="638" t="s">
        <v>18</v>
      </c>
    </row>
    <row r="64" spans="1:8" x14ac:dyDescent="0.25">
      <c r="A64" t="s">
        <v>52</v>
      </c>
      <c r="B64" s="638">
        <v>0</v>
      </c>
      <c r="C64" s="638">
        <v>0.1</v>
      </c>
      <c r="D64" s="638">
        <v>0.7</v>
      </c>
      <c r="E64" s="638">
        <v>1.1000000000000001</v>
      </c>
      <c r="F64" s="638">
        <v>1.6</v>
      </c>
      <c r="G64" s="638">
        <v>1.9</v>
      </c>
      <c r="H64" s="638">
        <v>2</v>
      </c>
    </row>
    <row r="65" spans="1:8" x14ac:dyDescent="0.25">
      <c r="A65" t="s">
        <v>53</v>
      </c>
      <c r="B65" s="638">
        <v>0.1</v>
      </c>
      <c r="C65" s="638">
        <v>0.2</v>
      </c>
      <c r="D65" s="638">
        <v>0.4</v>
      </c>
      <c r="E65" s="638">
        <v>0.8</v>
      </c>
      <c r="F65" s="638">
        <v>0.9</v>
      </c>
      <c r="G65" s="638">
        <v>0.9</v>
      </c>
      <c r="H65" s="638">
        <v>0.9</v>
      </c>
    </row>
    <row r="66" spans="1:8" x14ac:dyDescent="0.25">
      <c r="A66" t="s">
        <v>54</v>
      </c>
      <c r="B66" s="638" t="s">
        <v>18</v>
      </c>
      <c r="C66" s="638">
        <v>0.3</v>
      </c>
      <c r="D66" s="638">
        <v>1.4</v>
      </c>
      <c r="E66" s="638">
        <v>1.9</v>
      </c>
      <c r="F66" s="638">
        <v>2.5</v>
      </c>
      <c r="G66" s="638">
        <v>2.8</v>
      </c>
      <c r="H66" s="638">
        <v>2.8</v>
      </c>
    </row>
    <row r="67" spans="1:8" x14ac:dyDescent="0.25">
      <c r="A67" t="s">
        <v>55</v>
      </c>
      <c r="B67" s="638">
        <v>0.2</v>
      </c>
      <c r="C67" s="638">
        <v>0.4</v>
      </c>
      <c r="D67" s="638">
        <v>1.2</v>
      </c>
      <c r="E67" s="638">
        <v>1.6</v>
      </c>
      <c r="F67" s="638">
        <v>2.2000000000000002</v>
      </c>
      <c r="G67" s="638">
        <v>2.2000000000000002</v>
      </c>
      <c r="H67" s="638">
        <v>2.2000000000000002</v>
      </c>
    </row>
    <row r="68" spans="1:8" x14ac:dyDescent="0.25">
      <c r="A68" t="s">
        <v>56</v>
      </c>
      <c r="B68" s="638" t="s">
        <v>18</v>
      </c>
      <c r="C68" s="638" t="s">
        <v>18</v>
      </c>
      <c r="D68" s="638">
        <v>1</v>
      </c>
      <c r="E68" s="638">
        <v>1.5</v>
      </c>
      <c r="F68" s="638">
        <v>1.5</v>
      </c>
      <c r="G68" s="638">
        <v>1.5</v>
      </c>
      <c r="H68" s="638">
        <v>2</v>
      </c>
    </row>
    <row r="69" spans="1:8" x14ac:dyDescent="0.25">
      <c r="A69" t="s">
        <v>57</v>
      </c>
      <c r="B69" s="638">
        <v>1.1000000000000001</v>
      </c>
      <c r="C69" s="638">
        <v>1.1000000000000001</v>
      </c>
      <c r="D69" s="638">
        <v>1.1000000000000001</v>
      </c>
      <c r="E69" s="638">
        <v>2.2999999999999998</v>
      </c>
      <c r="F69" s="638">
        <v>2.8</v>
      </c>
      <c r="G69" s="638">
        <v>2.8</v>
      </c>
      <c r="H69" s="638">
        <v>2.8</v>
      </c>
    </row>
    <row r="70" spans="1:8" x14ac:dyDescent="0.25">
      <c r="A70" t="s">
        <v>58</v>
      </c>
      <c r="B70" s="638" t="s">
        <v>18</v>
      </c>
      <c r="C70" s="638">
        <v>0.4</v>
      </c>
      <c r="D70" s="638">
        <v>0.8</v>
      </c>
      <c r="E70" s="638">
        <v>0.8</v>
      </c>
      <c r="F70" s="638">
        <v>1.2</v>
      </c>
      <c r="G70" s="638">
        <v>1.2</v>
      </c>
      <c r="H70" s="638">
        <v>1.6</v>
      </c>
    </row>
    <row r="71" spans="1:8" x14ac:dyDescent="0.25">
      <c r="A71" t="s">
        <v>59</v>
      </c>
      <c r="B71" s="638">
        <v>0.3</v>
      </c>
      <c r="C71" s="638">
        <v>0.6</v>
      </c>
      <c r="D71" s="638">
        <v>1</v>
      </c>
      <c r="E71" s="638">
        <v>1.3</v>
      </c>
      <c r="F71" s="638">
        <v>1.6</v>
      </c>
      <c r="G71" s="638">
        <v>1.8</v>
      </c>
      <c r="H71" s="638">
        <v>2.1</v>
      </c>
    </row>
    <row r="72" spans="1:8" x14ac:dyDescent="0.25">
      <c r="A72" t="s">
        <v>60</v>
      </c>
      <c r="B72" s="638">
        <v>0.7</v>
      </c>
      <c r="C72" s="638">
        <v>1.4</v>
      </c>
      <c r="D72" s="638">
        <v>2.1</v>
      </c>
      <c r="E72" s="638">
        <v>2.9</v>
      </c>
      <c r="F72" s="638">
        <v>3.6</v>
      </c>
      <c r="G72" s="638">
        <v>3.6</v>
      </c>
      <c r="H72" s="638">
        <v>3.6</v>
      </c>
    </row>
    <row r="73" spans="1:8" x14ac:dyDescent="0.25">
      <c r="A73" t="s">
        <v>61</v>
      </c>
      <c r="B73" s="638" t="s">
        <v>18</v>
      </c>
      <c r="C73" s="638" t="s">
        <v>18</v>
      </c>
      <c r="D73" s="638" t="s">
        <v>18</v>
      </c>
      <c r="E73" s="638" t="s">
        <v>18</v>
      </c>
      <c r="F73" s="638">
        <v>0.4</v>
      </c>
      <c r="G73" s="638">
        <v>0.4</v>
      </c>
      <c r="H73" s="638">
        <v>0.4</v>
      </c>
    </row>
    <row r="74" spans="1:8" x14ac:dyDescent="0.25">
      <c r="A74" t="s">
        <v>62</v>
      </c>
      <c r="B74" s="638" t="s">
        <v>18</v>
      </c>
      <c r="C74" s="638" t="s">
        <v>18</v>
      </c>
      <c r="D74" s="638" t="s">
        <v>18</v>
      </c>
      <c r="E74" s="638" t="s">
        <v>18</v>
      </c>
      <c r="F74" s="638" t="s">
        <v>18</v>
      </c>
      <c r="G74" s="638" t="s">
        <v>18</v>
      </c>
      <c r="H74" s="638" t="s">
        <v>18</v>
      </c>
    </row>
    <row r="75" spans="1:8" x14ac:dyDescent="0.25">
      <c r="A75" t="s">
        <v>63</v>
      </c>
      <c r="B75" s="638" t="s">
        <v>18</v>
      </c>
      <c r="C75" s="638" t="s">
        <v>18</v>
      </c>
      <c r="D75" s="638" t="s">
        <v>18</v>
      </c>
      <c r="E75" s="638" t="s">
        <v>18</v>
      </c>
      <c r="F75" s="638" t="s">
        <v>18</v>
      </c>
      <c r="G75" s="638" t="s">
        <v>18</v>
      </c>
      <c r="H75" s="638" t="s">
        <v>18</v>
      </c>
    </row>
    <row r="76" spans="1:8" x14ac:dyDescent="0.25">
      <c r="A76" t="s">
        <v>64</v>
      </c>
      <c r="B76" s="638" t="s">
        <v>18</v>
      </c>
      <c r="C76" s="638" t="s">
        <v>18</v>
      </c>
      <c r="D76" s="638" t="s">
        <v>18</v>
      </c>
      <c r="E76" s="638">
        <v>1</v>
      </c>
      <c r="F76" s="638">
        <v>1.5</v>
      </c>
      <c r="G76" s="638">
        <v>2</v>
      </c>
      <c r="H76" s="638">
        <v>2.5</v>
      </c>
    </row>
    <row r="77" spans="1:8" x14ac:dyDescent="0.25">
      <c r="A77" t="s">
        <v>65</v>
      </c>
      <c r="B77" s="638" t="s">
        <v>18</v>
      </c>
      <c r="C77" s="638" t="s">
        <v>18</v>
      </c>
      <c r="D77" s="638">
        <v>0.4</v>
      </c>
      <c r="E77" s="638">
        <v>0.4</v>
      </c>
      <c r="F77" s="638">
        <v>0.8</v>
      </c>
      <c r="G77" s="638">
        <v>0.8</v>
      </c>
      <c r="H77" s="638">
        <v>0.8</v>
      </c>
    </row>
    <row r="78" spans="1:8" x14ac:dyDescent="0.25">
      <c r="A78" t="s">
        <v>66</v>
      </c>
      <c r="B78" s="638">
        <v>0.7</v>
      </c>
      <c r="C78" s="638">
        <v>1</v>
      </c>
      <c r="D78" s="638">
        <v>1</v>
      </c>
      <c r="E78" s="638">
        <v>1.4</v>
      </c>
      <c r="F78" s="638">
        <v>1.7</v>
      </c>
      <c r="G78" s="638">
        <v>2.4</v>
      </c>
      <c r="H78" s="638">
        <v>2.7</v>
      </c>
    </row>
    <row r="79" spans="1:8" x14ac:dyDescent="0.25">
      <c r="A79" t="s">
        <v>67</v>
      </c>
      <c r="B79" s="638" t="s">
        <v>18</v>
      </c>
      <c r="C79" s="638" t="s">
        <v>18</v>
      </c>
      <c r="D79" s="638" t="s">
        <v>18</v>
      </c>
      <c r="E79" s="638" t="s">
        <v>18</v>
      </c>
      <c r="F79" s="638" t="s">
        <v>18</v>
      </c>
      <c r="G79" s="638">
        <v>1.9</v>
      </c>
      <c r="H79" s="638">
        <v>1.9</v>
      </c>
    </row>
    <row r="80" spans="1:8" x14ac:dyDescent="0.25">
      <c r="A80" t="s">
        <v>68</v>
      </c>
      <c r="B80" s="638">
        <v>0.7</v>
      </c>
      <c r="C80" s="638">
        <v>0.7</v>
      </c>
      <c r="D80" s="638">
        <v>1.4</v>
      </c>
      <c r="E80" s="638">
        <v>1.4</v>
      </c>
      <c r="F80" s="638">
        <v>1.4</v>
      </c>
      <c r="G80" s="638">
        <v>1.4</v>
      </c>
      <c r="H80" s="638">
        <v>2.2000000000000002</v>
      </c>
    </row>
    <row r="81" spans="1:8" x14ac:dyDescent="0.25">
      <c r="A81" t="s">
        <v>69</v>
      </c>
      <c r="B81" s="638" t="s">
        <v>18</v>
      </c>
      <c r="C81" s="638">
        <v>2.1</v>
      </c>
      <c r="D81" s="638">
        <v>2.1</v>
      </c>
      <c r="E81" s="638">
        <v>2.1</v>
      </c>
      <c r="F81" s="638">
        <v>2.1</v>
      </c>
      <c r="G81" s="638">
        <v>2.1</v>
      </c>
      <c r="H81" s="638">
        <v>2.1</v>
      </c>
    </row>
    <row r="82" spans="1:8" x14ac:dyDescent="0.25">
      <c r="A82" t="s">
        <v>70</v>
      </c>
      <c r="B82" s="638" t="s">
        <v>18</v>
      </c>
      <c r="C82" s="638">
        <v>0.2</v>
      </c>
      <c r="D82" s="638">
        <v>0.4</v>
      </c>
      <c r="E82" s="638">
        <v>1</v>
      </c>
      <c r="F82" s="638">
        <v>1</v>
      </c>
      <c r="G82" s="638">
        <v>1.2</v>
      </c>
      <c r="H82" s="638">
        <v>1.2</v>
      </c>
    </row>
    <row r="83" spans="1:8" x14ac:dyDescent="0.25">
      <c r="A83" t="s">
        <v>71</v>
      </c>
      <c r="B83" s="638" t="s">
        <v>18</v>
      </c>
      <c r="C83" s="638">
        <v>1.7</v>
      </c>
      <c r="D83" s="638">
        <v>1.7</v>
      </c>
      <c r="E83" s="638">
        <v>1.7</v>
      </c>
      <c r="F83" s="638">
        <v>1.7</v>
      </c>
      <c r="G83" s="638">
        <v>1.7</v>
      </c>
      <c r="H83" s="638">
        <v>1.7</v>
      </c>
    </row>
    <row r="84" spans="1:8" x14ac:dyDescent="0.25">
      <c r="A84" t="s">
        <v>72</v>
      </c>
      <c r="B84" s="638" t="s">
        <v>18</v>
      </c>
      <c r="C84" s="638" t="s">
        <v>18</v>
      </c>
      <c r="D84" s="638">
        <v>0.6</v>
      </c>
      <c r="E84" s="638">
        <v>1.2</v>
      </c>
      <c r="F84" s="638">
        <v>1.3</v>
      </c>
      <c r="G84" s="638">
        <v>1.5</v>
      </c>
      <c r="H84" s="638">
        <v>1.7</v>
      </c>
    </row>
    <row r="85" spans="1:8" x14ac:dyDescent="0.25">
      <c r="A85" t="s">
        <v>73</v>
      </c>
      <c r="B85" s="638" t="s">
        <v>18</v>
      </c>
      <c r="C85" s="638" t="s">
        <v>18</v>
      </c>
      <c r="D85" s="638" t="s">
        <v>18</v>
      </c>
      <c r="E85" s="638">
        <v>0.7</v>
      </c>
      <c r="F85" s="638">
        <v>1.5</v>
      </c>
      <c r="G85" s="638">
        <v>1.5</v>
      </c>
      <c r="H85" s="638">
        <v>1.5</v>
      </c>
    </row>
    <row r="86" spans="1:8" x14ac:dyDescent="0.25">
      <c r="A86" t="s">
        <v>74</v>
      </c>
      <c r="B86" s="638" t="s">
        <v>18</v>
      </c>
      <c r="C86" s="638" t="s">
        <v>18</v>
      </c>
      <c r="D86" s="638" t="s">
        <v>18</v>
      </c>
      <c r="E86" s="638">
        <v>1.1000000000000001</v>
      </c>
      <c r="F86" s="638">
        <v>1.1000000000000001</v>
      </c>
      <c r="G86" s="638">
        <v>1.1000000000000001</v>
      </c>
      <c r="H86" s="638">
        <v>1.1000000000000001</v>
      </c>
    </row>
    <row r="87" spans="1:8" x14ac:dyDescent="0.25">
      <c r="A87" t="s">
        <v>182</v>
      </c>
      <c r="B87" s="638" t="s">
        <v>18</v>
      </c>
      <c r="C87" s="638" t="s">
        <v>18</v>
      </c>
      <c r="D87" s="638" t="s">
        <v>18</v>
      </c>
      <c r="E87" s="638" t="s">
        <v>18</v>
      </c>
      <c r="F87" s="638" t="s">
        <v>18</v>
      </c>
      <c r="G87" s="638" t="s">
        <v>18</v>
      </c>
      <c r="H87" s="638" t="s">
        <v>18</v>
      </c>
    </row>
    <row r="89" spans="1:8" x14ac:dyDescent="0.25">
      <c r="A89" t="s">
        <v>2004</v>
      </c>
    </row>
    <row r="91" spans="1:8" x14ac:dyDescent="0.25">
      <c r="A91" t="s">
        <v>2011</v>
      </c>
    </row>
    <row r="103" spans="1:1" x14ac:dyDescent="0.25">
      <c r="A103" t="s">
        <v>1998</v>
      </c>
    </row>
    <row r="105" spans="1:1" x14ac:dyDescent="0.25">
      <c r="A105" s="636">
        <v>42610.590428240743</v>
      </c>
    </row>
  </sheetData>
  <pageMargins left="0.7" right="0.7" top="0.75" bottom="0.75" header="0.3" footer="0.3"/>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296" bestFit="1" customWidth="1"/>
    <col min="3" max="3" width="8.08984375" style="296" customWidth="1"/>
    <col min="4" max="8" width="9.08984375" style="296" bestFit="1" customWidth="1"/>
    <col min="9" max="78" width="8.7265625" style="296"/>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1908</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1904</v>
      </c>
    </row>
    <row r="24" spans="1:8" x14ac:dyDescent="0.25">
      <c r="B24" s="296" t="s">
        <v>1889</v>
      </c>
    </row>
    <row r="25" spans="1:8" x14ac:dyDescent="0.25">
      <c r="B25" s="296" t="s">
        <v>1890</v>
      </c>
      <c r="C25" s="296" t="s">
        <v>1891</v>
      </c>
      <c r="D25" s="296" t="s">
        <v>1892</v>
      </c>
      <c r="E25" s="296" t="s">
        <v>1893</v>
      </c>
      <c r="F25" s="296" t="s">
        <v>1894</v>
      </c>
      <c r="G25" s="296" t="s">
        <v>1895</v>
      </c>
      <c r="H25" s="296" t="s">
        <v>1896</v>
      </c>
    </row>
    <row r="26" spans="1:8" x14ac:dyDescent="0.25">
      <c r="B26" s="296" t="s">
        <v>1798</v>
      </c>
      <c r="C26" s="296" t="s">
        <v>1798</v>
      </c>
      <c r="D26" s="296" t="s">
        <v>1798</v>
      </c>
      <c r="E26" s="296" t="s">
        <v>1798</v>
      </c>
      <c r="F26" s="296" t="s">
        <v>1798</v>
      </c>
      <c r="G26" s="296" t="s">
        <v>1798</v>
      </c>
      <c r="H26" s="296" t="s">
        <v>1798</v>
      </c>
    </row>
    <row r="27" spans="1:8" x14ac:dyDescent="0.25">
      <c r="A27" t="s">
        <v>484</v>
      </c>
    </row>
    <row r="28" spans="1:8" x14ac:dyDescent="0.25">
      <c r="A28" t="s">
        <v>485</v>
      </c>
      <c r="B28" s="296">
        <v>39</v>
      </c>
      <c r="C28" s="296">
        <v>87</v>
      </c>
      <c r="D28" s="296">
        <v>181</v>
      </c>
      <c r="E28" s="296">
        <v>275</v>
      </c>
      <c r="F28" s="296">
        <v>361</v>
      </c>
      <c r="G28" s="296">
        <v>428</v>
      </c>
      <c r="H28" s="296">
        <v>482</v>
      </c>
    </row>
    <row r="29" spans="1:8" x14ac:dyDescent="0.25">
      <c r="A29" t="s">
        <v>486</v>
      </c>
      <c r="B29" s="296">
        <v>1</v>
      </c>
      <c r="C29" s="296">
        <v>1</v>
      </c>
      <c r="D29" s="296">
        <v>1</v>
      </c>
      <c r="E29" s="296">
        <v>1</v>
      </c>
      <c r="F29" s="296">
        <v>3</v>
      </c>
      <c r="G29" s="296">
        <v>4</v>
      </c>
      <c r="H29" s="296">
        <v>5</v>
      </c>
    </row>
    <row r="30" spans="1:8" x14ac:dyDescent="0.25">
      <c r="A30" t="s">
        <v>487</v>
      </c>
      <c r="B30" s="296" t="s">
        <v>18</v>
      </c>
      <c r="C30" s="296" t="s">
        <v>18</v>
      </c>
      <c r="D30" s="296" t="s">
        <v>18</v>
      </c>
      <c r="E30" s="296" t="s">
        <v>18</v>
      </c>
      <c r="F30" s="296" t="s">
        <v>18</v>
      </c>
      <c r="G30" s="296" t="s">
        <v>18</v>
      </c>
      <c r="H30" s="296" t="s">
        <v>18</v>
      </c>
    </row>
    <row r="31" spans="1:8" x14ac:dyDescent="0.25">
      <c r="A31" t="s">
        <v>19</v>
      </c>
      <c r="B31" s="296" t="s">
        <v>18</v>
      </c>
      <c r="C31" s="296">
        <v>1</v>
      </c>
      <c r="D31" s="296">
        <v>3</v>
      </c>
      <c r="E31" s="296">
        <v>3</v>
      </c>
      <c r="F31" s="296">
        <v>3</v>
      </c>
      <c r="G31" s="296">
        <v>3</v>
      </c>
      <c r="H31" s="296">
        <v>3</v>
      </c>
    </row>
    <row r="32" spans="1:8" x14ac:dyDescent="0.25">
      <c r="A32" t="s">
        <v>20</v>
      </c>
      <c r="B32" s="296">
        <v>1</v>
      </c>
      <c r="C32" s="296">
        <v>1</v>
      </c>
      <c r="D32" s="296">
        <v>2</v>
      </c>
      <c r="E32" s="296">
        <v>2</v>
      </c>
      <c r="F32" s="296">
        <v>2</v>
      </c>
      <c r="G32" s="296">
        <v>2</v>
      </c>
      <c r="H32" s="296">
        <v>2</v>
      </c>
    </row>
    <row r="33" spans="1:8" x14ac:dyDescent="0.25">
      <c r="A33" t="s">
        <v>21</v>
      </c>
      <c r="B33" s="296" t="s">
        <v>18</v>
      </c>
      <c r="C33" s="296">
        <v>1</v>
      </c>
      <c r="D33" s="296">
        <v>1</v>
      </c>
      <c r="E33" s="296">
        <v>1</v>
      </c>
      <c r="F33" s="296">
        <v>1</v>
      </c>
      <c r="G33" s="296">
        <v>1</v>
      </c>
      <c r="H33" s="296">
        <v>1</v>
      </c>
    </row>
    <row r="34" spans="1:8" x14ac:dyDescent="0.25">
      <c r="A34" t="s">
        <v>22</v>
      </c>
      <c r="B34" s="296" t="s">
        <v>18</v>
      </c>
      <c r="C34" s="296" t="s">
        <v>18</v>
      </c>
      <c r="D34" s="296" t="s">
        <v>18</v>
      </c>
      <c r="E34" s="296" t="s">
        <v>18</v>
      </c>
      <c r="F34" s="296" t="s">
        <v>18</v>
      </c>
      <c r="G34" s="296" t="s">
        <v>18</v>
      </c>
      <c r="H34" s="296" t="s">
        <v>18</v>
      </c>
    </row>
    <row r="35" spans="1:8" x14ac:dyDescent="0.25">
      <c r="A35" t="s">
        <v>23</v>
      </c>
      <c r="B35" s="296" t="s">
        <v>18</v>
      </c>
      <c r="C35" s="296" t="s">
        <v>18</v>
      </c>
      <c r="D35" s="296">
        <v>1</v>
      </c>
      <c r="E35" s="296">
        <v>1</v>
      </c>
      <c r="F35" s="296">
        <v>1</v>
      </c>
      <c r="G35" s="296">
        <v>3</v>
      </c>
      <c r="H35" s="296">
        <v>3</v>
      </c>
    </row>
    <row r="36" spans="1:8" x14ac:dyDescent="0.25">
      <c r="A36" t="s">
        <v>24</v>
      </c>
      <c r="B36" s="296" t="s">
        <v>18</v>
      </c>
      <c r="C36" s="296" t="s">
        <v>18</v>
      </c>
      <c r="D36" s="296" t="s">
        <v>18</v>
      </c>
      <c r="E36" s="296" t="s">
        <v>18</v>
      </c>
      <c r="F36" s="296" t="s">
        <v>18</v>
      </c>
      <c r="G36" s="296" t="s">
        <v>18</v>
      </c>
      <c r="H36" s="296" t="s">
        <v>18</v>
      </c>
    </row>
    <row r="37" spans="1:8" x14ac:dyDescent="0.25">
      <c r="A37" t="s">
        <v>25</v>
      </c>
      <c r="B37" s="296">
        <v>1</v>
      </c>
      <c r="C37" s="296">
        <v>1</v>
      </c>
      <c r="D37" s="296">
        <v>1</v>
      </c>
      <c r="E37" s="296">
        <v>2</v>
      </c>
      <c r="F37" s="296">
        <v>3</v>
      </c>
      <c r="G37" s="296">
        <v>3</v>
      </c>
      <c r="H37" s="296">
        <v>4</v>
      </c>
    </row>
    <row r="38" spans="1:8" x14ac:dyDescent="0.25">
      <c r="A38" t="s">
        <v>26</v>
      </c>
      <c r="B38" s="296" t="s">
        <v>18</v>
      </c>
      <c r="C38" s="296" t="s">
        <v>18</v>
      </c>
      <c r="D38" s="296">
        <v>2</v>
      </c>
      <c r="E38" s="296">
        <v>3</v>
      </c>
      <c r="F38" s="296">
        <v>4</v>
      </c>
      <c r="G38" s="296">
        <v>5</v>
      </c>
      <c r="H38" s="296">
        <v>6</v>
      </c>
    </row>
    <row r="39" spans="1:8" x14ac:dyDescent="0.25">
      <c r="A39" t="s">
        <v>27</v>
      </c>
      <c r="B39" s="296">
        <v>1</v>
      </c>
      <c r="C39" s="296">
        <v>1</v>
      </c>
      <c r="D39" s="296">
        <v>1</v>
      </c>
      <c r="E39" s="296">
        <v>1</v>
      </c>
      <c r="F39" s="296">
        <v>1</v>
      </c>
      <c r="G39" s="296">
        <v>1</v>
      </c>
      <c r="H39" s="296">
        <v>1</v>
      </c>
    </row>
    <row r="40" spans="1:8" x14ac:dyDescent="0.25">
      <c r="A40" t="s">
        <v>28</v>
      </c>
      <c r="B40" s="296" t="s">
        <v>18</v>
      </c>
      <c r="C40" s="296" t="s">
        <v>18</v>
      </c>
      <c r="D40" s="296">
        <v>2</v>
      </c>
      <c r="E40" s="296">
        <v>3</v>
      </c>
      <c r="F40" s="296">
        <v>3</v>
      </c>
      <c r="G40" s="296">
        <v>3</v>
      </c>
      <c r="H40" s="296">
        <v>3</v>
      </c>
    </row>
    <row r="41" spans="1:8" x14ac:dyDescent="0.25">
      <c r="A41" t="s">
        <v>29</v>
      </c>
      <c r="B41" s="296" t="s">
        <v>18</v>
      </c>
      <c r="C41" s="296" t="s">
        <v>18</v>
      </c>
      <c r="D41" s="296">
        <v>1</v>
      </c>
      <c r="E41" s="296">
        <v>2</v>
      </c>
      <c r="F41" s="296">
        <v>2</v>
      </c>
      <c r="G41" s="296">
        <v>2</v>
      </c>
      <c r="H41" s="296">
        <v>3</v>
      </c>
    </row>
    <row r="42" spans="1:8" x14ac:dyDescent="0.25">
      <c r="A42" t="s">
        <v>30</v>
      </c>
      <c r="B42" s="296" t="s">
        <v>18</v>
      </c>
      <c r="C42" s="296" t="s">
        <v>18</v>
      </c>
      <c r="D42" s="296" t="s">
        <v>18</v>
      </c>
      <c r="E42" s="296" t="s">
        <v>18</v>
      </c>
      <c r="F42" s="296" t="s">
        <v>18</v>
      </c>
      <c r="G42" s="296" t="s">
        <v>18</v>
      </c>
      <c r="H42" s="296" t="s">
        <v>18</v>
      </c>
    </row>
    <row r="43" spans="1:8" x14ac:dyDescent="0.25">
      <c r="A43" t="s">
        <v>31</v>
      </c>
      <c r="B43" s="296" t="s">
        <v>18</v>
      </c>
      <c r="C43" s="296" t="s">
        <v>18</v>
      </c>
      <c r="D43" s="296">
        <v>1</v>
      </c>
      <c r="E43" s="296">
        <v>1</v>
      </c>
      <c r="F43" s="296">
        <v>1</v>
      </c>
      <c r="G43" s="296">
        <v>2</v>
      </c>
      <c r="H43" s="296">
        <v>2</v>
      </c>
    </row>
    <row r="44" spans="1:8" x14ac:dyDescent="0.25">
      <c r="A44" t="s">
        <v>32</v>
      </c>
      <c r="B44" s="296" t="s">
        <v>18</v>
      </c>
      <c r="C44" s="296" t="s">
        <v>18</v>
      </c>
      <c r="D44" s="296" t="s">
        <v>18</v>
      </c>
      <c r="E44" s="296" t="s">
        <v>18</v>
      </c>
      <c r="F44" s="296" t="s">
        <v>18</v>
      </c>
      <c r="G44" s="296">
        <v>2</v>
      </c>
      <c r="H44" s="296">
        <v>2</v>
      </c>
    </row>
    <row r="45" spans="1:8" x14ac:dyDescent="0.25">
      <c r="A45" t="s">
        <v>33</v>
      </c>
      <c r="B45" s="296" t="s">
        <v>18</v>
      </c>
      <c r="C45" s="296" t="s">
        <v>18</v>
      </c>
      <c r="D45" s="296" t="s">
        <v>18</v>
      </c>
      <c r="E45" s="296" t="s">
        <v>18</v>
      </c>
      <c r="F45" s="296" t="s">
        <v>18</v>
      </c>
      <c r="G45" s="296" t="s">
        <v>18</v>
      </c>
      <c r="H45" s="296" t="s">
        <v>18</v>
      </c>
    </row>
    <row r="46" spans="1:8" x14ac:dyDescent="0.25">
      <c r="A46" t="s">
        <v>34</v>
      </c>
      <c r="B46" s="296" t="s">
        <v>18</v>
      </c>
      <c r="C46" s="296" t="s">
        <v>18</v>
      </c>
      <c r="D46" s="296" t="s">
        <v>18</v>
      </c>
      <c r="E46" s="296" t="s">
        <v>18</v>
      </c>
      <c r="F46" s="296" t="s">
        <v>18</v>
      </c>
      <c r="G46" s="296" t="s">
        <v>18</v>
      </c>
      <c r="H46" s="296" t="s">
        <v>18</v>
      </c>
    </row>
    <row r="47" spans="1:8" x14ac:dyDescent="0.25">
      <c r="A47" t="s">
        <v>35</v>
      </c>
      <c r="B47" s="296">
        <v>17</v>
      </c>
      <c r="C47" s="296">
        <v>38</v>
      </c>
      <c r="D47" s="296">
        <v>65</v>
      </c>
      <c r="E47" s="296">
        <v>96</v>
      </c>
      <c r="F47" s="296">
        <v>130</v>
      </c>
      <c r="G47" s="296">
        <v>164</v>
      </c>
      <c r="H47" s="296">
        <v>195</v>
      </c>
    </row>
    <row r="48" spans="1:8" x14ac:dyDescent="0.25">
      <c r="A48" t="s">
        <v>36</v>
      </c>
      <c r="B48" s="296">
        <v>1</v>
      </c>
      <c r="C48" s="296">
        <v>1</v>
      </c>
      <c r="D48" s="296">
        <v>1</v>
      </c>
      <c r="E48" s="296">
        <v>1</v>
      </c>
      <c r="F48" s="296">
        <v>2</v>
      </c>
      <c r="G48" s="296">
        <v>3</v>
      </c>
      <c r="H48" s="296">
        <v>3</v>
      </c>
    </row>
    <row r="49" spans="1:8" x14ac:dyDescent="0.25">
      <c r="A49" t="s">
        <v>37</v>
      </c>
      <c r="B49" s="296" t="s">
        <v>18</v>
      </c>
      <c r="C49" s="296" t="s">
        <v>18</v>
      </c>
      <c r="D49" s="296" t="s">
        <v>18</v>
      </c>
      <c r="E49" s="296" t="s">
        <v>18</v>
      </c>
      <c r="F49" s="296" t="s">
        <v>18</v>
      </c>
      <c r="G49" s="296">
        <v>1</v>
      </c>
      <c r="H49" s="296">
        <v>1</v>
      </c>
    </row>
    <row r="50" spans="1:8" x14ac:dyDescent="0.25">
      <c r="A50" t="s">
        <v>38</v>
      </c>
      <c r="B50" s="296" t="s">
        <v>18</v>
      </c>
      <c r="C50" s="296" t="s">
        <v>18</v>
      </c>
      <c r="D50" s="296" t="s">
        <v>18</v>
      </c>
      <c r="E50" s="296" t="s">
        <v>18</v>
      </c>
      <c r="F50" s="296" t="s">
        <v>18</v>
      </c>
      <c r="G50" s="296" t="s">
        <v>18</v>
      </c>
      <c r="H50" s="296" t="s">
        <v>18</v>
      </c>
    </row>
    <row r="51" spans="1:8" x14ac:dyDescent="0.25">
      <c r="A51" t="s">
        <v>39</v>
      </c>
      <c r="B51" s="296">
        <v>1</v>
      </c>
      <c r="C51" s="296">
        <v>1</v>
      </c>
      <c r="D51" s="296">
        <v>3</v>
      </c>
      <c r="E51" s="296">
        <v>4</v>
      </c>
      <c r="F51" s="296">
        <v>7</v>
      </c>
      <c r="G51" s="296">
        <v>8</v>
      </c>
      <c r="H51" s="296">
        <v>9</v>
      </c>
    </row>
    <row r="52" spans="1:8" x14ac:dyDescent="0.25">
      <c r="A52" t="s">
        <v>40</v>
      </c>
      <c r="B52" s="296" t="s">
        <v>18</v>
      </c>
      <c r="C52" s="296" t="s">
        <v>18</v>
      </c>
      <c r="D52" s="296" t="s">
        <v>18</v>
      </c>
      <c r="E52" s="296">
        <v>2</v>
      </c>
      <c r="F52" s="296">
        <v>3</v>
      </c>
      <c r="G52" s="296">
        <v>5</v>
      </c>
      <c r="H52" s="296">
        <v>5</v>
      </c>
    </row>
    <row r="53" spans="1:8" x14ac:dyDescent="0.25">
      <c r="A53" t="s">
        <v>41</v>
      </c>
      <c r="B53" s="296" t="s">
        <v>18</v>
      </c>
      <c r="C53" s="296">
        <v>1</v>
      </c>
      <c r="D53" s="296">
        <v>1</v>
      </c>
      <c r="E53" s="296">
        <v>1</v>
      </c>
      <c r="F53" s="296">
        <v>1</v>
      </c>
      <c r="G53" s="296">
        <v>1</v>
      </c>
      <c r="H53" s="296">
        <v>1</v>
      </c>
    </row>
    <row r="54" spans="1:8" x14ac:dyDescent="0.25">
      <c r="A54" t="s">
        <v>42</v>
      </c>
      <c r="B54" s="296" t="s">
        <v>18</v>
      </c>
      <c r="C54" s="296" t="s">
        <v>18</v>
      </c>
      <c r="D54" s="296" t="s">
        <v>18</v>
      </c>
      <c r="E54" s="296" t="s">
        <v>18</v>
      </c>
      <c r="F54" s="296" t="s">
        <v>18</v>
      </c>
      <c r="G54" s="296" t="s">
        <v>18</v>
      </c>
      <c r="H54" s="296" t="s">
        <v>18</v>
      </c>
    </row>
    <row r="55" spans="1:8" x14ac:dyDescent="0.25">
      <c r="A55" t="s">
        <v>43</v>
      </c>
      <c r="B55" s="296" t="s">
        <v>18</v>
      </c>
      <c r="C55" s="296" t="s">
        <v>18</v>
      </c>
      <c r="D55" s="296" t="s">
        <v>18</v>
      </c>
      <c r="E55" s="296">
        <v>2</v>
      </c>
      <c r="F55" s="296">
        <v>2</v>
      </c>
      <c r="G55" s="296">
        <v>2</v>
      </c>
      <c r="H55" s="296">
        <v>3</v>
      </c>
    </row>
    <row r="56" spans="1:8" x14ac:dyDescent="0.25">
      <c r="A56" t="s">
        <v>44</v>
      </c>
      <c r="B56" s="296" t="s">
        <v>18</v>
      </c>
      <c r="C56" s="296" t="s">
        <v>18</v>
      </c>
      <c r="D56" s="296" t="s">
        <v>18</v>
      </c>
      <c r="E56" s="296" t="s">
        <v>18</v>
      </c>
      <c r="F56" s="296" t="s">
        <v>18</v>
      </c>
      <c r="G56" s="296" t="s">
        <v>18</v>
      </c>
      <c r="H56" s="296" t="s">
        <v>18</v>
      </c>
    </row>
    <row r="57" spans="1:8" x14ac:dyDescent="0.25">
      <c r="A57" t="s">
        <v>45</v>
      </c>
      <c r="B57" s="296" t="s">
        <v>18</v>
      </c>
      <c r="C57" s="296">
        <v>1</v>
      </c>
      <c r="D57" s="296">
        <v>1</v>
      </c>
      <c r="E57" s="296">
        <v>2</v>
      </c>
      <c r="F57" s="296">
        <v>2</v>
      </c>
      <c r="G57" s="296">
        <v>2</v>
      </c>
      <c r="H57" s="296">
        <v>2</v>
      </c>
    </row>
    <row r="58" spans="1:8" x14ac:dyDescent="0.25">
      <c r="A58" t="s">
        <v>46</v>
      </c>
      <c r="B58" s="296" t="s">
        <v>18</v>
      </c>
      <c r="C58" s="296">
        <v>3</v>
      </c>
      <c r="D58" s="296">
        <v>5</v>
      </c>
      <c r="E58" s="296">
        <v>10</v>
      </c>
      <c r="F58" s="296">
        <v>16</v>
      </c>
      <c r="G58" s="296">
        <v>16</v>
      </c>
      <c r="H58" s="296">
        <v>18</v>
      </c>
    </row>
    <row r="59" spans="1:8" x14ac:dyDescent="0.25">
      <c r="A59" t="s">
        <v>47</v>
      </c>
      <c r="B59" s="296" t="s">
        <v>18</v>
      </c>
      <c r="C59" s="296" t="s">
        <v>18</v>
      </c>
      <c r="D59" s="296" t="s">
        <v>18</v>
      </c>
      <c r="E59" s="296">
        <v>1</v>
      </c>
      <c r="F59" s="296">
        <v>1</v>
      </c>
      <c r="G59" s="296">
        <v>1</v>
      </c>
      <c r="H59" s="296">
        <v>1</v>
      </c>
    </row>
    <row r="60" spans="1:8" x14ac:dyDescent="0.25">
      <c r="A60" t="s">
        <v>48</v>
      </c>
      <c r="B60" s="296" t="s">
        <v>18</v>
      </c>
      <c r="C60" s="296" t="s">
        <v>18</v>
      </c>
      <c r="D60" s="296" t="s">
        <v>18</v>
      </c>
      <c r="E60" s="296" t="s">
        <v>18</v>
      </c>
      <c r="F60" s="296" t="s">
        <v>18</v>
      </c>
      <c r="G60" s="296" t="s">
        <v>18</v>
      </c>
      <c r="H60" s="296" t="s">
        <v>18</v>
      </c>
    </row>
    <row r="61" spans="1:8" x14ac:dyDescent="0.25">
      <c r="A61" t="s">
        <v>49</v>
      </c>
      <c r="B61" s="296">
        <v>3</v>
      </c>
      <c r="C61" s="296">
        <v>8</v>
      </c>
      <c r="D61" s="296">
        <v>22</v>
      </c>
      <c r="E61" s="296">
        <v>30</v>
      </c>
      <c r="F61" s="296">
        <v>37</v>
      </c>
      <c r="G61" s="296">
        <v>44</v>
      </c>
      <c r="H61" s="296">
        <v>48</v>
      </c>
    </row>
    <row r="62" spans="1:8" x14ac:dyDescent="0.25">
      <c r="A62" t="s">
        <v>50</v>
      </c>
      <c r="B62" s="296">
        <v>1</v>
      </c>
      <c r="C62" s="296">
        <v>2</v>
      </c>
      <c r="D62" s="296">
        <v>5</v>
      </c>
      <c r="E62" s="296">
        <v>7</v>
      </c>
      <c r="F62" s="296">
        <v>10</v>
      </c>
      <c r="G62" s="296">
        <v>10</v>
      </c>
      <c r="H62" s="296">
        <v>10</v>
      </c>
    </row>
    <row r="63" spans="1:8" x14ac:dyDescent="0.25">
      <c r="A63" t="s">
        <v>51</v>
      </c>
      <c r="B63" s="296" t="s">
        <v>18</v>
      </c>
      <c r="C63" s="296" t="s">
        <v>18</v>
      </c>
      <c r="D63" s="296" t="s">
        <v>18</v>
      </c>
      <c r="E63" s="296" t="s">
        <v>18</v>
      </c>
      <c r="F63" s="296" t="s">
        <v>18</v>
      </c>
      <c r="G63" s="296" t="s">
        <v>18</v>
      </c>
      <c r="H63" s="296" t="s">
        <v>18</v>
      </c>
    </row>
    <row r="64" spans="1:8" x14ac:dyDescent="0.25">
      <c r="A64" t="s">
        <v>52</v>
      </c>
      <c r="B64" s="296">
        <v>1</v>
      </c>
      <c r="C64" s="296">
        <v>3</v>
      </c>
      <c r="D64" s="296">
        <v>14</v>
      </c>
      <c r="E64" s="296">
        <v>23</v>
      </c>
      <c r="F64" s="296">
        <v>32</v>
      </c>
      <c r="G64" s="296">
        <v>38</v>
      </c>
      <c r="H64" s="296">
        <v>41</v>
      </c>
    </row>
    <row r="65" spans="1:8" x14ac:dyDescent="0.25">
      <c r="A65" t="s">
        <v>53</v>
      </c>
      <c r="B65" s="296">
        <v>2</v>
      </c>
      <c r="C65" s="296">
        <v>4</v>
      </c>
      <c r="D65" s="296">
        <v>8</v>
      </c>
      <c r="E65" s="296">
        <v>15</v>
      </c>
      <c r="F65" s="296">
        <v>17</v>
      </c>
      <c r="G65" s="296">
        <v>17</v>
      </c>
      <c r="H65" s="296">
        <v>17</v>
      </c>
    </row>
    <row r="66" spans="1:8" x14ac:dyDescent="0.25">
      <c r="A66" t="s">
        <v>54</v>
      </c>
      <c r="B66" s="296" t="s">
        <v>18</v>
      </c>
      <c r="C66" s="296">
        <v>1</v>
      </c>
      <c r="D66" s="296">
        <v>5</v>
      </c>
      <c r="E66" s="296">
        <v>7</v>
      </c>
      <c r="F66" s="296">
        <v>9</v>
      </c>
      <c r="G66" s="296">
        <v>10</v>
      </c>
      <c r="H66" s="296">
        <v>10</v>
      </c>
    </row>
    <row r="67" spans="1:8" x14ac:dyDescent="0.25">
      <c r="A67" t="s">
        <v>55</v>
      </c>
      <c r="B67" s="296">
        <v>1</v>
      </c>
      <c r="C67" s="296">
        <v>2</v>
      </c>
      <c r="D67" s="296">
        <v>6</v>
      </c>
      <c r="E67" s="296">
        <v>8</v>
      </c>
      <c r="F67" s="296">
        <v>11</v>
      </c>
      <c r="G67" s="296">
        <v>11</v>
      </c>
      <c r="H67" s="296">
        <v>11</v>
      </c>
    </row>
    <row r="68" spans="1:8" x14ac:dyDescent="0.25">
      <c r="A68" t="s">
        <v>56</v>
      </c>
      <c r="B68" s="296" t="s">
        <v>18</v>
      </c>
      <c r="C68" s="296" t="s">
        <v>18</v>
      </c>
      <c r="D68" s="296">
        <v>2</v>
      </c>
      <c r="E68" s="296">
        <v>3</v>
      </c>
      <c r="F68" s="296">
        <v>3</v>
      </c>
      <c r="G68" s="296">
        <v>3</v>
      </c>
      <c r="H68" s="296">
        <v>4</v>
      </c>
    </row>
    <row r="69" spans="1:8" x14ac:dyDescent="0.25">
      <c r="A69" t="s">
        <v>57</v>
      </c>
      <c r="B69" s="296">
        <v>2</v>
      </c>
      <c r="C69" s="296">
        <v>2</v>
      </c>
      <c r="D69" s="296">
        <v>2</v>
      </c>
      <c r="E69" s="296">
        <v>4</v>
      </c>
      <c r="F69" s="296">
        <v>5</v>
      </c>
      <c r="G69" s="296">
        <v>5</v>
      </c>
      <c r="H69" s="296">
        <v>5</v>
      </c>
    </row>
    <row r="70" spans="1:8" x14ac:dyDescent="0.25">
      <c r="A70" t="s">
        <v>58</v>
      </c>
      <c r="B70" s="296" t="s">
        <v>18</v>
      </c>
      <c r="C70" s="296">
        <v>1</v>
      </c>
      <c r="D70" s="296">
        <v>2</v>
      </c>
      <c r="E70" s="296">
        <v>2</v>
      </c>
      <c r="F70" s="296">
        <v>3</v>
      </c>
      <c r="G70" s="296">
        <v>3</v>
      </c>
      <c r="H70" s="296">
        <v>4</v>
      </c>
    </row>
    <row r="71" spans="1:8" x14ac:dyDescent="0.25">
      <c r="A71" t="s">
        <v>59</v>
      </c>
      <c r="B71" s="296">
        <v>2</v>
      </c>
      <c r="C71" s="296">
        <v>4</v>
      </c>
      <c r="D71" s="296">
        <v>7</v>
      </c>
      <c r="E71" s="296">
        <v>9</v>
      </c>
      <c r="F71" s="296">
        <v>11</v>
      </c>
      <c r="G71" s="296">
        <v>12</v>
      </c>
      <c r="H71" s="296">
        <v>14</v>
      </c>
    </row>
    <row r="72" spans="1:8" x14ac:dyDescent="0.25">
      <c r="A72" t="s">
        <v>60</v>
      </c>
      <c r="B72" s="296">
        <v>1</v>
      </c>
      <c r="C72" s="296">
        <v>2</v>
      </c>
      <c r="D72" s="296">
        <v>3</v>
      </c>
      <c r="E72" s="296">
        <v>4</v>
      </c>
      <c r="F72" s="296">
        <v>5</v>
      </c>
      <c r="G72" s="296">
        <v>5</v>
      </c>
      <c r="H72" s="296">
        <v>5</v>
      </c>
    </row>
    <row r="73" spans="1:8" x14ac:dyDescent="0.25">
      <c r="A73" t="s">
        <v>61</v>
      </c>
      <c r="B73" s="296" t="s">
        <v>18</v>
      </c>
      <c r="C73" s="296" t="s">
        <v>18</v>
      </c>
      <c r="D73" s="296" t="s">
        <v>18</v>
      </c>
      <c r="E73" s="296" t="s">
        <v>18</v>
      </c>
      <c r="F73" s="296">
        <v>1</v>
      </c>
      <c r="G73" s="296">
        <v>1</v>
      </c>
      <c r="H73" s="296">
        <v>1</v>
      </c>
    </row>
    <row r="74" spans="1:8" x14ac:dyDescent="0.25">
      <c r="A74" t="s">
        <v>62</v>
      </c>
      <c r="B74" s="296" t="s">
        <v>18</v>
      </c>
      <c r="C74" s="296" t="s">
        <v>18</v>
      </c>
      <c r="D74" s="296" t="s">
        <v>18</v>
      </c>
      <c r="E74" s="296" t="s">
        <v>18</v>
      </c>
      <c r="F74" s="296" t="s">
        <v>18</v>
      </c>
      <c r="G74" s="296" t="s">
        <v>18</v>
      </c>
      <c r="H74" s="296" t="s">
        <v>18</v>
      </c>
    </row>
    <row r="75" spans="1:8" x14ac:dyDescent="0.25">
      <c r="A75" t="s">
        <v>63</v>
      </c>
      <c r="B75" s="296" t="s">
        <v>18</v>
      </c>
      <c r="C75" s="296" t="s">
        <v>18</v>
      </c>
      <c r="D75" s="296" t="s">
        <v>18</v>
      </c>
      <c r="E75" s="296" t="s">
        <v>18</v>
      </c>
      <c r="F75" s="296" t="s">
        <v>18</v>
      </c>
      <c r="G75" s="296" t="s">
        <v>18</v>
      </c>
      <c r="H75" s="296" t="s">
        <v>18</v>
      </c>
    </row>
    <row r="76" spans="1:8" x14ac:dyDescent="0.25">
      <c r="A76" t="s">
        <v>64</v>
      </c>
      <c r="B76" s="296" t="s">
        <v>18</v>
      </c>
      <c r="C76" s="296" t="s">
        <v>18</v>
      </c>
      <c r="D76" s="296" t="s">
        <v>18</v>
      </c>
      <c r="E76" s="296">
        <v>2</v>
      </c>
      <c r="F76" s="296">
        <v>3</v>
      </c>
      <c r="G76" s="296">
        <v>4</v>
      </c>
      <c r="H76" s="296">
        <v>5</v>
      </c>
    </row>
    <row r="77" spans="1:8" x14ac:dyDescent="0.25">
      <c r="A77" t="s">
        <v>65</v>
      </c>
      <c r="B77" s="296" t="s">
        <v>18</v>
      </c>
      <c r="C77" s="296" t="s">
        <v>18</v>
      </c>
      <c r="D77" s="296">
        <v>1</v>
      </c>
      <c r="E77" s="296">
        <v>1</v>
      </c>
      <c r="F77" s="296">
        <v>2</v>
      </c>
      <c r="G77" s="296">
        <v>2</v>
      </c>
      <c r="H77" s="296">
        <v>2</v>
      </c>
    </row>
    <row r="78" spans="1:8" x14ac:dyDescent="0.25">
      <c r="A78" t="s">
        <v>66</v>
      </c>
      <c r="B78" s="296">
        <v>2</v>
      </c>
      <c r="C78" s="296">
        <v>3</v>
      </c>
      <c r="D78" s="296">
        <v>3</v>
      </c>
      <c r="E78" s="296">
        <v>4</v>
      </c>
      <c r="F78" s="296">
        <v>5</v>
      </c>
      <c r="G78" s="296">
        <v>7</v>
      </c>
      <c r="H78" s="296">
        <v>8</v>
      </c>
    </row>
    <row r="79" spans="1:8" x14ac:dyDescent="0.25">
      <c r="A79" t="s">
        <v>67</v>
      </c>
      <c r="B79" s="296" t="s">
        <v>18</v>
      </c>
      <c r="C79" s="296" t="s">
        <v>18</v>
      </c>
      <c r="D79" s="296" t="s">
        <v>18</v>
      </c>
      <c r="E79" s="296" t="s">
        <v>18</v>
      </c>
      <c r="F79" s="296" t="s">
        <v>18</v>
      </c>
      <c r="G79" s="296">
        <v>1</v>
      </c>
      <c r="H79" s="296">
        <v>1</v>
      </c>
    </row>
    <row r="80" spans="1:8" x14ac:dyDescent="0.25">
      <c r="A80" t="s">
        <v>68</v>
      </c>
      <c r="B80" s="296">
        <v>1</v>
      </c>
      <c r="C80" s="296">
        <v>1</v>
      </c>
      <c r="D80" s="296">
        <v>2</v>
      </c>
      <c r="E80" s="296">
        <v>2</v>
      </c>
      <c r="F80" s="296">
        <v>2</v>
      </c>
      <c r="G80" s="296">
        <v>2</v>
      </c>
      <c r="H80" s="296">
        <v>3</v>
      </c>
    </row>
    <row r="81" spans="1:8" x14ac:dyDescent="0.25">
      <c r="A81" t="s">
        <v>69</v>
      </c>
      <c r="B81" s="296" t="s">
        <v>18</v>
      </c>
      <c r="C81" s="296">
        <v>1</v>
      </c>
      <c r="D81" s="296">
        <v>1</v>
      </c>
      <c r="E81" s="296">
        <v>1</v>
      </c>
      <c r="F81" s="296">
        <v>1</v>
      </c>
      <c r="G81" s="296">
        <v>1</v>
      </c>
      <c r="H81" s="296">
        <v>1</v>
      </c>
    </row>
    <row r="82" spans="1:8" x14ac:dyDescent="0.25">
      <c r="A82" t="s">
        <v>70</v>
      </c>
      <c r="B82" s="296" t="s">
        <v>18</v>
      </c>
      <c r="C82" s="296">
        <v>1</v>
      </c>
      <c r="D82" s="296">
        <v>2</v>
      </c>
      <c r="E82" s="296">
        <v>5</v>
      </c>
      <c r="F82" s="296">
        <v>5</v>
      </c>
      <c r="G82" s="296">
        <v>6</v>
      </c>
      <c r="H82" s="296">
        <v>6</v>
      </c>
    </row>
    <row r="83" spans="1:8" x14ac:dyDescent="0.25">
      <c r="A83" t="s">
        <v>71</v>
      </c>
      <c r="B83" s="296" t="s">
        <v>18</v>
      </c>
      <c r="C83" s="296">
        <v>1</v>
      </c>
      <c r="D83" s="296">
        <v>1</v>
      </c>
      <c r="E83" s="296">
        <v>1</v>
      </c>
      <c r="F83" s="296">
        <v>1</v>
      </c>
      <c r="G83" s="296">
        <v>1</v>
      </c>
      <c r="H83" s="296">
        <v>1</v>
      </c>
    </row>
    <row r="84" spans="1:8" x14ac:dyDescent="0.25">
      <c r="A84" t="s">
        <v>72</v>
      </c>
      <c r="B84" s="296" t="s">
        <v>18</v>
      </c>
      <c r="C84" s="296" t="s">
        <v>18</v>
      </c>
      <c r="D84" s="296">
        <v>3</v>
      </c>
      <c r="E84" s="296">
        <v>6</v>
      </c>
      <c r="F84" s="296">
        <v>7</v>
      </c>
      <c r="G84" s="296">
        <v>8</v>
      </c>
      <c r="H84" s="296">
        <v>9</v>
      </c>
    </row>
    <row r="85" spans="1:8" x14ac:dyDescent="0.25">
      <c r="A85" t="s">
        <v>73</v>
      </c>
      <c r="B85" s="296" t="s">
        <v>18</v>
      </c>
      <c r="C85" s="296" t="s">
        <v>18</v>
      </c>
      <c r="D85" s="296" t="s">
        <v>18</v>
      </c>
      <c r="E85" s="296">
        <v>1</v>
      </c>
      <c r="F85" s="296">
        <v>2</v>
      </c>
      <c r="G85" s="296">
        <v>2</v>
      </c>
      <c r="H85" s="296">
        <v>2</v>
      </c>
    </row>
    <row r="86" spans="1:8" x14ac:dyDescent="0.25">
      <c r="A86" t="s">
        <v>74</v>
      </c>
      <c r="B86" s="296" t="s">
        <v>18</v>
      </c>
      <c r="C86" s="296" t="s">
        <v>18</v>
      </c>
      <c r="D86" s="296" t="s">
        <v>18</v>
      </c>
      <c r="E86" s="296">
        <v>1</v>
      </c>
      <c r="F86" s="296">
        <v>1</v>
      </c>
      <c r="G86" s="296">
        <v>1</v>
      </c>
      <c r="H86" s="296">
        <v>1</v>
      </c>
    </row>
    <row r="87" spans="1:8" x14ac:dyDescent="0.25">
      <c r="A87" t="s">
        <v>182</v>
      </c>
      <c r="B87" s="296" t="s">
        <v>18</v>
      </c>
      <c r="C87" s="296" t="s">
        <v>18</v>
      </c>
      <c r="D87" s="296" t="s">
        <v>18</v>
      </c>
      <c r="E87" s="296" t="s">
        <v>18</v>
      </c>
      <c r="F87" s="296" t="s">
        <v>18</v>
      </c>
      <c r="G87" s="296" t="s">
        <v>18</v>
      </c>
      <c r="H87" s="296" t="s">
        <v>18</v>
      </c>
    </row>
    <row r="89" spans="1:8" x14ac:dyDescent="0.25">
      <c r="A89" t="s">
        <v>2004</v>
      </c>
    </row>
    <row r="91" spans="1:8" x14ac:dyDescent="0.25">
      <c r="A91" t="s">
        <v>2011</v>
      </c>
    </row>
    <row r="103" spans="1:1" x14ac:dyDescent="0.25">
      <c r="A103" t="s">
        <v>1999</v>
      </c>
    </row>
    <row r="105" spans="1:1" x14ac:dyDescent="0.25">
      <c r="A105" s="636">
        <v>42610.590462962966</v>
      </c>
    </row>
  </sheetData>
  <pageMargins left="0.7" right="0.7" top="0.75" bottom="0.75" header="0.3" footer="0.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1905</v>
      </c>
    </row>
    <row r="24" spans="1:8" x14ac:dyDescent="0.25">
      <c r="B24" s="638" t="s">
        <v>1889</v>
      </c>
    </row>
    <row r="25" spans="1:8" x14ac:dyDescent="0.25">
      <c r="B25" s="638" t="s">
        <v>1890</v>
      </c>
      <c r="C25" s="638" t="s">
        <v>1891</v>
      </c>
      <c r="D25" s="638" t="s">
        <v>1892</v>
      </c>
      <c r="E25" s="638" t="s">
        <v>1893</v>
      </c>
      <c r="F25" s="638" t="s">
        <v>1894</v>
      </c>
      <c r="G25" s="638" t="s">
        <v>1895</v>
      </c>
      <c r="H25" s="638" t="s">
        <v>1896</v>
      </c>
    </row>
    <row r="26" spans="1:8" x14ac:dyDescent="0.25">
      <c r="B26" s="638" t="s">
        <v>1857</v>
      </c>
      <c r="C26" s="638" t="s">
        <v>1857</v>
      </c>
      <c r="D26" s="638" t="s">
        <v>1857</v>
      </c>
      <c r="E26" s="638" t="s">
        <v>1857</v>
      </c>
      <c r="F26" s="638" t="s">
        <v>1857</v>
      </c>
      <c r="G26" s="638" t="s">
        <v>1857</v>
      </c>
      <c r="H26" s="638" t="s">
        <v>1857</v>
      </c>
    </row>
    <row r="27" spans="1:8" x14ac:dyDescent="0.25">
      <c r="A27" t="s">
        <v>484</v>
      </c>
    </row>
    <row r="28" spans="1:8" x14ac:dyDescent="0.25">
      <c r="A28" t="s">
        <v>485</v>
      </c>
      <c r="B28" s="638">
        <v>0.3</v>
      </c>
      <c r="C28" s="638">
        <v>0.6</v>
      </c>
      <c r="D28" s="638">
        <v>0.8</v>
      </c>
      <c r="E28" s="638">
        <v>0.9</v>
      </c>
      <c r="F28" s="638">
        <v>1.1000000000000001</v>
      </c>
      <c r="G28" s="638">
        <v>1.4</v>
      </c>
      <c r="H28" s="638">
        <v>1.6</v>
      </c>
    </row>
    <row r="29" spans="1:8" x14ac:dyDescent="0.25">
      <c r="A29" t="s">
        <v>486</v>
      </c>
      <c r="B29" s="638">
        <v>0.6</v>
      </c>
      <c r="C29" s="638">
        <v>0.6</v>
      </c>
      <c r="D29" s="638">
        <v>1.1000000000000001</v>
      </c>
      <c r="E29" s="638">
        <v>1.3</v>
      </c>
      <c r="F29" s="638">
        <v>1.3</v>
      </c>
      <c r="G29" s="638">
        <v>1.9</v>
      </c>
      <c r="H29" s="638">
        <v>2.5</v>
      </c>
    </row>
    <row r="30" spans="1:8" x14ac:dyDescent="0.25">
      <c r="A30" t="s">
        <v>487</v>
      </c>
      <c r="B30" s="638" t="s">
        <v>18</v>
      </c>
      <c r="C30" s="638" t="s">
        <v>18</v>
      </c>
      <c r="D30" s="638" t="s">
        <v>18</v>
      </c>
      <c r="E30" s="638" t="s">
        <v>18</v>
      </c>
      <c r="F30" s="638" t="s">
        <v>18</v>
      </c>
      <c r="G30" s="638" t="s">
        <v>18</v>
      </c>
      <c r="H30" s="638" t="s">
        <v>18</v>
      </c>
    </row>
    <row r="31" spans="1:8" x14ac:dyDescent="0.25">
      <c r="A31" t="s">
        <v>19</v>
      </c>
      <c r="B31" s="638">
        <v>4</v>
      </c>
      <c r="C31" s="638">
        <v>4</v>
      </c>
      <c r="D31" s="638">
        <v>4</v>
      </c>
      <c r="E31" s="638">
        <v>4</v>
      </c>
      <c r="F31" s="638">
        <v>4</v>
      </c>
      <c r="G31" s="638">
        <v>8</v>
      </c>
      <c r="H31" s="638">
        <v>8</v>
      </c>
    </row>
    <row r="32" spans="1:8" x14ac:dyDescent="0.25">
      <c r="A32" t="s">
        <v>20</v>
      </c>
      <c r="B32" s="638">
        <v>0.4</v>
      </c>
      <c r="C32" s="638">
        <v>0.4</v>
      </c>
      <c r="D32" s="638">
        <v>0.8</v>
      </c>
      <c r="E32" s="638">
        <v>0.8</v>
      </c>
      <c r="F32" s="638">
        <v>1.2</v>
      </c>
      <c r="G32" s="638">
        <v>1.2</v>
      </c>
      <c r="H32" s="638">
        <v>1.2</v>
      </c>
    </row>
    <row r="33" spans="1:8" x14ac:dyDescent="0.25">
      <c r="A33" t="s">
        <v>21</v>
      </c>
      <c r="B33" s="638" t="s">
        <v>18</v>
      </c>
      <c r="C33" s="638" t="s">
        <v>18</v>
      </c>
      <c r="D33" s="638" t="s">
        <v>18</v>
      </c>
      <c r="E33" s="638" t="s">
        <v>18</v>
      </c>
      <c r="F33" s="638" t="s">
        <v>18</v>
      </c>
      <c r="G33" s="638" t="s">
        <v>18</v>
      </c>
      <c r="H33" s="638">
        <v>1.7</v>
      </c>
    </row>
    <row r="34" spans="1:8" x14ac:dyDescent="0.25">
      <c r="A34" t="s">
        <v>22</v>
      </c>
      <c r="B34" s="638" t="s">
        <v>18</v>
      </c>
      <c r="C34" s="638" t="s">
        <v>18</v>
      </c>
      <c r="D34" s="638">
        <v>5.3</v>
      </c>
      <c r="E34" s="638">
        <v>5.3</v>
      </c>
      <c r="F34" s="638">
        <v>26.3</v>
      </c>
      <c r="G34" s="638">
        <v>36.799999999999997</v>
      </c>
      <c r="H34" s="638">
        <v>36.799999999999997</v>
      </c>
    </row>
    <row r="35" spans="1:8" x14ac:dyDescent="0.25">
      <c r="A35" t="s">
        <v>23</v>
      </c>
      <c r="B35" s="638" t="s">
        <v>18</v>
      </c>
      <c r="C35" s="638">
        <v>0.2</v>
      </c>
      <c r="D35" s="638">
        <v>0.6</v>
      </c>
      <c r="E35" s="638">
        <v>0.6</v>
      </c>
      <c r="F35" s="638">
        <v>1</v>
      </c>
      <c r="G35" s="638">
        <v>1.2</v>
      </c>
      <c r="H35" s="638">
        <v>1.8</v>
      </c>
    </row>
    <row r="36" spans="1:8" x14ac:dyDescent="0.25">
      <c r="A36" t="s">
        <v>24</v>
      </c>
      <c r="B36" s="638" t="s">
        <v>18</v>
      </c>
      <c r="C36" s="638" t="s">
        <v>18</v>
      </c>
      <c r="D36" s="638" t="s">
        <v>18</v>
      </c>
      <c r="E36" s="638" t="s">
        <v>18</v>
      </c>
      <c r="F36" s="638" t="s">
        <v>18</v>
      </c>
      <c r="G36" s="638">
        <v>1.7</v>
      </c>
      <c r="H36" s="638">
        <v>1.7</v>
      </c>
    </row>
    <row r="37" spans="1:8" x14ac:dyDescent="0.25">
      <c r="A37" t="s">
        <v>25</v>
      </c>
      <c r="B37" s="638" t="s">
        <v>18</v>
      </c>
      <c r="C37" s="638" t="s">
        <v>18</v>
      </c>
      <c r="D37" s="638">
        <v>0.5</v>
      </c>
      <c r="E37" s="638">
        <v>0.5</v>
      </c>
      <c r="F37" s="638">
        <v>0.5</v>
      </c>
      <c r="G37" s="638">
        <v>1.1000000000000001</v>
      </c>
      <c r="H37" s="638">
        <v>1.1000000000000001</v>
      </c>
    </row>
    <row r="38" spans="1:8" x14ac:dyDescent="0.25">
      <c r="A38" t="s">
        <v>26</v>
      </c>
      <c r="B38" s="638">
        <v>0.7</v>
      </c>
      <c r="C38" s="638">
        <v>0.9</v>
      </c>
      <c r="D38" s="638">
        <v>1.1000000000000001</v>
      </c>
      <c r="E38" s="638">
        <v>1.6</v>
      </c>
      <c r="F38" s="638">
        <v>2</v>
      </c>
      <c r="G38" s="638">
        <v>2.7</v>
      </c>
      <c r="H38" s="638">
        <v>2.9</v>
      </c>
    </row>
    <row r="39" spans="1:8" x14ac:dyDescent="0.25">
      <c r="A39" t="s">
        <v>27</v>
      </c>
      <c r="B39" s="638" t="s">
        <v>18</v>
      </c>
      <c r="C39" s="638">
        <v>6.7</v>
      </c>
      <c r="D39" s="638">
        <v>6.7</v>
      </c>
      <c r="E39" s="638">
        <v>6.7</v>
      </c>
      <c r="F39" s="638">
        <v>8.9</v>
      </c>
      <c r="G39" s="638">
        <v>8.9</v>
      </c>
      <c r="H39" s="638">
        <v>8.9</v>
      </c>
    </row>
    <row r="40" spans="1:8" x14ac:dyDescent="0.25">
      <c r="A40" t="s">
        <v>28</v>
      </c>
      <c r="B40" s="638" t="s">
        <v>18</v>
      </c>
      <c r="C40" s="638" t="s">
        <v>18</v>
      </c>
      <c r="D40" s="638" t="s">
        <v>18</v>
      </c>
      <c r="E40" s="638" t="s">
        <v>18</v>
      </c>
      <c r="F40" s="638" t="s">
        <v>18</v>
      </c>
      <c r="G40" s="638" t="s">
        <v>18</v>
      </c>
      <c r="H40" s="638" t="s">
        <v>18</v>
      </c>
    </row>
    <row r="41" spans="1:8" x14ac:dyDescent="0.25">
      <c r="A41" t="s">
        <v>29</v>
      </c>
      <c r="B41" s="638" t="s">
        <v>18</v>
      </c>
      <c r="C41" s="638">
        <v>0.5</v>
      </c>
      <c r="D41" s="638">
        <v>0.5</v>
      </c>
      <c r="E41" s="638">
        <v>0.5</v>
      </c>
      <c r="F41" s="638">
        <v>0.5</v>
      </c>
      <c r="G41" s="638">
        <v>1.1000000000000001</v>
      </c>
      <c r="H41" s="638">
        <v>1.6</v>
      </c>
    </row>
    <row r="42" spans="1:8" x14ac:dyDescent="0.25">
      <c r="A42" t="s">
        <v>30</v>
      </c>
      <c r="B42" s="638" t="s">
        <v>18</v>
      </c>
      <c r="C42" s="638" t="s">
        <v>18</v>
      </c>
      <c r="D42" s="638" t="s">
        <v>18</v>
      </c>
      <c r="E42" s="638" t="s">
        <v>18</v>
      </c>
      <c r="F42" s="638" t="s">
        <v>18</v>
      </c>
      <c r="G42" s="638" t="s">
        <v>18</v>
      </c>
      <c r="H42" s="638" t="s">
        <v>18</v>
      </c>
    </row>
    <row r="43" spans="1:8" x14ac:dyDescent="0.25">
      <c r="A43" t="s">
        <v>31</v>
      </c>
      <c r="B43" s="638" t="s">
        <v>18</v>
      </c>
      <c r="C43" s="638">
        <v>0.8</v>
      </c>
      <c r="D43" s="638">
        <v>0.8</v>
      </c>
      <c r="E43" s="638">
        <v>0.8</v>
      </c>
      <c r="F43" s="638">
        <v>0.9</v>
      </c>
      <c r="G43" s="638">
        <v>1.3</v>
      </c>
      <c r="H43" s="638">
        <v>1.3</v>
      </c>
    </row>
    <row r="44" spans="1:8" x14ac:dyDescent="0.25">
      <c r="A44" t="s">
        <v>32</v>
      </c>
      <c r="B44" s="638">
        <v>0.8</v>
      </c>
      <c r="C44" s="638">
        <v>1.9</v>
      </c>
      <c r="D44" s="638">
        <v>1.9</v>
      </c>
      <c r="E44" s="638">
        <v>2.2999999999999998</v>
      </c>
      <c r="F44" s="638">
        <v>2.2999999999999998</v>
      </c>
      <c r="G44" s="638">
        <v>2.2999999999999998</v>
      </c>
      <c r="H44" s="638">
        <v>3</v>
      </c>
    </row>
    <row r="45" spans="1:8" x14ac:dyDescent="0.25">
      <c r="A45" t="s">
        <v>33</v>
      </c>
      <c r="B45" s="638" t="s">
        <v>18</v>
      </c>
      <c r="C45" s="638" t="s">
        <v>18</v>
      </c>
      <c r="D45" s="638" t="s">
        <v>18</v>
      </c>
      <c r="E45" s="638">
        <v>2.2999999999999998</v>
      </c>
      <c r="F45" s="638">
        <v>2.2999999999999998</v>
      </c>
      <c r="G45" s="638">
        <v>2.2999999999999998</v>
      </c>
      <c r="H45" s="638">
        <v>2.2999999999999998</v>
      </c>
    </row>
    <row r="46" spans="1:8" x14ac:dyDescent="0.25">
      <c r="A46" t="s">
        <v>34</v>
      </c>
      <c r="B46" s="638" t="s">
        <v>18</v>
      </c>
      <c r="C46" s="638" t="s">
        <v>18</v>
      </c>
      <c r="D46" s="638" t="s">
        <v>18</v>
      </c>
      <c r="E46" s="638" t="s">
        <v>18</v>
      </c>
      <c r="F46" s="638" t="s">
        <v>18</v>
      </c>
      <c r="G46" s="638" t="s">
        <v>18</v>
      </c>
      <c r="H46" s="638" t="s">
        <v>18</v>
      </c>
    </row>
    <row r="47" spans="1:8" x14ac:dyDescent="0.25">
      <c r="A47" t="s">
        <v>35</v>
      </c>
      <c r="B47" s="638">
        <v>0.2</v>
      </c>
      <c r="C47" s="638">
        <v>0.3</v>
      </c>
      <c r="D47" s="638">
        <v>0.5</v>
      </c>
      <c r="E47" s="638">
        <v>0.6</v>
      </c>
      <c r="F47" s="638">
        <v>0.8</v>
      </c>
      <c r="G47" s="638">
        <v>1</v>
      </c>
      <c r="H47" s="638">
        <v>1.1000000000000001</v>
      </c>
    </row>
    <row r="48" spans="1:8" x14ac:dyDescent="0.25">
      <c r="A48" t="s">
        <v>36</v>
      </c>
      <c r="B48" s="638">
        <v>0.5</v>
      </c>
      <c r="C48" s="638">
        <v>1</v>
      </c>
      <c r="D48" s="638">
        <v>1</v>
      </c>
      <c r="E48" s="638">
        <v>1</v>
      </c>
      <c r="F48" s="638">
        <v>1</v>
      </c>
      <c r="G48" s="638">
        <v>1</v>
      </c>
      <c r="H48" s="638">
        <v>1.6</v>
      </c>
    </row>
    <row r="49" spans="1:8" x14ac:dyDescent="0.25">
      <c r="A49" t="s">
        <v>37</v>
      </c>
      <c r="B49" s="638" t="s">
        <v>18</v>
      </c>
      <c r="C49" s="638" t="s">
        <v>18</v>
      </c>
      <c r="D49" s="638" t="s">
        <v>18</v>
      </c>
      <c r="E49" s="638" t="s">
        <v>18</v>
      </c>
      <c r="F49" s="638" t="s">
        <v>18</v>
      </c>
      <c r="G49" s="638" t="s">
        <v>18</v>
      </c>
      <c r="H49" s="638" t="s">
        <v>18</v>
      </c>
    </row>
    <row r="50" spans="1:8" x14ac:dyDescent="0.25">
      <c r="A50" t="s">
        <v>38</v>
      </c>
      <c r="B50" s="638" t="s">
        <v>18</v>
      </c>
      <c r="C50" s="638" t="s">
        <v>18</v>
      </c>
      <c r="D50" s="638" t="s">
        <v>18</v>
      </c>
      <c r="E50" s="638" t="s">
        <v>18</v>
      </c>
      <c r="F50" s="638" t="s">
        <v>18</v>
      </c>
      <c r="G50" s="638" t="s">
        <v>18</v>
      </c>
      <c r="H50" s="638">
        <v>4.8</v>
      </c>
    </row>
    <row r="51" spans="1:8" x14ac:dyDescent="0.25">
      <c r="A51" t="s">
        <v>39</v>
      </c>
      <c r="B51" s="638">
        <v>0.7</v>
      </c>
      <c r="C51" s="638">
        <v>3.5</v>
      </c>
      <c r="D51" s="638">
        <v>3.5</v>
      </c>
      <c r="E51" s="638">
        <v>3.5</v>
      </c>
      <c r="F51" s="638">
        <v>3.5</v>
      </c>
      <c r="G51" s="638">
        <v>4.9000000000000004</v>
      </c>
      <c r="H51" s="638">
        <v>4.9000000000000004</v>
      </c>
    </row>
    <row r="52" spans="1:8" x14ac:dyDescent="0.25">
      <c r="A52" t="s">
        <v>40</v>
      </c>
      <c r="B52" s="638" t="s">
        <v>18</v>
      </c>
      <c r="C52" s="638" t="s">
        <v>18</v>
      </c>
      <c r="D52" s="638">
        <v>0.3</v>
      </c>
      <c r="E52" s="638">
        <v>0.3</v>
      </c>
      <c r="F52" s="638">
        <v>0.3</v>
      </c>
      <c r="G52" s="638">
        <v>1</v>
      </c>
      <c r="H52" s="638">
        <v>1</v>
      </c>
    </row>
    <row r="53" spans="1:8" x14ac:dyDescent="0.25">
      <c r="A53" t="s">
        <v>41</v>
      </c>
      <c r="B53" s="638" t="s">
        <v>18</v>
      </c>
      <c r="C53" s="638" t="s">
        <v>18</v>
      </c>
      <c r="D53" s="638" t="s">
        <v>18</v>
      </c>
      <c r="E53" s="638" t="s">
        <v>18</v>
      </c>
      <c r="F53" s="638" t="s">
        <v>18</v>
      </c>
      <c r="G53" s="638" t="s">
        <v>18</v>
      </c>
      <c r="H53" s="638" t="s">
        <v>18</v>
      </c>
    </row>
    <row r="54" spans="1:8" x14ac:dyDescent="0.25">
      <c r="A54" t="s">
        <v>42</v>
      </c>
      <c r="B54" s="638" t="s">
        <v>18</v>
      </c>
      <c r="C54" s="638" t="s">
        <v>18</v>
      </c>
      <c r="D54" s="638" t="s">
        <v>18</v>
      </c>
      <c r="E54" s="638" t="s">
        <v>18</v>
      </c>
      <c r="F54" s="638" t="s">
        <v>18</v>
      </c>
      <c r="G54" s="638" t="s">
        <v>18</v>
      </c>
      <c r="H54" s="638" t="s">
        <v>18</v>
      </c>
    </row>
    <row r="55" spans="1:8" x14ac:dyDescent="0.25">
      <c r="A55" t="s">
        <v>43</v>
      </c>
      <c r="B55" s="638" t="s">
        <v>18</v>
      </c>
      <c r="C55" s="638" t="s">
        <v>18</v>
      </c>
      <c r="D55" s="638" t="s">
        <v>18</v>
      </c>
      <c r="E55" s="638" t="s">
        <v>18</v>
      </c>
      <c r="F55" s="638" t="s">
        <v>18</v>
      </c>
      <c r="G55" s="638" t="s">
        <v>18</v>
      </c>
      <c r="H55" s="638">
        <v>0.6</v>
      </c>
    </row>
    <row r="56" spans="1:8" x14ac:dyDescent="0.25">
      <c r="A56" t="s">
        <v>44</v>
      </c>
      <c r="B56" s="638">
        <v>1.6</v>
      </c>
      <c r="C56" s="638">
        <v>1.6</v>
      </c>
      <c r="D56" s="638">
        <v>1.6</v>
      </c>
      <c r="E56" s="638">
        <v>1.6</v>
      </c>
      <c r="F56" s="638">
        <v>1.6</v>
      </c>
      <c r="G56" s="638">
        <v>1.6</v>
      </c>
      <c r="H56" s="638">
        <v>1.6</v>
      </c>
    </row>
    <row r="57" spans="1:8" x14ac:dyDescent="0.25">
      <c r="A57" t="s">
        <v>45</v>
      </c>
      <c r="B57" s="638" t="s">
        <v>18</v>
      </c>
      <c r="C57" s="638" t="s">
        <v>18</v>
      </c>
      <c r="D57" s="638" t="s">
        <v>18</v>
      </c>
      <c r="E57" s="638" t="s">
        <v>18</v>
      </c>
      <c r="F57" s="638" t="s">
        <v>18</v>
      </c>
      <c r="G57" s="638" t="s">
        <v>18</v>
      </c>
      <c r="H57" s="638">
        <v>2.1</v>
      </c>
    </row>
    <row r="58" spans="1:8" x14ac:dyDescent="0.25">
      <c r="A58" t="s">
        <v>46</v>
      </c>
      <c r="B58" s="638">
        <v>0.1</v>
      </c>
      <c r="C58" s="638">
        <v>0.5</v>
      </c>
      <c r="D58" s="638">
        <v>0.5</v>
      </c>
      <c r="E58" s="638">
        <v>0.5</v>
      </c>
      <c r="F58" s="638">
        <v>0.8</v>
      </c>
      <c r="G58" s="638">
        <v>1</v>
      </c>
      <c r="H58" s="638">
        <v>1.4</v>
      </c>
    </row>
    <row r="59" spans="1:8" x14ac:dyDescent="0.25">
      <c r="A59" t="s">
        <v>47</v>
      </c>
      <c r="B59" s="638" t="s">
        <v>18</v>
      </c>
      <c r="C59" s="638">
        <v>0.4</v>
      </c>
      <c r="D59" s="638">
        <v>0.4</v>
      </c>
      <c r="E59" s="638">
        <v>0.4</v>
      </c>
      <c r="F59" s="638">
        <v>0.9</v>
      </c>
      <c r="G59" s="638">
        <v>1.3</v>
      </c>
      <c r="H59" s="638">
        <v>1.7</v>
      </c>
    </row>
    <row r="60" spans="1:8" x14ac:dyDescent="0.25">
      <c r="A60" t="s">
        <v>48</v>
      </c>
      <c r="B60" s="638" t="s">
        <v>18</v>
      </c>
      <c r="C60" s="638" t="s">
        <v>18</v>
      </c>
      <c r="D60" s="638" t="s">
        <v>18</v>
      </c>
      <c r="E60" s="638" t="s">
        <v>18</v>
      </c>
      <c r="F60" s="638" t="s">
        <v>18</v>
      </c>
      <c r="G60" s="638" t="s">
        <v>18</v>
      </c>
      <c r="H60" s="638" t="s">
        <v>18</v>
      </c>
    </row>
    <row r="61" spans="1:8" x14ac:dyDescent="0.25">
      <c r="A61" t="s">
        <v>49</v>
      </c>
      <c r="B61" s="638">
        <v>0.4</v>
      </c>
      <c r="C61" s="638">
        <v>0.6</v>
      </c>
      <c r="D61" s="638">
        <v>1</v>
      </c>
      <c r="E61" s="638">
        <v>1.2</v>
      </c>
      <c r="F61" s="638">
        <v>1.3</v>
      </c>
      <c r="G61" s="638">
        <v>1.6</v>
      </c>
      <c r="H61" s="638">
        <v>1.9</v>
      </c>
    </row>
    <row r="62" spans="1:8" x14ac:dyDescent="0.25">
      <c r="A62" t="s">
        <v>50</v>
      </c>
      <c r="B62" s="638">
        <v>0.1</v>
      </c>
      <c r="C62" s="638">
        <v>0.3</v>
      </c>
      <c r="D62" s="638">
        <v>0.5</v>
      </c>
      <c r="E62" s="638">
        <v>0.5</v>
      </c>
      <c r="F62" s="638">
        <v>0.7</v>
      </c>
      <c r="G62" s="638">
        <v>1.2</v>
      </c>
      <c r="H62" s="638">
        <v>1.6</v>
      </c>
    </row>
    <row r="63" spans="1:8" x14ac:dyDescent="0.25">
      <c r="A63" t="s">
        <v>51</v>
      </c>
      <c r="B63" s="638" t="s">
        <v>18</v>
      </c>
      <c r="C63" s="638" t="s">
        <v>18</v>
      </c>
      <c r="D63" s="638" t="s">
        <v>18</v>
      </c>
      <c r="E63" s="638" t="s">
        <v>18</v>
      </c>
      <c r="F63" s="638" t="s">
        <v>18</v>
      </c>
      <c r="G63" s="638" t="s">
        <v>18</v>
      </c>
      <c r="H63" s="638" t="s">
        <v>18</v>
      </c>
    </row>
    <row r="64" spans="1:8" x14ac:dyDescent="0.25">
      <c r="A64" t="s">
        <v>52</v>
      </c>
      <c r="B64" s="638">
        <v>0.6</v>
      </c>
      <c r="C64" s="638">
        <v>0.7</v>
      </c>
      <c r="D64" s="638">
        <v>0.8</v>
      </c>
      <c r="E64" s="638">
        <v>0.8</v>
      </c>
      <c r="F64" s="638">
        <v>1.2</v>
      </c>
      <c r="G64" s="638">
        <v>1.6</v>
      </c>
      <c r="H64" s="638">
        <v>1.9</v>
      </c>
    </row>
    <row r="65" spans="1:8" x14ac:dyDescent="0.25">
      <c r="A65" t="s">
        <v>53</v>
      </c>
      <c r="B65" s="638">
        <v>0.7</v>
      </c>
      <c r="C65" s="638">
        <v>1</v>
      </c>
      <c r="D65" s="638">
        <v>1.2</v>
      </c>
      <c r="E65" s="638">
        <v>1.4</v>
      </c>
      <c r="F65" s="638">
        <v>1.4</v>
      </c>
      <c r="G65" s="638">
        <v>1.6</v>
      </c>
      <c r="H65" s="638">
        <v>1.8</v>
      </c>
    </row>
    <row r="66" spans="1:8" x14ac:dyDescent="0.25">
      <c r="A66" t="s">
        <v>54</v>
      </c>
      <c r="B66" s="638">
        <v>0.3</v>
      </c>
      <c r="C66" s="638">
        <v>1.9</v>
      </c>
      <c r="D66" s="638">
        <v>2.5</v>
      </c>
      <c r="E66" s="638">
        <v>2.5</v>
      </c>
      <c r="F66" s="638">
        <v>2.8</v>
      </c>
      <c r="G66" s="638">
        <v>2.8</v>
      </c>
      <c r="H66" s="638">
        <v>3.1</v>
      </c>
    </row>
    <row r="67" spans="1:8" x14ac:dyDescent="0.25">
      <c r="A67" t="s">
        <v>55</v>
      </c>
      <c r="B67" s="638" t="s">
        <v>18</v>
      </c>
      <c r="C67" s="638" t="s">
        <v>18</v>
      </c>
      <c r="D67" s="638">
        <v>0.2</v>
      </c>
      <c r="E67" s="638">
        <v>0.2</v>
      </c>
      <c r="F67" s="638">
        <v>0.4</v>
      </c>
      <c r="G67" s="638">
        <v>0.6</v>
      </c>
      <c r="H67" s="638">
        <v>1.4</v>
      </c>
    </row>
    <row r="68" spans="1:8" x14ac:dyDescent="0.25">
      <c r="A68" t="s">
        <v>56</v>
      </c>
      <c r="B68" s="638" t="s">
        <v>18</v>
      </c>
      <c r="C68" s="638">
        <v>0.5</v>
      </c>
      <c r="D68" s="638">
        <v>0.5</v>
      </c>
      <c r="E68" s="638">
        <v>0.5</v>
      </c>
      <c r="F68" s="638">
        <v>0.5</v>
      </c>
      <c r="G68" s="638">
        <v>2</v>
      </c>
      <c r="H68" s="638">
        <v>2.5</v>
      </c>
    </row>
    <row r="69" spans="1:8" x14ac:dyDescent="0.25">
      <c r="A69" t="s">
        <v>57</v>
      </c>
      <c r="B69" s="638">
        <v>1.1000000000000001</v>
      </c>
      <c r="C69" s="638">
        <v>1.1000000000000001</v>
      </c>
      <c r="D69" s="638">
        <v>1.1000000000000001</v>
      </c>
      <c r="E69" s="638">
        <v>1.1000000000000001</v>
      </c>
      <c r="F69" s="638">
        <v>1.1000000000000001</v>
      </c>
      <c r="G69" s="638">
        <v>2.2999999999999998</v>
      </c>
      <c r="H69" s="638">
        <v>2.8</v>
      </c>
    </row>
    <row r="70" spans="1:8" x14ac:dyDescent="0.25">
      <c r="A70" t="s">
        <v>58</v>
      </c>
      <c r="B70" s="638">
        <v>0.8</v>
      </c>
      <c r="C70" s="638">
        <v>1.2</v>
      </c>
      <c r="D70" s="638">
        <v>1.2</v>
      </c>
      <c r="E70" s="638">
        <v>1.2</v>
      </c>
      <c r="F70" s="638">
        <v>1.6</v>
      </c>
      <c r="G70" s="638">
        <v>2.4</v>
      </c>
      <c r="H70" s="638">
        <v>2.4</v>
      </c>
    </row>
    <row r="71" spans="1:8" x14ac:dyDescent="0.25">
      <c r="A71" t="s">
        <v>59</v>
      </c>
      <c r="B71" s="638">
        <v>1.5</v>
      </c>
      <c r="C71" s="638">
        <v>2.2000000000000002</v>
      </c>
      <c r="D71" s="638">
        <v>2.7</v>
      </c>
      <c r="E71" s="638">
        <v>2.9</v>
      </c>
      <c r="F71" s="638">
        <v>3.1</v>
      </c>
      <c r="G71" s="638">
        <v>3.5</v>
      </c>
      <c r="H71" s="638">
        <v>3.5</v>
      </c>
    </row>
    <row r="72" spans="1:8" x14ac:dyDescent="0.25">
      <c r="A72" t="s">
        <v>60</v>
      </c>
      <c r="B72" s="638" t="s">
        <v>18</v>
      </c>
      <c r="C72" s="638" t="s">
        <v>18</v>
      </c>
      <c r="D72" s="638" t="s">
        <v>18</v>
      </c>
      <c r="E72" s="638">
        <v>1.4</v>
      </c>
      <c r="F72" s="638">
        <v>1.4</v>
      </c>
      <c r="G72" s="638">
        <v>2.1</v>
      </c>
      <c r="H72" s="638">
        <v>2.1</v>
      </c>
    </row>
    <row r="73" spans="1:8" x14ac:dyDescent="0.25">
      <c r="A73" t="s">
        <v>61</v>
      </c>
      <c r="B73" s="638">
        <v>0.4</v>
      </c>
      <c r="C73" s="638">
        <v>0.4</v>
      </c>
      <c r="D73" s="638">
        <v>0.4</v>
      </c>
      <c r="E73" s="638">
        <v>0.4</v>
      </c>
      <c r="F73" s="638">
        <v>0.4</v>
      </c>
      <c r="G73" s="638">
        <v>0.4</v>
      </c>
      <c r="H73" s="638">
        <v>0.8</v>
      </c>
    </row>
    <row r="74" spans="1:8" x14ac:dyDescent="0.25">
      <c r="A74" t="s">
        <v>62</v>
      </c>
      <c r="B74" s="638" t="s">
        <v>18</v>
      </c>
      <c r="C74" s="638" t="s">
        <v>18</v>
      </c>
      <c r="D74" s="638" t="s">
        <v>18</v>
      </c>
      <c r="E74" s="638" t="s">
        <v>18</v>
      </c>
      <c r="F74" s="638" t="s">
        <v>18</v>
      </c>
      <c r="G74" s="638" t="s">
        <v>18</v>
      </c>
      <c r="H74" s="638" t="s">
        <v>18</v>
      </c>
    </row>
    <row r="75" spans="1:8" x14ac:dyDescent="0.25">
      <c r="A75" t="s">
        <v>63</v>
      </c>
      <c r="B75" s="638" t="s">
        <v>18</v>
      </c>
      <c r="C75" s="638" t="s">
        <v>18</v>
      </c>
      <c r="D75" s="638" t="s">
        <v>18</v>
      </c>
      <c r="E75" s="638" t="s">
        <v>18</v>
      </c>
      <c r="F75" s="638" t="s">
        <v>18</v>
      </c>
      <c r="G75" s="638" t="s">
        <v>18</v>
      </c>
      <c r="H75" s="638" t="s">
        <v>18</v>
      </c>
    </row>
    <row r="76" spans="1:8" x14ac:dyDescent="0.25">
      <c r="A76" t="s">
        <v>64</v>
      </c>
      <c r="B76" s="638" t="s">
        <v>18</v>
      </c>
      <c r="C76" s="638">
        <v>1.5</v>
      </c>
      <c r="D76" s="638">
        <v>1.5</v>
      </c>
      <c r="E76" s="638">
        <v>2</v>
      </c>
      <c r="F76" s="638">
        <v>2</v>
      </c>
      <c r="G76" s="638">
        <v>2.9</v>
      </c>
      <c r="H76" s="638">
        <v>2.9</v>
      </c>
    </row>
    <row r="77" spans="1:8" x14ac:dyDescent="0.25">
      <c r="A77" t="s">
        <v>65</v>
      </c>
      <c r="B77" s="638" t="s">
        <v>18</v>
      </c>
      <c r="C77" s="638">
        <v>0.4</v>
      </c>
      <c r="D77" s="638">
        <v>0.4</v>
      </c>
      <c r="E77" s="638">
        <v>0.4</v>
      </c>
      <c r="F77" s="638">
        <v>0.4</v>
      </c>
      <c r="G77" s="638">
        <v>1.3</v>
      </c>
      <c r="H77" s="638">
        <v>1.3</v>
      </c>
    </row>
    <row r="78" spans="1:8" x14ac:dyDescent="0.25">
      <c r="A78" t="s">
        <v>66</v>
      </c>
      <c r="B78" s="638">
        <v>0.3</v>
      </c>
      <c r="C78" s="638">
        <v>1</v>
      </c>
      <c r="D78" s="638">
        <v>1</v>
      </c>
      <c r="E78" s="638">
        <v>1.7</v>
      </c>
      <c r="F78" s="638">
        <v>1.7</v>
      </c>
      <c r="G78" s="638">
        <v>2</v>
      </c>
      <c r="H78" s="638">
        <v>2.4</v>
      </c>
    </row>
    <row r="79" spans="1:8" x14ac:dyDescent="0.25">
      <c r="A79" t="s">
        <v>67</v>
      </c>
      <c r="B79" s="638" t="s">
        <v>18</v>
      </c>
      <c r="C79" s="638" t="s">
        <v>18</v>
      </c>
      <c r="D79" s="638" t="s">
        <v>18</v>
      </c>
      <c r="E79" s="638" t="s">
        <v>18</v>
      </c>
      <c r="F79" s="638" t="s">
        <v>18</v>
      </c>
      <c r="G79" s="638" t="s">
        <v>18</v>
      </c>
      <c r="H79" s="638" t="s">
        <v>18</v>
      </c>
    </row>
    <row r="80" spans="1:8" x14ac:dyDescent="0.25">
      <c r="A80" t="s">
        <v>68</v>
      </c>
      <c r="B80" s="638" t="s">
        <v>18</v>
      </c>
      <c r="C80" s="638">
        <v>0.7</v>
      </c>
      <c r="D80" s="638">
        <v>0.7</v>
      </c>
      <c r="E80" s="638">
        <v>0.7</v>
      </c>
      <c r="F80" s="638">
        <v>0.7</v>
      </c>
      <c r="G80" s="638">
        <v>1.4</v>
      </c>
      <c r="H80" s="638">
        <v>2.9</v>
      </c>
    </row>
    <row r="81" spans="1:8" x14ac:dyDescent="0.25">
      <c r="A81" t="s">
        <v>69</v>
      </c>
      <c r="B81" s="638" t="s">
        <v>18</v>
      </c>
      <c r="C81" s="638" t="s">
        <v>18</v>
      </c>
      <c r="D81" s="638" t="s">
        <v>18</v>
      </c>
      <c r="E81" s="638" t="s">
        <v>18</v>
      </c>
      <c r="F81" s="638" t="s">
        <v>18</v>
      </c>
      <c r="G81" s="638" t="s">
        <v>18</v>
      </c>
      <c r="H81" s="638" t="s">
        <v>18</v>
      </c>
    </row>
    <row r="82" spans="1:8" x14ac:dyDescent="0.25">
      <c r="A82" t="s">
        <v>70</v>
      </c>
      <c r="B82" s="638">
        <v>0.2</v>
      </c>
      <c r="C82" s="638">
        <v>0.2</v>
      </c>
      <c r="D82" s="638">
        <v>0.6</v>
      </c>
      <c r="E82" s="638">
        <v>0.6</v>
      </c>
      <c r="F82" s="638">
        <v>1.2</v>
      </c>
      <c r="G82" s="638">
        <v>1.4</v>
      </c>
      <c r="H82" s="638">
        <v>1.4</v>
      </c>
    </row>
    <row r="83" spans="1:8" x14ac:dyDescent="0.25">
      <c r="A83" t="s">
        <v>71</v>
      </c>
      <c r="B83" s="638" t="s">
        <v>18</v>
      </c>
      <c r="C83" s="638" t="s">
        <v>18</v>
      </c>
      <c r="D83" s="638" t="s">
        <v>18</v>
      </c>
      <c r="E83" s="638" t="s">
        <v>18</v>
      </c>
      <c r="F83" s="638" t="s">
        <v>18</v>
      </c>
      <c r="G83" s="638" t="s">
        <v>18</v>
      </c>
      <c r="H83" s="638" t="s">
        <v>18</v>
      </c>
    </row>
    <row r="84" spans="1:8" x14ac:dyDescent="0.25">
      <c r="A84" t="s">
        <v>72</v>
      </c>
      <c r="B84" s="638" t="s">
        <v>18</v>
      </c>
      <c r="C84" s="638" t="s">
        <v>18</v>
      </c>
      <c r="D84" s="638">
        <v>0.4</v>
      </c>
      <c r="E84" s="638">
        <v>0.4</v>
      </c>
      <c r="F84" s="638">
        <v>0.6</v>
      </c>
      <c r="G84" s="638">
        <v>1.2</v>
      </c>
      <c r="H84" s="638">
        <v>1.3</v>
      </c>
    </row>
    <row r="85" spans="1:8" x14ac:dyDescent="0.25">
      <c r="A85" t="s">
        <v>73</v>
      </c>
      <c r="B85" s="638" t="s">
        <v>18</v>
      </c>
      <c r="C85" s="638" t="s">
        <v>18</v>
      </c>
      <c r="D85" s="638">
        <v>0.7</v>
      </c>
      <c r="E85" s="638">
        <v>1.5</v>
      </c>
      <c r="F85" s="638">
        <v>1.5</v>
      </c>
      <c r="G85" s="638">
        <v>2.2000000000000002</v>
      </c>
      <c r="H85" s="638">
        <v>2.2000000000000002</v>
      </c>
    </row>
    <row r="86" spans="1:8" x14ac:dyDescent="0.25">
      <c r="A86" t="s">
        <v>74</v>
      </c>
      <c r="B86" s="638" t="s">
        <v>18</v>
      </c>
      <c r="C86" s="638" t="s">
        <v>18</v>
      </c>
      <c r="D86" s="638" t="s">
        <v>18</v>
      </c>
      <c r="E86" s="638" t="s">
        <v>18</v>
      </c>
      <c r="F86" s="638" t="s">
        <v>18</v>
      </c>
      <c r="G86" s="638" t="s">
        <v>18</v>
      </c>
      <c r="H86" s="638">
        <v>2.2999999999999998</v>
      </c>
    </row>
    <row r="87" spans="1:8" x14ac:dyDescent="0.25">
      <c r="A87" t="s">
        <v>182</v>
      </c>
      <c r="B87" s="638" t="s">
        <v>18</v>
      </c>
      <c r="C87" s="638" t="s">
        <v>18</v>
      </c>
      <c r="D87" s="638" t="s">
        <v>18</v>
      </c>
      <c r="E87" s="638" t="s">
        <v>18</v>
      </c>
      <c r="F87" s="638" t="s">
        <v>18</v>
      </c>
      <c r="G87" s="638" t="s">
        <v>18</v>
      </c>
      <c r="H87" s="638" t="s">
        <v>18</v>
      </c>
    </row>
    <row r="89" spans="1:8" x14ac:dyDescent="0.25">
      <c r="A89" t="s">
        <v>2004</v>
      </c>
    </row>
    <row r="91" spans="1:8" x14ac:dyDescent="0.25">
      <c r="A91" t="s">
        <v>2011</v>
      </c>
    </row>
    <row r="103" spans="1:1" x14ac:dyDescent="0.25">
      <c r="A103" t="s">
        <v>2000</v>
      </c>
    </row>
    <row r="105" spans="1:1" x14ac:dyDescent="0.25">
      <c r="A105" s="636">
        <v>42610.590497685182</v>
      </c>
    </row>
  </sheetData>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296" bestFit="1" customWidth="1"/>
    <col min="3" max="3" width="8.08984375" style="296" customWidth="1"/>
    <col min="4" max="8" width="9.08984375" style="296" bestFit="1" customWidth="1"/>
    <col min="9" max="78" width="8.7265625" style="296"/>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1908</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1905</v>
      </c>
    </row>
    <row r="24" spans="1:8" x14ac:dyDescent="0.25">
      <c r="B24" s="296" t="s">
        <v>1889</v>
      </c>
    </row>
    <row r="25" spans="1:8" x14ac:dyDescent="0.25">
      <c r="B25" s="296" t="s">
        <v>1890</v>
      </c>
      <c r="C25" s="296" t="s">
        <v>1891</v>
      </c>
      <c r="D25" s="296" t="s">
        <v>1892</v>
      </c>
      <c r="E25" s="296" t="s">
        <v>1893</v>
      </c>
      <c r="F25" s="296" t="s">
        <v>1894</v>
      </c>
      <c r="G25" s="296" t="s">
        <v>1895</v>
      </c>
      <c r="H25" s="296" t="s">
        <v>1896</v>
      </c>
    </row>
    <row r="26" spans="1:8" x14ac:dyDescent="0.25">
      <c r="B26" s="296" t="s">
        <v>1798</v>
      </c>
      <c r="C26" s="296" t="s">
        <v>1798</v>
      </c>
      <c r="D26" s="296" t="s">
        <v>1798</v>
      </c>
      <c r="E26" s="296" t="s">
        <v>1798</v>
      </c>
      <c r="F26" s="296" t="s">
        <v>1798</v>
      </c>
      <c r="G26" s="296" t="s">
        <v>1798</v>
      </c>
      <c r="H26" s="296" t="s">
        <v>1798</v>
      </c>
    </row>
    <row r="27" spans="1:8" x14ac:dyDescent="0.25">
      <c r="A27" t="s">
        <v>484</v>
      </c>
    </row>
    <row r="28" spans="1:8" x14ac:dyDescent="0.25">
      <c r="A28" t="s">
        <v>485</v>
      </c>
      <c r="B28" s="296">
        <v>82</v>
      </c>
      <c r="C28" s="296">
        <v>155</v>
      </c>
      <c r="D28" s="296">
        <v>209</v>
      </c>
      <c r="E28" s="296">
        <v>246</v>
      </c>
      <c r="F28" s="296">
        <v>300</v>
      </c>
      <c r="G28" s="296">
        <v>384</v>
      </c>
      <c r="H28" s="296">
        <v>450</v>
      </c>
    </row>
    <row r="29" spans="1:8" x14ac:dyDescent="0.25">
      <c r="A29" t="s">
        <v>486</v>
      </c>
      <c r="B29" s="296">
        <v>3</v>
      </c>
      <c r="C29" s="296">
        <v>3</v>
      </c>
      <c r="D29" s="296">
        <v>5</v>
      </c>
      <c r="E29" s="296">
        <v>6</v>
      </c>
      <c r="F29" s="296">
        <v>6</v>
      </c>
      <c r="G29" s="296">
        <v>9</v>
      </c>
      <c r="H29" s="296">
        <v>12</v>
      </c>
    </row>
    <row r="30" spans="1:8" x14ac:dyDescent="0.25">
      <c r="A30" t="s">
        <v>487</v>
      </c>
      <c r="B30" s="296" t="s">
        <v>18</v>
      </c>
      <c r="C30" s="296" t="s">
        <v>18</v>
      </c>
      <c r="D30" s="296" t="s">
        <v>18</v>
      </c>
      <c r="E30" s="296" t="s">
        <v>18</v>
      </c>
      <c r="F30" s="296" t="s">
        <v>18</v>
      </c>
      <c r="G30" s="296" t="s">
        <v>18</v>
      </c>
      <c r="H30" s="296" t="s">
        <v>18</v>
      </c>
    </row>
    <row r="31" spans="1:8" x14ac:dyDescent="0.25">
      <c r="A31" t="s">
        <v>19</v>
      </c>
      <c r="B31" s="296">
        <v>1</v>
      </c>
      <c r="C31" s="296">
        <v>1</v>
      </c>
      <c r="D31" s="296">
        <v>1</v>
      </c>
      <c r="E31" s="296">
        <v>1</v>
      </c>
      <c r="F31" s="296">
        <v>1</v>
      </c>
      <c r="G31" s="296">
        <v>2</v>
      </c>
      <c r="H31" s="296">
        <v>2</v>
      </c>
    </row>
    <row r="32" spans="1:8" x14ac:dyDescent="0.25">
      <c r="A32" t="s">
        <v>20</v>
      </c>
      <c r="B32" s="296">
        <v>1</v>
      </c>
      <c r="C32" s="296">
        <v>1</v>
      </c>
      <c r="D32" s="296">
        <v>2</v>
      </c>
      <c r="E32" s="296">
        <v>2</v>
      </c>
      <c r="F32" s="296">
        <v>3</v>
      </c>
      <c r="G32" s="296">
        <v>3</v>
      </c>
      <c r="H32" s="296">
        <v>3</v>
      </c>
    </row>
    <row r="33" spans="1:8" x14ac:dyDescent="0.25">
      <c r="A33" t="s">
        <v>21</v>
      </c>
      <c r="B33" s="296" t="s">
        <v>18</v>
      </c>
      <c r="C33" s="296" t="s">
        <v>18</v>
      </c>
      <c r="D33" s="296" t="s">
        <v>18</v>
      </c>
      <c r="E33" s="296" t="s">
        <v>18</v>
      </c>
      <c r="F33" s="296" t="s">
        <v>18</v>
      </c>
      <c r="G33" s="296" t="s">
        <v>18</v>
      </c>
      <c r="H33" s="296">
        <v>1</v>
      </c>
    </row>
    <row r="34" spans="1:8" x14ac:dyDescent="0.25">
      <c r="A34" t="s">
        <v>22</v>
      </c>
      <c r="B34" s="296" t="s">
        <v>18</v>
      </c>
      <c r="C34" s="296" t="s">
        <v>18</v>
      </c>
      <c r="D34" s="296">
        <v>1</v>
      </c>
      <c r="E34" s="296">
        <v>1</v>
      </c>
      <c r="F34" s="296">
        <v>5</v>
      </c>
      <c r="G34" s="296">
        <v>7</v>
      </c>
      <c r="H34" s="296">
        <v>7</v>
      </c>
    </row>
    <row r="35" spans="1:8" x14ac:dyDescent="0.25">
      <c r="A35" t="s">
        <v>23</v>
      </c>
      <c r="B35" s="296" t="s">
        <v>18</v>
      </c>
      <c r="C35" s="296">
        <v>1</v>
      </c>
      <c r="D35" s="296">
        <v>3</v>
      </c>
      <c r="E35" s="296">
        <v>3</v>
      </c>
      <c r="F35" s="296">
        <v>5</v>
      </c>
      <c r="G35" s="296">
        <v>6</v>
      </c>
      <c r="H35" s="296">
        <v>9</v>
      </c>
    </row>
    <row r="36" spans="1:8" x14ac:dyDescent="0.25">
      <c r="A36" t="s">
        <v>24</v>
      </c>
      <c r="B36" s="296" t="s">
        <v>18</v>
      </c>
      <c r="C36" s="296" t="s">
        <v>18</v>
      </c>
      <c r="D36" s="296" t="s">
        <v>18</v>
      </c>
      <c r="E36" s="296" t="s">
        <v>18</v>
      </c>
      <c r="F36" s="296" t="s">
        <v>18</v>
      </c>
      <c r="G36" s="296">
        <v>1</v>
      </c>
      <c r="H36" s="296">
        <v>1</v>
      </c>
    </row>
    <row r="37" spans="1:8" x14ac:dyDescent="0.25">
      <c r="A37" t="s">
        <v>25</v>
      </c>
      <c r="B37" s="296" t="s">
        <v>18</v>
      </c>
      <c r="C37" s="296" t="s">
        <v>18</v>
      </c>
      <c r="D37" s="296">
        <v>1</v>
      </c>
      <c r="E37" s="296">
        <v>1</v>
      </c>
      <c r="F37" s="296">
        <v>1</v>
      </c>
      <c r="G37" s="296">
        <v>2</v>
      </c>
      <c r="H37" s="296">
        <v>2</v>
      </c>
    </row>
    <row r="38" spans="1:8" x14ac:dyDescent="0.25">
      <c r="A38" t="s">
        <v>26</v>
      </c>
      <c r="B38" s="296">
        <v>5</v>
      </c>
      <c r="C38" s="296">
        <v>6</v>
      </c>
      <c r="D38" s="296">
        <v>8</v>
      </c>
      <c r="E38" s="296">
        <v>11</v>
      </c>
      <c r="F38" s="296">
        <v>14</v>
      </c>
      <c r="G38" s="296">
        <v>19</v>
      </c>
      <c r="H38" s="296">
        <v>20</v>
      </c>
    </row>
    <row r="39" spans="1:8" x14ac:dyDescent="0.25">
      <c r="A39" t="s">
        <v>27</v>
      </c>
      <c r="B39" s="296" t="s">
        <v>18</v>
      </c>
      <c r="C39" s="296">
        <v>3</v>
      </c>
      <c r="D39" s="296">
        <v>3</v>
      </c>
      <c r="E39" s="296">
        <v>3</v>
      </c>
      <c r="F39" s="296">
        <v>4</v>
      </c>
      <c r="G39" s="296">
        <v>4</v>
      </c>
      <c r="H39" s="296">
        <v>4</v>
      </c>
    </row>
    <row r="40" spans="1:8" x14ac:dyDescent="0.25">
      <c r="A40" t="s">
        <v>28</v>
      </c>
      <c r="B40" s="296" t="s">
        <v>18</v>
      </c>
      <c r="C40" s="296" t="s">
        <v>18</v>
      </c>
      <c r="D40" s="296" t="s">
        <v>18</v>
      </c>
      <c r="E40" s="296" t="s">
        <v>18</v>
      </c>
      <c r="F40" s="296" t="s">
        <v>18</v>
      </c>
      <c r="G40" s="296" t="s">
        <v>18</v>
      </c>
      <c r="H40" s="296" t="s">
        <v>18</v>
      </c>
    </row>
    <row r="41" spans="1:8" x14ac:dyDescent="0.25">
      <c r="A41" t="s">
        <v>29</v>
      </c>
      <c r="B41" s="296" t="s">
        <v>18</v>
      </c>
      <c r="C41" s="296">
        <v>1</v>
      </c>
      <c r="D41" s="296">
        <v>1</v>
      </c>
      <c r="E41" s="296">
        <v>1</v>
      </c>
      <c r="F41" s="296">
        <v>1</v>
      </c>
      <c r="G41" s="296">
        <v>2</v>
      </c>
      <c r="H41" s="296">
        <v>3</v>
      </c>
    </row>
    <row r="42" spans="1:8" x14ac:dyDescent="0.25">
      <c r="A42" t="s">
        <v>30</v>
      </c>
      <c r="B42" s="296" t="s">
        <v>18</v>
      </c>
      <c r="C42" s="296" t="s">
        <v>18</v>
      </c>
      <c r="D42" s="296" t="s">
        <v>18</v>
      </c>
      <c r="E42" s="296" t="s">
        <v>18</v>
      </c>
      <c r="F42" s="296" t="s">
        <v>18</v>
      </c>
      <c r="G42" s="296" t="s">
        <v>18</v>
      </c>
      <c r="H42" s="296" t="s">
        <v>18</v>
      </c>
    </row>
    <row r="43" spans="1:8" x14ac:dyDescent="0.25">
      <c r="A43" t="s">
        <v>31</v>
      </c>
      <c r="B43" s="296" t="s">
        <v>18</v>
      </c>
      <c r="C43" s="296">
        <v>5</v>
      </c>
      <c r="D43" s="296">
        <v>5</v>
      </c>
      <c r="E43" s="296">
        <v>5</v>
      </c>
      <c r="F43" s="296">
        <v>6</v>
      </c>
      <c r="G43" s="296">
        <v>8</v>
      </c>
      <c r="H43" s="296">
        <v>8</v>
      </c>
    </row>
    <row r="44" spans="1:8" x14ac:dyDescent="0.25">
      <c r="A44" t="s">
        <v>32</v>
      </c>
      <c r="B44" s="296">
        <v>2</v>
      </c>
      <c r="C44" s="296">
        <v>5</v>
      </c>
      <c r="D44" s="296">
        <v>5</v>
      </c>
      <c r="E44" s="296">
        <v>6</v>
      </c>
      <c r="F44" s="296">
        <v>6</v>
      </c>
      <c r="G44" s="296">
        <v>6</v>
      </c>
      <c r="H44" s="296">
        <v>8</v>
      </c>
    </row>
    <row r="45" spans="1:8" x14ac:dyDescent="0.25">
      <c r="A45" t="s">
        <v>33</v>
      </c>
      <c r="B45" s="296" t="s">
        <v>18</v>
      </c>
      <c r="C45" s="296" t="s">
        <v>18</v>
      </c>
      <c r="D45" s="296" t="s">
        <v>18</v>
      </c>
      <c r="E45" s="296">
        <v>1</v>
      </c>
      <c r="F45" s="296">
        <v>1</v>
      </c>
      <c r="G45" s="296">
        <v>1</v>
      </c>
      <c r="H45" s="296">
        <v>1</v>
      </c>
    </row>
    <row r="46" spans="1:8" x14ac:dyDescent="0.25">
      <c r="A46" t="s">
        <v>34</v>
      </c>
      <c r="B46" s="296" t="s">
        <v>18</v>
      </c>
      <c r="C46" s="296" t="s">
        <v>18</v>
      </c>
      <c r="D46" s="296" t="s">
        <v>18</v>
      </c>
      <c r="E46" s="296" t="s">
        <v>18</v>
      </c>
      <c r="F46" s="296" t="s">
        <v>18</v>
      </c>
      <c r="G46" s="296" t="s">
        <v>18</v>
      </c>
      <c r="H46" s="296" t="s">
        <v>18</v>
      </c>
    </row>
    <row r="47" spans="1:8" x14ac:dyDescent="0.25">
      <c r="A47" t="s">
        <v>35</v>
      </c>
      <c r="B47" s="296">
        <v>15</v>
      </c>
      <c r="C47" s="296">
        <v>30</v>
      </c>
      <c r="D47" s="296">
        <v>46</v>
      </c>
      <c r="E47" s="296">
        <v>59</v>
      </c>
      <c r="F47" s="296">
        <v>74</v>
      </c>
      <c r="G47" s="296">
        <v>90</v>
      </c>
      <c r="H47" s="296">
        <v>100</v>
      </c>
    </row>
    <row r="48" spans="1:8" x14ac:dyDescent="0.25">
      <c r="A48" t="s">
        <v>36</v>
      </c>
      <c r="B48" s="296">
        <v>1</v>
      </c>
      <c r="C48" s="296">
        <v>2</v>
      </c>
      <c r="D48" s="296">
        <v>2</v>
      </c>
      <c r="E48" s="296">
        <v>2</v>
      </c>
      <c r="F48" s="296">
        <v>2</v>
      </c>
      <c r="G48" s="296">
        <v>2</v>
      </c>
      <c r="H48" s="296">
        <v>3</v>
      </c>
    </row>
    <row r="49" spans="1:8" x14ac:dyDescent="0.25">
      <c r="A49" t="s">
        <v>37</v>
      </c>
      <c r="B49" s="296" t="s">
        <v>18</v>
      </c>
      <c r="C49" s="296" t="s">
        <v>18</v>
      </c>
      <c r="D49" s="296" t="s">
        <v>18</v>
      </c>
      <c r="E49" s="296" t="s">
        <v>18</v>
      </c>
      <c r="F49" s="296" t="s">
        <v>18</v>
      </c>
      <c r="G49" s="296" t="s">
        <v>18</v>
      </c>
      <c r="H49" s="296" t="s">
        <v>18</v>
      </c>
    </row>
    <row r="50" spans="1:8" x14ac:dyDescent="0.25">
      <c r="A50" t="s">
        <v>38</v>
      </c>
      <c r="B50" s="296" t="s">
        <v>18</v>
      </c>
      <c r="C50" s="296" t="s">
        <v>18</v>
      </c>
      <c r="D50" s="296" t="s">
        <v>18</v>
      </c>
      <c r="E50" s="296" t="s">
        <v>18</v>
      </c>
      <c r="F50" s="296" t="s">
        <v>18</v>
      </c>
      <c r="G50" s="296" t="s">
        <v>18</v>
      </c>
      <c r="H50" s="296">
        <v>1</v>
      </c>
    </row>
    <row r="51" spans="1:8" x14ac:dyDescent="0.25">
      <c r="A51" t="s">
        <v>39</v>
      </c>
      <c r="B51" s="296">
        <v>1</v>
      </c>
      <c r="C51" s="296">
        <v>5</v>
      </c>
      <c r="D51" s="296">
        <v>5</v>
      </c>
      <c r="E51" s="296">
        <v>5</v>
      </c>
      <c r="F51" s="296">
        <v>5</v>
      </c>
      <c r="G51" s="296">
        <v>7</v>
      </c>
      <c r="H51" s="296">
        <v>7</v>
      </c>
    </row>
    <row r="52" spans="1:8" x14ac:dyDescent="0.25">
      <c r="A52" t="s">
        <v>40</v>
      </c>
      <c r="B52" s="296" t="s">
        <v>18</v>
      </c>
      <c r="C52" s="296" t="s">
        <v>18</v>
      </c>
      <c r="D52" s="296">
        <v>1</v>
      </c>
      <c r="E52" s="296">
        <v>1</v>
      </c>
      <c r="F52" s="296">
        <v>1</v>
      </c>
      <c r="G52" s="296">
        <v>4</v>
      </c>
      <c r="H52" s="296">
        <v>4</v>
      </c>
    </row>
    <row r="53" spans="1:8" x14ac:dyDescent="0.25">
      <c r="A53" t="s">
        <v>41</v>
      </c>
      <c r="B53" s="296" t="s">
        <v>18</v>
      </c>
      <c r="C53" s="296" t="s">
        <v>18</v>
      </c>
      <c r="D53" s="296" t="s">
        <v>18</v>
      </c>
      <c r="E53" s="296" t="s">
        <v>18</v>
      </c>
      <c r="F53" s="296" t="s">
        <v>18</v>
      </c>
      <c r="G53" s="296" t="s">
        <v>18</v>
      </c>
      <c r="H53" s="296" t="s">
        <v>18</v>
      </c>
    </row>
    <row r="54" spans="1:8" x14ac:dyDescent="0.25">
      <c r="A54" t="s">
        <v>42</v>
      </c>
      <c r="B54" s="296" t="s">
        <v>18</v>
      </c>
      <c r="C54" s="296" t="s">
        <v>18</v>
      </c>
      <c r="D54" s="296" t="s">
        <v>18</v>
      </c>
      <c r="E54" s="296" t="s">
        <v>18</v>
      </c>
      <c r="F54" s="296" t="s">
        <v>18</v>
      </c>
      <c r="G54" s="296" t="s">
        <v>18</v>
      </c>
      <c r="H54" s="296" t="s">
        <v>18</v>
      </c>
    </row>
    <row r="55" spans="1:8" x14ac:dyDescent="0.25">
      <c r="A55" t="s">
        <v>43</v>
      </c>
      <c r="B55" s="296" t="s">
        <v>18</v>
      </c>
      <c r="C55" s="296" t="s">
        <v>18</v>
      </c>
      <c r="D55" s="296" t="s">
        <v>18</v>
      </c>
      <c r="E55" s="296" t="s">
        <v>18</v>
      </c>
      <c r="F55" s="296" t="s">
        <v>18</v>
      </c>
      <c r="G55" s="296" t="s">
        <v>18</v>
      </c>
      <c r="H55" s="296">
        <v>1</v>
      </c>
    </row>
    <row r="56" spans="1:8" x14ac:dyDescent="0.25">
      <c r="A56" t="s">
        <v>44</v>
      </c>
      <c r="B56" s="296">
        <v>1</v>
      </c>
      <c r="C56" s="296">
        <v>1</v>
      </c>
      <c r="D56" s="296">
        <v>1</v>
      </c>
      <c r="E56" s="296">
        <v>1</v>
      </c>
      <c r="F56" s="296">
        <v>1</v>
      </c>
      <c r="G56" s="296">
        <v>1</v>
      </c>
      <c r="H56" s="296">
        <v>1</v>
      </c>
    </row>
    <row r="57" spans="1:8" x14ac:dyDescent="0.25">
      <c r="A57" t="s">
        <v>45</v>
      </c>
      <c r="B57" s="296" t="s">
        <v>18</v>
      </c>
      <c r="C57" s="296" t="s">
        <v>18</v>
      </c>
      <c r="D57" s="296" t="s">
        <v>18</v>
      </c>
      <c r="E57" s="296" t="s">
        <v>18</v>
      </c>
      <c r="F57" s="296" t="s">
        <v>18</v>
      </c>
      <c r="G57" s="296" t="s">
        <v>18</v>
      </c>
      <c r="H57" s="296">
        <v>1</v>
      </c>
    </row>
    <row r="58" spans="1:8" x14ac:dyDescent="0.25">
      <c r="A58" t="s">
        <v>46</v>
      </c>
      <c r="B58" s="296">
        <v>1</v>
      </c>
      <c r="C58" s="296">
        <v>5</v>
      </c>
      <c r="D58" s="296">
        <v>6</v>
      </c>
      <c r="E58" s="296">
        <v>6</v>
      </c>
      <c r="F58" s="296">
        <v>9</v>
      </c>
      <c r="G58" s="296">
        <v>11</v>
      </c>
      <c r="H58" s="296">
        <v>15</v>
      </c>
    </row>
    <row r="59" spans="1:8" x14ac:dyDescent="0.25">
      <c r="A59" t="s">
        <v>47</v>
      </c>
      <c r="B59" s="296" t="s">
        <v>18</v>
      </c>
      <c r="C59" s="296">
        <v>1</v>
      </c>
      <c r="D59" s="296">
        <v>1</v>
      </c>
      <c r="E59" s="296">
        <v>1</v>
      </c>
      <c r="F59" s="296">
        <v>2</v>
      </c>
      <c r="G59" s="296">
        <v>3</v>
      </c>
      <c r="H59" s="296">
        <v>4</v>
      </c>
    </row>
    <row r="60" spans="1:8" x14ac:dyDescent="0.25">
      <c r="A60" t="s">
        <v>48</v>
      </c>
      <c r="B60" s="296" t="s">
        <v>18</v>
      </c>
      <c r="C60" s="296" t="s">
        <v>18</v>
      </c>
      <c r="D60" s="296" t="s">
        <v>18</v>
      </c>
      <c r="E60" s="296" t="s">
        <v>18</v>
      </c>
      <c r="F60" s="296" t="s">
        <v>18</v>
      </c>
      <c r="G60" s="296" t="s">
        <v>18</v>
      </c>
      <c r="H60" s="296" t="s">
        <v>18</v>
      </c>
    </row>
    <row r="61" spans="1:8" x14ac:dyDescent="0.25">
      <c r="A61" t="s">
        <v>49</v>
      </c>
      <c r="B61" s="296">
        <v>8</v>
      </c>
      <c r="C61" s="296">
        <v>12</v>
      </c>
      <c r="D61" s="296">
        <v>21</v>
      </c>
      <c r="E61" s="296">
        <v>25</v>
      </c>
      <c r="F61" s="296">
        <v>29</v>
      </c>
      <c r="G61" s="296">
        <v>34</v>
      </c>
      <c r="H61" s="296">
        <v>42</v>
      </c>
    </row>
    <row r="62" spans="1:8" x14ac:dyDescent="0.25">
      <c r="A62" t="s">
        <v>50</v>
      </c>
      <c r="B62" s="296">
        <v>1</v>
      </c>
      <c r="C62" s="296">
        <v>3</v>
      </c>
      <c r="D62" s="296">
        <v>5</v>
      </c>
      <c r="E62" s="296">
        <v>5</v>
      </c>
      <c r="F62" s="296">
        <v>8</v>
      </c>
      <c r="G62" s="296">
        <v>13</v>
      </c>
      <c r="H62" s="296">
        <v>17</v>
      </c>
    </row>
    <row r="63" spans="1:8" x14ac:dyDescent="0.25">
      <c r="A63" t="s">
        <v>51</v>
      </c>
      <c r="B63" s="296" t="s">
        <v>18</v>
      </c>
      <c r="C63" s="296" t="s">
        <v>18</v>
      </c>
      <c r="D63" s="296" t="s">
        <v>18</v>
      </c>
      <c r="E63" s="296" t="s">
        <v>18</v>
      </c>
      <c r="F63" s="296" t="s">
        <v>18</v>
      </c>
      <c r="G63" s="296" t="s">
        <v>18</v>
      </c>
      <c r="H63" s="296" t="s">
        <v>18</v>
      </c>
    </row>
    <row r="64" spans="1:8" x14ac:dyDescent="0.25">
      <c r="A64" t="s">
        <v>52</v>
      </c>
      <c r="B64" s="296">
        <v>12</v>
      </c>
      <c r="C64" s="296">
        <v>14</v>
      </c>
      <c r="D64" s="296">
        <v>16</v>
      </c>
      <c r="E64" s="296">
        <v>17</v>
      </c>
      <c r="F64" s="296">
        <v>25</v>
      </c>
      <c r="G64" s="296">
        <v>32</v>
      </c>
      <c r="H64" s="296">
        <v>38</v>
      </c>
    </row>
    <row r="65" spans="1:8" x14ac:dyDescent="0.25">
      <c r="A65" t="s">
        <v>53</v>
      </c>
      <c r="B65" s="296">
        <v>12</v>
      </c>
      <c r="C65" s="296">
        <v>18</v>
      </c>
      <c r="D65" s="296">
        <v>21</v>
      </c>
      <c r="E65" s="296">
        <v>26</v>
      </c>
      <c r="F65" s="296">
        <v>26</v>
      </c>
      <c r="G65" s="296">
        <v>29</v>
      </c>
      <c r="H65" s="296">
        <v>33</v>
      </c>
    </row>
    <row r="66" spans="1:8" x14ac:dyDescent="0.25">
      <c r="A66" t="s">
        <v>54</v>
      </c>
      <c r="B66" s="296">
        <v>1</v>
      </c>
      <c r="C66" s="296">
        <v>7</v>
      </c>
      <c r="D66" s="296">
        <v>9</v>
      </c>
      <c r="E66" s="296">
        <v>9</v>
      </c>
      <c r="F66" s="296">
        <v>10</v>
      </c>
      <c r="G66" s="296">
        <v>10</v>
      </c>
      <c r="H66" s="296">
        <v>11</v>
      </c>
    </row>
    <row r="67" spans="1:8" x14ac:dyDescent="0.25">
      <c r="A67" t="s">
        <v>55</v>
      </c>
      <c r="B67" s="296" t="s">
        <v>18</v>
      </c>
      <c r="C67" s="296" t="s">
        <v>18</v>
      </c>
      <c r="D67" s="296">
        <v>1</v>
      </c>
      <c r="E67" s="296">
        <v>1</v>
      </c>
      <c r="F67" s="296">
        <v>2</v>
      </c>
      <c r="G67" s="296">
        <v>3</v>
      </c>
      <c r="H67" s="296">
        <v>7</v>
      </c>
    </row>
    <row r="68" spans="1:8" x14ac:dyDescent="0.25">
      <c r="A68" t="s">
        <v>56</v>
      </c>
      <c r="B68" s="296" t="s">
        <v>18</v>
      </c>
      <c r="C68" s="296">
        <v>1</v>
      </c>
      <c r="D68" s="296">
        <v>1</v>
      </c>
      <c r="E68" s="296">
        <v>1</v>
      </c>
      <c r="F68" s="296">
        <v>1</v>
      </c>
      <c r="G68" s="296">
        <v>4</v>
      </c>
      <c r="H68" s="296">
        <v>5</v>
      </c>
    </row>
    <row r="69" spans="1:8" x14ac:dyDescent="0.25">
      <c r="A69" t="s">
        <v>57</v>
      </c>
      <c r="B69" s="296">
        <v>2</v>
      </c>
      <c r="C69" s="296">
        <v>2</v>
      </c>
      <c r="D69" s="296">
        <v>2</v>
      </c>
      <c r="E69" s="296">
        <v>2</v>
      </c>
      <c r="F69" s="296">
        <v>2</v>
      </c>
      <c r="G69" s="296">
        <v>4</v>
      </c>
      <c r="H69" s="296">
        <v>5</v>
      </c>
    </row>
    <row r="70" spans="1:8" x14ac:dyDescent="0.25">
      <c r="A70" t="s">
        <v>58</v>
      </c>
      <c r="B70" s="296">
        <v>2</v>
      </c>
      <c r="C70" s="296">
        <v>3</v>
      </c>
      <c r="D70" s="296">
        <v>3</v>
      </c>
      <c r="E70" s="296">
        <v>3</v>
      </c>
      <c r="F70" s="296">
        <v>4</v>
      </c>
      <c r="G70" s="296">
        <v>6</v>
      </c>
      <c r="H70" s="296">
        <v>6</v>
      </c>
    </row>
    <row r="71" spans="1:8" x14ac:dyDescent="0.25">
      <c r="A71" t="s">
        <v>59</v>
      </c>
      <c r="B71" s="296">
        <v>10</v>
      </c>
      <c r="C71" s="296">
        <v>15</v>
      </c>
      <c r="D71" s="296">
        <v>18</v>
      </c>
      <c r="E71" s="296">
        <v>20</v>
      </c>
      <c r="F71" s="296">
        <v>21</v>
      </c>
      <c r="G71" s="296">
        <v>24</v>
      </c>
      <c r="H71" s="296">
        <v>24</v>
      </c>
    </row>
    <row r="72" spans="1:8" x14ac:dyDescent="0.25">
      <c r="A72" t="s">
        <v>60</v>
      </c>
      <c r="B72" s="296" t="s">
        <v>18</v>
      </c>
      <c r="C72" s="296" t="s">
        <v>18</v>
      </c>
      <c r="D72" s="296" t="s">
        <v>18</v>
      </c>
      <c r="E72" s="296">
        <v>2</v>
      </c>
      <c r="F72" s="296">
        <v>2</v>
      </c>
      <c r="G72" s="296">
        <v>3</v>
      </c>
      <c r="H72" s="296">
        <v>3</v>
      </c>
    </row>
    <row r="73" spans="1:8" x14ac:dyDescent="0.25">
      <c r="A73" t="s">
        <v>61</v>
      </c>
      <c r="B73" s="296">
        <v>1</v>
      </c>
      <c r="C73" s="296">
        <v>1</v>
      </c>
      <c r="D73" s="296">
        <v>1</v>
      </c>
      <c r="E73" s="296">
        <v>1</v>
      </c>
      <c r="F73" s="296">
        <v>1</v>
      </c>
      <c r="G73" s="296">
        <v>1</v>
      </c>
      <c r="H73" s="296">
        <v>2</v>
      </c>
    </row>
    <row r="74" spans="1:8" x14ac:dyDescent="0.25">
      <c r="A74" t="s">
        <v>62</v>
      </c>
      <c r="B74" s="296" t="s">
        <v>18</v>
      </c>
      <c r="C74" s="296" t="s">
        <v>18</v>
      </c>
      <c r="D74" s="296" t="s">
        <v>18</v>
      </c>
      <c r="E74" s="296" t="s">
        <v>18</v>
      </c>
      <c r="F74" s="296" t="s">
        <v>18</v>
      </c>
      <c r="G74" s="296" t="s">
        <v>18</v>
      </c>
      <c r="H74" s="296" t="s">
        <v>18</v>
      </c>
    </row>
    <row r="75" spans="1:8" x14ac:dyDescent="0.25">
      <c r="A75" t="s">
        <v>63</v>
      </c>
      <c r="B75" s="296" t="s">
        <v>18</v>
      </c>
      <c r="C75" s="296" t="s">
        <v>18</v>
      </c>
      <c r="D75" s="296" t="s">
        <v>18</v>
      </c>
      <c r="E75" s="296" t="s">
        <v>18</v>
      </c>
      <c r="F75" s="296" t="s">
        <v>18</v>
      </c>
      <c r="G75" s="296" t="s">
        <v>18</v>
      </c>
      <c r="H75" s="296" t="s">
        <v>18</v>
      </c>
    </row>
    <row r="76" spans="1:8" x14ac:dyDescent="0.25">
      <c r="A76" t="s">
        <v>64</v>
      </c>
      <c r="B76" s="296" t="s">
        <v>18</v>
      </c>
      <c r="C76" s="296">
        <v>3</v>
      </c>
      <c r="D76" s="296">
        <v>3</v>
      </c>
      <c r="E76" s="296">
        <v>4</v>
      </c>
      <c r="F76" s="296">
        <v>4</v>
      </c>
      <c r="G76" s="296">
        <v>6</v>
      </c>
      <c r="H76" s="296">
        <v>6</v>
      </c>
    </row>
    <row r="77" spans="1:8" x14ac:dyDescent="0.25">
      <c r="A77" t="s">
        <v>65</v>
      </c>
      <c r="B77" s="296" t="s">
        <v>18</v>
      </c>
      <c r="C77" s="296">
        <v>1</v>
      </c>
      <c r="D77" s="296">
        <v>1</v>
      </c>
      <c r="E77" s="296">
        <v>1</v>
      </c>
      <c r="F77" s="296">
        <v>1</v>
      </c>
      <c r="G77" s="296">
        <v>3</v>
      </c>
      <c r="H77" s="296">
        <v>3</v>
      </c>
    </row>
    <row r="78" spans="1:8" x14ac:dyDescent="0.25">
      <c r="A78" t="s">
        <v>66</v>
      </c>
      <c r="B78" s="296">
        <v>1</v>
      </c>
      <c r="C78" s="296">
        <v>3</v>
      </c>
      <c r="D78" s="296">
        <v>3</v>
      </c>
      <c r="E78" s="296">
        <v>5</v>
      </c>
      <c r="F78" s="296">
        <v>5</v>
      </c>
      <c r="G78" s="296">
        <v>6</v>
      </c>
      <c r="H78" s="296">
        <v>7</v>
      </c>
    </row>
    <row r="79" spans="1:8" x14ac:dyDescent="0.25">
      <c r="A79" t="s">
        <v>67</v>
      </c>
      <c r="B79" s="296" t="s">
        <v>18</v>
      </c>
      <c r="C79" s="296" t="s">
        <v>18</v>
      </c>
      <c r="D79" s="296" t="s">
        <v>18</v>
      </c>
      <c r="E79" s="296" t="s">
        <v>18</v>
      </c>
      <c r="F79" s="296" t="s">
        <v>18</v>
      </c>
      <c r="G79" s="296" t="s">
        <v>18</v>
      </c>
      <c r="H79" s="296" t="s">
        <v>18</v>
      </c>
    </row>
    <row r="80" spans="1:8" x14ac:dyDescent="0.25">
      <c r="A80" t="s">
        <v>68</v>
      </c>
      <c r="B80" s="296" t="s">
        <v>18</v>
      </c>
      <c r="C80" s="296">
        <v>1</v>
      </c>
      <c r="D80" s="296">
        <v>1</v>
      </c>
      <c r="E80" s="296">
        <v>1</v>
      </c>
      <c r="F80" s="296">
        <v>1</v>
      </c>
      <c r="G80" s="296">
        <v>2</v>
      </c>
      <c r="H80" s="296">
        <v>4</v>
      </c>
    </row>
    <row r="81" spans="1:8" x14ac:dyDescent="0.25">
      <c r="A81" t="s">
        <v>69</v>
      </c>
      <c r="B81" s="296" t="s">
        <v>18</v>
      </c>
      <c r="C81" s="296" t="s">
        <v>18</v>
      </c>
      <c r="D81" s="296" t="s">
        <v>18</v>
      </c>
      <c r="E81" s="296" t="s">
        <v>18</v>
      </c>
      <c r="F81" s="296" t="s">
        <v>18</v>
      </c>
      <c r="G81" s="296" t="s">
        <v>18</v>
      </c>
      <c r="H81" s="296" t="s">
        <v>18</v>
      </c>
    </row>
    <row r="82" spans="1:8" x14ac:dyDescent="0.25">
      <c r="A82" t="s">
        <v>70</v>
      </c>
      <c r="B82" s="296">
        <v>1</v>
      </c>
      <c r="C82" s="296">
        <v>1</v>
      </c>
      <c r="D82" s="296">
        <v>3</v>
      </c>
      <c r="E82" s="296">
        <v>3</v>
      </c>
      <c r="F82" s="296">
        <v>6</v>
      </c>
      <c r="G82" s="296">
        <v>7</v>
      </c>
      <c r="H82" s="296">
        <v>7</v>
      </c>
    </row>
    <row r="83" spans="1:8" x14ac:dyDescent="0.25">
      <c r="A83" t="s">
        <v>71</v>
      </c>
      <c r="B83" s="296" t="s">
        <v>18</v>
      </c>
      <c r="C83" s="296" t="s">
        <v>18</v>
      </c>
      <c r="D83" s="296" t="s">
        <v>18</v>
      </c>
      <c r="E83" s="296" t="s">
        <v>18</v>
      </c>
      <c r="F83" s="296" t="s">
        <v>18</v>
      </c>
      <c r="G83" s="296" t="s">
        <v>18</v>
      </c>
      <c r="H83" s="296" t="s">
        <v>18</v>
      </c>
    </row>
    <row r="84" spans="1:8" x14ac:dyDescent="0.25">
      <c r="A84" t="s">
        <v>72</v>
      </c>
      <c r="B84" s="296" t="s">
        <v>18</v>
      </c>
      <c r="C84" s="296" t="s">
        <v>18</v>
      </c>
      <c r="D84" s="296">
        <v>2</v>
      </c>
      <c r="E84" s="296">
        <v>2</v>
      </c>
      <c r="F84" s="296">
        <v>3</v>
      </c>
      <c r="G84" s="296">
        <v>6</v>
      </c>
      <c r="H84" s="296">
        <v>7</v>
      </c>
    </row>
    <row r="85" spans="1:8" x14ac:dyDescent="0.25">
      <c r="A85" t="s">
        <v>73</v>
      </c>
      <c r="B85" s="296" t="s">
        <v>18</v>
      </c>
      <c r="C85" s="296" t="s">
        <v>18</v>
      </c>
      <c r="D85" s="296">
        <v>1</v>
      </c>
      <c r="E85" s="296">
        <v>2</v>
      </c>
      <c r="F85" s="296">
        <v>2</v>
      </c>
      <c r="G85" s="296">
        <v>3</v>
      </c>
      <c r="H85" s="296">
        <v>3</v>
      </c>
    </row>
    <row r="86" spans="1:8" x14ac:dyDescent="0.25">
      <c r="A86" t="s">
        <v>74</v>
      </c>
      <c r="B86" s="296" t="s">
        <v>18</v>
      </c>
      <c r="C86" s="296" t="s">
        <v>18</v>
      </c>
      <c r="D86" s="296" t="s">
        <v>18</v>
      </c>
      <c r="E86" s="296" t="s">
        <v>18</v>
      </c>
      <c r="F86" s="296" t="s">
        <v>18</v>
      </c>
      <c r="G86" s="296" t="s">
        <v>18</v>
      </c>
      <c r="H86" s="296">
        <v>2</v>
      </c>
    </row>
    <row r="87" spans="1:8" x14ac:dyDescent="0.25">
      <c r="A87" t="s">
        <v>182</v>
      </c>
      <c r="B87" s="296" t="s">
        <v>18</v>
      </c>
      <c r="C87" s="296" t="s">
        <v>18</v>
      </c>
      <c r="D87" s="296" t="s">
        <v>18</v>
      </c>
      <c r="E87" s="296" t="s">
        <v>18</v>
      </c>
      <c r="F87" s="296" t="s">
        <v>18</v>
      </c>
      <c r="G87" s="296" t="s">
        <v>18</v>
      </c>
      <c r="H87" s="296" t="s">
        <v>18</v>
      </c>
    </row>
    <row r="89" spans="1:8" x14ac:dyDescent="0.25">
      <c r="A89" t="s">
        <v>2004</v>
      </c>
    </row>
    <row r="91" spans="1:8" x14ac:dyDescent="0.25">
      <c r="A91" t="s">
        <v>2011</v>
      </c>
    </row>
    <row r="103" spans="1:1" x14ac:dyDescent="0.25">
      <c r="A103" t="s">
        <v>2001</v>
      </c>
    </row>
    <row r="105" spans="1:1" x14ac:dyDescent="0.25">
      <c r="A105" s="636">
        <v>42610.590520833335</v>
      </c>
    </row>
  </sheetData>
  <pageMargins left="0.7" right="0.7" top="0.75" bottom="0.75"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2"/>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1906</v>
      </c>
    </row>
    <row r="24" spans="1:8" x14ac:dyDescent="0.25">
      <c r="B24" s="638" t="s">
        <v>1889</v>
      </c>
    </row>
    <row r="25" spans="1:8" x14ac:dyDescent="0.25">
      <c r="B25" s="638" t="s">
        <v>1890</v>
      </c>
      <c r="C25" s="638" t="s">
        <v>1891</v>
      </c>
      <c r="D25" s="638" t="s">
        <v>1892</v>
      </c>
      <c r="E25" s="638" t="s">
        <v>1893</v>
      </c>
      <c r="F25" s="638" t="s">
        <v>1894</v>
      </c>
      <c r="G25" s="638" t="s">
        <v>1895</v>
      </c>
      <c r="H25" s="638" t="s">
        <v>1896</v>
      </c>
    </row>
    <row r="26" spans="1:8" x14ac:dyDescent="0.25">
      <c r="B26" s="638" t="s">
        <v>1857</v>
      </c>
      <c r="C26" s="638" t="s">
        <v>1857</v>
      </c>
      <c r="D26" s="638" t="s">
        <v>1857</v>
      </c>
      <c r="E26" s="638" t="s">
        <v>1857</v>
      </c>
      <c r="F26" s="638" t="s">
        <v>1857</v>
      </c>
      <c r="G26" s="638" t="s">
        <v>1857</v>
      </c>
      <c r="H26" s="638" t="s">
        <v>1857</v>
      </c>
    </row>
    <row r="27" spans="1:8" x14ac:dyDescent="0.25">
      <c r="A27" t="s">
        <v>484</v>
      </c>
    </row>
    <row r="28" spans="1:8" x14ac:dyDescent="0.25">
      <c r="A28" t="s">
        <v>485</v>
      </c>
      <c r="B28" s="638">
        <v>85.9</v>
      </c>
      <c r="C28" s="638">
        <v>79.099999999999994</v>
      </c>
      <c r="D28" s="638">
        <v>61.2</v>
      </c>
      <c r="E28" s="638">
        <v>44</v>
      </c>
      <c r="F28" s="638">
        <v>31.3</v>
      </c>
      <c r="G28" s="638">
        <v>23.5</v>
      </c>
      <c r="H28" s="638">
        <v>17.899999999999999</v>
      </c>
    </row>
    <row r="29" spans="1:8" x14ac:dyDescent="0.25">
      <c r="A29" t="s">
        <v>486</v>
      </c>
      <c r="B29" s="638">
        <v>78.8</v>
      </c>
      <c r="C29" s="638">
        <v>74.599999999999994</v>
      </c>
      <c r="D29" s="638">
        <v>65.3</v>
      </c>
      <c r="E29" s="638">
        <v>46.8</v>
      </c>
      <c r="F29" s="638">
        <v>38.1</v>
      </c>
      <c r="G29" s="638">
        <v>31.1</v>
      </c>
      <c r="H29" s="638">
        <v>26.7</v>
      </c>
    </row>
    <row r="30" spans="1:8" x14ac:dyDescent="0.25">
      <c r="A30" t="s">
        <v>487</v>
      </c>
      <c r="B30" s="638" t="s">
        <v>18</v>
      </c>
      <c r="C30" s="638" t="s">
        <v>18</v>
      </c>
      <c r="D30" s="638" t="s">
        <v>18</v>
      </c>
      <c r="E30" s="638" t="s">
        <v>18</v>
      </c>
      <c r="F30" s="638" t="s">
        <v>18</v>
      </c>
      <c r="G30" s="638" t="s">
        <v>18</v>
      </c>
      <c r="H30" s="638" t="s">
        <v>18</v>
      </c>
    </row>
    <row r="31" spans="1:8" x14ac:dyDescent="0.25">
      <c r="A31" t="s">
        <v>19</v>
      </c>
      <c r="B31" s="638">
        <v>92</v>
      </c>
      <c r="C31" s="638">
        <v>84</v>
      </c>
      <c r="D31" s="638">
        <v>68</v>
      </c>
      <c r="E31" s="638">
        <v>48</v>
      </c>
      <c r="F31" s="638">
        <v>28</v>
      </c>
      <c r="G31" s="638">
        <v>24</v>
      </c>
      <c r="H31" s="638">
        <v>24</v>
      </c>
    </row>
    <row r="32" spans="1:8" x14ac:dyDescent="0.25">
      <c r="A32" t="s">
        <v>20</v>
      </c>
      <c r="B32" s="638">
        <v>86.7</v>
      </c>
      <c r="C32" s="638">
        <v>78.099999999999994</v>
      </c>
      <c r="D32" s="638">
        <v>53.5</v>
      </c>
      <c r="E32" s="638">
        <v>42.2</v>
      </c>
      <c r="F32" s="638">
        <v>32.799999999999997</v>
      </c>
      <c r="G32" s="638">
        <v>29.3</v>
      </c>
      <c r="H32" s="638">
        <v>21.9</v>
      </c>
    </row>
    <row r="33" spans="1:8" x14ac:dyDescent="0.25">
      <c r="A33" t="s">
        <v>21</v>
      </c>
      <c r="B33" s="638">
        <v>76.7</v>
      </c>
      <c r="C33" s="638">
        <v>63.3</v>
      </c>
      <c r="D33" s="638">
        <v>50</v>
      </c>
      <c r="E33" s="638">
        <v>30</v>
      </c>
      <c r="F33" s="638">
        <v>25</v>
      </c>
      <c r="G33" s="638">
        <v>25</v>
      </c>
      <c r="H33" s="638">
        <v>20</v>
      </c>
    </row>
    <row r="34" spans="1:8" x14ac:dyDescent="0.25">
      <c r="A34" t="s">
        <v>22</v>
      </c>
      <c r="B34" s="638">
        <v>73.7</v>
      </c>
      <c r="C34" s="638">
        <v>73.7</v>
      </c>
      <c r="D34" s="638">
        <v>63.2</v>
      </c>
      <c r="E34" s="638">
        <v>63.2</v>
      </c>
      <c r="F34" s="638">
        <v>36.799999999999997</v>
      </c>
      <c r="G34" s="638">
        <v>26.3</v>
      </c>
      <c r="H34" s="638">
        <v>26.3</v>
      </c>
    </row>
    <row r="35" spans="1:8" x14ac:dyDescent="0.25">
      <c r="A35" t="s">
        <v>23</v>
      </c>
      <c r="B35" s="638">
        <v>87.9</v>
      </c>
      <c r="C35" s="638">
        <v>80.599999999999994</v>
      </c>
      <c r="D35" s="638">
        <v>64.400000000000006</v>
      </c>
      <c r="E35" s="638">
        <v>48.3</v>
      </c>
      <c r="F35" s="638">
        <v>34.799999999999997</v>
      </c>
      <c r="G35" s="638">
        <v>26.6</v>
      </c>
      <c r="H35" s="638">
        <v>21.7</v>
      </c>
    </row>
    <row r="36" spans="1:8" x14ac:dyDescent="0.25">
      <c r="A36" t="s">
        <v>24</v>
      </c>
      <c r="B36" s="638">
        <v>82.8</v>
      </c>
      <c r="C36" s="638">
        <v>69</v>
      </c>
      <c r="D36" s="638">
        <v>55.2</v>
      </c>
      <c r="E36" s="638">
        <v>32.799999999999997</v>
      </c>
      <c r="F36" s="638">
        <v>12.1</v>
      </c>
      <c r="G36" s="638">
        <v>6.9</v>
      </c>
      <c r="H36" s="638">
        <v>5.2</v>
      </c>
    </row>
    <row r="37" spans="1:8" x14ac:dyDescent="0.25">
      <c r="A37" t="s">
        <v>25</v>
      </c>
      <c r="B37" s="638">
        <v>84</v>
      </c>
      <c r="C37" s="638">
        <v>79.7</v>
      </c>
      <c r="D37" s="638">
        <v>61.5</v>
      </c>
      <c r="E37" s="638">
        <v>31.6</v>
      </c>
      <c r="F37" s="638">
        <v>22.5</v>
      </c>
      <c r="G37" s="638">
        <v>16</v>
      </c>
      <c r="H37" s="638">
        <v>13.9</v>
      </c>
    </row>
    <row r="38" spans="1:8" x14ac:dyDescent="0.25">
      <c r="A38" t="s">
        <v>26</v>
      </c>
      <c r="B38" s="638">
        <v>89.1</v>
      </c>
      <c r="C38" s="638">
        <v>84.4</v>
      </c>
      <c r="D38" s="638">
        <v>66.5</v>
      </c>
      <c r="E38" s="638">
        <v>45.9</v>
      </c>
      <c r="F38" s="638">
        <v>28.5</v>
      </c>
      <c r="G38" s="638">
        <v>21.9</v>
      </c>
      <c r="H38" s="638">
        <v>15.3</v>
      </c>
    </row>
    <row r="39" spans="1:8" x14ac:dyDescent="0.25">
      <c r="A39" t="s">
        <v>27</v>
      </c>
      <c r="B39" s="638">
        <v>86.7</v>
      </c>
      <c r="C39" s="638">
        <v>75.599999999999994</v>
      </c>
      <c r="D39" s="638">
        <v>60</v>
      </c>
      <c r="E39" s="638">
        <v>51.1</v>
      </c>
      <c r="F39" s="638">
        <v>28.9</v>
      </c>
      <c r="G39" s="638">
        <v>24.4</v>
      </c>
      <c r="H39" s="638">
        <v>24.4</v>
      </c>
    </row>
    <row r="40" spans="1:8" x14ac:dyDescent="0.25">
      <c r="A40" t="s">
        <v>28</v>
      </c>
      <c r="B40" s="638">
        <v>86.5</v>
      </c>
      <c r="C40" s="638">
        <v>82.7</v>
      </c>
      <c r="D40" s="638">
        <v>58.6</v>
      </c>
      <c r="E40" s="638">
        <v>39.1</v>
      </c>
      <c r="F40" s="638">
        <v>24.8</v>
      </c>
      <c r="G40" s="638">
        <v>18.8</v>
      </c>
      <c r="H40" s="638">
        <v>12</v>
      </c>
    </row>
    <row r="41" spans="1:8" x14ac:dyDescent="0.25">
      <c r="A41" t="s">
        <v>29</v>
      </c>
      <c r="B41" s="638">
        <v>81.099999999999994</v>
      </c>
      <c r="C41" s="638">
        <v>72.099999999999994</v>
      </c>
      <c r="D41" s="638">
        <v>57.9</v>
      </c>
      <c r="E41" s="638">
        <v>45.8</v>
      </c>
      <c r="F41" s="638">
        <v>32.6</v>
      </c>
      <c r="G41" s="638">
        <v>27.4</v>
      </c>
      <c r="H41" s="638">
        <v>20.5</v>
      </c>
    </row>
    <row r="42" spans="1:8" x14ac:dyDescent="0.25">
      <c r="A42" t="s">
        <v>30</v>
      </c>
      <c r="B42" s="638">
        <v>88.9</v>
      </c>
      <c r="C42" s="638">
        <v>55.6</v>
      </c>
      <c r="D42" s="638">
        <v>55.6</v>
      </c>
      <c r="E42" s="638">
        <v>33.299999999999997</v>
      </c>
      <c r="F42" s="638">
        <v>11.1</v>
      </c>
      <c r="G42" s="638" t="s">
        <v>18</v>
      </c>
      <c r="H42" s="638" t="s">
        <v>18</v>
      </c>
    </row>
    <row r="43" spans="1:8" x14ac:dyDescent="0.25">
      <c r="A43" t="s">
        <v>31</v>
      </c>
      <c r="B43" s="638">
        <v>92.3</v>
      </c>
      <c r="C43" s="638">
        <v>86</v>
      </c>
      <c r="D43" s="638">
        <v>67.099999999999994</v>
      </c>
      <c r="E43" s="638">
        <v>47.7</v>
      </c>
      <c r="F43" s="638">
        <v>29.1</v>
      </c>
      <c r="G43" s="638">
        <v>16.899999999999999</v>
      </c>
      <c r="H43" s="638">
        <v>14.5</v>
      </c>
    </row>
    <row r="44" spans="1:8" x14ac:dyDescent="0.25">
      <c r="A44" t="s">
        <v>32</v>
      </c>
      <c r="B44" s="638">
        <v>92</v>
      </c>
      <c r="C44" s="638">
        <v>90.5</v>
      </c>
      <c r="D44" s="638">
        <v>64.400000000000006</v>
      </c>
      <c r="E44" s="638">
        <v>38.299999999999997</v>
      </c>
      <c r="F44" s="638">
        <v>28</v>
      </c>
      <c r="G44" s="638">
        <v>17.399999999999999</v>
      </c>
      <c r="H44" s="638">
        <v>13.6</v>
      </c>
    </row>
    <row r="45" spans="1:8" x14ac:dyDescent="0.25">
      <c r="A45" t="s">
        <v>33</v>
      </c>
      <c r="B45" s="638">
        <v>97.7</v>
      </c>
      <c r="C45" s="638">
        <v>90.7</v>
      </c>
      <c r="D45" s="638">
        <v>88.4</v>
      </c>
      <c r="E45" s="638">
        <v>72.099999999999994</v>
      </c>
      <c r="F45" s="638">
        <v>60.5</v>
      </c>
      <c r="G45" s="638">
        <v>34.9</v>
      </c>
      <c r="H45" s="638">
        <v>25.6</v>
      </c>
    </row>
    <row r="46" spans="1:8" x14ac:dyDescent="0.25">
      <c r="A46" t="s">
        <v>34</v>
      </c>
      <c r="B46" s="638">
        <v>80.900000000000006</v>
      </c>
      <c r="C46" s="638">
        <v>61.7</v>
      </c>
      <c r="D46" s="638">
        <v>31.9</v>
      </c>
      <c r="E46" s="638">
        <v>23.4</v>
      </c>
      <c r="F46" s="638">
        <v>10.6</v>
      </c>
      <c r="G46" s="638">
        <v>6.4</v>
      </c>
      <c r="H46" s="638">
        <v>2.1</v>
      </c>
    </row>
    <row r="47" spans="1:8" x14ac:dyDescent="0.25">
      <c r="A47" t="s">
        <v>35</v>
      </c>
      <c r="B47" s="638">
        <v>87</v>
      </c>
      <c r="C47" s="638">
        <v>78.599999999999994</v>
      </c>
      <c r="D47" s="638">
        <v>61.7</v>
      </c>
      <c r="E47" s="638">
        <v>46.4</v>
      </c>
      <c r="F47" s="638">
        <v>33.700000000000003</v>
      </c>
      <c r="G47" s="638">
        <v>26</v>
      </c>
      <c r="H47" s="638">
        <v>20.6</v>
      </c>
    </row>
    <row r="48" spans="1:8" x14ac:dyDescent="0.25">
      <c r="A48" t="s">
        <v>36</v>
      </c>
      <c r="B48" s="638">
        <v>69.8</v>
      </c>
      <c r="C48" s="638">
        <v>63.5</v>
      </c>
      <c r="D48" s="638">
        <v>42.7</v>
      </c>
      <c r="E48" s="638">
        <v>28.1</v>
      </c>
      <c r="F48" s="638">
        <v>17.7</v>
      </c>
      <c r="G48" s="638">
        <v>9.9</v>
      </c>
      <c r="H48" s="638">
        <v>8.9</v>
      </c>
    </row>
    <row r="49" spans="1:8" x14ac:dyDescent="0.25">
      <c r="A49" t="s">
        <v>37</v>
      </c>
      <c r="B49" s="638">
        <v>87.8</v>
      </c>
      <c r="C49" s="638">
        <v>77.599999999999994</v>
      </c>
      <c r="D49" s="638">
        <v>57.1</v>
      </c>
      <c r="E49" s="638">
        <v>38.799999999999997</v>
      </c>
      <c r="F49" s="638">
        <v>22.4</v>
      </c>
      <c r="G49" s="638">
        <v>10.199999999999999</v>
      </c>
      <c r="H49" s="638">
        <v>10.199999999999999</v>
      </c>
    </row>
    <row r="50" spans="1:8" x14ac:dyDescent="0.25">
      <c r="A50" t="s">
        <v>38</v>
      </c>
      <c r="B50" s="638">
        <v>90.5</v>
      </c>
      <c r="C50" s="638">
        <v>81</v>
      </c>
      <c r="D50" s="638">
        <v>57.1</v>
      </c>
      <c r="E50" s="638">
        <v>23.8</v>
      </c>
      <c r="F50" s="638">
        <v>23.8</v>
      </c>
      <c r="G50" s="638">
        <v>23.8</v>
      </c>
      <c r="H50" s="638">
        <v>19</v>
      </c>
    </row>
    <row r="51" spans="1:8" x14ac:dyDescent="0.25">
      <c r="A51" t="s">
        <v>39</v>
      </c>
      <c r="B51" s="638">
        <v>77.5</v>
      </c>
      <c r="C51" s="638">
        <v>69</v>
      </c>
      <c r="D51" s="638">
        <v>51.4</v>
      </c>
      <c r="E51" s="638">
        <v>28.9</v>
      </c>
      <c r="F51" s="638">
        <v>21.1</v>
      </c>
      <c r="G51" s="638">
        <v>14.8</v>
      </c>
      <c r="H51" s="638">
        <v>12.7</v>
      </c>
    </row>
    <row r="52" spans="1:8" x14ac:dyDescent="0.25">
      <c r="A52" t="s">
        <v>40</v>
      </c>
      <c r="B52" s="638">
        <v>83.8</v>
      </c>
      <c r="C52" s="638">
        <v>78.900000000000006</v>
      </c>
      <c r="D52" s="638">
        <v>54</v>
      </c>
      <c r="E52" s="638">
        <v>33.9</v>
      </c>
      <c r="F52" s="638">
        <v>16.7</v>
      </c>
      <c r="G52" s="638">
        <v>9.3000000000000007</v>
      </c>
      <c r="H52" s="638">
        <v>7.5</v>
      </c>
    </row>
    <row r="53" spans="1:8" x14ac:dyDescent="0.25">
      <c r="A53" t="s">
        <v>41</v>
      </c>
      <c r="B53" s="638">
        <v>85.7</v>
      </c>
      <c r="C53" s="638">
        <v>57.1</v>
      </c>
      <c r="D53" s="638">
        <v>57.1</v>
      </c>
      <c r="E53" s="638" t="s">
        <v>18</v>
      </c>
      <c r="F53" s="638" t="s">
        <v>18</v>
      </c>
      <c r="G53" s="638" t="s">
        <v>18</v>
      </c>
      <c r="H53" s="638" t="s">
        <v>18</v>
      </c>
    </row>
    <row r="54" spans="1:8" x14ac:dyDescent="0.25">
      <c r="A54" t="s">
        <v>42</v>
      </c>
      <c r="B54" s="638">
        <v>100</v>
      </c>
      <c r="C54" s="638">
        <v>100</v>
      </c>
      <c r="D54" s="638" t="s">
        <v>18</v>
      </c>
      <c r="E54" s="638" t="s">
        <v>18</v>
      </c>
      <c r="F54" s="638" t="s">
        <v>18</v>
      </c>
      <c r="G54" s="638" t="s">
        <v>18</v>
      </c>
      <c r="H54" s="638" t="s">
        <v>18</v>
      </c>
    </row>
    <row r="55" spans="1:8" x14ac:dyDescent="0.25">
      <c r="A55" t="s">
        <v>43</v>
      </c>
      <c r="B55" s="638">
        <v>95.8</v>
      </c>
      <c r="C55" s="638">
        <v>95.8</v>
      </c>
      <c r="D55" s="638">
        <v>86.2</v>
      </c>
      <c r="E55" s="638">
        <v>58.7</v>
      </c>
      <c r="F55" s="638">
        <v>41.3</v>
      </c>
      <c r="G55" s="638">
        <v>25.1</v>
      </c>
      <c r="H55" s="638">
        <v>19.8</v>
      </c>
    </row>
    <row r="56" spans="1:8" x14ac:dyDescent="0.25">
      <c r="A56" t="s">
        <v>44</v>
      </c>
      <c r="B56" s="638">
        <v>80.599999999999994</v>
      </c>
      <c r="C56" s="638">
        <v>77.400000000000006</v>
      </c>
      <c r="D56" s="638">
        <v>64.5</v>
      </c>
      <c r="E56" s="638">
        <v>43.5</v>
      </c>
      <c r="F56" s="638">
        <v>27.4</v>
      </c>
      <c r="G56" s="638">
        <v>22.6</v>
      </c>
      <c r="H56" s="638">
        <v>11.3</v>
      </c>
    </row>
    <row r="57" spans="1:8" x14ac:dyDescent="0.25">
      <c r="A57" t="s">
        <v>45</v>
      </c>
      <c r="B57" s="638">
        <v>93.8</v>
      </c>
      <c r="C57" s="638">
        <v>79.2</v>
      </c>
      <c r="D57" s="638">
        <v>66.7</v>
      </c>
      <c r="E57" s="638">
        <v>39.6</v>
      </c>
      <c r="F57" s="638">
        <v>29.2</v>
      </c>
      <c r="G57" s="638">
        <v>22.9</v>
      </c>
      <c r="H57" s="638">
        <v>14.6</v>
      </c>
    </row>
    <row r="58" spans="1:8" x14ac:dyDescent="0.25">
      <c r="A58" t="s">
        <v>46</v>
      </c>
      <c r="B58" s="638">
        <v>88.1</v>
      </c>
      <c r="C58" s="638">
        <v>80.7</v>
      </c>
      <c r="D58" s="638">
        <v>67.5</v>
      </c>
      <c r="E58" s="638">
        <v>50.7</v>
      </c>
      <c r="F58" s="638">
        <v>33.799999999999997</v>
      </c>
      <c r="G58" s="638">
        <v>23.2</v>
      </c>
      <c r="H58" s="638">
        <v>15.6</v>
      </c>
    </row>
    <row r="59" spans="1:8" x14ac:dyDescent="0.25">
      <c r="A59" t="s">
        <v>47</v>
      </c>
      <c r="B59" s="638">
        <v>87.8</v>
      </c>
      <c r="C59" s="638">
        <v>71.599999999999994</v>
      </c>
      <c r="D59" s="638">
        <v>51.1</v>
      </c>
      <c r="E59" s="638">
        <v>39.299999999999997</v>
      </c>
      <c r="F59" s="638">
        <v>28.8</v>
      </c>
      <c r="G59" s="638">
        <v>19.7</v>
      </c>
      <c r="H59" s="638">
        <v>15.7</v>
      </c>
    </row>
    <row r="60" spans="1:8" x14ac:dyDescent="0.25">
      <c r="A60" t="s">
        <v>48</v>
      </c>
      <c r="B60" s="638">
        <v>100</v>
      </c>
      <c r="C60" s="638">
        <v>76.2</v>
      </c>
      <c r="D60" s="638">
        <v>52.4</v>
      </c>
      <c r="E60" s="638">
        <v>28.6</v>
      </c>
      <c r="F60" s="638">
        <v>28.6</v>
      </c>
      <c r="G60" s="638">
        <v>23.8</v>
      </c>
      <c r="H60" s="638">
        <v>14.3</v>
      </c>
    </row>
    <row r="61" spans="1:8" x14ac:dyDescent="0.25">
      <c r="A61" t="s">
        <v>49</v>
      </c>
      <c r="B61" s="638">
        <v>87.4</v>
      </c>
      <c r="C61" s="638">
        <v>82.6</v>
      </c>
      <c r="D61" s="638">
        <v>55.3</v>
      </c>
      <c r="E61" s="638">
        <v>38.700000000000003</v>
      </c>
      <c r="F61" s="638">
        <v>25.5</v>
      </c>
      <c r="G61" s="638">
        <v>18.600000000000001</v>
      </c>
      <c r="H61" s="638">
        <v>13</v>
      </c>
    </row>
    <row r="62" spans="1:8" x14ac:dyDescent="0.25">
      <c r="A62" t="s">
        <v>50</v>
      </c>
      <c r="B62" s="638">
        <v>73</v>
      </c>
      <c r="C62" s="638">
        <v>66.5</v>
      </c>
      <c r="D62" s="638">
        <v>48</v>
      </c>
      <c r="E62" s="638">
        <v>32.1</v>
      </c>
      <c r="F62" s="638">
        <v>21.9</v>
      </c>
      <c r="G62" s="638">
        <v>15.9</v>
      </c>
      <c r="H62" s="638">
        <v>12</v>
      </c>
    </row>
    <row r="63" spans="1:8" x14ac:dyDescent="0.25">
      <c r="A63" t="s">
        <v>51</v>
      </c>
      <c r="B63" s="638">
        <v>98.1</v>
      </c>
      <c r="C63" s="638">
        <v>88.5</v>
      </c>
      <c r="D63" s="638">
        <v>57.7</v>
      </c>
      <c r="E63" s="638">
        <v>32.700000000000003</v>
      </c>
      <c r="F63" s="638">
        <v>32.700000000000003</v>
      </c>
      <c r="G63" s="638">
        <v>21.2</v>
      </c>
      <c r="H63" s="638">
        <v>19.2</v>
      </c>
    </row>
    <row r="64" spans="1:8" x14ac:dyDescent="0.25">
      <c r="A64" t="s">
        <v>52</v>
      </c>
      <c r="B64" s="638">
        <v>87.8</v>
      </c>
      <c r="C64" s="638">
        <v>85.2</v>
      </c>
      <c r="D64" s="638">
        <v>67.5</v>
      </c>
      <c r="E64" s="638">
        <v>46.9</v>
      </c>
      <c r="F64" s="638">
        <v>32.4</v>
      </c>
      <c r="G64" s="638">
        <v>24.1</v>
      </c>
      <c r="H64" s="638">
        <v>17.8</v>
      </c>
    </row>
    <row r="65" spans="1:8" x14ac:dyDescent="0.25">
      <c r="A65" t="s">
        <v>53</v>
      </c>
      <c r="B65" s="638">
        <v>83.7</v>
      </c>
      <c r="C65" s="638">
        <v>74.5</v>
      </c>
      <c r="D65" s="638">
        <v>59.1</v>
      </c>
      <c r="E65" s="638">
        <v>41.8</v>
      </c>
      <c r="F65" s="638">
        <v>33</v>
      </c>
      <c r="G65" s="638">
        <v>26.8</v>
      </c>
      <c r="H65" s="638">
        <v>20.8</v>
      </c>
    </row>
    <row r="66" spans="1:8" x14ac:dyDescent="0.25">
      <c r="A66" t="s">
        <v>54</v>
      </c>
      <c r="B66" s="638">
        <v>88.6</v>
      </c>
      <c r="C66" s="638">
        <v>81.400000000000006</v>
      </c>
      <c r="D66" s="638">
        <v>66.400000000000006</v>
      </c>
      <c r="E66" s="638">
        <v>48.3</v>
      </c>
      <c r="F66" s="638">
        <v>32.799999999999997</v>
      </c>
      <c r="G66" s="638">
        <v>23.9</v>
      </c>
      <c r="H66" s="638">
        <v>19.2</v>
      </c>
    </row>
    <row r="67" spans="1:8" x14ac:dyDescent="0.25">
      <c r="A67" t="s">
        <v>55</v>
      </c>
      <c r="B67" s="638">
        <v>96.1</v>
      </c>
      <c r="C67" s="638">
        <v>93.5</v>
      </c>
      <c r="D67" s="638">
        <v>81.5</v>
      </c>
      <c r="E67" s="638">
        <v>62.8</v>
      </c>
      <c r="F67" s="638">
        <v>43.5</v>
      </c>
      <c r="G67" s="638">
        <v>30.3</v>
      </c>
      <c r="H67" s="638">
        <v>23</v>
      </c>
    </row>
    <row r="68" spans="1:8" x14ac:dyDescent="0.25">
      <c r="A68" t="s">
        <v>56</v>
      </c>
      <c r="B68" s="638">
        <v>92.1</v>
      </c>
      <c r="C68" s="638">
        <v>86.2</v>
      </c>
      <c r="D68" s="638">
        <v>57.1</v>
      </c>
      <c r="E68" s="638">
        <v>39.9</v>
      </c>
      <c r="F68" s="638">
        <v>23.2</v>
      </c>
      <c r="G68" s="638">
        <v>18.7</v>
      </c>
      <c r="H68" s="638">
        <v>11.8</v>
      </c>
    </row>
    <row r="69" spans="1:8" x14ac:dyDescent="0.25">
      <c r="A69" t="s">
        <v>57</v>
      </c>
      <c r="B69" s="638">
        <v>77.3</v>
      </c>
      <c r="C69" s="638">
        <v>72.7</v>
      </c>
      <c r="D69" s="638">
        <v>55.1</v>
      </c>
      <c r="E69" s="638">
        <v>35.200000000000003</v>
      </c>
      <c r="F69" s="638">
        <v>27.8</v>
      </c>
      <c r="G69" s="638">
        <v>22.2</v>
      </c>
      <c r="H69" s="638">
        <v>16.5</v>
      </c>
    </row>
    <row r="70" spans="1:8" x14ac:dyDescent="0.25">
      <c r="A70" t="s">
        <v>58</v>
      </c>
      <c r="B70" s="638">
        <v>86.7</v>
      </c>
      <c r="C70" s="638">
        <v>83.1</v>
      </c>
      <c r="D70" s="638">
        <v>64.900000000000006</v>
      </c>
      <c r="E70" s="638">
        <v>40.700000000000003</v>
      </c>
      <c r="F70" s="638">
        <v>30.2</v>
      </c>
      <c r="G70" s="638">
        <v>23.8</v>
      </c>
      <c r="H70" s="638">
        <v>20.2</v>
      </c>
    </row>
    <row r="71" spans="1:8" x14ac:dyDescent="0.25">
      <c r="A71" t="s">
        <v>59</v>
      </c>
      <c r="B71" s="638">
        <v>75.3</v>
      </c>
      <c r="C71" s="638">
        <v>70.5</v>
      </c>
      <c r="D71" s="638">
        <v>57.4</v>
      </c>
      <c r="E71" s="638">
        <v>43.6</v>
      </c>
      <c r="F71" s="638">
        <v>34.5</v>
      </c>
      <c r="G71" s="638">
        <v>28.9</v>
      </c>
      <c r="H71" s="638">
        <v>21.1</v>
      </c>
    </row>
    <row r="72" spans="1:8" x14ac:dyDescent="0.25">
      <c r="A72" t="s">
        <v>60</v>
      </c>
      <c r="B72" s="638">
        <v>92.9</v>
      </c>
      <c r="C72" s="638">
        <v>85</v>
      </c>
      <c r="D72" s="638">
        <v>74.3</v>
      </c>
      <c r="E72" s="638">
        <v>49.3</v>
      </c>
      <c r="F72" s="638">
        <v>29.3</v>
      </c>
      <c r="G72" s="638">
        <v>22.1</v>
      </c>
      <c r="H72" s="638">
        <v>20</v>
      </c>
    </row>
    <row r="73" spans="1:8" x14ac:dyDescent="0.25">
      <c r="A73" t="s">
        <v>61</v>
      </c>
      <c r="B73" s="638">
        <v>89.4</v>
      </c>
      <c r="C73" s="638">
        <v>80.2</v>
      </c>
      <c r="D73" s="638">
        <v>71.099999999999994</v>
      </c>
      <c r="E73" s="638">
        <v>63.5</v>
      </c>
      <c r="F73" s="638">
        <v>50.2</v>
      </c>
      <c r="G73" s="638">
        <v>33.1</v>
      </c>
      <c r="H73" s="638">
        <v>20.2</v>
      </c>
    </row>
    <row r="74" spans="1:8" x14ac:dyDescent="0.25">
      <c r="A74" t="s">
        <v>62</v>
      </c>
      <c r="B74" s="638" t="s">
        <v>18</v>
      </c>
      <c r="C74" s="638" t="s">
        <v>18</v>
      </c>
      <c r="D74" s="638" t="s">
        <v>18</v>
      </c>
      <c r="E74" s="638" t="s">
        <v>18</v>
      </c>
      <c r="F74" s="638" t="s">
        <v>18</v>
      </c>
      <c r="G74" s="638" t="s">
        <v>18</v>
      </c>
      <c r="H74" s="638" t="s">
        <v>18</v>
      </c>
    </row>
    <row r="75" spans="1:8" x14ac:dyDescent="0.25">
      <c r="A75" t="s">
        <v>63</v>
      </c>
      <c r="B75" s="638">
        <v>79.400000000000006</v>
      </c>
      <c r="C75" s="638">
        <v>74.599999999999994</v>
      </c>
      <c r="D75" s="638">
        <v>38.1</v>
      </c>
      <c r="E75" s="638">
        <v>27</v>
      </c>
      <c r="F75" s="638">
        <v>12.7</v>
      </c>
      <c r="G75" s="638">
        <v>4.8</v>
      </c>
      <c r="H75" s="638">
        <v>3.2</v>
      </c>
    </row>
    <row r="76" spans="1:8" x14ac:dyDescent="0.25">
      <c r="A76" t="s">
        <v>64</v>
      </c>
      <c r="B76" s="638">
        <v>84.3</v>
      </c>
      <c r="C76" s="638">
        <v>75</v>
      </c>
      <c r="D76" s="638">
        <v>58.8</v>
      </c>
      <c r="E76" s="638">
        <v>44.1</v>
      </c>
      <c r="F76" s="638">
        <v>30.4</v>
      </c>
      <c r="G76" s="638">
        <v>23.5</v>
      </c>
      <c r="H76" s="638">
        <v>19.100000000000001</v>
      </c>
    </row>
    <row r="77" spans="1:8" x14ac:dyDescent="0.25">
      <c r="A77" t="s">
        <v>65</v>
      </c>
      <c r="B77" s="638">
        <v>89.8</v>
      </c>
      <c r="C77" s="638">
        <v>83.9</v>
      </c>
      <c r="D77" s="638">
        <v>64.400000000000006</v>
      </c>
      <c r="E77" s="638">
        <v>48.3</v>
      </c>
      <c r="F77" s="638">
        <v>42.4</v>
      </c>
      <c r="G77" s="638">
        <v>29.2</v>
      </c>
      <c r="H77" s="638">
        <v>23.3</v>
      </c>
    </row>
    <row r="78" spans="1:8" x14ac:dyDescent="0.25">
      <c r="A78" t="s">
        <v>66</v>
      </c>
      <c r="B78" s="638">
        <v>85.4</v>
      </c>
      <c r="C78" s="638">
        <v>81</v>
      </c>
      <c r="D78" s="638">
        <v>67.099999999999994</v>
      </c>
      <c r="E78" s="638">
        <v>42.7</v>
      </c>
      <c r="F78" s="638">
        <v>22.4</v>
      </c>
      <c r="G78" s="638">
        <v>18.3</v>
      </c>
      <c r="H78" s="638">
        <v>15.6</v>
      </c>
    </row>
    <row r="79" spans="1:8" x14ac:dyDescent="0.25">
      <c r="A79" t="s">
        <v>67</v>
      </c>
      <c r="B79" s="638">
        <v>88.9</v>
      </c>
      <c r="C79" s="638">
        <v>88.9</v>
      </c>
      <c r="D79" s="638">
        <v>63</v>
      </c>
      <c r="E79" s="638">
        <v>35.200000000000003</v>
      </c>
      <c r="F79" s="638">
        <v>14.8</v>
      </c>
      <c r="G79" s="638">
        <v>7.4</v>
      </c>
      <c r="H79" s="638">
        <v>7.4</v>
      </c>
    </row>
    <row r="80" spans="1:8" x14ac:dyDescent="0.25">
      <c r="A80" t="s">
        <v>68</v>
      </c>
      <c r="B80" s="638">
        <v>79.099999999999994</v>
      </c>
      <c r="C80" s="638">
        <v>66.900000000000006</v>
      </c>
      <c r="D80" s="638">
        <v>48.2</v>
      </c>
      <c r="E80" s="638">
        <v>34.5</v>
      </c>
      <c r="F80" s="638">
        <v>28.1</v>
      </c>
      <c r="G80" s="638">
        <v>23.7</v>
      </c>
      <c r="H80" s="638">
        <v>15.1</v>
      </c>
    </row>
    <row r="81" spans="1:8" x14ac:dyDescent="0.25">
      <c r="A81" t="s">
        <v>69</v>
      </c>
      <c r="B81" s="638">
        <v>89.6</v>
      </c>
      <c r="C81" s="638">
        <v>83.3</v>
      </c>
      <c r="D81" s="638">
        <v>56.3</v>
      </c>
      <c r="E81" s="638">
        <v>27.1</v>
      </c>
      <c r="F81" s="638">
        <v>12.5</v>
      </c>
      <c r="G81" s="638">
        <v>8.3000000000000007</v>
      </c>
      <c r="H81" s="638">
        <v>6.3</v>
      </c>
    </row>
    <row r="82" spans="1:8" x14ac:dyDescent="0.25">
      <c r="A82" t="s">
        <v>70</v>
      </c>
      <c r="B82" s="638">
        <v>85.1</v>
      </c>
      <c r="C82" s="638">
        <v>82</v>
      </c>
      <c r="D82" s="638">
        <v>59.4</v>
      </c>
      <c r="E82" s="638">
        <v>41.4</v>
      </c>
      <c r="F82" s="638">
        <v>31</v>
      </c>
      <c r="G82" s="638">
        <v>20</v>
      </c>
      <c r="H82" s="638">
        <v>13.9</v>
      </c>
    </row>
    <row r="83" spans="1:8" x14ac:dyDescent="0.25">
      <c r="A83" t="s">
        <v>71</v>
      </c>
      <c r="B83" s="638">
        <v>84.7</v>
      </c>
      <c r="C83" s="638">
        <v>72.900000000000006</v>
      </c>
      <c r="D83" s="638">
        <v>54.2</v>
      </c>
      <c r="E83" s="638">
        <v>15.3</v>
      </c>
      <c r="F83" s="638">
        <v>5.0999999999999996</v>
      </c>
      <c r="G83" s="638">
        <v>3.4</v>
      </c>
      <c r="H83" s="638">
        <v>3.4</v>
      </c>
    </row>
    <row r="84" spans="1:8" x14ac:dyDescent="0.25">
      <c r="A84" t="s">
        <v>72</v>
      </c>
      <c r="B84" s="638">
        <v>81.400000000000006</v>
      </c>
      <c r="C84" s="638">
        <v>75.400000000000006</v>
      </c>
      <c r="D84" s="638">
        <v>51.8</v>
      </c>
      <c r="E84" s="638">
        <v>32.1</v>
      </c>
      <c r="F84" s="638">
        <v>25.3</v>
      </c>
      <c r="G84" s="638">
        <v>18.600000000000001</v>
      </c>
      <c r="H84" s="638">
        <v>11.7</v>
      </c>
    </row>
    <row r="85" spans="1:8" x14ac:dyDescent="0.25">
      <c r="A85" t="s">
        <v>73</v>
      </c>
      <c r="B85" s="638">
        <v>85.4</v>
      </c>
      <c r="C85" s="638">
        <v>81.8</v>
      </c>
      <c r="D85" s="638">
        <v>65</v>
      </c>
      <c r="E85" s="638">
        <v>44.5</v>
      </c>
      <c r="F85" s="638">
        <v>38.700000000000003</v>
      </c>
      <c r="G85" s="638">
        <v>34.299999999999997</v>
      </c>
      <c r="H85" s="638">
        <v>21.9</v>
      </c>
    </row>
    <row r="86" spans="1:8" x14ac:dyDescent="0.25">
      <c r="A86" t="s">
        <v>74</v>
      </c>
      <c r="B86" s="638">
        <v>76.099999999999994</v>
      </c>
      <c r="C86" s="638">
        <v>67</v>
      </c>
      <c r="D86" s="638">
        <v>54.5</v>
      </c>
      <c r="E86" s="638">
        <v>38.6</v>
      </c>
      <c r="F86" s="638">
        <v>31.8</v>
      </c>
      <c r="G86" s="638">
        <v>28.4</v>
      </c>
      <c r="H86" s="638">
        <v>19.3</v>
      </c>
    </row>
    <row r="87" spans="1:8" x14ac:dyDescent="0.25">
      <c r="A87" t="s">
        <v>182</v>
      </c>
      <c r="B87" s="638">
        <v>100</v>
      </c>
      <c r="C87" s="638">
        <v>100</v>
      </c>
      <c r="D87" s="638">
        <v>100</v>
      </c>
      <c r="E87" s="638">
        <v>100</v>
      </c>
      <c r="F87" s="638">
        <v>63.6</v>
      </c>
      <c r="G87" s="638">
        <v>63.6</v>
      </c>
      <c r="H87" s="638">
        <v>18.2</v>
      </c>
    </row>
    <row r="89" spans="1:8" x14ac:dyDescent="0.25">
      <c r="A89" t="s">
        <v>2004</v>
      </c>
    </row>
    <row r="91" spans="1:8" x14ac:dyDescent="0.25">
      <c r="A91" t="s">
        <v>2011</v>
      </c>
    </row>
    <row r="103" spans="1:1" x14ac:dyDescent="0.25">
      <c r="A103" t="s">
        <v>2002</v>
      </c>
    </row>
    <row r="105" spans="1:1" x14ac:dyDescent="0.25">
      <c r="A105" s="636">
        <v>42610.590555555558</v>
      </c>
    </row>
  </sheetData>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4"/>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296" bestFit="1" customWidth="1"/>
    <col min="3" max="3" width="8.08984375" style="296" customWidth="1"/>
    <col min="4" max="8" width="9.08984375" style="296" bestFit="1" customWidth="1"/>
    <col min="9" max="78" width="8.7265625" style="296"/>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1908</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1906</v>
      </c>
    </row>
    <row r="24" spans="1:8" x14ac:dyDescent="0.25">
      <c r="B24" s="296" t="s">
        <v>1889</v>
      </c>
    </row>
    <row r="25" spans="1:8" x14ac:dyDescent="0.25">
      <c r="B25" s="296" t="s">
        <v>1890</v>
      </c>
      <c r="C25" s="296" t="s">
        <v>1891</v>
      </c>
      <c r="D25" s="296" t="s">
        <v>1892</v>
      </c>
      <c r="E25" s="296" t="s">
        <v>1893</v>
      </c>
      <c r="F25" s="296" t="s">
        <v>1894</v>
      </c>
      <c r="G25" s="296" t="s">
        <v>1895</v>
      </c>
      <c r="H25" s="296" t="s">
        <v>1896</v>
      </c>
    </row>
    <row r="26" spans="1:8" x14ac:dyDescent="0.25">
      <c r="B26" s="296" t="s">
        <v>1798</v>
      </c>
      <c r="C26" s="296" t="s">
        <v>1798</v>
      </c>
      <c r="D26" s="296" t="s">
        <v>1798</v>
      </c>
      <c r="E26" s="296" t="s">
        <v>1798</v>
      </c>
      <c r="F26" s="296" t="s">
        <v>1798</v>
      </c>
      <c r="G26" s="296" t="s">
        <v>1798</v>
      </c>
      <c r="H26" s="296" t="s">
        <v>1798</v>
      </c>
    </row>
    <row r="27" spans="1:8" x14ac:dyDescent="0.25">
      <c r="A27" t="s">
        <v>484</v>
      </c>
    </row>
    <row r="28" spans="1:8" x14ac:dyDescent="0.25">
      <c r="A28" t="s">
        <v>485</v>
      </c>
      <c r="B28" s="296">
        <v>23569</v>
      </c>
      <c r="C28" s="296">
        <v>21710</v>
      </c>
      <c r="D28" s="296">
        <v>16795</v>
      </c>
      <c r="E28" s="296">
        <v>12075</v>
      </c>
      <c r="F28" s="296">
        <v>8578</v>
      </c>
      <c r="G28" s="296">
        <v>6439</v>
      </c>
      <c r="H28" s="296">
        <v>4921</v>
      </c>
    </row>
    <row r="29" spans="1:8" x14ac:dyDescent="0.25">
      <c r="A29" t="s">
        <v>486</v>
      </c>
      <c r="B29" s="296">
        <v>372</v>
      </c>
      <c r="C29" s="296">
        <v>352</v>
      </c>
      <c r="D29" s="296">
        <v>308</v>
      </c>
      <c r="E29" s="296">
        <v>221</v>
      </c>
      <c r="F29" s="296">
        <v>180</v>
      </c>
      <c r="G29" s="296">
        <v>147</v>
      </c>
      <c r="H29" s="296">
        <v>126</v>
      </c>
    </row>
    <row r="30" spans="1:8" x14ac:dyDescent="0.25">
      <c r="A30" t="s">
        <v>487</v>
      </c>
      <c r="B30" s="296" t="s">
        <v>18</v>
      </c>
      <c r="C30" s="296" t="s">
        <v>18</v>
      </c>
      <c r="D30" s="296" t="s">
        <v>18</v>
      </c>
      <c r="E30" s="296" t="s">
        <v>18</v>
      </c>
      <c r="F30" s="296" t="s">
        <v>18</v>
      </c>
      <c r="G30" s="296" t="s">
        <v>18</v>
      </c>
      <c r="H30" s="296" t="s">
        <v>18</v>
      </c>
    </row>
    <row r="31" spans="1:8" x14ac:dyDescent="0.25">
      <c r="A31" t="s">
        <v>19</v>
      </c>
      <c r="B31" s="296">
        <v>23</v>
      </c>
      <c r="C31" s="296">
        <v>21</v>
      </c>
      <c r="D31" s="296">
        <v>17</v>
      </c>
      <c r="E31" s="296">
        <v>12</v>
      </c>
      <c r="F31" s="296">
        <v>7</v>
      </c>
      <c r="G31" s="296">
        <v>6</v>
      </c>
      <c r="H31" s="296">
        <v>6</v>
      </c>
    </row>
    <row r="32" spans="1:8" x14ac:dyDescent="0.25">
      <c r="A32" t="s">
        <v>20</v>
      </c>
      <c r="B32" s="296">
        <v>222</v>
      </c>
      <c r="C32" s="296">
        <v>200</v>
      </c>
      <c r="D32" s="296">
        <v>137</v>
      </c>
      <c r="E32" s="296">
        <v>108</v>
      </c>
      <c r="F32" s="296">
        <v>84</v>
      </c>
      <c r="G32" s="296">
        <v>75</v>
      </c>
      <c r="H32" s="296">
        <v>56</v>
      </c>
    </row>
    <row r="33" spans="1:8" x14ac:dyDescent="0.25">
      <c r="A33" t="s">
        <v>21</v>
      </c>
      <c r="B33" s="296">
        <v>46</v>
      </c>
      <c r="C33" s="296">
        <v>38</v>
      </c>
      <c r="D33" s="296">
        <v>30</v>
      </c>
      <c r="E33" s="296">
        <v>18</v>
      </c>
      <c r="F33" s="296">
        <v>15</v>
      </c>
      <c r="G33" s="296">
        <v>15</v>
      </c>
      <c r="H33" s="296">
        <v>12</v>
      </c>
    </row>
    <row r="34" spans="1:8" x14ac:dyDescent="0.25">
      <c r="A34" t="s">
        <v>22</v>
      </c>
      <c r="B34" s="296">
        <v>14</v>
      </c>
      <c r="C34" s="296">
        <v>14</v>
      </c>
      <c r="D34" s="296">
        <v>12</v>
      </c>
      <c r="E34" s="296">
        <v>12</v>
      </c>
      <c r="F34" s="296">
        <v>7</v>
      </c>
      <c r="G34" s="296">
        <v>5</v>
      </c>
      <c r="H34" s="296">
        <v>5</v>
      </c>
    </row>
    <row r="35" spans="1:8" x14ac:dyDescent="0.25">
      <c r="A35" t="s">
        <v>23</v>
      </c>
      <c r="B35" s="296">
        <v>449</v>
      </c>
      <c r="C35" s="296">
        <v>412</v>
      </c>
      <c r="D35" s="296">
        <v>329</v>
      </c>
      <c r="E35" s="296">
        <v>247</v>
      </c>
      <c r="F35" s="296">
        <v>178</v>
      </c>
      <c r="G35" s="296">
        <v>136</v>
      </c>
      <c r="H35" s="296">
        <v>111</v>
      </c>
    </row>
    <row r="36" spans="1:8" x14ac:dyDescent="0.25">
      <c r="A36" t="s">
        <v>24</v>
      </c>
      <c r="B36" s="296">
        <v>48</v>
      </c>
      <c r="C36" s="296">
        <v>40</v>
      </c>
      <c r="D36" s="296">
        <v>32</v>
      </c>
      <c r="E36" s="296">
        <v>19</v>
      </c>
      <c r="F36" s="296">
        <v>7</v>
      </c>
      <c r="G36" s="296">
        <v>4</v>
      </c>
      <c r="H36" s="296">
        <v>3</v>
      </c>
    </row>
    <row r="37" spans="1:8" x14ac:dyDescent="0.25">
      <c r="A37" t="s">
        <v>25</v>
      </c>
      <c r="B37" s="296">
        <v>157</v>
      </c>
      <c r="C37" s="296">
        <v>149</v>
      </c>
      <c r="D37" s="296">
        <v>115</v>
      </c>
      <c r="E37" s="296">
        <v>59</v>
      </c>
      <c r="F37" s="296">
        <v>42</v>
      </c>
      <c r="G37" s="296">
        <v>30</v>
      </c>
      <c r="H37" s="296">
        <v>26</v>
      </c>
    </row>
    <row r="38" spans="1:8" x14ac:dyDescent="0.25">
      <c r="A38" t="s">
        <v>26</v>
      </c>
      <c r="B38" s="296">
        <v>623</v>
      </c>
      <c r="C38" s="296">
        <v>590</v>
      </c>
      <c r="D38" s="296">
        <v>465</v>
      </c>
      <c r="E38" s="296">
        <v>321</v>
      </c>
      <c r="F38" s="296">
        <v>199</v>
      </c>
      <c r="G38" s="296">
        <v>153</v>
      </c>
      <c r="H38" s="296">
        <v>107</v>
      </c>
    </row>
    <row r="39" spans="1:8" x14ac:dyDescent="0.25">
      <c r="A39" t="s">
        <v>27</v>
      </c>
      <c r="B39" s="296">
        <v>39</v>
      </c>
      <c r="C39" s="296">
        <v>34</v>
      </c>
      <c r="D39" s="296">
        <v>27</v>
      </c>
      <c r="E39" s="296">
        <v>23</v>
      </c>
      <c r="F39" s="296">
        <v>13</v>
      </c>
      <c r="G39" s="296">
        <v>11</v>
      </c>
      <c r="H39" s="296">
        <v>11</v>
      </c>
    </row>
    <row r="40" spans="1:8" x14ac:dyDescent="0.25">
      <c r="A40" t="s">
        <v>28</v>
      </c>
      <c r="B40" s="296">
        <v>115</v>
      </c>
      <c r="C40" s="296">
        <v>110</v>
      </c>
      <c r="D40" s="296">
        <v>78</v>
      </c>
      <c r="E40" s="296">
        <v>52</v>
      </c>
      <c r="F40" s="296">
        <v>33</v>
      </c>
      <c r="G40" s="296">
        <v>25</v>
      </c>
      <c r="H40" s="296">
        <v>16</v>
      </c>
    </row>
    <row r="41" spans="1:8" x14ac:dyDescent="0.25">
      <c r="A41" t="s">
        <v>29</v>
      </c>
      <c r="B41" s="296">
        <v>154</v>
      </c>
      <c r="C41" s="296">
        <v>137</v>
      </c>
      <c r="D41" s="296">
        <v>110</v>
      </c>
      <c r="E41" s="296">
        <v>87</v>
      </c>
      <c r="F41" s="296">
        <v>62</v>
      </c>
      <c r="G41" s="296">
        <v>52</v>
      </c>
      <c r="H41" s="296">
        <v>39</v>
      </c>
    </row>
    <row r="42" spans="1:8" x14ac:dyDescent="0.25">
      <c r="A42" t="s">
        <v>30</v>
      </c>
      <c r="B42" s="296">
        <v>8</v>
      </c>
      <c r="C42" s="296">
        <v>5</v>
      </c>
      <c r="D42" s="296">
        <v>5</v>
      </c>
      <c r="E42" s="296">
        <v>3</v>
      </c>
      <c r="F42" s="296">
        <v>1</v>
      </c>
      <c r="G42" s="296" t="s">
        <v>18</v>
      </c>
      <c r="H42" s="296" t="s">
        <v>18</v>
      </c>
    </row>
    <row r="43" spans="1:8" x14ac:dyDescent="0.25">
      <c r="A43" t="s">
        <v>31</v>
      </c>
      <c r="B43" s="296">
        <v>586</v>
      </c>
      <c r="C43" s="296">
        <v>546</v>
      </c>
      <c r="D43" s="296">
        <v>426</v>
      </c>
      <c r="E43" s="296">
        <v>303</v>
      </c>
      <c r="F43" s="296">
        <v>185</v>
      </c>
      <c r="G43" s="296">
        <v>107</v>
      </c>
      <c r="H43" s="296">
        <v>92</v>
      </c>
    </row>
    <row r="44" spans="1:8" x14ac:dyDescent="0.25">
      <c r="A44" t="s">
        <v>32</v>
      </c>
      <c r="B44" s="296">
        <v>243</v>
      </c>
      <c r="C44" s="296">
        <v>239</v>
      </c>
      <c r="D44" s="296">
        <v>170</v>
      </c>
      <c r="E44" s="296">
        <v>101</v>
      </c>
      <c r="F44" s="296">
        <v>74</v>
      </c>
      <c r="G44" s="296">
        <v>46</v>
      </c>
      <c r="H44" s="296">
        <v>36</v>
      </c>
    </row>
    <row r="45" spans="1:8" x14ac:dyDescent="0.25">
      <c r="A45" t="s">
        <v>33</v>
      </c>
      <c r="B45" s="296">
        <v>42</v>
      </c>
      <c r="C45" s="296">
        <v>39</v>
      </c>
      <c r="D45" s="296">
        <v>38</v>
      </c>
      <c r="E45" s="296">
        <v>31</v>
      </c>
      <c r="F45" s="296">
        <v>26</v>
      </c>
      <c r="G45" s="296">
        <v>15</v>
      </c>
      <c r="H45" s="296">
        <v>11</v>
      </c>
    </row>
    <row r="46" spans="1:8" x14ac:dyDescent="0.25">
      <c r="A46" t="s">
        <v>34</v>
      </c>
      <c r="B46" s="296">
        <v>38</v>
      </c>
      <c r="C46" s="296">
        <v>29</v>
      </c>
      <c r="D46" s="296">
        <v>15</v>
      </c>
      <c r="E46" s="296">
        <v>11</v>
      </c>
      <c r="F46" s="296">
        <v>5</v>
      </c>
      <c r="G46" s="296">
        <v>3</v>
      </c>
      <c r="H46" s="296">
        <v>1</v>
      </c>
    </row>
    <row r="47" spans="1:8" x14ac:dyDescent="0.25">
      <c r="A47" t="s">
        <v>35</v>
      </c>
      <c r="B47" s="296">
        <v>8078</v>
      </c>
      <c r="C47" s="296">
        <v>7296</v>
      </c>
      <c r="D47" s="296">
        <v>5727</v>
      </c>
      <c r="E47" s="296">
        <v>4305</v>
      </c>
      <c r="F47" s="296">
        <v>3128</v>
      </c>
      <c r="G47" s="296">
        <v>2411</v>
      </c>
      <c r="H47" s="296">
        <v>1911</v>
      </c>
    </row>
    <row r="48" spans="1:8" x14ac:dyDescent="0.25">
      <c r="A48" t="s">
        <v>36</v>
      </c>
      <c r="B48" s="296">
        <v>134</v>
      </c>
      <c r="C48" s="296">
        <v>122</v>
      </c>
      <c r="D48" s="296">
        <v>82</v>
      </c>
      <c r="E48" s="296">
        <v>54</v>
      </c>
      <c r="F48" s="296">
        <v>34</v>
      </c>
      <c r="G48" s="296">
        <v>19</v>
      </c>
      <c r="H48" s="296">
        <v>17</v>
      </c>
    </row>
    <row r="49" spans="1:8" x14ac:dyDescent="0.25">
      <c r="A49" t="s">
        <v>37</v>
      </c>
      <c r="B49" s="296">
        <v>43</v>
      </c>
      <c r="C49" s="296">
        <v>38</v>
      </c>
      <c r="D49" s="296">
        <v>28</v>
      </c>
      <c r="E49" s="296">
        <v>19</v>
      </c>
      <c r="F49" s="296">
        <v>11</v>
      </c>
      <c r="G49" s="296">
        <v>5</v>
      </c>
      <c r="H49" s="296">
        <v>5</v>
      </c>
    </row>
    <row r="50" spans="1:8" x14ac:dyDescent="0.25">
      <c r="A50" t="s">
        <v>38</v>
      </c>
      <c r="B50" s="296">
        <v>19</v>
      </c>
      <c r="C50" s="296">
        <v>17</v>
      </c>
      <c r="D50" s="296">
        <v>12</v>
      </c>
      <c r="E50" s="296">
        <v>5</v>
      </c>
      <c r="F50" s="296">
        <v>5</v>
      </c>
      <c r="G50" s="296">
        <v>5</v>
      </c>
      <c r="H50" s="296">
        <v>4</v>
      </c>
    </row>
    <row r="51" spans="1:8" x14ac:dyDescent="0.25">
      <c r="A51" t="s">
        <v>39</v>
      </c>
      <c r="B51" s="296">
        <v>110</v>
      </c>
      <c r="C51" s="296">
        <v>98</v>
      </c>
      <c r="D51" s="296">
        <v>73</v>
      </c>
      <c r="E51" s="296">
        <v>41</v>
      </c>
      <c r="F51" s="296">
        <v>30</v>
      </c>
      <c r="G51" s="296">
        <v>21</v>
      </c>
      <c r="H51" s="296">
        <v>18</v>
      </c>
    </row>
    <row r="52" spans="1:8" x14ac:dyDescent="0.25">
      <c r="A52" t="s">
        <v>40</v>
      </c>
      <c r="B52" s="296">
        <v>326</v>
      </c>
      <c r="C52" s="296">
        <v>307</v>
      </c>
      <c r="D52" s="296">
        <v>210</v>
      </c>
      <c r="E52" s="296">
        <v>132</v>
      </c>
      <c r="F52" s="296">
        <v>65</v>
      </c>
      <c r="G52" s="296">
        <v>36</v>
      </c>
      <c r="H52" s="296">
        <v>29</v>
      </c>
    </row>
    <row r="53" spans="1:8" x14ac:dyDescent="0.25">
      <c r="A53" t="s">
        <v>41</v>
      </c>
      <c r="B53" s="296">
        <v>6</v>
      </c>
      <c r="C53" s="296">
        <v>4</v>
      </c>
      <c r="D53" s="296">
        <v>4</v>
      </c>
      <c r="E53" s="296" t="s">
        <v>18</v>
      </c>
      <c r="F53" s="296" t="s">
        <v>18</v>
      </c>
      <c r="G53" s="296" t="s">
        <v>18</v>
      </c>
      <c r="H53" s="296" t="s">
        <v>18</v>
      </c>
    </row>
    <row r="54" spans="1:8" x14ac:dyDescent="0.25">
      <c r="A54" t="s">
        <v>42</v>
      </c>
      <c r="B54" s="296">
        <v>1</v>
      </c>
      <c r="C54" s="296">
        <v>1</v>
      </c>
      <c r="D54" s="296" t="s">
        <v>18</v>
      </c>
      <c r="E54" s="296" t="s">
        <v>18</v>
      </c>
      <c r="F54" s="296" t="s">
        <v>18</v>
      </c>
      <c r="G54" s="296" t="s">
        <v>18</v>
      </c>
      <c r="H54" s="296" t="s">
        <v>18</v>
      </c>
    </row>
    <row r="55" spans="1:8" x14ac:dyDescent="0.25">
      <c r="A55" t="s">
        <v>43</v>
      </c>
      <c r="B55" s="296">
        <v>160</v>
      </c>
      <c r="C55" s="296">
        <v>160</v>
      </c>
      <c r="D55" s="296">
        <v>144</v>
      </c>
      <c r="E55" s="296">
        <v>98</v>
      </c>
      <c r="F55" s="296">
        <v>69</v>
      </c>
      <c r="G55" s="296">
        <v>42</v>
      </c>
      <c r="H55" s="296">
        <v>33</v>
      </c>
    </row>
    <row r="56" spans="1:8" x14ac:dyDescent="0.25">
      <c r="A56" t="s">
        <v>44</v>
      </c>
      <c r="B56" s="296">
        <v>50</v>
      </c>
      <c r="C56" s="296">
        <v>48</v>
      </c>
      <c r="D56" s="296">
        <v>40</v>
      </c>
      <c r="E56" s="296">
        <v>27</v>
      </c>
      <c r="F56" s="296">
        <v>17</v>
      </c>
      <c r="G56" s="296">
        <v>14</v>
      </c>
      <c r="H56" s="296">
        <v>7</v>
      </c>
    </row>
    <row r="57" spans="1:8" x14ac:dyDescent="0.25">
      <c r="A57" t="s">
        <v>45</v>
      </c>
      <c r="B57" s="296">
        <v>45</v>
      </c>
      <c r="C57" s="296">
        <v>38</v>
      </c>
      <c r="D57" s="296">
        <v>32</v>
      </c>
      <c r="E57" s="296">
        <v>19</v>
      </c>
      <c r="F57" s="296">
        <v>14</v>
      </c>
      <c r="G57" s="296">
        <v>11</v>
      </c>
      <c r="H57" s="296">
        <v>7</v>
      </c>
    </row>
    <row r="58" spans="1:8" x14ac:dyDescent="0.25">
      <c r="A58" t="s">
        <v>46</v>
      </c>
      <c r="B58" s="296">
        <v>976</v>
      </c>
      <c r="C58" s="296">
        <v>894</v>
      </c>
      <c r="D58" s="296">
        <v>748</v>
      </c>
      <c r="E58" s="296">
        <v>562</v>
      </c>
      <c r="F58" s="296">
        <v>375</v>
      </c>
      <c r="G58" s="296">
        <v>257</v>
      </c>
      <c r="H58" s="296">
        <v>173</v>
      </c>
    </row>
    <row r="59" spans="1:8" x14ac:dyDescent="0.25">
      <c r="A59" t="s">
        <v>47</v>
      </c>
      <c r="B59" s="296">
        <v>201</v>
      </c>
      <c r="C59" s="296">
        <v>164</v>
      </c>
      <c r="D59" s="296">
        <v>117</v>
      </c>
      <c r="E59" s="296">
        <v>90</v>
      </c>
      <c r="F59" s="296">
        <v>66</v>
      </c>
      <c r="G59" s="296">
        <v>45</v>
      </c>
      <c r="H59" s="296">
        <v>36</v>
      </c>
    </row>
    <row r="60" spans="1:8" x14ac:dyDescent="0.25">
      <c r="A60" t="s">
        <v>48</v>
      </c>
      <c r="B60" s="296">
        <v>21</v>
      </c>
      <c r="C60" s="296">
        <v>16</v>
      </c>
      <c r="D60" s="296">
        <v>11</v>
      </c>
      <c r="E60" s="296">
        <v>6</v>
      </c>
      <c r="F60" s="296">
        <v>6</v>
      </c>
      <c r="G60" s="296">
        <v>5</v>
      </c>
      <c r="H60" s="296">
        <v>3</v>
      </c>
    </row>
    <row r="61" spans="1:8" x14ac:dyDescent="0.25">
      <c r="A61" t="s">
        <v>49</v>
      </c>
      <c r="B61" s="296">
        <v>1891</v>
      </c>
      <c r="C61" s="296">
        <v>1788</v>
      </c>
      <c r="D61" s="296">
        <v>1196</v>
      </c>
      <c r="E61" s="296">
        <v>837</v>
      </c>
      <c r="F61" s="296">
        <v>551</v>
      </c>
      <c r="G61" s="296">
        <v>402</v>
      </c>
      <c r="H61" s="296">
        <v>281</v>
      </c>
    </row>
    <row r="62" spans="1:8" x14ac:dyDescent="0.25">
      <c r="A62" t="s">
        <v>50</v>
      </c>
      <c r="B62" s="296">
        <v>790</v>
      </c>
      <c r="C62" s="296">
        <v>719</v>
      </c>
      <c r="D62" s="296">
        <v>519</v>
      </c>
      <c r="E62" s="296">
        <v>347</v>
      </c>
      <c r="F62" s="296">
        <v>237</v>
      </c>
      <c r="G62" s="296">
        <v>172</v>
      </c>
      <c r="H62" s="296">
        <v>130</v>
      </c>
    </row>
    <row r="63" spans="1:8" x14ac:dyDescent="0.25">
      <c r="A63" t="s">
        <v>51</v>
      </c>
      <c r="B63" s="296">
        <v>51</v>
      </c>
      <c r="C63" s="296">
        <v>46</v>
      </c>
      <c r="D63" s="296">
        <v>30</v>
      </c>
      <c r="E63" s="296">
        <v>17</v>
      </c>
      <c r="F63" s="296">
        <v>17</v>
      </c>
      <c r="G63" s="296">
        <v>11</v>
      </c>
      <c r="H63" s="296">
        <v>10</v>
      </c>
    </row>
    <row r="64" spans="1:8" x14ac:dyDescent="0.25">
      <c r="A64" t="s">
        <v>52</v>
      </c>
      <c r="B64" s="296">
        <v>1774</v>
      </c>
      <c r="C64" s="296">
        <v>1721</v>
      </c>
      <c r="D64" s="296">
        <v>1364</v>
      </c>
      <c r="E64" s="296">
        <v>948</v>
      </c>
      <c r="F64" s="296">
        <v>655</v>
      </c>
      <c r="G64" s="296">
        <v>487</v>
      </c>
      <c r="H64" s="296">
        <v>359</v>
      </c>
    </row>
    <row r="65" spans="1:8" x14ac:dyDescent="0.25">
      <c r="A65" t="s">
        <v>53</v>
      </c>
      <c r="B65" s="296">
        <v>1503</v>
      </c>
      <c r="C65" s="296">
        <v>1338</v>
      </c>
      <c r="D65" s="296">
        <v>1061</v>
      </c>
      <c r="E65" s="296">
        <v>751</v>
      </c>
      <c r="F65" s="296">
        <v>593</v>
      </c>
      <c r="G65" s="296">
        <v>481</v>
      </c>
      <c r="H65" s="296">
        <v>374</v>
      </c>
    </row>
    <row r="66" spans="1:8" x14ac:dyDescent="0.25">
      <c r="A66" t="s">
        <v>54</v>
      </c>
      <c r="B66" s="296">
        <v>319</v>
      </c>
      <c r="C66" s="296">
        <v>293</v>
      </c>
      <c r="D66" s="296">
        <v>239</v>
      </c>
      <c r="E66" s="296">
        <v>174</v>
      </c>
      <c r="F66" s="296">
        <v>118</v>
      </c>
      <c r="G66" s="296">
        <v>86</v>
      </c>
      <c r="H66" s="296">
        <v>69</v>
      </c>
    </row>
    <row r="67" spans="1:8" x14ac:dyDescent="0.25">
      <c r="A67" t="s">
        <v>55</v>
      </c>
      <c r="B67" s="296">
        <v>488</v>
      </c>
      <c r="C67" s="296">
        <v>475</v>
      </c>
      <c r="D67" s="296">
        <v>414</v>
      </c>
      <c r="E67" s="296">
        <v>319</v>
      </c>
      <c r="F67" s="296">
        <v>221</v>
      </c>
      <c r="G67" s="296">
        <v>154</v>
      </c>
      <c r="H67" s="296">
        <v>117</v>
      </c>
    </row>
    <row r="68" spans="1:8" x14ac:dyDescent="0.25">
      <c r="A68" t="s">
        <v>56</v>
      </c>
      <c r="B68" s="296">
        <v>187</v>
      </c>
      <c r="C68" s="296">
        <v>175</v>
      </c>
      <c r="D68" s="296">
        <v>116</v>
      </c>
      <c r="E68" s="296">
        <v>81</v>
      </c>
      <c r="F68" s="296">
        <v>47</v>
      </c>
      <c r="G68" s="296">
        <v>38</v>
      </c>
      <c r="H68" s="296">
        <v>24</v>
      </c>
    </row>
    <row r="69" spans="1:8" x14ac:dyDescent="0.25">
      <c r="A69" t="s">
        <v>57</v>
      </c>
      <c r="B69" s="296">
        <v>136</v>
      </c>
      <c r="C69" s="296">
        <v>128</v>
      </c>
      <c r="D69" s="296">
        <v>97</v>
      </c>
      <c r="E69" s="296">
        <v>62</v>
      </c>
      <c r="F69" s="296">
        <v>49</v>
      </c>
      <c r="G69" s="296">
        <v>39</v>
      </c>
      <c r="H69" s="296">
        <v>29</v>
      </c>
    </row>
    <row r="70" spans="1:8" x14ac:dyDescent="0.25">
      <c r="A70" t="s">
        <v>58</v>
      </c>
      <c r="B70" s="296">
        <v>215</v>
      </c>
      <c r="C70" s="296">
        <v>206</v>
      </c>
      <c r="D70" s="296">
        <v>161</v>
      </c>
      <c r="E70" s="296">
        <v>101</v>
      </c>
      <c r="F70" s="296">
        <v>75</v>
      </c>
      <c r="G70" s="296">
        <v>59</v>
      </c>
      <c r="H70" s="296">
        <v>50</v>
      </c>
    </row>
    <row r="71" spans="1:8" x14ac:dyDescent="0.25">
      <c r="A71" t="s">
        <v>59</v>
      </c>
      <c r="B71" s="296">
        <v>511</v>
      </c>
      <c r="C71" s="296">
        <v>479</v>
      </c>
      <c r="D71" s="296">
        <v>390</v>
      </c>
      <c r="E71" s="296">
        <v>296</v>
      </c>
      <c r="F71" s="296">
        <v>234</v>
      </c>
      <c r="G71" s="296">
        <v>196</v>
      </c>
      <c r="H71" s="296">
        <v>143</v>
      </c>
    </row>
    <row r="72" spans="1:8" x14ac:dyDescent="0.25">
      <c r="A72" t="s">
        <v>60</v>
      </c>
      <c r="B72" s="296">
        <v>130</v>
      </c>
      <c r="C72" s="296">
        <v>119</v>
      </c>
      <c r="D72" s="296">
        <v>104</v>
      </c>
      <c r="E72" s="296">
        <v>69</v>
      </c>
      <c r="F72" s="296">
        <v>41</v>
      </c>
      <c r="G72" s="296">
        <v>31</v>
      </c>
      <c r="H72" s="296">
        <v>28</v>
      </c>
    </row>
    <row r="73" spans="1:8" x14ac:dyDescent="0.25">
      <c r="A73" t="s">
        <v>61</v>
      </c>
      <c r="B73" s="296">
        <v>235</v>
      </c>
      <c r="C73" s="296">
        <v>211</v>
      </c>
      <c r="D73" s="296">
        <v>187</v>
      </c>
      <c r="E73" s="296">
        <v>167</v>
      </c>
      <c r="F73" s="296">
        <v>132</v>
      </c>
      <c r="G73" s="296">
        <v>87</v>
      </c>
      <c r="H73" s="296">
        <v>53</v>
      </c>
    </row>
    <row r="74" spans="1:8" x14ac:dyDescent="0.25">
      <c r="A74" t="s">
        <v>62</v>
      </c>
      <c r="B74" s="296" t="s">
        <v>18</v>
      </c>
      <c r="C74" s="296" t="s">
        <v>18</v>
      </c>
      <c r="D74" s="296" t="s">
        <v>18</v>
      </c>
      <c r="E74" s="296" t="s">
        <v>18</v>
      </c>
      <c r="F74" s="296" t="s">
        <v>18</v>
      </c>
      <c r="G74" s="296" t="s">
        <v>18</v>
      </c>
      <c r="H74" s="296" t="s">
        <v>18</v>
      </c>
    </row>
    <row r="75" spans="1:8" x14ac:dyDescent="0.25">
      <c r="A75" t="s">
        <v>63</v>
      </c>
      <c r="B75" s="296">
        <v>50</v>
      </c>
      <c r="C75" s="296">
        <v>47</v>
      </c>
      <c r="D75" s="296">
        <v>24</v>
      </c>
      <c r="E75" s="296">
        <v>17</v>
      </c>
      <c r="F75" s="296">
        <v>8</v>
      </c>
      <c r="G75" s="296">
        <v>3</v>
      </c>
      <c r="H75" s="296">
        <v>2</v>
      </c>
    </row>
    <row r="76" spans="1:8" x14ac:dyDescent="0.25">
      <c r="A76" t="s">
        <v>64</v>
      </c>
      <c r="B76" s="296">
        <v>172</v>
      </c>
      <c r="C76" s="296">
        <v>153</v>
      </c>
      <c r="D76" s="296">
        <v>120</v>
      </c>
      <c r="E76" s="296">
        <v>90</v>
      </c>
      <c r="F76" s="296">
        <v>62</v>
      </c>
      <c r="G76" s="296">
        <v>48</v>
      </c>
      <c r="H76" s="296">
        <v>39</v>
      </c>
    </row>
    <row r="77" spans="1:8" x14ac:dyDescent="0.25">
      <c r="A77" t="s">
        <v>65</v>
      </c>
      <c r="B77" s="296">
        <v>212</v>
      </c>
      <c r="C77" s="296">
        <v>198</v>
      </c>
      <c r="D77" s="296">
        <v>152</v>
      </c>
      <c r="E77" s="296">
        <v>114</v>
      </c>
      <c r="F77" s="296">
        <v>100</v>
      </c>
      <c r="G77" s="296">
        <v>69</v>
      </c>
      <c r="H77" s="296">
        <v>55</v>
      </c>
    </row>
    <row r="78" spans="1:8" x14ac:dyDescent="0.25">
      <c r="A78" t="s">
        <v>66</v>
      </c>
      <c r="B78" s="296">
        <v>252</v>
      </c>
      <c r="C78" s="296">
        <v>239</v>
      </c>
      <c r="D78" s="296">
        <v>198</v>
      </c>
      <c r="E78" s="296">
        <v>126</v>
      </c>
      <c r="F78" s="296">
        <v>66</v>
      </c>
      <c r="G78" s="296">
        <v>54</v>
      </c>
      <c r="H78" s="296">
        <v>46</v>
      </c>
    </row>
    <row r="79" spans="1:8" x14ac:dyDescent="0.25">
      <c r="A79" t="s">
        <v>67</v>
      </c>
      <c r="B79" s="296">
        <v>48</v>
      </c>
      <c r="C79" s="296">
        <v>48</v>
      </c>
      <c r="D79" s="296">
        <v>34</v>
      </c>
      <c r="E79" s="296">
        <v>19</v>
      </c>
      <c r="F79" s="296">
        <v>8</v>
      </c>
      <c r="G79" s="296">
        <v>4</v>
      </c>
      <c r="H79" s="296">
        <v>4</v>
      </c>
    </row>
    <row r="80" spans="1:8" x14ac:dyDescent="0.25">
      <c r="A80" t="s">
        <v>68</v>
      </c>
      <c r="B80" s="296">
        <v>110</v>
      </c>
      <c r="C80" s="296">
        <v>93</v>
      </c>
      <c r="D80" s="296">
        <v>67</v>
      </c>
      <c r="E80" s="296">
        <v>48</v>
      </c>
      <c r="F80" s="296">
        <v>39</v>
      </c>
      <c r="G80" s="296">
        <v>33</v>
      </c>
      <c r="H80" s="296">
        <v>21</v>
      </c>
    </row>
    <row r="81" spans="1:8" x14ac:dyDescent="0.25">
      <c r="A81" t="s">
        <v>69</v>
      </c>
      <c r="B81" s="296">
        <v>43</v>
      </c>
      <c r="C81" s="296">
        <v>40</v>
      </c>
      <c r="D81" s="296">
        <v>27</v>
      </c>
      <c r="E81" s="296">
        <v>13</v>
      </c>
      <c r="F81" s="296">
        <v>6</v>
      </c>
      <c r="G81" s="296">
        <v>4</v>
      </c>
      <c r="H81" s="296">
        <v>3</v>
      </c>
    </row>
    <row r="82" spans="1:8" x14ac:dyDescent="0.25">
      <c r="A82" t="s">
        <v>70</v>
      </c>
      <c r="B82" s="296">
        <v>434</v>
      </c>
      <c r="C82" s="296">
        <v>418</v>
      </c>
      <c r="D82" s="296">
        <v>303</v>
      </c>
      <c r="E82" s="296">
        <v>211</v>
      </c>
      <c r="F82" s="296">
        <v>158</v>
      </c>
      <c r="G82" s="296">
        <v>102</v>
      </c>
      <c r="H82" s="296">
        <v>71</v>
      </c>
    </row>
    <row r="83" spans="1:8" x14ac:dyDescent="0.25">
      <c r="A83" t="s">
        <v>71</v>
      </c>
      <c r="B83" s="296">
        <v>50</v>
      </c>
      <c r="C83" s="296">
        <v>43</v>
      </c>
      <c r="D83" s="296">
        <v>32</v>
      </c>
      <c r="E83" s="296">
        <v>9</v>
      </c>
      <c r="F83" s="296">
        <v>3</v>
      </c>
      <c r="G83" s="296">
        <v>2</v>
      </c>
      <c r="H83" s="296">
        <v>2</v>
      </c>
    </row>
    <row r="84" spans="1:8" x14ac:dyDescent="0.25">
      <c r="A84" t="s">
        <v>72</v>
      </c>
      <c r="B84" s="296">
        <v>424</v>
      </c>
      <c r="C84" s="296">
        <v>393</v>
      </c>
      <c r="D84" s="296">
        <v>270</v>
      </c>
      <c r="E84" s="296">
        <v>167</v>
      </c>
      <c r="F84" s="296">
        <v>132</v>
      </c>
      <c r="G84" s="296">
        <v>97</v>
      </c>
      <c r="H84" s="296">
        <v>61</v>
      </c>
    </row>
    <row r="85" spans="1:8" x14ac:dyDescent="0.25">
      <c r="A85" t="s">
        <v>73</v>
      </c>
      <c r="B85" s="296">
        <v>117</v>
      </c>
      <c r="C85" s="296">
        <v>112</v>
      </c>
      <c r="D85" s="296">
        <v>89</v>
      </c>
      <c r="E85" s="296">
        <v>61</v>
      </c>
      <c r="F85" s="296">
        <v>53</v>
      </c>
      <c r="G85" s="296">
        <v>47</v>
      </c>
      <c r="H85" s="296">
        <v>30</v>
      </c>
    </row>
    <row r="86" spans="1:8" x14ac:dyDescent="0.25">
      <c r="A86" t="s">
        <v>74</v>
      </c>
      <c r="B86" s="296">
        <v>67</v>
      </c>
      <c r="C86" s="296">
        <v>59</v>
      </c>
      <c r="D86" s="296">
        <v>48</v>
      </c>
      <c r="E86" s="296">
        <v>34</v>
      </c>
      <c r="F86" s="296">
        <v>28</v>
      </c>
      <c r="G86" s="296">
        <v>25</v>
      </c>
      <c r="H86" s="296">
        <v>17</v>
      </c>
    </row>
    <row r="87" spans="1:8" x14ac:dyDescent="0.25">
      <c r="A87" t="s">
        <v>182</v>
      </c>
      <c r="B87" s="296">
        <v>11</v>
      </c>
      <c r="C87" s="296">
        <v>11</v>
      </c>
      <c r="D87" s="296">
        <v>11</v>
      </c>
      <c r="E87" s="296">
        <v>11</v>
      </c>
      <c r="F87" s="296">
        <v>7</v>
      </c>
      <c r="G87" s="296">
        <v>7</v>
      </c>
      <c r="H87" s="296">
        <v>2</v>
      </c>
    </row>
    <row r="89" spans="1:8" x14ac:dyDescent="0.25">
      <c r="A89" t="s">
        <v>2004</v>
      </c>
    </row>
    <row r="91" spans="1:8" x14ac:dyDescent="0.25">
      <c r="A91" t="s">
        <v>2011</v>
      </c>
    </row>
    <row r="103" spans="1:1" x14ac:dyDescent="0.25">
      <c r="A103" t="s">
        <v>2003</v>
      </c>
    </row>
    <row r="105" spans="1:1" x14ac:dyDescent="0.25">
      <c r="A105" s="636">
        <v>42610.590590277781</v>
      </c>
    </row>
  </sheetData>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7"/>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4" x14ac:dyDescent="0.25">
      <c r="A1" t="str">
        <f>IF(ISBLANK(A17),"N.A",IF(ISNUMBER(A17),A17,IF(RIGHT(UPPER(TRIM(A17)),6)="MONTHS",UPPER(TRIM(A17)),DATEVALUE(LEFT(A17,FIND("-",A17)-1)))))</f>
        <v>N.A</v>
      </c>
      <c r="B1">
        <f t="shared" ref="B1:BM1" si="0">IF(ISBLANK(B17),"N.A",IF(ISNUMBER(B17),B17,IF(RIGHT(UPPER(TRIM(B17)),6)="MONTHS",UPPER(TRIM(B17)),DATEVALUE(LEFT(B17,FIND("-",B17)-1)))))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IF(ISBLANK(BN17),"N.A",IF(ISNUMBER(BN17),BN17,IF(RIGHT(UPPER(TRIM(BN17)),6)="MONTHS",UPPER(TRIM(BN17)),DATEVALUE(LEFT(BN17,FIND("-",BN17)-1)))))</f>
        <v>41640</v>
      </c>
      <c r="BO1">
        <f t="shared" si="1"/>
        <v>41730</v>
      </c>
      <c r="BP1">
        <f t="shared" si="1"/>
        <v>41821</v>
      </c>
      <c r="BQ1">
        <f t="shared" si="1"/>
        <v>41913</v>
      </c>
      <c r="BR1">
        <f t="shared" si="1"/>
        <v>42005</v>
      </c>
      <c r="BS1">
        <f t="shared" si="1"/>
        <v>42095</v>
      </c>
      <c r="BT1">
        <f t="shared" si="1"/>
        <v>42186</v>
      </c>
      <c r="BU1">
        <f t="shared" si="1"/>
        <v>42278</v>
      </c>
      <c r="BV1">
        <f t="shared" si="1"/>
        <v>42370</v>
      </c>
    </row>
    <row r="2" spans="1:74" x14ac:dyDescent="0.25">
      <c r="A2" t="str">
        <f>IF(ISBLANK(A17),"N.A.",IF(ISNUMBER(A17),A17,IF(RIGHT(UPPER(TRIM(A17)),6)="MONTHS",UPPER(TRIM(A17)),DATEVALUE(A3&amp;"/"&amp;IF(OR(A3=4,A3=6,A3=9,A3=11),30,IF(A3=2,28,31))&amp;"/"&amp;YEAR(RIGHT(A17,LEN(A17)-FIND("-",A17)))))))</f>
        <v>N.A.</v>
      </c>
      <c r="B2">
        <f t="shared" ref="B2:BM2" si="2">IF(ISBLANK(B17),"N.A.",IF(ISNUMBER(B17),B17,IF(RIGHT(UPPER(TRIM(B17)),6)="MONTHS",UPPER(TRIM(B17)),DATEVALUE(B3&amp;"/"&amp;IF(OR(B3=4,B3=6,B3=9,B3=11),30,IF(B3=2,28,31))&amp;"/"&amp;YEAR(RIGHT(B17,LEN(B17)-FIND("-",B17)))))))</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IF(ISBLANK(BN17),"N.A.",IF(ISNUMBER(BN17),BN17,IF(RIGHT(UPPER(TRIM(BN17)),6)="MONTHS",UPPER(TRIM(BN17)),DATEVALUE(BN3&amp;"/"&amp;IF(OR(BN3=4,BN3=6,BN3=9,BN3=11),30,IF(BN3=2,28,31))&amp;"/"&amp;YEAR(RIGHT(BN17,LEN(BN17)-FIND("-",BN17)))))))</f>
        <v>41640</v>
      </c>
      <c r="BO2">
        <f t="shared" si="3"/>
        <v>41730</v>
      </c>
      <c r="BP2">
        <f t="shared" si="3"/>
        <v>41821</v>
      </c>
      <c r="BQ2">
        <f t="shared" si="3"/>
        <v>41913</v>
      </c>
      <c r="BR2">
        <f t="shared" si="3"/>
        <v>42005</v>
      </c>
      <c r="BS2">
        <f t="shared" si="3"/>
        <v>42095</v>
      </c>
      <c r="BT2">
        <f t="shared" si="3"/>
        <v>42186</v>
      </c>
      <c r="BU2">
        <f t="shared" si="3"/>
        <v>42278</v>
      </c>
      <c r="BV2">
        <f t="shared" si="3"/>
        <v>42370</v>
      </c>
    </row>
    <row r="3" spans="1:74" x14ac:dyDescent="0.25">
      <c r="A3" t="str">
        <f>IF(OR(ISBLANK(A17),ISNUMBER(A17),RIGHT(UPPER(TRIM(A17)),6)="MONTHS"),"N.A.",MONTH(RIGHT(A17,LEN(A17)-FIND("-",A17))))</f>
        <v>N.A.</v>
      </c>
      <c r="B3" t="str">
        <f t="shared" ref="B3:BM3" si="4">IF(OR(ISBLANK(B17),ISNUMBER(B17),RIGHT(UPPER(TRIM(B17)),6)="MONTHS"),"N.A.",MONTH(RIGHT(B17,LEN(B17)-FIND("-",B17))))</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IF(OR(ISBLANK(BN17),ISNUMBER(BN17),RIGHT(UPPER(TRIM(BN17)),6)="MONTHS"),"N.A.",MONTH(RIGHT(BN17,LEN(BN17)-FIND("-",BN17))))</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4" x14ac:dyDescent="0.25">
      <c r="A4" t="s">
        <v>1792</v>
      </c>
    </row>
    <row r="6" spans="1:74" x14ac:dyDescent="0.25">
      <c r="A6" t="s">
        <v>1793</v>
      </c>
    </row>
    <row r="8" spans="1:74" x14ac:dyDescent="0.25">
      <c r="A8" t="s">
        <v>1868</v>
      </c>
    </row>
    <row r="10" spans="1:74" x14ac:dyDescent="0.25">
      <c r="A10" t="s">
        <v>1854</v>
      </c>
    </row>
    <row r="12" spans="1:74" x14ac:dyDescent="0.25">
      <c r="A12" t="s">
        <v>1869</v>
      </c>
    </row>
    <row r="14" spans="1:74" x14ac:dyDescent="0.25">
      <c r="A14" t="s">
        <v>1909</v>
      </c>
    </row>
    <row r="16" spans="1:74" x14ac:dyDescent="0.25">
      <c r="B16" s="296" t="s">
        <v>1797</v>
      </c>
    </row>
    <row r="17" spans="1:75" x14ac:dyDescent="0.25">
      <c r="B17" s="296">
        <v>35796</v>
      </c>
      <c r="C17" s="296">
        <v>35886</v>
      </c>
      <c r="D17" s="296">
        <v>35977</v>
      </c>
      <c r="E17" s="296">
        <v>36069</v>
      </c>
      <c r="F17" s="296">
        <v>36161</v>
      </c>
      <c r="G17" s="296">
        <v>36251</v>
      </c>
      <c r="H17" s="296">
        <v>36342</v>
      </c>
      <c r="I17" s="296">
        <v>36434</v>
      </c>
      <c r="J17" s="296">
        <v>36526</v>
      </c>
      <c r="K17" s="296">
        <v>36617</v>
      </c>
      <c r="L17" s="296">
        <v>36708</v>
      </c>
      <c r="M17" s="296">
        <v>36800</v>
      </c>
      <c r="N17" s="296">
        <v>36892</v>
      </c>
      <c r="O17" s="296">
        <v>36982</v>
      </c>
      <c r="P17" s="296">
        <v>37073</v>
      </c>
      <c r="Q17" s="296">
        <v>37165</v>
      </c>
      <c r="R17" s="296">
        <v>37257</v>
      </c>
      <c r="S17" s="296">
        <v>37347</v>
      </c>
      <c r="T17" s="296">
        <v>37438</v>
      </c>
      <c r="U17" s="296">
        <v>37530</v>
      </c>
      <c r="V17" s="296">
        <v>37622</v>
      </c>
      <c r="W17" s="296">
        <v>37712</v>
      </c>
      <c r="X17" s="296">
        <v>37803</v>
      </c>
      <c r="Y17" s="296">
        <v>37895</v>
      </c>
      <c r="Z17" s="296">
        <v>37987</v>
      </c>
      <c r="AA17" s="296">
        <v>38078</v>
      </c>
      <c r="AB17" s="296">
        <v>38169</v>
      </c>
      <c r="AC17" s="296">
        <v>38261</v>
      </c>
      <c r="AD17" s="296">
        <v>38353</v>
      </c>
      <c r="AE17" s="296">
        <v>38443</v>
      </c>
      <c r="AF17" s="296">
        <v>38534</v>
      </c>
      <c r="AG17" s="296">
        <v>38626</v>
      </c>
      <c r="AH17" s="296">
        <v>38718</v>
      </c>
      <c r="AI17" s="296">
        <v>38808</v>
      </c>
      <c r="AJ17" s="296">
        <v>38899</v>
      </c>
      <c r="AK17" s="296">
        <v>38991</v>
      </c>
      <c r="AL17" s="296">
        <v>39083</v>
      </c>
      <c r="AM17" s="296">
        <v>39173</v>
      </c>
      <c r="AN17" s="296">
        <v>39264</v>
      </c>
      <c r="AO17" s="296">
        <v>39356</v>
      </c>
      <c r="AP17" s="296">
        <v>39448</v>
      </c>
      <c r="AQ17" s="296">
        <v>39539</v>
      </c>
      <c r="AR17" s="296">
        <v>39630</v>
      </c>
      <c r="AS17" s="296">
        <v>39722</v>
      </c>
      <c r="AT17" s="296">
        <v>39814</v>
      </c>
      <c r="AU17" s="296">
        <v>39904</v>
      </c>
      <c r="AV17" s="296">
        <v>39995</v>
      </c>
      <c r="AW17" s="296">
        <v>40087</v>
      </c>
      <c r="AX17" s="296">
        <v>40179</v>
      </c>
      <c r="AY17" s="296">
        <v>40269</v>
      </c>
      <c r="AZ17" s="296">
        <v>40360</v>
      </c>
      <c r="BA17" s="296">
        <v>40452</v>
      </c>
      <c r="BB17" s="296">
        <v>40544</v>
      </c>
      <c r="BC17" s="296">
        <v>40634</v>
      </c>
      <c r="BD17" s="296">
        <v>40725</v>
      </c>
      <c r="BE17" s="296">
        <v>40817</v>
      </c>
      <c r="BF17" s="296">
        <v>40909</v>
      </c>
      <c r="BG17" s="296">
        <v>41000</v>
      </c>
      <c r="BH17" s="296">
        <v>41091</v>
      </c>
      <c r="BI17" s="296">
        <v>41183</v>
      </c>
      <c r="BJ17" s="296">
        <v>41275</v>
      </c>
      <c r="BK17" s="296">
        <v>41365</v>
      </c>
      <c r="BL17" s="296">
        <v>41456</v>
      </c>
      <c r="BM17" s="296">
        <v>41548</v>
      </c>
      <c r="BN17" s="296">
        <v>41640</v>
      </c>
      <c r="BO17" s="296">
        <v>41730</v>
      </c>
      <c r="BP17" s="296">
        <v>41821</v>
      </c>
      <c r="BQ17" s="296">
        <v>41913</v>
      </c>
      <c r="BR17" s="296">
        <v>42005</v>
      </c>
      <c r="BS17" s="296">
        <v>42095</v>
      </c>
      <c r="BT17" s="296">
        <v>42186</v>
      </c>
      <c r="BU17" s="296">
        <v>42278</v>
      </c>
      <c r="BV17" s="296">
        <v>42370</v>
      </c>
      <c r="BW17" s="296">
        <v>42461</v>
      </c>
    </row>
    <row r="18" spans="1:75" x14ac:dyDescent="0.25">
      <c r="B18" s="296" t="s">
        <v>301</v>
      </c>
      <c r="C18" s="296" t="s">
        <v>301</v>
      </c>
      <c r="D18" s="296" t="s">
        <v>301</v>
      </c>
      <c r="E18" s="296" t="s">
        <v>301</v>
      </c>
      <c r="F18" s="296" t="s">
        <v>301</v>
      </c>
      <c r="G18" s="296" t="s">
        <v>301</v>
      </c>
      <c r="H18" s="296" t="s">
        <v>301</v>
      </c>
      <c r="I18" s="296" t="s">
        <v>301</v>
      </c>
      <c r="J18" s="296" t="s">
        <v>301</v>
      </c>
      <c r="K18" s="296" t="s">
        <v>301</v>
      </c>
      <c r="L18" s="296" t="s">
        <v>301</v>
      </c>
      <c r="M18" s="296" t="s">
        <v>301</v>
      </c>
      <c r="N18" s="296" t="s">
        <v>301</v>
      </c>
      <c r="O18" s="296" t="s">
        <v>301</v>
      </c>
      <c r="P18" s="296" t="s">
        <v>301</v>
      </c>
      <c r="Q18" s="296" t="s">
        <v>301</v>
      </c>
      <c r="R18" s="296" t="s">
        <v>301</v>
      </c>
      <c r="S18" s="296" t="s">
        <v>301</v>
      </c>
      <c r="T18" s="296" t="s">
        <v>301</v>
      </c>
      <c r="U18" s="296" t="s">
        <v>301</v>
      </c>
      <c r="V18" s="296" t="s">
        <v>301</v>
      </c>
      <c r="W18" s="296" t="s">
        <v>301</v>
      </c>
      <c r="X18" s="296" t="s">
        <v>301</v>
      </c>
      <c r="Y18" s="296" t="s">
        <v>301</v>
      </c>
      <c r="Z18" s="296" t="s">
        <v>301</v>
      </c>
      <c r="AA18" s="296" t="s">
        <v>301</v>
      </c>
      <c r="AB18" s="296" t="s">
        <v>301</v>
      </c>
      <c r="AC18" s="296" t="s">
        <v>301</v>
      </c>
      <c r="AD18" s="296" t="s">
        <v>301</v>
      </c>
      <c r="AE18" s="296" t="s">
        <v>301</v>
      </c>
      <c r="AF18" s="296" t="s">
        <v>301</v>
      </c>
      <c r="AG18" s="296" t="s">
        <v>301</v>
      </c>
      <c r="AH18" s="296" t="s">
        <v>301</v>
      </c>
      <c r="AI18" s="296" t="s">
        <v>301</v>
      </c>
      <c r="AJ18" s="296" t="s">
        <v>301</v>
      </c>
      <c r="AK18" s="296" t="s">
        <v>301</v>
      </c>
      <c r="AL18" s="296" t="s">
        <v>301</v>
      </c>
      <c r="AM18" s="296" t="s">
        <v>301</v>
      </c>
      <c r="AN18" s="296" t="s">
        <v>301</v>
      </c>
      <c r="AO18" s="296" t="s">
        <v>301</v>
      </c>
      <c r="AP18" s="296" t="s">
        <v>301</v>
      </c>
      <c r="AQ18" s="296" t="s">
        <v>301</v>
      </c>
      <c r="AR18" s="296" t="s">
        <v>301</v>
      </c>
      <c r="AS18" s="296" t="s">
        <v>301</v>
      </c>
      <c r="AT18" s="296" t="s">
        <v>301</v>
      </c>
      <c r="AU18" s="296" t="s">
        <v>301</v>
      </c>
      <c r="AV18" s="296" t="s">
        <v>301</v>
      </c>
      <c r="AW18" s="296" t="s">
        <v>301</v>
      </c>
      <c r="AX18" s="296" t="s">
        <v>301</v>
      </c>
      <c r="AY18" s="296" t="s">
        <v>301</v>
      </c>
      <c r="AZ18" s="296" t="s">
        <v>301</v>
      </c>
      <c r="BA18" s="296" t="s">
        <v>301</v>
      </c>
      <c r="BB18" s="296" t="s">
        <v>301</v>
      </c>
      <c r="BC18" s="296" t="s">
        <v>301</v>
      </c>
      <c r="BD18" s="296" t="s">
        <v>301</v>
      </c>
      <c r="BE18" s="296" t="s">
        <v>301</v>
      </c>
      <c r="BF18" s="296" t="s">
        <v>301</v>
      </c>
      <c r="BG18" s="296" t="s">
        <v>301</v>
      </c>
      <c r="BH18" s="296" t="s">
        <v>301</v>
      </c>
      <c r="BI18" s="296" t="s">
        <v>301</v>
      </c>
      <c r="BJ18" s="296" t="s">
        <v>301</v>
      </c>
      <c r="BK18" s="296" t="s">
        <v>301</v>
      </c>
      <c r="BL18" s="296" t="s">
        <v>301</v>
      </c>
      <c r="BM18" s="296" t="s">
        <v>301</v>
      </c>
      <c r="BN18" s="296" t="s">
        <v>301</v>
      </c>
      <c r="BO18" s="296" t="s">
        <v>301</v>
      </c>
      <c r="BP18" s="296" t="s">
        <v>301</v>
      </c>
      <c r="BQ18" s="296" t="s">
        <v>301</v>
      </c>
      <c r="BR18" s="296" t="s">
        <v>301</v>
      </c>
      <c r="BS18" s="296" t="s">
        <v>301</v>
      </c>
      <c r="BT18" s="296" t="s">
        <v>301</v>
      </c>
      <c r="BU18" s="296" t="s">
        <v>301</v>
      </c>
      <c r="BV18" s="296" t="s">
        <v>301</v>
      </c>
      <c r="BW18" s="296" t="s">
        <v>301</v>
      </c>
    </row>
    <row r="19" spans="1:75" x14ac:dyDescent="0.25">
      <c r="A19" t="s">
        <v>484</v>
      </c>
    </row>
    <row r="20" spans="1:75" x14ac:dyDescent="0.25">
      <c r="A20" t="s">
        <v>485</v>
      </c>
      <c r="B20" s="296">
        <v>13475</v>
      </c>
      <c r="C20" s="296">
        <v>13778</v>
      </c>
      <c r="D20" s="296">
        <v>13583</v>
      </c>
      <c r="E20" s="296">
        <v>13209</v>
      </c>
      <c r="F20" s="296">
        <v>13272</v>
      </c>
      <c r="G20" s="296">
        <v>13557</v>
      </c>
      <c r="H20" s="296">
        <v>13907</v>
      </c>
      <c r="I20" s="296">
        <v>13093</v>
      </c>
      <c r="J20" s="296">
        <v>13767</v>
      </c>
      <c r="K20" s="296">
        <v>13948</v>
      </c>
      <c r="L20" s="296">
        <v>14053</v>
      </c>
      <c r="M20" s="296">
        <v>13165</v>
      </c>
      <c r="N20" s="296">
        <v>13081</v>
      </c>
      <c r="O20" s="296">
        <v>13361</v>
      </c>
      <c r="P20" s="296">
        <v>13409</v>
      </c>
      <c r="Q20" s="296">
        <v>13130</v>
      </c>
      <c r="R20" s="296">
        <v>13239</v>
      </c>
      <c r="S20" s="296">
        <v>13205</v>
      </c>
      <c r="T20" s="296">
        <v>13597</v>
      </c>
      <c r="U20" s="296">
        <v>13238</v>
      </c>
      <c r="V20" s="296">
        <v>12735</v>
      </c>
      <c r="W20" s="296">
        <v>12570</v>
      </c>
      <c r="X20" s="296">
        <v>12391</v>
      </c>
      <c r="Y20" s="296">
        <v>12040</v>
      </c>
      <c r="Z20" s="296">
        <v>12019</v>
      </c>
      <c r="AA20" s="296">
        <v>12513</v>
      </c>
      <c r="AB20" s="296">
        <v>12339</v>
      </c>
      <c r="AC20" s="296">
        <v>11759</v>
      </c>
      <c r="AD20" s="296">
        <v>12258</v>
      </c>
      <c r="AE20" s="296">
        <v>12882</v>
      </c>
      <c r="AF20" s="296">
        <v>13353</v>
      </c>
      <c r="AG20" s="296">
        <v>12973</v>
      </c>
      <c r="AH20" s="296">
        <v>12943</v>
      </c>
      <c r="AI20" s="296">
        <v>13137</v>
      </c>
      <c r="AJ20" s="296">
        <v>12771</v>
      </c>
      <c r="AK20" s="296">
        <v>12558</v>
      </c>
      <c r="AL20" s="296">
        <v>13105</v>
      </c>
      <c r="AM20" s="296">
        <v>13183</v>
      </c>
      <c r="AN20" s="296">
        <v>12937</v>
      </c>
      <c r="AO20" s="296">
        <v>12290</v>
      </c>
      <c r="AP20" s="296">
        <v>12729</v>
      </c>
      <c r="AQ20" s="296">
        <v>12878</v>
      </c>
      <c r="AR20" s="296">
        <v>11772</v>
      </c>
      <c r="AS20" s="296">
        <v>10677</v>
      </c>
      <c r="AT20" s="296">
        <v>10741</v>
      </c>
      <c r="AU20" s="296">
        <v>10373</v>
      </c>
      <c r="AV20" s="296">
        <v>10243</v>
      </c>
      <c r="AW20" s="296">
        <v>9206</v>
      </c>
      <c r="AX20" s="296">
        <v>9263</v>
      </c>
      <c r="AY20" s="296">
        <v>9518</v>
      </c>
      <c r="AZ20" s="296">
        <v>9732</v>
      </c>
      <c r="BA20" s="296">
        <v>9708</v>
      </c>
      <c r="BB20" s="296">
        <v>9997</v>
      </c>
      <c r="BC20" s="296">
        <v>10341</v>
      </c>
      <c r="BD20" s="296">
        <v>10539</v>
      </c>
      <c r="BE20" s="296">
        <v>10381</v>
      </c>
      <c r="BF20" s="296">
        <v>10372</v>
      </c>
      <c r="BG20" s="296">
        <v>9914</v>
      </c>
      <c r="BH20" s="296">
        <v>9720</v>
      </c>
      <c r="BI20" s="296">
        <v>9389</v>
      </c>
      <c r="BJ20" s="296">
        <v>8925</v>
      </c>
      <c r="BK20" s="296">
        <v>8921</v>
      </c>
      <c r="BL20" s="296">
        <v>8740</v>
      </c>
      <c r="BM20" s="296">
        <v>8179</v>
      </c>
      <c r="BN20" s="296">
        <v>8198</v>
      </c>
      <c r="BO20" s="296">
        <v>8105</v>
      </c>
      <c r="BP20" s="296">
        <v>7546</v>
      </c>
      <c r="BQ20" s="296">
        <v>7217</v>
      </c>
      <c r="BR20" s="296">
        <v>7064</v>
      </c>
      <c r="BS20" s="296">
        <v>6708</v>
      </c>
      <c r="BT20" s="296">
        <v>6534</v>
      </c>
      <c r="BU20" s="296">
        <v>6101</v>
      </c>
      <c r="BV20" s="296">
        <v>5785</v>
      </c>
      <c r="BW20" s="296">
        <v>5646</v>
      </c>
    </row>
    <row r="21" spans="1:75" x14ac:dyDescent="0.25">
      <c r="A21" t="s">
        <v>486</v>
      </c>
      <c r="B21" s="296">
        <v>211</v>
      </c>
      <c r="C21" s="296">
        <v>162</v>
      </c>
      <c r="D21" s="296">
        <v>178</v>
      </c>
      <c r="E21" s="296">
        <v>171</v>
      </c>
      <c r="F21" s="296">
        <v>176</v>
      </c>
      <c r="G21" s="296">
        <v>157</v>
      </c>
      <c r="H21" s="296">
        <v>196</v>
      </c>
      <c r="I21" s="296">
        <v>201</v>
      </c>
      <c r="J21" s="296">
        <v>212</v>
      </c>
      <c r="K21" s="296">
        <v>155</v>
      </c>
      <c r="L21" s="296">
        <v>106</v>
      </c>
      <c r="M21" s="296">
        <v>80</v>
      </c>
      <c r="N21" s="296">
        <v>67</v>
      </c>
      <c r="O21" s="296">
        <v>38</v>
      </c>
      <c r="P21" s="296">
        <v>35</v>
      </c>
      <c r="Q21" s="296">
        <v>34</v>
      </c>
      <c r="R21" s="296">
        <v>35</v>
      </c>
      <c r="S21" s="296">
        <v>34</v>
      </c>
      <c r="T21" s="296">
        <v>26</v>
      </c>
      <c r="U21" s="296">
        <v>56</v>
      </c>
      <c r="V21" s="296">
        <v>105</v>
      </c>
      <c r="W21" s="296">
        <v>100</v>
      </c>
      <c r="X21" s="296">
        <v>83</v>
      </c>
      <c r="Y21" s="296">
        <v>68</v>
      </c>
      <c r="Z21" s="296">
        <v>92</v>
      </c>
      <c r="AA21" s="296">
        <v>123</v>
      </c>
      <c r="AB21" s="296">
        <v>100</v>
      </c>
      <c r="AC21" s="296">
        <v>117</v>
      </c>
      <c r="AD21" s="296">
        <v>103</v>
      </c>
      <c r="AE21" s="296">
        <v>89</v>
      </c>
      <c r="AF21" s="296">
        <v>113</v>
      </c>
      <c r="AG21" s="296">
        <v>107</v>
      </c>
      <c r="AH21" s="296">
        <v>93</v>
      </c>
      <c r="AI21" s="296">
        <v>99</v>
      </c>
      <c r="AJ21" s="296">
        <v>107</v>
      </c>
      <c r="AK21" s="296">
        <v>80</v>
      </c>
      <c r="AL21" s="296">
        <v>113</v>
      </c>
      <c r="AM21" s="296">
        <v>146</v>
      </c>
      <c r="AN21" s="296">
        <v>151</v>
      </c>
      <c r="AO21" s="296">
        <v>155</v>
      </c>
      <c r="AP21" s="296">
        <v>164</v>
      </c>
      <c r="AQ21" s="296">
        <v>181</v>
      </c>
      <c r="AR21" s="296">
        <v>187</v>
      </c>
      <c r="AS21" s="296">
        <v>192</v>
      </c>
      <c r="AT21" s="296">
        <v>145</v>
      </c>
      <c r="AU21" s="296">
        <v>135</v>
      </c>
      <c r="AV21" s="296">
        <v>146</v>
      </c>
      <c r="AW21" s="296">
        <v>168</v>
      </c>
      <c r="AX21" s="296">
        <v>171</v>
      </c>
      <c r="AY21" s="296">
        <v>169</v>
      </c>
      <c r="AZ21" s="296">
        <v>135</v>
      </c>
      <c r="BA21" s="296">
        <v>116</v>
      </c>
      <c r="BB21" s="296">
        <v>124</v>
      </c>
      <c r="BC21" s="296">
        <v>154</v>
      </c>
      <c r="BD21" s="296">
        <v>149</v>
      </c>
      <c r="BE21" s="296">
        <v>155</v>
      </c>
      <c r="BF21" s="296">
        <v>135</v>
      </c>
      <c r="BG21" s="296">
        <v>115</v>
      </c>
      <c r="BH21" s="296">
        <v>115</v>
      </c>
      <c r="BI21" s="296">
        <v>110</v>
      </c>
      <c r="BJ21" s="296">
        <v>117</v>
      </c>
      <c r="BK21" s="296">
        <v>111</v>
      </c>
      <c r="BL21" s="296">
        <v>95</v>
      </c>
      <c r="BM21" s="296">
        <v>98</v>
      </c>
      <c r="BN21" s="296">
        <v>142</v>
      </c>
      <c r="BO21" s="296">
        <v>152</v>
      </c>
      <c r="BP21" s="296">
        <v>111</v>
      </c>
      <c r="BQ21" s="296">
        <v>127</v>
      </c>
      <c r="BR21" s="296">
        <v>107</v>
      </c>
      <c r="BS21" s="296">
        <v>90</v>
      </c>
      <c r="BT21" s="296">
        <v>129</v>
      </c>
      <c r="BU21" s="296">
        <v>90</v>
      </c>
      <c r="BV21" s="296">
        <v>89</v>
      </c>
      <c r="BW21" s="296">
        <v>105</v>
      </c>
    </row>
    <row r="22" spans="1:75" x14ac:dyDescent="0.25">
      <c r="A22" t="s">
        <v>487</v>
      </c>
      <c r="B22" s="296" t="s">
        <v>18</v>
      </c>
      <c r="C22" s="296" t="s">
        <v>18</v>
      </c>
      <c r="D22" s="296">
        <v>3</v>
      </c>
      <c r="E22" s="296">
        <v>3</v>
      </c>
      <c r="F22" s="296" t="s">
        <v>18</v>
      </c>
      <c r="G22" s="296" t="s">
        <v>18</v>
      </c>
      <c r="H22" s="296" t="s">
        <v>18</v>
      </c>
      <c r="I22" s="296" t="s">
        <v>18</v>
      </c>
      <c r="J22" s="296" t="s">
        <v>18</v>
      </c>
      <c r="K22" s="296" t="s">
        <v>18</v>
      </c>
      <c r="L22" s="296">
        <v>1</v>
      </c>
      <c r="M22" s="296">
        <v>2</v>
      </c>
      <c r="N22" s="296">
        <v>1</v>
      </c>
      <c r="O22" s="296" t="s">
        <v>18</v>
      </c>
      <c r="P22" s="296" t="s">
        <v>18</v>
      </c>
      <c r="Q22" s="296" t="s">
        <v>18</v>
      </c>
      <c r="R22" s="296" t="s">
        <v>18</v>
      </c>
      <c r="S22" s="296" t="s">
        <v>18</v>
      </c>
      <c r="T22" s="296" t="s">
        <v>18</v>
      </c>
      <c r="U22" s="296" t="s">
        <v>18</v>
      </c>
      <c r="V22" s="296" t="s">
        <v>18</v>
      </c>
      <c r="W22" s="296">
        <v>3</v>
      </c>
      <c r="X22" s="296">
        <v>7</v>
      </c>
      <c r="Y22" s="296">
        <v>4</v>
      </c>
      <c r="Z22" s="296">
        <v>1</v>
      </c>
      <c r="AA22" s="296" t="s">
        <v>18</v>
      </c>
      <c r="AB22" s="296" t="s">
        <v>18</v>
      </c>
      <c r="AC22" s="296" t="s">
        <v>18</v>
      </c>
      <c r="AD22" s="296" t="s">
        <v>18</v>
      </c>
      <c r="AE22" s="296">
        <v>1</v>
      </c>
      <c r="AF22" s="296">
        <v>3</v>
      </c>
      <c r="AG22" s="296">
        <v>2</v>
      </c>
      <c r="AH22" s="296" t="s">
        <v>18</v>
      </c>
      <c r="AI22" s="296">
        <v>4</v>
      </c>
      <c r="AJ22" s="296">
        <v>4</v>
      </c>
      <c r="AK22" s="296" t="s">
        <v>18</v>
      </c>
      <c r="AL22" s="296" t="s">
        <v>18</v>
      </c>
      <c r="AM22" s="296" t="s">
        <v>18</v>
      </c>
      <c r="AN22" s="296" t="s">
        <v>18</v>
      </c>
      <c r="AO22" s="296">
        <v>1</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v>1</v>
      </c>
      <c r="BI22" s="296" t="s">
        <v>18</v>
      </c>
      <c r="BJ22" s="296" t="s">
        <v>18</v>
      </c>
      <c r="BK22" s="296" t="s">
        <v>18</v>
      </c>
      <c r="BL22" s="296" t="s">
        <v>18</v>
      </c>
      <c r="BM22" s="296" t="s">
        <v>18</v>
      </c>
      <c r="BN22" s="296" t="s">
        <v>18</v>
      </c>
      <c r="BO22" s="296" t="s">
        <v>18</v>
      </c>
      <c r="BP22" s="296" t="s">
        <v>18</v>
      </c>
      <c r="BQ22" s="296" t="s">
        <v>18</v>
      </c>
      <c r="BR22" s="296" t="s">
        <v>18</v>
      </c>
      <c r="BS22" s="296" t="s">
        <v>18</v>
      </c>
      <c r="BT22" s="296" t="s">
        <v>18</v>
      </c>
      <c r="BU22" s="296" t="s">
        <v>18</v>
      </c>
      <c r="BV22" s="296" t="s">
        <v>18</v>
      </c>
      <c r="BW22" s="296" t="s">
        <v>18</v>
      </c>
    </row>
    <row r="23" spans="1:75" x14ac:dyDescent="0.25">
      <c r="A23" t="s">
        <v>19</v>
      </c>
      <c r="B23" s="296">
        <v>5</v>
      </c>
      <c r="C23" s="296">
        <v>7</v>
      </c>
      <c r="D23" s="296">
        <v>12</v>
      </c>
      <c r="E23" s="296">
        <v>15</v>
      </c>
      <c r="F23" s="296">
        <v>7</v>
      </c>
      <c r="G23" s="296">
        <v>3</v>
      </c>
      <c r="H23" s="296">
        <v>9</v>
      </c>
      <c r="I23" s="296">
        <v>6</v>
      </c>
      <c r="J23" s="296">
        <v>6</v>
      </c>
      <c r="K23" s="296">
        <v>11</v>
      </c>
      <c r="L23" s="296">
        <v>22</v>
      </c>
      <c r="M23" s="296">
        <v>19</v>
      </c>
      <c r="N23" s="296">
        <v>14</v>
      </c>
      <c r="O23" s="296">
        <v>19</v>
      </c>
      <c r="P23" s="296">
        <v>28</v>
      </c>
      <c r="Q23" s="296">
        <v>20</v>
      </c>
      <c r="R23" s="296">
        <v>17</v>
      </c>
      <c r="S23" s="296">
        <v>12</v>
      </c>
      <c r="T23" s="296">
        <v>12</v>
      </c>
      <c r="U23" s="296">
        <v>13</v>
      </c>
      <c r="V23" s="296">
        <v>15</v>
      </c>
      <c r="W23" s="296">
        <v>15</v>
      </c>
      <c r="X23" s="296">
        <v>14</v>
      </c>
      <c r="Y23" s="296">
        <v>12</v>
      </c>
      <c r="Z23" s="296">
        <v>12</v>
      </c>
      <c r="AA23" s="296">
        <v>19</v>
      </c>
      <c r="AB23" s="296">
        <v>15</v>
      </c>
      <c r="AC23" s="296">
        <v>12</v>
      </c>
      <c r="AD23" s="296">
        <v>16</v>
      </c>
      <c r="AE23" s="296">
        <v>18</v>
      </c>
      <c r="AF23" s="296">
        <v>18</v>
      </c>
      <c r="AG23" s="296">
        <v>12</v>
      </c>
      <c r="AH23" s="296">
        <v>11</v>
      </c>
      <c r="AI23" s="296">
        <v>5</v>
      </c>
      <c r="AJ23" s="296">
        <v>13</v>
      </c>
      <c r="AK23" s="296">
        <v>11</v>
      </c>
      <c r="AL23" s="296">
        <v>11</v>
      </c>
      <c r="AM23" s="296">
        <v>21</v>
      </c>
      <c r="AN23" s="296">
        <v>16</v>
      </c>
      <c r="AO23" s="296">
        <v>13</v>
      </c>
      <c r="AP23" s="296">
        <v>13</v>
      </c>
      <c r="AQ23" s="296">
        <v>6</v>
      </c>
      <c r="AR23" s="296">
        <v>5</v>
      </c>
      <c r="AS23" s="296">
        <v>5</v>
      </c>
      <c r="AT23" s="296">
        <v>8</v>
      </c>
      <c r="AU23" s="296">
        <v>7</v>
      </c>
      <c r="AV23" s="296">
        <v>10</v>
      </c>
      <c r="AW23" s="296">
        <v>6</v>
      </c>
      <c r="AX23" s="296">
        <v>5</v>
      </c>
      <c r="AY23" s="296">
        <v>3</v>
      </c>
      <c r="AZ23" s="296">
        <v>6</v>
      </c>
      <c r="BA23" s="296">
        <v>10</v>
      </c>
      <c r="BB23" s="296">
        <v>15</v>
      </c>
      <c r="BC23" s="296">
        <v>15</v>
      </c>
      <c r="BD23" s="296">
        <v>9</v>
      </c>
      <c r="BE23" s="296">
        <v>5</v>
      </c>
      <c r="BF23" s="296" t="s">
        <v>18</v>
      </c>
      <c r="BG23" s="296">
        <v>10</v>
      </c>
      <c r="BH23" s="296">
        <v>13</v>
      </c>
      <c r="BI23" s="296">
        <v>8</v>
      </c>
      <c r="BJ23" s="296">
        <v>7</v>
      </c>
      <c r="BK23" s="296">
        <v>6</v>
      </c>
      <c r="BL23" s="296">
        <v>5</v>
      </c>
      <c r="BM23" s="296">
        <v>2</v>
      </c>
      <c r="BN23" s="296">
        <v>2</v>
      </c>
      <c r="BO23" s="296">
        <v>3</v>
      </c>
      <c r="BP23" s="296">
        <v>5</v>
      </c>
      <c r="BQ23" s="296">
        <v>3</v>
      </c>
      <c r="BR23" s="296">
        <v>1</v>
      </c>
      <c r="BS23" s="296">
        <v>3</v>
      </c>
      <c r="BT23" s="296">
        <v>5</v>
      </c>
      <c r="BU23" s="296">
        <v>6</v>
      </c>
      <c r="BV23" s="296">
        <v>3</v>
      </c>
      <c r="BW23" s="296">
        <v>3</v>
      </c>
    </row>
    <row r="24" spans="1:75" x14ac:dyDescent="0.25">
      <c r="A24" t="s">
        <v>20</v>
      </c>
      <c r="B24" s="296">
        <v>11</v>
      </c>
      <c r="C24" s="296">
        <v>24</v>
      </c>
      <c r="D24" s="296">
        <v>40</v>
      </c>
      <c r="E24" s="296">
        <v>53</v>
      </c>
      <c r="F24" s="296">
        <v>50</v>
      </c>
      <c r="G24" s="296">
        <v>45</v>
      </c>
      <c r="H24" s="296">
        <v>42</v>
      </c>
      <c r="I24" s="296">
        <v>40</v>
      </c>
      <c r="J24" s="296">
        <v>27</v>
      </c>
      <c r="K24" s="296">
        <v>25</v>
      </c>
      <c r="L24" s="296">
        <v>37</v>
      </c>
      <c r="M24" s="296">
        <v>38</v>
      </c>
      <c r="N24" s="296">
        <v>12</v>
      </c>
      <c r="O24" s="296">
        <v>4</v>
      </c>
      <c r="P24" s="296">
        <v>12</v>
      </c>
      <c r="Q24" s="296">
        <v>15</v>
      </c>
      <c r="R24" s="296">
        <v>17</v>
      </c>
      <c r="S24" s="296">
        <v>19</v>
      </c>
      <c r="T24" s="296">
        <v>22</v>
      </c>
      <c r="U24" s="296">
        <v>17</v>
      </c>
      <c r="V24" s="296">
        <v>21</v>
      </c>
      <c r="W24" s="296">
        <v>25</v>
      </c>
      <c r="X24" s="296">
        <v>25</v>
      </c>
      <c r="Y24" s="296">
        <v>24</v>
      </c>
      <c r="Z24" s="296">
        <v>18</v>
      </c>
      <c r="AA24" s="296">
        <v>13</v>
      </c>
      <c r="AB24" s="296">
        <v>21</v>
      </c>
      <c r="AC24" s="296">
        <v>28</v>
      </c>
      <c r="AD24" s="296">
        <v>19</v>
      </c>
      <c r="AE24" s="296">
        <v>16</v>
      </c>
      <c r="AF24" s="296">
        <v>15</v>
      </c>
      <c r="AG24" s="296">
        <v>8</v>
      </c>
      <c r="AH24" s="296">
        <v>5</v>
      </c>
      <c r="AI24" s="296">
        <v>5</v>
      </c>
      <c r="AJ24" s="296">
        <v>6</v>
      </c>
      <c r="AK24" s="296">
        <v>5</v>
      </c>
      <c r="AL24" s="296">
        <v>5</v>
      </c>
      <c r="AM24" s="296">
        <v>9</v>
      </c>
      <c r="AN24" s="296">
        <v>11</v>
      </c>
      <c r="AO24" s="296">
        <v>15</v>
      </c>
      <c r="AP24" s="296">
        <v>12</v>
      </c>
      <c r="AQ24" s="296">
        <v>22</v>
      </c>
      <c r="AR24" s="296">
        <v>15</v>
      </c>
      <c r="AS24" s="296">
        <v>13</v>
      </c>
      <c r="AT24" s="296">
        <v>13</v>
      </c>
      <c r="AU24" s="296">
        <v>10</v>
      </c>
      <c r="AV24" s="296">
        <v>13</v>
      </c>
      <c r="AW24" s="296">
        <v>17</v>
      </c>
      <c r="AX24" s="296">
        <v>8</v>
      </c>
      <c r="AY24" s="296">
        <v>9</v>
      </c>
      <c r="AZ24" s="296">
        <v>16</v>
      </c>
      <c r="BA24" s="296">
        <v>11</v>
      </c>
      <c r="BB24" s="296">
        <v>11</v>
      </c>
      <c r="BC24" s="296">
        <v>6</v>
      </c>
      <c r="BD24" s="296">
        <v>5</v>
      </c>
      <c r="BE24" s="296">
        <v>6</v>
      </c>
      <c r="BF24" s="296">
        <v>11</v>
      </c>
      <c r="BG24" s="296">
        <v>14</v>
      </c>
      <c r="BH24" s="296">
        <v>7</v>
      </c>
      <c r="BI24" s="296">
        <v>5</v>
      </c>
      <c r="BJ24" s="296">
        <v>9</v>
      </c>
      <c r="BK24" s="296">
        <v>11</v>
      </c>
      <c r="BL24" s="296">
        <v>6</v>
      </c>
      <c r="BM24" s="296">
        <v>14</v>
      </c>
      <c r="BN24" s="296">
        <v>9</v>
      </c>
      <c r="BO24" s="296">
        <v>15</v>
      </c>
      <c r="BP24" s="296">
        <v>9</v>
      </c>
      <c r="BQ24" s="296">
        <v>5</v>
      </c>
      <c r="BR24" s="296">
        <v>9</v>
      </c>
      <c r="BS24" s="296">
        <v>6</v>
      </c>
      <c r="BT24" s="296">
        <v>3</v>
      </c>
      <c r="BU24" s="296">
        <v>5</v>
      </c>
      <c r="BV24" s="296">
        <v>2</v>
      </c>
      <c r="BW24" s="296">
        <v>2</v>
      </c>
    </row>
    <row r="25" spans="1:75" x14ac:dyDescent="0.25">
      <c r="A25" t="s">
        <v>21</v>
      </c>
      <c r="B25" s="296">
        <v>8</v>
      </c>
      <c r="C25" s="296">
        <v>8</v>
      </c>
      <c r="D25" s="296">
        <v>14</v>
      </c>
      <c r="E25" s="296">
        <v>16</v>
      </c>
      <c r="F25" s="296">
        <v>14</v>
      </c>
      <c r="G25" s="296">
        <v>10</v>
      </c>
      <c r="H25" s="296">
        <v>14</v>
      </c>
      <c r="I25" s="296">
        <v>31</v>
      </c>
      <c r="J25" s="296">
        <v>23</v>
      </c>
      <c r="K25" s="296">
        <v>11</v>
      </c>
      <c r="L25" s="296">
        <v>11</v>
      </c>
      <c r="M25" s="296">
        <v>16</v>
      </c>
      <c r="N25" s="296">
        <v>19</v>
      </c>
      <c r="O25" s="296">
        <v>21</v>
      </c>
      <c r="P25" s="296">
        <v>15</v>
      </c>
      <c r="Q25" s="296">
        <v>19</v>
      </c>
      <c r="R25" s="296">
        <v>17</v>
      </c>
      <c r="S25" s="296">
        <v>3</v>
      </c>
      <c r="T25" s="296">
        <v>4</v>
      </c>
      <c r="U25" s="296">
        <v>1</v>
      </c>
      <c r="V25" s="296">
        <v>1</v>
      </c>
      <c r="W25" s="296">
        <v>5</v>
      </c>
      <c r="X25" s="296">
        <v>7</v>
      </c>
      <c r="Y25" s="296">
        <v>7</v>
      </c>
      <c r="Z25" s="296">
        <v>6</v>
      </c>
      <c r="AA25" s="296">
        <v>7</v>
      </c>
      <c r="AB25" s="296" t="s">
        <v>18</v>
      </c>
      <c r="AC25" s="296">
        <v>1</v>
      </c>
      <c r="AD25" s="296">
        <v>5</v>
      </c>
      <c r="AE25" s="296">
        <v>4</v>
      </c>
      <c r="AF25" s="296">
        <v>7</v>
      </c>
      <c r="AG25" s="296">
        <v>7</v>
      </c>
      <c r="AH25" s="296">
        <v>4</v>
      </c>
      <c r="AI25" s="296">
        <v>2</v>
      </c>
      <c r="AJ25" s="296">
        <v>1</v>
      </c>
      <c r="AK25" s="296">
        <v>3</v>
      </c>
      <c r="AL25" s="296">
        <v>2</v>
      </c>
      <c r="AM25" s="296">
        <v>5</v>
      </c>
      <c r="AN25" s="296">
        <v>5</v>
      </c>
      <c r="AO25" s="296">
        <v>9</v>
      </c>
      <c r="AP25" s="296">
        <v>20</v>
      </c>
      <c r="AQ25" s="296">
        <v>16</v>
      </c>
      <c r="AR25" s="296">
        <v>8</v>
      </c>
      <c r="AS25" s="296">
        <v>5</v>
      </c>
      <c r="AT25" s="296">
        <v>4</v>
      </c>
      <c r="AU25" s="296">
        <v>3</v>
      </c>
      <c r="AV25" s="296">
        <v>1</v>
      </c>
      <c r="AW25" s="296">
        <v>1</v>
      </c>
      <c r="AX25" s="296">
        <v>3</v>
      </c>
      <c r="AY25" s="296">
        <v>3</v>
      </c>
      <c r="AZ25" s="296">
        <v>7</v>
      </c>
      <c r="BA25" s="296">
        <v>8</v>
      </c>
      <c r="BB25" s="296">
        <v>4</v>
      </c>
      <c r="BC25" s="296">
        <v>8</v>
      </c>
      <c r="BD25" s="296">
        <v>6</v>
      </c>
      <c r="BE25" s="296">
        <v>2</v>
      </c>
      <c r="BF25" s="296">
        <v>2</v>
      </c>
      <c r="BG25" s="296">
        <v>3</v>
      </c>
      <c r="BH25" s="296">
        <v>7</v>
      </c>
      <c r="BI25" s="296">
        <v>7</v>
      </c>
      <c r="BJ25" s="296">
        <v>3</v>
      </c>
      <c r="BK25" s="296">
        <v>4</v>
      </c>
      <c r="BL25" s="296">
        <v>2</v>
      </c>
      <c r="BM25" s="296">
        <v>1</v>
      </c>
      <c r="BN25" s="296" t="s">
        <v>18</v>
      </c>
      <c r="BO25" s="296">
        <v>4</v>
      </c>
      <c r="BP25" s="296">
        <v>11</v>
      </c>
      <c r="BQ25" s="296">
        <v>11</v>
      </c>
      <c r="BR25" s="296">
        <v>5</v>
      </c>
      <c r="BS25" s="296">
        <v>3</v>
      </c>
      <c r="BT25" s="296">
        <v>4</v>
      </c>
      <c r="BU25" s="296">
        <v>3</v>
      </c>
      <c r="BV25" s="296" t="s">
        <v>18</v>
      </c>
      <c r="BW25" s="296">
        <v>5</v>
      </c>
    </row>
    <row r="26" spans="1:75" x14ac:dyDescent="0.25">
      <c r="A26" t="s">
        <v>22</v>
      </c>
      <c r="B26" s="296">
        <v>3</v>
      </c>
      <c r="C26" s="296">
        <v>1</v>
      </c>
      <c r="D26" s="296">
        <v>5</v>
      </c>
      <c r="E26" s="296">
        <v>2</v>
      </c>
      <c r="F26" s="296">
        <v>9</v>
      </c>
      <c r="G26" s="296">
        <v>15</v>
      </c>
      <c r="H26" s="296">
        <v>9</v>
      </c>
      <c r="I26" s="296">
        <v>2</v>
      </c>
      <c r="J26" s="296">
        <v>6</v>
      </c>
      <c r="K26" s="296">
        <v>5</v>
      </c>
      <c r="L26" s="296">
        <v>4</v>
      </c>
      <c r="M26" s="296">
        <v>5</v>
      </c>
      <c r="N26" s="296">
        <v>5</v>
      </c>
      <c r="O26" s="296">
        <v>11</v>
      </c>
      <c r="P26" s="296">
        <v>9</v>
      </c>
      <c r="Q26" s="296">
        <v>11</v>
      </c>
      <c r="R26" s="296">
        <v>13</v>
      </c>
      <c r="S26" s="296">
        <v>7</v>
      </c>
      <c r="T26" s="296">
        <v>8</v>
      </c>
      <c r="U26" s="296">
        <v>5</v>
      </c>
      <c r="V26" s="296">
        <v>2</v>
      </c>
      <c r="W26" s="296">
        <v>2</v>
      </c>
      <c r="X26" s="296">
        <v>4</v>
      </c>
      <c r="Y26" s="296">
        <v>10</v>
      </c>
      <c r="Z26" s="296">
        <v>14</v>
      </c>
      <c r="AA26" s="296">
        <v>16</v>
      </c>
      <c r="AB26" s="296">
        <v>14</v>
      </c>
      <c r="AC26" s="296">
        <v>6</v>
      </c>
      <c r="AD26" s="296">
        <v>10</v>
      </c>
      <c r="AE26" s="296">
        <v>7</v>
      </c>
      <c r="AF26" s="296">
        <v>9</v>
      </c>
      <c r="AG26" s="296">
        <v>8</v>
      </c>
      <c r="AH26" s="296">
        <v>7</v>
      </c>
      <c r="AI26" s="296">
        <v>9</v>
      </c>
      <c r="AJ26" s="296">
        <v>11</v>
      </c>
      <c r="AK26" s="296">
        <v>10</v>
      </c>
      <c r="AL26" s="296">
        <v>12</v>
      </c>
      <c r="AM26" s="296">
        <v>9</v>
      </c>
      <c r="AN26" s="296">
        <v>9</v>
      </c>
      <c r="AO26" s="296">
        <v>2</v>
      </c>
      <c r="AP26" s="296">
        <v>3</v>
      </c>
      <c r="AQ26" s="296">
        <v>3</v>
      </c>
      <c r="AR26" s="296">
        <v>9</v>
      </c>
      <c r="AS26" s="296">
        <v>4</v>
      </c>
      <c r="AT26" s="296">
        <v>6</v>
      </c>
      <c r="AU26" s="296">
        <v>7</v>
      </c>
      <c r="AV26" s="296">
        <v>1</v>
      </c>
      <c r="AW26" s="296">
        <v>1</v>
      </c>
      <c r="AX26" s="296">
        <v>2</v>
      </c>
      <c r="AY26" s="296">
        <v>4</v>
      </c>
      <c r="AZ26" s="296">
        <v>6</v>
      </c>
      <c r="BA26" s="296">
        <v>4</v>
      </c>
      <c r="BB26" s="296">
        <v>1</v>
      </c>
      <c r="BC26" s="296">
        <v>2</v>
      </c>
      <c r="BD26" s="296">
        <v>1</v>
      </c>
      <c r="BE26" s="296">
        <v>2</v>
      </c>
      <c r="BF26" s="296">
        <v>3</v>
      </c>
      <c r="BG26" s="296">
        <v>2</v>
      </c>
      <c r="BH26" s="296">
        <v>2</v>
      </c>
      <c r="BI26" s="296">
        <v>1</v>
      </c>
      <c r="BJ26" s="296">
        <v>1</v>
      </c>
      <c r="BK26" s="296">
        <v>9</v>
      </c>
      <c r="BL26" s="296" t="s">
        <v>18</v>
      </c>
      <c r="BM26" s="296">
        <v>3</v>
      </c>
      <c r="BN26" s="296">
        <v>3</v>
      </c>
      <c r="BO26" s="296">
        <v>3</v>
      </c>
      <c r="BP26" s="296">
        <v>6</v>
      </c>
      <c r="BQ26" s="296">
        <v>4</v>
      </c>
      <c r="BR26" s="296">
        <v>2</v>
      </c>
      <c r="BS26" s="296" t="s">
        <v>18</v>
      </c>
      <c r="BT26" s="296" t="s">
        <v>18</v>
      </c>
      <c r="BU26" s="296">
        <v>1</v>
      </c>
      <c r="BV26" s="296">
        <v>3</v>
      </c>
      <c r="BW26" s="296">
        <v>8</v>
      </c>
    </row>
    <row r="27" spans="1:75" x14ac:dyDescent="0.25">
      <c r="A27" t="s">
        <v>23</v>
      </c>
      <c r="B27" s="296">
        <v>284</v>
      </c>
      <c r="C27" s="296">
        <v>305</v>
      </c>
      <c r="D27" s="296">
        <v>313</v>
      </c>
      <c r="E27" s="296">
        <v>292</v>
      </c>
      <c r="F27" s="296">
        <v>229</v>
      </c>
      <c r="G27" s="296">
        <v>196</v>
      </c>
      <c r="H27" s="296">
        <v>192</v>
      </c>
      <c r="I27" s="296">
        <v>167</v>
      </c>
      <c r="J27" s="296">
        <v>184</v>
      </c>
      <c r="K27" s="296">
        <v>190</v>
      </c>
      <c r="L27" s="296">
        <v>179</v>
      </c>
      <c r="M27" s="296">
        <v>181</v>
      </c>
      <c r="N27" s="296">
        <v>221</v>
      </c>
      <c r="O27" s="296">
        <v>218</v>
      </c>
      <c r="P27" s="296">
        <v>229</v>
      </c>
      <c r="Q27" s="296">
        <v>242</v>
      </c>
      <c r="R27" s="296">
        <v>247</v>
      </c>
      <c r="S27" s="296">
        <v>267</v>
      </c>
      <c r="T27" s="296">
        <v>320</v>
      </c>
      <c r="U27" s="296">
        <v>295</v>
      </c>
      <c r="V27" s="296">
        <v>276</v>
      </c>
      <c r="W27" s="296">
        <v>228</v>
      </c>
      <c r="X27" s="296">
        <v>179</v>
      </c>
      <c r="Y27" s="296">
        <v>215</v>
      </c>
      <c r="Z27" s="296">
        <v>231</v>
      </c>
      <c r="AA27" s="296">
        <v>235</v>
      </c>
      <c r="AB27" s="296">
        <v>176</v>
      </c>
      <c r="AC27" s="296">
        <v>169</v>
      </c>
      <c r="AD27" s="296">
        <v>189</v>
      </c>
      <c r="AE27" s="296">
        <v>176</v>
      </c>
      <c r="AF27" s="296">
        <v>161</v>
      </c>
      <c r="AG27" s="296">
        <v>127</v>
      </c>
      <c r="AH27" s="296">
        <v>137</v>
      </c>
      <c r="AI27" s="296">
        <v>143</v>
      </c>
      <c r="AJ27" s="296">
        <v>147</v>
      </c>
      <c r="AK27" s="296">
        <v>171</v>
      </c>
      <c r="AL27" s="296">
        <v>184</v>
      </c>
      <c r="AM27" s="296">
        <v>176</v>
      </c>
      <c r="AN27" s="296">
        <v>139</v>
      </c>
      <c r="AO27" s="296">
        <v>122</v>
      </c>
      <c r="AP27" s="296">
        <v>124</v>
      </c>
      <c r="AQ27" s="296">
        <v>130</v>
      </c>
      <c r="AR27" s="296">
        <v>136</v>
      </c>
      <c r="AS27" s="296">
        <v>143</v>
      </c>
      <c r="AT27" s="296">
        <v>136</v>
      </c>
      <c r="AU27" s="296">
        <v>111</v>
      </c>
      <c r="AV27" s="296">
        <v>103</v>
      </c>
      <c r="AW27" s="296">
        <v>85</v>
      </c>
      <c r="AX27" s="296">
        <v>58</v>
      </c>
      <c r="AY27" s="296">
        <v>84</v>
      </c>
      <c r="AZ27" s="296">
        <v>59</v>
      </c>
      <c r="BA27" s="296">
        <v>44</v>
      </c>
      <c r="BB27" s="296">
        <v>81</v>
      </c>
      <c r="BC27" s="296">
        <v>88</v>
      </c>
      <c r="BD27" s="296">
        <v>87</v>
      </c>
      <c r="BE27" s="296">
        <v>73</v>
      </c>
      <c r="BF27" s="296">
        <v>79</v>
      </c>
      <c r="BG27" s="296">
        <v>101</v>
      </c>
      <c r="BH27" s="296">
        <v>97</v>
      </c>
      <c r="BI27" s="296">
        <v>92</v>
      </c>
      <c r="BJ27" s="296">
        <v>67</v>
      </c>
      <c r="BK27" s="296">
        <v>62</v>
      </c>
      <c r="BL27" s="296">
        <v>61</v>
      </c>
      <c r="BM27" s="296">
        <v>67</v>
      </c>
      <c r="BN27" s="296">
        <v>68</v>
      </c>
      <c r="BO27" s="296">
        <v>67</v>
      </c>
      <c r="BP27" s="296">
        <v>62</v>
      </c>
      <c r="BQ27" s="296">
        <v>69</v>
      </c>
      <c r="BR27" s="296">
        <v>78</v>
      </c>
      <c r="BS27" s="296">
        <v>90</v>
      </c>
      <c r="BT27" s="296">
        <v>98</v>
      </c>
      <c r="BU27" s="296">
        <v>76</v>
      </c>
      <c r="BV27" s="296">
        <v>44</v>
      </c>
      <c r="BW27" s="296">
        <v>61</v>
      </c>
    </row>
    <row r="28" spans="1:75" x14ac:dyDescent="0.25">
      <c r="A28" t="s">
        <v>24</v>
      </c>
      <c r="B28" s="296">
        <v>21</v>
      </c>
      <c r="C28" s="296">
        <v>17</v>
      </c>
      <c r="D28" s="296">
        <v>19</v>
      </c>
      <c r="E28" s="296">
        <v>16</v>
      </c>
      <c r="F28" s="296">
        <v>33</v>
      </c>
      <c r="G28" s="296">
        <v>25</v>
      </c>
      <c r="H28" s="296">
        <v>12</v>
      </c>
      <c r="I28" s="296">
        <v>15</v>
      </c>
      <c r="J28" s="296">
        <v>19</v>
      </c>
      <c r="K28" s="296">
        <v>19</v>
      </c>
      <c r="L28" s="296">
        <v>15</v>
      </c>
      <c r="M28" s="296">
        <v>18</v>
      </c>
      <c r="N28" s="296">
        <v>12</v>
      </c>
      <c r="O28" s="296">
        <v>11</v>
      </c>
      <c r="P28" s="296">
        <v>11</v>
      </c>
      <c r="Q28" s="296">
        <v>9</v>
      </c>
      <c r="R28" s="296">
        <v>9</v>
      </c>
      <c r="S28" s="296">
        <v>5</v>
      </c>
      <c r="T28" s="296">
        <v>9</v>
      </c>
      <c r="U28" s="296">
        <v>12</v>
      </c>
      <c r="V28" s="296">
        <v>13</v>
      </c>
      <c r="W28" s="296">
        <v>25</v>
      </c>
      <c r="X28" s="296">
        <v>22</v>
      </c>
      <c r="Y28" s="296">
        <v>28</v>
      </c>
      <c r="Z28" s="296">
        <v>26</v>
      </c>
      <c r="AA28" s="296">
        <v>26</v>
      </c>
      <c r="AB28" s="296">
        <v>45</v>
      </c>
      <c r="AC28" s="296">
        <v>41</v>
      </c>
      <c r="AD28" s="296">
        <v>34</v>
      </c>
      <c r="AE28" s="296">
        <v>26</v>
      </c>
      <c r="AF28" s="296">
        <v>31</v>
      </c>
      <c r="AG28" s="296">
        <v>41</v>
      </c>
      <c r="AH28" s="296">
        <v>54</v>
      </c>
      <c r="AI28" s="296">
        <v>52</v>
      </c>
      <c r="AJ28" s="296">
        <v>53</v>
      </c>
      <c r="AK28" s="296">
        <v>42</v>
      </c>
      <c r="AL28" s="296">
        <v>27</v>
      </c>
      <c r="AM28" s="296">
        <v>33</v>
      </c>
      <c r="AN28" s="296">
        <v>35</v>
      </c>
      <c r="AO28" s="296">
        <v>48</v>
      </c>
      <c r="AP28" s="296">
        <v>25</v>
      </c>
      <c r="AQ28" s="296">
        <v>13</v>
      </c>
      <c r="AR28" s="296">
        <v>23</v>
      </c>
      <c r="AS28" s="296">
        <v>25</v>
      </c>
      <c r="AT28" s="296">
        <v>34</v>
      </c>
      <c r="AU28" s="296">
        <v>27</v>
      </c>
      <c r="AV28" s="296">
        <v>33</v>
      </c>
      <c r="AW28" s="296">
        <v>33</v>
      </c>
      <c r="AX28" s="296">
        <v>16</v>
      </c>
      <c r="AY28" s="296">
        <v>18</v>
      </c>
      <c r="AZ28" s="296">
        <v>14</v>
      </c>
      <c r="BA28" s="296">
        <v>12</v>
      </c>
      <c r="BB28" s="296">
        <v>23</v>
      </c>
      <c r="BC28" s="296">
        <v>20</v>
      </c>
      <c r="BD28" s="296">
        <v>15</v>
      </c>
      <c r="BE28" s="296">
        <v>6</v>
      </c>
      <c r="BF28" s="296">
        <v>8</v>
      </c>
      <c r="BG28" s="296">
        <v>1</v>
      </c>
      <c r="BH28" s="296">
        <v>5</v>
      </c>
      <c r="BI28" s="296">
        <v>11</v>
      </c>
      <c r="BJ28" s="296">
        <v>2</v>
      </c>
      <c r="BK28" s="296">
        <v>5</v>
      </c>
      <c r="BL28" s="296">
        <v>9</v>
      </c>
      <c r="BM28" s="296">
        <v>16</v>
      </c>
      <c r="BN28" s="296">
        <v>9</v>
      </c>
      <c r="BO28" s="296">
        <v>4</v>
      </c>
      <c r="BP28" s="296">
        <v>8</v>
      </c>
      <c r="BQ28" s="296">
        <v>7</v>
      </c>
      <c r="BR28" s="296">
        <v>11</v>
      </c>
      <c r="BS28" s="296">
        <v>12</v>
      </c>
      <c r="BT28" s="296">
        <v>22</v>
      </c>
      <c r="BU28" s="296">
        <v>15</v>
      </c>
      <c r="BV28" s="296">
        <v>5</v>
      </c>
      <c r="BW28" s="296">
        <v>11</v>
      </c>
    </row>
    <row r="29" spans="1:75" x14ac:dyDescent="0.25">
      <c r="A29" t="s">
        <v>25</v>
      </c>
      <c r="B29" s="296">
        <v>13</v>
      </c>
      <c r="C29" s="296">
        <v>11</v>
      </c>
      <c r="D29" s="296">
        <v>13</v>
      </c>
      <c r="E29" s="296">
        <v>18</v>
      </c>
      <c r="F29" s="296">
        <v>16</v>
      </c>
      <c r="G29" s="296">
        <v>10</v>
      </c>
      <c r="H29" s="296">
        <v>14</v>
      </c>
      <c r="I29" s="296">
        <v>8</v>
      </c>
      <c r="J29" s="296">
        <v>8</v>
      </c>
      <c r="K29" s="296">
        <v>16</v>
      </c>
      <c r="L29" s="296">
        <v>22</v>
      </c>
      <c r="M29" s="296">
        <v>18</v>
      </c>
      <c r="N29" s="296">
        <v>23</v>
      </c>
      <c r="O29" s="296">
        <v>25</v>
      </c>
      <c r="P29" s="296">
        <v>36</v>
      </c>
      <c r="Q29" s="296">
        <v>43</v>
      </c>
      <c r="R29" s="296">
        <v>60</v>
      </c>
      <c r="S29" s="296">
        <v>56</v>
      </c>
      <c r="T29" s="296">
        <v>41</v>
      </c>
      <c r="U29" s="296">
        <v>26</v>
      </c>
      <c r="V29" s="296">
        <v>30</v>
      </c>
      <c r="W29" s="296">
        <v>29</v>
      </c>
      <c r="X29" s="296">
        <v>54</v>
      </c>
      <c r="Y29" s="296">
        <v>64</v>
      </c>
      <c r="Z29" s="296">
        <v>58</v>
      </c>
      <c r="AA29" s="296">
        <v>66</v>
      </c>
      <c r="AB29" s="296">
        <v>45</v>
      </c>
      <c r="AC29" s="296">
        <v>35</v>
      </c>
      <c r="AD29" s="296">
        <v>41</v>
      </c>
      <c r="AE29" s="296">
        <v>36</v>
      </c>
      <c r="AF29" s="296">
        <v>42</v>
      </c>
      <c r="AG29" s="296">
        <v>55</v>
      </c>
      <c r="AH29" s="296">
        <v>69</v>
      </c>
      <c r="AI29" s="296">
        <v>66</v>
      </c>
      <c r="AJ29" s="296">
        <v>43</v>
      </c>
      <c r="AK29" s="296">
        <v>29</v>
      </c>
      <c r="AL29" s="296">
        <v>22</v>
      </c>
      <c r="AM29" s="296">
        <v>19</v>
      </c>
      <c r="AN29" s="296">
        <v>25</v>
      </c>
      <c r="AO29" s="296">
        <v>24</v>
      </c>
      <c r="AP29" s="296">
        <v>31</v>
      </c>
      <c r="AQ29" s="296">
        <v>30</v>
      </c>
      <c r="AR29" s="296">
        <v>26</v>
      </c>
      <c r="AS29" s="296">
        <v>29</v>
      </c>
      <c r="AT29" s="296">
        <v>38</v>
      </c>
      <c r="AU29" s="296">
        <v>21</v>
      </c>
      <c r="AV29" s="296">
        <v>24</v>
      </c>
      <c r="AW29" s="296">
        <v>18</v>
      </c>
      <c r="AX29" s="296">
        <v>23</v>
      </c>
      <c r="AY29" s="296">
        <v>32</v>
      </c>
      <c r="AZ29" s="296">
        <v>34</v>
      </c>
      <c r="BA29" s="296">
        <v>24</v>
      </c>
      <c r="BB29" s="296">
        <v>21</v>
      </c>
      <c r="BC29" s="296">
        <v>36</v>
      </c>
      <c r="BD29" s="296">
        <v>49</v>
      </c>
      <c r="BE29" s="296">
        <v>29</v>
      </c>
      <c r="BF29" s="296">
        <v>24</v>
      </c>
      <c r="BG29" s="296">
        <v>21</v>
      </c>
      <c r="BH29" s="296">
        <v>27</v>
      </c>
      <c r="BI29" s="296">
        <v>45</v>
      </c>
      <c r="BJ29" s="296">
        <v>16</v>
      </c>
      <c r="BK29" s="296">
        <v>19</v>
      </c>
      <c r="BL29" s="296">
        <v>20</v>
      </c>
      <c r="BM29" s="296">
        <v>17</v>
      </c>
      <c r="BN29" s="296">
        <v>17</v>
      </c>
      <c r="BO29" s="296">
        <v>10</v>
      </c>
      <c r="BP29" s="296">
        <v>11</v>
      </c>
      <c r="BQ29" s="296">
        <v>8</v>
      </c>
      <c r="BR29" s="296">
        <v>7</v>
      </c>
      <c r="BS29" s="296">
        <v>7</v>
      </c>
      <c r="BT29" s="296">
        <v>7</v>
      </c>
      <c r="BU29" s="296">
        <v>16</v>
      </c>
      <c r="BV29" s="296">
        <v>17</v>
      </c>
      <c r="BW29" s="296">
        <v>20</v>
      </c>
    </row>
    <row r="30" spans="1:75" x14ac:dyDescent="0.25">
      <c r="A30" t="s">
        <v>26</v>
      </c>
      <c r="B30" s="296">
        <v>385</v>
      </c>
      <c r="C30" s="296">
        <v>389</v>
      </c>
      <c r="D30" s="296">
        <v>366</v>
      </c>
      <c r="E30" s="296">
        <v>207</v>
      </c>
      <c r="F30" s="296">
        <v>210</v>
      </c>
      <c r="G30" s="296">
        <v>234</v>
      </c>
      <c r="H30" s="296">
        <v>196</v>
      </c>
      <c r="I30" s="296">
        <v>186</v>
      </c>
      <c r="J30" s="296">
        <v>196</v>
      </c>
      <c r="K30" s="296">
        <v>208</v>
      </c>
      <c r="L30" s="296">
        <v>234</v>
      </c>
      <c r="M30" s="296">
        <v>227</v>
      </c>
      <c r="N30" s="296">
        <v>264</v>
      </c>
      <c r="O30" s="296">
        <v>278</v>
      </c>
      <c r="P30" s="296">
        <v>219</v>
      </c>
      <c r="Q30" s="296">
        <v>275</v>
      </c>
      <c r="R30" s="296">
        <v>395</v>
      </c>
      <c r="S30" s="296">
        <v>450</v>
      </c>
      <c r="T30" s="296">
        <v>471</v>
      </c>
      <c r="U30" s="296">
        <v>545</v>
      </c>
      <c r="V30" s="296">
        <v>591</v>
      </c>
      <c r="W30" s="296">
        <v>573</v>
      </c>
      <c r="X30" s="296">
        <v>566</v>
      </c>
      <c r="Y30" s="296">
        <v>585</v>
      </c>
      <c r="Z30" s="296">
        <v>576</v>
      </c>
      <c r="AA30" s="296">
        <v>679</v>
      </c>
      <c r="AB30" s="296">
        <v>552</v>
      </c>
      <c r="AC30" s="296">
        <v>506</v>
      </c>
      <c r="AD30" s="296">
        <v>425</v>
      </c>
      <c r="AE30" s="296">
        <v>461</v>
      </c>
      <c r="AF30" s="296">
        <v>546</v>
      </c>
      <c r="AG30" s="296">
        <v>520</v>
      </c>
      <c r="AH30" s="296">
        <v>708</v>
      </c>
      <c r="AI30" s="296">
        <v>825</v>
      </c>
      <c r="AJ30" s="296">
        <v>620</v>
      </c>
      <c r="AK30" s="296">
        <v>485</v>
      </c>
      <c r="AL30" s="296">
        <v>511</v>
      </c>
      <c r="AM30" s="296">
        <v>566</v>
      </c>
      <c r="AN30" s="296">
        <v>381</v>
      </c>
      <c r="AO30" s="296">
        <v>357</v>
      </c>
      <c r="AP30" s="296">
        <v>459</v>
      </c>
      <c r="AQ30" s="296">
        <v>496</v>
      </c>
      <c r="AR30" s="296">
        <v>227</v>
      </c>
      <c r="AS30" s="296">
        <v>221</v>
      </c>
      <c r="AT30" s="296">
        <v>235</v>
      </c>
      <c r="AU30" s="296">
        <v>303</v>
      </c>
      <c r="AV30" s="296">
        <v>220</v>
      </c>
      <c r="AW30" s="296">
        <v>179</v>
      </c>
      <c r="AX30" s="296">
        <v>225</v>
      </c>
      <c r="AY30" s="296">
        <v>292</v>
      </c>
      <c r="AZ30" s="296">
        <v>225</v>
      </c>
      <c r="BA30" s="296">
        <v>192</v>
      </c>
      <c r="BB30" s="296">
        <v>233</v>
      </c>
      <c r="BC30" s="296">
        <v>241</v>
      </c>
      <c r="BD30" s="296">
        <v>194</v>
      </c>
      <c r="BE30" s="296">
        <v>194</v>
      </c>
      <c r="BF30" s="296">
        <v>251</v>
      </c>
      <c r="BG30" s="296">
        <v>238</v>
      </c>
      <c r="BH30" s="296">
        <v>195</v>
      </c>
      <c r="BI30" s="296">
        <v>240</v>
      </c>
      <c r="BJ30" s="296">
        <v>264</v>
      </c>
      <c r="BK30" s="296">
        <v>321</v>
      </c>
      <c r="BL30" s="296">
        <v>333</v>
      </c>
      <c r="BM30" s="296">
        <v>348</v>
      </c>
      <c r="BN30" s="296">
        <v>409</v>
      </c>
      <c r="BO30" s="296">
        <v>403</v>
      </c>
      <c r="BP30" s="296">
        <v>360</v>
      </c>
      <c r="BQ30" s="296">
        <v>326</v>
      </c>
      <c r="BR30" s="296">
        <v>335</v>
      </c>
      <c r="BS30" s="296">
        <v>321</v>
      </c>
      <c r="BT30" s="296">
        <v>304</v>
      </c>
      <c r="BU30" s="296">
        <v>290</v>
      </c>
      <c r="BV30" s="296">
        <v>279</v>
      </c>
      <c r="BW30" s="296">
        <v>247</v>
      </c>
    </row>
    <row r="31" spans="1:75" x14ac:dyDescent="0.25">
      <c r="A31" t="s">
        <v>27</v>
      </c>
      <c r="B31" s="296">
        <v>8</v>
      </c>
      <c r="C31" s="296">
        <v>14</v>
      </c>
      <c r="D31" s="296">
        <v>20</v>
      </c>
      <c r="E31" s="296">
        <v>16</v>
      </c>
      <c r="F31" s="296">
        <v>14</v>
      </c>
      <c r="G31" s="296">
        <v>4</v>
      </c>
      <c r="H31" s="296">
        <v>9</v>
      </c>
      <c r="I31" s="296">
        <v>12</v>
      </c>
      <c r="J31" s="296">
        <v>7</v>
      </c>
      <c r="K31" s="296">
        <v>23</v>
      </c>
      <c r="L31" s="296">
        <v>31</v>
      </c>
      <c r="M31" s="296">
        <v>33</v>
      </c>
      <c r="N31" s="296">
        <v>25</v>
      </c>
      <c r="O31" s="296">
        <v>16</v>
      </c>
      <c r="P31" s="296">
        <v>17</v>
      </c>
      <c r="Q31" s="296">
        <v>17</v>
      </c>
      <c r="R31" s="296">
        <v>13</v>
      </c>
      <c r="S31" s="296">
        <v>14</v>
      </c>
      <c r="T31" s="296">
        <v>21</v>
      </c>
      <c r="U31" s="296">
        <v>22</v>
      </c>
      <c r="V31" s="296">
        <v>20</v>
      </c>
      <c r="W31" s="296">
        <v>22</v>
      </c>
      <c r="X31" s="296">
        <v>7</v>
      </c>
      <c r="Y31" s="296">
        <v>10</v>
      </c>
      <c r="Z31" s="296">
        <v>8</v>
      </c>
      <c r="AA31" s="296">
        <v>5</v>
      </c>
      <c r="AB31" s="296">
        <v>7</v>
      </c>
      <c r="AC31" s="296">
        <v>9</v>
      </c>
      <c r="AD31" s="296">
        <v>6</v>
      </c>
      <c r="AE31" s="296">
        <v>5</v>
      </c>
      <c r="AF31" s="296">
        <v>6</v>
      </c>
      <c r="AG31" s="296">
        <v>5</v>
      </c>
      <c r="AH31" s="296">
        <v>2</v>
      </c>
      <c r="AI31" s="296">
        <v>7</v>
      </c>
      <c r="AJ31" s="296">
        <v>9</v>
      </c>
      <c r="AK31" s="296">
        <v>3</v>
      </c>
      <c r="AL31" s="296">
        <v>6</v>
      </c>
      <c r="AM31" s="296">
        <v>1</v>
      </c>
      <c r="AN31" s="296">
        <v>3</v>
      </c>
      <c r="AO31" s="296">
        <v>9</v>
      </c>
      <c r="AP31" s="296">
        <v>13</v>
      </c>
      <c r="AQ31" s="296">
        <v>17</v>
      </c>
      <c r="AR31" s="296">
        <v>6</v>
      </c>
      <c r="AS31" s="296">
        <v>3</v>
      </c>
      <c r="AT31" s="296">
        <v>10</v>
      </c>
      <c r="AU31" s="296">
        <v>19</v>
      </c>
      <c r="AV31" s="296">
        <v>23</v>
      </c>
      <c r="AW31" s="296">
        <v>19</v>
      </c>
      <c r="AX31" s="296">
        <v>19</v>
      </c>
      <c r="AY31" s="296">
        <v>16</v>
      </c>
      <c r="AZ31" s="296">
        <v>14</v>
      </c>
      <c r="BA31" s="296">
        <v>17</v>
      </c>
      <c r="BB31" s="296">
        <v>13</v>
      </c>
      <c r="BC31" s="296">
        <v>16</v>
      </c>
      <c r="BD31" s="296">
        <v>8</v>
      </c>
      <c r="BE31" s="296">
        <v>20</v>
      </c>
      <c r="BF31" s="296">
        <v>30</v>
      </c>
      <c r="BG31" s="296">
        <v>27</v>
      </c>
      <c r="BH31" s="296">
        <v>20</v>
      </c>
      <c r="BI31" s="296">
        <v>11</v>
      </c>
      <c r="BJ31" s="296">
        <v>5</v>
      </c>
      <c r="BK31" s="296">
        <v>6</v>
      </c>
      <c r="BL31" s="296">
        <v>30</v>
      </c>
      <c r="BM31" s="296">
        <v>18</v>
      </c>
      <c r="BN31" s="296">
        <v>16</v>
      </c>
      <c r="BO31" s="296">
        <v>13</v>
      </c>
      <c r="BP31" s="296">
        <v>19</v>
      </c>
      <c r="BQ31" s="296">
        <v>20</v>
      </c>
      <c r="BR31" s="296">
        <v>11</v>
      </c>
      <c r="BS31" s="296">
        <v>3</v>
      </c>
      <c r="BT31" s="296">
        <v>16</v>
      </c>
      <c r="BU31" s="296">
        <v>5</v>
      </c>
      <c r="BV31" s="296">
        <v>13</v>
      </c>
      <c r="BW31" s="296">
        <v>20</v>
      </c>
    </row>
    <row r="32" spans="1:75" x14ac:dyDescent="0.25">
      <c r="A32" t="s">
        <v>28</v>
      </c>
      <c r="B32" s="296">
        <v>13</v>
      </c>
      <c r="C32" s="296">
        <v>36</v>
      </c>
      <c r="D32" s="296">
        <v>35</v>
      </c>
      <c r="E32" s="296">
        <v>29</v>
      </c>
      <c r="F32" s="296">
        <v>22</v>
      </c>
      <c r="G32" s="296">
        <v>15</v>
      </c>
      <c r="H32" s="296">
        <v>33</v>
      </c>
      <c r="I32" s="296">
        <v>47</v>
      </c>
      <c r="J32" s="296">
        <v>58</v>
      </c>
      <c r="K32" s="296">
        <v>87</v>
      </c>
      <c r="L32" s="296">
        <v>59</v>
      </c>
      <c r="M32" s="296">
        <v>37</v>
      </c>
      <c r="N32" s="296">
        <v>25</v>
      </c>
      <c r="O32" s="296">
        <v>35</v>
      </c>
      <c r="P32" s="296">
        <v>53</v>
      </c>
      <c r="Q32" s="296">
        <v>48</v>
      </c>
      <c r="R32" s="296">
        <v>52</v>
      </c>
      <c r="S32" s="296">
        <v>43</v>
      </c>
      <c r="T32" s="296">
        <v>54</v>
      </c>
      <c r="U32" s="296">
        <v>47</v>
      </c>
      <c r="V32" s="296">
        <v>42</v>
      </c>
      <c r="W32" s="296">
        <v>31</v>
      </c>
      <c r="X32" s="296">
        <v>34</v>
      </c>
      <c r="Y32" s="296">
        <v>62</v>
      </c>
      <c r="Z32" s="296">
        <v>57</v>
      </c>
      <c r="AA32" s="296">
        <v>63</v>
      </c>
      <c r="AB32" s="296">
        <v>62</v>
      </c>
      <c r="AC32" s="296">
        <v>53</v>
      </c>
      <c r="AD32" s="296">
        <v>66</v>
      </c>
      <c r="AE32" s="296">
        <v>75</v>
      </c>
      <c r="AF32" s="296">
        <v>95</v>
      </c>
      <c r="AG32" s="296">
        <v>104</v>
      </c>
      <c r="AH32" s="296">
        <v>75</v>
      </c>
      <c r="AI32" s="296">
        <v>90</v>
      </c>
      <c r="AJ32" s="296">
        <v>48</v>
      </c>
      <c r="AK32" s="296">
        <v>67</v>
      </c>
      <c r="AL32" s="296">
        <v>75</v>
      </c>
      <c r="AM32" s="296">
        <v>107</v>
      </c>
      <c r="AN32" s="296">
        <v>78</v>
      </c>
      <c r="AO32" s="296">
        <v>86</v>
      </c>
      <c r="AP32" s="296">
        <v>102</v>
      </c>
      <c r="AQ32" s="296">
        <v>75</v>
      </c>
      <c r="AR32" s="296">
        <v>76</v>
      </c>
      <c r="AS32" s="296">
        <v>96</v>
      </c>
      <c r="AT32" s="296">
        <v>98</v>
      </c>
      <c r="AU32" s="296">
        <v>84</v>
      </c>
      <c r="AV32" s="296">
        <v>82</v>
      </c>
      <c r="AW32" s="296">
        <v>80</v>
      </c>
      <c r="AX32" s="296">
        <v>70</v>
      </c>
      <c r="AY32" s="296">
        <v>79</v>
      </c>
      <c r="AZ32" s="296">
        <v>51</v>
      </c>
      <c r="BA32" s="296">
        <v>38</v>
      </c>
      <c r="BB32" s="296">
        <v>44</v>
      </c>
      <c r="BC32" s="296">
        <v>46</v>
      </c>
      <c r="BD32" s="296">
        <v>59</v>
      </c>
      <c r="BE32" s="296">
        <v>43</v>
      </c>
      <c r="BF32" s="296">
        <v>33</v>
      </c>
      <c r="BG32" s="296">
        <v>55</v>
      </c>
      <c r="BH32" s="296">
        <v>51</v>
      </c>
      <c r="BI32" s="296">
        <v>44</v>
      </c>
      <c r="BJ32" s="296">
        <v>34</v>
      </c>
      <c r="BK32" s="296">
        <v>48</v>
      </c>
      <c r="BL32" s="296">
        <v>68</v>
      </c>
      <c r="BM32" s="296">
        <v>63</v>
      </c>
      <c r="BN32" s="296">
        <v>63</v>
      </c>
      <c r="BO32" s="296">
        <v>57</v>
      </c>
      <c r="BP32" s="296">
        <v>56</v>
      </c>
      <c r="BQ32" s="296">
        <v>60</v>
      </c>
      <c r="BR32" s="296">
        <v>62</v>
      </c>
      <c r="BS32" s="296">
        <v>55</v>
      </c>
      <c r="BT32" s="296">
        <v>43</v>
      </c>
      <c r="BU32" s="296">
        <v>33</v>
      </c>
      <c r="BV32" s="296">
        <v>29</v>
      </c>
      <c r="BW32" s="296">
        <v>27</v>
      </c>
    </row>
    <row r="33" spans="1:75" x14ac:dyDescent="0.25">
      <c r="A33" t="s">
        <v>29</v>
      </c>
      <c r="B33" s="296">
        <v>37</v>
      </c>
      <c r="C33" s="296">
        <v>28</v>
      </c>
      <c r="D33" s="296">
        <v>40</v>
      </c>
      <c r="E33" s="296">
        <v>54</v>
      </c>
      <c r="F33" s="296">
        <v>35</v>
      </c>
      <c r="G33" s="296">
        <v>26</v>
      </c>
      <c r="H33" s="296">
        <v>30</v>
      </c>
      <c r="I33" s="296">
        <v>24</v>
      </c>
      <c r="J33" s="296">
        <v>18</v>
      </c>
      <c r="K33" s="296">
        <v>15</v>
      </c>
      <c r="L33" s="296">
        <v>16</v>
      </c>
      <c r="M33" s="296">
        <v>16</v>
      </c>
      <c r="N33" s="296">
        <v>31</v>
      </c>
      <c r="O33" s="296">
        <v>38</v>
      </c>
      <c r="P33" s="296">
        <v>23</v>
      </c>
      <c r="Q33" s="296">
        <v>26</v>
      </c>
      <c r="R33" s="296">
        <v>41</v>
      </c>
      <c r="S33" s="296">
        <v>33</v>
      </c>
      <c r="T33" s="296">
        <v>23</v>
      </c>
      <c r="U33" s="296">
        <v>25</v>
      </c>
      <c r="V33" s="296">
        <v>25</v>
      </c>
      <c r="W33" s="296">
        <v>25</v>
      </c>
      <c r="X33" s="296">
        <v>29</v>
      </c>
      <c r="Y33" s="296">
        <v>23</v>
      </c>
      <c r="Z33" s="296">
        <v>26</v>
      </c>
      <c r="AA33" s="296">
        <v>37</v>
      </c>
      <c r="AB33" s="296">
        <v>38</v>
      </c>
      <c r="AC33" s="296">
        <v>24</v>
      </c>
      <c r="AD33" s="296">
        <v>20</v>
      </c>
      <c r="AE33" s="296">
        <v>24</v>
      </c>
      <c r="AF33" s="296">
        <v>14</v>
      </c>
      <c r="AG33" s="296">
        <v>25</v>
      </c>
      <c r="AH33" s="296">
        <v>33</v>
      </c>
      <c r="AI33" s="296">
        <v>38</v>
      </c>
      <c r="AJ33" s="296">
        <v>42</v>
      </c>
      <c r="AK33" s="296">
        <v>45</v>
      </c>
      <c r="AL33" s="296">
        <v>50</v>
      </c>
      <c r="AM33" s="296">
        <v>54</v>
      </c>
      <c r="AN33" s="296">
        <v>46</v>
      </c>
      <c r="AO33" s="296">
        <v>41</v>
      </c>
      <c r="AP33" s="296">
        <v>22</v>
      </c>
      <c r="AQ33" s="296">
        <v>43</v>
      </c>
      <c r="AR33" s="296">
        <v>42</v>
      </c>
      <c r="AS33" s="296">
        <v>43</v>
      </c>
      <c r="AT33" s="296">
        <v>44</v>
      </c>
      <c r="AU33" s="296">
        <v>75</v>
      </c>
      <c r="AV33" s="296">
        <v>52</v>
      </c>
      <c r="AW33" s="296">
        <v>43</v>
      </c>
      <c r="AX33" s="296">
        <v>33</v>
      </c>
      <c r="AY33" s="296">
        <v>39</v>
      </c>
      <c r="AZ33" s="296">
        <v>31</v>
      </c>
      <c r="BA33" s="296">
        <v>43</v>
      </c>
      <c r="BB33" s="296">
        <v>38</v>
      </c>
      <c r="BC33" s="296">
        <v>34</v>
      </c>
      <c r="BD33" s="296">
        <v>49</v>
      </c>
      <c r="BE33" s="296">
        <v>48</v>
      </c>
      <c r="BF33" s="296">
        <v>46</v>
      </c>
      <c r="BG33" s="296">
        <v>37</v>
      </c>
      <c r="BH33" s="296">
        <v>46</v>
      </c>
      <c r="BI33" s="296">
        <v>18</v>
      </c>
      <c r="BJ33" s="296">
        <v>24</v>
      </c>
      <c r="BK33" s="296">
        <v>19</v>
      </c>
      <c r="BL33" s="296">
        <v>27</v>
      </c>
      <c r="BM33" s="296">
        <v>28</v>
      </c>
      <c r="BN33" s="296">
        <v>37</v>
      </c>
      <c r="BO33" s="296">
        <v>25</v>
      </c>
      <c r="BP33" s="296">
        <v>19</v>
      </c>
      <c r="BQ33" s="296">
        <v>37</v>
      </c>
      <c r="BR33" s="296">
        <v>34</v>
      </c>
      <c r="BS33" s="296">
        <v>60</v>
      </c>
      <c r="BT33" s="296">
        <v>50</v>
      </c>
      <c r="BU33" s="296">
        <v>26</v>
      </c>
      <c r="BV33" s="296">
        <v>14</v>
      </c>
      <c r="BW33" s="296">
        <v>12</v>
      </c>
    </row>
    <row r="34" spans="1:75" x14ac:dyDescent="0.25">
      <c r="A34" t="s">
        <v>30</v>
      </c>
      <c r="B34" s="296">
        <v>6</v>
      </c>
      <c r="C34" s="296">
        <v>4</v>
      </c>
      <c r="D34" s="296">
        <v>7</v>
      </c>
      <c r="E34" s="296">
        <v>7</v>
      </c>
      <c r="F34" s="296">
        <v>8</v>
      </c>
      <c r="G34" s="296">
        <v>8</v>
      </c>
      <c r="H34" s="296">
        <v>13</v>
      </c>
      <c r="I34" s="296">
        <v>24</v>
      </c>
      <c r="J34" s="296">
        <v>23</v>
      </c>
      <c r="K34" s="296">
        <v>11</v>
      </c>
      <c r="L34" s="296">
        <v>5</v>
      </c>
      <c r="M34" s="296">
        <v>14</v>
      </c>
      <c r="N34" s="296">
        <v>28</v>
      </c>
      <c r="O34" s="296">
        <v>35</v>
      </c>
      <c r="P34" s="296">
        <v>28</v>
      </c>
      <c r="Q34" s="296">
        <v>23</v>
      </c>
      <c r="R34" s="296">
        <v>25</v>
      </c>
      <c r="S34" s="296">
        <v>17</v>
      </c>
      <c r="T34" s="296">
        <v>11</v>
      </c>
      <c r="U34" s="296">
        <v>13</v>
      </c>
      <c r="V34" s="296">
        <v>12</v>
      </c>
      <c r="W34" s="296">
        <v>13</v>
      </c>
      <c r="X34" s="296">
        <v>16</v>
      </c>
      <c r="Y34" s="296">
        <v>12</v>
      </c>
      <c r="Z34" s="296">
        <v>10</v>
      </c>
      <c r="AA34" s="296">
        <v>22</v>
      </c>
      <c r="AB34" s="296">
        <v>20</v>
      </c>
      <c r="AC34" s="296">
        <v>8</v>
      </c>
      <c r="AD34" s="296">
        <v>13</v>
      </c>
      <c r="AE34" s="296">
        <v>23</v>
      </c>
      <c r="AF34" s="296">
        <v>22</v>
      </c>
      <c r="AG34" s="296">
        <v>17</v>
      </c>
      <c r="AH34" s="296">
        <v>29</v>
      </c>
      <c r="AI34" s="296">
        <v>20</v>
      </c>
      <c r="AJ34" s="296">
        <v>23</v>
      </c>
      <c r="AK34" s="296">
        <v>16</v>
      </c>
      <c r="AL34" s="296">
        <v>17</v>
      </c>
      <c r="AM34" s="296">
        <v>21</v>
      </c>
      <c r="AN34" s="296">
        <v>22</v>
      </c>
      <c r="AO34" s="296">
        <v>23</v>
      </c>
      <c r="AP34" s="296">
        <v>23</v>
      </c>
      <c r="AQ34" s="296">
        <v>20</v>
      </c>
      <c r="AR34" s="296">
        <v>14</v>
      </c>
      <c r="AS34" s="296">
        <v>11</v>
      </c>
      <c r="AT34" s="296">
        <v>9</v>
      </c>
      <c r="AU34" s="296">
        <v>10</v>
      </c>
      <c r="AV34" s="296">
        <v>19</v>
      </c>
      <c r="AW34" s="296">
        <v>20</v>
      </c>
      <c r="AX34" s="296">
        <v>19</v>
      </c>
      <c r="AY34" s="296">
        <v>12</v>
      </c>
      <c r="AZ34" s="296">
        <v>15</v>
      </c>
      <c r="BA34" s="296">
        <v>15</v>
      </c>
      <c r="BB34" s="296">
        <v>20</v>
      </c>
      <c r="BC34" s="296">
        <v>19</v>
      </c>
      <c r="BD34" s="296">
        <v>16</v>
      </c>
      <c r="BE34" s="296">
        <v>16</v>
      </c>
      <c r="BF34" s="296">
        <v>17</v>
      </c>
      <c r="BG34" s="296">
        <v>16</v>
      </c>
      <c r="BH34" s="296">
        <v>14</v>
      </c>
      <c r="BI34" s="296">
        <v>8</v>
      </c>
      <c r="BJ34" s="296">
        <v>10</v>
      </c>
      <c r="BK34" s="296">
        <v>5</v>
      </c>
      <c r="BL34" s="296">
        <v>5</v>
      </c>
      <c r="BM34" s="296">
        <v>1</v>
      </c>
      <c r="BN34" s="296">
        <v>8</v>
      </c>
      <c r="BO34" s="296">
        <v>6</v>
      </c>
      <c r="BP34" s="296">
        <v>3</v>
      </c>
      <c r="BQ34" s="296">
        <v>9</v>
      </c>
      <c r="BR34" s="296">
        <v>5</v>
      </c>
      <c r="BS34" s="296" t="s">
        <v>18</v>
      </c>
      <c r="BT34" s="296">
        <v>1</v>
      </c>
      <c r="BU34" s="296">
        <v>1</v>
      </c>
      <c r="BV34" s="296">
        <v>1</v>
      </c>
      <c r="BW34" s="296">
        <v>1</v>
      </c>
    </row>
    <row r="35" spans="1:75" x14ac:dyDescent="0.25">
      <c r="A35" t="s">
        <v>31</v>
      </c>
      <c r="B35" s="296">
        <v>74</v>
      </c>
      <c r="C35" s="296">
        <v>96</v>
      </c>
      <c r="D35" s="296">
        <v>97</v>
      </c>
      <c r="E35" s="296">
        <v>128</v>
      </c>
      <c r="F35" s="296">
        <v>160</v>
      </c>
      <c r="G35" s="296">
        <v>201</v>
      </c>
      <c r="H35" s="296">
        <v>200</v>
      </c>
      <c r="I35" s="296">
        <v>243</v>
      </c>
      <c r="J35" s="296">
        <v>310</v>
      </c>
      <c r="K35" s="296">
        <v>350</v>
      </c>
      <c r="L35" s="296">
        <v>385</v>
      </c>
      <c r="M35" s="296">
        <v>436</v>
      </c>
      <c r="N35" s="296">
        <v>485</v>
      </c>
      <c r="O35" s="296">
        <v>452</v>
      </c>
      <c r="P35" s="296">
        <v>449</v>
      </c>
      <c r="Q35" s="296">
        <v>479</v>
      </c>
      <c r="R35" s="296">
        <v>227</v>
      </c>
      <c r="S35" s="296">
        <v>176</v>
      </c>
      <c r="T35" s="296">
        <v>185</v>
      </c>
      <c r="U35" s="296">
        <v>196</v>
      </c>
      <c r="V35" s="296">
        <v>212</v>
      </c>
      <c r="W35" s="296">
        <v>209</v>
      </c>
      <c r="X35" s="296">
        <v>207</v>
      </c>
      <c r="Y35" s="296">
        <v>225</v>
      </c>
      <c r="Z35" s="296">
        <v>180</v>
      </c>
      <c r="AA35" s="296">
        <v>185</v>
      </c>
      <c r="AB35" s="296">
        <v>142</v>
      </c>
      <c r="AC35" s="296">
        <v>115</v>
      </c>
      <c r="AD35" s="296">
        <v>166</v>
      </c>
      <c r="AE35" s="296">
        <v>247</v>
      </c>
      <c r="AF35" s="296">
        <v>261</v>
      </c>
      <c r="AG35" s="296">
        <v>309</v>
      </c>
      <c r="AH35" s="296">
        <v>292</v>
      </c>
      <c r="AI35" s="296">
        <v>309</v>
      </c>
      <c r="AJ35" s="296">
        <v>313</v>
      </c>
      <c r="AK35" s="296">
        <v>287</v>
      </c>
      <c r="AL35" s="296">
        <v>236</v>
      </c>
      <c r="AM35" s="296">
        <v>339</v>
      </c>
      <c r="AN35" s="296">
        <v>253</v>
      </c>
      <c r="AO35" s="296">
        <v>229</v>
      </c>
      <c r="AP35" s="296">
        <v>193</v>
      </c>
      <c r="AQ35" s="296">
        <v>230</v>
      </c>
      <c r="AR35" s="296">
        <v>206</v>
      </c>
      <c r="AS35" s="296">
        <v>238</v>
      </c>
      <c r="AT35" s="296">
        <v>267</v>
      </c>
      <c r="AU35" s="296">
        <v>265</v>
      </c>
      <c r="AV35" s="296">
        <v>259</v>
      </c>
      <c r="AW35" s="296">
        <v>234</v>
      </c>
      <c r="AX35" s="296">
        <v>229</v>
      </c>
      <c r="AY35" s="296">
        <v>240</v>
      </c>
      <c r="AZ35" s="296">
        <v>202</v>
      </c>
      <c r="BA35" s="296">
        <v>161</v>
      </c>
      <c r="BB35" s="296">
        <v>121</v>
      </c>
      <c r="BC35" s="296">
        <v>93</v>
      </c>
      <c r="BD35" s="296">
        <v>86</v>
      </c>
      <c r="BE35" s="296">
        <v>123</v>
      </c>
      <c r="BF35" s="296">
        <v>132</v>
      </c>
      <c r="BG35" s="296">
        <v>99</v>
      </c>
      <c r="BH35" s="296">
        <v>171</v>
      </c>
      <c r="BI35" s="296">
        <v>175</v>
      </c>
      <c r="BJ35" s="296">
        <v>124</v>
      </c>
      <c r="BK35" s="296">
        <v>79</v>
      </c>
      <c r="BL35" s="296">
        <v>66</v>
      </c>
      <c r="BM35" s="296">
        <v>73</v>
      </c>
      <c r="BN35" s="296">
        <v>72</v>
      </c>
      <c r="BO35" s="296">
        <v>73</v>
      </c>
      <c r="BP35" s="296">
        <v>89</v>
      </c>
      <c r="BQ35" s="296">
        <v>69</v>
      </c>
      <c r="BR35" s="296">
        <v>90</v>
      </c>
      <c r="BS35" s="296">
        <v>96</v>
      </c>
      <c r="BT35" s="296">
        <v>83</v>
      </c>
      <c r="BU35" s="296">
        <v>80</v>
      </c>
      <c r="BV35" s="296">
        <v>68</v>
      </c>
      <c r="BW35" s="296">
        <v>48</v>
      </c>
    </row>
    <row r="36" spans="1:75" x14ac:dyDescent="0.25">
      <c r="A36" t="s">
        <v>32</v>
      </c>
      <c r="B36" s="296">
        <v>111</v>
      </c>
      <c r="C36" s="296">
        <v>115</v>
      </c>
      <c r="D36" s="296">
        <v>137</v>
      </c>
      <c r="E36" s="296">
        <v>100</v>
      </c>
      <c r="F36" s="296">
        <v>120</v>
      </c>
      <c r="G36" s="296">
        <v>134</v>
      </c>
      <c r="H36" s="296">
        <v>133</v>
      </c>
      <c r="I36" s="296">
        <v>110</v>
      </c>
      <c r="J36" s="296">
        <v>140</v>
      </c>
      <c r="K36" s="296">
        <v>135</v>
      </c>
      <c r="L36" s="296">
        <v>81</v>
      </c>
      <c r="M36" s="296">
        <v>31</v>
      </c>
      <c r="N36" s="296">
        <v>35</v>
      </c>
      <c r="O36" s="296">
        <v>46</v>
      </c>
      <c r="P36" s="296">
        <v>32</v>
      </c>
      <c r="Q36" s="296">
        <v>27</v>
      </c>
      <c r="R36" s="296">
        <v>32</v>
      </c>
      <c r="S36" s="296">
        <v>23</v>
      </c>
      <c r="T36" s="296">
        <v>39</v>
      </c>
      <c r="U36" s="296">
        <v>30</v>
      </c>
      <c r="V36" s="296">
        <v>48</v>
      </c>
      <c r="W36" s="296">
        <v>32</v>
      </c>
      <c r="X36" s="296">
        <v>26</v>
      </c>
      <c r="Y36" s="296">
        <v>15</v>
      </c>
      <c r="Z36" s="296">
        <v>6</v>
      </c>
      <c r="AA36" s="296">
        <v>7</v>
      </c>
      <c r="AB36" s="296">
        <v>6</v>
      </c>
      <c r="AC36" s="296" t="s">
        <v>18</v>
      </c>
      <c r="AD36" s="296">
        <v>1</v>
      </c>
      <c r="AE36" s="296">
        <v>1</v>
      </c>
      <c r="AF36" s="296" t="s">
        <v>18</v>
      </c>
      <c r="AG36" s="296" t="s">
        <v>18</v>
      </c>
      <c r="AH36" s="296" t="s">
        <v>18</v>
      </c>
      <c r="AI36" s="296">
        <v>2</v>
      </c>
      <c r="AJ36" s="296" t="s">
        <v>18</v>
      </c>
      <c r="AK36" s="296" t="s">
        <v>18</v>
      </c>
      <c r="AL36" s="296">
        <v>1</v>
      </c>
      <c r="AM36" s="296">
        <v>4</v>
      </c>
      <c r="AN36" s="296">
        <v>13</v>
      </c>
      <c r="AO36" s="296">
        <v>11</v>
      </c>
      <c r="AP36" s="296">
        <v>17</v>
      </c>
      <c r="AQ36" s="296">
        <v>15</v>
      </c>
      <c r="AR36" s="296">
        <v>21</v>
      </c>
      <c r="AS36" s="296">
        <v>20</v>
      </c>
      <c r="AT36" s="296">
        <v>30</v>
      </c>
      <c r="AU36" s="296">
        <v>20</v>
      </c>
      <c r="AV36" s="296">
        <v>8</v>
      </c>
      <c r="AW36" s="296">
        <v>3</v>
      </c>
      <c r="AX36" s="296">
        <v>14</v>
      </c>
      <c r="AY36" s="296">
        <v>19</v>
      </c>
      <c r="AZ36" s="296">
        <v>7</v>
      </c>
      <c r="BA36" s="296">
        <v>6</v>
      </c>
      <c r="BB36" s="296">
        <v>4</v>
      </c>
      <c r="BC36" s="296">
        <v>9</v>
      </c>
      <c r="BD36" s="296">
        <v>2</v>
      </c>
      <c r="BE36" s="296">
        <v>9</v>
      </c>
      <c r="BF36" s="296">
        <v>7</v>
      </c>
      <c r="BG36" s="296">
        <v>1</v>
      </c>
      <c r="BH36" s="296">
        <v>6</v>
      </c>
      <c r="BI36" s="296">
        <v>2</v>
      </c>
      <c r="BJ36" s="296">
        <v>1</v>
      </c>
      <c r="BK36" s="296">
        <v>3</v>
      </c>
      <c r="BL36" s="296">
        <v>1</v>
      </c>
      <c r="BM36" s="296">
        <v>6</v>
      </c>
      <c r="BN36" s="296">
        <v>6</v>
      </c>
      <c r="BO36" s="296">
        <v>6</v>
      </c>
      <c r="BP36" s="296">
        <v>4</v>
      </c>
      <c r="BQ36" s="296">
        <v>4</v>
      </c>
      <c r="BR36" s="296" t="s">
        <v>18</v>
      </c>
      <c r="BS36" s="296" t="s">
        <v>18</v>
      </c>
      <c r="BT36" s="296" t="s">
        <v>18</v>
      </c>
      <c r="BU36" s="296">
        <v>1</v>
      </c>
      <c r="BV36" s="296">
        <v>2</v>
      </c>
      <c r="BW36" s="296">
        <v>7</v>
      </c>
    </row>
    <row r="37" spans="1:75" x14ac:dyDescent="0.25">
      <c r="A37" t="s">
        <v>33</v>
      </c>
      <c r="B37" s="296">
        <v>24</v>
      </c>
      <c r="C37" s="296">
        <v>18</v>
      </c>
      <c r="D37" s="296">
        <v>19</v>
      </c>
      <c r="E37" s="296">
        <v>14</v>
      </c>
      <c r="F37" s="296">
        <v>7</v>
      </c>
      <c r="G37" s="296">
        <v>9</v>
      </c>
      <c r="H37" s="296">
        <v>18</v>
      </c>
      <c r="I37" s="296">
        <v>8</v>
      </c>
      <c r="J37" s="296">
        <v>7</v>
      </c>
      <c r="K37" s="296">
        <v>7</v>
      </c>
      <c r="L37" s="296">
        <v>1</v>
      </c>
      <c r="M37" s="296">
        <v>7</v>
      </c>
      <c r="N37" s="296">
        <v>10</v>
      </c>
      <c r="O37" s="296">
        <v>17</v>
      </c>
      <c r="P37" s="296">
        <v>10</v>
      </c>
      <c r="Q37" s="296">
        <v>13</v>
      </c>
      <c r="R37" s="296">
        <v>21</v>
      </c>
      <c r="S37" s="296">
        <v>25</v>
      </c>
      <c r="T37" s="296">
        <v>32</v>
      </c>
      <c r="U37" s="296">
        <v>27</v>
      </c>
      <c r="V37" s="296">
        <v>29</v>
      </c>
      <c r="W37" s="296">
        <v>32</v>
      </c>
      <c r="X37" s="296">
        <v>22</v>
      </c>
      <c r="Y37" s="296">
        <v>20</v>
      </c>
      <c r="Z37" s="296">
        <v>24</v>
      </c>
      <c r="AA37" s="296">
        <v>19</v>
      </c>
      <c r="AB37" s="296">
        <v>8</v>
      </c>
      <c r="AC37" s="296">
        <v>23</v>
      </c>
      <c r="AD37" s="296">
        <v>26</v>
      </c>
      <c r="AE37" s="296">
        <v>21</v>
      </c>
      <c r="AF37" s="296">
        <v>24</v>
      </c>
      <c r="AG37" s="296">
        <v>19</v>
      </c>
      <c r="AH37" s="296">
        <v>13</v>
      </c>
      <c r="AI37" s="296">
        <v>18</v>
      </c>
      <c r="AJ37" s="296">
        <v>21</v>
      </c>
      <c r="AK37" s="296">
        <v>15</v>
      </c>
      <c r="AL37" s="296">
        <v>18</v>
      </c>
      <c r="AM37" s="296">
        <v>16</v>
      </c>
      <c r="AN37" s="296">
        <v>8</v>
      </c>
      <c r="AO37" s="296">
        <v>3</v>
      </c>
      <c r="AP37" s="296">
        <v>9</v>
      </c>
      <c r="AQ37" s="296">
        <v>9</v>
      </c>
      <c r="AR37" s="296">
        <v>5</v>
      </c>
      <c r="AS37" s="296" t="s">
        <v>18</v>
      </c>
      <c r="AT37" s="296" t="s">
        <v>18</v>
      </c>
      <c r="AU37" s="296" t="s">
        <v>18</v>
      </c>
      <c r="AV37" s="296">
        <v>7</v>
      </c>
      <c r="AW37" s="296">
        <v>14</v>
      </c>
      <c r="AX37" s="296">
        <v>17</v>
      </c>
      <c r="AY37" s="296">
        <v>15</v>
      </c>
      <c r="AZ37" s="296">
        <v>21</v>
      </c>
      <c r="BA37" s="296">
        <v>14</v>
      </c>
      <c r="BB37" s="296">
        <v>10</v>
      </c>
      <c r="BC37" s="296">
        <v>6</v>
      </c>
      <c r="BD37" s="296">
        <v>6</v>
      </c>
      <c r="BE37" s="296">
        <v>17</v>
      </c>
      <c r="BF37" s="296">
        <v>18</v>
      </c>
      <c r="BG37" s="296">
        <v>7</v>
      </c>
      <c r="BH37" s="296">
        <v>6</v>
      </c>
      <c r="BI37" s="296">
        <v>7</v>
      </c>
      <c r="BJ37" s="296">
        <v>1</v>
      </c>
      <c r="BK37" s="296">
        <v>1</v>
      </c>
      <c r="BL37" s="296">
        <v>1</v>
      </c>
      <c r="BM37" s="296">
        <v>7</v>
      </c>
      <c r="BN37" s="296">
        <v>3</v>
      </c>
      <c r="BO37" s="296">
        <v>1</v>
      </c>
      <c r="BP37" s="296">
        <v>2</v>
      </c>
      <c r="BQ37" s="296">
        <v>1</v>
      </c>
      <c r="BR37" s="296">
        <v>3</v>
      </c>
      <c r="BS37" s="296">
        <v>4</v>
      </c>
      <c r="BT37" s="296">
        <v>4</v>
      </c>
      <c r="BU37" s="296">
        <v>3</v>
      </c>
      <c r="BV37" s="296">
        <v>2</v>
      </c>
      <c r="BW37" s="296">
        <v>1</v>
      </c>
    </row>
    <row r="38" spans="1:75" x14ac:dyDescent="0.25">
      <c r="A38" t="s">
        <v>34</v>
      </c>
      <c r="B38" s="296">
        <v>21</v>
      </c>
      <c r="C38" s="296">
        <v>18</v>
      </c>
      <c r="D38" s="296">
        <v>9</v>
      </c>
      <c r="E38" s="296">
        <v>18</v>
      </c>
      <c r="F38" s="296">
        <v>8</v>
      </c>
      <c r="G38" s="296">
        <v>9</v>
      </c>
      <c r="H38" s="296">
        <v>2</v>
      </c>
      <c r="I38" s="296">
        <v>3</v>
      </c>
      <c r="J38" s="296">
        <v>1</v>
      </c>
      <c r="K38" s="296">
        <v>1</v>
      </c>
      <c r="L38" s="296">
        <v>8</v>
      </c>
      <c r="M38" s="296">
        <v>13</v>
      </c>
      <c r="N38" s="296">
        <v>7</v>
      </c>
      <c r="O38" s="296">
        <v>5</v>
      </c>
      <c r="P38" s="296">
        <v>5</v>
      </c>
      <c r="Q38" s="296">
        <v>6</v>
      </c>
      <c r="R38" s="296">
        <v>7</v>
      </c>
      <c r="S38" s="296">
        <v>9</v>
      </c>
      <c r="T38" s="296">
        <v>26</v>
      </c>
      <c r="U38" s="296">
        <v>15</v>
      </c>
      <c r="V38" s="296">
        <v>22</v>
      </c>
      <c r="W38" s="296">
        <v>3</v>
      </c>
      <c r="X38" s="296">
        <v>5</v>
      </c>
      <c r="Y38" s="296">
        <v>4</v>
      </c>
      <c r="Z38" s="296">
        <v>4</v>
      </c>
      <c r="AA38" s="296">
        <v>3</v>
      </c>
      <c r="AB38" s="296">
        <v>2</v>
      </c>
      <c r="AC38" s="296">
        <v>4</v>
      </c>
      <c r="AD38" s="296">
        <v>4</v>
      </c>
      <c r="AE38" s="296">
        <v>2</v>
      </c>
      <c r="AF38" s="296" t="s">
        <v>18</v>
      </c>
      <c r="AG38" s="296" t="s">
        <v>18</v>
      </c>
      <c r="AH38" s="296">
        <v>1</v>
      </c>
      <c r="AI38" s="296" t="s">
        <v>18</v>
      </c>
      <c r="AJ38" s="296" t="s">
        <v>18</v>
      </c>
      <c r="AK38" s="296" t="s">
        <v>18</v>
      </c>
      <c r="AL38" s="296" t="s">
        <v>18</v>
      </c>
      <c r="AM38" s="296">
        <v>2</v>
      </c>
      <c r="AN38" s="296">
        <v>8</v>
      </c>
      <c r="AO38" s="296" t="s">
        <v>18</v>
      </c>
      <c r="AP38" s="296">
        <v>1</v>
      </c>
      <c r="AQ38" s="296">
        <v>8</v>
      </c>
      <c r="AR38" s="296">
        <v>12</v>
      </c>
      <c r="AS38" s="296">
        <v>3</v>
      </c>
      <c r="AT38" s="296">
        <v>3</v>
      </c>
      <c r="AU38" s="296">
        <v>6</v>
      </c>
      <c r="AV38" s="296">
        <v>6</v>
      </c>
      <c r="AW38" s="296">
        <v>2</v>
      </c>
      <c r="AX38" s="296" t="s">
        <v>18</v>
      </c>
      <c r="AY38" s="296">
        <v>2</v>
      </c>
      <c r="AZ38" s="296">
        <v>1</v>
      </c>
      <c r="BA38" s="296">
        <v>12</v>
      </c>
      <c r="BB38" s="296">
        <v>7</v>
      </c>
      <c r="BC38" s="296">
        <v>7</v>
      </c>
      <c r="BD38" s="296">
        <v>8</v>
      </c>
      <c r="BE38" s="296">
        <v>11</v>
      </c>
      <c r="BF38" s="296">
        <v>3</v>
      </c>
      <c r="BG38" s="296">
        <v>4</v>
      </c>
      <c r="BH38" s="296">
        <v>5</v>
      </c>
      <c r="BI38" s="296">
        <v>7</v>
      </c>
      <c r="BJ38" s="296">
        <v>12</v>
      </c>
      <c r="BK38" s="296">
        <v>3</v>
      </c>
      <c r="BL38" s="296">
        <v>5</v>
      </c>
      <c r="BM38" s="296">
        <v>1</v>
      </c>
      <c r="BN38" s="296">
        <v>2</v>
      </c>
      <c r="BO38" s="296">
        <v>5</v>
      </c>
      <c r="BP38" s="296">
        <v>4</v>
      </c>
      <c r="BQ38" s="296">
        <v>4</v>
      </c>
      <c r="BR38" s="296">
        <v>7</v>
      </c>
      <c r="BS38" s="296">
        <v>7</v>
      </c>
      <c r="BT38" s="296">
        <v>12</v>
      </c>
      <c r="BU38" s="296">
        <v>4</v>
      </c>
      <c r="BV38" s="296">
        <v>7</v>
      </c>
      <c r="BW38" s="296">
        <v>5</v>
      </c>
    </row>
    <row r="39" spans="1:75" x14ac:dyDescent="0.25">
      <c r="A39" t="s">
        <v>35</v>
      </c>
      <c r="B39" s="296">
        <v>4454</v>
      </c>
      <c r="C39" s="296">
        <v>4411</v>
      </c>
      <c r="D39" s="296">
        <v>3904</v>
      </c>
      <c r="E39" s="296">
        <v>3590</v>
      </c>
      <c r="F39" s="296">
        <v>3599</v>
      </c>
      <c r="G39" s="296">
        <v>3809</v>
      </c>
      <c r="H39" s="296">
        <v>4109</v>
      </c>
      <c r="I39" s="296">
        <v>3951</v>
      </c>
      <c r="J39" s="296">
        <v>4020</v>
      </c>
      <c r="K39" s="296">
        <v>3838</v>
      </c>
      <c r="L39" s="296">
        <v>3875</v>
      </c>
      <c r="M39" s="296">
        <v>3665</v>
      </c>
      <c r="N39" s="296">
        <v>3510</v>
      </c>
      <c r="O39" s="296">
        <v>3777</v>
      </c>
      <c r="P39" s="296">
        <v>3918</v>
      </c>
      <c r="Q39" s="296">
        <v>3862</v>
      </c>
      <c r="R39" s="296">
        <v>4046</v>
      </c>
      <c r="S39" s="296">
        <v>4137</v>
      </c>
      <c r="T39" s="296">
        <v>4202</v>
      </c>
      <c r="U39" s="296">
        <v>4260</v>
      </c>
      <c r="V39" s="296">
        <v>4331</v>
      </c>
      <c r="W39" s="296">
        <v>4503</v>
      </c>
      <c r="X39" s="296">
        <v>4579</v>
      </c>
      <c r="Y39" s="296">
        <v>4672</v>
      </c>
      <c r="Z39" s="296">
        <v>4533</v>
      </c>
      <c r="AA39" s="296">
        <v>4597</v>
      </c>
      <c r="AB39" s="296">
        <v>5030</v>
      </c>
      <c r="AC39" s="296">
        <v>4943</v>
      </c>
      <c r="AD39" s="296">
        <v>5294</v>
      </c>
      <c r="AE39" s="296">
        <v>5648</v>
      </c>
      <c r="AF39" s="296">
        <v>6029</v>
      </c>
      <c r="AG39" s="296">
        <v>6019</v>
      </c>
      <c r="AH39" s="296">
        <v>5909</v>
      </c>
      <c r="AI39" s="296">
        <v>5694</v>
      </c>
      <c r="AJ39" s="296">
        <v>5534</v>
      </c>
      <c r="AK39" s="296">
        <v>5390</v>
      </c>
      <c r="AL39" s="296">
        <v>5447</v>
      </c>
      <c r="AM39" s="296">
        <v>5153</v>
      </c>
      <c r="AN39" s="296">
        <v>4797</v>
      </c>
      <c r="AO39" s="296">
        <v>4531</v>
      </c>
      <c r="AP39" s="296">
        <v>4543</v>
      </c>
      <c r="AQ39" s="296">
        <v>4534</v>
      </c>
      <c r="AR39" s="296">
        <v>4441</v>
      </c>
      <c r="AS39" s="296">
        <v>4109</v>
      </c>
      <c r="AT39" s="296">
        <v>4285</v>
      </c>
      <c r="AU39" s="296">
        <v>4198</v>
      </c>
      <c r="AV39" s="296">
        <v>4238</v>
      </c>
      <c r="AW39" s="296">
        <v>4271</v>
      </c>
      <c r="AX39" s="296">
        <v>4415</v>
      </c>
      <c r="AY39" s="296">
        <v>4761</v>
      </c>
      <c r="AZ39" s="296">
        <v>5123</v>
      </c>
      <c r="BA39" s="296">
        <v>5217</v>
      </c>
      <c r="BB39" s="296">
        <v>5441</v>
      </c>
      <c r="BC39" s="296">
        <v>5895</v>
      </c>
      <c r="BD39" s="296">
        <v>6171</v>
      </c>
      <c r="BE39" s="296">
        <v>6036</v>
      </c>
      <c r="BF39" s="296">
        <v>6039</v>
      </c>
      <c r="BG39" s="296">
        <v>5739</v>
      </c>
      <c r="BH39" s="296">
        <v>5450</v>
      </c>
      <c r="BI39" s="296">
        <v>5047</v>
      </c>
      <c r="BJ39" s="296">
        <v>4752</v>
      </c>
      <c r="BK39" s="296">
        <v>4751</v>
      </c>
      <c r="BL39" s="296">
        <v>4589</v>
      </c>
      <c r="BM39" s="296">
        <v>4333</v>
      </c>
      <c r="BN39" s="296">
        <v>4384</v>
      </c>
      <c r="BO39" s="296">
        <v>4277</v>
      </c>
      <c r="BP39" s="296">
        <v>3892</v>
      </c>
      <c r="BQ39" s="296">
        <v>3789</v>
      </c>
      <c r="BR39" s="296">
        <v>3593</v>
      </c>
      <c r="BS39" s="296">
        <v>3279</v>
      </c>
      <c r="BT39" s="296">
        <v>3070</v>
      </c>
      <c r="BU39" s="296">
        <v>2800</v>
      </c>
      <c r="BV39" s="296">
        <v>2539</v>
      </c>
      <c r="BW39" s="296">
        <v>2275</v>
      </c>
    </row>
    <row r="40" spans="1:75" x14ac:dyDescent="0.25">
      <c r="A40" t="s">
        <v>36</v>
      </c>
      <c r="B40" s="296">
        <v>97</v>
      </c>
      <c r="C40" s="296">
        <v>103</v>
      </c>
      <c r="D40" s="296">
        <v>64</v>
      </c>
      <c r="E40" s="296">
        <v>56</v>
      </c>
      <c r="F40" s="296">
        <v>77</v>
      </c>
      <c r="G40" s="296">
        <v>76</v>
      </c>
      <c r="H40" s="296">
        <v>55</v>
      </c>
      <c r="I40" s="296">
        <v>29</v>
      </c>
      <c r="J40" s="296">
        <v>61</v>
      </c>
      <c r="K40" s="296">
        <v>67</v>
      </c>
      <c r="L40" s="296">
        <v>54</v>
      </c>
      <c r="M40" s="296">
        <v>63</v>
      </c>
      <c r="N40" s="296">
        <v>62</v>
      </c>
      <c r="O40" s="296">
        <v>80</v>
      </c>
      <c r="P40" s="296">
        <v>80</v>
      </c>
      <c r="Q40" s="296">
        <v>130</v>
      </c>
      <c r="R40" s="296">
        <v>123</v>
      </c>
      <c r="S40" s="296">
        <v>117</v>
      </c>
      <c r="T40" s="296">
        <v>91</v>
      </c>
      <c r="U40" s="296">
        <v>99</v>
      </c>
      <c r="V40" s="296">
        <v>103</v>
      </c>
      <c r="W40" s="296">
        <v>102</v>
      </c>
      <c r="X40" s="296">
        <v>84</v>
      </c>
      <c r="Y40" s="296">
        <v>60</v>
      </c>
      <c r="Z40" s="296">
        <v>39</v>
      </c>
      <c r="AA40" s="296">
        <v>51</v>
      </c>
      <c r="AB40" s="296">
        <v>45</v>
      </c>
      <c r="AC40" s="296">
        <v>62</v>
      </c>
      <c r="AD40" s="296">
        <v>61</v>
      </c>
      <c r="AE40" s="296">
        <v>44</v>
      </c>
      <c r="AF40" s="296">
        <v>20</v>
      </c>
      <c r="AG40" s="296">
        <v>8</v>
      </c>
      <c r="AH40" s="296">
        <v>14</v>
      </c>
      <c r="AI40" s="296">
        <v>25</v>
      </c>
      <c r="AJ40" s="296">
        <v>15</v>
      </c>
      <c r="AK40" s="296">
        <v>32</v>
      </c>
      <c r="AL40" s="296">
        <v>42</v>
      </c>
      <c r="AM40" s="296">
        <v>23</v>
      </c>
      <c r="AN40" s="296">
        <v>6</v>
      </c>
      <c r="AO40" s="296">
        <v>15</v>
      </c>
      <c r="AP40" s="296">
        <v>10</v>
      </c>
      <c r="AQ40" s="296">
        <v>9</v>
      </c>
      <c r="AR40" s="296">
        <v>15</v>
      </c>
      <c r="AS40" s="296">
        <v>33</v>
      </c>
      <c r="AT40" s="296">
        <v>25</v>
      </c>
      <c r="AU40" s="296">
        <v>28</v>
      </c>
      <c r="AV40" s="296">
        <v>35</v>
      </c>
      <c r="AW40" s="296">
        <v>47</v>
      </c>
      <c r="AX40" s="296">
        <v>50</v>
      </c>
      <c r="AY40" s="296">
        <v>50</v>
      </c>
      <c r="AZ40" s="296">
        <v>16</v>
      </c>
      <c r="BA40" s="296">
        <v>11</v>
      </c>
      <c r="BB40" s="296">
        <v>15</v>
      </c>
      <c r="BC40" s="296">
        <v>21</v>
      </c>
      <c r="BD40" s="296">
        <v>5</v>
      </c>
      <c r="BE40" s="296">
        <v>13</v>
      </c>
      <c r="BF40" s="296">
        <v>15</v>
      </c>
      <c r="BG40" s="296">
        <v>17</v>
      </c>
      <c r="BH40" s="296">
        <v>11</v>
      </c>
      <c r="BI40" s="296">
        <v>8</v>
      </c>
      <c r="BJ40" s="296">
        <v>13</v>
      </c>
      <c r="BK40" s="296">
        <v>9</v>
      </c>
      <c r="BL40" s="296">
        <v>12</v>
      </c>
      <c r="BM40" s="296">
        <v>12</v>
      </c>
      <c r="BN40" s="296">
        <v>16</v>
      </c>
      <c r="BO40" s="296">
        <v>24</v>
      </c>
      <c r="BP40" s="296">
        <v>26</v>
      </c>
      <c r="BQ40" s="296">
        <v>15</v>
      </c>
      <c r="BR40" s="296">
        <v>19</v>
      </c>
      <c r="BS40" s="296">
        <v>13</v>
      </c>
      <c r="BT40" s="296">
        <v>20</v>
      </c>
      <c r="BU40" s="296">
        <v>13</v>
      </c>
      <c r="BV40" s="296">
        <v>13</v>
      </c>
      <c r="BW40" s="296">
        <v>46</v>
      </c>
    </row>
    <row r="41" spans="1:75" x14ac:dyDescent="0.25">
      <c r="A41" t="s">
        <v>37</v>
      </c>
      <c r="B41" s="296">
        <v>52</v>
      </c>
      <c r="C41" s="296">
        <v>46</v>
      </c>
      <c r="D41" s="296">
        <v>45</v>
      </c>
      <c r="E41" s="296">
        <v>54</v>
      </c>
      <c r="F41" s="296">
        <v>60</v>
      </c>
      <c r="G41" s="296">
        <v>76</v>
      </c>
      <c r="H41" s="296">
        <v>67</v>
      </c>
      <c r="I41" s="296">
        <v>77</v>
      </c>
      <c r="J41" s="296">
        <v>64</v>
      </c>
      <c r="K41" s="296">
        <v>72</v>
      </c>
      <c r="L41" s="296">
        <v>76</v>
      </c>
      <c r="M41" s="296">
        <v>80</v>
      </c>
      <c r="N41" s="296">
        <v>45</v>
      </c>
      <c r="O41" s="296">
        <v>32</v>
      </c>
      <c r="P41" s="296">
        <v>31</v>
      </c>
      <c r="Q41" s="296">
        <v>38</v>
      </c>
      <c r="R41" s="296">
        <v>33</v>
      </c>
      <c r="S41" s="296">
        <v>48</v>
      </c>
      <c r="T41" s="296">
        <v>53</v>
      </c>
      <c r="U41" s="296">
        <v>57</v>
      </c>
      <c r="V41" s="296">
        <v>48</v>
      </c>
      <c r="W41" s="296">
        <v>48</v>
      </c>
      <c r="X41" s="296">
        <v>55</v>
      </c>
      <c r="Y41" s="296">
        <v>50</v>
      </c>
      <c r="Z41" s="296">
        <v>63</v>
      </c>
      <c r="AA41" s="296">
        <v>63</v>
      </c>
      <c r="AB41" s="296">
        <v>42</v>
      </c>
      <c r="AC41" s="296">
        <v>23</v>
      </c>
      <c r="AD41" s="296">
        <v>34</v>
      </c>
      <c r="AE41" s="296">
        <v>44</v>
      </c>
      <c r="AF41" s="296">
        <v>35</v>
      </c>
      <c r="AG41" s="296">
        <v>49</v>
      </c>
      <c r="AH41" s="296">
        <v>67</v>
      </c>
      <c r="AI41" s="296">
        <v>56</v>
      </c>
      <c r="AJ41" s="296">
        <v>49</v>
      </c>
      <c r="AK41" s="296">
        <v>32</v>
      </c>
      <c r="AL41" s="296">
        <v>33</v>
      </c>
      <c r="AM41" s="296">
        <v>39</v>
      </c>
      <c r="AN41" s="296">
        <v>46</v>
      </c>
      <c r="AO41" s="296">
        <v>48</v>
      </c>
      <c r="AP41" s="296">
        <v>41</v>
      </c>
      <c r="AQ41" s="296">
        <v>26</v>
      </c>
      <c r="AR41" s="296">
        <v>33</v>
      </c>
      <c r="AS41" s="296">
        <v>40</v>
      </c>
      <c r="AT41" s="296">
        <v>42</v>
      </c>
      <c r="AU41" s="296">
        <v>41</v>
      </c>
      <c r="AV41" s="296">
        <v>35</v>
      </c>
      <c r="AW41" s="296">
        <v>32</v>
      </c>
      <c r="AX41" s="296">
        <v>17</v>
      </c>
      <c r="AY41" s="296">
        <v>24</v>
      </c>
      <c r="AZ41" s="296">
        <v>42</v>
      </c>
      <c r="BA41" s="296">
        <v>35</v>
      </c>
      <c r="BB41" s="296">
        <v>45</v>
      </c>
      <c r="BC41" s="296">
        <v>31</v>
      </c>
      <c r="BD41" s="296">
        <v>34</v>
      </c>
      <c r="BE41" s="296">
        <v>32</v>
      </c>
      <c r="BF41" s="296">
        <v>34</v>
      </c>
      <c r="BG41" s="296">
        <v>32</v>
      </c>
      <c r="BH41" s="296">
        <v>28</v>
      </c>
      <c r="BI41" s="296">
        <v>43</v>
      </c>
      <c r="BJ41" s="296">
        <v>39</v>
      </c>
      <c r="BK41" s="296">
        <v>25</v>
      </c>
      <c r="BL41" s="296">
        <v>25</v>
      </c>
      <c r="BM41" s="296">
        <v>19</v>
      </c>
      <c r="BN41" s="296">
        <v>19</v>
      </c>
      <c r="BO41" s="296">
        <v>17</v>
      </c>
      <c r="BP41" s="296">
        <v>14</v>
      </c>
      <c r="BQ41" s="296">
        <v>20</v>
      </c>
      <c r="BR41" s="296">
        <v>16</v>
      </c>
      <c r="BS41" s="296">
        <v>19</v>
      </c>
      <c r="BT41" s="296">
        <v>15</v>
      </c>
      <c r="BU41" s="296">
        <v>15</v>
      </c>
      <c r="BV41" s="296">
        <v>14</v>
      </c>
      <c r="BW41" s="296">
        <v>9</v>
      </c>
    </row>
    <row r="42" spans="1:75" x14ac:dyDescent="0.25">
      <c r="A42" t="s">
        <v>38</v>
      </c>
      <c r="B42" s="296">
        <v>1</v>
      </c>
      <c r="C42" s="296" t="s">
        <v>18</v>
      </c>
      <c r="D42" s="296">
        <v>2</v>
      </c>
      <c r="E42" s="296">
        <v>2</v>
      </c>
      <c r="F42" s="296">
        <v>6</v>
      </c>
      <c r="G42" s="296">
        <v>6</v>
      </c>
      <c r="H42" s="296">
        <v>7</v>
      </c>
      <c r="I42" s="296">
        <v>3</v>
      </c>
      <c r="J42" s="296">
        <v>3</v>
      </c>
      <c r="K42" s="296">
        <v>2</v>
      </c>
      <c r="L42" s="296">
        <v>5</v>
      </c>
      <c r="M42" s="296">
        <v>4</v>
      </c>
      <c r="N42" s="296">
        <v>9</v>
      </c>
      <c r="O42" s="296">
        <v>7</v>
      </c>
      <c r="P42" s="296">
        <v>7</v>
      </c>
      <c r="Q42" s="296">
        <v>6</v>
      </c>
      <c r="R42" s="296">
        <v>1</v>
      </c>
      <c r="S42" s="296">
        <v>5</v>
      </c>
      <c r="T42" s="296">
        <v>5</v>
      </c>
      <c r="U42" s="296">
        <v>7</v>
      </c>
      <c r="V42" s="296">
        <v>11</v>
      </c>
      <c r="W42" s="296">
        <v>11</v>
      </c>
      <c r="X42" s="296">
        <v>6</v>
      </c>
      <c r="Y42" s="296">
        <v>3</v>
      </c>
      <c r="Z42" s="296">
        <v>17</v>
      </c>
      <c r="AA42" s="296">
        <v>19</v>
      </c>
      <c r="AB42" s="296">
        <v>5</v>
      </c>
      <c r="AC42" s="296">
        <v>9</v>
      </c>
      <c r="AD42" s="296">
        <v>9</v>
      </c>
      <c r="AE42" s="296">
        <v>15</v>
      </c>
      <c r="AF42" s="296">
        <v>26</v>
      </c>
      <c r="AG42" s="296">
        <v>23</v>
      </c>
      <c r="AH42" s="296">
        <v>26</v>
      </c>
      <c r="AI42" s="296">
        <v>17</v>
      </c>
      <c r="AJ42" s="296">
        <v>9</v>
      </c>
      <c r="AK42" s="296">
        <v>4</v>
      </c>
      <c r="AL42" s="296">
        <v>2</v>
      </c>
      <c r="AM42" s="296">
        <v>2</v>
      </c>
      <c r="AN42" s="296">
        <v>2</v>
      </c>
      <c r="AO42" s="296">
        <v>3</v>
      </c>
      <c r="AP42" s="296">
        <v>2</v>
      </c>
      <c r="AQ42" s="296">
        <v>5</v>
      </c>
      <c r="AR42" s="296">
        <v>3</v>
      </c>
      <c r="AS42" s="296" t="s">
        <v>18</v>
      </c>
      <c r="AT42" s="296">
        <v>4</v>
      </c>
      <c r="AU42" s="296">
        <v>7</v>
      </c>
      <c r="AV42" s="296">
        <v>6</v>
      </c>
      <c r="AW42" s="296">
        <v>6</v>
      </c>
      <c r="AX42" s="296">
        <v>4</v>
      </c>
      <c r="AY42" s="296">
        <v>4</v>
      </c>
      <c r="AZ42" s="296" t="s">
        <v>18</v>
      </c>
      <c r="BA42" s="296" t="s">
        <v>18</v>
      </c>
      <c r="BB42" s="296">
        <v>6</v>
      </c>
      <c r="BC42" s="296">
        <v>5</v>
      </c>
      <c r="BD42" s="296">
        <v>5</v>
      </c>
      <c r="BE42" s="296" t="s">
        <v>18</v>
      </c>
      <c r="BF42" s="296" t="s">
        <v>18</v>
      </c>
      <c r="BG42" s="296" t="s">
        <v>18</v>
      </c>
      <c r="BH42" s="296" t="s">
        <v>18</v>
      </c>
      <c r="BI42" s="296">
        <v>1</v>
      </c>
      <c r="BJ42" s="296">
        <v>1</v>
      </c>
      <c r="BK42" s="296">
        <v>1</v>
      </c>
      <c r="BL42" s="296">
        <v>1</v>
      </c>
      <c r="BM42" s="296" t="s">
        <v>18</v>
      </c>
      <c r="BN42" s="296">
        <v>1</v>
      </c>
      <c r="BO42" s="296" t="s">
        <v>18</v>
      </c>
      <c r="BP42" s="296" t="s">
        <v>18</v>
      </c>
      <c r="BQ42" s="296" t="s">
        <v>18</v>
      </c>
      <c r="BR42" s="296" t="s">
        <v>18</v>
      </c>
      <c r="BS42" s="296" t="s">
        <v>18</v>
      </c>
      <c r="BT42" s="296" t="s">
        <v>18</v>
      </c>
      <c r="BU42" s="296">
        <v>8</v>
      </c>
      <c r="BV42" s="296" t="s">
        <v>18</v>
      </c>
      <c r="BW42" s="296">
        <v>2</v>
      </c>
    </row>
    <row r="43" spans="1:75" x14ac:dyDescent="0.25">
      <c r="A43" t="s">
        <v>39</v>
      </c>
      <c r="B43" s="296">
        <v>227</v>
      </c>
      <c r="C43" s="296">
        <v>212</v>
      </c>
      <c r="D43" s="296">
        <v>183</v>
      </c>
      <c r="E43" s="296">
        <v>147</v>
      </c>
      <c r="F43" s="296">
        <v>157</v>
      </c>
      <c r="G43" s="296">
        <v>160</v>
      </c>
      <c r="H43" s="296">
        <v>150</v>
      </c>
      <c r="I43" s="296">
        <v>169</v>
      </c>
      <c r="J43" s="296">
        <v>197</v>
      </c>
      <c r="K43" s="296">
        <v>219</v>
      </c>
      <c r="L43" s="296">
        <v>227</v>
      </c>
      <c r="M43" s="296">
        <v>195</v>
      </c>
      <c r="N43" s="296">
        <v>187</v>
      </c>
      <c r="O43" s="296">
        <v>164</v>
      </c>
      <c r="P43" s="296">
        <v>146</v>
      </c>
      <c r="Q43" s="296">
        <v>159</v>
      </c>
      <c r="R43" s="296">
        <v>171</v>
      </c>
      <c r="S43" s="296">
        <v>167</v>
      </c>
      <c r="T43" s="296">
        <v>165</v>
      </c>
      <c r="U43" s="296">
        <v>155</v>
      </c>
      <c r="V43" s="296">
        <v>134</v>
      </c>
      <c r="W43" s="296">
        <v>146</v>
      </c>
      <c r="X43" s="296">
        <v>146</v>
      </c>
      <c r="Y43" s="296">
        <v>131</v>
      </c>
      <c r="Z43" s="296">
        <v>125</v>
      </c>
      <c r="AA43" s="296">
        <v>160</v>
      </c>
      <c r="AB43" s="296">
        <v>155</v>
      </c>
      <c r="AC43" s="296">
        <v>146</v>
      </c>
      <c r="AD43" s="296">
        <v>135</v>
      </c>
      <c r="AE43" s="296">
        <v>128</v>
      </c>
      <c r="AF43" s="296">
        <v>115</v>
      </c>
      <c r="AG43" s="296">
        <v>132</v>
      </c>
      <c r="AH43" s="296">
        <v>109</v>
      </c>
      <c r="AI43" s="296">
        <v>87</v>
      </c>
      <c r="AJ43" s="296">
        <v>86</v>
      </c>
      <c r="AK43" s="296">
        <v>75</v>
      </c>
      <c r="AL43" s="296">
        <v>71</v>
      </c>
      <c r="AM43" s="296">
        <v>89</v>
      </c>
      <c r="AN43" s="296">
        <v>94</v>
      </c>
      <c r="AO43" s="296">
        <v>120</v>
      </c>
      <c r="AP43" s="296">
        <v>100</v>
      </c>
      <c r="AQ43" s="296">
        <v>103</v>
      </c>
      <c r="AR43" s="296">
        <v>87</v>
      </c>
      <c r="AS43" s="296">
        <v>56</v>
      </c>
      <c r="AT43" s="296">
        <v>42</v>
      </c>
      <c r="AU43" s="296">
        <v>65</v>
      </c>
      <c r="AV43" s="296">
        <v>53</v>
      </c>
      <c r="AW43" s="296">
        <v>34</v>
      </c>
      <c r="AX43" s="296">
        <v>40</v>
      </c>
      <c r="AY43" s="296">
        <v>53</v>
      </c>
      <c r="AZ43" s="296">
        <v>63</v>
      </c>
      <c r="BA43" s="296">
        <v>49</v>
      </c>
      <c r="BB43" s="296">
        <v>55</v>
      </c>
      <c r="BC43" s="296">
        <v>41</v>
      </c>
      <c r="BD43" s="296">
        <v>56</v>
      </c>
      <c r="BE43" s="296">
        <v>62</v>
      </c>
      <c r="BF43" s="296">
        <v>59</v>
      </c>
      <c r="BG43" s="296">
        <v>54</v>
      </c>
      <c r="BH43" s="296">
        <v>55</v>
      </c>
      <c r="BI43" s="296">
        <v>66</v>
      </c>
      <c r="BJ43" s="296">
        <v>33</v>
      </c>
      <c r="BK43" s="296">
        <v>29</v>
      </c>
      <c r="BL43" s="296">
        <v>28</v>
      </c>
      <c r="BM43" s="296">
        <v>40</v>
      </c>
      <c r="BN43" s="296">
        <v>38</v>
      </c>
      <c r="BO43" s="296">
        <v>27</v>
      </c>
      <c r="BP43" s="296">
        <v>31</v>
      </c>
      <c r="BQ43" s="296">
        <v>23</v>
      </c>
      <c r="BR43" s="296">
        <v>26</v>
      </c>
      <c r="BS43" s="296">
        <v>30</v>
      </c>
      <c r="BT43" s="296">
        <v>33</v>
      </c>
      <c r="BU43" s="296">
        <v>34</v>
      </c>
      <c r="BV43" s="296">
        <v>31</v>
      </c>
      <c r="BW43" s="296">
        <v>28</v>
      </c>
    </row>
    <row r="44" spans="1:75" x14ac:dyDescent="0.25">
      <c r="A44" t="s">
        <v>40</v>
      </c>
      <c r="B44" s="296">
        <v>113</v>
      </c>
      <c r="C44" s="296">
        <v>235</v>
      </c>
      <c r="D44" s="296">
        <v>310</v>
      </c>
      <c r="E44" s="296">
        <v>282</v>
      </c>
      <c r="F44" s="296">
        <v>284</v>
      </c>
      <c r="G44" s="296">
        <v>361</v>
      </c>
      <c r="H44" s="296">
        <v>427</v>
      </c>
      <c r="I44" s="296">
        <v>328</v>
      </c>
      <c r="J44" s="296">
        <v>306</v>
      </c>
      <c r="K44" s="296">
        <v>310</v>
      </c>
      <c r="L44" s="296">
        <v>327</v>
      </c>
      <c r="M44" s="296">
        <v>270</v>
      </c>
      <c r="N44" s="296">
        <v>275</v>
      </c>
      <c r="O44" s="296">
        <v>234</v>
      </c>
      <c r="P44" s="296">
        <v>275</v>
      </c>
      <c r="Q44" s="296">
        <v>340</v>
      </c>
      <c r="R44" s="296">
        <v>339</v>
      </c>
      <c r="S44" s="296">
        <v>339</v>
      </c>
      <c r="T44" s="296">
        <v>332</v>
      </c>
      <c r="U44" s="296">
        <v>305</v>
      </c>
      <c r="V44" s="296">
        <v>296</v>
      </c>
      <c r="W44" s="296">
        <v>281</v>
      </c>
      <c r="X44" s="296">
        <v>260</v>
      </c>
      <c r="Y44" s="296">
        <v>287</v>
      </c>
      <c r="Z44" s="296">
        <v>256</v>
      </c>
      <c r="AA44" s="296">
        <v>295</v>
      </c>
      <c r="AB44" s="296">
        <v>249</v>
      </c>
      <c r="AC44" s="296">
        <v>202</v>
      </c>
      <c r="AD44" s="296">
        <v>166</v>
      </c>
      <c r="AE44" s="296">
        <v>176</v>
      </c>
      <c r="AF44" s="296">
        <v>185</v>
      </c>
      <c r="AG44" s="296">
        <v>181</v>
      </c>
      <c r="AH44" s="296">
        <v>186</v>
      </c>
      <c r="AI44" s="296">
        <v>159</v>
      </c>
      <c r="AJ44" s="296">
        <v>162</v>
      </c>
      <c r="AK44" s="296">
        <v>136</v>
      </c>
      <c r="AL44" s="296">
        <v>160</v>
      </c>
      <c r="AM44" s="296">
        <v>170</v>
      </c>
      <c r="AN44" s="296">
        <v>147</v>
      </c>
      <c r="AO44" s="296">
        <v>131</v>
      </c>
      <c r="AP44" s="296">
        <v>137</v>
      </c>
      <c r="AQ44" s="296">
        <v>139</v>
      </c>
      <c r="AR44" s="296">
        <v>176</v>
      </c>
      <c r="AS44" s="296">
        <v>146</v>
      </c>
      <c r="AT44" s="296">
        <v>129</v>
      </c>
      <c r="AU44" s="296">
        <v>125</v>
      </c>
      <c r="AV44" s="296">
        <v>102</v>
      </c>
      <c r="AW44" s="296">
        <v>70</v>
      </c>
      <c r="AX44" s="296">
        <v>59</v>
      </c>
      <c r="AY44" s="296">
        <v>59</v>
      </c>
      <c r="AZ44" s="296">
        <v>58</v>
      </c>
      <c r="BA44" s="296">
        <v>80</v>
      </c>
      <c r="BB44" s="296">
        <v>68</v>
      </c>
      <c r="BC44" s="296">
        <v>102</v>
      </c>
      <c r="BD44" s="296">
        <v>82</v>
      </c>
      <c r="BE44" s="296">
        <v>89</v>
      </c>
      <c r="BF44" s="296">
        <v>103</v>
      </c>
      <c r="BG44" s="296">
        <v>82</v>
      </c>
      <c r="BH44" s="296">
        <v>83</v>
      </c>
      <c r="BI44" s="296">
        <v>112</v>
      </c>
      <c r="BJ44" s="296">
        <v>109</v>
      </c>
      <c r="BK44" s="296">
        <v>114</v>
      </c>
      <c r="BL44" s="296">
        <v>133</v>
      </c>
      <c r="BM44" s="296">
        <v>117</v>
      </c>
      <c r="BN44" s="296">
        <v>98</v>
      </c>
      <c r="BO44" s="296">
        <v>92</v>
      </c>
      <c r="BP44" s="296">
        <v>78</v>
      </c>
      <c r="BQ44" s="296">
        <v>71</v>
      </c>
      <c r="BR44" s="296">
        <v>78</v>
      </c>
      <c r="BS44" s="296">
        <v>93</v>
      </c>
      <c r="BT44" s="296">
        <v>83</v>
      </c>
      <c r="BU44" s="296">
        <v>69</v>
      </c>
      <c r="BV44" s="296">
        <v>71</v>
      </c>
      <c r="BW44" s="296">
        <v>98</v>
      </c>
    </row>
    <row r="45" spans="1:75" x14ac:dyDescent="0.25">
      <c r="A45" t="s">
        <v>41</v>
      </c>
      <c r="B45" s="296">
        <v>1</v>
      </c>
      <c r="C45" s="296">
        <v>8</v>
      </c>
      <c r="D45" s="296">
        <v>8</v>
      </c>
      <c r="E45" s="296">
        <v>3</v>
      </c>
      <c r="F45" s="296">
        <v>2</v>
      </c>
      <c r="G45" s="296">
        <v>4</v>
      </c>
      <c r="H45" s="296" t="s">
        <v>18</v>
      </c>
      <c r="I45" s="296">
        <v>2</v>
      </c>
      <c r="J45" s="296">
        <v>2</v>
      </c>
      <c r="K45" s="296">
        <v>8</v>
      </c>
      <c r="L45" s="296">
        <v>9</v>
      </c>
      <c r="M45" s="296" t="s">
        <v>18</v>
      </c>
      <c r="N45" s="296" t="s">
        <v>18</v>
      </c>
      <c r="O45" s="296">
        <v>1</v>
      </c>
      <c r="P45" s="296">
        <v>1</v>
      </c>
      <c r="Q45" s="296">
        <v>1</v>
      </c>
      <c r="R45" s="296">
        <v>1</v>
      </c>
      <c r="S45" s="296" t="s">
        <v>18</v>
      </c>
      <c r="T45" s="296">
        <v>4</v>
      </c>
      <c r="U45" s="296">
        <v>4</v>
      </c>
      <c r="V45" s="296" t="s">
        <v>18</v>
      </c>
      <c r="W45" s="296">
        <v>2</v>
      </c>
      <c r="X45" s="296">
        <v>2</v>
      </c>
      <c r="Y45" s="296" t="s">
        <v>18</v>
      </c>
      <c r="Z45" s="296" t="s">
        <v>18</v>
      </c>
      <c r="AA45" s="296" t="s">
        <v>18</v>
      </c>
      <c r="AB45" s="296" t="s">
        <v>18</v>
      </c>
      <c r="AC45" s="296" t="s">
        <v>18</v>
      </c>
      <c r="AD45" s="296">
        <v>1</v>
      </c>
      <c r="AE45" s="296">
        <v>2</v>
      </c>
      <c r="AF45" s="296">
        <v>1</v>
      </c>
      <c r="AG45" s="296">
        <v>1</v>
      </c>
      <c r="AH45" s="296">
        <v>1</v>
      </c>
      <c r="AI45" s="296">
        <v>6</v>
      </c>
      <c r="AJ45" s="296" t="s">
        <v>18</v>
      </c>
      <c r="AK45" s="296">
        <v>7</v>
      </c>
      <c r="AL45" s="296">
        <v>5</v>
      </c>
      <c r="AM45" s="296">
        <v>1</v>
      </c>
      <c r="AN45" s="296">
        <v>10</v>
      </c>
      <c r="AO45" s="296">
        <v>5</v>
      </c>
      <c r="AP45" s="296">
        <v>6</v>
      </c>
      <c r="AQ45" s="296">
        <v>2</v>
      </c>
      <c r="AR45" s="296" t="s">
        <v>18</v>
      </c>
      <c r="AS45" s="296">
        <v>6</v>
      </c>
      <c r="AT45" s="296">
        <v>2</v>
      </c>
      <c r="AU45" s="296">
        <v>1</v>
      </c>
      <c r="AV45" s="296">
        <v>4</v>
      </c>
      <c r="AW45" s="296" t="s">
        <v>18</v>
      </c>
      <c r="AX45" s="296">
        <v>7</v>
      </c>
      <c r="AY45" s="296">
        <v>4</v>
      </c>
      <c r="AZ45" s="296">
        <v>6</v>
      </c>
      <c r="BA45" s="296">
        <v>5</v>
      </c>
      <c r="BB45" s="296">
        <v>6</v>
      </c>
      <c r="BC45" s="296">
        <v>1</v>
      </c>
      <c r="BD45" s="296" t="s">
        <v>18</v>
      </c>
      <c r="BE45" s="296" t="s">
        <v>18</v>
      </c>
      <c r="BF45" s="296">
        <v>2</v>
      </c>
      <c r="BG45" s="296">
        <v>5</v>
      </c>
      <c r="BH45" s="296">
        <v>2</v>
      </c>
      <c r="BI45" s="296">
        <v>6</v>
      </c>
      <c r="BJ45" s="296">
        <v>6</v>
      </c>
      <c r="BK45" s="296">
        <v>7</v>
      </c>
      <c r="BL45" s="296">
        <v>7</v>
      </c>
      <c r="BM45" s="296">
        <v>3</v>
      </c>
      <c r="BN45" s="296">
        <v>5</v>
      </c>
      <c r="BO45" s="296">
        <v>4</v>
      </c>
      <c r="BP45" s="296" t="s">
        <v>18</v>
      </c>
      <c r="BQ45" s="296" t="s">
        <v>18</v>
      </c>
      <c r="BR45" s="296" t="s">
        <v>18</v>
      </c>
      <c r="BS45" s="296" t="s">
        <v>18</v>
      </c>
      <c r="BT45" s="296">
        <v>1</v>
      </c>
      <c r="BU45" s="296" t="s">
        <v>18</v>
      </c>
      <c r="BV45" s="296" t="s">
        <v>18</v>
      </c>
      <c r="BW45" s="296">
        <v>1</v>
      </c>
    </row>
    <row r="46" spans="1:75" x14ac:dyDescent="0.25">
      <c r="A46" t="s">
        <v>42</v>
      </c>
      <c r="B46" s="296">
        <v>1</v>
      </c>
      <c r="C46" s="296">
        <v>4</v>
      </c>
      <c r="D46" s="296">
        <v>3</v>
      </c>
      <c r="E46" s="296" t="s">
        <v>18</v>
      </c>
      <c r="F46" s="296" t="s">
        <v>18</v>
      </c>
      <c r="G46" s="296">
        <v>2</v>
      </c>
      <c r="H46" s="296">
        <v>3</v>
      </c>
      <c r="I46" s="296">
        <v>4</v>
      </c>
      <c r="J46" s="296">
        <v>4</v>
      </c>
      <c r="K46" s="296">
        <v>4</v>
      </c>
      <c r="L46" s="296" t="s">
        <v>18</v>
      </c>
      <c r="M46" s="296">
        <v>2</v>
      </c>
      <c r="N46" s="296">
        <v>2</v>
      </c>
      <c r="O46" s="296" t="s">
        <v>18</v>
      </c>
      <c r="P46" s="296" t="s">
        <v>18</v>
      </c>
      <c r="Q46" s="296">
        <v>1</v>
      </c>
      <c r="R46" s="296">
        <v>1</v>
      </c>
      <c r="S46" s="296" t="s">
        <v>18</v>
      </c>
      <c r="T46" s="296" t="s">
        <v>18</v>
      </c>
      <c r="U46" s="296" t="s">
        <v>18</v>
      </c>
      <c r="V46" s="296" t="s">
        <v>18</v>
      </c>
      <c r="W46" s="296" t="s">
        <v>18</v>
      </c>
      <c r="X46" s="296" t="s">
        <v>18</v>
      </c>
      <c r="Y46" s="296">
        <v>3</v>
      </c>
      <c r="Z46" s="296">
        <v>3</v>
      </c>
      <c r="AA46" s="296" t="s">
        <v>18</v>
      </c>
      <c r="AB46" s="296">
        <v>1</v>
      </c>
      <c r="AC46" s="296">
        <v>5</v>
      </c>
      <c r="AD46" s="296">
        <v>6</v>
      </c>
      <c r="AE46" s="296">
        <v>7</v>
      </c>
      <c r="AF46" s="296">
        <v>7</v>
      </c>
      <c r="AG46" s="296">
        <v>9</v>
      </c>
      <c r="AH46" s="296">
        <v>12</v>
      </c>
      <c r="AI46" s="296">
        <v>16</v>
      </c>
      <c r="AJ46" s="296">
        <v>14</v>
      </c>
      <c r="AK46" s="296">
        <v>11</v>
      </c>
      <c r="AL46" s="296">
        <v>13</v>
      </c>
      <c r="AM46" s="296">
        <v>16</v>
      </c>
      <c r="AN46" s="296">
        <v>7</v>
      </c>
      <c r="AO46" s="296">
        <v>4</v>
      </c>
      <c r="AP46" s="296">
        <v>9</v>
      </c>
      <c r="AQ46" s="296">
        <v>15</v>
      </c>
      <c r="AR46" s="296">
        <v>15</v>
      </c>
      <c r="AS46" s="296">
        <v>12</v>
      </c>
      <c r="AT46" s="296">
        <v>10</v>
      </c>
      <c r="AU46" s="296">
        <v>14</v>
      </c>
      <c r="AV46" s="296">
        <v>16</v>
      </c>
      <c r="AW46" s="296">
        <v>15</v>
      </c>
      <c r="AX46" s="296">
        <v>18</v>
      </c>
      <c r="AY46" s="296">
        <v>11</v>
      </c>
      <c r="AZ46" s="296">
        <v>5</v>
      </c>
      <c r="BA46" s="296">
        <v>6</v>
      </c>
      <c r="BB46" s="296">
        <v>8</v>
      </c>
      <c r="BC46" s="296">
        <v>12</v>
      </c>
      <c r="BD46" s="296">
        <v>10</v>
      </c>
      <c r="BE46" s="296">
        <v>8</v>
      </c>
      <c r="BF46" s="296">
        <v>3</v>
      </c>
      <c r="BG46" s="296">
        <v>3</v>
      </c>
      <c r="BH46" s="296">
        <v>2</v>
      </c>
      <c r="BI46" s="296">
        <v>2</v>
      </c>
      <c r="BJ46" s="296">
        <v>2</v>
      </c>
      <c r="BK46" s="296">
        <v>3</v>
      </c>
      <c r="BL46" s="296">
        <v>6</v>
      </c>
      <c r="BM46" s="296">
        <v>5</v>
      </c>
      <c r="BN46" s="296">
        <v>10</v>
      </c>
      <c r="BO46" s="296">
        <v>16</v>
      </c>
      <c r="BP46" s="296">
        <v>15</v>
      </c>
      <c r="BQ46" s="296">
        <v>18</v>
      </c>
      <c r="BR46" s="296">
        <v>10</v>
      </c>
      <c r="BS46" s="296">
        <v>7</v>
      </c>
      <c r="BT46" s="296">
        <v>4</v>
      </c>
      <c r="BU46" s="296">
        <v>4</v>
      </c>
      <c r="BV46" s="296">
        <v>13</v>
      </c>
      <c r="BW46" s="296">
        <v>17</v>
      </c>
    </row>
    <row r="47" spans="1:75" x14ac:dyDescent="0.25">
      <c r="A47" t="s">
        <v>43</v>
      </c>
      <c r="B47" s="296">
        <v>84</v>
      </c>
      <c r="C47" s="296">
        <v>88</v>
      </c>
      <c r="D47" s="296">
        <v>91</v>
      </c>
      <c r="E47" s="296">
        <v>92</v>
      </c>
      <c r="F47" s="296">
        <v>74</v>
      </c>
      <c r="G47" s="296">
        <v>48</v>
      </c>
      <c r="H47" s="296">
        <v>61</v>
      </c>
      <c r="I47" s="296">
        <v>87</v>
      </c>
      <c r="J47" s="296">
        <v>89</v>
      </c>
      <c r="K47" s="296">
        <v>112</v>
      </c>
      <c r="L47" s="296">
        <v>94</v>
      </c>
      <c r="M47" s="296">
        <v>90</v>
      </c>
      <c r="N47" s="296">
        <v>74</v>
      </c>
      <c r="O47" s="296">
        <v>67</v>
      </c>
      <c r="P47" s="296">
        <v>65</v>
      </c>
      <c r="Q47" s="296">
        <v>79</v>
      </c>
      <c r="R47" s="296">
        <v>53</v>
      </c>
      <c r="S47" s="296">
        <v>35</v>
      </c>
      <c r="T47" s="296">
        <v>59</v>
      </c>
      <c r="U47" s="296">
        <v>92</v>
      </c>
      <c r="V47" s="296">
        <v>80</v>
      </c>
      <c r="W47" s="296">
        <v>76</v>
      </c>
      <c r="X47" s="296">
        <v>76</v>
      </c>
      <c r="Y47" s="296">
        <v>57</v>
      </c>
      <c r="Z47" s="296">
        <v>63</v>
      </c>
      <c r="AA47" s="296">
        <v>70</v>
      </c>
      <c r="AB47" s="296">
        <v>99</v>
      </c>
      <c r="AC47" s="296">
        <v>105</v>
      </c>
      <c r="AD47" s="296">
        <v>109</v>
      </c>
      <c r="AE47" s="296">
        <v>112</v>
      </c>
      <c r="AF47" s="296">
        <v>98</v>
      </c>
      <c r="AG47" s="296">
        <v>89</v>
      </c>
      <c r="AH47" s="296">
        <v>80</v>
      </c>
      <c r="AI47" s="296">
        <v>87</v>
      </c>
      <c r="AJ47" s="296">
        <v>102</v>
      </c>
      <c r="AK47" s="296">
        <v>107</v>
      </c>
      <c r="AL47" s="296">
        <v>114</v>
      </c>
      <c r="AM47" s="296">
        <v>112</v>
      </c>
      <c r="AN47" s="296">
        <v>148</v>
      </c>
      <c r="AO47" s="296">
        <v>141</v>
      </c>
      <c r="AP47" s="296">
        <v>133</v>
      </c>
      <c r="AQ47" s="296">
        <v>168</v>
      </c>
      <c r="AR47" s="296">
        <v>115</v>
      </c>
      <c r="AS47" s="296">
        <v>91</v>
      </c>
      <c r="AT47" s="296">
        <v>96</v>
      </c>
      <c r="AU47" s="296">
        <v>94</v>
      </c>
      <c r="AV47" s="296">
        <v>118</v>
      </c>
      <c r="AW47" s="296">
        <v>79</v>
      </c>
      <c r="AX47" s="296">
        <v>63</v>
      </c>
      <c r="AY47" s="296">
        <v>45</v>
      </c>
      <c r="AZ47" s="296">
        <v>57</v>
      </c>
      <c r="BA47" s="296">
        <v>62</v>
      </c>
      <c r="BB47" s="296">
        <v>80</v>
      </c>
      <c r="BC47" s="296">
        <v>73</v>
      </c>
      <c r="BD47" s="296">
        <v>23</v>
      </c>
      <c r="BE47" s="296">
        <v>33</v>
      </c>
      <c r="BF47" s="296">
        <v>46</v>
      </c>
      <c r="BG47" s="296">
        <v>59</v>
      </c>
      <c r="BH47" s="296">
        <v>54</v>
      </c>
      <c r="BI47" s="296">
        <v>68</v>
      </c>
      <c r="BJ47" s="296">
        <v>54</v>
      </c>
      <c r="BK47" s="296">
        <v>33</v>
      </c>
      <c r="BL47" s="296">
        <v>39</v>
      </c>
      <c r="BM47" s="296">
        <v>38</v>
      </c>
      <c r="BN47" s="296">
        <v>44</v>
      </c>
      <c r="BO47" s="296">
        <v>55</v>
      </c>
      <c r="BP47" s="296">
        <v>41</v>
      </c>
      <c r="BQ47" s="296">
        <v>38</v>
      </c>
      <c r="BR47" s="296">
        <v>58</v>
      </c>
      <c r="BS47" s="296">
        <v>54</v>
      </c>
      <c r="BT47" s="296">
        <v>45</v>
      </c>
      <c r="BU47" s="296">
        <v>59</v>
      </c>
      <c r="BV47" s="296">
        <v>57</v>
      </c>
      <c r="BW47" s="296">
        <v>44</v>
      </c>
    </row>
    <row r="48" spans="1:75" x14ac:dyDescent="0.25">
      <c r="A48" t="s">
        <v>44</v>
      </c>
      <c r="B48" s="296">
        <v>9</v>
      </c>
      <c r="C48" s="296">
        <v>4</v>
      </c>
      <c r="D48" s="296">
        <v>4</v>
      </c>
      <c r="E48" s="296">
        <v>22</v>
      </c>
      <c r="F48" s="296">
        <v>22</v>
      </c>
      <c r="G48" s="296">
        <v>2</v>
      </c>
      <c r="H48" s="296">
        <v>2</v>
      </c>
      <c r="I48" s="296">
        <v>2</v>
      </c>
      <c r="J48" s="296">
        <v>2</v>
      </c>
      <c r="K48" s="296">
        <v>2</v>
      </c>
      <c r="L48" s="296">
        <v>2</v>
      </c>
      <c r="M48" s="296">
        <v>2</v>
      </c>
      <c r="N48" s="296">
        <v>1</v>
      </c>
      <c r="O48" s="296" t="s">
        <v>18</v>
      </c>
      <c r="P48" s="296" t="s">
        <v>18</v>
      </c>
      <c r="Q48" s="296" t="s">
        <v>18</v>
      </c>
      <c r="R48" s="296" t="s">
        <v>18</v>
      </c>
      <c r="S48" s="296" t="s">
        <v>18</v>
      </c>
      <c r="T48" s="296" t="s">
        <v>18</v>
      </c>
      <c r="U48" s="296" t="s">
        <v>18</v>
      </c>
      <c r="V48" s="296" t="s">
        <v>18</v>
      </c>
      <c r="W48" s="296" t="s">
        <v>18</v>
      </c>
      <c r="X48" s="296" t="s">
        <v>18</v>
      </c>
      <c r="Y48" s="296">
        <v>3</v>
      </c>
      <c r="Z48" s="296">
        <v>2</v>
      </c>
      <c r="AA48" s="296">
        <v>2</v>
      </c>
      <c r="AB48" s="296">
        <v>3</v>
      </c>
      <c r="AC48" s="296">
        <v>2</v>
      </c>
      <c r="AD48" s="296">
        <v>5</v>
      </c>
      <c r="AE48" s="296">
        <v>5</v>
      </c>
      <c r="AF48" s="296">
        <v>14</v>
      </c>
      <c r="AG48" s="296">
        <v>12</v>
      </c>
      <c r="AH48" s="296">
        <v>1</v>
      </c>
      <c r="AI48" s="296">
        <v>20</v>
      </c>
      <c r="AJ48" s="296">
        <v>14</v>
      </c>
      <c r="AK48" s="296">
        <v>10</v>
      </c>
      <c r="AL48" s="296">
        <v>3</v>
      </c>
      <c r="AM48" s="296">
        <v>2</v>
      </c>
      <c r="AN48" s="296">
        <v>1</v>
      </c>
      <c r="AO48" s="296" t="s">
        <v>18</v>
      </c>
      <c r="AP48" s="296" t="s">
        <v>18</v>
      </c>
      <c r="AQ48" s="296" t="s">
        <v>18</v>
      </c>
      <c r="AR48" s="296" t="s">
        <v>18</v>
      </c>
      <c r="AS48" s="296" t="s">
        <v>18</v>
      </c>
      <c r="AT48" s="296" t="s">
        <v>18</v>
      </c>
      <c r="AU48" s="296" t="s">
        <v>18</v>
      </c>
      <c r="AV48" s="296">
        <v>1</v>
      </c>
      <c r="AW48" s="296" t="s">
        <v>18</v>
      </c>
      <c r="AX48" s="296">
        <v>2</v>
      </c>
      <c r="AY48" s="296">
        <v>4</v>
      </c>
      <c r="AZ48" s="296" t="s">
        <v>18</v>
      </c>
      <c r="BA48" s="296">
        <v>1</v>
      </c>
      <c r="BB48" s="296">
        <v>2</v>
      </c>
      <c r="BC48" s="296">
        <v>3</v>
      </c>
      <c r="BD48" s="296">
        <v>2</v>
      </c>
      <c r="BE48" s="296">
        <v>2</v>
      </c>
      <c r="BF48" s="296">
        <v>2</v>
      </c>
      <c r="BG48" s="296">
        <v>3</v>
      </c>
      <c r="BH48" s="296">
        <v>2</v>
      </c>
      <c r="BI48" s="296" t="s">
        <v>18</v>
      </c>
      <c r="BJ48" s="296">
        <v>1</v>
      </c>
      <c r="BK48" s="296">
        <v>1</v>
      </c>
      <c r="BL48" s="296" t="s">
        <v>18</v>
      </c>
      <c r="BM48" s="296" t="s">
        <v>18</v>
      </c>
      <c r="BN48" s="296" t="s">
        <v>18</v>
      </c>
      <c r="BO48" s="296">
        <v>1</v>
      </c>
      <c r="BP48" s="296">
        <v>1</v>
      </c>
      <c r="BQ48" s="296">
        <v>2</v>
      </c>
      <c r="BR48" s="296">
        <v>2</v>
      </c>
      <c r="BS48" s="296" t="s">
        <v>18</v>
      </c>
      <c r="BT48" s="296">
        <v>3</v>
      </c>
      <c r="BU48" s="296">
        <v>2</v>
      </c>
      <c r="BV48" s="296">
        <v>4</v>
      </c>
      <c r="BW48" s="296">
        <v>4</v>
      </c>
    </row>
    <row r="49" spans="1:75" x14ac:dyDescent="0.25">
      <c r="A49" t="s">
        <v>45</v>
      </c>
      <c r="B49" s="296">
        <v>38</v>
      </c>
      <c r="C49" s="296">
        <v>27</v>
      </c>
      <c r="D49" s="296">
        <v>19</v>
      </c>
      <c r="E49" s="296">
        <v>28</v>
      </c>
      <c r="F49" s="296">
        <v>31</v>
      </c>
      <c r="G49" s="296">
        <v>23</v>
      </c>
      <c r="H49" s="296">
        <v>20</v>
      </c>
      <c r="I49" s="296">
        <v>10</v>
      </c>
      <c r="J49" s="296">
        <v>11</v>
      </c>
      <c r="K49" s="296">
        <v>14</v>
      </c>
      <c r="L49" s="296">
        <v>14</v>
      </c>
      <c r="M49" s="296">
        <v>3</v>
      </c>
      <c r="N49" s="296">
        <v>3</v>
      </c>
      <c r="O49" s="296">
        <v>8</v>
      </c>
      <c r="P49" s="296">
        <v>17</v>
      </c>
      <c r="Q49" s="296">
        <v>8</v>
      </c>
      <c r="R49" s="296">
        <v>6</v>
      </c>
      <c r="S49" s="296">
        <v>9</v>
      </c>
      <c r="T49" s="296">
        <v>3</v>
      </c>
      <c r="U49" s="296">
        <v>2</v>
      </c>
      <c r="V49" s="296">
        <v>1</v>
      </c>
      <c r="W49" s="296">
        <v>10</v>
      </c>
      <c r="X49" s="296">
        <v>5</v>
      </c>
      <c r="Y49" s="296">
        <v>5</v>
      </c>
      <c r="Z49" s="296">
        <v>7</v>
      </c>
      <c r="AA49" s="296">
        <v>10</v>
      </c>
      <c r="AB49" s="296">
        <v>13</v>
      </c>
      <c r="AC49" s="296">
        <v>7</v>
      </c>
      <c r="AD49" s="296">
        <v>8</v>
      </c>
      <c r="AE49" s="296">
        <v>10</v>
      </c>
      <c r="AF49" s="296">
        <v>16</v>
      </c>
      <c r="AG49" s="296">
        <v>9</v>
      </c>
      <c r="AH49" s="296">
        <v>19</v>
      </c>
      <c r="AI49" s="296">
        <v>17</v>
      </c>
      <c r="AJ49" s="296">
        <v>16</v>
      </c>
      <c r="AK49" s="296">
        <v>21</v>
      </c>
      <c r="AL49" s="296">
        <v>12</v>
      </c>
      <c r="AM49" s="296">
        <v>13</v>
      </c>
      <c r="AN49" s="296">
        <v>13</v>
      </c>
      <c r="AO49" s="296">
        <v>9</v>
      </c>
      <c r="AP49" s="296">
        <v>15</v>
      </c>
      <c r="AQ49" s="296">
        <v>23</v>
      </c>
      <c r="AR49" s="296">
        <v>25</v>
      </c>
      <c r="AS49" s="296">
        <v>26</v>
      </c>
      <c r="AT49" s="296">
        <v>27</v>
      </c>
      <c r="AU49" s="296">
        <v>30</v>
      </c>
      <c r="AV49" s="296">
        <v>24</v>
      </c>
      <c r="AW49" s="296">
        <v>19</v>
      </c>
      <c r="AX49" s="296">
        <v>20</v>
      </c>
      <c r="AY49" s="296">
        <v>18</v>
      </c>
      <c r="AZ49" s="296">
        <v>11</v>
      </c>
      <c r="BA49" s="296">
        <v>5</v>
      </c>
      <c r="BB49" s="296">
        <v>12</v>
      </c>
      <c r="BC49" s="296">
        <v>12</v>
      </c>
      <c r="BD49" s="296">
        <v>17</v>
      </c>
      <c r="BE49" s="296">
        <v>11</v>
      </c>
      <c r="BF49" s="296">
        <v>10</v>
      </c>
      <c r="BG49" s="296">
        <v>10</v>
      </c>
      <c r="BH49" s="296">
        <v>16</v>
      </c>
      <c r="BI49" s="296">
        <v>9</v>
      </c>
      <c r="BJ49" s="296">
        <v>14</v>
      </c>
      <c r="BK49" s="296">
        <v>21</v>
      </c>
      <c r="BL49" s="296">
        <v>21</v>
      </c>
      <c r="BM49" s="296">
        <v>12</v>
      </c>
      <c r="BN49" s="296">
        <v>14</v>
      </c>
      <c r="BO49" s="296">
        <v>25</v>
      </c>
      <c r="BP49" s="296">
        <v>33</v>
      </c>
      <c r="BQ49" s="296">
        <v>18</v>
      </c>
      <c r="BR49" s="296">
        <v>5</v>
      </c>
      <c r="BS49" s="296">
        <v>7</v>
      </c>
      <c r="BT49" s="296">
        <v>7</v>
      </c>
      <c r="BU49" s="296">
        <v>6</v>
      </c>
      <c r="BV49" s="296">
        <v>8</v>
      </c>
      <c r="BW49" s="296">
        <v>6</v>
      </c>
    </row>
    <row r="50" spans="1:75" x14ac:dyDescent="0.25">
      <c r="A50" t="s">
        <v>46</v>
      </c>
      <c r="B50" s="296">
        <v>1250</v>
      </c>
      <c r="C50" s="296">
        <v>1425</v>
      </c>
      <c r="D50" s="296">
        <v>1650</v>
      </c>
      <c r="E50" s="296">
        <v>1648</v>
      </c>
      <c r="F50" s="296">
        <v>1536</v>
      </c>
      <c r="G50" s="296">
        <v>1610</v>
      </c>
      <c r="H50" s="296">
        <v>1617</v>
      </c>
      <c r="I50" s="296">
        <v>1518</v>
      </c>
      <c r="J50" s="296">
        <v>1638</v>
      </c>
      <c r="K50" s="296">
        <v>1737</v>
      </c>
      <c r="L50" s="296">
        <v>1727</v>
      </c>
      <c r="M50" s="296">
        <v>1599</v>
      </c>
      <c r="N50" s="296">
        <v>1584</v>
      </c>
      <c r="O50" s="296">
        <v>1410</v>
      </c>
      <c r="P50" s="296">
        <v>1315</v>
      </c>
      <c r="Q50" s="296">
        <v>1177</v>
      </c>
      <c r="R50" s="296">
        <v>1170</v>
      </c>
      <c r="S50" s="296">
        <v>1171</v>
      </c>
      <c r="T50" s="296">
        <v>1215</v>
      </c>
      <c r="U50" s="296">
        <v>1159</v>
      </c>
      <c r="V50" s="296">
        <v>1202</v>
      </c>
      <c r="W50" s="296">
        <v>1161</v>
      </c>
      <c r="X50" s="296">
        <v>1188</v>
      </c>
      <c r="Y50" s="296">
        <v>1057</v>
      </c>
      <c r="Z50" s="296">
        <v>1106</v>
      </c>
      <c r="AA50" s="296">
        <v>1207</v>
      </c>
      <c r="AB50" s="296">
        <v>1133</v>
      </c>
      <c r="AC50" s="296">
        <v>700</v>
      </c>
      <c r="AD50" s="296">
        <v>756</v>
      </c>
      <c r="AE50" s="296">
        <v>839</v>
      </c>
      <c r="AF50" s="296">
        <v>849</v>
      </c>
      <c r="AG50" s="296">
        <v>748</v>
      </c>
      <c r="AH50" s="296">
        <v>674</v>
      </c>
      <c r="AI50" s="296">
        <v>824</v>
      </c>
      <c r="AJ50" s="296">
        <v>925</v>
      </c>
      <c r="AK50" s="296">
        <v>908</v>
      </c>
      <c r="AL50" s="296">
        <v>1076</v>
      </c>
      <c r="AM50" s="296">
        <v>1166</v>
      </c>
      <c r="AN50" s="296">
        <v>1355</v>
      </c>
      <c r="AO50" s="296">
        <v>1339</v>
      </c>
      <c r="AP50" s="296">
        <v>1265</v>
      </c>
      <c r="AQ50" s="296">
        <v>908</v>
      </c>
      <c r="AR50" s="296">
        <v>499</v>
      </c>
      <c r="AS50" s="296">
        <v>270</v>
      </c>
      <c r="AT50" s="296">
        <v>314</v>
      </c>
      <c r="AU50" s="296">
        <v>276</v>
      </c>
      <c r="AV50" s="296">
        <v>252</v>
      </c>
      <c r="AW50" s="296">
        <v>233</v>
      </c>
      <c r="AX50" s="296">
        <v>219</v>
      </c>
      <c r="AY50" s="296">
        <v>221</v>
      </c>
      <c r="AZ50" s="296">
        <v>249</v>
      </c>
      <c r="BA50" s="296">
        <v>227</v>
      </c>
      <c r="BB50" s="296">
        <v>244</v>
      </c>
      <c r="BC50" s="296">
        <v>284</v>
      </c>
      <c r="BD50" s="296">
        <v>297</v>
      </c>
      <c r="BE50" s="296">
        <v>321</v>
      </c>
      <c r="BF50" s="296">
        <v>282</v>
      </c>
      <c r="BG50" s="296">
        <v>239</v>
      </c>
      <c r="BH50" s="296">
        <v>214</v>
      </c>
      <c r="BI50" s="296">
        <v>225</v>
      </c>
      <c r="BJ50" s="296">
        <v>194</v>
      </c>
      <c r="BK50" s="296">
        <v>178</v>
      </c>
      <c r="BL50" s="296">
        <v>163</v>
      </c>
      <c r="BM50" s="296">
        <v>143</v>
      </c>
      <c r="BN50" s="296">
        <v>128</v>
      </c>
      <c r="BO50" s="296">
        <v>149</v>
      </c>
      <c r="BP50" s="296">
        <v>195</v>
      </c>
      <c r="BQ50" s="296">
        <v>198</v>
      </c>
      <c r="BR50" s="296">
        <v>193</v>
      </c>
      <c r="BS50" s="296">
        <v>197</v>
      </c>
      <c r="BT50" s="296">
        <v>185</v>
      </c>
      <c r="BU50" s="296">
        <v>223</v>
      </c>
      <c r="BV50" s="296">
        <v>232</v>
      </c>
      <c r="BW50" s="296">
        <v>227</v>
      </c>
    </row>
    <row r="51" spans="1:75" x14ac:dyDescent="0.25">
      <c r="A51" t="s">
        <v>47</v>
      </c>
      <c r="B51" s="296">
        <v>162</v>
      </c>
      <c r="C51" s="296">
        <v>172</v>
      </c>
      <c r="D51" s="296">
        <v>129</v>
      </c>
      <c r="E51" s="296">
        <v>182</v>
      </c>
      <c r="F51" s="296">
        <v>188</v>
      </c>
      <c r="G51" s="296">
        <v>210</v>
      </c>
      <c r="H51" s="296">
        <v>218</v>
      </c>
      <c r="I51" s="296">
        <v>211</v>
      </c>
      <c r="J51" s="296">
        <v>225</v>
      </c>
      <c r="K51" s="296">
        <v>265</v>
      </c>
      <c r="L51" s="296">
        <v>264</v>
      </c>
      <c r="M51" s="296">
        <v>236</v>
      </c>
      <c r="N51" s="296">
        <v>230</v>
      </c>
      <c r="O51" s="296">
        <v>280</v>
      </c>
      <c r="P51" s="296">
        <v>218</v>
      </c>
      <c r="Q51" s="296">
        <v>148</v>
      </c>
      <c r="R51" s="296">
        <v>151</v>
      </c>
      <c r="S51" s="296">
        <v>215</v>
      </c>
      <c r="T51" s="296">
        <v>226</v>
      </c>
      <c r="U51" s="296">
        <v>192</v>
      </c>
      <c r="V51" s="296">
        <v>145</v>
      </c>
      <c r="W51" s="296">
        <v>117</v>
      </c>
      <c r="X51" s="296">
        <v>82</v>
      </c>
      <c r="Y51" s="296">
        <v>59</v>
      </c>
      <c r="Z51" s="296">
        <v>64</v>
      </c>
      <c r="AA51" s="296">
        <v>58</v>
      </c>
      <c r="AB51" s="296">
        <v>40</v>
      </c>
      <c r="AC51" s="296">
        <v>56</v>
      </c>
      <c r="AD51" s="296">
        <v>59</v>
      </c>
      <c r="AE51" s="296">
        <v>74</v>
      </c>
      <c r="AF51" s="296">
        <v>99</v>
      </c>
      <c r="AG51" s="296">
        <v>81</v>
      </c>
      <c r="AH51" s="296">
        <v>63</v>
      </c>
      <c r="AI51" s="296">
        <v>67</v>
      </c>
      <c r="AJ51" s="296">
        <v>60</v>
      </c>
      <c r="AK51" s="296">
        <v>64</v>
      </c>
      <c r="AL51" s="296">
        <v>52</v>
      </c>
      <c r="AM51" s="296">
        <v>55</v>
      </c>
      <c r="AN51" s="296">
        <v>72</v>
      </c>
      <c r="AO51" s="296">
        <v>71</v>
      </c>
      <c r="AP51" s="296">
        <v>68</v>
      </c>
      <c r="AQ51" s="296">
        <v>79</v>
      </c>
      <c r="AR51" s="296">
        <v>62</v>
      </c>
      <c r="AS51" s="296">
        <v>69</v>
      </c>
      <c r="AT51" s="296">
        <v>75</v>
      </c>
      <c r="AU51" s="296">
        <v>66</v>
      </c>
      <c r="AV51" s="296">
        <v>75</v>
      </c>
      <c r="AW51" s="296">
        <v>59</v>
      </c>
      <c r="AX51" s="296">
        <v>44</v>
      </c>
      <c r="AY51" s="296">
        <v>41</v>
      </c>
      <c r="AZ51" s="296">
        <v>33</v>
      </c>
      <c r="BA51" s="296">
        <v>43</v>
      </c>
      <c r="BB51" s="296">
        <v>41</v>
      </c>
      <c r="BC51" s="296">
        <v>19</v>
      </c>
      <c r="BD51" s="296">
        <v>16</v>
      </c>
      <c r="BE51" s="296">
        <v>15</v>
      </c>
      <c r="BF51" s="296">
        <v>27</v>
      </c>
      <c r="BG51" s="296">
        <v>16</v>
      </c>
      <c r="BH51" s="296">
        <v>10</v>
      </c>
      <c r="BI51" s="296">
        <v>11</v>
      </c>
      <c r="BJ51" s="296">
        <v>16</v>
      </c>
      <c r="BK51" s="296">
        <v>13</v>
      </c>
      <c r="BL51" s="296">
        <v>13</v>
      </c>
      <c r="BM51" s="296">
        <v>19</v>
      </c>
      <c r="BN51" s="296">
        <v>24</v>
      </c>
      <c r="BO51" s="296">
        <v>36</v>
      </c>
      <c r="BP51" s="296">
        <v>44</v>
      </c>
      <c r="BQ51" s="296">
        <v>39</v>
      </c>
      <c r="BR51" s="296">
        <v>22</v>
      </c>
      <c r="BS51" s="296">
        <v>29</v>
      </c>
      <c r="BT51" s="296">
        <v>27</v>
      </c>
      <c r="BU51" s="296">
        <v>25</v>
      </c>
      <c r="BV51" s="296">
        <v>32</v>
      </c>
      <c r="BW51" s="296">
        <v>43</v>
      </c>
    </row>
    <row r="52" spans="1:75" x14ac:dyDescent="0.25">
      <c r="A52" t="s">
        <v>48</v>
      </c>
      <c r="B52" s="296">
        <v>16</v>
      </c>
      <c r="C52" s="296">
        <v>21</v>
      </c>
      <c r="D52" s="296">
        <v>23</v>
      </c>
      <c r="E52" s="296">
        <v>24</v>
      </c>
      <c r="F52" s="296">
        <v>27</v>
      </c>
      <c r="G52" s="296">
        <v>30</v>
      </c>
      <c r="H52" s="296">
        <v>24</v>
      </c>
      <c r="I52" s="296">
        <v>8</v>
      </c>
      <c r="J52" s="296">
        <v>11</v>
      </c>
      <c r="K52" s="296">
        <v>5</v>
      </c>
      <c r="L52" s="296">
        <v>8</v>
      </c>
      <c r="M52" s="296" t="s">
        <v>18</v>
      </c>
      <c r="N52" s="296">
        <v>1</v>
      </c>
      <c r="O52" s="296">
        <v>9</v>
      </c>
      <c r="P52" s="296">
        <v>16</v>
      </c>
      <c r="Q52" s="296">
        <v>14</v>
      </c>
      <c r="R52" s="296">
        <v>10</v>
      </c>
      <c r="S52" s="296">
        <v>12</v>
      </c>
      <c r="T52" s="296">
        <v>5</v>
      </c>
      <c r="U52" s="296">
        <v>19</v>
      </c>
      <c r="V52" s="296">
        <v>14</v>
      </c>
      <c r="W52" s="296">
        <v>11</v>
      </c>
      <c r="X52" s="296">
        <v>4</v>
      </c>
      <c r="Y52" s="296">
        <v>8</v>
      </c>
      <c r="Z52" s="296">
        <v>4</v>
      </c>
      <c r="AA52" s="296">
        <v>6</v>
      </c>
      <c r="AB52" s="296">
        <v>8</v>
      </c>
      <c r="AC52" s="296">
        <v>7</v>
      </c>
      <c r="AD52" s="296">
        <v>2</v>
      </c>
      <c r="AE52" s="296" t="s">
        <v>18</v>
      </c>
      <c r="AF52" s="296">
        <v>9</v>
      </c>
      <c r="AG52" s="296">
        <v>5</v>
      </c>
      <c r="AH52" s="296">
        <v>3</v>
      </c>
      <c r="AI52" s="296">
        <v>8</v>
      </c>
      <c r="AJ52" s="296">
        <v>6</v>
      </c>
      <c r="AK52" s="296">
        <v>6</v>
      </c>
      <c r="AL52" s="296">
        <v>8</v>
      </c>
      <c r="AM52" s="296">
        <v>5</v>
      </c>
      <c r="AN52" s="296">
        <v>3</v>
      </c>
      <c r="AO52" s="296">
        <v>10</v>
      </c>
      <c r="AP52" s="296">
        <v>12</v>
      </c>
      <c r="AQ52" s="296">
        <v>13</v>
      </c>
      <c r="AR52" s="296">
        <v>8</v>
      </c>
      <c r="AS52" s="296">
        <v>4</v>
      </c>
      <c r="AT52" s="296">
        <v>1</v>
      </c>
      <c r="AU52" s="296">
        <v>9</v>
      </c>
      <c r="AV52" s="296">
        <v>9</v>
      </c>
      <c r="AW52" s="296">
        <v>6</v>
      </c>
      <c r="AX52" s="296" t="s">
        <v>18</v>
      </c>
      <c r="AY52" s="296" t="s">
        <v>18</v>
      </c>
      <c r="AZ52" s="296">
        <v>5</v>
      </c>
      <c r="BA52" s="296">
        <v>5</v>
      </c>
      <c r="BB52" s="296">
        <v>4</v>
      </c>
      <c r="BC52" s="296">
        <v>6</v>
      </c>
      <c r="BD52" s="296">
        <v>4</v>
      </c>
      <c r="BE52" s="296" t="s">
        <v>18</v>
      </c>
      <c r="BF52" s="296">
        <v>2</v>
      </c>
      <c r="BG52" s="296">
        <v>4</v>
      </c>
      <c r="BH52" s="296">
        <v>5</v>
      </c>
      <c r="BI52" s="296">
        <v>12</v>
      </c>
      <c r="BJ52" s="296">
        <v>8</v>
      </c>
      <c r="BK52" s="296">
        <v>3</v>
      </c>
      <c r="BL52" s="296">
        <v>3</v>
      </c>
      <c r="BM52" s="296">
        <v>4</v>
      </c>
      <c r="BN52" s="296">
        <v>10</v>
      </c>
      <c r="BO52" s="296">
        <v>11</v>
      </c>
      <c r="BP52" s="296">
        <v>15</v>
      </c>
      <c r="BQ52" s="296">
        <v>12</v>
      </c>
      <c r="BR52" s="296">
        <v>17</v>
      </c>
      <c r="BS52" s="296">
        <v>14</v>
      </c>
      <c r="BT52" s="296">
        <v>5</v>
      </c>
      <c r="BU52" s="296">
        <v>10</v>
      </c>
      <c r="BV52" s="296">
        <v>7</v>
      </c>
      <c r="BW52" s="296">
        <v>10</v>
      </c>
    </row>
    <row r="53" spans="1:75" x14ac:dyDescent="0.25">
      <c r="A53" t="s">
        <v>49</v>
      </c>
      <c r="B53" s="296">
        <v>918</v>
      </c>
      <c r="C53" s="296">
        <v>927</v>
      </c>
      <c r="D53" s="296">
        <v>1074</v>
      </c>
      <c r="E53" s="296">
        <v>1030</v>
      </c>
      <c r="F53" s="296">
        <v>1124</v>
      </c>
      <c r="G53" s="296">
        <v>1044</v>
      </c>
      <c r="H53" s="296">
        <v>947</v>
      </c>
      <c r="I53" s="296">
        <v>839</v>
      </c>
      <c r="J53" s="296">
        <v>933</v>
      </c>
      <c r="K53" s="296">
        <v>965</v>
      </c>
      <c r="L53" s="296">
        <v>887</v>
      </c>
      <c r="M53" s="296">
        <v>839</v>
      </c>
      <c r="N53" s="296">
        <v>803</v>
      </c>
      <c r="O53" s="296">
        <v>885</v>
      </c>
      <c r="P53" s="296">
        <v>933</v>
      </c>
      <c r="Q53" s="296">
        <v>913</v>
      </c>
      <c r="R53" s="296">
        <v>868</v>
      </c>
      <c r="S53" s="296">
        <v>768</v>
      </c>
      <c r="T53" s="296">
        <v>743</v>
      </c>
      <c r="U53" s="296">
        <v>743</v>
      </c>
      <c r="V53" s="296">
        <v>422</v>
      </c>
      <c r="W53" s="296">
        <v>203</v>
      </c>
      <c r="X53" s="296">
        <v>223</v>
      </c>
      <c r="Y53" s="296">
        <v>170</v>
      </c>
      <c r="Z53" s="296">
        <v>163</v>
      </c>
      <c r="AA53" s="296">
        <v>196</v>
      </c>
      <c r="AB53" s="296">
        <v>244</v>
      </c>
      <c r="AC53" s="296">
        <v>243</v>
      </c>
      <c r="AD53" s="296">
        <v>188</v>
      </c>
      <c r="AE53" s="296">
        <v>197</v>
      </c>
      <c r="AF53" s="296">
        <v>198</v>
      </c>
      <c r="AG53" s="296">
        <v>201</v>
      </c>
      <c r="AH53" s="296">
        <v>239</v>
      </c>
      <c r="AI53" s="296">
        <v>232</v>
      </c>
      <c r="AJ53" s="296">
        <v>178</v>
      </c>
      <c r="AK53" s="296">
        <v>218</v>
      </c>
      <c r="AL53" s="296">
        <v>173</v>
      </c>
      <c r="AM53" s="296">
        <v>97</v>
      </c>
      <c r="AN53" s="296">
        <v>135</v>
      </c>
      <c r="AO53" s="296">
        <v>122</v>
      </c>
      <c r="AP53" s="296">
        <v>157</v>
      </c>
      <c r="AQ53" s="296">
        <v>189</v>
      </c>
      <c r="AR53" s="296">
        <v>242</v>
      </c>
      <c r="AS53" s="296">
        <v>180</v>
      </c>
      <c r="AT53" s="296">
        <v>203</v>
      </c>
      <c r="AU53" s="296">
        <v>216</v>
      </c>
      <c r="AV53" s="296">
        <v>246</v>
      </c>
      <c r="AW53" s="296">
        <v>270</v>
      </c>
      <c r="AX53" s="296">
        <v>227</v>
      </c>
      <c r="AY53" s="296">
        <v>142</v>
      </c>
      <c r="AZ53" s="296">
        <v>157</v>
      </c>
      <c r="BA53" s="296">
        <v>171</v>
      </c>
      <c r="BB53" s="296">
        <v>227</v>
      </c>
      <c r="BC53" s="296">
        <v>176</v>
      </c>
      <c r="BD53" s="296">
        <v>131</v>
      </c>
      <c r="BE53" s="296">
        <v>85</v>
      </c>
      <c r="BF53" s="296">
        <v>105</v>
      </c>
      <c r="BG53" s="296">
        <v>100</v>
      </c>
      <c r="BH53" s="296">
        <v>90</v>
      </c>
      <c r="BI53" s="296">
        <v>86</v>
      </c>
      <c r="BJ53" s="296">
        <v>100</v>
      </c>
      <c r="BK53" s="296">
        <v>73</v>
      </c>
      <c r="BL53" s="296">
        <v>81</v>
      </c>
      <c r="BM53" s="296">
        <v>74</v>
      </c>
      <c r="BN53" s="296">
        <v>50</v>
      </c>
      <c r="BO53" s="296">
        <v>49</v>
      </c>
      <c r="BP53" s="296">
        <v>60</v>
      </c>
      <c r="BQ53" s="296">
        <v>15</v>
      </c>
      <c r="BR53" s="296">
        <v>3</v>
      </c>
      <c r="BS53" s="296">
        <v>3</v>
      </c>
      <c r="BT53" s="296">
        <v>43</v>
      </c>
      <c r="BU53" s="296">
        <v>56</v>
      </c>
      <c r="BV53" s="296">
        <v>84</v>
      </c>
      <c r="BW53" s="296">
        <v>81</v>
      </c>
    </row>
    <row r="54" spans="1:75" x14ac:dyDescent="0.25">
      <c r="A54" t="s">
        <v>50</v>
      </c>
      <c r="B54" s="296">
        <v>1692</v>
      </c>
      <c r="C54" s="296">
        <v>1485</v>
      </c>
      <c r="D54" s="296">
        <v>1326</v>
      </c>
      <c r="E54" s="296">
        <v>1482</v>
      </c>
      <c r="F54" s="296">
        <v>1360</v>
      </c>
      <c r="G54" s="296">
        <v>1297</v>
      </c>
      <c r="H54" s="296">
        <v>1342</v>
      </c>
      <c r="I54" s="296">
        <v>1229</v>
      </c>
      <c r="J54" s="296">
        <v>1332</v>
      </c>
      <c r="K54" s="296">
        <v>1436</v>
      </c>
      <c r="L54" s="296">
        <v>1556</v>
      </c>
      <c r="M54" s="296">
        <v>1416</v>
      </c>
      <c r="N54" s="296">
        <v>1420</v>
      </c>
      <c r="O54" s="296">
        <v>1358</v>
      </c>
      <c r="P54" s="296">
        <v>1401</v>
      </c>
      <c r="Q54" s="296">
        <v>1238</v>
      </c>
      <c r="R54" s="296">
        <v>1283</v>
      </c>
      <c r="S54" s="296">
        <v>1259</v>
      </c>
      <c r="T54" s="296">
        <v>1536</v>
      </c>
      <c r="U54" s="296">
        <v>1460</v>
      </c>
      <c r="V54" s="296">
        <v>1341</v>
      </c>
      <c r="W54" s="296">
        <v>1357</v>
      </c>
      <c r="X54" s="296">
        <v>1228</v>
      </c>
      <c r="Y54" s="296">
        <v>1067</v>
      </c>
      <c r="Z54" s="296">
        <v>1144</v>
      </c>
      <c r="AA54" s="296">
        <v>1122</v>
      </c>
      <c r="AB54" s="296">
        <v>1114</v>
      </c>
      <c r="AC54" s="296">
        <v>1281</v>
      </c>
      <c r="AD54" s="296">
        <v>1345</v>
      </c>
      <c r="AE54" s="296">
        <v>1238</v>
      </c>
      <c r="AF54" s="296">
        <v>1229</v>
      </c>
      <c r="AG54" s="296">
        <v>1170</v>
      </c>
      <c r="AH54" s="296">
        <v>1077</v>
      </c>
      <c r="AI54" s="296">
        <v>1022</v>
      </c>
      <c r="AJ54" s="296">
        <v>1030</v>
      </c>
      <c r="AK54" s="296">
        <v>921</v>
      </c>
      <c r="AL54" s="296">
        <v>993</v>
      </c>
      <c r="AM54" s="296">
        <v>1107</v>
      </c>
      <c r="AN54" s="296">
        <v>1171</v>
      </c>
      <c r="AO54" s="296">
        <v>1131</v>
      </c>
      <c r="AP54" s="296">
        <v>1110</v>
      </c>
      <c r="AQ54" s="296">
        <v>1359</v>
      </c>
      <c r="AR54" s="296">
        <v>1257</v>
      </c>
      <c r="AS54" s="296">
        <v>1187</v>
      </c>
      <c r="AT54" s="296">
        <v>1353</v>
      </c>
      <c r="AU54" s="296">
        <v>1166</v>
      </c>
      <c r="AV54" s="296">
        <v>1041</v>
      </c>
      <c r="AW54" s="296">
        <v>220</v>
      </c>
      <c r="AX54" s="296">
        <v>227</v>
      </c>
      <c r="AY54" s="296">
        <v>270</v>
      </c>
      <c r="AZ54" s="296">
        <v>308</v>
      </c>
      <c r="BA54" s="296">
        <v>278</v>
      </c>
      <c r="BB54" s="296">
        <v>268</v>
      </c>
      <c r="BC54" s="296">
        <v>329</v>
      </c>
      <c r="BD54" s="296">
        <v>355</v>
      </c>
      <c r="BE54" s="296">
        <v>373</v>
      </c>
      <c r="BF54" s="296">
        <v>362</v>
      </c>
      <c r="BG54" s="296">
        <v>346</v>
      </c>
      <c r="BH54" s="296">
        <v>322</v>
      </c>
      <c r="BI54" s="296">
        <v>369</v>
      </c>
      <c r="BJ54" s="296">
        <v>356</v>
      </c>
      <c r="BK54" s="296">
        <v>369</v>
      </c>
      <c r="BL54" s="296">
        <v>321</v>
      </c>
      <c r="BM54" s="296">
        <v>332</v>
      </c>
      <c r="BN54" s="296">
        <v>351</v>
      </c>
      <c r="BO54" s="296">
        <v>405</v>
      </c>
      <c r="BP54" s="296">
        <v>352</v>
      </c>
      <c r="BQ54" s="296">
        <v>338</v>
      </c>
      <c r="BR54" s="296">
        <v>374</v>
      </c>
      <c r="BS54" s="296">
        <v>373</v>
      </c>
      <c r="BT54" s="296">
        <v>385</v>
      </c>
      <c r="BU54" s="296">
        <v>459</v>
      </c>
      <c r="BV54" s="296">
        <v>418</v>
      </c>
      <c r="BW54" s="296">
        <v>413</v>
      </c>
    </row>
    <row r="55" spans="1:75" x14ac:dyDescent="0.25">
      <c r="A55" t="s">
        <v>51</v>
      </c>
      <c r="B55" s="296">
        <v>36</v>
      </c>
      <c r="C55" s="296">
        <v>40</v>
      </c>
      <c r="D55" s="296">
        <v>47</v>
      </c>
      <c r="E55" s="296">
        <v>25</v>
      </c>
      <c r="F55" s="296">
        <v>22</v>
      </c>
      <c r="G55" s="296">
        <v>16</v>
      </c>
      <c r="H55" s="296">
        <v>12</v>
      </c>
      <c r="I55" s="296">
        <v>16</v>
      </c>
      <c r="J55" s="296">
        <v>14</v>
      </c>
      <c r="K55" s="296">
        <v>12</v>
      </c>
      <c r="L55" s="296">
        <v>7</v>
      </c>
      <c r="M55" s="296">
        <v>11</v>
      </c>
      <c r="N55" s="296">
        <v>25</v>
      </c>
      <c r="O55" s="296">
        <v>27</v>
      </c>
      <c r="P55" s="296">
        <v>20</v>
      </c>
      <c r="Q55" s="296">
        <v>23</v>
      </c>
      <c r="R55" s="296">
        <v>19</v>
      </c>
      <c r="S55" s="296">
        <v>13</v>
      </c>
      <c r="T55" s="296">
        <v>11</v>
      </c>
      <c r="U55" s="296">
        <v>15</v>
      </c>
      <c r="V55" s="296">
        <v>19</v>
      </c>
      <c r="W55" s="296">
        <v>28</v>
      </c>
      <c r="X55" s="296">
        <v>11</v>
      </c>
      <c r="Y55" s="296">
        <v>17</v>
      </c>
      <c r="Z55" s="296">
        <v>26</v>
      </c>
      <c r="AA55" s="296">
        <v>33</v>
      </c>
      <c r="AB55" s="296">
        <v>19</v>
      </c>
      <c r="AC55" s="296">
        <v>7</v>
      </c>
      <c r="AD55" s="296">
        <v>8</v>
      </c>
      <c r="AE55" s="296">
        <v>30</v>
      </c>
      <c r="AF55" s="296">
        <v>41</v>
      </c>
      <c r="AG55" s="296">
        <v>21</v>
      </c>
      <c r="AH55" s="296">
        <v>12</v>
      </c>
      <c r="AI55" s="296">
        <v>10</v>
      </c>
      <c r="AJ55" s="296">
        <v>14</v>
      </c>
      <c r="AK55" s="296">
        <v>9</v>
      </c>
      <c r="AL55" s="296">
        <v>7</v>
      </c>
      <c r="AM55" s="296">
        <v>6</v>
      </c>
      <c r="AN55" s="296">
        <v>5</v>
      </c>
      <c r="AO55" s="296">
        <v>6</v>
      </c>
      <c r="AP55" s="296">
        <v>23</v>
      </c>
      <c r="AQ55" s="296">
        <v>42</v>
      </c>
      <c r="AR55" s="296">
        <v>28</v>
      </c>
      <c r="AS55" s="296">
        <v>27</v>
      </c>
      <c r="AT55" s="296">
        <v>39</v>
      </c>
      <c r="AU55" s="296">
        <v>40</v>
      </c>
      <c r="AV55" s="296">
        <v>30</v>
      </c>
      <c r="AW55" s="296">
        <v>32</v>
      </c>
      <c r="AX55" s="296">
        <v>26</v>
      </c>
      <c r="AY55" s="296">
        <v>33</v>
      </c>
      <c r="AZ55" s="296">
        <v>25</v>
      </c>
      <c r="BA55" s="296">
        <v>21</v>
      </c>
      <c r="BB55" s="296">
        <v>18</v>
      </c>
      <c r="BC55" s="296">
        <v>1</v>
      </c>
      <c r="BD55" s="296">
        <v>3</v>
      </c>
      <c r="BE55" s="296">
        <v>3</v>
      </c>
      <c r="BF55" s="296" t="s">
        <v>18</v>
      </c>
      <c r="BG55" s="296" t="s">
        <v>18</v>
      </c>
      <c r="BH55" s="296" t="s">
        <v>18</v>
      </c>
      <c r="BI55" s="296" t="s">
        <v>18</v>
      </c>
      <c r="BJ55" s="296" t="s">
        <v>18</v>
      </c>
      <c r="BK55" s="296" t="s">
        <v>18</v>
      </c>
      <c r="BL55" s="296" t="s">
        <v>18</v>
      </c>
      <c r="BM55" s="296" t="s">
        <v>18</v>
      </c>
      <c r="BN55" s="296" t="s">
        <v>18</v>
      </c>
      <c r="BO55" s="296" t="s">
        <v>18</v>
      </c>
      <c r="BP55" s="296" t="s">
        <v>18</v>
      </c>
      <c r="BQ55" s="296" t="s">
        <v>18</v>
      </c>
      <c r="BR55" s="296" t="s">
        <v>18</v>
      </c>
      <c r="BS55" s="296" t="s">
        <v>18</v>
      </c>
      <c r="BT55" s="296" t="s">
        <v>18</v>
      </c>
      <c r="BU55" s="296" t="s">
        <v>18</v>
      </c>
      <c r="BV55" s="296" t="s">
        <v>18</v>
      </c>
      <c r="BW55" s="296" t="s">
        <v>18</v>
      </c>
    </row>
    <row r="56" spans="1:75" x14ac:dyDescent="0.25">
      <c r="A56" t="s">
        <v>52</v>
      </c>
      <c r="B56" s="296">
        <v>253</v>
      </c>
      <c r="C56" s="296">
        <v>233</v>
      </c>
      <c r="D56" s="296">
        <v>226</v>
      </c>
      <c r="E56" s="296">
        <v>239</v>
      </c>
      <c r="F56" s="296">
        <v>229</v>
      </c>
      <c r="G56" s="296">
        <v>260</v>
      </c>
      <c r="H56" s="296">
        <v>270</v>
      </c>
      <c r="I56" s="296">
        <v>305</v>
      </c>
      <c r="J56" s="296">
        <v>381</v>
      </c>
      <c r="K56" s="296">
        <v>389</v>
      </c>
      <c r="L56" s="296">
        <v>404</v>
      </c>
      <c r="M56" s="296">
        <v>364</v>
      </c>
      <c r="N56" s="296">
        <v>355</v>
      </c>
      <c r="O56" s="296">
        <v>385</v>
      </c>
      <c r="P56" s="296">
        <v>334</v>
      </c>
      <c r="Q56" s="296">
        <v>303</v>
      </c>
      <c r="R56" s="296">
        <v>295</v>
      </c>
      <c r="S56" s="296">
        <v>296</v>
      </c>
      <c r="T56" s="296">
        <v>305</v>
      </c>
      <c r="U56" s="296">
        <v>252</v>
      </c>
      <c r="V56" s="296">
        <v>225</v>
      </c>
      <c r="W56" s="296">
        <v>202</v>
      </c>
      <c r="X56" s="296">
        <v>238</v>
      </c>
      <c r="Y56" s="296">
        <v>254</v>
      </c>
      <c r="Z56" s="296">
        <v>253</v>
      </c>
      <c r="AA56" s="296">
        <v>251</v>
      </c>
      <c r="AB56" s="296">
        <v>225</v>
      </c>
      <c r="AC56" s="296">
        <v>202</v>
      </c>
      <c r="AD56" s="296">
        <v>213</v>
      </c>
      <c r="AE56" s="296">
        <v>252</v>
      </c>
      <c r="AF56" s="296">
        <v>206</v>
      </c>
      <c r="AG56" s="296">
        <v>240</v>
      </c>
      <c r="AH56" s="296">
        <v>212</v>
      </c>
      <c r="AI56" s="296">
        <v>226</v>
      </c>
      <c r="AJ56" s="296">
        <v>187</v>
      </c>
      <c r="AK56" s="296">
        <v>164</v>
      </c>
      <c r="AL56" s="296">
        <v>236</v>
      </c>
      <c r="AM56" s="296">
        <v>285</v>
      </c>
      <c r="AN56" s="296">
        <v>317</v>
      </c>
      <c r="AO56" s="296">
        <v>260</v>
      </c>
      <c r="AP56" s="296">
        <v>234</v>
      </c>
      <c r="AQ56" s="296">
        <v>242</v>
      </c>
      <c r="AR56" s="296">
        <v>176</v>
      </c>
      <c r="AS56" s="296">
        <v>197</v>
      </c>
      <c r="AT56" s="296">
        <v>202</v>
      </c>
      <c r="AU56" s="296">
        <v>199</v>
      </c>
      <c r="AV56" s="296">
        <v>214</v>
      </c>
      <c r="AW56" s="296">
        <v>196</v>
      </c>
      <c r="AX56" s="296">
        <v>189</v>
      </c>
      <c r="AY56" s="296">
        <v>146</v>
      </c>
      <c r="AZ56" s="296">
        <v>159</v>
      </c>
      <c r="BA56" s="296">
        <v>166</v>
      </c>
      <c r="BB56" s="296">
        <v>146</v>
      </c>
      <c r="BC56" s="296">
        <v>149</v>
      </c>
      <c r="BD56" s="296">
        <v>179</v>
      </c>
      <c r="BE56" s="296">
        <v>159</v>
      </c>
      <c r="BF56" s="296">
        <v>124</v>
      </c>
      <c r="BG56" s="296">
        <v>99</v>
      </c>
      <c r="BH56" s="296">
        <v>146</v>
      </c>
      <c r="BI56" s="296">
        <v>171</v>
      </c>
      <c r="BJ56" s="296">
        <v>151</v>
      </c>
      <c r="BK56" s="296">
        <v>168</v>
      </c>
      <c r="BL56" s="296">
        <v>174</v>
      </c>
      <c r="BM56" s="296">
        <v>173</v>
      </c>
      <c r="BN56" s="296">
        <v>133</v>
      </c>
      <c r="BO56" s="296">
        <v>126</v>
      </c>
      <c r="BP56" s="296">
        <v>126</v>
      </c>
      <c r="BQ56" s="296">
        <v>147</v>
      </c>
      <c r="BR56" s="296">
        <v>118</v>
      </c>
      <c r="BS56" s="296">
        <v>102</v>
      </c>
      <c r="BT56" s="296">
        <v>83</v>
      </c>
      <c r="BU56" s="296">
        <v>57</v>
      </c>
      <c r="BV56" s="296">
        <v>95</v>
      </c>
      <c r="BW56" s="296">
        <v>85</v>
      </c>
    </row>
    <row r="57" spans="1:75" x14ac:dyDescent="0.25">
      <c r="A57" t="s">
        <v>53</v>
      </c>
      <c r="B57" s="296">
        <v>960</v>
      </c>
      <c r="C57" s="296">
        <v>989</v>
      </c>
      <c r="D57" s="296">
        <v>992</v>
      </c>
      <c r="E57" s="296">
        <v>983</v>
      </c>
      <c r="F57" s="296">
        <v>1078</v>
      </c>
      <c r="G57" s="296">
        <v>993</v>
      </c>
      <c r="H57" s="296">
        <v>944</v>
      </c>
      <c r="I57" s="296">
        <v>910</v>
      </c>
      <c r="J57" s="296">
        <v>923</v>
      </c>
      <c r="K57" s="296">
        <v>917</v>
      </c>
      <c r="L57" s="296">
        <v>1015</v>
      </c>
      <c r="M57" s="296">
        <v>925</v>
      </c>
      <c r="N57" s="296">
        <v>1008</v>
      </c>
      <c r="O57" s="296">
        <v>1084</v>
      </c>
      <c r="P57" s="296">
        <v>1143</v>
      </c>
      <c r="Q57" s="296">
        <v>1160</v>
      </c>
      <c r="R57" s="296">
        <v>1132</v>
      </c>
      <c r="S57" s="296">
        <v>1100</v>
      </c>
      <c r="T57" s="296">
        <v>1127</v>
      </c>
      <c r="U57" s="296">
        <v>1168</v>
      </c>
      <c r="V57" s="296">
        <v>1045</v>
      </c>
      <c r="W57" s="296">
        <v>1040</v>
      </c>
      <c r="X57" s="296">
        <v>985</v>
      </c>
      <c r="Y57" s="296">
        <v>937</v>
      </c>
      <c r="Z57" s="296">
        <v>915</v>
      </c>
      <c r="AA57" s="296">
        <v>864</v>
      </c>
      <c r="AB57" s="296">
        <v>897</v>
      </c>
      <c r="AC57" s="296">
        <v>861</v>
      </c>
      <c r="AD57" s="296">
        <v>932</v>
      </c>
      <c r="AE57" s="296">
        <v>1040</v>
      </c>
      <c r="AF57" s="296">
        <v>1091</v>
      </c>
      <c r="AG57" s="296">
        <v>1054</v>
      </c>
      <c r="AH57" s="296">
        <v>1026</v>
      </c>
      <c r="AI57" s="296">
        <v>1181</v>
      </c>
      <c r="AJ57" s="296">
        <v>1236</v>
      </c>
      <c r="AK57" s="296">
        <v>1420</v>
      </c>
      <c r="AL57" s="296">
        <v>1459</v>
      </c>
      <c r="AM57" s="296">
        <v>1393</v>
      </c>
      <c r="AN57" s="296">
        <v>1421</v>
      </c>
      <c r="AO57" s="296">
        <v>1500</v>
      </c>
      <c r="AP57" s="296">
        <v>1686</v>
      </c>
      <c r="AQ57" s="296">
        <v>1767</v>
      </c>
      <c r="AR57" s="296">
        <v>1633</v>
      </c>
      <c r="AS57" s="296">
        <v>1344</v>
      </c>
      <c r="AT57" s="296">
        <v>1119</v>
      </c>
      <c r="AU57" s="296">
        <v>1045</v>
      </c>
      <c r="AV57" s="296">
        <v>985</v>
      </c>
      <c r="AW57" s="296">
        <v>1084</v>
      </c>
      <c r="AX57" s="296">
        <v>1008</v>
      </c>
      <c r="AY57" s="296">
        <v>918</v>
      </c>
      <c r="AZ57" s="296">
        <v>943</v>
      </c>
      <c r="BA57" s="296">
        <v>1012</v>
      </c>
      <c r="BB57" s="296">
        <v>1031</v>
      </c>
      <c r="BC57" s="296">
        <v>997</v>
      </c>
      <c r="BD57" s="296">
        <v>885</v>
      </c>
      <c r="BE57" s="296">
        <v>792</v>
      </c>
      <c r="BF57" s="296">
        <v>765</v>
      </c>
      <c r="BG57" s="296">
        <v>831</v>
      </c>
      <c r="BH57" s="296">
        <v>905</v>
      </c>
      <c r="BI57" s="296">
        <v>818</v>
      </c>
      <c r="BJ57" s="296">
        <v>780</v>
      </c>
      <c r="BK57" s="296">
        <v>707</v>
      </c>
      <c r="BL57" s="296">
        <v>682</v>
      </c>
      <c r="BM57" s="296">
        <v>600</v>
      </c>
      <c r="BN57" s="296">
        <v>576</v>
      </c>
      <c r="BO57" s="296">
        <v>562</v>
      </c>
      <c r="BP57" s="296">
        <v>564</v>
      </c>
      <c r="BQ57" s="296">
        <v>522</v>
      </c>
      <c r="BR57" s="296">
        <v>523</v>
      </c>
      <c r="BS57" s="296">
        <v>498</v>
      </c>
      <c r="BT57" s="296">
        <v>530</v>
      </c>
      <c r="BU57" s="296">
        <v>489</v>
      </c>
      <c r="BV57" s="296">
        <v>416</v>
      </c>
      <c r="BW57" s="296">
        <v>417</v>
      </c>
    </row>
    <row r="58" spans="1:75" x14ac:dyDescent="0.25">
      <c r="A58" t="s">
        <v>54</v>
      </c>
      <c r="B58" s="296">
        <v>149</v>
      </c>
      <c r="C58" s="296">
        <v>158</v>
      </c>
      <c r="D58" s="296">
        <v>153</v>
      </c>
      <c r="E58" s="296">
        <v>124</v>
      </c>
      <c r="F58" s="296">
        <v>149</v>
      </c>
      <c r="G58" s="296">
        <v>169</v>
      </c>
      <c r="H58" s="296">
        <v>139</v>
      </c>
      <c r="I58" s="296">
        <v>108</v>
      </c>
      <c r="J58" s="296">
        <v>91</v>
      </c>
      <c r="K58" s="296">
        <v>97</v>
      </c>
      <c r="L58" s="296">
        <v>104</v>
      </c>
      <c r="M58" s="296">
        <v>99</v>
      </c>
      <c r="N58" s="296">
        <v>117</v>
      </c>
      <c r="O58" s="296">
        <v>134</v>
      </c>
      <c r="P58" s="296">
        <v>119</v>
      </c>
      <c r="Q58" s="296">
        <v>138</v>
      </c>
      <c r="R58" s="296">
        <v>191</v>
      </c>
      <c r="S58" s="296">
        <v>190</v>
      </c>
      <c r="T58" s="296">
        <v>178</v>
      </c>
      <c r="U58" s="296">
        <v>138</v>
      </c>
      <c r="V58" s="296">
        <v>123</v>
      </c>
      <c r="W58" s="296">
        <v>113</v>
      </c>
      <c r="X58" s="296">
        <v>129</v>
      </c>
      <c r="Y58" s="296">
        <v>148</v>
      </c>
      <c r="Z58" s="296">
        <v>146</v>
      </c>
      <c r="AA58" s="296">
        <v>148</v>
      </c>
      <c r="AB58" s="296">
        <v>118</v>
      </c>
      <c r="AC58" s="296">
        <v>88</v>
      </c>
      <c r="AD58" s="296">
        <v>123</v>
      </c>
      <c r="AE58" s="296">
        <v>148</v>
      </c>
      <c r="AF58" s="296">
        <v>135</v>
      </c>
      <c r="AG58" s="296">
        <v>126</v>
      </c>
      <c r="AH58" s="296">
        <v>66</v>
      </c>
      <c r="AI58" s="296">
        <v>65</v>
      </c>
      <c r="AJ58" s="296">
        <v>66</v>
      </c>
      <c r="AK58" s="296">
        <v>80</v>
      </c>
      <c r="AL58" s="296">
        <v>84</v>
      </c>
      <c r="AM58" s="296">
        <v>86</v>
      </c>
      <c r="AN58" s="296">
        <v>91</v>
      </c>
      <c r="AO58" s="296">
        <v>80</v>
      </c>
      <c r="AP58" s="296">
        <v>109</v>
      </c>
      <c r="AQ58" s="296">
        <v>144</v>
      </c>
      <c r="AR58" s="296">
        <v>133</v>
      </c>
      <c r="AS58" s="296">
        <v>103</v>
      </c>
      <c r="AT58" s="296">
        <v>107</v>
      </c>
      <c r="AU58" s="296">
        <v>126</v>
      </c>
      <c r="AV58" s="296">
        <v>170</v>
      </c>
      <c r="AW58" s="296">
        <v>192</v>
      </c>
      <c r="AX58" s="296">
        <v>212</v>
      </c>
      <c r="AY58" s="296">
        <v>197</v>
      </c>
      <c r="AZ58" s="296">
        <v>159</v>
      </c>
      <c r="BA58" s="296">
        <v>139</v>
      </c>
      <c r="BB58" s="296">
        <v>114</v>
      </c>
      <c r="BC58" s="296">
        <v>133</v>
      </c>
      <c r="BD58" s="296">
        <v>186</v>
      </c>
      <c r="BE58" s="296">
        <v>196</v>
      </c>
      <c r="BF58" s="296">
        <v>219</v>
      </c>
      <c r="BG58" s="296">
        <v>207</v>
      </c>
      <c r="BH58" s="296">
        <v>201</v>
      </c>
      <c r="BI58" s="296">
        <v>189</v>
      </c>
      <c r="BJ58" s="296">
        <v>200</v>
      </c>
      <c r="BK58" s="296">
        <v>218</v>
      </c>
      <c r="BL58" s="296">
        <v>213</v>
      </c>
      <c r="BM58" s="296">
        <v>179</v>
      </c>
      <c r="BN58" s="296">
        <v>146</v>
      </c>
      <c r="BO58" s="296">
        <v>94</v>
      </c>
      <c r="BP58" s="296">
        <v>69</v>
      </c>
      <c r="BQ58" s="296">
        <v>54</v>
      </c>
      <c r="BR58" s="296">
        <v>57</v>
      </c>
      <c r="BS58" s="296">
        <v>51</v>
      </c>
      <c r="BT58" s="296">
        <v>35</v>
      </c>
      <c r="BU58" s="296">
        <v>34</v>
      </c>
      <c r="BV58" s="296">
        <v>45</v>
      </c>
      <c r="BW58" s="296">
        <v>44</v>
      </c>
    </row>
    <row r="59" spans="1:75" x14ac:dyDescent="0.25">
      <c r="A59" t="s">
        <v>55</v>
      </c>
      <c r="B59" s="296">
        <v>41</v>
      </c>
      <c r="C59" s="296">
        <v>46</v>
      </c>
      <c r="D59" s="296">
        <v>40</v>
      </c>
      <c r="E59" s="296">
        <v>53</v>
      </c>
      <c r="F59" s="296">
        <v>63</v>
      </c>
      <c r="G59" s="296">
        <v>69</v>
      </c>
      <c r="H59" s="296">
        <v>68</v>
      </c>
      <c r="I59" s="296">
        <v>73</v>
      </c>
      <c r="J59" s="296">
        <v>53</v>
      </c>
      <c r="K59" s="296">
        <v>52</v>
      </c>
      <c r="L59" s="296">
        <v>76</v>
      </c>
      <c r="M59" s="296">
        <v>86</v>
      </c>
      <c r="N59" s="296">
        <v>78</v>
      </c>
      <c r="O59" s="296">
        <v>92</v>
      </c>
      <c r="P59" s="296">
        <v>85</v>
      </c>
      <c r="Q59" s="296">
        <v>45</v>
      </c>
      <c r="R59" s="296">
        <v>33</v>
      </c>
      <c r="S59" s="296">
        <v>48</v>
      </c>
      <c r="T59" s="296">
        <v>78</v>
      </c>
      <c r="U59" s="296">
        <v>59</v>
      </c>
      <c r="V59" s="296">
        <v>74</v>
      </c>
      <c r="W59" s="296">
        <v>54</v>
      </c>
      <c r="X59" s="296">
        <v>62</v>
      </c>
      <c r="Y59" s="296">
        <v>83</v>
      </c>
      <c r="Z59" s="296">
        <v>67</v>
      </c>
      <c r="AA59" s="296">
        <v>59</v>
      </c>
      <c r="AB59" s="296">
        <v>64</v>
      </c>
      <c r="AC59" s="296">
        <v>64</v>
      </c>
      <c r="AD59" s="296">
        <v>81</v>
      </c>
      <c r="AE59" s="296">
        <v>54</v>
      </c>
      <c r="AF59" s="296">
        <v>61</v>
      </c>
      <c r="AG59" s="296">
        <v>60</v>
      </c>
      <c r="AH59" s="296">
        <v>50</v>
      </c>
      <c r="AI59" s="296">
        <v>35</v>
      </c>
      <c r="AJ59" s="296">
        <v>40</v>
      </c>
      <c r="AK59" s="296">
        <v>76</v>
      </c>
      <c r="AL59" s="296">
        <v>74</v>
      </c>
      <c r="AM59" s="296">
        <v>75</v>
      </c>
      <c r="AN59" s="296">
        <v>36</v>
      </c>
      <c r="AO59" s="296">
        <v>68</v>
      </c>
      <c r="AP59" s="296">
        <v>104</v>
      </c>
      <c r="AQ59" s="296">
        <v>100</v>
      </c>
      <c r="AR59" s="296">
        <v>148</v>
      </c>
      <c r="AS59" s="296">
        <v>144</v>
      </c>
      <c r="AT59" s="296">
        <v>131</v>
      </c>
      <c r="AU59" s="296">
        <v>110</v>
      </c>
      <c r="AV59" s="296">
        <v>138</v>
      </c>
      <c r="AW59" s="296">
        <v>128</v>
      </c>
      <c r="AX59" s="296">
        <v>100</v>
      </c>
      <c r="AY59" s="296">
        <v>90</v>
      </c>
      <c r="AZ59" s="296">
        <v>102</v>
      </c>
      <c r="BA59" s="296">
        <v>107</v>
      </c>
      <c r="BB59" s="296">
        <v>95</v>
      </c>
      <c r="BC59" s="296">
        <v>71</v>
      </c>
      <c r="BD59" s="296">
        <v>62</v>
      </c>
      <c r="BE59" s="296">
        <v>65</v>
      </c>
      <c r="BF59" s="296">
        <v>74</v>
      </c>
      <c r="BG59" s="296">
        <v>72</v>
      </c>
      <c r="BH59" s="296">
        <v>82</v>
      </c>
      <c r="BI59" s="296">
        <v>99</v>
      </c>
      <c r="BJ59" s="296">
        <v>89</v>
      </c>
      <c r="BK59" s="296">
        <v>75</v>
      </c>
      <c r="BL59" s="296">
        <v>61</v>
      </c>
      <c r="BM59" s="296">
        <v>54</v>
      </c>
      <c r="BN59" s="296">
        <v>70</v>
      </c>
      <c r="BO59" s="296">
        <v>75</v>
      </c>
      <c r="BP59" s="296">
        <v>67</v>
      </c>
      <c r="BQ59" s="296">
        <v>60</v>
      </c>
      <c r="BR59" s="296">
        <v>66</v>
      </c>
      <c r="BS59" s="296">
        <v>39</v>
      </c>
      <c r="BT59" s="296">
        <v>50</v>
      </c>
      <c r="BU59" s="296">
        <v>53</v>
      </c>
      <c r="BV59" s="296">
        <v>45</v>
      </c>
      <c r="BW59" s="296">
        <v>40</v>
      </c>
    </row>
    <row r="60" spans="1:75" x14ac:dyDescent="0.25">
      <c r="A60" t="s">
        <v>56</v>
      </c>
      <c r="B60" s="296">
        <v>86</v>
      </c>
      <c r="C60" s="296">
        <v>102</v>
      </c>
      <c r="D60" s="296">
        <v>109</v>
      </c>
      <c r="E60" s="296">
        <v>87</v>
      </c>
      <c r="F60" s="296">
        <v>108</v>
      </c>
      <c r="G60" s="296">
        <v>108</v>
      </c>
      <c r="H60" s="296">
        <v>114</v>
      </c>
      <c r="I60" s="296">
        <v>106</v>
      </c>
      <c r="J60" s="296">
        <v>85</v>
      </c>
      <c r="K60" s="296">
        <v>84</v>
      </c>
      <c r="L60" s="296">
        <v>102</v>
      </c>
      <c r="M60" s="296">
        <v>93</v>
      </c>
      <c r="N60" s="296">
        <v>138</v>
      </c>
      <c r="O60" s="296">
        <v>203</v>
      </c>
      <c r="P60" s="296">
        <v>211</v>
      </c>
      <c r="Q60" s="296">
        <v>169</v>
      </c>
      <c r="R60" s="296">
        <v>190</v>
      </c>
      <c r="S60" s="296">
        <v>165</v>
      </c>
      <c r="T60" s="296">
        <v>159</v>
      </c>
      <c r="U60" s="296">
        <v>113</v>
      </c>
      <c r="V60" s="296">
        <v>118</v>
      </c>
      <c r="W60" s="296">
        <v>178</v>
      </c>
      <c r="X60" s="296">
        <v>193</v>
      </c>
      <c r="Y60" s="296">
        <v>182</v>
      </c>
      <c r="Z60" s="296">
        <v>228</v>
      </c>
      <c r="AA60" s="296">
        <v>219</v>
      </c>
      <c r="AB60" s="296">
        <v>168</v>
      </c>
      <c r="AC60" s="296">
        <v>158</v>
      </c>
      <c r="AD60" s="296">
        <v>184</v>
      </c>
      <c r="AE60" s="296">
        <v>192</v>
      </c>
      <c r="AF60" s="296">
        <v>195</v>
      </c>
      <c r="AG60" s="296">
        <v>147</v>
      </c>
      <c r="AH60" s="296">
        <v>201</v>
      </c>
      <c r="AI60" s="296">
        <v>215</v>
      </c>
      <c r="AJ60" s="296">
        <v>182</v>
      </c>
      <c r="AK60" s="296">
        <v>152</v>
      </c>
      <c r="AL60" s="296">
        <v>166</v>
      </c>
      <c r="AM60" s="296">
        <v>108</v>
      </c>
      <c r="AN60" s="296">
        <v>93</v>
      </c>
      <c r="AO60" s="296">
        <v>115</v>
      </c>
      <c r="AP60" s="296">
        <v>138</v>
      </c>
      <c r="AQ60" s="296">
        <v>112</v>
      </c>
      <c r="AR60" s="296">
        <v>113</v>
      </c>
      <c r="AS60" s="296">
        <v>69</v>
      </c>
      <c r="AT60" s="296">
        <v>80</v>
      </c>
      <c r="AU60" s="296">
        <v>68</v>
      </c>
      <c r="AV60" s="296">
        <v>68</v>
      </c>
      <c r="AW60" s="296">
        <v>26</v>
      </c>
      <c r="AX60" s="296">
        <v>31</v>
      </c>
      <c r="AY60" s="296">
        <v>26</v>
      </c>
      <c r="AZ60" s="296">
        <v>23</v>
      </c>
      <c r="BA60" s="296">
        <v>21</v>
      </c>
      <c r="BB60" s="296">
        <v>19</v>
      </c>
      <c r="BC60" s="296">
        <v>5</v>
      </c>
      <c r="BD60" s="296">
        <v>6</v>
      </c>
      <c r="BE60" s="296">
        <v>7</v>
      </c>
      <c r="BF60" s="296">
        <v>5</v>
      </c>
      <c r="BG60" s="296">
        <v>3</v>
      </c>
      <c r="BH60" s="296">
        <v>4</v>
      </c>
      <c r="BI60" s="296">
        <v>1</v>
      </c>
      <c r="BJ60" s="296" t="s">
        <v>18</v>
      </c>
      <c r="BK60" s="296">
        <v>2</v>
      </c>
      <c r="BL60" s="296">
        <v>5</v>
      </c>
      <c r="BM60" s="296">
        <v>4</v>
      </c>
      <c r="BN60" s="296">
        <v>4</v>
      </c>
      <c r="BO60" s="296" t="s">
        <v>18</v>
      </c>
      <c r="BP60" s="296" t="s">
        <v>18</v>
      </c>
      <c r="BQ60" s="296">
        <v>2</v>
      </c>
      <c r="BR60" s="296">
        <v>2</v>
      </c>
      <c r="BS60" s="296">
        <v>2</v>
      </c>
      <c r="BT60" s="296">
        <v>1</v>
      </c>
      <c r="BU60" s="296">
        <v>1</v>
      </c>
      <c r="BV60" s="296">
        <v>3</v>
      </c>
      <c r="BW60" s="296" t="s">
        <v>18</v>
      </c>
    </row>
    <row r="61" spans="1:75" x14ac:dyDescent="0.25">
      <c r="A61" t="s">
        <v>57</v>
      </c>
      <c r="B61" s="296">
        <v>122</v>
      </c>
      <c r="C61" s="296">
        <v>122</v>
      </c>
      <c r="D61" s="296">
        <v>141</v>
      </c>
      <c r="E61" s="296">
        <v>138</v>
      </c>
      <c r="F61" s="296">
        <v>129</v>
      </c>
      <c r="G61" s="296">
        <v>113</v>
      </c>
      <c r="H61" s="296">
        <v>125</v>
      </c>
      <c r="I61" s="296">
        <v>146</v>
      </c>
      <c r="J61" s="296">
        <v>135</v>
      </c>
      <c r="K61" s="296">
        <v>127</v>
      </c>
      <c r="L61" s="296">
        <v>111</v>
      </c>
      <c r="M61" s="296">
        <v>110</v>
      </c>
      <c r="N61" s="296">
        <v>98</v>
      </c>
      <c r="O61" s="296">
        <v>106</v>
      </c>
      <c r="P61" s="296">
        <v>105</v>
      </c>
      <c r="Q61" s="296">
        <v>77</v>
      </c>
      <c r="R61" s="296">
        <v>82</v>
      </c>
      <c r="S61" s="296">
        <v>78</v>
      </c>
      <c r="T61" s="296">
        <v>99</v>
      </c>
      <c r="U61" s="296">
        <v>82</v>
      </c>
      <c r="V61" s="296">
        <v>67</v>
      </c>
      <c r="W61" s="296">
        <v>79</v>
      </c>
      <c r="X61" s="296">
        <v>72</v>
      </c>
      <c r="Y61" s="296">
        <v>68</v>
      </c>
      <c r="Z61" s="296">
        <v>71</v>
      </c>
      <c r="AA61" s="296">
        <v>55</v>
      </c>
      <c r="AB61" s="296">
        <v>39</v>
      </c>
      <c r="AC61" s="296">
        <v>49</v>
      </c>
      <c r="AD61" s="296">
        <v>49</v>
      </c>
      <c r="AE61" s="296">
        <v>62</v>
      </c>
      <c r="AF61" s="296">
        <v>69</v>
      </c>
      <c r="AG61" s="296">
        <v>48</v>
      </c>
      <c r="AH61" s="296">
        <v>37</v>
      </c>
      <c r="AI61" s="296">
        <v>44</v>
      </c>
      <c r="AJ61" s="296">
        <v>45</v>
      </c>
      <c r="AK61" s="296">
        <v>48</v>
      </c>
      <c r="AL61" s="296">
        <v>76</v>
      </c>
      <c r="AM61" s="296">
        <v>80</v>
      </c>
      <c r="AN61" s="296">
        <v>76</v>
      </c>
      <c r="AO61" s="296">
        <v>43</v>
      </c>
      <c r="AP61" s="296">
        <v>61</v>
      </c>
      <c r="AQ61" s="296">
        <v>82</v>
      </c>
      <c r="AR61" s="296">
        <v>77</v>
      </c>
      <c r="AS61" s="296">
        <v>67</v>
      </c>
      <c r="AT61" s="296">
        <v>41</v>
      </c>
      <c r="AU61" s="296">
        <v>54</v>
      </c>
      <c r="AV61" s="296">
        <v>51</v>
      </c>
      <c r="AW61" s="296">
        <v>54</v>
      </c>
      <c r="AX61" s="296">
        <v>72</v>
      </c>
      <c r="AY61" s="296">
        <v>94</v>
      </c>
      <c r="AZ61" s="296">
        <v>82</v>
      </c>
      <c r="BA61" s="296">
        <v>58</v>
      </c>
      <c r="BB61" s="296">
        <v>50</v>
      </c>
      <c r="BC61" s="296">
        <v>54</v>
      </c>
      <c r="BD61" s="296">
        <v>66</v>
      </c>
      <c r="BE61" s="296">
        <v>73</v>
      </c>
      <c r="BF61" s="296">
        <v>85</v>
      </c>
      <c r="BG61" s="296">
        <v>96</v>
      </c>
      <c r="BH61" s="296">
        <v>108</v>
      </c>
      <c r="BI61" s="296">
        <v>99</v>
      </c>
      <c r="BJ61" s="296">
        <v>92</v>
      </c>
      <c r="BK61" s="296">
        <v>99</v>
      </c>
      <c r="BL61" s="296">
        <v>99</v>
      </c>
      <c r="BM61" s="296">
        <v>101</v>
      </c>
      <c r="BN61" s="296">
        <v>114</v>
      </c>
      <c r="BO61" s="296">
        <v>149</v>
      </c>
      <c r="BP61" s="296">
        <v>146</v>
      </c>
      <c r="BQ61" s="296">
        <v>142</v>
      </c>
      <c r="BR61" s="296">
        <v>171</v>
      </c>
      <c r="BS61" s="296">
        <v>130</v>
      </c>
      <c r="BT61" s="296">
        <v>136</v>
      </c>
      <c r="BU61" s="296">
        <v>103</v>
      </c>
      <c r="BV61" s="296">
        <v>125</v>
      </c>
      <c r="BW61" s="296">
        <v>136</v>
      </c>
    </row>
    <row r="62" spans="1:75" x14ac:dyDescent="0.25">
      <c r="A62" t="s">
        <v>58</v>
      </c>
      <c r="B62" s="296">
        <v>44</v>
      </c>
      <c r="C62" s="296">
        <v>28</v>
      </c>
      <c r="D62" s="296">
        <v>33</v>
      </c>
      <c r="E62" s="296">
        <v>20</v>
      </c>
      <c r="F62" s="296">
        <v>19</v>
      </c>
      <c r="G62" s="296">
        <v>25</v>
      </c>
      <c r="H62" s="296">
        <v>32</v>
      </c>
      <c r="I62" s="296">
        <v>30</v>
      </c>
      <c r="J62" s="296">
        <v>36</v>
      </c>
      <c r="K62" s="296">
        <v>35</v>
      </c>
      <c r="L62" s="296">
        <v>20</v>
      </c>
      <c r="M62" s="296">
        <v>18</v>
      </c>
      <c r="N62" s="296">
        <v>16</v>
      </c>
      <c r="O62" s="296">
        <v>12</v>
      </c>
      <c r="P62" s="296">
        <v>20</v>
      </c>
      <c r="Q62" s="296">
        <v>31</v>
      </c>
      <c r="R62" s="296">
        <v>34</v>
      </c>
      <c r="S62" s="296">
        <v>23</v>
      </c>
      <c r="T62" s="296">
        <v>19</v>
      </c>
      <c r="U62" s="296">
        <v>26</v>
      </c>
      <c r="V62" s="296">
        <v>38</v>
      </c>
      <c r="W62" s="296">
        <v>31</v>
      </c>
      <c r="X62" s="296">
        <v>24</v>
      </c>
      <c r="Y62" s="296">
        <v>26</v>
      </c>
      <c r="Z62" s="296">
        <v>22</v>
      </c>
      <c r="AA62" s="296">
        <v>26</v>
      </c>
      <c r="AB62" s="296">
        <v>41</v>
      </c>
      <c r="AC62" s="296">
        <v>33</v>
      </c>
      <c r="AD62" s="296">
        <v>18</v>
      </c>
      <c r="AE62" s="296">
        <v>11</v>
      </c>
      <c r="AF62" s="296">
        <v>6</v>
      </c>
      <c r="AG62" s="296">
        <v>13</v>
      </c>
      <c r="AH62" s="296">
        <v>26</v>
      </c>
      <c r="AI62" s="296">
        <v>22</v>
      </c>
      <c r="AJ62" s="296">
        <v>49</v>
      </c>
      <c r="AK62" s="296">
        <v>100</v>
      </c>
      <c r="AL62" s="296">
        <v>129</v>
      </c>
      <c r="AM62" s="296">
        <v>111</v>
      </c>
      <c r="AN62" s="296">
        <v>88</v>
      </c>
      <c r="AO62" s="296">
        <v>47</v>
      </c>
      <c r="AP62" s="296">
        <v>63</v>
      </c>
      <c r="AQ62" s="296">
        <v>99</v>
      </c>
      <c r="AR62" s="296">
        <v>92</v>
      </c>
      <c r="AS62" s="296">
        <v>96</v>
      </c>
      <c r="AT62" s="296">
        <v>63</v>
      </c>
      <c r="AU62" s="296">
        <v>61</v>
      </c>
      <c r="AV62" s="296">
        <v>65</v>
      </c>
      <c r="AW62" s="296">
        <v>82</v>
      </c>
      <c r="AX62" s="296">
        <v>95</v>
      </c>
      <c r="AY62" s="296">
        <v>89</v>
      </c>
      <c r="AZ62" s="296">
        <v>78</v>
      </c>
      <c r="BA62" s="296">
        <v>75</v>
      </c>
      <c r="BB62" s="296">
        <v>83</v>
      </c>
      <c r="BC62" s="296">
        <v>89</v>
      </c>
      <c r="BD62" s="296">
        <v>84</v>
      </c>
      <c r="BE62" s="296">
        <v>92</v>
      </c>
      <c r="BF62" s="296">
        <v>56</v>
      </c>
      <c r="BG62" s="296">
        <v>57</v>
      </c>
      <c r="BH62" s="296">
        <v>81</v>
      </c>
      <c r="BI62" s="296">
        <v>84</v>
      </c>
      <c r="BJ62" s="296">
        <v>64</v>
      </c>
      <c r="BK62" s="296">
        <v>82</v>
      </c>
      <c r="BL62" s="296">
        <v>97</v>
      </c>
      <c r="BM62" s="296">
        <v>64</v>
      </c>
      <c r="BN62" s="296">
        <v>37</v>
      </c>
      <c r="BO62" s="296">
        <v>49</v>
      </c>
      <c r="BP62" s="296">
        <v>40</v>
      </c>
      <c r="BQ62" s="296">
        <v>44</v>
      </c>
      <c r="BR62" s="296">
        <v>55</v>
      </c>
      <c r="BS62" s="296">
        <v>49</v>
      </c>
      <c r="BT62" s="296">
        <v>73</v>
      </c>
      <c r="BU62" s="296">
        <v>68</v>
      </c>
      <c r="BV62" s="296">
        <v>73</v>
      </c>
      <c r="BW62" s="296">
        <v>44</v>
      </c>
    </row>
    <row r="63" spans="1:75" x14ac:dyDescent="0.25">
      <c r="A63" t="s">
        <v>59</v>
      </c>
      <c r="B63" s="296">
        <v>686</v>
      </c>
      <c r="C63" s="296">
        <v>765</v>
      </c>
      <c r="D63" s="296">
        <v>692</v>
      </c>
      <c r="E63" s="296">
        <v>651</v>
      </c>
      <c r="F63" s="296">
        <v>640</v>
      </c>
      <c r="G63" s="296">
        <v>658</v>
      </c>
      <c r="H63" s="296">
        <v>724</v>
      </c>
      <c r="I63" s="296">
        <v>615</v>
      </c>
      <c r="J63" s="296">
        <v>720</v>
      </c>
      <c r="K63" s="296">
        <v>730</v>
      </c>
      <c r="L63" s="296">
        <v>715</v>
      </c>
      <c r="M63" s="296">
        <v>712</v>
      </c>
      <c r="N63" s="296">
        <v>666</v>
      </c>
      <c r="O63" s="296">
        <v>669</v>
      </c>
      <c r="P63" s="296">
        <v>617</v>
      </c>
      <c r="Q63" s="296">
        <v>666</v>
      </c>
      <c r="R63" s="296">
        <v>666</v>
      </c>
      <c r="S63" s="296">
        <v>606</v>
      </c>
      <c r="T63" s="296">
        <v>545</v>
      </c>
      <c r="U63" s="296">
        <v>509</v>
      </c>
      <c r="V63" s="296">
        <v>483</v>
      </c>
      <c r="W63" s="296">
        <v>420</v>
      </c>
      <c r="X63" s="296">
        <v>448</v>
      </c>
      <c r="Y63" s="296">
        <v>448</v>
      </c>
      <c r="Z63" s="296">
        <v>322</v>
      </c>
      <c r="AA63" s="296">
        <v>349</v>
      </c>
      <c r="AB63" s="296">
        <v>304</v>
      </c>
      <c r="AC63" s="296">
        <v>351</v>
      </c>
      <c r="AD63" s="296">
        <v>392</v>
      </c>
      <c r="AE63" s="296">
        <v>418</v>
      </c>
      <c r="AF63" s="296">
        <v>421</v>
      </c>
      <c r="AG63" s="296">
        <v>346</v>
      </c>
      <c r="AH63" s="296">
        <v>373</v>
      </c>
      <c r="AI63" s="296">
        <v>328</v>
      </c>
      <c r="AJ63" s="296">
        <v>312</v>
      </c>
      <c r="AK63" s="296">
        <v>383</v>
      </c>
      <c r="AL63" s="296">
        <v>375</v>
      </c>
      <c r="AM63" s="296">
        <v>440</v>
      </c>
      <c r="AN63" s="296">
        <v>448</v>
      </c>
      <c r="AO63" s="296">
        <v>372</v>
      </c>
      <c r="AP63" s="296">
        <v>395</v>
      </c>
      <c r="AQ63" s="296">
        <v>376</v>
      </c>
      <c r="AR63" s="296">
        <v>348</v>
      </c>
      <c r="AS63" s="296">
        <v>239</v>
      </c>
      <c r="AT63" s="296">
        <v>173</v>
      </c>
      <c r="AU63" s="296">
        <v>177</v>
      </c>
      <c r="AV63" s="296">
        <v>207</v>
      </c>
      <c r="AW63" s="296">
        <v>238</v>
      </c>
      <c r="AX63" s="296">
        <v>204</v>
      </c>
      <c r="AY63" s="296">
        <v>186</v>
      </c>
      <c r="AZ63" s="296">
        <v>305</v>
      </c>
      <c r="BA63" s="296">
        <v>287</v>
      </c>
      <c r="BB63" s="296">
        <v>293</v>
      </c>
      <c r="BC63" s="296">
        <v>254</v>
      </c>
      <c r="BD63" s="296">
        <v>356</v>
      </c>
      <c r="BE63" s="296">
        <v>380</v>
      </c>
      <c r="BF63" s="296">
        <v>435</v>
      </c>
      <c r="BG63" s="296">
        <v>452</v>
      </c>
      <c r="BH63" s="296">
        <v>379</v>
      </c>
      <c r="BI63" s="296">
        <v>366</v>
      </c>
      <c r="BJ63" s="296">
        <v>433</v>
      </c>
      <c r="BK63" s="296">
        <v>498</v>
      </c>
      <c r="BL63" s="296">
        <v>456</v>
      </c>
      <c r="BM63" s="296">
        <v>458</v>
      </c>
      <c r="BN63" s="296">
        <v>442</v>
      </c>
      <c r="BO63" s="296">
        <v>387</v>
      </c>
      <c r="BP63" s="296">
        <v>354</v>
      </c>
      <c r="BQ63" s="296">
        <v>354</v>
      </c>
      <c r="BR63" s="296">
        <v>383</v>
      </c>
      <c r="BS63" s="296">
        <v>481</v>
      </c>
      <c r="BT63" s="296">
        <v>427</v>
      </c>
      <c r="BU63" s="296">
        <v>349</v>
      </c>
      <c r="BV63" s="296">
        <v>368</v>
      </c>
      <c r="BW63" s="296">
        <v>434</v>
      </c>
    </row>
    <row r="64" spans="1:75" x14ac:dyDescent="0.25">
      <c r="A64" t="s">
        <v>60</v>
      </c>
      <c r="B64" s="296">
        <v>64</v>
      </c>
      <c r="C64" s="296">
        <v>76</v>
      </c>
      <c r="D64" s="296">
        <v>82</v>
      </c>
      <c r="E64" s="296">
        <v>83</v>
      </c>
      <c r="F64" s="296">
        <v>70</v>
      </c>
      <c r="G64" s="296">
        <v>68</v>
      </c>
      <c r="H64" s="296">
        <v>70</v>
      </c>
      <c r="I64" s="296">
        <v>51</v>
      </c>
      <c r="J64" s="296">
        <v>60</v>
      </c>
      <c r="K64" s="296">
        <v>42</v>
      </c>
      <c r="L64" s="296">
        <v>38</v>
      </c>
      <c r="M64" s="296">
        <v>50</v>
      </c>
      <c r="N64" s="296">
        <v>40</v>
      </c>
      <c r="O64" s="296">
        <v>36</v>
      </c>
      <c r="P64" s="296">
        <v>42</v>
      </c>
      <c r="Q64" s="296">
        <v>42</v>
      </c>
      <c r="R64" s="296">
        <v>52</v>
      </c>
      <c r="S64" s="296">
        <v>49</v>
      </c>
      <c r="T64" s="296">
        <v>26</v>
      </c>
      <c r="U64" s="296">
        <v>19</v>
      </c>
      <c r="V64" s="296">
        <v>16</v>
      </c>
      <c r="W64" s="296">
        <v>41</v>
      </c>
      <c r="X64" s="296">
        <v>42</v>
      </c>
      <c r="Y64" s="296">
        <v>44</v>
      </c>
      <c r="Z64" s="296">
        <v>39</v>
      </c>
      <c r="AA64" s="296">
        <v>59</v>
      </c>
      <c r="AB64" s="296">
        <v>52</v>
      </c>
      <c r="AC64" s="296">
        <v>51</v>
      </c>
      <c r="AD64" s="296">
        <v>45</v>
      </c>
      <c r="AE64" s="296">
        <v>48</v>
      </c>
      <c r="AF64" s="296">
        <v>61</v>
      </c>
      <c r="AG64" s="296">
        <v>58</v>
      </c>
      <c r="AH64" s="296">
        <v>70</v>
      </c>
      <c r="AI64" s="296">
        <v>73</v>
      </c>
      <c r="AJ64" s="296">
        <v>61</v>
      </c>
      <c r="AK64" s="296">
        <v>72</v>
      </c>
      <c r="AL64" s="296">
        <v>73</v>
      </c>
      <c r="AM64" s="296">
        <v>82</v>
      </c>
      <c r="AN64" s="296">
        <v>71</v>
      </c>
      <c r="AO64" s="296">
        <v>68</v>
      </c>
      <c r="AP64" s="296">
        <v>60</v>
      </c>
      <c r="AQ64" s="296">
        <v>74</v>
      </c>
      <c r="AR64" s="296">
        <v>65</v>
      </c>
      <c r="AS64" s="296">
        <v>80</v>
      </c>
      <c r="AT64" s="296">
        <v>88</v>
      </c>
      <c r="AU64" s="296">
        <v>96</v>
      </c>
      <c r="AV64" s="296">
        <v>70</v>
      </c>
      <c r="AW64" s="296">
        <v>48</v>
      </c>
      <c r="AX64" s="296">
        <v>58</v>
      </c>
      <c r="AY64" s="296">
        <v>42</v>
      </c>
      <c r="AZ64" s="296">
        <v>28</v>
      </c>
      <c r="BA64" s="296">
        <v>37</v>
      </c>
      <c r="BB64" s="296">
        <v>24</v>
      </c>
      <c r="BC64" s="296">
        <v>26</v>
      </c>
      <c r="BD64" s="296">
        <v>18</v>
      </c>
      <c r="BE64" s="296">
        <v>15</v>
      </c>
      <c r="BF64" s="296">
        <v>12</v>
      </c>
      <c r="BG64" s="296">
        <v>1</v>
      </c>
      <c r="BH64" s="296">
        <v>1</v>
      </c>
      <c r="BI64" s="296">
        <v>1</v>
      </c>
      <c r="BJ64" s="296">
        <v>1</v>
      </c>
      <c r="BK64" s="296" t="s">
        <v>18</v>
      </c>
      <c r="BL64" s="296" t="s">
        <v>18</v>
      </c>
      <c r="BM64" s="296" t="s">
        <v>18</v>
      </c>
      <c r="BN64" s="296">
        <v>1</v>
      </c>
      <c r="BO64" s="296">
        <v>1</v>
      </c>
      <c r="BP64" s="296">
        <v>1</v>
      </c>
      <c r="BQ64" s="296">
        <v>1</v>
      </c>
      <c r="BR64" s="296" t="s">
        <v>18</v>
      </c>
      <c r="BS64" s="296">
        <v>2</v>
      </c>
      <c r="BT64" s="296" t="s">
        <v>18</v>
      </c>
      <c r="BU64" s="296" t="s">
        <v>18</v>
      </c>
      <c r="BV64" s="296" t="s">
        <v>18</v>
      </c>
      <c r="BW64" s="296">
        <v>1</v>
      </c>
    </row>
    <row r="65" spans="1:75" x14ac:dyDescent="0.25">
      <c r="A65" t="s">
        <v>61</v>
      </c>
      <c r="B65" s="296">
        <v>23</v>
      </c>
      <c r="C65" s="296">
        <v>35</v>
      </c>
      <c r="D65" s="296">
        <v>24</v>
      </c>
      <c r="E65" s="296">
        <v>41</v>
      </c>
      <c r="F65" s="296">
        <v>50</v>
      </c>
      <c r="G65" s="296">
        <v>68</v>
      </c>
      <c r="H65" s="296">
        <v>54</v>
      </c>
      <c r="I65" s="296">
        <v>49</v>
      </c>
      <c r="J65" s="296">
        <v>43</v>
      </c>
      <c r="K65" s="296">
        <v>43</v>
      </c>
      <c r="L65" s="296">
        <v>49</v>
      </c>
      <c r="M65" s="296">
        <v>55</v>
      </c>
      <c r="N65" s="296">
        <v>57</v>
      </c>
      <c r="O65" s="296">
        <v>64</v>
      </c>
      <c r="P65" s="296">
        <v>70</v>
      </c>
      <c r="Q65" s="296">
        <v>60</v>
      </c>
      <c r="R65" s="296">
        <v>58</v>
      </c>
      <c r="S65" s="296">
        <v>51</v>
      </c>
      <c r="T65" s="296">
        <v>53</v>
      </c>
      <c r="U65" s="296">
        <v>54</v>
      </c>
      <c r="V65" s="296">
        <v>40</v>
      </c>
      <c r="W65" s="296">
        <v>48</v>
      </c>
      <c r="X65" s="296">
        <v>52</v>
      </c>
      <c r="Y65" s="296">
        <v>45</v>
      </c>
      <c r="Z65" s="296">
        <v>51</v>
      </c>
      <c r="AA65" s="296">
        <v>43</v>
      </c>
      <c r="AB65" s="296">
        <v>24</v>
      </c>
      <c r="AC65" s="296">
        <v>21</v>
      </c>
      <c r="AD65" s="296">
        <v>29</v>
      </c>
      <c r="AE65" s="296">
        <v>16</v>
      </c>
      <c r="AF65" s="296">
        <v>20</v>
      </c>
      <c r="AG65" s="296">
        <v>19</v>
      </c>
      <c r="AH65" s="296">
        <v>36</v>
      </c>
      <c r="AI65" s="296">
        <v>46</v>
      </c>
      <c r="AJ65" s="296">
        <v>39</v>
      </c>
      <c r="AK65" s="296">
        <v>27</v>
      </c>
      <c r="AL65" s="296">
        <v>37</v>
      </c>
      <c r="AM65" s="296">
        <v>63</v>
      </c>
      <c r="AN65" s="296">
        <v>68</v>
      </c>
      <c r="AO65" s="296">
        <v>56</v>
      </c>
      <c r="AP65" s="296">
        <v>48</v>
      </c>
      <c r="AQ65" s="296">
        <v>48</v>
      </c>
      <c r="AR65" s="296">
        <v>36</v>
      </c>
      <c r="AS65" s="296">
        <v>42</v>
      </c>
      <c r="AT65" s="296">
        <v>41</v>
      </c>
      <c r="AU65" s="296">
        <v>27</v>
      </c>
      <c r="AV65" s="296">
        <v>35</v>
      </c>
      <c r="AW65" s="296">
        <v>39</v>
      </c>
      <c r="AX65" s="296">
        <v>58</v>
      </c>
      <c r="AY65" s="296">
        <v>45</v>
      </c>
      <c r="AZ65" s="296">
        <v>40</v>
      </c>
      <c r="BA65" s="296">
        <v>45</v>
      </c>
      <c r="BB65" s="296">
        <v>52</v>
      </c>
      <c r="BC65" s="296">
        <v>62</v>
      </c>
      <c r="BD65" s="296">
        <v>83</v>
      </c>
      <c r="BE65" s="296">
        <v>61</v>
      </c>
      <c r="BF65" s="296">
        <v>63</v>
      </c>
      <c r="BG65" s="296">
        <v>39</v>
      </c>
      <c r="BH65" s="296">
        <v>36</v>
      </c>
      <c r="BI65" s="296">
        <v>37</v>
      </c>
      <c r="BJ65" s="296">
        <v>41</v>
      </c>
      <c r="BK65" s="296">
        <v>26</v>
      </c>
      <c r="BL65" s="296">
        <v>26</v>
      </c>
      <c r="BM65" s="296">
        <v>20</v>
      </c>
      <c r="BN65" s="296">
        <v>19</v>
      </c>
      <c r="BO65" s="296">
        <v>26</v>
      </c>
      <c r="BP65" s="296">
        <v>22</v>
      </c>
      <c r="BQ65" s="296">
        <v>11</v>
      </c>
      <c r="BR65" s="296">
        <v>5</v>
      </c>
      <c r="BS65" s="296">
        <v>6</v>
      </c>
      <c r="BT65" s="296">
        <v>6</v>
      </c>
      <c r="BU65" s="296">
        <v>10</v>
      </c>
      <c r="BV65" s="296" t="s">
        <v>18</v>
      </c>
      <c r="BW65" s="296" t="s">
        <v>18</v>
      </c>
    </row>
    <row r="66" spans="1:75" x14ac:dyDescent="0.25">
      <c r="A66" t="s">
        <v>62</v>
      </c>
      <c r="B66" s="296">
        <v>2</v>
      </c>
      <c r="C66" s="296">
        <v>1</v>
      </c>
      <c r="D66" s="296">
        <v>1</v>
      </c>
      <c r="E66" s="296">
        <v>2</v>
      </c>
      <c r="F66" s="296">
        <v>1</v>
      </c>
      <c r="G66" s="296">
        <v>1</v>
      </c>
      <c r="H66" s="296">
        <v>1</v>
      </c>
      <c r="I66" s="296">
        <v>6</v>
      </c>
      <c r="J66" s="296">
        <v>8</v>
      </c>
      <c r="K66" s="296">
        <v>9</v>
      </c>
      <c r="L66" s="296">
        <v>4</v>
      </c>
      <c r="M66" s="296" t="s">
        <v>18</v>
      </c>
      <c r="N66" s="296" t="s">
        <v>18</v>
      </c>
      <c r="O66" s="296" t="s">
        <v>18</v>
      </c>
      <c r="P66" s="296">
        <v>1</v>
      </c>
      <c r="Q66" s="296">
        <v>4</v>
      </c>
      <c r="R66" s="296">
        <v>3</v>
      </c>
      <c r="S66" s="296">
        <v>2</v>
      </c>
      <c r="T66" s="296">
        <v>2</v>
      </c>
      <c r="U66" s="296" t="s">
        <v>18</v>
      </c>
      <c r="V66" s="296" t="s">
        <v>18</v>
      </c>
      <c r="W66" s="296" t="s">
        <v>18</v>
      </c>
      <c r="X66" s="296" t="s">
        <v>18</v>
      </c>
      <c r="Y66" s="296" t="s">
        <v>18</v>
      </c>
      <c r="Z66" s="296">
        <v>1</v>
      </c>
      <c r="AA66" s="296">
        <v>1</v>
      </c>
      <c r="AB66" s="296">
        <v>1</v>
      </c>
      <c r="AC66" s="296">
        <v>1</v>
      </c>
      <c r="AD66" s="296" t="s">
        <v>18</v>
      </c>
      <c r="AE66" s="296" t="s">
        <v>18</v>
      </c>
      <c r="AF66" s="296" t="s">
        <v>18</v>
      </c>
      <c r="AG66" s="296" t="s">
        <v>18</v>
      </c>
      <c r="AH66" s="296" t="s">
        <v>18</v>
      </c>
      <c r="AI66" s="296" t="s">
        <v>18</v>
      </c>
      <c r="AJ66" s="296" t="s">
        <v>18</v>
      </c>
      <c r="AK66" s="296" t="s">
        <v>18</v>
      </c>
      <c r="AL66" s="296" t="s">
        <v>18</v>
      </c>
      <c r="AM66" s="296">
        <v>1</v>
      </c>
      <c r="AN66" s="296">
        <v>3</v>
      </c>
      <c r="AO66" s="296">
        <v>6</v>
      </c>
      <c r="AP66" s="296">
        <v>8</v>
      </c>
      <c r="AQ66" s="296">
        <v>8</v>
      </c>
      <c r="AR66" s="296">
        <v>11</v>
      </c>
      <c r="AS66" s="296">
        <v>6</v>
      </c>
      <c r="AT66" s="296">
        <v>2</v>
      </c>
      <c r="AU66" s="296">
        <v>2</v>
      </c>
      <c r="AV66" s="296">
        <v>2</v>
      </c>
      <c r="AW66" s="296">
        <v>2</v>
      </c>
      <c r="AX66" s="296" t="s">
        <v>18</v>
      </c>
      <c r="AY66" s="296" t="s">
        <v>18</v>
      </c>
      <c r="AZ66" s="296" t="s">
        <v>18</v>
      </c>
      <c r="BA66" s="296">
        <v>1</v>
      </c>
      <c r="BB66" s="296">
        <v>1</v>
      </c>
      <c r="BC66" s="296" t="s">
        <v>18</v>
      </c>
      <c r="BD66" s="296" t="s">
        <v>18</v>
      </c>
      <c r="BE66" s="296" t="s">
        <v>18</v>
      </c>
      <c r="BF66" s="296" t="s">
        <v>18</v>
      </c>
      <c r="BG66" s="296" t="s">
        <v>18</v>
      </c>
      <c r="BH66" s="296">
        <v>1</v>
      </c>
      <c r="BI66" s="296">
        <v>1</v>
      </c>
      <c r="BJ66" s="296" t="s">
        <v>18</v>
      </c>
      <c r="BK66" s="296" t="s">
        <v>18</v>
      </c>
      <c r="BL66" s="296" t="s">
        <v>18</v>
      </c>
      <c r="BM66" s="296" t="s">
        <v>18</v>
      </c>
      <c r="BN66" s="296" t="s">
        <v>18</v>
      </c>
      <c r="BO66" s="296">
        <v>1</v>
      </c>
      <c r="BP66" s="296">
        <v>1</v>
      </c>
      <c r="BQ66" s="296">
        <v>4</v>
      </c>
      <c r="BR66" s="296">
        <v>4</v>
      </c>
      <c r="BS66" s="296">
        <v>5</v>
      </c>
      <c r="BT66" s="296">
        <v>5</v>
      </c>
      <c r="BU66" s="296">
        <v>5</v>
      </c>
      <c r="BV66" s="296">
        <v>5</v>
      </c>
      <c r="BW66" s="296">
        <v>2</v>
      </c>
    </row>
    <row r="67" spans="1:75" x14ac:dyDescent="0.25">
      <c r="A67" t="s">
        <v>63</v>
      </c>
      <c r="B67" s="296">
        <v>20</v>
      </c>
      <c r="C67" s="296">
        <v>35</v>
      </c>
      <c r="D67" s="296">
        <v>31</v>
      </c>
      <c r="E67" s="296">
        <v>19</v>
      </c>
      <c r="F67" s="296">
        <v>16</v>
      </c>
      <c r="G67" s="296">
        <v>23</v>
      </c>
      <c r="H67" s="296">
        <v>23</v>
      </c>
      <c r="I67" s="296">
        <v>16</v>
      </c>
      <c r="J67" s="296">
        <v>20</v>
      </c>
      <c r="K67" s="296">
        <v>17</v>
      </c>
      <c r="L67" s="296">
        <v>14</v>
      </c>
      <c r="M67" s="296">
        <v>6</v>
      </c>
      <c r="N67" s="296">
        <v>7</v>
      </c>
      <c r="O67" s="296">
        <v>16</v>
      </c>
      <c r="P67" s="296">
        <v>19</v>
      </c>
      <c r="Q67" s="296">
        <v>21</v>
      </c>
      <c r="R67" s="296">
        <v>20</v>
      </c>
      <c r="S67" s="296">
        <v>17</v>
      </c>
      <c r="T67" s="296">
        <v>22</v>
      </c>
      <c r="U67" s="296">
        <v>21</v>
      </c>
      <c r="V67" s="296">
        <v>17</v>
      </c>
      <c r="W67" s="296">
        <v>38</v>
      </c>
      <c r="X67" s="296">
        <v>39</v>
      </c>
      <c r="Y67" s="296">
        <v>40</v>
      </c>
      <c r="Z67" s="296">
        <v>39</v>
      </c>
      <c r="AA67" s="296">
        <v>41</v>
      </c>
      <c r="AB67" s="296">
        <v>51</v>
      </c>
      <c r="AC67" s="296">
        <v>26</v>
      </c>
      <c r="AD67" s="296">
        <v>20</v>
      </c>
      <c r="AE67" s="296">
        <v>15</v>
      </c>
      <c r="AF67" s="296">
        <v>5</v>
      </c>
      <c r="AG67" s="296">
        <v>6</v>
      </c>
      <c r="AH67" s="296">
        <v>6</v>
      </c>
      <c r="AI67" s="296">
        <v>7</v>
      </c>
      <c r="AJ67" s="296">
        <v>6</v>
      </c>
      <c r="AK67" s="296">
        <v>3</v>
      </c>
      <c r="AL67" s="296">
        <v>2</v>
      </c>
      <c r="AM67" s="296">
        <v>5</v>
      </c>
      <c r="AN67" s="296">
        <v>1</v>
      </c>
      <c r="AO67" s="296">
        <v>1</v>
      </c>
      <c r="AP67" s="296" t="s">
        <v>18</v>
      </c>
      <c r="AQ67" s="296">
        <v>3</v>
      </c>
      <c r="AR67" s="296">
        <v>4</v>
      </c>
      <c r="AS67" s="296">
        <v>3</v>
      </c>
      <c r="AT67" s="296">
        <v>6</v>
      </c>
      <c r="AU67" s="296">
        <v>10</v>
      </c>
      <c r="AV67" s="296">
        <v>10</v>
      </c>
      <c r="AW67" s="296">
        <v>3</v>
      </c>
      <c r="AX67" s="296">
        <v>10</v>
      </c>
      <c r="AY67" s="296">
        <v>14</v>
      </c>
      <c r="AZ67" s="296">
        <v>18</v>
      </c>
      <c r="BA67" s="296">
        <v>10</v>
      </c>
      <c r="BB67" s="296">
        <v>4</v>
      </c>
      <c r="BC67" s="296">
        <v>8</v>
      </c>
      <c r="BD67" s="296">
        <v>3</v>
      </c>
      <c r="BE67" s="296">
        <v>2</v>
      </c>
      <c r="BF67" s="296">
        <v>2</v>
      </c>
      <c r="BG67" s="296">
        <v>2</v>
      </c>
      <c r="BH67" s="296" t="s">
        <v>18</v>
      </c>
      <c r="BI67" s="296" t="s">
        <v>18</v>
      </c>
      <c r="BJ67" s="296">
        <v>1</v>
      </c>
      <c r="BK67" s="296">
        <v>1</v>
      </c>
      <c r="BL67" s="296" t="s">
        <v>18</v>
      </c>
      <c r="BM67" s="296" t="s">
        <v>18</v>
      </c>
      <c r="BN67" s="296">
        <v>2</v>
      </c>
      <c r="BO67" s="296" t="s">
        <v>18</v>
      </c>
      <c r="BP67" s="296">
        <v>2</v>
      </c>
      <c r="BQ67" s="296">
        <v>2</v>
      </c>
      <c r="BR67" s="296">
        <v>2</v>
      </c>
      <c r="BS67" s="296">
        <v>2</v>
      </c>
      <c r="BT67" s="296" t="s">
        <v>18</v>
      </c>
      <c r="BU67" s="296" t="s">
        <v>18</v>
      </c>
      <c r="BV67" s="296" t="s">
        <v>18</v>
      </c>
      <c r="BW67" s="296" t="s">
        <v>18</v>
      </c>
    </row>
    <row r="68" spans="1:75" x14ac:dyDescent="0.25">
      <c r="A68" t="s">
        <v>64</v>
      </c>
      <c r="B68" s="296">
        <v>28</v>
      </c>
      <c r="C68" s="296">
        <v>35</v>
      </c>
      <c r="D68" s="296">
        <v>22</v>
      </c>
      <c r="E68" s="296">
        <v>22</v>
      </c>
      <c r="F68" s="296">
        <v>16</v>
      </c>
      <c r="G68" s="296">
        <v>18</v>
      </c>
      <c r="H68" s="296">
        <v>25</v>
      </c>
      <c r="I68" s="296">
        <v>27</v>
      </c>
      <c r="J68" s="296">
        <v>31</v>
      </c>
      <c r="K68" s="296">
        <v>25</v>
      </c>
      <c r="L68" s="296">
        <v>28</v>
      </c>
      <c r="M68" s="296">
        <v>18</v>
      </c>
      <c r="N68" s="296">
        <v>40</v>
      </c>
      <c r="O68" s="296">
        <v>47</v>
      </c>
      <c r="P68" s="296">
        <v>45</v>
      </c>
      <c r="Q68" s="296">
        <v>36</v>
      </c>
      <c r="R68" s="296">
        <v>31</v>
      </c>
      <c r="S68" s="296">
        <v>28</v>
      </c>
      <c r="T68" s="296">
        <v>22</v>
      </c>
      <c r="U68" s="296">
        <v>9</v>
      </c>
      <c r="V68" s="296">
        <v>8</v>
      </c>
      <c r="W68" s="296">
        <v>8</v>
      </c>
      <c r="X68" s="296">
        <v>10</v>
      </c>
      <c r="Y68" s="296">
        <v>8</v>
      </c>
      <c r="Z68" s="296">
        <v>13</v>
      </c>
      <c r="AA68" s="296">
        <v>8</v>
      </c>
      <c r="AB68" s="296">
        <v>5</v>
      </c>
      <c r="AC68" s="296">
        <v>14</v>
      </c>
      <c r="AD68" s="296">
        <v>9</v>
      </c>
      <c r="AE68" s="296">
        <v>7</v>
      </c>
      <c r="AF68" s="296">
        <v>7</v>
      </c>
      <c r="AG68" s="296">
        <v>4</v>
      </c>
      <c r="AH68" s="296">
        <v>5</v>
      </c>
      <c r="AI68" s="296">
        <v>2</v>
      </c>
      <c r="AJ68" s="296">
        <v>10</v>
      </c>
      <c r="AK68" s="296">
        <v>12</v>
      </c>
      <c r="AL68" s="296">
        <v>29</v>
      </c>
      <c r="AM68" s="296">
        <v>36</v>
      </c>
      <c r="AN68" s="296">
        <v>48</v>
      </c>
      <c r="AO68" s="296">
        <v>27</v>
      </c>
      <c r="AP68" s="296">
        <v>23</v>
      </c>
      <c r="AQ68" s="296">
        <v>28</v>
      </c>
      <c r="AR68" s="296">
        <v>24</v>
      </c>
      <c r="AS68" s="296">
        <v>44</v>
      </c>
      <c r="AT68" s="296">
        <v>50</v>
      </c>
      <c r="AU68" s="296">
        <v>42</v>
      </c>
      <c r="AV68" s="296">
        <v>43</v>
      </c>
      <c r="AW68" s="296">
        <v>52</v>
      </c>
      <c r="AX68" s="296">
        <v>41</v>
      </c>
      <c r="AY68" s="296">
        <v>69</v>
      </c>
      <c r="AZ68" s="296">
        <v>52</v>
      </c>
      <c r="BA68" s="296">
        <v>51</v>
      </c>
      <c r="BB68" s="296">
        <v>31</v>
      </c>
      <c r="BC68" s="296">
        <v>46</v>
      </c>
      <c r="BD68" s="296">
        <v>22</v>
      </c>
      <c r="BE68" s="296">
        <v>31</v>
      </c>
      <c r="BF68" s="296">
        <v>27</v>
      </c>
      <c r="BG68" s="296">
        <v>29</v>
      </c>
      <c r="BH68" s="296">
        <v>33</v>
      </c>
      <c r="BI68" s="296">
        <v>30</v>
      </c>
      <c r="BJ68" s="296">
        <v>35</v>
      </c>
      <c r="BK68" s="296">
        <v>38</v>
      </c>
      <c r="BL68" s="296">
        <v>28</v>
      </c>
      <c r="BM68" s="296">
        <v>26</v>
      </c>
      <c r="BN68" s="296">
        <v>21</v>
      </c>
      <c r="BO68" s="296">
        <v>11</v>
      </c>
      <c r="BP68" s="296">
        <v>9</v>
      </c>
      <c r="BQ68" s="296">
        <v>13</v>
      </c>
      <c r="BR68" s="296">
        <v>14</v>
      </c>
      <c r="BS68" s="296">
        <v>10</v>
      </c>
      <c r="BT68" s="296">
        <v>13</v>
      </c>
      <c r="BU68" s="296">
        <v>8</v>
      </c>
      <c r="BV68" s="296">
        <v>10</v>
      </c>
      <c r="BW68" s="296">
        <v>5</v>
      </c>
    </row>
    <row r="69" spans="1:75" x14ac:dyDescent="0.25">
      <c r="A69" t="s">
        <v>65</v>
      </c>
      <c r="B69" s="296">
        <v>134</v>
      </c>
      <c r="C69" s="296">
        <v>207</v>
      </c>
      <c r="D69" s="296">
        <v>311</v>
      </c>
      <c r="E69" s="296">
        <v>297</v>
      </c>
      <c r="F69" s="296">
        <v>271</v>
      </c>
      <c r="G69" s="296">
        <v>326</v>
      </c>
      <c r="H69" s="296">
        <v>357</v>
      </c>
      <c r="I69" s="296">
        <v>318</v>
      </c>
      <c r="J69" s="296">
        <v>318</v>
      </c>
      <c r="K69" s="296">
        <v>289</v>
      </c>
      <c r="L69" s="296">
        <v>249</v>
      </c>
      <c r="M69" s="296">
        <v>257</v>
      </c>
      <c r="N69" s="296">
        <v>227</v>
      </c>
      <c r="O69" s="296">
        <v>208</v>
      </c>
      <c r="P69" s="296">
        <v>227</v>
      </c>
      <c r="Q69" s="296">
        <v>216</v>
      </c>
      <c r="R69" s="296">
        <v>242</v>
      </c>
      <c r="S69" s="296">
        <v>276</v>
      </c>
      <c r="T69" s="296">
        <v>248</v>
      </c>
      <c r="U69" s="296">
        <v>208</v>
      </c>
      <c r="V69" s="296">
        <v>195</v>
      </c>
      <c r="W69" s="296">
        <v>177</v>
      </c>
      <c r="X69" s="296">
        <v>163</v>
      </c>
      <c r="Y69" s="296">
        <v>130</v>
      </c>
      <c r="Z69" s="296">
        <v>182</v>
      </c>
      <c r="AA69" s="296">
        <v>231</v>
      </c>
      <c r="AB69" s="296">
        <v>194</v>
      </c>
      <c r="AC69" s="296">
        <v>141</v>
      </c>
      <c r="AD69" s="296">
        <v>155</v>
      </c>
      <c r="AE69" s="296">
        <v>168</v>
      </c>
      <c r="AF69" s="296">
        <v>156</v>
      </c>
      <c r="AG69" s="296">
        <v>172</v>
      </c>
      <c r="AH69" s="296">
        <v>198</v>
      </c>
      <c r="AI69" s="296">
        <v>206</v>
      </c>
      <c r="AJ69" s="296">
        <v>207</v>
      </c>
      <c r="AK69" s="296">
        <v>186</v>
      </c>
      <c r="AL69" s="296">
        <v>207</v>
      </c>
      <c r="AM69" s="296">
        <v>210</v>
      </c>
      <c r="AN69" s="296">
        <v>226</v>
      </c>
      <c r="AO69" s="296">
        <v>205</v>
      </c>
      <c r="AP69" s="296">
        <v>179</v>
      </c>
      <c r="AQ69" s="296">
        <v>204</v>
      </c>
      <c r="AR69" s="296">
        <v>165</v>
      </c>
      <c r="AS69" s="296">
        <v>160</v>
      </c>
      <c r="AT69" s="296">
        <v>133</v>
      </c>
      <c r="AU69" s="296">
        <v>138</v>
      </c>
      <c r="AV69" s="296">
        <v>166</v>
      </c>
      <c r="AW69" s="296">
        <v>134</v>
      </c>
      <c r="AX69" s="296">
        <v>137</v>
      </c>
      <c r="AY69" s="296">
        <v>138</v>
      </c>
      <c r="AZ69" s="296">
        <v>174</v>
      </c>
      <c r="BA69" s="296">
        <v>155</v>
      </c>
      <c r="BB69" s="296">
        <v>163</v>
      </c>
      <c r="BC69" s="296">
        <v>170</v>
      </c>
      <c r="BD69" s="296">
        <v>166</v>
      </c>
      <c r="BE69" s="296">
        <v>173</v>
      </c>
      <c r="BF69" s="296">
        <v>147</v>
      </c>
      <c r="BG69" s="296">
        <v>124</v>
      </c>
      <c r="BH69" s="296">
        <v>170</v>
      </c>
      <c r="BI69" s="296">
        <v>162</v>
      </c>
      <c r="BJ69" s="296">
        <v>189</v>
      </c>
      <c r="BK69" s="296">
        <v>175</v>
      </c>
      <c r="BL69" s="296">
        <v>184</v>
      </c>
      <c r="BM69" s="296">
        <v>167</v>
      </c>
      <c r="BN69" s="296">
        <v>165</v>
      </c>
      <c r="BO69" s="296">
        <v>180</v>
      </c>
      <c r="BP69" s="296">
        <v>168</v>
      </c>
      <c r="BQ69" s="296">
        <v>136</v>
      </c>
      <c r="BR69" s="296">
        <v>95</v>
      </c>
      <c r="BS69" s="296">
        <v>84</v>
      </c>
      <c r="BT69" s="296">
        <v>112</v>
      </c>
      <c r="BU69" s="296">
        <v>136</v>
      </c>
      <c r="BV69" s="296">
        <v>131</v>
      </c>
      <c r="BW69" s="296">
        <v>177</v>
      </c>
    </row>
    <row r="70" spans="1:75" x14ac:dyDescent="0.25">
      <c r="A70" t="s">
        <v>66</v>
      </c>
      <c r="B70" s="296">
        <v>144</v>
      </c>
      <c r="C70" s="296">
        <v>176</v>
      </c>
      <c r="D70" s="296">
        <v>246</v>
      </c>
      <c r="E70" s="296">
        <v>341</v>
      </c>
      <c r="F70" s="296">
        <v>427</v>
      </c>
      <c r="G70" s="296">
        <v>461</v>
      </c>
      <c r="H70" s="296">
        <v>430</v>
      </c>
      <c r="I70" s="296">
        <v>385</v>
      </c>
      <c r="J70" s="296">
        <v>312</v>
      </c>
      <c r="K70" s="296">
        <v>238</v>
      </c>
      <c r="L70" s="296">
        <v>219</v>
      </c>
      <c r="M70" s="296">
        <v>226</v>
      </c>
      <c r="N70" s="296">
        <v>268</v>
      </c>
      <c r="O70" s="296">
        <v>279</v>
      </c>
      <c r="P70" s="296">
        <v>295</v>
      </c>
      <c r="Q70" s="296">
        <v>306</v>
      </c>
      <c r="R70" s="296">
        <v>292</v>
      </c>
      <c r="S70" s="296">
        <v>325</v>
      </c>
      <c r="T70" s="296">
        <v>264</v>
      </c>
      <c r="U70" s="296">
        <v>231</v>
      </c>
      <c r="V70" s="296">
        <v>264</v>
      </c>
      <c r="W70" s="296">
        <v>268</v>
      </c>
      <c r="X70" s="296">
        <v>227</v>
      </c>
      <c r="Y70" s="296">
        <v>230</v>
      </c>
      <c r="Z70" s="296">
        <v>263</v>
      </c>
      <c r="AA70" s="296">
        <v>347</v>
      </c>
      <c r="AB70" s="296">
        <v>301</v>
      </c>
      <c r="AC70" s="296">
        <v>293</v>
      </c>
      <c r="AD70" s="296">
        <v>267</v>
      </c>
      <c r="AE70" s="296">
        <v>245</v>
      </c>
      <c r="AF70" s="296">
        <v>270</v>
      </c>
      <c r="AG70" s="296">
        <v>257</v>
      </c>
      <c r="AH70" s="296">
        <v>296</v>
      </c>
      <c r="AI70" s="296">
        <v>320</v>
      </c>
      <c r="AJ70" s="296">
        <v>324</v>
      </c>
      <c r="AK70" s="296">
        <v>302</v>
      </c>
      <c r="AL70" s="296">
        <v>291</v>
      </c>
      <c r="AM70" s="296">
        <v>276</v>
      </c>
      <c r="AN70" s="296">
        <v>324</v>
      </c>
      <c r="AO70" s="296">
        <v>343</v>
      </c>
      <c r="AP70" s="296">
        <v>371</v>
      </c>
      <c r="AQ70" s="296">
        <v>327</v>
      </c>
      <c r="AR70" s="296">
        <v>401</v>
      </c>
      <c r="AS70" s="296">
        <v>367</v>
      </c>
      <c r="AT70" s="296">
        <v>343</v>
      </c>
      <c r="AU70" s="296">
        <v>328</v>
      </c>
      <c r="AV70" s="296">
        <v>357</v>
      </c>
      <c r="AW70" s="296">
        <v>351</v>
      </c>
      <c r="AX70" s="296">
        <v>379</v>
      </c>
      <c r="AY70" s="296">
        <v>402</v>
      </c>
      <c r="AZ70" s="296">
        <v>355</v>
      </c>
      <c r="BA70" s="296">
        <v>361</v>
      </c>
      <c r="BB70" s="296">
        <v>256</v>
      </c>
      <c r="BC70" s="296">
        <v>212</v>
      </c>
      <c r="BD70" s="296">
        <v>219</v>
      </c>
      <c r="BE70" s="296">
        <v>256</v>
      </c>
      <c r="BF70" s="296">
        <v>272</v>
      </c>
      <c r="BG70" s="296">
        <v>278</v>
      </c>
      <c r="BH70" s="296">
        <v>281</v>
      </c>
      <c r="BI70" s="296">
        <v>316</v>
      </c>
      <c r="BJ70" s="296">
        <v>343</v>
      </c>
      <c r="BK70" s="296">
        <v>386</v>
      </c>
      <c r="BL70" s="296">
        <v>412</v>
      </c>
      <c r="BM70" s="296">
        <v>352</v>
      </c>
      <c r="BN70" s="296">
        <v>341</v>
      </c>
      <c r="BO70" s="296">
        <v>327</v>
      </c>
      <c r="BP70" s="296">
        <v>301</v>
      </c>
      <c r="BQ70" s="296">
        <v>270</v>
      </c>
      <c r="BR70" s="296">
        <v>264</v>
      </c>
      <c r="BS70" s="296">
        <v>261</v>
      </c>
      <c r="BT70" s="296">
        <v>252</v>
      </c>
      <c r="BU70" s="296">
        <v>229</v>
      </c>
      <c r="BV70" s="296">
        <v>255</v>
      </c>
      <c r="BW70" s="296">
        <v>256</v>
      </c>
    </row>
    <row r="71" spans="1:75" x14ac:dyDescent="0.25">
      <c r="A71" t="s">
        <v>67</v>
      </c>
      <c r="B71" s="296">
        <v>74</v>
      </c>
      <c r="C71" s="296">
        <v>70</v>
      </c>
      <c r="D71" s="296">
        <v>60</v>
      </c>
      <c r="E71" s="296">
        <v>62</v>
      </c>
      <c r="F71" s="296">
        <v>65</v>
      </c>
      <c r="G71" s="296">
        <v>69</v>
      </c>
      <c r="H71" s="296">
        <v>66</v>
      </c>
      <c r="I71" s="296">
        <v>64</v>
      </c>
      <c r="J71" s="296">
        <v>63</v>
      </c>
      <c r="K71" s="296">
        <v>99</v>
      </c>
      <c r="L71" s="296">
        <v>103</v>
      </c>
      <c r="M71" s="296">
        <v>85</v>
      </c>
      <c r="N71" s="296">
        <v>53</v>
      </c>
      <c r="O71" s="296">
        <v>33</v>
      </c>
      <c r="P71" s="296">
        <v>30</v>
      </c>
      <c r="Q71" s="296">
        <v>38</v>
      </c>
      <c r="R71" s="296">
        <v>39</v>
      </c>
      <c r="S71" s="296">
        <v>35</v>
      </c>
      <c r="T71" s="296">
        <v>43</v>
      </c>
      <c r="U71" s="296">
        <v>57</v>
      </c>
      <c r="V71" s="296">
        <v>50</v>
      </c>
      <c r="W71" s="296">
        <v>40</v>
      </c>
      <c r="X71" s="296">
        <v>46</v>
      </c>
      <c r="Y71" s="296">
        <v>49</v>
      </c>
      <c r="Z71" s="296">
        <v>49</v>
      </c>
      <c r="AA71" s="296">
        <v>30</v>
      </c>
      <c r="AB71" s="296">
        <v>16</v>
      </c>
      <c r="AC71" s="296">
        <v>26</v>
      </c>
      <c r="AD71" s="296">
        <v>32</v>
      </c>
      <c r="AE71" s="296">
        <v>36</v>
      </c>
      <c r="AF71" s="296">
        <v>35</v>
      </c>
      <c r="AG71" s="296">
        <v>26</v>
      </c>
      <c r="AH71" s="296">
        <v>35</v>
      </c>
      <c r="AI71" s="296">
        <v>40</v>
      </c>
      <c r="AJ71" s="296">
        <v>30</v>
      </c>
      <c r="AK71" s="296">
        <v>29</v>
      </c>
      <c r="AL71" s="296">
        <v>26</v>
      </c>
      <c r="AM71" s="296">
        <v>26</v>
      </c>
      <c r="AN71" s="296">
        <v>24</v>
      </c>
      <c r="AO71" s="296">
        <v>20</v>
      </c>
      <c r="AP71" s="296">
        <v>20</v>
      </c>
      <c r="AQ71" s="296">
        <v>19</v>
      </c>
      <c r="AR71" s="296">
        <v>13</v>
      </c>
      <c r="AS71" s="296">
        <v>10</v>
      </c>
      <c r="AT71" s="296">
        <v>16</v>
      </c>
      <c r="AU71" s="296">
        <v>23</v>
      </c>
      <c r="AV71" s="296">
        <v>22</v>
      </c>
      <c r="AW71" s="296">
        <v>12</v>
      </c>
      <c r="AX71" s="296">
        <v>14</v>
      </c>
      <c r="AY71" s="296">
        <v>14</v>
      </c>
      <c r="AZ71" s="296">
        <v>10</v>
      </c>
      <c r="BA71" s="296">
        <v>16</v>
      </c>
      <c r="BB71" s="296">
        <v>24</v>
      </c>
      <c r="BC71" s="296">
        <v>17</v>
      </c>
      <c r="BD71" s="296">
        <v>17</v>
      </c>
      <c r="BE71" s="296">
        <v>16</v>
      </c>
      <c r="BF71" s="296">
        <v>29</v>
      </c>
      <c r="BG71" s="296">
        <v>23</v>
      </c>
      <c r="BH71" s="296">
        <v>17</v>
      </c>
      <c r="BI71" s="296">
        <v>19</v>
      </c>
      <c r="BJ71" s="296">
        <v>19</v>
      </c>
      <c r="BK71" s="296">
        <v>23</v>
      </c>
      <c r="BL71" s="296">
        <v>12</v>
      </c>
      <c r="BM71" s="296">
        <v>11</v>
      </c>
      <c r="BN71" s="296">
        <v>7</v>
      </c>
      <c r="BO71" s="296">
        <v>13</v>
      </c>
      <c r="BP71" s="296">
        <v>13</v>
      </c>
      <c r="BQ71" s="296">
        <v>14</v>
      </c>
      <c r="BR71" s="296">
        <v>27</v>
      </c>
      <c r="BS71" s="296">
        <v>27</v>
      </c>
      <c r="BT71" s="296">
        <v>17</v>
      </c>
      <c r="BU71" s="296">
        <v>5</v>
      </c>
      <c r="BV71" s="296">
        <v>7</v>
      </c>
      <c r="BW71" s="296">
        <v>6</v>
      </c>
    </row>
    <row r="72" spans="1:75" x14ac:dyDescent="0.25">
      <c r="A72" t="s">
        <v>68</v>
      </c>
      <c r="B72" s="296">
        <v>12</v>
      </c>
      <c r="C72" s="296">
        <v>4</v>
      </c>
      <c r="D72" s="296">
        <v>4</v>
      </c>
      <c r="E72" s="296" t="s">
        <v>18</v>
      </c>
      <c r="F72" s="296">
        <v>2</v>
      </c>
      <c r="G72" s="296">
        <v>7</v>
      </c>
      <c r="H72" s="296">
        <v>6</v>
      </c>
      <c r="I72" s="296">
        <v>4</v>
      </c>
      <c r="J72" s="296">
        <v>3</v>
      </c>
      <c r="K72" s="296">
        <v>3</v>
      </c>
      <c r="L72" s="296">
        <v>8</v>
      </c>
      <c r="M72" s="296">
        <v>5</v>
      </c>
      <c r="N72" s="296">
        <v>4</v>
      </c>
      <c r="O72" s="296">
        <v>19</v>
      </c>
      <c r="P72" s="296">
        <v>23</v>
      </c>
      <c r="Q72" s="296">
        <v>35</v>
      </c>
      <c r="R72" s="296">
        <v>38</v>
      </c>
      <c r="S72" s="296">
        <v>39</v>
      </c>
      <c r="T72" s="296">
        <v>27</v>
      </c>
      <c r="U72" s="296">
        <v>17</v>
      </c>
      <c r="V72" s="296">
        <v>15</v>
      </c>
      <c r="W72" s="296">
        <v>13</v>
      </c>
      <c r="X72" s="296">
        <v>18</v>
      </c>
      <c r="Y72" s="296">
        <v>10</v>
      </c>
      <c r="Z72" s="296">
        <v>13</v>
      </c>
      <c r="AA72" s="296">
        <v>29</v>
      </c>
      <c r="AB72" s="296">
        <v>30</v>
      </c>
      <c r="AC72" s="296">
        <v>30</v>
      </c>
      <c r="AD72" s="296">
        <v>31</v>
      </c>
      <c r="AE72" s="296">
        <v>29</v>
      </c>
      <c r="AF72" s="296">
        <v>29</v>
      </c>
      <c r="AG72" s="296">
        <v>23</v>
      </c>
      <c r="AH72" s="296">
        <v>22</v>
      </c>
      <c r="AI72" s="296">
        <v>19</v>
      </c>
      <c r="AJ72" s="296">
        <v>17</v>
      </c>
      <c r="AK72" s="296">
        <v>8</v>
      </c>
      <c r="AL72" s="296">
        <v>3</v>
      </c>
      <c r="AM72" s="296">
        <v>4</v>
      </c>
      <c r="AN72" s="296">
        <v>4</v>
      </c>
      <c r="AO72" s="296">
        <v>1</v>
      </c>
      <c r="AP72" s="296" t="s">
        <v>18</v>
      </c>
      <c r="AQ72" s="296">
        <v>1</v>
      </c>
      <c r="AR72" s="296">
        <v>2</v>
      </c>
      <c r="AS72" s="296">
        <v>12</v>
      </c>
      <c r="AT72" s="296">
        <v>13</v>
      </c>
      <c r="AU72" s="296">
        <v>21</v>
      </c>
      <c r="AV72" s="296">
        <v>26</v>
      </c>
      <c r="AW72" s="296">
        <v>22</v>
      </c>
      <c r="AX72" s="296">
        <v>17</v>
      </c>
      <c r="AY72" s="296">
        <v>10</v>
      </c>
      <c r="AZ72" s="296">
        <v>1</v>
      </c>
      <c r="BA72" s="296">
        <v>10</v>
      </c>
      <c r="BB72" s="296">
        <v>19</v>
      </c>
      <c r="BC72" s="296">
        <v>14</v>
      </c>
      <c r="BD72" s="296">
        <v>9</v>
      </c>
      <c r="BE72" s="296">
        <v>7</v>
      </c>
      <c r="BF72" s="296">
        <v>12</v>
      </c>
      <c r="BG72" s="296">
        <v>7</v>
      </c>
      <c r="BH72" s="296">
        <v>7</v>
      </c>
      <c r="BI72" s="296">
        <v>3</v>
      </c>
      <c r="BJ72" s="296">
        <v>3</v>
      </c>
      <c r="BK72" s="296">
        <v>3</v>
      </c>
      <c r="BL72" s="296">
        <v>3</v>
      </c>
      <c r="BM72" s="296">
        <v>4</v>
      </c>
      <c r="BN72" s="296">
        <v>6</v>
      </c>
      <c r="BO72" s="296">
        <v>6</v>
      </c>
      <c r="BP72" s="296">
        <v>7</v>
      </c>
      <c r="BQ72" s="296">
        <v>4</v>
      </c>
      <c r="BR72" s="296">
        <v>8</v>
      </c>
      <c r="BS72" s="296">
        <v>11</v>
      </c>
      <c r="BT72" s="296">
        <v>4</v>
      </c>
      <c r="BU72" s="296">
        <v>3</v>
      </c>
      <c r="BV72" s="296">
        <v>2</v>
      </c>
      <c r="BW72" s="296">
        <v>3</v>
      </c>
    </row>
    <row r="73" spans="1:75" x14ac:dyDescent="0.25">
      <c r="A73" t="s">
        <v>69</v>
      </c>
      <c r="B73" s="296">
        <v>1</v>
      </c>
      <c r="C73" s="296">
        <v>6</v>
      </c>
      <c r="D73" s="296">
        <v>14</v>
      </c>
      <c r="E73" s="296">
        <v>11</v>
      </c>
      <c r="F73" s="296">
        <v>11</v>
      </c>
      <c r="G73" s="296">
        <v>9</v>
      </c>
      <c r="H73" s="296">
        <v>2</v>
      </c>
      <c r="I73" s="296">
        <v>6</v>
      </c>
      <c r="J73" s="296">
        <v>6</v>
      </c>
      <c r="K73" s="296">
        <v>5</v>
      </c>
      <c r="L73" s="296">
        <v>9</v>
      </c>
      <c r="M73" s="296">
        <v>19</v>
      </c>
      <c r="N73" s="296">
        <v>15</v>
      </c>
      <c r="O73" s="296">
        <v>13</v>
      </c>
      <c r="P73" s="296">
        <v>13</v>
      </c>
      <c r="Q73" s="296">
        <v>10</v>
      </c>
      <c r="R73" s="296">
        <v>16</v>
      </c>
      <c r="S73" s="296">
        <v>4</v>
      </c>
      <c r="T73" s="296">
        <v>4</v>
      </c>
      <c r="U73" s="296">
        <v>1</v>
      </c>
      <c r="V73" s="296">
        <v>1</v>
      </c>
      <c r="W73" s="296" t="s">
        <v>18</v>
      </c>
      <c r="X73" s="296">
        <v>3</v>
      </c>
      <c r="Y73" s="296" t="s">
        <v>18</v>
      </c>
      <c r="Z73" s="296" t="s">
        <v>18</v>
      </c>
      <c r="AA73" s="296" t="s">
        <v>18</v>
      </c>
      <c r="AB73" s="296">
        <v>1</v>
      </c>
      <c r="AC73" s="296">
        <v>6</v>
      </c>
      <c r="AD73" s="296" t="s">
        <v>18</v>
      </c>
      <c r="AE73" s="296">
        <v>2</v>
      </c>
      <c r="AF73" s="296">
        <v>6</v>
      </c>
      <c r="AG73" s="296">
        <v>5</v>
      </c>
      <c r="AH73" s="296">
        <v>4</v>
      </c>
      <c r="AI73" s="296">
        <v>5</v>
      </c>
      <c r="AJ73" s="296">
        <v>13</v>
      </c>
      <c r="AK73" s="296">
        <v>10</v>
      </c>
      <c r="AL73" s="296">
        <v>5</v>
      </c>
      <c r="AM73" s="296">
        <v>4</v>
      </c>
      <c r="AN73" s="296">
        <v>2</v>
      </c>
      <c r="AO73" s="296">
        <v>5</v>
      </c>
      <c r="AP73" s="296">
        <v>7</v>
      </c>
      <c r="AQ73" s="296">
        <v>3</v>
      </c>
      <c r="AR73" s="296">
        <v>4</v>
      </c>
      <c r="AS73" s="296">
        <v>7</v>
      </c>
      <c r="AT73" s="296">
        <v>2</v>
      </c>
      <c r="AU73" s="296">
        <v>6</v>
      </c>
      <c r="AV73" s="296">
        <v>5</v>
      </c>
      <c r="AW73" s="296">
        <v>8</v>
      </c>
      <c r="AX73" s="296">
        <v>10</v>
      </c>
      <c r="AY73" s="296">
        <v>6</v>
      </c>
      <c r="AZ73" s="296">
        <v>1</v>
      </c>
      <c r="BA73" s="296" t="s">
        <v>18</v>
      </c>
      <c r="BB73" s="296" t="s">
        <v>18</v>
      </c>
      <c r="BC73" s="296">
        <v>3</v>
      </c>
      <c r="BD73" s="296">
        <v>5</v>
      </c>
      <c r="BE73" s="296">
        <v>2</v>
      </c>
      <c r="BF73" s="296">
        <v>1</v>
      </c>
      <c r="BG73" s="296" t="s">
        <v>18</v>
      </c>
      <c r="BH73" s="296">
        <v>2</v>
      </c>
      <c r="BI73" s="296">
        <v>2</v>
      </c>
      <c r="BJ73" s="296">
        <v>1</v>
      </c>
      <c r="BK73" s="296">
        <v>4</v>
      </c>
      <c r="BL73" s="296">
        <v>16</v>
      </c>
      <c r="BM73" s="296">
        <v>1</v>
      </c>
      <c r="BN73" s="296">
        <v>3</v>
      </c>
      <c r="BO73" s="296" t="s">
        <v>18</v>
      </c>
      <c r="BP73" s="296">
        <v>2</v>
      </c>
      <c r="BQ73" s="296">
        <v>3</v>
      </c>
      <c r="BR73" s="296">
        <v>1</v>
      </c>
      <c r="BS73" s="296">
        <v>1</v>
      </c>
      <c r="BT73" s="296">
        <v>5</v>
      </c>
      <c r="BU73" s="296">
        <v>4</v>
      </c>
      <c r="BV73" s="296">
        <v>2</v>
      </c>
      <c r="BW73" s="296">
        <v>2</v>
      </c>
    </row>
    <row r="74" spans="1:75" x14ac:dyDescent="0.25">
      <c r="A74" t="s">
        <v>70</v>
      </c>
      <c r="B74" s="296">
        <v>82</v>
      </c>
      <c r="C74" s="296">
        <v>103</v>
      </c>
      <c r="D74" s="296">
        <v>48</v>
      </c>
      <c r="E74" s="296">
        <v>55</v>
      </c>
      <c r="F74" s="296">
        <v>68</v>
      </c>
      <c r="G74" s="296">
        <v>71</v>
      </c>
      <c r="H74" s="296">
        <v>114</v>
      </c>
      <c r="I74" s="296">
        <v>104</v>
      </c>
      <c r="J74" s="296">
        <v>162</v>
      </c>
      <c r="K74" s="296">
        <v>252</v>
      </c>
      <c r="L74" s="296">
        <v>254</v>
      </c>
      <c r="M74" s="296">
        <v>217</v>
      </c>
      <c r="N74" s="296">
        <v>212</v>
      </c>
      <c r="O74" s="296">
        <v>218</v>
      </c>
      <c r="P74" s="296">
        <v>240</v>
      </c>
      <c r="Q74" s="296">
        <v>231</v>
      </c>
      <c r="R74" s="296">
        <v>188</v>
      </c>
      <c r="S74" s="296">
        <v>208</v>
      </c>
      <c r="T74" s="296">
        <v>239</v>
      </c>
      <c r="U74" s="296">
        <v>176</v>
      </c>
      <c r="V74" s="296">
        <v>182</v>
      </c>
      <c r="W74" s="296">
        <v>193</v>
      </c>
      <c r="X74" s="296">
        <v>196</v>
      </c>
      <c r="Y74" s="296">
        <v>136</v>
      </c>
      <c r="Z74" s="296">
        <v>198</v>
      </c>
      <c r="AA74" s="296">
        <v>169</v>
      </c>
      <c r="AB74" s="296">
        <v>179</v>
      </c>
      <c r="AC74" s="296">
        <v>225</v>
      </c>
      <c r="AD74" s="296">
        <v>189</v>
      </c>
      <c r="AE74" s="296">
        <v>169</v>
      </c>
      <c r="AF74" s="296">
        <v>109</v>
      </c>
      <c r="AG74" s="296">
        <v>126</v>
      </c>
      <c r="AH74" s="296">
        <v>131</v>
      </c>
      <c r="AI74" s="296">
        <v>147</v>
      </c>
      <c r="AJ74" s="296">
        <v>149</v>
      </c>
      <c r="AK74" s="296">
        <v>116</v>
      </c>
      <c r="AL74" s="296">
        <v>145</v>
      </c>
      <c r="AM74" s="296">
        <v>138</v>
      </c>
      <c r="AN74" s="296">
        <v>203</v>
      </c>
      <c r="AO74" s="296">
        <v>78</v>
      </c>
      <c r="AP74" s="296">
        <v>177</v>
      </c>
      <c r="AQ74" s="296">
        <v>161</v>
      </c>
      <c r="AR74" s="296">
        <v>178</v>
      </c>
      <c r="AS74" s="296">
        <v>246</v>
      </c>
      <c r="AT74" s="296">
        <v>281</v>
      </c>
      <c r="AU74" s="296">
        <v>240</v>
      </c>
      <c r="AV74" s="296">
        <v>227</v>
      </c>
      <c r="AW74" s="296">
        <v>143</v>
      </c>
      <c r="AX74" s="296">
        <v>175</v>
      </c>
      <c r="AY74" s="296">
        <v>160</v>
      </c>
      <c r="AZ74" s="296">
        <v>145</v>
      </c>
      <c r="BA74" s="296">
        <v>131</v>
      </c>
      <c r="BB74" s="296">
        <v>161</v>
      </c>
      <c r="BC74" s="296">
        <v>116</v>
      </c>
      <c r="BD74" s="296">
        <v>140</v>
      </c>
      <c r="BE74" s="296">
        <v>125</v>
      </c>
      <c r="BF74" s="296">
        <v>73</v>
      </c>
      <c r="BG74" s="296">
        <v>87</v>
      </c>
      <c r="BH74" s="296">
        <v>91</v>
      </c>
      <c r="BI74" s="296">
        <v>93</v>
      </c>
      <c r="BJ74" s="296">
        <v>50</v>
      </c>
      <c r="BK74" s="296">
        <v>39</v>
      </c>
      <c r="BL74" s="296">
        <v>66</v>
      </c>
      <c r="BM74" s="296">
        <v>22</v>
      </c>
      <c r="BN74" s="296">
        <v>18</v>
      </c>
      <c r="BO74" s="296">
        <v>39</v>
      </c>
      <c r="BP74" s="296">
        <v>34</v>
      </c>
      <c r="BQ74" s="296">
        <v>40</v>
      </c>
      <c r="BR74" s="296">
        <v>61</v>
      </c>
      <c r="BS74" s="296">
        <v>40</v>
      </c>
      <c r="BT74" s="296">
        <v>42</v>
      </c>
      <c r="BU74" s="296">
        <v>58</v>
      </c>
      <c r="BV74" s="296">
        <v>35</v>
      </c>
      <c r="BW74" s="296">
        <v>35</v>
      </c>
    </row>
    <row r="75" spans="1:75" x14ac:dyDescent="0.25">
      <c r="A75" t="s">
        <v>71</v>
      </c>
      <c r="B75" s="296">
        <v>16</v>
      </c>
      <c r="C75" s="296">
        <v>29</v>
      </c>
      <c r="D75" s="296">
        <v>30</v>
      </c>
      <c r="E75" s="296">
        <v>27</v>
      </c>
      <c r="F75" s="296">
        <v>36</v>
      </c>
      <c r="G75" s="296">
        <v>33</v>
      </c>
      <c r="H75" s="296">
        <v>18</v>
      </c>
      <c r="I75" s="296">
        <v>10</v>
      </c>
      <c r="J75" s="296">
        <v>14</v>
      </c>
      <c r="K75" s="296">
        <v>21</v>
      </c>
      <c r="L75" s="296">
        <v>20</v>
      </c>
      <c r="M75" s="296">
        <v>23</v>
      </c>
      <c r="N75" s="296">
        <v>14</v>
      </c>
      <c r="O75" s="296">
        <v>9</v>
      </c>
      <c r="P75" s="296">
        <v>18</v>
      </c>
      <c r="Q75" s="296">
        <v>14</v>
      </c>
      <c r="R75" s="296">
        <v>16</v>
      </c>
      <c r="S75" s="296">
        <v>20</v>
      </c>
      <c r="T75" s="296">
        <v>12</v>
      </c>
      <c r="U75" s="296">
        <v>8</v>
      </c>
      <c r="V75" s="296">
        <v>10</v>
      </c>
      <c r="W75" s="296">
        <v>20</v>
      </c>
      <c r="X75" s="296">
        <v>29</v>
      </c>
      <c r="Y75" s="296">
        <v>16</v>
      </c>
      <c r="Z75" s="296">
        <v>5</v>
      </c>
      <c r="AA75" s="296">
        <v>7</v>
      </c>
      <c r="AB75" s="296">
        <v>5</v>
      </c>
      <c r="AC75" s="296">
        <v>4</v>
      </c>
      <c r="AD75" s="296">
        <v>6</v>
      </c>
      <c r="AE75" s="296">
        <v>6</v>
      </c>
      <c r="AF75" s="296">
        <v>10</v>
      </c>
      <c r="AG75" s="296">
        <v>15</v>
      </c>
      <c r="AH75" s="296">
        <v>7</v>
      </c>
      <c r="AI75" s="296">
        <v>4</v>
      </c>
      <c r="AJ75" s="296">
        <v>3</v>
      </c>
      <c r="AK75" s="296">
        <v>1</v>
      </c>
      <c r="AL75" s="296">
        <v>7</v>
      </c>
      <c r="AM75" s="296">
        <v>11</v>
      </c>
      <c r="AN75" s="296">
        <v>3</v>
      </c>
      <c r="AO75" s="296">
        <v>5</v>
      </c>
      <c r="AP75" s="296">
        <v>5</v>
      </c>
      <c r="AQ75" s="296">
        <v>1</v>
      </c>
      <c r="AR75" s="296">
        <v>1</v>
      </c>
      <c r="AS75" s="296">
        <v>8</v>
      </c>
      <c r="AT75" s="296">
        <v>5</v>
      </c>
      <c r="AU75" s="296">
        <v>3</v>
      </c>
      <c r="AV75" s="296">
        <v>3</v>
      </c>
      <c r="AW75" s="296">
        <v>2</v>
      </c>
      <c r="AX75" s="296">
        <v>2</v>
      </c>
      <c r="AY75" s="296">
        <v>1</v>
      </c>
      <c r="AZ75" s="296">
        <v>4</v>
      </c>
      <c r="BA75" s="296">
        <v>1</v>
      </c>
      <c r="BB75" s="296">
        <v>1</v>
      </c>
      <c r="BC75" s="296">
        <v>1</v>
      </c>
      <c r="BD75" s="296">
        <v>5</v>
      </c>
      <c r="BE75" s="296">
        <v>3</v>
      </c>
      <c r="BF75" s="296">
        <v>3</v>
      </c>
      <c r="BG75" s="296">
        <v>4</v>
      </c>
      <c r="BH75" s="296">
        <v>2</v>
      </c>
      <c r="BI75" s="296">
        <v>1</v>
      </c>
      <c r="BJ75" s="296" t="s">
        <v>18</v>
      </c>
      <c r="BK75" s="296" t="s">
        <v>18</v>
      </c>
      <c r="BL75" s="296" t="s">
        <v>18</v>
      </c>
      <c r="BM75" s="296" t="s">
        <v>18</v>
      </c>
      <c r="BN75" s="296" t="s">
        <v>18</v>
      </c>
      <c r="BO75" s="296" t="s">
        <v>18</v>
      </c>
      <c r="BP75" s="296" t="s">
        <v>18</v>
      </c>
      <c r="BQ75" s="296" t="s">
        <v>18</v>
      </c>
      <c r="BR75" s="296" t="s">
        <v>18</v>
      </c>
      <c r="BS75" s="296">
        <v>1</v>
      </c>
      <c r="BT75" s="296" t="s">
        <v>18</v>
      </c>
      <c r="BU75" s="296">
        <v>1</v>
      </c>
      <c r="BV75" s="296">
        <v>2</v>
      </c>
      <c r="BW75" s="296">
        <v>4</v>
      </c>
    </row>
    <row r="76" spans="1:75" x14ac:dyDescent="0.25">
      <c r="A76" t="s">
        <v>72</v>
      </c>
      <c r="B76" s="296">
        <v>31</v>
      </c>
      <c r="C76" s="296">
        <v>15</v>
      </c>
      <c r="D76" s="296">
        <v>18</v>
      </c>
      <c r="E76" s="296">
        <v>22</v>
      </c>
      <c r="F76" s="296">
        <v>25</v>
      </c>
      <c r="G76" s="296">
        <v>24</v>
      </c>
      <c r="H76" s="296">
        <v>30</v>
      </c>
      <c r="I76" s="296">
        <v>30</v>
      </c>
      <c r="J76" s="296">
        <v>31</v>
      </c>
      <c r="K76" s="296">
        <v>37</v>
      </c>
      <c r="L76" s="296">
        <v>38</v>
      </c>
      <c r="M76" s="296">
        <v>35</v>
      </c>
      <c r="N76" s="296">
        <v>34</v>
      </c>
      <c r="O76" s="296">
        <v>23</v>
      </c>
      <c r="P76" s="296">
        <v>27</v>
      </c>
      <c r="Q76" s="296">
        <v>20</v>
      </c>
      <c r="R76" s="296">
        <v>8</v>
      </c>
      <c r="S76" s="296">
        <v>27</v>
      </c>
      <c r="T76" s="296">
        <v>18</v>
      </c>
      <c r="U76" s="296">
        <v>39</v>
      </c>
      <c r="V76" s="296">
        <v>65</v>
      </c>
      <c r="W76" s="296">
        <v>74</v>
      </c>
      <c r="X76" s="296">
        <v>62</v>
      </c>
      <c r="Y76" s="296">
        <v>46</v>
      </c>
      <c r="Z76" s="296">
        <v>51</v>
      </c>
      <c r="AA76" s="296">
        <v>52</v>
      </c>
      <c r="AB76" s="296">
        <v>51</v>
      </c>
      <c r="AC76" s="296">
        <v>48</v>
      </c>
      <c r="AD76" s="296">
        <v>44</v>
      </c>
      <c r="AE76" s="296">
        <v>45</v>
      </c>
      <c r="AF76" s="296">
        <v>23</v>
      </c>
      <c r="AG76" s="296">
        <v>18</v>
      </c>
      <c r="AH76" s="296">
        <v>13</v>
      </c>
      <c r="AI76" s="296">
        <v>21</v>
      </c>
      <c r="AJ76" s="296">
        <v>29</v>
      </c>
      <c r="AK76" s="296">
        <v>19</v>
      </c>
      <c r="AL76" s="296">
        <v>28</v>
      </c>
      <c r="AM76" s="296">
        <v>29</v>
      </c>
      <c r="AN76" s="296">
        <v>28</v>
      </c>
      <c r="AO76" s="296">
        <v>29</v>
      </c>
      <c r="AP76" s="296">
        <v>36</v>
      </c>
      <c r="AQ76" s="296">
        <v>29</v>
      </c>
      <c r="AR76" s="296">
        <v>28</v>
      </c>
      <c r="AS76" s="296">
        <v>25</v>
      </c>
      <c r="AT76" s="296">
        <v>27</v>
      </c>
      <c r="AU76" s="296">
        <v>22</v>
      </c>
      <c r="AV76" s="296">
        <v>13</v>
      </c>
      <c r="AW76" s="296">
        <v>19</v>
      </c>
      <c r="AX76" s="296">
        <v>39</v>
      </c>
      <c r="AY76" s="296">
        <v>27</v>
      </c>
      <c r="AZ76" s="296">
        <v>1</v>
      </c>
      <c r="BA76" s="296">
        <v>5</v>
      </c>
      <c r="BB76" s="296">
        <v>10</v>
      </c>
      <c r="BC76" s="296">
        <v>2</v>
      </c>
      <c r="BD76" s="296">
        <v>3</v>
      </c>
      <c r="BE76" s="296">
        <v>9</v>
      </c>
      <c r="BF76" s="296">
        <v>9</v>
      </c>
      <c r="BG76" s="296">
        <v>4</v>
      </c>
      <c r="BH76" s="296">
        <v>3</v>
      </c>
      <c r="BI76" s="296" t="s">
        <v>18</v>
      </c>
      <c r="BJ76" s="296">
        <v>1</v>
      </c>
      <c r="BK76" s="296">
        <v>3</v>
      </c>
      <c r="BL76" s="296" t="s">
        <v>18</v>
      </c>
      <c r="BM76" s="296">
        <v>1</v>
      </c>
      <c r="BN76" s="296" t="s">
        <v>18</v>
      </c>
      <c r="BO76" s="296" t="s">
        <v>18</v>
      </c>
      <c r="BP76" s="296">
        <v>1</v>
      </c>
      <c r="BQ76" s="296" t="s">
        <v>18</v>
      </c>
      <c r="BR76" s="296" t="s">
        <v>18</v>
      </c>
      <c r="BS76" s="296" t="s">
        <v>18</v>
      </c>
      <c r="BT76" s="296" t="s">
        <v>18</v>
      </c>
      <c r="BU76" s="296" t="s">
        <v>18</v>
      </c>
      <c r="BV76" s="296">
        <v>3</v>
      </c>
      <c r="BW76" s="296">
        <v>10</v>
      </c>
    </row>
    <row r="77" spans="1:75" x14ac:dyDescent="0.25">
      <c r="A77" t="s">
        <v>73</v>
      </c>
      <c r="B77" s="296">
        <v>84</v>
      </c>
      <c r="C77" s="296">
        <v>71</v>
      </c>
      <c r="D77" s="296">
        <v>86</v>
      </c>
      <c r="E77" s="296">
        <v>84</v>
      </c>
      <c r="F77" s="296">
        <v>84</v>
      </c>
      <c r="G77" s="296">
        <v>79</v>
      </c>
      <c r="H77" s="296">
        <v>68</v>
      </c>
      <c r="I77" s="296">
        <v>61</v>
      </c>
      <c r="J77" s="296">
        <v>54</v>
      </c>
      <c r="K77" s="296">
        <v>65</v>
      </c>
      <c r="L77" s="296">
        <v>79</v>
      </c>
      <c r="M77" s="296">
        <v>72</v>
      </c>
      <c r="N77" s="296">
        <v>86</v>
      </c>
      <c r="O77" s="296">
        <v>68</v>
      </c>
      <c r="P77" s="296">
        <v>53</v>
      </c>
      <c r="Q77" s="296">
        <v>37</v>
      </c>
      <c r="R77" s="296">
        <v>79</v>
      </c>
      <c r="S77" s="296">
        <v>90</v>
      </c>
      <c r="T77" s="296">
        <v>96</v>
      </c>
      <c r="U77" s="296">
        <v>71</v>
      </c>
      <c r="V77" s="296">
        <v>50</v>
      </c>
      <c r="W77" s="296">
        <v>60</v>
      </c>
      <c r="X77" s="296">
        <v>48</v>
      </c>
      <c r="Y77" s="296">
        <v>53</v>
      </c>
      <c r="Z77" s="296">
        <v>68</v>
      </c>
      <c r="AA77" s="296">
        <v>50</v>
      </c>
      <c r="AB77" s="296">
        <v>49</v>
      </c>
      <c r="AC77" s="296">
        <v>56</v>
      </c>
      <c r="AD77" s="296">
        <v>68</v>
      </c>
      <c r="AE77" s="296">
        <v>71</v>
      </c>
      <c r="AF77" s="296">
        <v>60</v>
      </c>
      <c r="AG77" s="296">
        <v>54</v>
      </c>
      <c r="AH77" s="296">
        <v>58</v>
      </c>
      <c r="AI77" s="296">
        <v>62</v>
      </c>
      <c r="AJ77" s="296">
        <v>54</v>
      </c>
      <c r="AK77" s="296">
        <v>79</v>
      </c>
      <c r="AL77" s="296">
        <v>72</v>
      </c>
      <c r="AM77" s="296">
        <v>55</v>
      </c>
      <c r="AN77" s="296">
        <v>69</v>
      </c>
      <c r="AO77" s="296">
        <v>66</v>
      </c>
      <c r="AP77" s="296">
        <v>67</v>
      </c>
      <c r="AQ77" s="296">
        <v>60</v>
      </c>
      <c r="AR77" s="296">
        <v>49</v>
      </c>
      <c r="AS77" s="296">
        <v>56</v>
      </c>
      <c r="AT77" s="296">
        <v>45</v>
      </c>
      <c r="AU77" s="296">
        <v>42</v>
      </c>
      <c r="AV77" s="296">
        <v>21</v>
      </c>
      <c r="AW77" s="296">
        <v>26</v>
      </c>
      <c r="AX77" s="296">
        <v>26</v>
      </c>
      <c r="AY77" s="296">
        <v>32</v>
      </c>
      <c r="AZ77" s="296">
        <v>23</v>
      </c>
      <c r="BA77" s="296">
        <v>37</v>
      </c>
      <c r="BB77" s="296">
        <v>41</v>
      </c>
      <c r="BC77" s="296">
        <v>54</v>
      </c>
      <c r="BD77" s="296">
        <v>38</v>
      </c>
      <c r="BE77" s="296">
        <v>32</v>
      </c>
      <c r="BF77" s="296">
        <v>35</v>
      </c>
      <c r="BG77" s="296">
        <v>19</v>
      </c>
      <c r="BH77" s="296">
        <v>21</v>
      </c>
      <c r="BI77" s="296">
        <v>26</v>
      </c>
      <c r="BJ77" s="296">
        <v>22</v>
      </c>
      <c r="BK77" s="296">
        <v>20</v>
      </c>
      <c r="BL77" s="296">
        <v>17</v>
      </c>
      <c r="BM77" s="296">
        <v>13</v>
      </c>
      <c r="BN77" s="296">
        <v>5</v>
      </c>
      <c r="BO77" s="296">
        <v>4</v>
      </c>
      <c r="BP77" s="296">
        <v>22</v>
      </c>
      <c r="BQ77" s="296">
        <v>11</v>
      </c>
      <c r="BR77" s="296">
        <v>7</v>
      </c>
      <c r="BS77" s="296">
        <v>11</v>
      </c>
      <c r="BT77" s="296">
        <v>10</v>
      </c>
      <c r="BU77" s="296">
        <v>18</v>
      </c>
      <c r="BV77" s="296">
        <v>24</v>
      </c>
      <c r="BW77" s="296">
        <v>26</v>
      </c>
    </row>
    <row r="78" spans="1:75" x14ac:dyDescent="0.25">
      <c r="A78" t="s">
        <v>74</v>
      </c>
      <c r="B78" s="296">
        <v>31</v>
      </c>
      <c r="C78" s="296">
        <v>10</v>
      </c>
      <c r="D78" s="296">
        <v>9</v>
      </c>
      <c r="E78" s="296">
        <v>20</v>
      </c>
      <c r="F78" s="296">
        <v>26</v>
      </c>
      <c r="G78" s="296">
        <v>28</v>
      </c>
      <c r="H78" s="296">
        <v>42</v>
      </c>
      <c r="I78" s="296">
        <v>57</v>
      </c>
      <c r="J78" s="296">
        <v>59</v>
      </c>
      <c r="K78" s="296">
        <v>34</v>
      </c>
      <c r="L78" s="296">
        <v>44</v>
      </c>
      <c r="M78" s="296">
        <v>23</v>
      </c>
      <c r="N78" s="296">
        <v>33</v>
      </c>
      <c r="O78" s="296">
        <v>35</v>
      </c>
      <c r="P78" s="296">
        <v>18</v>
      </c>
      <c r="Q78" s="296">
        <v>27</v>
      </c>
      <c r="R78" s="296">
        <v>31</v>
      </c>
      <c r="S78" s="296">
        <v>40</v>
      </c>
      <c r="T78" s="296">
        <v>57</v>
      </c>
      <c r="U78" s="296">
        <v>66</v>
      </c>
      <c r="V78" s="296">
        <v>38</v>
      </c>
      <c r="W78" s="296">
        <v>45</v>
      </c>
      <c r="X78" s="296">
        <v>49</v>
      </c>
      <c r="Y78" s="296">
        <v>50</v>
      </c>
      <c r="Z78" s="296">
        <v>59</v>
      </c>
      <c r="AA78" s="296">
        <v>61</v>
      </c>
      <c r="AB78" s="296">
        <v>71</v>
      </c>
      <c r="AC78" s="296">
        <v>62</v>
      </c>
      <c r="AD78" s="296">
        <v>41</v>
      </c>
      <c r="AE78" s="296">
        <v>47</v>
      </c>
      <c r="AF78" s="296">
        <v>40</v>
      </c>
      <c r="AG78" s="296">
        <v>32</v>
      </c>
      <c r="AH78" s="296">
        <v>46</v>
      </c>
      <c r="AI78" s="296">
        <v>28</v>
      </c>
      <c r="AJ78" s="296">
        <v>37</v>
      </c>
      <c r="AK78" s="296">
        <v>51</v>
      </c>
      <c r="AL78" s="296">
        <v>80</v>
      </c>
      <c r="AM78" s="296">
        <v>81</v>
      </c>
      <c r="AN78" s="296">
        <v>78</v>
      </c>
      <c r="AO78" s="296">
        <v>61</v>
      </c>
      <c r="AP78" s="296">
        <v>76</v>
      </c>
      <c r="AQ78" s="296">
        <v>60</v>
      </c>
      <c r="AR78" s="296">
        <v>45</v>
      </c>
      <c r="AS78" s="296">
        <v>43</v>
      </c>
      <c r="AT78" s="296">
        <v>44</v>
      </c>
      <c r="AU78" s="296">
        <v>52</v>
      </c>
      <c r="AV78" s="296">
        <v>51</v>
      </c>
      <c r="AW78" s="296">
        <v>29</v>
      </c>
      <c r="AX78" s="296">
        <v>36</v>
      </c>
      <c r="AY78" s="296">
        <v>36</v>
      </c>
      <c r="AZ78" s="296">
        <v>27</v>
      </c>
      <c r="BA78" s="296">
        <v>40</v>
      </c>
      <c r="BB78" s="296">
        <v>69</v>
      </c>
      <c r="BC78" s="296">
        <v>47</v>
      </c>
      <c r="BD78" s="296">
        <v>27</v>
      </c>
      <c r="BE78" s="296">
        <v>43</v>
      </c>
      <c r="BF78" s="296">
        <v>34</v>
      </c>
      <c r="BG78" s="296">
        <v>20</v>
      </c>
      <c r="BH78" s="296">
        <v>17</v>
      </c>
      <c r="BI78" s="296">
        <v>15</v>
      </c>
      <c r="BJ78" s="296">
        <v>15</v>
      </c>
      <c r="BK78" s="296">
        <v>12</v>
      </c>
      <c r="BL78" s="296">
        <v>13</v>
      </c>
      <c r="BM78" s="296">
        <v>15</v>
      </c>
      <c r="BN78" s="296">
        <v>30</v>
      </c>
      <c r="BO78" s="296">
        <v>20</v>
      </c>
      <c r="BP78" s="296">
        <v>21</v>
      </c>
      <c r="BQ78" s="296">
        <v>23</v>
      </c>
      <c r="BR78" s="296">
        <v>18</v>
      </c>
      <c r="BS78" s="296">
        <v>20</v>
      </c>
      <c r="BT78" s="296">
        <v>26</v>
      </c>
      <c r="BU78" s="296">
        <v>32</v>
      </c>
      <c r="BV78" s="296">
        <v>38</v>
      </c>
      <c r="BW78" s="296">
        <v>32</v>
      </c>
    </row>
    <row r="79" spans="1:75" x14ac:dyDescent="0.25">
      <c r="A79" t="s">
        <v>182</v>
      </c>
      <c r="B79" s="296">
        <v>2</v>
      </c>
      <c r="C79" s="296">
        <v>1</v>
      </c>
      <c r="D79" s="296">
        <v>2</v>
      </c>
      <c r="E79" s="296">
        <v>2</v>
      </c>
      <c r="F79" s="296">
        <v>2</v>
      </c>
      <c r="G79" s="296">
        <v>2</v>
      </c>
      <c r="H79" s="296">
        <v>2</v>
      </c>
      <c r="I79" s="296">
        <v>2</v>
      </c>
      <c r="J79" s="296">
        <v>2</v>
      </c>
      <c r="K79" s="296">
        <v>1</v>
      </c>
      <c r="L79" s="296">
        <v>1</v>
      </c>
      <c r="M79" s="296">
        <v>1</v>
      </c>
      <c r="N79" s="296" t="s">
        <v>18</v>
      </c>
      <c r="O79" s="296" t="s">
        <v>18</v>
      </c>
      <c r="P79" s="296" t="s">
        <v>18</v>
      </c>
      <c r="Q79" s="296" t="s">
        <v>18</v>
      </c>
      <c r="R79" s="296" t="s">
        <v>18</v>
      </c>
      <c r="S79" s="296" t="s">
        <v>18</v>
      </c>
      <c r="T79" s="296" t="s">
        <v>18</v>
      </c>
      <c r="U79" s="296" t="s">
        <v>18</v>
      </c>
      <c r="V79" s="296" t="s">
        <v>18</v>
      </c>
      <c r="W79" s="296" t="s">
        <v>18</v>
      </c>
      <c r="X79" s="296" t="s">
        <v>18</v>
      </c>
      <c r="Y79" s="296" t="s">
        <v>18</v>
      </c>
      <c r="Z79" s="296" t="s">
        <v>18</v>
      </c>
      <c r="AA79" s="296" t="s">
        <v>18</v>
      </c>
      <c r="AB79" s="296" t="s">
        <v>18</v>
      </c>
      <c r="AC79" s="296" t="s">
        <v>18</v>
      </c>
      <c r="AD79" s="296" t="s">
        <v>18</v>
      </c>
      <c r="AE79" s="296" t="s">
        <v>18</v>
      </c>
      <c r="AF79" s="296" t="s">
        <v>18</v>
      </c>
      <c r="AG79" s="296" t="s">
        <v>18</v>
      </c>
      <c r="AH79" s="296" t="s">
        <v>18</v>
      </c>
      <c r="AI79" s="296" t="s">
        <v>18</v>
      </c>
      <c r="AJ79" s="296" t="s">
        <v>18</v>
      </c>
      <c r="AK79" s="296" t="s">
        <v>18</v>
      </c>
      <c r="AL79" s="296" t="s">
        <v>18</v>
      </c>
      <c r="AM79" s="296" t="s">
        <v>18</v>
      </c>
      <c r="AN79" s="296" t="s">
        <v>18</v>
      </c>
      <c r="AO79" s="296" t="s">
        <v>18</v>
      </c>
      <c r="AP79" s="296" t="s">
        <v>18</v>
      </c>
      <c r="AQ79" s="296">
        <v>2</v>
      </c>
      <c r="AR79" s="296">
        <v>2</v>
      </c>
      <c r="AS79" s="296">
        <v>2</v>
      </c>
      <c r="AT79" s="296">
        <v>2</v>
      </c>
      <c r="AU79" s="296">
        <v>2</v>
      </c>
      <c r="AV79" s="296">
        <v>2</v>
      </c>
      <c r="AW79" s="296" t="s">
        <v>18</v>
      </c>
      <c r="AX79" s="296" t="s">
        <v>18</v>
      </c>
      <c r="AY79" s="296" t="s">
        <v>18</v>
      </c>
      <c r="AZ79" s="296" t="s">
        <v>18</v>
      </c>
      <c r="BA79" s="296" t="s">
        <v>18</v>
      </c>
      <c r="BB79" s="296" t="s">
        <v>18</v>
      </c>
      <c r="BC79" s="296" t="s">
        <v>18</v>
      </c>
      <c r="BD79" s="296" t="s">
        <v>18</v>
      </c>
      <c r="BE79" s="296" t="s">
        <v>18</v>
      </c>
      <c r="BF79" s="296" t="s">
        <v>18</v>
      </c>
      <c r="BG79" s="296" t="s">
        <v>18</v>
      </c>
      <c r="BH79" s="296" t="s">
        <v>18</v>
      </c>
      <c r="BI79" s="296" t="s">
        <v>18</v>
      </c>
      <c r="BJ79" s="296" t="s">
        <v>18</v>
      </c>
      <c r="BK79" s="296" t="s">
        <v>18</v>
      </c>
      <c r="BL79" s="296" t="s">
        <v>18</v>
      </c>
      <c r="BM79" s="296" t="s">
        <v>18</v>
      </c>
      <c r="BN79" s="296" t="s">
        <v>18</v>
      </c>
      <c r="BO79" s="296" t="s">
        <v>18</v>
      </c>
      <c r="BP79" s="296" t="s">
        <v>18</v>
      </c>
      <c r="BQ79" s="296" t="s">
        <v>18</v>
      </c>
      <c r="BR79" s="296" t="s">
        <v>18</v>
      </c>
      <c r="BS79" s="296" t="s">
        <v>18</v>
      </c>
      <c r="BT79" s="296" t="s">
        <v>18</v>
      </c>
      <c r="BU79" s="296" t="s">
        <v>18</v>
      </c>
      <c r="BV79" s="296" t="s">
        <v>18</v>
      </c>
      <c r="BW79" s="296" t="s">
        <v>18</v>
      </c>
    </row>
    <row r="81" spans="1:1" x14ac:dyDescent="0.25">
      <c r="A81" t="s">
        <v>2004</v>
      </c>
    </row>
    <row r="83" spans="1:1" x14ac:dyDescent="0.25">
      <c r="A83" t="s">
        <v>2012</v>
      </c>
    </row>
    <row r="103" spans="1:1" x14ac:dyDescent="0.25">
      <c r="A103" t="s">
        <v>1432</v>
      </c>
    </row>
    <row r="105" spans="1:1" x14ac:dyDescent="0.25">
      <c r="A105" s="636">
        <v>42610.590624999997</v>
      </c>
    </row>
  </sheetData>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8"/>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4" x14ac:dyDescent="0.25">
      <c r="A1" t="str">
        <f>IF(ISBLANK(A17),"N.A",IF(ISNUMBER(A17),A17,IF(RIGHT(UPPER(TRIM(A17)),6)="MONTHS",UPPER(TRIM(A17)),DATEVALUE(LEFT(A17,FIND("-",A17)-1)))))</f>
        <v>N.A</v>
      </c>
      <c r="B1">
        <f t="shared" ref="B1:BM1" si="0">IF(ISBLANK(B17),"N.A",IF(ISNUMBER(B17),B17,IF(RIGHT(UPPER(TRIM(B17)),6)="MONTHS",UPPER(TRIM(B17)),DATEVALUE(LEFT(B17,FIND("-",B17)-1)))))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IF(ISBLANK(BN17),"N.A",IF(ISNUMBER(BN17),BN17,IF(RIGHT(UPPER(TRIM(BN17)),6)="MONTHS",UPPER(TRIM(BN17)),DATEVALUE(LEFT(BN17,FIND("-",BN17)-1)))))</f>
        <v>41640</v>
      </c>
      <c r="BO1">
        <f t="shared" si="1"/>
        <v>41730</v>
      </c>
      <c r="BP1">
        <f t="shared" si="1"/>
        <v>41821</v>
      </c>
      <c r="BQ1">
        <f t="shared" si="1"/>
        <v>41913</v>
      </c>
      <c r="BR1">
        <f t="shared" si="1"/>
        <v>42005</v>
      </c>
      <c r="BS1">
        <f t="shared" si="1"/>
        <v>42095</v>
      </c>
      <c r="BT1">
        <f t="shared" si="1"/>
        <v>42186</v>
      </c>
      <c r="BU1">
        <f t="shared" si="1"/>
        <v>42278</v>
      </c>
      <c r="BV1">
        <f t="shared" si="1"/>
        <v>42370</v>
      </c>
    </row>
    <row r="2" spans="1:74" x14ac:dyDescent="0.25">
      <c r="A2" t="str">
        <f>IF(ISBLANK(A17),"N.A.",IF(ISNUMBER(A17),A17,IF(RIGHT(UPPER(TRIM(A17)),6)="MONTHS",UPPER(TRIM(A17)),DATEVALUE(A3&amp;"/"&amp;IF(OR(A3=4,A3=6,A3=9,A3=11),30,IF(A3=2,28,31))&amp;"/"&amp;YEAR(RIGHT(A17,LEN(A17)-FIND("-",A17)))))))</f>
        <v>N.A.</v>
      </c>
      <c r="B2">
        <f t="shared" ref="B2:BM2" si="2">IF(ISBLANK(B17),"N.A.",IF(ISNUMBER(B17),B17,IF(RIGHT(UPPER(TRIM(B17)),6)="MONTHS",UPPER(TRIM(B17)),DATEVALUE(B3&amp;"/"&amp;IF(OR(B3=4,B3=6,B3=9,B3=11),30,IF(B3=2,28,31))&amp;"/"&amp;YEAR(RIGHT(B17,LEN(B17)-FIND("-",B17)))))))</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IF(ISBLANK(BN17),"N.A.",IF(ISNUMBER(BN17),BN17,IF(RIGHT(UPPER(TRIM(BN17)),6)="MONTHS",UPPER(TRIM(BN17)),DATEVALUE(BN3&amp;"/"&amp;IF(OR(BN3=4,BN3=6,BN3=9,BN3=11),30,IF(BN3=2,28,31))&amp;"/"&amp;YEAR(RIGHT(BN17,LEN(BN17)-FIND("-",BN17)))))))</f>
        <v>41640</v>
      </c>
      <c r="BO2">
        <f t="shared" si="3"/>
        <v>41730</v>
      </c>
      <c r="BP2">
        <f t="shared" si="3"/>
        <v>41821</v>
      </c>
      <c r="BQ2">
        <f t="shared" si="3"/>
        <v>41913</v>
      </c>
      <c r="BR2">
        <f t="shared" si="3"/>
        <v>42005</v>
      </c>
      <c r="BS2">
        <f t="shared" si="3"/>
        <v>42095</v>
      </c>
      <c r="BT2">
        <f t="shared" si="3"/>
        <v>42186</v>
      </c>
      <c r="BU2">
        <f t="shared" si="3"/>
        <v>42278</v>
      </c>
      <c r="BV2">
        <f t="shared" si="3"/>
        <v>42370</v>
      </c>
    </row>
    <row r="3" spans="1:74" x14ac:dyDescent="0.25">
      <c r="A3" t="str">
        <f>IF(OR(ISBLANK(A17),ISNUMBER(A17),RIGHT(UPPER(TRIM(A17)),6)="MONTHS"),"N.A.",MONTH(RIGHT(A17,LEN(A17)-FIND("-",A17))))</f>
        <v>N.A.</v>
      </c>
      <c r="B3" t="str">
        <f t="shared" ref="B3:BM3" si="4">IF(OR(ISBLANK(B17),ISNUMBER(B17),RIGHT(UPPER(TRIM(B17)),6)="MONTHS"),"N.A.",MONTH(RIGHT(B17,LEN(B17)-FIND("-",B17))))</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IF(OR(ISBLANK(BN17),ISNUMBER(BN17),RIGHT(UPPER(TRIM(BN17)),6)="MONTHS"),"N.A.",MONTH(RIGHT(BN17,LEN(BN17)-FIND("-",BN17))))</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4" x14ac:dyDescent="0.25">
      <c r="A4" t="s">
        <v>1792</v>
      </c>
    </row>
    <row r="6" spans="1:74" x14ac:dyDescent="0.25">
      <c r="A6" t="s">
        <v>1793</v>
      </c>
    </row>
    <row r="8" spans="1:74" x14ac:dyDescent="0.25">
      <c r="A8" t="s">
        <v>1868</v>
      </c>
    </row>
    <row r="10" spans="1:74" x14ac:dyDescent="0.25">
      <c r="A10" t="s">
        <v>1854</v>
      </c>
    </row>
    <row r="12" spans="1:74" x14ac:dyDescent="0.25">
      <c r="A12" t="s">
        <v>1871</v>
      </c>
    </row>
    <row r="14" spans="1:74" x14ac:dyDescent="0.25">
      <c r="A14" t="s">
        <v>1909</v>
      </c>
    </row>
    <row r="16" spans="1:74" x14ac:dyDescent="0.25">
      <c r="B16" s="296" t="s">
        <v>1797</v>
      </c>
    </row>
    <row r="17" spans="1:75" x14ac:dyDescent="0.25">
      <c r="B17" s="296">
        <v>35796</v>
      </c>
      <c r="C17" s="296">
        <v>35886</v>
      </c>
      <c r="D17" s="296">
        <v>35977</v>
      </c>
      <c r="E17" s="296">
        <v>36069</v>
      </c>
      <c r="F17" s="296">
        <v>36161</v>
      </c>
      <c r="G17" s="296">
        <v>36251</v>
      </c>
      <c r="H17" s="296">
        <v>36342</v>
      </c>
      <c r="I17" s="296">
        <v>36434</v>
      </c>
      <c r="J17" s="296">
        <v>36526</v>
      </c>
      <c r="K17" s="296">
        <v>36617</v>
      </c>
      <c r="L17" s="296">
        <v>36708</v>
      </c>
      <c r="M17" s="296">
        <v>36800</v>
      </c>
      <c r="N17" s="296">
        <v>36892</v>
      </c>
      <c r="O17" s="296">
        <v>36982</v>
      </c>
      <c r="P17" s="296">
        <v>37073</v>
      </c>
      <c r="Q17" s="296">
        <v>37165</v>
      </c>
      <c r="R17" s="296">
        <v>37257</v>
      </c>
      <c r="S17" s="296">
        <v>37347</v>
      </c>
      <c r="T17" s="296">
        <v>37438</v>
      </c>
      <c r="U17" s="296">
        <v>37530</v>
      </c>
      <c r="V17" s="296">
        <v>37622</v>
      </c>
      <c r="W17" s="296">
        <v>37712</v>
      </c>
      <c r="X17" s="296">
        <v>37803</v>
      </c>
      <c r="Y17" s="296">
        <v>37895</v>
      </c>
      <c r="Z17" s="296">
        <v>37987</v>
      </c>
      <c r="AA17" s="296">
        <v>38078</v>
      </c>
      <c r="AB17" s="296">
        <v>38169</v>
      </c>
      <c r="AC17" s="296">
        <v>38261</v>
      </c>
      <c r="AD17" s="296">
        <v>38353</v>
      </c>
      <c r="AE17" s="296">
        <v>38443</v>
      </c>
      <c r="AF17" s="296">
        <v>38534</v>
      </c>
      <c r="AG17" s="296">
        <v>38626</v>
      </c>
      <c r="AH17" s="296">
        <v>38718</v>
      </c>
      <c r="AI17" s="296">
        <v>38808</v>
      </c>
      <c r="AJ17" s="296">
        <v>38899</v>
      </c>
      <c r="AK17" s="296">
        <v>38991</v>
      </c>
      <c r="AL17" s="296">
        <v>39083</v>
      </c>
      <c r="AM17" s="296">
        <v>39173</v>
      </c>
      <c r="AN17" s="296">
        <v>39264</v>
      </c>
      <c r="AO17" s="296">
        <v>39356</v>
      </c>
      <c r="AP17" s="296">
        <v>39448</v>
      </c>
      <c r="AQ17" s="296">
        <v>39539</v>
      </c>
      <c r="AR17" s="296">
        <v>39630</v>
      </c>
      <c r="AS17" s="296">
        <v>39722</v>
      </c>
      <c r="AT17" s="296">
        <v>39814</v>
      </c>
      <c r="AU17" s="296">
        <v>39904</v>
      </c>
      <c r="AV17" s="296">
        <v>39995</v>
      </c>
      <c r="AW17" s="296">
        <v>40087</v>
      </c>
      <c r="AX17" s="296">
        <v>40179</v>
      </c>
      <c r="AY17" s="296">
        <v>40269</v>
      </c>
      <c r="AZ17" s="296">
        <v>40360</v>
      </c>
      <c r="BA17" s="296">
        <v>40452</v>
      </c>
      <c r="BB17" s="296">
        <v>40544</v>
      </c>
      <c r="BC17" s="296">
        <v>40634</v>
      </c>
      <c r="BD17" s="296">
        <v>40725</v>
      </c>
      <c r="BE17" s="296">
        <v>40817</v>
      </c>
      <c r="BF17" s="296">
        <v>40909</v>
      </c>
      <c r="BG17" s="296">
        <v>41000</v>
      </c>
      <c r="BH17" s="296">
        <v>41091</v>
      </c>
      <c r="BI17" s="296">
        <v>41183</v>
      </c>
      <c r="BJ17" s="296">
        <v>41275</v>
      </c>
      <c r="BK17" s="296">
        <v>41365</v>
      </c>
      <c r="BL17" s="296">
        <v>41456</v>
      </c>
      <c r="BM17" s="296">
        <v>41548</v>
      </c>
      <c r="BN17" s="296">
        <v>41640</v>
      </c>
      <c r="BO17" s="296">
        <v>41730</v>
      </c>
      <c r="BP17" s="296">
        <v>41821</v>
      </c>
      <c r="BQ17" s="296">
        <v>41913</v>
      </c>
      <c r="BR17" s="296">
        <v>42005</v>
      </c>
      <c r="BS17" s="296">
        <v>42095</v>
      </c>
      <c r="BT17" s="296">
        <v>42186</v>
      </c>
      <c r="BU17" s="296">
        <v>42278</v>
      </c>
      <c r="BV17" s="296">
        <v>42370</v>
      </c>
      <c r="BW17" s="296">
        <v>42461</v>
      </c>
    </row>
    <row r="18" spans="1:75" x14ac:dyDescent="0.25">
      <c r="B18" s="296" t="s">
        <v>301</v>
      </c>
      <c r="C18" s="296" t="s">
        <v>301</v>
      </c>
      <c r="D18" s="296" t="s">
        <v>301</v>
      </c>
      <c r="E18" s="296" t="s">
        <v>301</v>
      </c>
      <c r="F18" s="296" t="s">
        <v>301</v>
      </c>
      <c r="G18" s="296" t="s">
        <v>301</v>
      </c>
      <c r="H18" s="296" t="s">
        <v>301</v>
      </c>
      <c r="I18" s="296" t="s">
        <v>301</v>
      </c>
      <c r="J18" s="296" t="s">
        <v>301</v>
      </c>
      <c r="K18" s="296" t="s">
        <v>301</v>
      </c>
      <c r="L18" s="296" t="s">
        <v>301</v>
      </c>
      <c r="M18" s="296" t="s">
        <v>301</v>
      </c>
      <c r="N18" s="296" t="s">
        <v>301</v>
      </c>
      <c r="O18" s="296" t="s">
        <v>301</v>
      </c>
      <c r="P18" s="296" t="s">
        <v>301</v>
      </c>
      <c r="Q18" s="296" t="s">
        <v>301</v>
      </c>
      <c r="R18" s="296" t="s">
        <v>301</v>
      </c>
      <c r="S18" s="296" t="s">
        <v>301</v>
      </c>
      <c r="T18" s="296" t="s">
        <v>301</v>
      </c>
      <c r="U18" s="296" t="s">
        <v>301</v>
      </c>
      <c r="V18" s="296" t="s">
        <v>301</v>
      </c>
      <c r="W18" s="296" t="s">
        <v>301</v>
      </c>
      <c r="X18" s="296" t="s">
        <v>301</v>
      </c>
      <c r="Y18" s="296" t="s">
        <v>301</v>
      </c>
      <c r="Z18" s="296" t="s">
        <v>301</v>
      </c>
      <c r="AA18" s="296" t="s">
        <v>301</v>
      </c>
      <c r="AB18" s="296" t="s">
        <v>301</v>
      </c>
      <c r="AC18" s="296" t="s">
        <v>301</v>
      </c>
      <c r="AD18" s="296" t="s">
        <v>301</v>
      </c>
      <c r="AE18" s="296" t="s">
        <v>301</v>
      </c>
      <c r="AF18" s="296" t="s">
        <v>301</v>
      </c>
      <c r="AG18" s="296" t="s">
        <v>301</v>
      </c>
      <c r="AH18" s="296" t="s">
        <v>301</v>
      </c>
      <c r="AI18" s="296" t="s">
        <v>301</v>
      </c>
      <c r="AJ18" s="296" t="s">
        <v>301</v>
      </c>
      <c r="AK18" s="296" t="s">
        <v>301</v>
      </c>
      <c r="AL18" s="296" t="s">
        <v>301</v>
      </c>
      <c r="AM18" s="296" t="s">
        <v>301</v>
      </c>
      <c r="AN18" s="296" t="s">
        <v>301</v>
      </c>
      <c r="AO18" s="296" t="s">
        <v>301</v>
      </c>
      <c r="AP18" s="296" t="s">
        <v>301</v>
      </c>
      <c r="AQ18" s="296" t="s">
        <v>301</v>
      </c>
      <c r="AR18" s="296" t="s">
        <v>301</v>
      </c>
      <c r="AS18" s="296" t="s">
        <v>301</v>
      </c>
      <c r="AT18" s="296" t="s">
        <v>301</v>
      </c>
      <c r="AU18" s="296" t="s">
        <v>301</v>
      </c>
      <c r="AV18" s="296" t="s">
        <v>301</v>
      </c>
      <c r="AW18" s="296" t="s">
        <v>301</v>
      </c>
      <c r="AX18" s="296" t="s">
        <v>301</v>
      </c>
      <c r="AY18" s="296" t="s">
        <v>301</v>
      </c>
      <c r="AZ18" s="296" t="s">
        <v>301</v>
      </c>
      <c r="BA18" s="296" t="s">
        <v>301</v>
      </c>
      <c r="BB18" s="296" t="s">
        <v>301</v>
      </c>
      <c r="BC18" s="296" t="s">
        <v>301</v>
      </c>
      <c r="BD18" s="296" t="s">
        <v>301</v>
      </c>
      <c r="BE18" s="296" t="s">
        <v>301</v>
      </c>
      <c r="BF18" s="296" t="s">
        <v>301</v>
      </c>
      <c r="BG18" s="296" t="s">
        <v>301</v>
      </c>
      <c r="BH18" s="296" t="s">
        <v>301</v>
      </c>
      <c r="BI18" s="296" t="s">
        <v>301</v>
      </c>
      <c r="BJ18" s="296" t="s">
        <v>301</v>
      </c>
      <c r="BK18" s="296" t="s">
        <v>301</v>
      </c>
      <c r="BL18" s="296" t="s">
        <v>301</v>
      </c>
      <c r="BM18" s="296" t="s">
        <v>301</v>
      </c>
      <c r="BN18" s="296" t="s">
        <v>301</v>
      </c>
      <c r="BO18" s="296" t="s">
        <v>301</v>
      </c>
      <c r="BP18" s="296" t="s">
        <v>301</v>
      </c>
      <c r="BQ18" s="296" t="s">
        <v>301</v>
      </c>
      <c r="BR18" s="296" t="s">
        <v>301</v>
      </c>
      <c r="BS18" s="296" t="s">
        <v>301</v>
      </c>
      <c r="BT18" s="296" t="s">
        <v>301</v>
      </c>
      <c r="BU18" s="296" t="s">
        <v>301</v>
      </c>
      <c r="BV18" s="296" t="s">
        <v>301</v>
      </c>
      <c r="BW18" s="296" t="s">
        <v>301</v>
      </c>
    </row>
    <row r="19" spans="1:75" x14ac:dyDescent="0.25">
      <c r="A19" t="s">
        <v>484</v>
      </c>
    </row>
    <row r="20" spans="1:75" x14ac:dyDescent="0.25">
      <c r="A20" t="s">
        <v>485</v>
      </c>
      <c r="B20" s="296">
        <v>609</v>
      </c>
      <c r="C20" s="296">
        <v>623</v>
      </c>
      <c r="D20" s="296">
        <v>608</v>
      </c>
      <c r="E20" s="296">
        <v>629</v>
      </c>
      <c r="F20" s="296">
        <v>586</v>
      </c>
      <c r="G20" s="296">
        <v>506</v>
      </c>
      <c r="H20" s="296">
        <v>482</v>
      </c>
      <c r="I20" s="296">
        <v>466</v>
      </c>
      <c r="J20" s="296">
        <v>493</v>
      </c>
      <c r="K20" s="296">
        <v>498</v>
      </c>
      <c r="L20" s="296">
        <v>515</v>
      </c>
      <c r="M20" s="296">
        <v>548</v>
      </c>
      <c r="N20" s="296">
        <v>610</v>
      </c>
      <c r="O20" s="296">
        <v>599</v>
      </c>
      <c r="P20" s="296">
        <v>621</v>
      </c>
      <c r="Q20" s="296">
        <v>616</v>
      </c>
      <c r="R20" s="296">
        <v>634</v>
      </c>
      <c r="S20" s="296">
        <v>666</v>
      </c>
      <c r="T20" s="296">
        <v>604</v>
      </c>
      <c r="U20" s="296">
        <v>577</v>
      </c>
      <c r="V20" s="296">
        <v>561</v>
      </c>
      <c r="W20" s="296">
        <v>513</v>
      </c>
      <c r="X20" s="296">
        <v>508</v>
      </c>
      <c r="Y20" s="296">
        <v>502</v>
      </c>
      <c r="Z20" s="296">
        <v>509</v>
      </c>
      <c r="AA20" s="296">
        <v>538</v>
      </c>
      <c r="AB20" s="296">
        <v>517</v>
      </c>
      <c r="AC20" s="296">
        <v>507</v>
      </c>
      <c r="AD20" s="296">
        <v>541</v>
      </c>
      <c r="AE20" s="296">
        <v>605</v>
      </c>
      <c r="AF20" s="296">
        <v>660</v>
      </c>
      <c r="AG20" s="296">
        <v>631</v>
      </c>
      <c r="AH20" s="296">
        <v>671</v>
      </c>
      <c r="AI20" s="296">
        <v>742</v>
      </c>
      <c r="AJ20" s="296">
        <v>764</v>
      </c>
      <c r="AK20" s="296">
        <v>770</v>
      </c>
      <c r="AL20" s="296">
        <v>829</v>
      </c>
      <c r="AM20" s="296">
        <v>810</v>
      </c>
      <c r="AN20" s="296">
        <v>816</v>
      </c>
      <c r="AO20" s="296">
        <v>763</v>
      </c>
      <c r="AP20" s="296">
        <v>749</v>
      </c>
      <c r="AQ20" s="296">
        <v>748</v>
      </c>
      <c r="AR20" s="296">
        <v>781</v>
      </c>
      <c r="AS20" s="296">
        <v>705</v>
      </c>
      <c r="AT20" s="296">
        <v>654</v>
      </c>
      <c r="AU20" s="296">
        <v>655</v>
      </c>
      <c r="AV20" s="296">
        <v>645</v>
      </c>
      <c r="AW20" s="296">
        <v>599</v>
      </c>
      <c r="AX20" s="296">
        <v>628</v>
      </c>
      <c r="AY20" s="296">
        <v>677</v>
      </c>
      <c r="AZ20" s="296">
        <v>652</v>
      </c>
      <c r="BA20" s="296">
        <v>593</v>
      </c>
      <c r="BB20" s="296">
        <v>500</v>
      </c>
      <c r="BC20" s="296">
        <v>466</v>
      </c>
      <c r="BD20" s="296">
        <v>561</v>
      </c>
      <c r="BE20" s="296">
        <v>573</v>
      </c>
      <c r="BF20" s="296">
        <v>545</v>
      </c>
      <c r="BG20" s="296">
        <v>500</v>
      </c>
      <c r="BH20" s="296">
        <v>461</v>
      </c>
      <c r="BI20" s="296">
        <v>417</v>
      </c>
      <c r="BJ20" s="296">
        <v>389</v>
      </c>
      <c r="BK20" s="296">
        <v>361</v>
      </c>
      <c r="BL20" s="296">
        <v>368</v>
      </c>
      <c r="BM20" s="296">
        <v>309</v>
      </c>
      <c r="BN20" s="296">
        <v>290</v>
      </c>
      <c r="BO20" s="296">
        <v>308</v>
      </c>
      <c r="BP20" s="296">
        <v>301</v>
      </c>
      <c r="BQ20" s="296">
        <v>259</v>
      </c>
      <c r="BR20" s="296">
        <v>223</v>
      </c>
      <c r="BS20" s="296">
        <v>190</v>
      </c>
      <c r="BT20" s="296">
        <v>209</v>
      </c>
      <c r="BU20" s="296">
        <v>197</v>
      </c>
      <c r="BV20" s="296">
        <v>159</v>
      </c>
      <c r="BW20" s="296">
        <v>144</v>
      </c>
    </row>
    <row r="21" spans="1:75" x14ac:dyDescent="0.25">
      <c r="A21" t="s">
        <v>486</v>
      </c>
      <c r="B21" s="296">
        <v>6</v>
      </c>
      <c r="C21" s="296">
        <v>8</v>
      </c>
      <c r="D21" s="296">
        <v>13</v>
      </c>
      <c r="E21" s="296">
        <v>15</v>
      </c>
      <c r="F21" s="296">
        <v>14</v>
      </c>
      <c r="G21" s="296">
        <v>5</v>
      </c>
      <c r="H21" s="296">
        <v>8</v>
      </c>
      <c r="I21" s="296">
        <v>6</v>
      </c>
      <c r="J21" s="296">
        <v>7</v>
      </c>
      <c r="K21" s="296">
        <v>18</v>
      </c>
      <c r="L21" s="296">
        <v>21</v>
      </c>
      <c r="M21" s="296">
        <v>25</v>
      </c>
      <c r="N21" s="296">
        <v>17</v>
      </c>
      <c r="O21" s="296">
        <v>13</v>
      </c>
      <c r="P21" s="296">
        <v>17</v>
      </c>
      <c r="Q21" s="296">
        <v>26</v>
      </c>
      <c r="R21" s="296">
        <v>31</v>
      </c>
      <c r="S21" s="296">
        <v>26</v>
      </c>
      <c r="T21" s="296">
        <v>18</v>
      </c>
      <c r="U21" s="296">
        <v>17</v>
      </c>
      <c r="V21" s="296">
        <v>17</v>
      </c>
      <c r="W21" s="296">
        <v>14</v>
      </c>
      <c r="X21" s="296">
        <v>10</v>
      </c>
      <c r="Y21" s="296">
        <v>7</v>
      </c>
      <c r="Z21" s="296">
        <v>5</v>
      </c>
      <c r="AA21" s="296">
        <v>9</v>
      </c>
      <c r="AB21" s="296">
        <v>6</v>
      </c>
      <c r="AC21" s="296">
        <v>7</v>
      </c>
      <c r="AD21" s="296">
        <v>8</v>
      </c>
      <c r="AE21" s="296">
        <v>3</v>
      </c>
      <c r="AF21" s="296">
        <v>6</v>
      </c>
      <c r="AG21" s="296">
        <v>8</v>
      </c>
      <c r="AH21" s="296">
        <v>7</v>
      </c>
      <c r="AI21" s="296">
        <v>9</v>
      </c>
      <c r="AJ21" s="296">
        <v>9</v>
      </c>
      <c r="AK21" s="296">
        <v>9</v>
      </c>
      <c r="AL21" s="296">
        <v>10</v>
      </c>
      <c r="AM21" s="296">
        <v>9</v>
      </c>
      <c r="AN21" s="296">
        <v>9</v>
      </c>
      <c r="AO21" s="296">
        <v>12</v>
      </c>
      <c r="AP21" s="296">
        <v>12</v>
      </c>
      <c r="AQ21" s="296">
        <v>13</v>
      </c>
      <c r="AR21" s="296">
        <v>14</v>
      </c>
      <c r="AS21" s="296">
        <v>12</v>
      </c>
      <c r="AT21" s="296">
        <v>9</v>
      </c>
      <c r="AU21" s="296">
        <v>7</v>
      </c>
      <c r="AV21" s="296">
        <v>12</v>
      </c>
      <c r="AW21" s="296">
        <v>11</v>
      </c>
      <c r="AX21" s="296">
        <v>14</v>
      </c>
      <c r="AY21" s="296">
        <v>12</v>
      </c>
      <c r="AZ21" s="296">
        <v>12</v>
      </c>
      <c r="BA21" s="296">
        <v>10</v>
      </c>
      <c r="BB21" s="296">
        <v>12</v>
      </c>
      <c r="BC21" s="296">
        <v>13</v>
      </c>
      <c r="BD21" s="296">
        <v>9</v>
      </c>
      <c r="BE21" s="296">
        <v>10</v>
      </c>
      <c r="BF21" s="296">
        <v>12</v>
      </c>
      <c r="BG21" s="296">
        <v>15</v>
      </c>
      <c r="BH21" s="296">
        <v>9</v>
      </c>
      <c r="BI21" s="296">
        <v>9</v>
      </c>
      <c r="BJ21" s="296">
        <v>4</v>
      </c>
      <c r="BK21" s="296">
        <v>8</v>
      </c>
      <c r="BL21" s="296">
        <v>6</v>
      </c>
      <c r="BM21" s="296">
        <v>6</v>
      </c>
      <c r="BN21" s="296">
        <v>5</v>
      </c>
      <c r="BO21" s="296">
        <v>7</v>
      </c>
      <c r="BP21" s="296">
        <v>6</v>
      </c>
      <c r="BQ21" s="296">
        <v>7</v>
      </c>
      <c r="BR21" s="296">
        <v>3</v>
      </c>
      <c r="BS21" s="296">
        <v>1</v>
      </c>
      <c r="BT21" s="296">
        <v>2</v>
      </c>
      <c r="BU21" s="296">
        <v>1</v>
      </c>
      <c r="BV21" s="296">
        <v>1</v>
      </c>
      <c r="BW21" s="296" t="s">
        <v>18</v>
      </c>
    </row>
    <row r="22" spans="1:75" x14ac:dyDescent="0.25">
      <c r="A22" t="s">
        <v>487</v>
      </c>
      <c r="B22" s="296">
        <v>5</v>
      </c>
      <c r="C22" s="296">
        <v>5</v>
      </c>
      <c r="D22" s="296" t="s">
        <v>18</v>
      </c>
      <c r="E22" s="296" t="s">
        <v>18</v>
      </c>
      <c r="F22" s="296" t="s">
        <v>18</v>
      </c>
      <c r="G22" s="296" t="s">
        <v>18</v>
      </c>
      <c r="H22" s="296" t="s">
        <v>18</v>
      </c>
      <c r="I22" s="296" t="s">
        <v>18</v>
      </c>
      <c r="J22" s="296" t="s">
        <v>18</v>
      </c>
      <c r="K22" s="296" t="s">
        <v>18</v>
      </c>
      <c r="L22" s="296" t="s">
        <v>18</v>
      </c>
      <c r="M22" s="296" t="s">
        <v>18</v>
      </c>
      <c r="N22" s="296" t="s">
        <v>18</v>
      </c>
      <c r="O22" s="296" t="s">
        <v>18</v>
      </c>
      <c r="P22" s="296" t="s">
        <v>18</v>
      </c>
      <c r="Q22" s="296" t="s">
        <v>18</v>
      </c>
      <c r="R22" s="296" t="s">
        <v>18</v>
      </c>
      <c r="S22" s="296" t="s">
        <v>18</v>
      </c>
      <c r="T22" s="296" t="s">
        <v>18</v>
      </c>
      <c r="U22" s="296" t="s">
        <v>18</v>
      </c>
      <c r="V22" s="296" t="s">
        <v>18</v>
      </c>
      <c r="W22" s="296" t="s">
        <v>18</v>
      </c>
      <c r="X22" s="296" t="s">
        <v>18</v>
      </c>
      <c r="Y22" s="296" t="s">
        <v>18</v>
      </c>
      <c r="Z22" s="296" t="s">
        <v>18</v>
      </c>
      <c r="AA22" s="296" t="s">
        <v>18</v>
      </c>
      <c r="AB22" s="296" t="s">
        <v>18</v>
      </c>
      <c r="AC22" s="296" t="s">
        <v>18</v>
      </c>
      <c r="AD22" s="296" t="s">
        <v>18</v>
      </c>
      <c r="AE22" s="296" t="s">
        <v>18</v>
      </c>
      <c r="AF22" s="296" t="s">
        <v>18</v>
      </c>
      <c r="AG22" s="296" t="s">
        <v>18</v>
      </c>
      <c r="AH22" s="296" t="s">
        <v>18</v>
      </c>
      <c r="AI22" s="296" t="s">
        <v>18</v>
      </c>
      <c r="AJ22" s="296" t="s">
        <v>18</v>
      </c>
      <c r="AK22" s="296" t="s">
        <v>18</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c r="BT22" s="296" t="s">
        <v>18</v>
      </c>
      <c r="BU22" s="296" t="s">
        <v>18</v>
      </c>
      <c r="BV22" s="296" t="s">
        <v>18</v>
      </c>
      <c r="BW22" s="296" t="s">
        <v>18</v>
      </c>
    </row>
    <row r="23" spans="1:75" x14ac:dyDescent="0.25">
      <c r="A23" t="s">
        <v>19</v>
      </c>
      <c r="B23" s="296" t="s">
        <v>18</v>
      </c>
      <c r="C23" s="296" t="s">
        <v>18</v>
      </c>
      <c r="D23" s="296" t="s">
        <v>18</v>
      </c>
      <c r="E23" s="296" t="s">
        <v>18</v>
      </c>
      <c r="F23" s="296" t="s">
        <v>18</v>
      </c>
      <c r="G23" s="296" t="s">
        <v>18</v>
      </c>
      <c r="H23" s="296" t="s">
        <v>18</v>
      </c>
      <c r="I23" s="296" t="s">
        <v>18</v>
      </c>
      <c r="J23" s="296" t="s">
        <v>18</v>
      </c>
      <c r="K23" s="296" t="s">
        <v>18</v>
      </c>
      <c r="L23" s="296" t="s">
        <v>18</v>
      </c>
      <c r="M23" s="296" t="s">
        <v>18</v>
      </c>
      <c r="N23" s="296" t="s">
        <v>18</v>
      </c>
      <c r="O23" s="296" t="s">
        <v>18</v>
      </c>
      <c r="P23" s="296" t="s">
        <v>18</v>
      </c>
      <c r="Q23" s="296" t="s">
        <v>18</v>
      </c>
      <c r="R23" s="296" t="s">
        <v>18</v>
      </c>
      <c r="S23" s="296" t="s">
        <v>18</v>
      </c>
      <c r="T23" s="296" t="s">
        <v>18</v>
      </c>
      <c r="U23" s="296" t="s">
        <v>18</v>
      </c>
      <c r="V23" s="296">
        <v>1</v>
      </c>
      <c r="W23" s="296">
        <v>1</v>
      </c>
      <c r="X23" s="296">
        <v>1</v>
      </c>
      <c r="Y23" s="296" t="s">
        <v>18</v>
      </c>
      <c r="Z23" s="296" t="s">
        <v>18</v>
      </c>
      <c r="AA23" s="296" t="s">
        <v>18</v>
      </c>
      <c r="AB23" s="296" t="s">
        <v>18</v>
      </c>
      <c r="AC23" s="296">
        <v>1</v>
      </c>
      <c r="AD23" s="296">
        <v>1</v>
      </c>
      <c r="AE23" s="296">
        <v>1</v>
      </c>
      <c r="AF23" s="296" t="s">
        <v>18</v>
      </c>
      <c r="AG23" s="296" t="s">
        <v>18</v>
      </c>
      <c r="AH23" s="296" t="s">
        <v>18</v>
      </c>
      <c r="AI23" s="296">
        <v>1</v>
      </c>
      <c r="AJ23" s="296" t="s">
        <v>18</v>
      </c>
      <c r="AK23" s="296" t="s">
        <v>18</v>
      </c>
      <c r="AL23" s="296" t="s">
        <v>18</v>
      </c>
      <c r="AM23" s="296" t="s">
        <v>18</v>
      </c>
      <c r="AN23" s="296" t="s">
        <v>18</v>
      </c>
      <c r="AO23" s="296" t="s">
        <v>18</v>
      </c>
      <c r="AP23" s="296">
        <v>4</v>
      </c>
      <c r="AQ23" s="296" t="s">
        <v>18</v>
      </c>
      <c r="AR23" s="296" t="s">
        <v>18</v>
      </c>
      <c r="AS23" s="296">
        <v>2</v>
      </c>
      <c r="AT23" s="296">
        <v>2</v>
      </c>
      <c r="AU23" s="296" t="s">
        <v>18</v>
      </c>
      <c r="AV23" s="296" t="s">
        <v>18</v>
      </c>
      <c r="AW23" s="296" t="s">
        <v>18</v>
      </c>
      <c r="AX23" s="296" t="s">
        <v>18</v>
      </c>
      <c r="AY23" s="296" t="s">
        <v>18</v>
      </c>
      <c r="AZ23" s="296" t="s">
        <v>18</v>
      </c>
      <c r="BA23" s="296" t="s">
        <v>18</v>
      </c>
      <c r="BB23" s="296" t="s">
        <v>18</v>
      </c>
      <c r="BC23" s="296" t="s">
        <v>18</v>
      </c>
      <c r="BD23" s="296" t="s">
        <v>18</v>
      </c>
      <c r="BE23" s="296" t="s">
        <v>18</v>
      </c>
      <c r="BF23" s="296" t="s">
        <v>18</v>
      </c>
      <c r="BG23" s="296" t="s">
        <v>18</v>
      </c>
      <c r="BH23" s="296" t="s">
        <v>18</v>
      </c>
      <c r="BI23" s="296" t="s">
        <v>18</v>
      </c>
      <c r="BJ23" s="296" t="s">
        <v>18</v>
      </c>
      <c r="BK23" s="296" t="s">
        <v>18</v>
      </c>
      <c r="BL23" s="296" t="s">
        <v>18</v>
      </c>
      <c r="BM23" s="296" t="s">
        <v>18</v>
      </c>
      <c r="BN23" s="296" t="s">
        <v>18</v>
      </c>
      <c r="BO23" s="296" t="s">
        <v>18</v>
      </c>
      <c r="BP23" s="296" t="s">
        <v>18</v>
      </c>
      <c r="BQ23" s="296" t="s">
        <v>18</v>
      </c>
      <c r="BR23" s="296" t="s">
        <v>18</v>
      </c>
      <c r="BS23" s="296" t="s">
        <v>18</v>
      </c>
      <c r="BT23" s="296">
        <v>1</v>
      </c>
      <c r="BU23" s="296">
        <v>1</v>
      </c>
      <c r="BV23" s="296" t="s">
        <v>18</v>
      </c>
      <c r="BW23" s="296" t="s">
        <v>18</v>
      </c>
    </row>
    <row r="24" spans="1:75" x14ac:dyDescent="0.25">
      <c r="A24" t="s">
        <v>20</v>
      </c>
      <c r="B24" s="296">
        <v>2</v>
      </c>
      <c r="C24" s="296">
        <v>7</v>
      </c>
      <c r="D24" s="296">
        <v>8</v>
      </c>
      <c r="E24" s="296">
        <v>13</v>
      </c>
      <c r="F24" s="296">
        <v>11</v>
      </c>
      <c r="G24" s="296">
        <v>13</v>
      </c>
      <c r="H24" s="296">
        <v>8</v>
      </c>
      <c r="I24" s="296">
        <v>9</v>
      </c>
      <c r="J24" s="296">
        <v>1</v>
      </c>
      <c r="K24" s="296" t="s">
        <v>18</v>
      </c>
      <c r="L24" s="296">
        <v>3</v>
      </c>
      <c r="M24" s="296">
        <v>6</v>
      </c>
      <c r="N24" s="296">
        <v>4</v>
      </c>
      <c r="O24" s="296">
        <v>1</v>
      </c>
      <c r="P24" s="296">
        <v>4</v>
      </c>
      <c r="Q24" s="296">
        <v>7</v>
      </c>
      <c r="R24" s="296">
        <v>5</v>
      </c>
      <c r="S24" s="296">
        <v>6</v>
      </c>
      <c r="T24" s="296">
        <v>4</v>
      </c>
      <c r="U24" s="296">
        <v>3</v>
      </c>
      <c r="V24" s="296">
        <v>12</v>
      </c>
      <c r="W24" s="296">
        <v>11</v>
      </c>
      <c r="X24" s="296">
        <v>10</v>
      </c>
      <c r="Y24" s="296">
        <v>6</v>
      </c>
      <c r="Z24" s="296">
        <v>6</v>
      </c>
      <c r="AA24" s="296">
        <v>7</v>
      </c>
      <c r="AB24" s="296">
        <v>5</v>
      </c>
      <c r="AC24" s="296">
        <v>10</v>
      </c>
      <c r="AD24" s="296">
        <v>9</v>
      </c>
      <c r="AE24" s="296">
        <v>4</v>
      </c>
      <c r="AF24" s="296">
        <v>3</v>
      </c>
      <c r="AG24" s="296">
        <v>7</v>
      </c>
      <c r="AH24" s="296">
        <v>7</v>
      </c>
      <c r="AI24" s="296">
        <v>5</v>
      </c>
      <c r="AJ24" s="296">
        <v>2</v>
      </c>
      <c r="AK24" s="296">
        <v>8</v>
      </c>
      <c r="AL24" s="296">
        <v>3</v>
      </c>
      <c r="AM24" s="296">
        <v>4</v>
      </c>
      <c r="AN24" s="296">
        <v>2</v>
      </c>
      <c r="AO24" s="296">
        <v>2</v>
      </c>
      <c r="AP24" s="296">
        <v>1</v>
      </c>
      <c r="AQ24" s="296">
        <v>1</v>
      </c>
      <c r="AR24" s="296">
        <v>1</v>
      </c>
      <c r="AS24" s="296">
        <v>1</v>
      </c>
      <c r="AT24" s="296">
        <v>1</v>
      </c>
      <c r="AU24" s="296">
        <v>2</v>
      </c>
      <c r="AV24" s="296">
        <v>3</v>
      </c>
      <c r="AW24" s="296">
        <v>2</v>
      </c>
      <c r="AX24" s="296">
        <v>1</v>
      </c>
      <c r="AY24" s="296">
        <v>3</v>
      </c>
      <c r="AZ24" s="296">
        <v>4</v>
      </c>
      <c r="BA24" s="296" t="s">
        <v>18</v>
      </c>
      <c r="BB24" s="296">
        <v>1</v>
      </c>
      <c r="BC24" s="296" t="s">
        <v>18</v>
      </c>
      <c r="BD24" s="296" t="s">
        <v>18</v>
      </c>
      <c r="BE24" s="296">
        <v>1</v>
      </c>
      <c r="BF24" s="296">
        <v>3</v>
      </c>
      <c r="BG24" s="296">
        <v>3</v>
      </c>
      <c r="BH24" s="296">
        <v>2</v>
      </c>
      <c r="BI24" s="296">
        <v>1</v>
      </c>
      <c r="BJ24" s="296">
        <v>1</v>
      </c>
      <c r="BK24" s="296">
        <v>1</v>
      </c>
      <c r="BL24" s="296" t="s">
        <v>18</v>
      </c>
      <c r="BM24" s="296">
        <v>2</v>
      </c>
      <c r="BN24" s="296">
        <v>3</v>
      </c>
      <c r="BO24" s="296">
        <v>4</v>
      </c>
      <c r="BP24" s="296">
        <v>4</v>
      </c>
      <c r="BQ24" s="296">
        <v>5</v>
      </c>
      <c r="BR24" s="296">
        <v>2</v>
      </c>
      <c r="BS24" s="296">
        <v>2</v>
      </c>
      <c r="BT24" s="296">
        <v>3</v>
      </c>
      <c r="BU24" s="296">
        <v>1</v>
      </c>
      <c r="BV24" s="296" t="s">
        <v>18</v>
      </c>
      <c r="BW24" s="296" t="s">
        <v>18</v>
      </c>
    </row>
    <row r="25" spans="1:75" x14ac:dyDescent="0.25">
      <c r="A25" t="s">
        <v>21</v>
      </c>
      <c r="B25" s="296" t="s">
        <v>18</v>
      </c>
      <c r="C25" s="296" t="s">
        <v>18</v>
      </c>
      <c r="D25" s="296" t="s">
        <v>18</v>
      </c>
      <c r="E25" s="296" t="s">
        <v>18</v>
      </c>
      <c r="F25" s="296" t="s">
        <v>18</v>
      </c>
      <c r="G25" s="296" t="s">
        <v>18</v>
      </c>
      <c r="H25" s="296" t="s">
        <v>18</v>
      </c>
      <c r="I25" s="296" t="s">
        <v>18</v>
      </c>
      <c r="J25" s="296" t="s">
        <v>18</v>
      </c>
      <c r="K25" s="296">
        <v>1</v>
      </c>
      <c r="L25" s="296">
        <v>1</v>
      </c>
      <c r="M25" s="296">
        <v>1</v>
      </c>
      <c r="N25" s="296">
        <v>1</v>
      </c>
      <c r="O25" s="296">
        <v>1</v>
      </c>
      <c r="P25" s="296">
        <v>1</v>
      </c>
      <c r="Q25" s="296" t="s">
        <v>18</v>
      </c>
      <c r="R25" s="296" t="s">
        <v>18</v>
      </c>
      <c r="S25" s="296">
        <v>1</v>
      </c>
      <c r="T25" s="296">
        <v>1</v>
      </c>
      <c r="U25" s="296">
        <v>1</v>
      </c>
      <c r="V25" s="296">
        <v>1</v>
      </c>
      <c r="W25" s="296" t="s">
        <v>18</v>
      </c>
      <c r="X25" s="296" t="s">
        <v>18</v>
      </c>
      <c r="Y25" s="296" t="s">
        <v>18</v>
      </c>
      <c r="Z25" s="296" t="s">
        <v>18</v>
      </c>
      <c r="AA25" s="296" t="s">
        <v>18</v>
      </c>
      <c r="AB25" s="296" t="s">
        <v>18</v>
      </c>
      <c r="AC25" s="296" t="s">
        <v>18</v>
      </c>
      <c r="AD25" s="296" t="s">
        <v>18</v>
      </c>
      <c r="AE25" s="296" t="s">
        <v>18</v>
      </c>
      <c r="AF25" s="296" t="s">
        <v>18</v>
      </c>
      <c r="AG25" s="296" t="s">
        <v>18</v>
      </c>
      <c r="AH25" s="296" t="s">
        <v>18</v>
      </c>
      <c r="AI25" s="296" t="s">
        <v>18</v>
      </c>
      <c r="AJ25" s="296" t="s">
        <v>18</v>
      </c>
      <c r="AK25" s="296" t="s">
        <v>18</v>
      </c>
      <c r="AL25" s="296" t="s">
        <v>18</v>
      </c>
      <c r="AM25" s="296" t="s">
        <v>18</v>
      </c>
      <c r="AN25" s="296" t="s">
        <v>18</v>
      </c>
      <c r="AO25" s="296" t="s">
        <v>18</v>
      </c>
      <c r="AP25" s="296" t="s">
        <v>18</v>
      </c>
      <c r="AQ25" s="296" t="s">
        <v>18</v>
      </c>
      <c r="AR25" s="296" t="s">
        <v>18</v>
      </c>
      <c r="AS25" s="296" t="s">
        <v>18</v>
      </c>
      <c r="AT25" s="296" t="s">
        <v>18</v>
      </c>
      <c r="AU25" s="296" t="s">
        <v>18</v>
      </c>
      <c r="AV25" s="296" t="s">
        <v>18</v>
      </c>
      <c r="AW25" s="296" t="s">
        <v>18</v>
      </c>
      <c r="AX25" s="296" t="s">
        <v>18</v>
      </c>
      <c r="AY25" s="296" t="s">
        <v>18</v>
      </c>
      <c r="AZ25" s="296" t="s">
        <v>18</v>
      </c>
      <c r="BA25" s="296" t="s">
        <v>18</v>
      </c>
      <c r="BB25" s="296" t="s">
        <v>18</v>
      </c>
      <c r="BC25" s="296" t="s">
        <v>18</v>
      </c>
      <c r="BD25" s="296" t="s">
        <v>18</v>
      </c>
      <c r="BE25" s="296" t="s">
        <v>18</v>
      </c>
      <c r="BF25" s="296" t="s">
        <v>18</v>
      </c>
      <c r="BG25" s="296" t="s">
        <v>18</v>
      </c>
      <c r="BH25" s="296" t="s">
        <v>18</v>
      </c>
      <c r="BI25" s="296" t="s">
        <v>18</v>
      </c>
      <c r="BJ25" s="296" t="s">
        <v>18</v>
      </c>
      <c r="BK25" s="296" t="s">
        <v>18</v>
      </c>
      <c r="BL25" s="296" t="s">
        <v>18</v>
      </c>
      <c r="BM25" s="296" t="s">
        <v>18</v>
      </c>
      <c r="BN25" s="296" t="s">
        <v>18</v>
      </c>
      <c r="BO25" s="296" t="s">
        <v>18</v>
      </c>
      <c r="BP25" s="296" t="s">
        <v>18</v>
      </c>
      <c r="BQ25" s="296" t="s">
        <v>18</v>
      </c>
      <c r="BR25" s="296" t="s">
        <v>18</v>
      </c>
      <c r="BS25" s="296" t="s">
        <v>18</v>
      </c>
      <c r="BT25" s="296" t="s">
        <v>18</v>
      </c>
      <c r="BU25" s="296" t="s">
        <v>18</v>
      </c>
      <c r="BV25" s="296" t="s">
        <v>18</v>
      </c>
      <c r="BW25" s="296" t="s">
        <v>18</v>
      </c>
    </row>
    <row r="26" spans="1:75" x14ac:dyDescent="0.25">
      <c r="A26" t="s">
        <v>22</v>
      </c>
      <c r="B26" s="296" t="s">
        <v>18</v>
      </c>
      <c r="C26" s="296" t="s">
        <v>18</v>
      </c>
      <c r="D26" s="296" t="s">
        <v>18</v>
      </c>
      <c r="E26" s="296" t="s">
        <v>18</v>
      </c>
      <c r="F26" s="296" t="s">
        <v>18</v>
      </c>
      <c r="G26" s="296" t="s">
        <v>18</v>
      </c>
      <c r="H26" s="296" t="s">
        <v>18</v>
      </c>
      <c r="I26" s="296" t="s">
        <v>18</v>
      </c>
      <c r="J26" s="296" t="s">
        <v>18</v>
      </c>
      <c r="K26" s="296" t="s">
        <v>18</v>
      </c>
      <c r="L26" s="296" t="s">
        <v>18</v>
      </c>
      <c r="M26" s="296" t="s">
        <v>18</v>
      </c>
      <c r="N26" s="296" t="s">
        <v>18</v>
      </c>
      <c r="O26" s="296" t="s">
        <v>18</v>
      </c>
      <c r="P26" s="296" t="s">
        <v>18</v>
      </c>
      <c r="Q26" s="296" t="s">
        <v>18</v>
      </c>
      <c r="R26" s="296" t="s">
        <v>18</v>
      </c>
      <c r="S26" s="296" t="s">
        <v>18</v>
      </c>
      <c r="T26" s="296" t="s">
        <v>18</v>
      </c>
      <c r="U26" s="296" t="s">
        <v>18</v>
      </c>
      <c r="V26" s="296" t="s">
        <v>18</v>
      </c>
      <c r="W26" s="296" t="s">
        <v>18</v>
      </c>
      <c r="X26" s="296" t="s">
        <v>18</v>
      </c>
      <c r="Y26" s="296" t="s">
        <v>18</v>
      </c>
      <c r="Z26" s="296" t="s">
        <v>18</v>
      </c>
      <c r="AA26" s="296" t="s">
        <v>18</v>
      </c>
      <c r="AB26" s="296" t="s">
        <v>18</v>
      </c>
      <c r="AC26" s="296">
        <v>1</v>
      </c>
      <c r="AD26" s="296" t="s">
        <v>18</v>
      </c>
      <c r="AE26" s="296" t="s">
        <v>18</v>
      </c>
      <c r="AF26" s="296" t="s">
        <v>18</v>
      </c>
      <c r="AG26" s="296" t="s">
        <v>18</v>
      </c>
      <c r="AH26" s="296" t="s">
        <v>18</v>
      </c>
      <c r="AI26" s="296" t="s">
        <v>18</v>
      </c>
      <c r="AJ26" s="296" t="s">
        <v>18</v>
      </c>
      <c r="AK26" s="296" t="s">
        <v>18</v>
      </c>
      <c r="AL26" s="296" t="s">
        <v>18</v>
      </c>
      <c r="AM26" s="296" t="s">
        <v>18</v>
      </c>
      <c r="AN26" s="296">
        <v>1</v>
      </c>
      <c r="AO26" s="296">
        <v>1</v>
      </c>
      <c r="AP26" s="296" t="s">
        <v>18</v>
      </c>
      <c r="AQ26" s="296" t="s">
        <v>18</v>
      </c>
      <c r="AR26" s="296">
        <v>1</v>
      </c>
      <c r="AS26" s="296" t="s">
        <v>18</v>
      </c>
      <c r="AT26" s="296" t="s">
        <v>18</v>
      </c>
      <c r="AU26" s="296" t="s">
        <v>18</v>
      </c>
      <c r="AV26" s="296" t="s">
        <v>18</v>
      </c>
      <c r="AW26" s="296" t="s">
        <v>18</v>
      </c>
      <c r="AX26" s="296" t="s">
        <v>18</v>
      </c>
      <c r="AY26" s="296" t="s">
        <v>18</v>
      </c>
      <c r="AZ26" s="296" t="s">
        <v>18</v>
      </c>
      <c r="BA26" s="296" t="s">
        <v>18</v>
      </c>
      <c r="BB26" s="296" t="s">
        <v>18</v>
      </c>
      <c r="BC26" s="296" t="s">
        <v>18</v>
      </c>
      <c r="BD26" s="296" t="s">
        <v>18</v>
      </c>
      <c r="BE26" s="296" t="s">
        <v>18</v>
      </c>
      <c r="BF26" s="296" t="s">
        <v>18</v>
      </c>
      <c r="BG26" s="296" t="s">
        <v>18</v>
      </c>
      <c r="BH26" s="296">
        <v>1</v>
      </c>
      <c r="BI26" s="296">
        <v>1</v>
      </c>
      <c r="BJ26" s="296">
        <v>1</v>
      </c>
      <c r="BK26" s="296" t="s">
        <v>18</v>
      </c>
      <c r="BL26" s="296" t="s">
        <v>18</v>
      </c>
      <c r="BM26" s="296" t="s">
        <v>18</v>
      </c>
      <c r="BN26" s="296">
        <v>1</v>
      </c>
      <c r="BO26" s="296" t="s">
        <v>18</v>
      </c>
      <c r="BP26" s="296" t="s">
        <v>18</v>
      </c>
      <c r="BQ26" s="296" t="s">
        <v>18</v>
      </c>
      <c r="BR26" s="296" t="s">
        <v>18</v>
      </c>
      <c r="BS26" s="296" t="s">
        <v>18</v>
      </c>
      <c r="BT26" s="296" t="s">
        <v>18</v>
      </c>
      <c r="BU26" s="296" t="s">
        <v>18</v>
      </c>
      <c r="BV26" s="296" t="s">
        <v>18</v>
      </c>
      <c r="BW26" s="296" t="s">
        <v>18</v>
      </c>
    </row>
    <row r="27" spans="1:75" x14ac:dyDescent="0.25">
      <c r="A27" t="s">
        <v>23</v>
      </c>
      <c r="B27" s="296">
        <v>6</v>
      </c>
      <c r="C27" s="296">
        <v>4</v>
      </c>
      <c r="D27" s="296">
        <v>7</v>
      </c>
      <c r="E27" s="296">
        <v>13</v>
      </c>
      <c r="F27" s="296">
        <v>16</v>
      </c>
      <c r="G27" s="296">
        <v>12</v>
      </c>
      <c r="H27" s="296">
        <v>19</v>
      </c>
      <c r="I27" s="296">
        <v>23</v>
      </c>
      <c r="J27" s="296">
        <v>14</v>
      </c>
      <c r="K27" s="296">
        <v>18</v>
      </c>
      <c r="L27" s="296">
        <v>16</v>
      </c>
      <c r="M27" s="296">
        <v>16</v>
      </c>
      <c r="N27" s="296">
        <v>25</v>
      </c>
      <c r="O27" s="296">
        <v>26</v>
      </c>
      <c r="P27" s="296">
        <v>25</v>
      </c>
      <c r="Q27" s="296">
        <v>26</v>
      </c>
      <c r="R27" s="296">
        <v>26</v>
      </c>
      <c r="S27" s="296">
        <v>27</v>
      </c>
      <c r="T27" s="296">
        <v>26</v>
      </c>
      <c r="U27" s="296">
        <v>37</v>
      </c>
      <c r="V27" s="296">
        <v>39</v>
      </c>
      <c r="W27" s="296">
        <v>42</v>
      </c>
      <c r="X27" s="296">
        <v>31</v>
      </c>
      <c r="Y27" s="296">
        <v>11</v>
      </c>
      <c r="Z27" s="296">
        <v>18</v>
      </c>
      <c r="AA27" s="296">
        <v>23</v>
      </c>
      <c r="AB27" s="296">
        <v>14</v>
      </c>
      <c r="AC27" s="296">
        <v>15</v>
      </c>
      <c r="AD27" s="296">
        <v>8</v>
      </c>
      <c r="AE27" s="296">
        <v>6</v>
      </c>
      <c r="AF27" s="296">
        <v>8</v>
      </c>
      <c r="AG27" s="296">
        <v>8</v>
      </c>
      <c r="AH27" s="296">
        <v>11</v>
      </c>
      <c r="AI27" s="296">
        <v>6</v>
      </c>
      <c r="AJ27" s="296">
        <v>8</v>
      </c>
      <c r="AK27" s="296">
        <v>12</v>
      </c>
      <c r="AL27" s="296">
        <v>12</v>
      </c>
      <c r="AM27" s="296">
        <v>13</v>
      </c>
      <c r="AN27" s="296">
        <v>17</v>
      </c>
      <c r="AO27" s="296">
        <v>13</v>
      </c>
      <c r="AP27" s="296">
        <v>15</v>
      </c>
      <c r="AQ27" s="296">
        <v>12</v>
      </c>
      <c r="AR27" s="296">
        <v>12</v>
      </c>
      <c r="AS27" s="296">
        <v>10</v>
      </c>
      <c r="AT27" s="296">
        <v>11</v>
      </c>
      <c r="AU27" s="296">
        <v>10</v>
      </c>
      <c r="AV27" s="296">
        <v>11</v>
      </c>
      <c r="AW27" s="296">
        <v>6</v>
      </c>
      <c r="AX27" s="296">
        <v>5</v>
      </c>
      <c r="AY27" s="296">
        <v>3</v>
      </c>
      <c r="AZ27" s="296">
        <v>1</v>
      </c>
      <c r="BA27" s="296">
        <v>4</v>
      </c>
      <c r="BB27" s="296">
        <v>4</v>
      </c>
      <c r="BC27" s="296">
        <v>5</v>
      </c>
      <c r="BD27" s="296">
        <v>3</v>
      </c>
      <c r="BE27" s="296" t="s">
        <v>18</v>
      </c>
      <c r="BF27" s="296">
        <v>8</v>
      </c>
      <c r="BG27" s="296">
        <v>5</v>
      </c>
      <c r="BH27" s="296">
        <v>4</v>
      </c>
      <c r="BI27" s="296">
        <v>4</v>
      </c>
      <c r="BJ27" s="296">
        <v>1</v>
      </c>
      <c r="BK27" s="296">
        <v>1</v>
      </c>
      <c r="BL27" s="296">
        <v>3</v>
      </c>
      <c r="BM27" s="296">
        <v>2</v>
      </c>
      <c r="BN27" s="296">
        <v>5</v>
      </c>
      <c r="BO27" s="296">
        <v>5</v>
      </c>
      <c r="BP27" s="296">
        <v>4</v>
      </c>
      <c r="BQ27" s="296">
        <v>4</v>
      </c>
      <c r="BR27" s="296">
        <v>1</v>
      </c>
      <c r="BS27" s="296">
        <v>1</v>
      </c>
      <c r="BT27" s="296">
        <v>2</v>
      </c>
      <c r="BU27" s="296">
        <v>1</v>
      </c>
      <c r="BV27" s="296">
        <v>1</v>
      </c>
      <c r="BW27" s="296">
        <v>2</v>
      </c>
    </row>
    <row r="28" spans="1:75" x14ac:dyDescent="0.25">
      <c r="A28" t="s">
        <v>24</v>
      </c>
      <c r="B28" s="296" t="s">
        <v>18</v>
      </c>
      <c r="C28" s="296" t="s">
        <v>18</v>
      </c>
      <c r="D28" s="296" t="s">
        <v>18</v>
      </c>
      <c r="E28" s="296" t="s">
        <v>18</v>
      </c>
      <c r="F28" s="296">
        <v>1</v>
      </c>
      <c r="G28" s="296">
        <v>1</v>
      </c>
      <c r="H28" s="296">
        <v>1</v>
      </c>
      <c r="I28" s="296" t="s">
        <v>18</v>
      </c>
      <c r="J28" s="296" t="s">
        <v>18</v>
      </c>
      <c r="K28" s="296" t="s">
        <v>18</v>
      </c>
      <c r="L28" s="296" t="s">
        <v>18</v>
      </c>
      <c r="M28" s="296" t="s">
        <v>18</v>
      </c>
      <c r="N28" s="296">
        <v>2</v>
      </c>
      <c r="O28" s="296">
        <v>3</v>
      </c>
      <c r="P28" s="296">
        <v>3</v>
      </c>
      <c r="Q28" s="296">
        <v>5</v>
      </c>
      <c r="R28" s="296">
        <v>2</v>
      </c>
      <c r="S28" s="296">
        <v>3</v>
      </c>
      <c r="T28" s="296">
        <v>3</v>
      </c>
      <c r="U28" s="296">
        <v>2</v>
      </c>
      <c r="V28" s="296">
        <v>3</v>
      </c>
      <c r="W28" s="296">
        <v>4</v>
      </c>
      <c r="X28" s="296">
        <v>1</v>
      </c>
      <c r="Y28" s="296">
        <v>1</v>
      </c>
      <c r="Z28" s="296">
        <v>1</v>
      </c>
      <c r="AA28" s="296">
        <v>3</v>
      </c>
      <c r="AB28" s="296">
        <v>3</v>
      </c>
      <c r="AC28" s="296">
        <v>1</v>
      </c>
      <c r="AD28" s="296">
        <v>3</v>
      </c>
      <c r="AE28" s="296">
        <v>4</v>
      </c>
      <c r="AF28" s="296">
        <v>2</v>
      </c>
      <c r="AG28" s="296">
        <v>2</v>
      </c>
      <c r="AH28" s="296">
        <v>5</v>
      </c>
      <c r="AI28" s="296">
        <v>7</v>
      </c>
      <c r="AJ28" s="296">
        <v>5</v>
      </c>
      <c r="AK28" s="296">
        <v>2</v>
      </c>
      <c r="AL28" s="296">
        <v>2</v>
      </c>
      <c r="AM28" s="296">
        <v>2</v>
      </c>
      <c r="AN28" s="296">
        <v>2</v>
      </c>
      <c r="AO28" s="296">
        <v>1</v>
      </c>
      <c r="AP28" s="296" t="s">
        <v>18</v>
      </c>
      <c r="AQ28" s="296" t="s">
        <v>18</v>
      </c>
      <c r="AR28" s="296" t="s">
        <v>18</v>
      </c>
      <c r="AS28" s="296" t="s">
        <v>18</v>
      </c>
      <c r="AT28" s="296" t="s">
        <v>18</v>
      </c>
      <c r="AU28" s="296" t="s">
        <v>18</v>
      </c>
      <c r="AV28" s="296" t="s">
        <v>18</v>
      </c>
      <c r="AW28" s="296" t="s">
        <v>18</v>
      </c>
      <c r="AX28" s="296" t="s">
        <v>18</v>
      </c>
      <c r="AY28" s="296" t="s">
        <v>18</v>
      </c>
      <c r="AZ28" s="296" t="s">
        <v>18</v>
      </c>
      <c r="BA28" s="296" t="s">
        <v>18</v>
      </c>
      <c r="BB28" s="296" t="s">
        <v>18</v>
      </c>
      <c r="BC28" s="296" t="s">
        <v>18</v>
      </c>
      <c r="BD28" s="296" t="s">
        <v>18</v>
      </c>
      <c r="BE28" s="296" t="s">
        <v>18</v>
      </c>
      <c r="BF28" s="296" t="s">
        <v>18</v>
      </c>
      <c r="BG28" s="296" t="s">
        <v>18</v>
      </c>
      <c r="BH28" s="296" t="s">
        <v>18</v>
      </c>
      <c r="BI28" s="296" t="s">
        <v>18</v>
      </c>
      <c r="BJ28" s="296" t="s">
        <v>18</v>
      </c>
      <c r="BK28" s="296" t="s">
        <v>18</v>
      </c>
      <c r="BL28" s="296" t="s">
        <v>18</v>
      </c>
      <c r="BM28" s="296" t="s">
        <v>18</v>
      </c>
      <c r="BN28" s="296" t="s">
        <v>18</v>
      </c>
      <c r="BO28" s="296">
        <v>2</v>
      </c>
      <c r="BP28" s="296">
        <v>2</v>
      </c>
      <c r="BQ28" s="296">
        <v>2</v>
      </c>
      <c r="BR28" s="296" t="s">
        <v>18</v>
      </c>
      <c r="BS28" s="296" t="s">
        <v>18</v>
      </c>
      <c r="BT28" s="296" t="s">
        <v>18</v>
      </c>
      <c r="BU28" s="296">
        <v>1</v>
      </c>
      <c r="BV28" s="296">
        <v>1</v>
      </c>
      <c r="BW28" s="296">
        <v>1</v>
      </c>
    </row>
    <row r="29" spans="1:75" x14ac:dyDescent="0.25">
      <c r="A29" t="s">
        <v>25</v>
      </c>
      <c r="B29" s="296" t="s">
        <v>18</v>
      </c>
      <c r="C29" s="296" t="s">
        <v>18</v>
      </c>
      <c r="D29" s="296">
        <v>1</v>
      </c>
      <c r="E29" s="296">
        <v>2</v>
      </c>
      <c r="F29" s="296">
        <v>1</v>
      </c>
      <c r="G29" s="296">
        <v>3</v>
      </c>
      <c r="H29" s="296">
        <v>4</v>
      </c>
      <c r="I29" s="296">
        <v>3</v>
      </c>
      <c r="J29" s="296">
        <v>3</v>
      </c>
      <c r="K29" s="296">
        <v>2</v>
      </c>
      <c r="L29" s="296">
        <v>3</v>
      </c>
      <c r="M29" s="296">
        <v>3</v>
      </c>
      <c r="N29" s="296">
        <v>6</v>
      </c>
      <c r="O29" s="296">
        <v>1</v>
      </c>
      <c r="P29" s="296">
        <v>1</v>
      </c>
      <c r="Q29" s="296">
        <v>1</v>
      </c>
      <c r="R29" s="296">
        <v>2</v>
      </c>
      <c r="S29" s="296">
        <v>3</v>
      </c>
      <c r="T29" s="296">
        <v>4</v>
      </c>
      <c r="U29" s="296">
        <v>3</v>
      </c>
      <c r="V29" s="296">
        <v>2</v>
      </c>
      <c r="W29" s="296">
        <v>6</v>
      </c>
      <c r="X29" s="296">
        <v>8</v>
      </c>
      <c r="Y29" s="296">
        <v>7</v>
      </c>
      <c r="Z29" s="296">
        <v>1</v>
      </c>
      <c r="AA29" s="296">
        <v>1</v>
      </c>
      <c r="AB29" s="296">
        <v>1</v>
      </c>
      <c r="AC29" s="296">
        <v>2</v>
      </c>
      <c r="AD29" s="296">
        <v>4</v>
      </c>
      <c r="AE29" s="296">
        <v>11</v>
      </c>
      <c r="AF29" s="296">
        <v>11</v>
      </c>
      <c r="AG29" s="296">
        <v>6</v>
      </c>
      <c r="AH29" s="296">
        <v>6</v>
      </c>
      <c r="AI29" s="296">
        <v>8</v>
      </c>
      <c r="AJ29" s="296">
        <v>4</v>
      </c>
      <c r="AK29" s="296">
        <v>6</v>
      </c>
      <c r="AL29" s="296">
        <v>5</v>
      </c>
      <c r="AM29" s="296">
        <v>5</v>
      </c>
      <c r="AN29" s="296">
        <v>2</v>
      </c>
      <c r="AO29" s="296">
        <v>1</v>
      </c>
      <c r="AP29" s="296">
        <v>1</v>
      </c>
      <c r="AQ29" s="296">
        <v>4</v>
      </c>
      <c r="AR29" s="296">
        <v>3</v>
      </c>
      <c r="AS29" s="296">
        <v>4</v>
      </c>
      <c r="AT29" s="296" t="s">
        <v>18</v>
      </c>
      <c r="AU29" s="296" t="s">
        <v>18</v>
      </c>
      <c r="AV29" s="296" t="s">
        <v>18</v>
      </c>
      <c r="AW29" s="296">
        <v>2</v>
      </c>
      <c r="AX29" s="296">
        <v>2</v>
      </c>
      <c r="AY29" s="296">
        <v>3</v>
      </c>
      <c r="AZ29" s="296">
        <v>2</v>
      </c>
      <c r="BA29" s="296">
        <v>2</v>
      </c>
      <c r="BB29" s="296">
        <v>2</v>
      </c>
      <c r="BC29" s="296">
        <v>2</v>
      </c>
      <c r="BD29" s="296">
        <v>1</v>
      </c>
      <c r="BE29" s="296">
        <v>1</v>
      </c>
      <c r="BF29" s="296">
        <v>1</v>
      </c>
      <c r="BG29" s="296">
        <v>1</v>
      </c>
      <c r="BH29" s="296">
        <v>1</v>
      </c>
      <c r="BI29" s="296">
        <v>1</v>
      </c>
      <c r="BJ29" s="296" t="s">
        <v>18</v>
      </c>
      <c r="BK29" s="296">
        <v>3</v>
      </c>
      <c r="BL29" s="296" t="s">
        <v>18</v>
      </c>
      <c r="BM29" s="296" t="s">
        <v>18</v>
      </c>
      <c r="BN29" s="296" t="s">
        <v>18</v>
      </c>
      <c r="BO29" s="296" t="s">
        <v>18</v>
      </c>
      <c r="BP29" s="296" t="s">
        <v>18</v>
      </c>
      <c r="BQ29" s="296">
        <v>2</v>
      </c>
      <c r="BR29" s="296">
        <v>2</v>
      </c>
      <c r="BS29" s="296">
        <v>1</v>
      </c>
      <c r="BT29" s="296" t="s">
        <v>18</v>
      </c>
      <c r="BU29" s="296" t="s">
        <v>18</v>
      </c>
      <c r="BV29" s="296" t="s">
        <v>18</v>
      </c>
      <c r="BW29" s="296">
        <v>1</v>
      </c>
    </row>
    <row r="30" spans="1:75" x14ac:dyDescent="0.25">
      <c r="A30" t="s">
        <v>26</v>
      </c>
      <c r="B30" s="296" t="s">
        <v>18</v>
      </c>
      <c r="C30" s="296">
        <v>1</v>
      </c>
      <c r="D30" s="296">
        <v>1</v>
      </c>
      <c r="E30" s="296" t="s">
        <v>18</v>
      </c>
      <c r="F30" s="296">
        <v>1</v>
      </c>
      <c r="G30" s="296">
        <v>2</v>
      </c>
      <c r="H30" s="296">
        <v>2</v>
      </c>
      <c r="I30" s="296">
        <v>3</v>
      </c>
      <c r="J30" s="296">
        <v>4</v>
      </c>
      <c r="K30" s="296">
        <v>4</v>
      </c>
      <c r="L30" s="296">
        <v>6</v>
      </c>
      <c r="M30" s="296">
        <v>3</v>
      </c>
      <c r="N30" s="296">
        <v>4</v>
      </c>
      <c r="O30" s="296">
        <v>6</v>
      </c>
      <c r="P30" s="296">
        <v>6</v>
      </c>
      <c r="Q30" s="296">
        <v>6</v>
      </c>
      <c r="R30" s="296">
        <v>5</v>
      </c>
      <c r="S30" s="296">
        <v>5</v>
      </c>
      <c r="T30" s="296">
        <v>4</v>
      </c>
      <c r="U30" s="296">
        <v>1</v>
      </c>
      <c r="V30" s="296" t="s">
        <v>18</v>
      </c>
      <c r="W30" s="296">
        <v>2</v>
      </c>
      <c r="X30" s="296">
        <v>3</v>
      </c>
      <c r="Y30" s="296">
        <v>4</v>
      </c>
      <c r="Z30" s="296">
        <v>3</v>
      </c>
      <c r="AA30" s="296">
        <v>4</v>
      </c>
      <c r="AB30" s="296">
        <v>4</v>
      </c>
      <c r="AC30" s="296">
        <v>1</v>
      </c>
      <c r="AD30" s="296" t="s">
        <v>18</v>
      </c>
      <c r="AE30" s="296">
        <v>1</v>
      </c>
      <c r="AF30" s="296">
        <v>2</v>
      </c>
      <c r="AG30" s="296">
        <v>4</v>
      </c>
      <c r="AH30" s="296">
        <v>3</v>
      </c>
      <c r="AI30" s="296">
        <v>4</v>
      </c>
      <c r="AJ30" s="296">
        <v>2</v>
      </c>
      <c r="AK30" s="296">
        <v>4</v>
      </c>
      <c r="AL30" s="296">
        <v>4</v>
      </c>
      <c r="AM30" s="296">
        <v>2</v>
      </c>
      <c r="AN30" s="296">
        <v>3</v>
      </c>
      <c r="AO30" s="296">
        <v>1</v>
      </c>
      <c r="AP30" s="296">
        <v>2</v>
      </c>
      <c r="AQ30" s="296">
        <v>2</v>
      </c>
      <c r="AR30" s="296">
        <v>2</v>
      </c>
      <c r="AS30" s="296">
        <v>4</v>
      </c>
      <c r="AT30" s="296">
        <v>6</v>
      </c>
      <c r="AU30" s="296">
        <v>3</v>
      </c>
      <c r="AV30" s="296">
        <v>4</v>
      </c>
      <c r="AW30" s="296">
        <v>5</v>
      </c>
      <c r="AX30" s="296">
        <v>5</v>
      </c>
      <c r="AY30" s="296">
        <v>2</v>
      </c>
      <c r="AZ30" s="296">
        <v>2</v>
      </c>
      <c r="BA30" s="296">
        <v>1</v>
      </c>
      <c r="BB30" s="296">
        <v>2</v>
      </c>
      <c r="BC30" s="296">
        <v>1</v>
      </c>
      <c r="BD30" s="296">
        <v>1</v>
      </c>
      <c r="BE30" s="296">
        <v>5</v>
      </c>
      <c r="BF30" s="296">
        <v>3</v>
      </c>
      <c r="BG30" s="296">
        <v>4</v>
      </c>
      <c r="BH30" s="296">
        <v>3</v>
      </c>
      <c r="BI30" s="296">
        <v>3</v>
      </c>
      <c r="BJ30" s="296">
        <v>4</v>
      </c>
      <c r="BK30" s="296">
        <v>2</v>
      </c>
      <c r="BL30" s="296">
        <v>1</v>
      </c>
      <c r="BM30" s="296">
        <v>1</v>
      </c>
      <c r="BN30" s="296">
        <v>1</v>
      </c>
      <c r="BO30" s="296">
        <v>1</v>
      </c>
      <c r="BP30" s="296" t="s">
        <v>18</v>
      </c>
      <c r="BQ30" s="296">
        <v>1</v>
      </c>
      <c r="BR30" s="296">
        <v>4</v>
      </c>
      <c r="BS30" s="296">
        <v>4</v>
      </c>
      <c r="BT30" s="296">
        <v>2</v>
      </c>
      <c r="BU30" s="296" t="s">
        <v>18</v>
      </c>
      <c r="BV30" s="296" t="s">
        <v>18</v>
      </c>
      <c r="BW30" s="296" t="s">
        <v>18</v>
      </c>
    </row>
    <row r="31" spans="1:75" x14ac:dyDescent="0.25">
      <c r="A31" t="s">
        <v>27</v>
      </c>
      <c r="B31" s="296">
        <v>2</v>
      </c>
      <c r="C31" s="296">
        <v>2</v>
      </c>
      <c r="D31" s="296">
        <v>1</v>
      </c>
      <c r="E31" s="296">
        <v>1</v>
      </c>
      <c r="F31" s="296">
        <v>1</v>
      </c>
      <c r="G31" s="296">
        <v>1</v>
      </c>
      <c r="H31" s="296">
        <v>1</v>
      </c>
      <c r="I31" s="296" t="s">
        <v>18</v>
      </c>
      <c r="J31" s="296">
        <v>1</v>
      </c>
      <c r="K31" s="296">
        <v>1</v>
      </c>
      <c r="L31" s="296">
        <v>4</v>
      </c>
      <c r="M31" s="296">
        <v>3</v>
      </c>
      <c r="N31" s="296">
        <v>1</v>
      </c>
      <c r="O31" s="296">
        <v>4</v>
      </c>
      <c r="P31" s="296" t="s">
        <v>18</v>
      </c>
      <c r="Q31" s="296" t="s">
        <v>18</v>
      </c>
      <c r="R31" s="296" t="s">
        <v>18</v>
      </c>
      <c r="S31" s="296" t="s">
        <v>18</v>
      </c>
      <c r="T31" s="296">
        <v>1</v>
      </c>
      <c r="U31" s="296">
        <v>1</v>
      </c>
      <c r="V31" s="296" t="s">
        <v>18</v>
      </c>
      <c r="W31" s="296" t="s">
        <v>18</v>
      </c>
      <c r="X31" s="296" t="s">
        <v>18</v>
      </c>
      <c r="Y31" s="296">
        <v>1</v>
      </c>
      <c r="Z31" s="296">
        <v>1</v>
      </c>
      <c r="AA31" s="296">
        <v>1</v>
      </c>
      <c r="AB31" s="296">
        <v>2</v>
      </c>
      <c r="AC31" s="296">
        <v>2</v>
      </c>
      <c r="AD31" s="296">
        <v>6</v>
      </c>
      <c r="AE31" s="296">
        <v>8</v>
      </c>
      <c r="AF31" s="296">
        <v>2</v>
      </c>
      <c r="AG31" s="296" t="s">
        <v>18</v>
      </c>
      <c r="AH31" s="296" t="s">
        <v>18</v>
      </c>
      <c r="AI31" s="296" t="s">
        <v>18</v>
      </c>
      <c r="AJ31" s="296" t="s">
        <v>18</v>
      </c>
      <c r="AK31" s="296">
        <v>1</v>
      </c>
      <c r="AL31" s="296">
        <v>2</v>
      </c>
      <c r="AM31" s="296">
        <v>1</v>
      </c>
      <c r="AN31" s="296">
        <v>1</v>
      </c>
      <c r="AO31" s="296">
        <v>1</v>
      </c>
      <c r="AP31" s="296">
        <v>1</v>
      </c>
      <c r="AQ31" s="296">
        <v>1</v>
      </c>
      <c r="AR31" s="296" t="s">
        <v>18</v>
      </c>
      <c r="AS31" s="296" t="s">
        <v>18</v>
      </c>
      <c r="AT31" s="296" t="s">
        <v>18</v>
      </c>
      <c r="AU31" s="296">
        <v>2</v>
      </c>
      <c r="AV31" s="296">
        <v>1</v>
      </c>
      <c r="AW31" s="296">
        <v>1</v>
      </c>
      <c r="AX31" s="296">
        <v>1</v>
      </c>
      <c r="AY31" s="296">
        <v>2</v>
      </c>
      <c r="AZ31" s="296">
        <v>1</v>
      </c>
      <c r="BA31" s="296" t="s">
        <v>18</v>
      </c>
      <c r="BB31" s="296" t="s">
        <v>18</v>
      </c>
      <c r="BC31" s="296" t="s">
        <v>18</v>
      </c>
      <c r="BD31" s="296">
        <v>3</v>
      </c>
      <c r="BE31" s="296">
        <v>1</v>
      </c>
      <c r="BF31" s="296">
        <v>1</v>
      </c>
      <c r="BG31" s="296" t="s">
        <v>18</v>
      </c>
      <c r="BH31" s="296" t="s">
        <v>18</v>
      </c>
      <c r="BI31" s="296" t="s">
        <v>18</v>
      </c>
      <c r="BJ31" s="296" t="s">
        <v>18</v>
      </c>
      <c r="BK31" s="296" t="s">
        <v>18</v>
      </c>
      <c r="BL31" s="296" t="s">
        <v>18</v>
      </c>
      <c r="BM31" s="296" t="s">
        <v>18</v>
      </c>
      <c r="BN31" s="296" t="s">
        <v>18</v>
      </c>
      <c r="BO31" s="296">
        <v>1</v>
      </c>
      <c r="BP31" s="296">
        <v>1</v>
      </c>
      <c r="BQ31" s="296">
        <v>1</v>
      </c>
      <c r="BR31" s="296">
        <v>1</v>
      </c>
      <c r="BS31" s="296">
        <v>1</v>
      </c>
      <c r="BT31" s="296">
        <v>1</v>
      </c>
      <c r="BU31" s="296">
        <v>2</v>
      </c>
      <c r="BV31" s="296">
        <v>2</v>
      </c>
      <c r="BW31" s="296" t="s">
        <v>18</v>
      </c>
    </row>
    <row r="32" spans="1:75" x14ac:dyDescent="0.25">
      <c r="A32" t="s">
        <v>28</v>
      </c>
      <c r="B32" s="296" t="s">
        <v>18</v>
      </c>
      <c r="C32" s="296" t="s">
        <v>18</v>
      </c>
      <c r="D32" s="296">
        <v>4</v>
      </c>
      <c r="E32" s="296">
        <v>4</v>
      </c>
      <c r="F32" s="296">
        <v>5</v>
      </c>
      <c r="G32" s="296" t="s">
        <v>18</v>
      </c>
      <c r="H32" s="296">
        <v>2</v>
      </c>
      <c r="I32" s="296">
        <v>2</v>
      </c>
      <c r="J32" s="296">
        <v>2</v>
      </c>
      <c r="K32" s="296">
        <v>1</v>
      </c>
      <c r="L32" s="296">
        <v>1</v>
      </c>
      <c r="M32" s="296">
        <v>3</v>
      </c>
      <c r="N32" s="296">
        <v>7</v>
      </c>
      <c r="O32" s="296">
        <v>6</v>
      </c>
      <c r="P32" s="296">
        <v>1</v>
      </c>
      <c r="Q32" s="296">
        <v>2</v>
      </c>
      <c r="R32" s="296">
        <v>5</v>
      </c>
      <c r="S32" s="296">
        <v>5</v>
      </c>
      <c r="T32" s="296">
        <v>1</v>
      </c>
      <c r="U32" s="296">
        <v>4</v>
      </c>
      <c r="V32" s="296">
        <v>7</v>
      </c>
      <c r="W32" s="296" t="s">
        <v>18</v>
      </c>
      <c r="X32" s="296">
        <v>1</v>
      </c>
      <c r="Y32" s="296" t="s">
        <v>18</v>
      </c>
      <c r="Z32" s="296">
        <v>1</v>
      </c>
      <c r="AA32" s="296">
        <v>1</v>
      </c>
      <c r="AB32" s="296" t="s">
        <v>18</v>
      </c>
      <c r="AC32" s="296">
        <v>1</v>
      </c>
      <c r="AD32" s="296">
        <v>1</v>
      </c>
      <c r="AE32" s="296" t="s">
        <v>18</v>
      </c>
      <c r="AF32" s="296" t="s">
        <v>18</v>
      </c>
      <c r="AG32" s="296" t="s">
        <v>18</v>
      </c>
      <c r="AH32" s="296" t="s">
        <v>18</v>
      </c>
      <c r="AI32" s="296" t="s">
        <v>18</v>
      </c>
      <c r="AJ32" s="296" t="s">
        <v>18</v>
      </c>
      <c r="AK32" s="296">
        <v>1</v>
      </c>
      <c r="AL32" s="296">
        <v>1</v>
      </c>
      <c r="AM32" s="296" t="s">
        <v>18</v>
      </c>
      <c r="AN32" s="296" t="s">
        <v>18</v>
      </c>
      <c r="AO32" s="296" t="s">
        <v>18</v>
      </c>
      <c r="AP32" s="296">
        <v>2</v>
      </c>
      <c r="AQ32" s="296">
        <v>1</v>
      </c>
      <c r="AR32" s="296">
        <v>1</v>
      </c>
      <c r="AS32" s="296">
        <v>1</v>
      </c>
      <c r="AT32" s="296">
        <v>1</v>
      </c>
      <c r="AU32" s="296">
        <v>1</v>
      </c>
      <c r="AV32" s="296">
        <v>1</v>
      </c>
      <c r="AW32" s="296">
        <v>1</v>
      </c>
      <c r="AX32" s="296" t="s">
        <v>18</v>
      </c>
      <c r="AY32" s="296" t="s">
        <v>18</v>
      </c>
      <c r="AZ32" s="296" t="s">
        <v>18</v>
      </c>
      <c r="BA32" s="296" t="s">
        <v>18</v>
      </c>
      <c r="BB32" s="296" t="s">
        <v>18</v>
      </c>
      <c r="BC32" s="296">
        <v>1</v>
      </c>
      <c r="BD32" s="296">
        <v>1</v>
      </c>
      <c r="BE32" s="296">
        <v>2</v>
      </c>
      <c r="BF32" s="296">
        <v>1</v>
      </c>
      <c r="BG32" s="296">
        <v>1</v>
      </c>
      <c r="BH32" s="296">
        <v>2</v>
      </c>
      <c r="BI32" s="296">
        <v>2</v>
      </c>
      <c r="BJ32" s="296">
        <v>1</v>
      </c>
      <c r="BK32" s="296" t="s">
        <v>18</v>
      </c>
      <c r="BL32" s="296" t="s">
        <v>18</v>
      </c>
      <c r="BM32" s="296" t="s">
        <v>18</v>
      </c>
      <c r="BN32" s="296" t="s">
        <v>18</v>
      </c>
      <c r="BO32" s="296" t="s">
        <v>18</v>
      </c>
      <c r="BP32" s="296">
        <v>3</v>
      </c>
      <c r="BQ32" s="296">
        <v>1</v>
      </c>
      <c r="BR32" s="296">
        <v>2</v>
      </c>
      <c r="BS32" s="296">
        <v>2</v>
      </c>
      <c r="BT32" s="296">
        <v>2</v>
      </c>
      <c r="BU32" s="296">
        <v>2</v>
      </c>
      <c r="BV32" s="296">
        <v>2</v>
      </c>
      <c r="BW32" s="296" t="s">
        <v>18</v>
      </c>
    </row>
    <row r="33" spans="1:75" x14ac:dyDescent="0.25">
      <c r="A33" t="s">
        <v>29</v>
      </c>
      <c r="B33" s="296">
        <v>1</v>
      </c>
      <c r="C33" s="296">
        <v>2</v>
      </c>
      <c r="D33" s="296">
        <v>1</v>
      </c>
      <c r="E33" s="296">
        <v>2</v>
      </c>
      <c r="F33" s="296">
        <v>1</v>
      </c>
      <c r="G33" s="296" t="s">
        <v>18</v>
      </c>
      <c r="H33" s="296" t="s">
        <v>18</v>
      </c>
      <c r="I33" s="296" t="s">
        <v>18</v>
      </c>
      <c r="J33" s="296" t="s">
        <v>18</v>
      </c>
      <c r="K33" s="296">
        <v>1</v>
      </c>
      <c r="L33" s="296">
        <v>1</v>
      </c>
      <c r="M33" s="296" t="s">
        <v>18</v>
      </c>
      <c r="N33" s="296">
        <v>4</v>
      </c>
      <c r="O33" s="296">
        <v>5</v>
      </c>
      <c r="P33" s="296">
        <v>5</v>
      </c>
      <c r="Q33" s="296" t="s">
        <v>18</v>
      </c>
      <c r="R33" s="296" t="s">
        <v>18</v>
      </c>
      <c r="S33" s="296">
        <v>1</v>
      </c>
      <c r="T33" s="296">
        <v>1</v>
      </c>
      <c r="U33" s="296">
        <v>1</v>
      </c>
      <c r="V33" s="296" t="s">
        <v>18</v>
      </c>
      <c r="W33" s="296" t="s">
        <v>18</v>
      </c>
      <c r="X33" s="296">
        <v>1</v>
      </c>
      <c r="Y33" s="296">
        <v>1</v>
      </c>
      <c r="Z33" s="296">
        <v>1</v>
      </c>
      <c r="AA33" s="296" t="s">
        <v>18</v>
      </c>
      <c r="AB33" s="296">
        <v>1</v>
      </c>
      <c r="AC33" s="296">
        <v>1</v>
      </c>
      <c r="AD33" s="296">
        <v>2</v>
      </c>
      <c r="AE33" s="296">
        <v>3</v>
      </c>
      <c r="AF33" s="296">
        <v>1</v>
      </c>
      <c r="AG33" s="296" t="s">
        <v>18</v>
      </c>
      <c r="AH33" s="296">
        <v>1</v>
      </c>
      <c r="AI33" s="296">
        <v>2</v>
      </c>
      <c r="AJ33" s="296">
        <v>1</v>
      </c>
      <c r="AK33" s="296" t="s">
        <v>18</v>
      </c>
      <c r="AL33" s="296" t="s">
        <v>18</v>
      </c>
      <c r="AM33" s="296">
        <v>2</v>
      </c>
      <c r="AN33" s="296">
        <v>3</v>
      </c>
      <c r="AO33" s="296">
        <v>4</v>
      </c>
      <c r="AP33" s="296">
        <v>4</v>
      </c>
      <c r="AQ33" s="296">
        <v>2</v>
      </c>
      <c r="AR33" s="296">
        <v>1</v>
      </c>
      <c r="AS33" s="296">
        <v>1</v>
      </c>
      <c r="AT33" s="296">
        <v>1</v>
      </c>
      <c r="AU33" s="296">
        <v>1</v>
      </c>
      <c r="AV33" s="296" t="s">
        <v>18</v>
      </c>
      <c r="AW33" s="296" t="s">
        <v>18</v>
      </c>
      <c r="AX33" s="296">
        <v>1</v>
      </c>
      <c r="AY33" s="296">
        <v>1</v>
      </c>
      <c r="AZ33" s="296" t="s">
        <v>18</v>
      </c>
      <c r="BA33" s="296" t="s">
        <v>18</v>
      </c>
      <c r="BB33" s="296" t="s">
        <v>18</v>
      </c>
      <c r="BC33" s="296" t="s">
        <v>18</v>
      </c>
      <c r="BD33" s="296">
        <v>1</v>
      </c>
      <c r="BE33" s="296">
        <v>3</v>
      </c>
      <c r="BF33" s="296">
        <v>2</v>
      </c>
      <c r="BG33" s="296">
        <v>2</v>
      </c>
      <c r="BH33" s="296">
        <v>3</v>
      </c>
      <c r="BI33" s="296">
        <v>2</v>
      </c>
      <c r="BJ33" s="296">
        <v>1</v>
      </c>
      <c r="BK33" s="296" t="s">
        <v>18</v>
      </c>
      <c r="BL33" s="296" t="s">
        <v>18</v>
      </c>
      <c r="BM33" s="296" t="s">
        <v>18</v>
      </c>
      <c r="BN33" s="296" t="s">
        <v>18</v>
      </c>
      <c r="BO33" s="296" t="s">
        <v>18</v>
      </c>
      <c r="BP33" s="296">
        <v>2</v>
      </c>
      <c r="BQ33" s="296">
        <v>2</v>
      </c>
      <c r="BR33" s="296" t="s">
        <v>18</v>
      </c>
      <c r="BS33" s="296" t="s">
        <v>18</v>
      </c>
      <c r="BT33" s="296">
        <v>1</v>
      </c>
      <c r="BU33" s="296">
        <v>4</v>
      </c>
      <c r="BV33" s="296">
        <v>3</v>
      </c>
      <c r="BW33" s="296" t="s">
        <v>18</v>
      </c>
    </row>
    <row r="34" spans="1:75" x14ac:dyDescent="0.25">
      <c r="A34" t="s">
        <v>30</v>
      </c>
      <c r="B34" s="296" t="s">
        <v>18</v>
      </c>
      <c r="C34" s="296" t="s">
        <v>18</v>
      </c>
      <c r="D34" s="296" t="s">
        <v>18</v>
      </c>
      <c r="E34" s="296" t="s">
        <v>18</v>
      </c>
      <c r="F34" s="296" t="s">
        <v>18</v>
      </c>
      <c r="G34" s="296">
        <v>2</v>
      </c>
      <c r="H34" s="296">
        <v>2</v>
      </c>
      <c r="I34" s="296">
        <v>2</v>
      </c>
      <c r="J34" s="296">
        <v>2</v>
      </c>
      <c r="K34" s="296">
        <v>3</v>
      </c>
      <c r="L34" s="296">
        <v>3</v>
      </c>
      <c r="M34" s="296">
        <v>2</v>
      </c>
      <c r="N34" s="296">
        <v>2</v>
      </c>
      <c r="O34" s="296">
        <v>2</v>
      </c>
      <c r="P34" s="296">
        <v>2</v>
      </c>
      <c r="Q34" s="296" t="s">
        <v>18</v>
      </c>
      <c r="R34" s="296">
        <v>1</v>
      </c>
      <c r="S34" s="296">
        <v>1</v>
      </c>
      <c r="T34" s="296">
        <v>1</v>
      </c>
      <c r="U34" s="296">
        <v>1</v>
      </c>
      <c r="V34" s="296" t="s">
        <v>18</v>
      </c>
      <c r="W34" s="296" t="s">
        <v>18</v>
      </c>
      <c r="X34" s="296" t="s">
        <v>18</v>
      </c>
      <c r="Y34" s="296" t="s">
        <v>18</v>
      </c>
      <c r="Z34" s="296" t="s">
        <v>18</v>
      </c>
      <c r="AA34" s="296" t="s">
        <v>18</v>
      </c>
      <c r="AB34" s="296" t="s">
        <v>18</v>
      </c>
      <c r="AC34" s="296" t="s">
        <v>18</v>
      </c>
      <c r="AD34" s="296" t="s">
        <v>18</v>
      </c>
      <c r="AE34" s="296" t="s">
        <v>18</v>
      </c>
      <c r="AF34" s="296">
        <v>3</v>
      </c>
      <c r="AG34" s="296">
        <v>5</v>
      </c>
      <c r="AH34" s="296" t="s">
        <v>18</v>
      </c>
      <c r="AI34" s="296" t="s">
        <v>18</v>
      </c>
      <c r="AJ34" s="296" t="s">
        <v>18</v>
      </c>
      <c r="AK34" s="296" t="s">
        <v>18</v>
      </c>
      <c r="AL34" s="296">
        <v>1</v>
      </c>
      <c r="AM34" s="296">
        <v>1</v>
      </c>
      <c r="AN34" s="296">
        <v>1</v>
      </c>
      <c r="AO34" s="296">
        <v>2</v>
      </c>
      <c r="AP34" s="296">
        <v>1</v>
      </c>
      <c r="AQ34" s="296" t="s">
        <v>18</v>
      </c>
      <c r="AR34" s="296" t="s">
        <v>18</v>
      </c>
      <c r="AS34" s="296" t="s">
        <v>18</v>
      </c>
      <c r="AT34" s="296" t="s">
        <v>18</v>
      </c>
      <c r="AU34" s="296" t="s">
        <v>18</v>
      </c>
      <c r="AV34" s="296" t="s">
        <v>18</v>
      </c>
      <c r="AW34" s="296" t="s">
        <v>18</v>
      </c>
      <c r="AX34" s="296">
        <v>1</v>
      </c>
      <c r="AY34" s="296" t="s">
        <v>18</v>
      </c>
      <c r="AZ34" s="296">
        <v>1</v>
      </c>
      <c r="BA34" s="296">
        <v>1</v>
      </c>
      <c r="BB34" s="296" t="s">
        <v>18</v>
      </c>
      <c r="BC34" s="296">
        <v>2</v>
      </c>
      <c r="BD34" s="296">
        <v>2</v>
      </c>
      <c r="BE34" s="296" t="s">
        <v>18</v>
      </c>
      <c r="BF34" s="296" t="s">
        <v>18</v>
      </c>
      <c r="BG34" s="296" t="s">
        <v>18</v>
      </c>
      <c r="BH34" s="296" t="s">
        <v>18</v>
      </c>
      <c r="BI34" s="296">
        <v>1</v>
      </c>
      <c r="BJ34" s="296">
        <v>1</v>
      </c>
      <c r="BK34" s="296" t="s">
        <v>18</v>
      </c>
      <c r="BL34" s="296" t="s">
        <v>18</v>
      </c>
      <c r="BM34" s="296" t="s">
        <v>18</v>
      </c>
      <c r="BN34" s="296">
        <v>1</v>
      </c>
      <c r="BO34" s="296">
        <v>1</v>
      </c>
      <c r="BP34" s="296">
        <v>1</v>
      </c>
      <c r="BQ34" s="296">
        <v>2</v>
      </c>
      <c r="BR34" s="296">
        <v>2</v>
      </c>
      <c r="BS34" s="296">
        <v>2</v>
      </c>
      <c r="BT34" s="296">
        <v>2</v>
      </c>
      <c r="BU34" s="296">
        <v>2</v>
      </c>
      <c r="BV34" s="296">
        <v>2</v>
      </c>
      <c r="BW34" s="296">
        <v>2</v>
      </c>
    </row>
    <row r="35" spans="1:75" x14ac:dyDescent="0.25">
      <c r="A35" t="s">
        <v>31</v>
      </c>
      <c r="B35" s="296">
        <v>2</v>
      </c>
      <c r="C35" s="296">
        <v>3</v>
      </c>
      <c r="D35" s="296">
        <v>6</v>
      </c>
      <c r="E35" s="296">
        <v>5</v>
      </c>
      <c r="F35" s="296">
        <v>4</v>
      </c>
      <c r="G35" s="296">
        <v>5</v>
      </c>
      <c r="H35" s="296">
        <v>7</v>
      </c>
      <c r="I35" s="296">
        <v>9</v>
      </c>
      <c r="J35" s="296">
        <v>6</v>
      </c>
      <c r="K35" s="296">
        <v>5</v>
      </c>
      <c r="L35" s="296">
        <v>5</v>
      </c>
      <c r="M35" s="296">
        <v>6</v>
      </c>
      <c r="N35" s="296">
        <v>10</v>
      </c>
      <c r="O35" s="296">
        <v>6</v>
      </c>
      <c r="P35" s="296">
        <v>10</v>
      </c>
      <c r="Q35" s="296">
        <v>9</v>
      </c>
      <c r="R35" s="296">
        <v>13</v>
      </c>
      <c r="S35" s="296">
        <v>15</v>
      </c>
      <c r="T35" s="296">
        <v>9</v>
      </c>
      <c r="U35" s="296">
        <v>8</v>
      </c>
      <c r="V35" s="296">
        <v>8</v>
      </c>
      <c r="W35" s="296">
        <v>8</v>
      </c>
      <c r="X35" s="296">
        <v>9</v>
      </c>
      <c r="Y35" s="296">
        <v>6</v>
      </c>
      <c r="Z35" s="296">
        <v>7</v>
      </c>
      <c r="AA35" s="296">
        <v>5</v>
      </c>
      <c r="AB35" s="296">
        <v>5</v>
      </c>
      <c r="AC35" s="296">
        <v>4</v>
      </c>
      <c r="AD35" s="296">
        <v>5</v>
      </c>
      <c r="AE35" s="296">
        <v>6</v>
      </c>
      <c r="AF35" s="296">
        <v>5</v>
      </c>
      <c r="AG35" s="296">
        <v>6</v>
      </c>
      <c r="AH35" s="296">
        <v>5</v>
      </c>
      <c r="AI35" s="296">
        <v>13</v>
      </c>
      <c r="AJ35" s="296">
        <v>14</v>
      </c>
      <c r="AK35" s="296">
        <v>8</v>
      </c>
      <c r="AL35" s="296">
        <v>11</v>
      </c>
      <c r="AM35" s="296">
        <v>10</v>
      </c>
      <c r="AN35" s="296">
        <v>9</v>
      </c>
      <c r="AO35" s="296">
        <v>6</v>
      </c>
      <c r="AP35" s="296">
        <v>8</v>
      </c>
      <c r="AQ35" s="296">
        <v>12</v>
      </c>
      <c r="AR35" s="296">
        <v>8</v>
      </c>
      <c r="AS35" s="296">
        <v>10</v>
      </c>
      <c r="AT35" s="296">
        <v>5</v>
      </c>
      <c r="AU35" s="296">
        <v>7</v>
      </c>
      <c r="AV35" s="296">
        <v>5</v>
      </c>
      <c r="AW35" s="296">
        <v>5</v>
      </c>
      <c r="AX35" s="296">
        <v>5</v>
      </c>
      <c r="AY35" s="296">
        <v>7</v>
      </c>
      <c r="AZ35" s="296">
        <v>5</v>
      </c>
      <c r="BA35" s="296">
        <v>7</v>
      </c>
      <c r="BB35" s="296">
        <v>12</v>
      </c>
      <c r="BC35" s="296">
        <v>8</v>
      </c>
      <c r="BD35" s="296">
        <v>4</v>
      </c>
      <c r="BE35" s="296">
        <v>3</v>
      </c>
      <c r="BF35" s="296">
        <v>6</v>
      </c>
      <c r="BG35" s="296">
        <v>5</v>
      </c>
      <c r="BH35" s="296">
        <v>7</v>
      </c>
      <c r="BI35" s="296">
        <v>9</v>
      </c>
      <c r="BJ35" s="296">
        <v>9</v>
      </c>
      <c r="BK35" s="296">
        <v>3</v>
      </c>
      <c r="BL35" s="296">
        <v>3</v>
      </c>
      <c r="BM35" s="296">
        <v>4</v>
      </c>
      <c r="BN35" s="296">
        <v>5</v>
      </c>
      <c r="BO35" s="296">
        <v>4</v>
      </c>
      <c r="BP35" s="296">
        <v>4</v>
      </c>
      <c r="BQ35" s="296">
        <v>6</v>
      </c>
      <c r="BR35" s="296">
        <v>7</v>
      </c>
      <c r="BS35" s="296">
        <v>3</v>
      </c>
      <c r="BT35" s="296">
        <v>1</v>
      </c>
      <c r="BU35" s="296">
        <v>4</v>
      </c>
      <c r="BV35" s="296">
        <v>9</v>
      </c>
      <c r="BW35" s="296">
        <v>7</v>
      </c>
    </row>
    <row r="36" spans="1:75" x14ac:dyDescent="0.25">
      <c r="A36" t="s">
        <v>32</v>
      </c>
      <c r="B36" s="296">
        <v>5</v>
      </c>
      <c r="C36" s="296">
        <v>5</v>
      </c>
      <c r="D36" s="296">
        <v>5</v>
      </c>
      <c r="E36" s="296">
        <v>9</v>
      </c>
      <c r="F36" s="296">
        <v>6</v>
      </c>
      <c r="G36" s="296">
        <v>3</v>
      </c>
      <c r="H36" s="296">
        <v>3</v>
      </c>
      <c r="I36" s="296">
        <v>4</v>
      </c>
      <c r="J36" s="296">
        <v>2</v>
      </c>
      <c r="K36" s="296">
        <v>2</v>
      </c>
      <c r="L36" s="296">
        <v>1</v>
      </c>
      <c r="M36" s="296" t="s">
        <v>18</v>
      </c>
      <c r="N36" s="296" t="s">
        <v>18</v>
      </c>
      <c r="O36" s="296" t="s">
        <v>18</v>
      </c>
      <c r="P36" s="296">
        <v>1</v>
      </c>
      <c r="Q36" s="296">
        <v>2</v>
      </c>
      <c r="R36" s="296">
        <v>1</v>
      </c>
      <c r="S36" s="296">
        <v>2</v>
      </c>
      <c r="T36" s="296">
        <v>3</v>
      </c>
      <c r="U36" s="296">
        <v>2</v>
      </c>
      <c r="V36" s="296" t="s">
        <v>18</v>
      </c>
      <c r="W36" s="296" t="s">
        <v>18</v>
      </c>
      <c r="X36" s="296" t="s">
        <v>18</v>
      </c>
      <c r="Y36" s="296" t="s">
        <v>18</v>
      </c>
      <c r="Z36" s="296" t="s">
        <v>18</v>
      </c>
      <c r="AA36" s="296">
        <v>1</v>
      </c>
      <c r="AB36" s="296">
        <v>3</v>
      </c>
      <c r="AC36" s="296">
        <v>3</v>
      </c>
      <c r="AD36" s="296" t="s">
        <v>18</v>
      </c>
      <c r="AE36" s="296" t="s">
        <v>18</v>
      </c>
      <c r="AF36" s="296" t="s">
        <v>18</v>
      </c>
      <c r="AG36" s="296">
        <v>1</v>
      </c>
      <c r="AH36" s="296" t="s">
        <v>18</v>
      </c>
      <c r="AI36" s="296" t="s">
        <v>18</v>
      </c>
      <c r="AJ36" s="296" t="s">
        <v>18</v>
      </c>
      <c r="AK36" s="296" t="s">
        <v>18</v>
      </c>
      <c r="AL36" s="296" t="s">
        <v>18</v>
      </c>
      <c r="AM36" s="296" t="s">
        <v>18</v>
      </c>
      <c r="AN36" s="296">
        <v>1</v>
      </c>
      <c r="AO36" s="296">
        <v>1</v>
      </c>
      <c r="AP36" s="296">
        <v>2</v>
      </c>
      <c r="AQ36" s="296">
        <v>2</v>
      </c>
      <c r="AR36" s="296">
        <v>2</v>
      </c>
      <c r="AS36" s="296">
        <v>1</v>
      </c>
      <c r="AT36" s="296" t="s">
        <v>18</v>
      </c>
      <c r="AU36" s="296" t="s">
        <v>18</v>
      </c>
      <c r="AV36" s="296" t="s">
        <v>18</v>
      </c>
      <c r="AW36" s="296">
        <v>1</v>
      </c>
      <c r="AX36" s="296">
        <v>1</v>
      </c>
      <c r="AY36" s="296">
        <v>1</v>
      </c>
      <c r="AZ36" s="296">
        <v>1</v>
      </c>
      <c r="BA36" s="296">
        <v>2</v>
      </c>
      <c r="BB36" s="296">
        <v>2</v>
      </c>
      <c r="BC36" s="296">
        <v>1</v>
      </c>
      <c r="BD36" s="296">
        <v>1</v>
      </c>
      <c r="BE36" s="296">
        <v>1</v>
      </c>
      <c r="BF36" s="296" t="s">
        <v>18</v>
      </c>
      <c r="BG36" s="296" t="s">
        <v>18</v>
      </c>
      <c r="BH36" s="296">
        <v>1</v>
      </c>
      <c r="BI36" s="296">
        <v>1</v>
      </c>
      <c r="BJ36" s="296" t="s">
        <v>18</v>
      </c>
      <c r="BK36" s="296">
        <v>2</v>
      </c>
      <c r="BL36" s="296">
        <v>1</v>
      </c>
      <c r="BM36" s="296" t="s">
        <v>18</v>
      </c>
      <c r="BN36" s="296" t="s">
        <v>18</v>
      </c>
      <c r="BO36" s="296">
        <v>1</v>
      </c>
      <c r="BP36" s="296">
        <v>1</v>
      </c>
      <c r="BQ36" s="296">
        <v>1</v>
      </c>
      <c r="BR36" s="296" t="s">
        <v>18</v>
      </c>
      <c r="BS36" s="296" t="s">
        <v>18</v>
      </c>
      <c r="BT36" s="296" t="s">
        <v>18</v>
      </c>
      <c r="BU36" s="296">
        <v>1</v>
      </c>
      <c r="BV36" s="296">
        <v>1</v>
      </c>
      <c r="BW36" s="296" t="s">
        <v>18</v>
      </c>
    </row>
    <row r="37" spans="1:75" x14ac:dyDescent="0.25">
      <c r="A37" t="s">
        <v>33</v>
      </c>
      <c r="B37" s="296" t="s">
        <v>18</v>
      </c>
      <c r="C37" s="296" t="s">
        <v>18</v>
      </c>
      <c r="D37" s="296">
        <v>1</v>
      </c>
      <c r="E37" s="296">
        <v>4</v>
      </c>
      <c r="F37" s="296">
        <v>4</v>
      </c>
      <c r="G37" s="296" t="s">
        <v>18</v>
      </c>
      <c r="H37" s="296" t="s">
        <v>18</v>
      </c>
      <c r="I37" s="296" t="s">
        <v>18</v>
      </c>
      <c r="J37" s="296">
        <v>1</v>
      </c>
      <c r="K37" s="296" t="s">
        <v>18</v>
      </c>
      <c r="L37" s="296" t="s">
        <v>18</v>
      </c>
      <c r="M37" s="296">
        <v>1</v>
      </c>
      <c r="N37" s="296" t="s">
        <v>18</v>
      </c>
      <c r="O37" s="296" t="s">
        <v>18</v>
      </c>
      <c r="P37" s="296">
        <v>4</v>
      </c>
      <c r="Q37" s="296">
        <v>6</v>
      </c>
      <c r="R37" s="296">
        <v>3</v>
      </c>
      <c r="S37" s="296">
        <v>1</v>
      </c>
      <c r="T37" s="296">
        <v>3</v>
      </c>
      <c r="U37" s="296">
        <v>3</v>
      </c>
      <c r="V37" s="296" t="s">
        <v>18</v>
      </c>
      <c r="W37" s="296">
        <v>1</v>
      </c>
      <c r="X37" s="296">
        <v>1</v>
      </c>
      <c r="Y37" s="296">
        <v>1</v>
      </c>
      <c r="Z37" s="296">
        <v>1</v>
      </c>
      <c r="AA37" s="296" t="s">
        <v>18</v>
      </c>
      <c r="AB37" s="296">
        <v>1</v>
      </c>
      <c r="AC37" s="296">
        <v>3</v>
      </c>
      <c r="AD37" s="296">
        <v>3</v>
      </c>
      <c r="AE37" s="296">
        <v>1</v>
      </c>
      <c r="AF37" s="296" t="s">
        <v>18</v>
      </c>
      <c r="AG37" s="296" t="s">
        <v>18</v>
      </c>
      <c r="AH37" s="296" t="s">
        <v>18</v>
      </c>
      <c r="AI37" s="296" t="s">
        <v>18</v>
      </c>
      <c r="AJ37" s="296" t="s">
        <v>18</v>
      </c>
      <c r="AK37" s="296" t="s">
        <v>18</v>
      </c>
      <c r="AL37" s="296" t="s">
        <v>18</v>
      </c>
      <c r="AM37" s="296" t="s">
        <v>18</v>
      </c>
      <c r="AN37" s="296" t="s">
        <v>18</v>
      </c>
      <c r="AO37" s="296" t="s">
        <v>18</v>
      </c>
      <c r="AP37" s="296">
        <v>1</v>
      </c>
      <c r="AQ37" s="296">
        <v>1</v>
      </c>
      <c r="AR37" s="296" t="s">
        <v>18</v>
      </c>
      <c r="AS37" s="296" t="s">
        <v>18</v>
      </c>
      <c r="AT37" s="296" t="s">
        <v>18</v>
      </c>
      <c r="AU37" s="296" t="s">
        <v>18</v>
      </c>
      <c r="AV37" s="296" t="s">
        <v>18</v>
      </c>
      <c r="AW37" s="296" t="s">
        <v>18</v>
      </c>
      <c r="AX37" s="296">
        <v>1</v>
      </c>
      <c r="AY37" s="296" t="s">
        <v>18</v>
      </c>
      <c r="AZ37" s="296" t="s">
        <v>18</v>
      </c>
      <c r="BA37" s="296">
        <v>1</v>
      </c>
      <c r="BB37" s="296">
        <v>1</v>
      </c>
      <c r="BC37" s="296" t="s">
        <v>18</v>
      </c>
      <c r="BD37" s="296" t="s">
        <v>18</v>
      </c>
      <c r="BE37" s="296" t="s">
        <v>18</v>
      </c>
      <c r="BF37" s="296" t="s">
        <v>18</v>
      </c>
      <c r="BG37" s="296" t="s">
        <v>18</v>
      </c>
      <c r="BH37" s="296" t="s">
        <v>18</v>
      </c>
      <c r="BI37" s="296" t="s">
        <v>18</v>
      </c>
      <c r="BJ37" s="296" t="s">
        <v>18</v>
      </c>
      <c r="BK37" s="296" t="s">
        <v>18</v>
      </c>
      <c r="BL37" s="296">
        <v>1</v>
      </c>
      <c r="BM37" s="296" t="s">
        <v>18</v>
      </c>
      <c r="BN37" s="296" t="s">
        <v>18</v>
      </c>
      <c r="BO37" s="296" t="s">
        <v>18</v>
      </c>
      <c r="BP37" s="296" t="s">
        <v>18</v>
      </c>
      <c r="BQ37" s="296" t="s">
        <v>18</v>
      </c>
      <c r="BR37" s="296">
        <v>1</v>
      </c>
      <c r="BS37" s="296">
        <v>1</v>
      </c>
      <c r="BT37" s="296">
        <v>1</v>
      </c>
      <c r="BU37" s="296">
        <v>3</v>
      </c>
      <c r="BV37" s="296" t="s">
        <v>18</v>
      </c>
      <c r="BW37" s="296" t="s">
        <v>18</v>
      </c>
    </row>
    <row r="38" spans="1:75" x14ac:dyDescent="0.25">
      <c r="A38" t="s">
        <v>34</v>
      </c>
      <c r="B38" s="296" t="s">
        <v>18</v>
      </c>
      <c r="C38" s="296" t="s">
        <v>18</v>
      </c>
      <c r="D38" s="296" t="s">
        <v>18</v>
      </c>
      <c r="E38" s="296" t="s">
        <v>18</v>
      </c>
      <c r="F38" s="296" t="s">
        <v>18</v>
      </c>
      <c r="G38" s="296" t="s">
        <v>18</v>
      </c>
      <c r="H38" s="296" t="s">
        <v>18</v>
      </c>
      <c r="I38" s="296" t="s">
        <v>18</v>
      </c>
      <c r="J38" s="296" t="s">
        <v>18</v>
      </c>
      <c r="K38" s="296">
        <v>3</v>
      </c>
      <c r="L38" s="296">
        <v>6</v>
      </c>
      <c r="M38" s="296">
        <v>3</v>
      </c>
      <c r="N38" s="296" t="s">
        <v>18</v>
      </c>
      <c r="O38" s="296" t="s">
        <v>18</v>
      </c>
      <c r="P38" s="296" t="s">
        <v>18</v>
      </c>
      <c r="Q38" s="296" t="s">
        <v>18</v>
      </c>
      <c r="R38" s="296">
        <v>1</v>
      </c>
      <c r="S38" s="296">
        <v>1</v>
      </c>
      <c r="T38" s="296" t="s">
        <v>18</v>
      </c>
      <c r="U38" s="296" t="s">
        <v>18</v>
      </c>
      <c r="V38" s="296" t="s">
        <v>18</v>
      </c>
      <c r="W38" s="296" t="s">
        <v>18</v>
      </c>
      <c r="X38" s="296" t="s">
        <v>18</v>
      </c>
      <c r="Y38" s="296" t="s">
        <v>18</v>
      </c>
      <c r="Z38" s="296" t="s">
        <v>18</v>
      </c>
      <c r="AA38" s="296" t="s">
        <v>18</v>
      </c>
      <c r="AB38" s="296" t="s">
        <v>18</v>
      </c>
      <c r="AC38" s="296" t="s">
        <v>18</v>
      </c>
      <c r="AD38" s="296" t="s">
        <v>18</v>
      </c>
      <c r="AE38" s="296" t="s">
        <v>18</v>
      </c>
      <c r="AF38" s="296" t="s">
        <v>18</v>
      </c>
      <c r="AG38" s="296" t="s">
        <v>18</v>
      </c>
      <c r="AH38" s="296" t="s">
        <v>18</v>
      </c>
      <c r="AI38" s="296" t="s">
        <v>18</v>
      </c>
      <c r="AJ38" s="296" t="s">
        <v>18</v>
      </c>
      <c r="AK38" s="296" t="s">
        <v>18</v>
      </c>
      <c r="AL38" s="296" t="s">
        <v>18</v>
      </c>
      <c r="AM38" s="296" t="s">
        <v>18</v>
      </c>
      <c r="AN38" s="296">
        <v>2</v>
      </c>
      <c r="AO38" s="296" t="s">
        <v>18</v>
      </c>
      <c r="AP38" s="296" t="s">
        <v>18</v>
      </c>
      <c r="AQ38" s="296" t="s">
        <v>18</v>
      </c>
      <c r="AR38" s="296" t="s">
        <v>18</v>
      </c>
      <c r="AS38" s="296" t="s">
        <v>18</v>
      </c>
      <c r="AT38" s="296" t="s">
        <v>18</v>
      </c>
      <c r="AU38" s="296" t="s">
        <v>18</v>
      </c>
      <c r="AV38" s="296" t="s">
        <v>18</v>
      </c>
      <c r="AW38" s="296" t="s">
        <v>18</v>
      </c>
      <c r="AX38" s="296" t="s">
        <v>18</v>
      </c>
      <c r="AY38" s="296" t="s">
        <v>18</v>
      </c>
      <c r="AZ38" s="296" t="s">
        <v>18</v>
      </c>
      <c r="BA38" s="296" t="s">
        <v>18</v>
      </c>
      <c r="BB38" s="296" t="s">
        <v>18</v>
      </c>
      <c r="BC38" s="296">
        <v>1</v>
      </c>
      <c r="BD38" s="296">
        <v>1</v>
      </c>
      <c r="BE38" s="296">
        <v>1</v>
      </c>
      <c r="BF38" s="296">
        <v>1</v>
      </c>
      <c r="BG38" s="296" t="s">
        <v>18</v>
      </c>
      <c r="BH38" s="296" t="s">
        <v>18</v>
      </c>
      <c r="BI38" s="296" t="s">
        <v>18</v>
      </c>
      <c r="BJ38" s="296">
        <v>1</v>
      </c>
      <c r="BK38" s="296">
        <v>2</v>
      </c>
      <c r="BL38" s="296">
        <v>1</v>
      </c>
      <c r="BM38" s="296" t="s">
        <v>18</v>
      </c>
      <c r="BN38" s="296" t="s">
        <v>18</v>
      </c>
      <c r="BO38" s="296" t="s">
        <v>18</v>
      </c>
      <c r="BP38" s="296" t="s">
        <v>18</v>
      </c>
      <c r="BQ38" s="296" t="s">
        <v>18</v>
      </c>
      <c r="BR38" s="296" t="s">
        <v>18</v>
      </c>
      <c r="BS38" s="296" t="s">
        <v>18</v>
      </c>
      <c r="BT38" s="296" t="s">
        <v>18</v>
      </c>
      <c r="BU38" s="296" t="s">
        <v>18</v>
      </c>
      <c r="BV38" s="296" t="s">
        <v>18</v>
      </c>
      <c r="BW38" s="296" t="s">
        <v>18</v>
      </c>
    </row>
    <row r="39" spans="1:75" x14ac:dyDescent="0.25">
      <c r="A39" t="s">
        <v>35</v>
      </c>
      <c r="B39" s="296">
        <v>452</v>
      </c>
      <c r="C39" s="296">
        <v>445</v>
      </c>
      <c r="D39" s="296">
        <v>400</v>
      </c>
      <c r="E39" s="296">
        <v>366</v>
      </c>
      <c r="F39" s="296">
        <v>310</v>
      </c>
      <c r="G39" s="296">
        <v>245</v>
      </c>
      <c r="H39" s="296">
        <v>203</v>
      </c>
      <c r="I39" s="296">
        <v>190</v>
      </c>
      <c r="J39" s="296">
        <v>191</v>
      </c>
      <c r="K39" s="296">
        <v>189</v>
      </c>
      <c r="L39" s="296">
        <v>184</v>
      </c>
      <c r="M39" s="296">
        <v>197</v>
      </c>
      <c r="N39" s="296">
        <v>226</v>
      </c>
      <c r="O39" s="296">
        <v>235</v>
      </c>
      <c r="P39" s="296">
        <v>255</v>
      </c>
      <c r="Q39" s="296">
        <v>229</v>
      </c>
      <c r="R39" s="296">
        <v>236</v>
      </c>
      <c r="S39" s="296">
        <v>251</v>
      </c>
      <c r="T39" s="296">
        <v>248</v>
      </c>
      <c r="U39" s="296">
        <v>237</v>
      </c>
      <c r="V39" s="296">
        <v>248</v>
      </c>
      <c r="W39" s="296">
        <v>225</v>
      </c>
      <c r="X39" s="296">
        <v>193</v>
      </c>
      <c r="Y39" s="296">
        <v>194</v>
      </c>
      <c r="Z39" s="296">
        <v>214</v>
      </c>
      <c r="AA39" s="296">
        <v>237</v>
      </c>
      <c r="AB39" s="296">
        <v>225</v>
      </c>
      <c r="AC39" s="296">
        <v>217</v>
      </c>
      <c r="AD39" s="296">
        <v>241</v>
      </c>
      <c r="AE39" s="296">
        <v>309</v>
      </c>
      <c r="AF39" s="296">
        <v>371</v>
      </c>
      <c r="AG39" s="296">
        <v>370</v>
      </c>
      <c r="AH39" s="296">
        <v>403</v>
      </c>
      <c r="AI39" s="296">
        <v>432</v>
      </c>
      <c r="AJ39" s="296">
        <v>464</v>
      </c>
      <c r="AK39" s="296">
        <v>466</v>
      </c>
      <c r="AL39" s="296">
        <v>528</v>
      </c>
      <c r="AM39" s="296">
        <v>508</v>
      </c>
      <c r="AN39" s="296">
        <v>470</v>
      </c>
      <c r="AO39" s="296">
        <v>468</v>
      </c>
      <c r="AP39" s="296">
        <v>446</v>
      </c>
      <c r="AQ39" s="296">
        <v>436</v>
      </c>
      <c r="AR39" s="296">
        <v>462</v>
      </c>
      <c r="AS39" s="296">
        <v>422</v>
      </c>
      <c r="AT39" s="296">
        <v>421</v>
      </c>
      <c r="AU39" s="296">
        <v>432</v>
      </c>
      <c r="AV39" s="296">
        <v>443</v>
      </c>
      <c r="AW39" s="296">
        <v>404</v>
      </c>
      <c r="AX39" s="296">
        <v>429</v>
      </c>
      <c r="AY39" s="296">
        <v>485</v>
      </c>
      <c r="AZ39" s="296">
        <v>469</v>
      </c>
      <c r="BA39" s="296">
        <v>419</v>
      </c>
      <c r="BB39" s="296">
        <v>338</v>
      </c>
      <c r="BC39" s="296">
        <v>311</v>
      </c>
      <c r="BD39" s="296">
        <v>375</v>
      </c>
      <c r="BE39" s="296">
        <v>370</v>
      </c>
      <c r="BF39" s="296">
        <v>349</v>
      </c>
      <c r="BG39" s="296">
        <v>338</v>
      </c>
      <c r="BH39" s="296">
        <v>321</v>
      </c>
      <c r="BI39" s="296">
        <v>287</v>
      </c>
      <c r="BJ39" s="296">
        <v>261</v>
      </c>
      <c r="BK39" s="296">
        <v>236</v>
      </c>
      <c r="BL39" s="296">
        <v>248</v>
      </c>
      <c r="BM39" s="296">
        <v>183</v>
      </c>
      <c r="BN39" s="296">
        <v>155</v>
      </c>
      <c r="BO39" s="296">
        <v>169</v>
      </c>
      <c r="BP39" s="296">
        <v>154</v>
      </c>
      <c r="BQ39" s="296">
        <v>137</v>
      </c>
      <c r="BR39" s="296">
        <v>93</v>
      </c>
      <c r="BS39" s="296">
        <v>80</v>
      </c>
      <c r="BT39" s="296">
        <v>98</v>
      </c>
      <c r="BU39" s="296">
        <v>96</v>
      </c>
      <c r="BV39" s="296">
        <v>73</v>
      </c>
      <c r="BW39" s="296">
        <v>61</v>
      </c>
    </row>
    <row r="40" spans="1:75" x14ac:dyDescent="0.25">
      <c r="A40" t="s">
        <v>36</v>
      </c>
      <c r="B40" s="296">
        <v>4</v>
      </c>
      <c r="C40" s="296">
        <v>4</v>
      </c>
      <c r="D40" s="296" t="s">
        <v>18</v>
      </c>
      <c r="E40" s="296" t="s">
        <v>18</v>
      </c>
      <c r="F40" s="296" t="s">
        <v>18</v>
      </c>
      <c r="G40" s="296" t="s">
        <v>18</v>
      </c>
      <c r="H40" s="296" t="s">
        <v>18</v>
      </c>
      <c r="I40" s="296" t="s">
        <v>18</v>
      </c>
      <c r="J40" s="296">
        <v>3</v>
      </c>
      <c r="K40" s="296">
        <v>7</v>
      </c>
      <c r="L40" s="296">
        <v>8</v>
      </c>
      <c r="M40" s="296">
        <v>4</v>
      </c>
      <c r="N40" s="296">
        <v>1</v>
      </c>
      <c r="O40" s="296">
        <v>5</v>
      </c>
      <c r="P40" s="296">
        <v>6</v>
      </c>
      <c r="Q40" s="296">
        <v>6</v>
      </c>
      <c r="R40" s="296">
        <v>7</v>
      </c>
      <c r="S40" s="296">
        <v>6</v>
      </c>
      <c r="T40" s="296">
        <v>7</v>
      </c>
      <c r="U40" s="296">
        <v>9</v>
      </c>
      <c r="V40" s="296">
        <v>6</v>
      </c>
      <c r="W40" s="296">
        <v>1</v>
      </c>
      <c r="X40" s="296" t="s">
        <v>18</v>
      </c>
      <c r="Y40" s="296" t="s">
        <v>18</v>
      </c>
      <c r="Z40" s="296">
        <v>5</v>
      </c>
      <c r="AA40" s="296">
        <v>10</v>
      </c>
      <c r="AB40" s="296">
        <v>5</v>
      </c>
      <c r="AC40" s="296" t="s">
        <v>18</v>
      </c>
      <c r="AD40" s="296" t="s">
        <v>18</v>
      </c>
      <c r="AE40" s="296" t="s">
        <v>18</v>
      </c>
      <c r="AF40" s="296" t="s">
        <v>18</v>
      </c>
      <c r="AG40" s="296" t="s">
        <v>18</v>
      </c>
      <c r="AH40" s="296">
        <v>1</v>
      </c>
      <c r="AI40" s="296">
        <v>1</v>
      </c>
      <c r="AJ40" s="296">
        <v>1</v>
      </c>
      <c r="AK40" s="296" t="s">
        <v>18</v>
      </c>
      <c r="AL40" s="296" t="s">
        <v>18</v>
      </c>
      <c r="AM40" s="296">
        <v>1</v>
      </c>
      <c r="AN40" s="296">
        <v>1</v>
      </c>
      <c r="AO40" s="296">
        <v>2</v>
      </c>
      <c r="AP40" s="296">
        <v>2</v>
      </c>
      <c r="AQ40" s="296">
        <v>2</v>
      </c>
      <c r="AR40" s="296" t="s">
        <v>18</v>
      </c>
      <c r="AS40" s="296" t="s">
        <v>18</v>
      </c>
      <c r="AT40" s="296">
        <v>1</v>
      </c>
      <c r="AU40" s="296" t="s">
        <v>18</v>
      </c>
      <c r="AV40" s="296" t="s">
        <v>18</v>
      </c>
      <c r="AW40" s="296">
        <v>1</v>
      </c>
      <c r="AX40" s="296">
        <v>1</v>
      </c>
      <c r="AY40" s="296">
        <v>4</v>
      </c>
      <c r="AZ40" s="296">
        <v>3</v>
      </c>
      <c r="BA40" s="296" t="s">
        <v>18</v>
      </c>
      <c r="BB40" s="296" t="s">
        <v>18</v>
      </c>
      <c r="BC40" s="296">
        <v>1</v>
      </c>
      <c r="BD40" s="296">
        <v>3</v>
      </c>
      <c r="BE40" s="296" t="s">
        <v>18</v>
      </c>
      <c r="BF40" s="296">
        <v>3</v>
      </c>
      <c r="BG40" s="296">
        <v>3</v>
      </c>
      <c r="BH40" s="296">
        <v>3</v>
      </c>
      <c r="BI40" s="296">
        <v>1</v>
      </c>
      <c r="BJ40" s="296" t="s">
        <v>18</v>
      </c>
      <c r="BK40" s="296" t="s">
        <v>18</v>
      </c>
      <c r="BL40" s="296">
        <v>1</v>
      </c>
      <c r="BM40" s="296">
        <v>1</v>
      </c>
      <c r="BN40" s="296" t="s">
        <v>18</v>
      </c>
      <c r="BO40" s="296">
        <v>1</v>
      </c>
      <c r="BP40" s="296">
        <v>2</v>
      </c>
      <c r="BQ40" s="296">
        <v>1</v>
      </c>
      <c r="BR40" s="296" t="s">
        <v>18</v>
      </c>
      <c r="BS40" s="296" t="s">
        <v>18</v>
      </c>
      <c r="BT40" s="296">
        <v>4</v>
      </c>
      <c r="BU40" s="296">
        <v>3</v>
      </c>
      <c r="BV40" s="296">
        <v>6</v>
      </c>
      <c r="BW40" s="296">
        <v>9</v>
      </c>
    </row>
    <row r="41" spans="1:75" x14ac:dyDescent="0.25">
      <c r="A41" t="s">
        <v>37</v>
      </c>
      <c r="B41" s="296">
        <v>1</v>
      </c>
      <c r="C41" s="296">
        <v>1</v>
      </c>
      <c r="D41" s="296">
        <v>5</v>
      </c>
      <c r="E41" s="296">
        <v>9</v>
      </c>
      <c r="F41" s="296">
        <v>7</v>
      </c>
      <c r="G41" s="296">
        <v>7</v>
      </c>
      <c r="H41" s="296">
        <v>4</v>
      </c>
      <c r="I41" s="296">
        <v>1</v>
      </c>
      <c r="J41" s="296">
        <v>2</v>
      </c>
      <c r="K41" s="296">
        <v>5</v>
      </c>
      <c r="L41" s="296">
        <v>7</v>
      </c>
      <c r="M41" s="296">
        <v>4</v>
      </c>
      <c r="N41" s="296">
        <v>6</v>
      </c>
      <c r="O41" s="296">
        <v>16</v>
      </c>
      <c r="P41" s="296">
        <v>9</v>
      </c>
      <c r="Q41" s="296">
        <v>7</v>
      </c>
      <c r="R41" s="296">
        <v>6</v>
      </c>
      <c r="S41" s="296">
        <v>3</v>
      </c>
      <c r="T41" s="296">
        <v>7</v>
      </c>
      <c r="U41" s="296">
        <v>4</v>
      </c>
      <c r="V41" s="296" t="s">
        <v>18</v>
      </c>
      <c r="W41" s="296">
        <v>3</v>
      </c>
      <c r="X41" s="296">
        <v>1</v>
      </c>
      <c r="Y41" s="296" t="s">
        <v>18</v>
      </c>
      <c r="Z41" s="296">
        <v>2</v>
      </c>
      <c r="AA41" s="296">
        <v>3</v>
      </c>
      <c r="AB41" s="296">
        <v>3</v>
      </c>
      <c r="AC41" s="296">
        <v>1</v>
      </c>
      <c r="AD41" s="296" t="s">
        <v>18</v>
      </c>
      <c r="AE41" s="296">
        <v>2</v>
      </c>
      <c r="AF41" s="296">
        <v>1</v>
      </c>
      <c r="AG41" s="296" t="s">
        <v>18</v>
      </c>
      <c r="AH41" s="296" t="s">
        <v>18</v>
      </c>
      <c r="AI41" s="296" t="s">
        <v>18</v>
      </c>
      <c r="AJ41" s="296">
        <v>2</v>
      </c>
      <c r="AK41" s="296">
        <v>1</v>
      </c>
      <c r="AL41" s="296">
        <v>1</v>
      </c>
      <c r="AM41" s="296">
        <v>2</v>
      </c>
      <c r="AN41" s="296">
        <v>5</v>
      </c>
      <c r="AO41" s="296">
        <v>4</v>
      </c>
      <c r="AP41" s="296">
        <v>2</v>
      </c>
      <c r="AQ41" s="296">
        <v>1</v>
      </c>
      <c r="AR41" s="296">
        <v>2</v>
      </c>
      <c r="AS41" s="296" t="s">
        <v>18</v>
      </c>
      <c r="AT41" s="296" t="s">
        <v>18</v>
      </c>
      <c r="AU41" s="296" t="s">
        <v>18</v>
      </c>
      <c r="AV41" s="296">
        <v>2</v>
      </c>
      <c r="AW41" s="296">
        <v>5</v>
      </c>
      <c r="AX41" s="296">
        <v>4</v>
      </c>
      <c r="AY41" s="296">
        <v>3</v>
      </c>
      <c r="AZ41" s="296">
        <v>3</v>
      </c>
      <c r="BA41" s="296" t="s">
        <v>18</v>
      </c>
      <c r="BB41" s="296" t="s">
        <v>18</v>
      </c>
      <c r="BC41" s="296" t="s">
        <v>18</v>
      </c>
      <c r="BD41" s="296" t="s">
        <v>18</v>
      </c>
      <c r="BE41" s="296" t="s">
        <v>18</v>
      </c>
      <c r="BF41" s="296" t="s">
        <v>18</v>
      </c>
      <c r="BG41" s="296" t="s">
        <v>18</v>
      </c>
      <c r="BH41" s="296" t="s">
        <v>18</v>
      </c>
      <c r="BI41" s="296" t="s">
        <v>18</v>
      </c>
      <c r="BJ41" s="296" t="s">
        <v>18</v>
      </c>
      <c r="BK41" s="296" t="s">
        <v>18</v>
      </c>
      <c r="BL41" s="296" t="s">
        <v>18</v>
      </c>
      <c r="BM41" s="296" t="s">
        <v>18</v>
      </c>
      <c r="BN41" s="296" t="s">
        <v>18</v>
      </c>
      <c r="BO41" s="296">
        <v>1</v>
      </c>
      <c r="BP41" s="296">
        <v>3</v>
      </c>
      <c r="BQ41" s="296">
        <v>3</v>
      </c>
      <c r="BR41" s="296">
        <v>1</v>
      </c>
      <c r="BS41" s="296" t="s">
        <v>18</v>
      </c>
      <c r="BT41" s="296" t="s">
        <v>18</v>
      </c>
      <c r="BU41" s="296" t="s">
        <v>18</v>
      </c>
      <c r="BV41" s="296" t="s">
        <v>18</v>
      </c>
      <c r="BW41" s="296" t="s">
        <v>18</v>
      </c>
    </row>
    <row r="42" spans="1:75" x14ac:dyDescent="0.25">
      <c r="A42" t="s">
        <v>38</v>
      </c>
      <c r="B42" s="296" t="s">
        <v>18</v>
      </c>
      <c r="C42" s="296" t="s">
        <v>18</v>
      </c>
      <c r="D42" s="296" t="s">
        <v>18</v>
      </c>
      <c r="E42" s="296" t="s">
        <v>18</v>
      </c>
      <c r="F42" s="296" t="s">
        <v>18</v>
      </c>
      <c r="G42" s="296" t="s">
        <v>18</v>
      </c>
      <c r="H42" s="296" t="s">
        <v>18</v>
      </c>
      <c r="I42" s="296">
        <v>1</v>
      </c>
      <c r="J42" s="296">
        <v>2</v>
      </c>
      <c r="K42" s="296">
        <v>2</v>
      </c>
      <c r="L42" s="296">
        <v>2</v>
      </c>
      <c r="M42" s="296">
        <v>1</v>
      </c>
      <c r="N42" s="296">
        <v>2</v>
      </c>
      <c r="O42" s="296">
        <v>1</v>
      </c>
      <c r="P42" s="296">
        <v>2</v>
      </c>
      <c r="Q42" s="296">
        <v>1</v>
      </c>
      <c r="R42" s="296">
        <v>2</v>
      </c>
      <c r="S42" s="296">
        <v>1</v>
      </c>
      <c r="T42" s="296" t="s">
        <v>18</v>
      </c>
      <c r="U42" s="296" t="s">
        <v>18</v>
      </c>
      <c r="V42" s="296">
        <v>1</v>
      </c>
      <c r="W42" s="296">
        <v>1</v>
      </c>
      <c r="X42" s="296" t="s">
        <v>18</v>
      </c>
      <c r="Y42" s="296" t="s">
        <v>18</v>
      </c>
      <c r="Z42" s="296" t="s">
        <v>18</v>
      </c>
      <c r="AA42" s="296" t="s">
        <v>18</v>
      </c>
      <c r="AB42" s="296" t="s">
        <v>18</v>
      </c>
      <c r="AC42" s="296" t="s">
        <v>18</v>
      </c>
      <c r="AD42" s="296">
        <v>1</v>
      </c>
      <c r="AE42" s="296">
        <v>1</v>
      </c>
      <c r="AF42" s="296">
        <v>2</v>
      </c>
      <c r="AG42" s="296">
        <v>3</v>
      </c>
      <c r="AH42" s="296">
        <v>3</v>
      </c>
      <c r="AI42" s="296">
        <v>5</v>
      </c>
      <c r="AJ42" s="296" t="s">
        <v>18</v>
      </c>
      <c r="AK42" s="296" t="s">
        <v>18</v>
      </c>
      <c r="AL42" s="296" t="s">
        <v>18</v>
      </c>
      <c r="AM42" s="296" t="s">
        <v>18</v>
      </c>
      <c r="AN42" s="296" t="s">
        <v>18</v>
      </c>
      <c r="AO42" s="296" t="s">
        <v>18</v>
      </c>
      <c r="AP42" s="296">
        <v>1</v>
      </c>
      <c r="AQ42" s="296">
        <v>1</v>
      </c>
      <c r="AR42" s="296">
        <v>1</v>
      </c>
      <c r="AS42" s="296">
        <v>1</v>
      </c>
      <c r="AT42" s="296">
        <v>3</v>
      </c>
      <c r="AU42" s="296">
        <v>3</v>
      </c>
      <c r="AV42" s="296">
        <v>2</v>
      </c>
      <c r="AW42" s="296">
        <v>2</v>
      </c>
      <c r="AX42" s="296" t="s">
        <v>18</v>
      </c>
      <c r="AY42" s="296" t="s">
        <v>18</v>
      </c>
      <c r="AZ42" s="296" t="s">
        <v>18</v>
      </c>
      <c r="BA42" s="296" t="s">
        <v>18</v>
      </c>
      <c r="BB42" s="296" t="s">
        <v>18</v>
      </c>
      <c r="BC42" s="296" t="s">
        <v>18</v>
      </c>
      <c r="BD42" s="296" t="s">
        <v>18</v>
      </c>
      <c r="BE42" s="296">
        <v>1</v>
      </c>
      <c r="BF42" s="296">
        <v>3</v>
      </c>
      <c r="BG42" s="296" t="s">
        <v>18</v>
      </c>
      <c r="BH42" s="296" t="s">
        <v>18</v>
      </c>
      <c r="BI42" s="296">
        <v>1</v>
      </c>
      <c r="BJ42" s="296" t="s">
        <v>18</v>
      </c>
      <c r="BK42" s="296" t="s">
        <v>18</v>
      </c>
      <c r="BL42" s="296" t="s">
        <v>18</v>
      </c>
      <c r="BM42" s="296" t="s">
        <v>18</v>
      </c>
      <c r="BN42" s="296" t="s">
        <v>18</v>
      </c>
      <c r="BO42" s="296" t="s">
        <v>18</v>
      </c>
      <c r="BP42" s="296">
        <v>1</v>
      </c>
      <c r="BQ42" s="296">
        <v>2</v>
      </c>
      <c r="BR42" s="296" t="s">
        <v>18</v>
      </c>
      <c r="BS42" s="296" t="s">
        <v>18</v>
      </c>
      <c r="BT42" s="296" t="s">
        <v>18</v>
      </c>
      <c r="BU42" s="296" t="s">
        <v>18</v>
      </c>
      <c r="BV42" s="296">
        <v>1</v>
      </c>
      <c r="BW42" s="296">
        <v>1</v>
      </c>
    </row>
    <row r="43" spans="1:75" x14ac:dyDescent="0.25">
      <c r="A43" t="s">
        <v>39</v>
      </c>
      <c r="B43" s="296">
        <v>2</v>
      </c>
      <c r="C43" s="296">
        <v>2</v>
      </c>
      <c r="D43" s="296">
        <v>1</v>
      </c>
      <c r="E43" s="296">
        <v>1</v>
      </c>
      <c r="F43" s="296" t="s">
        <v>18</v>
      </c>
      <c r="G43" s="296">
        <v>3</v>
      </c>
      <c r="H43" s="296">
        <v>4</v>
      </c>
      <c r="I43" s="296">
        <v>8</v>
      </c>
      <c r="J43" s="296">
        <v>9</v>
      </c>
      <c r="K43" s="296">
        <v>2</v>
      </c>
      <c r="L43" s="296" t="s">
        <v>18</v>
      </c>
      <c r="M43" s="296" t="s">
        <v>18</v>
      </c>
      <c r="N43" s="296" t="s">
        <v>18</v>
      </c>
      <c r="O43" s="296">
        <v>1</v>
      </c>
      <c r="P43" s="296">
        <v>1</v>
      </c>
      <c r="Q43" s="296" t="s">
        <v>18</v>
      </c>
      <c r="R43" s="296" t="s">
        <v>18</v>
      </c>
      <c r="S43" s="296" t="s">
        <v>18</v>
      </c>
      <c r="T43" s="296" t="s">
        <v>18</v>
      </c>
      <c r="U43" s="296" t="s">
        <v>18</v>
      </c>
      <c r="V43" s="296" t="s">
        <v>18</v>
      </c>
      <c r="W43" s="296" t="s">
        <v>18</v>
      </c>
      <c r="X43" s="296" t="s">
        <v>18</v>
      </c>
      <c r="Y43" s="296" t="s">
        <v>18</v>
      </c>
      <c r="Z43" s="296">
        <v>1</v>
      </c>
      <c r="AA43" s="296">
        <v>1</v>
      </c>
      <c r="AB43" s="296">
        <v>1</v>
      </c>
      <c r="AC43" s="296">
        <v>1</v>
      </c>
      <c r="AD43" s="296">
        <v>2</v>
      </c>
      <c r="AE43" s="296">
        <v>3</v>
      </c>
      <c r="AF43" s="296">
        <v>1</v>
      </c>
      <c r="AG43" s="296">
        <v>1</v>
      </c>
      <c r="AH43" s="296" t="s">
        <v>18</v>
      </c>
      <c r="AI43" s="296">
        <v>1</v>
      </c>
      <c r="AJ43" s="296">
        <v>3</v>
      </c>
      <c r="AK43" s="296">
        <v>4</v>
      </c>
      <c r="AL43" s="296">
        <v>4</v>
      </c>
      <c r="AM43" s="296">
        <v>4</v>
      </c>
      <c r="AN43" s="296">
        <v>5</v>
      </c>
      <c r="AO43" s="296">
        <v>2</v>
      </c>
      <c r="AP43" s="296">
        <v>3</v>
      </c>
      <c r="AQ43" s="296">
        <v>5</v>
      </c>
      <c r="AR43" s="296">
        <v>8</v>
      </c>
      <c r="AS43" s="296">
        <v>9</v>
      </c>
      <c r="AT43" s="296">
        <v>9</v>
      </c>
      <c r="AU43" s="296">
        <v>7</v>
      </c>
      <c r="AV43" s="296">
        <v>3</v>
      </c>
      <c r="AW43" s="296">
        <v>2</v>
      </c>
      <c r="AX43" s="296">
        <v>6</v>
      </c>
      <c r="AY43" s="296">
        <v>6</v>
      </c>
      <c r="AZ43" s="296">
        <v>2</v>
      </c>
      <c r="BA43" s="296">
        <v>4</v>
      </c>
      <c r="BB43" s="296">
        <v>4</v>
      </c>
      <c r="BC43" s="296">
        <v>2</v>
      </c>
      <c r="BD43" s="296">
        <v>1</v>
      </c>
      <c r="BE43" s="296">
        <v>2</v>
      </c>
      <c r="BF43" s="296">
        <v>4</v>
      </c>
      <c r="BG43" s="296">
        <v>1</v>
      </c>
      <c r="BH43" s="296">
        <v>4</v>
      </c>
      <c r="BI43" s="296">
        <v>4</v>
      </c>
      <c r="BJ43" s="296">
        <v>2</v>
      </c>
      <c r="BK43" s="296">
        <v>1</v>
      </c>
      <c r="BL43" s="296" t="s">
        <v>18</v>
      </c>
      <c r="BM43" s="296" t="s">
        <v>18</v>
      </c>
      <c r="BN43" s="296">
        <v>3</v>
      </c>
      <c r="BO43" s="296">
        <v>3</v>
      </c>
      <c r="BP43" s="296">
        <v>1</v>
      </c>
      <c r="BQ43" s="296" t="s">
        <v>18</v>
      </c>
      <c r="BR43" s="296" t="s">
        <v>18</v>
      </c>
      <c r="BS43" s="296" t="s">
        <v>18</v>
      </c>
      <c r="BT43" s="296">
        <v>1</v>
      </c>
      <c r="BU43" s="296">
        <v>1</v>
      </c>
      <c r="BV43" s="296" t="s">
        <v>18</v>
      </c>
      <c r="BW43" s="296" t="s">
        <v>18</v>
      </c>
    </row>
    <row r="44" spans="1:75" x14ac:dyDescent="0.25">
      <c r="A44" t="s">
        <v>40</v>
      </c>
      <c r="B44" s="296">
        <v>17</v>
      </c>
      <c r="C44" s="296">
        <v>22</v>
      </c>
      <c r="D44" s="296">
        <v>22</v>
      </c>
      <c r="E44" s="296">
        <v>16</v>
      </c>
      <c r="F44" s="296">
        <v>13</v>
      </c>
      <c r="G44" s="296">
        <v>15</v>
      </c>
      <c r="H44" s="296">
        <v>16</v>
      </c>
      <c r="I44" s="296">
        <v>11</v>
      </c>
      <c r="J44" s="296">
        <v>12</v>
      </c>
      <c r="K44" s="296">
        <v>10</v>
      </c>
      <c r="L44" s="296">
        <v>11</v>
      </c>
      <c r="M44" s="296">
        <v>21</v>
      </c>
      <c r="N44" s="296">
        <v>33</v>
      </c>
      <c r="O44" s="296">
        <v>28</v>
      </c>
      <c r="P44" s="296">
        <v>18</v>
      </c>
      <c r="Q44" s="296">
        <v>21</v>
      </c>
      <c r="R44" s="296">
        <v>21</v>
      </c>
      <c r="S44" s="296">
        <v>17</v>
      </c>
      <c r="T44" s="296">
        <v>12</v>
      </c>
      <c r="U44" s="296">
        <v>18</v>
      </c>
      <c r="V44" s="296">
        <v>17</v>
      </c>
      <c r="W44" s="296">
        <v>16</v>
      </c>
      <c r="X44" s="296">
        <v>23</v>
      </c>
      <c r="Y44" s="296">
        <v>38</v>
      </c>
      <c r="Z44" s="296">
        <v>38</v>
      </c>
      <c r="AA44" s="296">
        <v>30</v>
      </c>
      <c r="AB44" s="296">
        <v>19</v>
      </c>
      <c r="AC44" s="296">
        <v>21</v>
      </c>
      <c r="AD44" s="296">
        <v>20</v>
      </c>
      <c r="AE44" s="296">
        <v>24</v>
      </c>
      <c r="AF44" s="296">
        <v>24</v>
      </c>
      <c r="AG44" s="296">
        <v>16</v>
      </c>
      <c r="AH44" s="296">
        <v>24</v>
      </c>
      <c r="AI44" s="296">
        <v>32</v>
      </c>
      <c r="AJ44" s="296">
        <v>26</v>
      </c>
      <c r="AK44" s="296">
        <v>35</v>
      </c>
      <c r="AL44" s="296">
        <v>33</v>
      </c>
      <c r="AM44" s="296">
        <v>32</v>
      </c>
      <c r="AN44" s="296">
        <v>25</v>
      </c>
      <c r="AO44" s="296">
        <v>13</v>
      </c>
      <c r="AP44" s="296">
        <v>20</v>
      </c>
      <c r="AQ44" s="296">
        <v>23</v>
      </c>
      <c r="AR44" s="296">
        <v>37</v>
      </c>
      <c r="AS44" s="296">
        <v>24</v>
      </c>
      <c r="AT44" s="296">
        <v>22</v>
      </c>
      <c r="AU44" s="296">
        <v>19</v>
      </c>
      <c r="AV44" s="296">
        <v>14</v>
      </c>
      <c r="AW44" s="296">
        <v>21</v>
      </c>
      <c r="AX44" s="296">
        <v>21</v>
      </c>
      <c r="AY44" s="296">
        <v>24</v>
      </c>
      <c r="AZ44" s="296">
        <v>8</v>
      </c>
      <c r="BA44" s="296">
        <v>13</v>
      </c>
      <c r="BB44" s="296">
        <v>22</v>
      </c>
      <c r="BC44" s="296">
        <v>17</v>
      </c>
      <c r="BD44" s="296">
        <v>29</v>
      </c>
      <c r="BE44" s="296">
        <v>21</v>
      </c>
      <c r="BF44" s="296">
        <v>23</v>
      </c>
      <c r="BG44" s="296">
        <v>19</v>
      </c>
      <c r="BH44" s="296">
        <v>6</v>
      </c>
      <c r="BI44" s="296">
        <v>5</v>
      </c>
      <c r="BJ44" s="296">
        <v>8</v>
      </c>
      <c r="BK44" s="296">
        <v>6</v>
      </c>
      <c r="BL44" s="296">
        <v>4</v>
      </c>
      <c r="BM44" s="296">
        <v>4</v>
      </c>
      <c r="BN44" s="296">
        <v>3</v>
      </c>
      <c r="BO44" s="296">
        <v>1</v>
      </c>
      <c r="BP44" s="296">
        <v>2</v>
      </c>
      <c r="BQ44" s="296">
        <v>2</v>
      </c>
      <c r="BR44" s="296">
        <v>4</v>
      </c>
      <c r="BS44" s="296">
        <v>7</v>
      </c>
      <c r="BT44" s="296">
        <v>11</v>
      </c>
      <c r="BU44" s="296">
        <v>11</v>
      </c>
      <c r="BV44" s="296">
        <v>1</v>
      </c>
      <c r="BW44" s="296" t="s">
        <v>18</v>
      </c>
    </row>
    <row r="45" spans="1:75" x14ac:dyDescent="0.25">
      <c r="A45" t="s">
        <v>41</v>
      </c>
      <c r="B45" s="296" t="s">
        <v>18</v>
      </c>
      <c r="C45" s="296" t="s">
        <v>18</v>
      </c>
      <c r="D45" s="296" t="s">
        <v>18</v>
      </c>
      <c r="E45" s="296" t="s">
        <v>18</v>
      </c>
      <c r="F45" s="296" t="s">
        <v>18</v>
      </c>
      <c r="G45" s="296" t="s">
        <v>18</v>
      </c>
      <c r="H45" s="296" t="s">
        <v>18</v>
      </c>
      <c r="I45" s="296" t="s">
        <v>18</v>
      </c>
      <c r="J45" s="296" t="s">
        <v>18</v>
      </c>
      <c r="K45" s="296" t="s">
        <v>18</v>
      </c>
      <c r="L45" s="296" t="s">
        <v>18</v>
      </c>
      <c r="M45" s="296" t="s">
        <v>18</v>
      </c>
      <c r="N45" s="296" t="s">
        <v>18</v>
      </c>
      <c r="O45" s="296" t="s">
        <v>18</v>
      </c>
      <c r="P45" s="296" t="s">
        <v>18</v>
      </c>
      <c r="Q45" s="296" t="s">
        <v>18</v>
      </c>
      <c r="R45" s="296" t="s">
        <v>18</v>
      </c>
      <c r="S45" s="296" t="s">
        <v>18</v>
      </c>
      <c r="T45" s="296" t="s">
        <v>18</v>
      </c>
      <c r="U45" s="296" t="s">
        <v>18</v>
      </c>
      <c r="V45" s="296">
        <v>1</v>
      </c>
      <c r="W45" s="296">
        <v>1</v>
      </c>
      <c r="X45" s="296">
        <v>1</v>
      </c>
      <c r="Y45" s="296" t="s">
        <v>18</v>
      </c>
      <c r="Z45" s="296" t="s">
        <v>18</v>
      </c>
      <c r="AA45" s="296" t="s">
        <v>18</v>
      </c>
      <c r="AB45" s="296" t="s">
        <v>18</v>
      </c>
      <c r="AC45" s="296" t="s">
        <v>18</v>
      </c>
      <c r="AD45" s="296" t="s">
        <v>18</v>
      </c>
      <c r="AE45" s="296" t="s">
        <v>18</v>
      </c>
      <c r="AF45" s="296" t="s">
        <v>18</v>
      </c>
      <c r="AG45" s="296" t="s">
        <v>18</v>
      </c>
      <c r="AH45" s="296" t="s">
        <v>18</v>
      </c>
      <c r="AI45" s="296" t="s">
        <v>18</v>
      </c>
      <c r="AJ45" s="296" t="s">
        <v>18</v>
      </c>
      <c r="AK45" s="296" t="s">
        <v>18</v>
      </c>
      <c r="AL45" s="296" t="s">
        <v>18</v>
      </c>
      <c r="AM45" s="296">
        <v>1</v>
      </c>
      <c r="AN45" s="296">
        <v>1</v>
      </c>
      <c r="AO45" s="296" t="s">
        <v>18</v>
      </c>
      <c r="AP45" s="296" t="s">
        <v>18</v>
      </c>
      <c r="AQ45" s="296" t="s">
        <v>18</v>
      </c>
      <c r="AR45" s="296" t="s">
        <v>18</v>
      </c>
      <c r="AS45" s="296" t="s">
        <v>18</v>
      </c>
      <c r="AT45" s="296" t="s">
        <v>18</v>
      </c>
      <c r="AU45" s="296" t="s">
        <v>18</v>
      </c>
      <c r="AV45" s="296" t="s">
        <v>18</v>
      </c>
      <c r="AW45" s="296" t="s">
        <v>18</v>
      </c>
      <c r="AX45" s="296" t="s">
        <v>18</v>
      </c>
      <c r="AY45" s="296" t="s">
        <v>18</v>
      </c>
      <c r="AZ45" s="296" t="s">
        <v>18</v>
      </c>
      <c r="BA45" s="296" t="s">
        <v>18</v>
      </c>
      <c r="BB45" s="296" t="s">
        <v>18</v>
      </c>
      <c r="BC45" s="296" t="s">
        <v>18</v>
      </c>
      <c r="BD45" s="296" t="s">
        <v>18</v>
      </c>
      <c r="BE45" s="296" t="s">
        <v>18</v>
      </c>
      <c r="BF45" s="296" t="s">
        <v>18</v>
      </c>
      <c r="BG45" s="296" t="s">
        <v>18</v>
      </c>
      <c r="BH45" s="296" t="s">
        <v>18</v>
      </c>
      <c r="BI45" s="296" t="s">
        <v>18</v>
      </c>
      <c r="BJ45" s="296" t="s">
        <v>18</v>
      </c>
      <c r="BK45" s="296" t="s">
        <v>18</v>
      </c>
      <c r="BL45" s="296" t="s">
        <v>18</v>
      </c>
      <c r="BM45" s="296" t="s">
        <v>18</v>
      </c>
      <c r="BN45" s="296" t="s">
        <v>18</v>
      </c>
      <c r="BO45" s="296" t="s">
        <v>18</v>
      </c>
      <c r="BP45" s="296" t="s">
        <v>18</v>
      </c>
      <c r="BQ45" s="296" t="s">
        <v>18</v>
      </c>
      <c r="BR45" s="296" t="s">
        <v>18</v>
      </c>
      <c r="BS45" s="296" t="s">
        <v>18</v>
      </c>
      <c r="BT45" s="296" t="s">
        <v>18</v>
      </c>
      <c r="BU45" s="296" t="s">
        <v>18</v>
      </c>
      <c r="BV45" s="296" t="s">
        <v>18</v>
      </c>
      <c r="BW45" s="296" t="s">
        <v>18</v>
      </c>
    </row>
    <row r="46" spans="1:75" x14ac:dyDescent="0.25">
      <c r="A46" t="s">
        <v>42</v>
      </c>
      <c r="B46" s="296" t="s">
        <v>18</v>
      </c>
      <c r="C46" s="296" t="s">
        <v>18</v>
      </c>
      <c r="D46" s="296" t="s">
        <v>18</v>
      </c>
      <c r="E46" s="296" t="s">
        <v>18</v>
      </c>
      <c r="F46" s="296" t="s">
        <v>18</v>
      </c>
      <c r="G46" s="296" t="s">
        <v>18</v>
      </c>
      <c r="H46" s="296" t="s">
        <v>18</v>
      </c>
      <c r="I46" s="296" t="s">
        <v>18</v>
      </c>
      <c r="J46" s="296" t="s">
        <v>18</v>
      </c>
      <c r="K46" s="296" t="s">
        <v>18</v>
      </c>
      <c r="L46" s="296" t="s">
        <v>18</v>
      </c>
      <c r="M46" s="296" t="s">
        <v>18</v>
      </c>
      <c r="N46" s="296" t="s">
        <v>18</v>
      </c>
      <c r="O46" s="296" t="s">
        <v>18</v>
      </c>
      <c r="P46" s="296" t="s">
        <v>18</v>
      </c>
      <c r="Q46" s="296" t="s">
        <v>18</v>
      </c>
      <c r="R46" s="296" t="s">
        <v>18</v>
      </c>
      <c r="S46" s="296" t="s">
        <v>18</v>
      </c>
      <c r="T46" s="296" t="s">
        <v>18</v>
      </c>
      <c r="U46" s="296" t="s">
        <v>18</v>
      </c>
      <c r="V46" s="296" t="s">
        <v>18</v>
      </c>
      <c r="W46" s="296" t="s">
        <v>18</v>
      </c>
      <c r="X46" s="296" t="s">
        <v>18</v>
      </c>
      <c r="Y46" s="296" t="s">
        <v>18</v>
      </c>
      <c r="Z46" s="296" t="s">
        <v>18</v>
      </c>
      <c r="AA46" s="296" t="s">
        <v>18</v>
      </c>
      <c r="AB46" s="296" t="s">
        <v>18</v>
      </c>
      <c r="AC46" s="296" t="s">
        <v>18</v>
      </c>
      <c r="AD46" s="296" t="s">
        <v>18</v>
      </c>
      <c r="AE46" s="296" t="s">
        <v>18</v>
      </c>
      <c r="AF46" s="296" t="s">
        <v>18</v>
      </c>
      <c r="AG46" s="296" t="s">
        <v>18</v>
      </c>
      <c r="AH46" s="296" t="s">
        <v>18</v>
      </c>
      <c r="AI46" s="296" t="s">
        <v>18</v>
      </c>
      <c r="AJ46" s="296" t="s">
        <v>18</v>
      </c>
      <c r="AK46" s="296" t="s">
        <v>18</v>
      </c>
      <c r="AL46" s="296" t="s">
        <v>18</v>
      </c>
      <c r="AM46" s="296" t="s">
        <v>18</v>
      </c>
      <c r="AN46" s="296" t="s">
        <v>18</v>
      </c>
      <c r="AO46" s="296" t="s">
        <v>18</v>
      </c>
      <c r="AP46" s="296" t="s">
        <v>18</v>
      </c>
      <c r="AQ46" s="296" t="s">
        <v>18</v>
      </c>
      <c r="AR46" s="296" t="s">
        <v>18</v>
      </c>
      <c r="AS46" s="296" t="s">
        <v>18</v>
      </c>
      <c r="AT46" s="296" t="s">
        <v>18</v>
      </c>
      <c r="AU46" s="296" t="s">
        <v>18</v>
      </c>
      <c r="AV46" s="296">
        <v>1</v>
      </c>
      <c r="AW46" s="296">
        <v>1</v>
      </c>
      <c r="AX46" s="296" t="s">
        <v>18</v>
      </c>
      <c r="AY46" s="296" t="s">
        <v>18</v>
      </c>
      <c r="AZ46" s="296" t="s">
        <v>18</v>
      </c>
      <c r="BA46" s="296" t="s">
        <v>18</v>
      </c>
      <c r="BB46" s="296" t="s">
        <v>18</v>
      </c>
      <c r="BC46" s="296" t="s">
        <v>18</v>
      </c>
      <c r="BD46" s="296" t="s">
        <v>18</v>
      </c>
      <c r="BE46" s="296" t="s">
        <v>18</v>
      </c>
      <c r="BF46" s="296" t="s">
        <v>18</v>
      </c>
      <c r="BG46" s="296" t="s">
        <v>18</v>
      </c>
      <c r="BH46" s="296" t="s">
        <v>18</v>
      </c>
      <c r="BI46" s="296" t="s">
        <v>18</v>
      </c>
      <c r="BJ46" s="296" t="s">
        <v>18</v>
      </c>
      <c r="BK46" s="296" t="s">
        <v>18</v>
      </c>
      <c r="BL46" s="296" t="s">
        <v>18</v>
      </c>
      <c r="BM46" s="296" t="s">
        <v>18</v>
      </c>
      <c r="BN46" s="296" t="s">
        <v>18</v>
      </c>
      <c r="BO46" s="296" t="s">
        <v>18</v>
      </c>
      <c r="BP46" s="296" t="s">
        <v>18</v>
      </c>
      <c r="BQ46" s="296" t="s">
        <v>18</v>
      </c>
      <c r="BR46" s="296" t="s">
        <v>18</v>
      </c>
      <c r="BS46" s="296" t="s">
        <v>18</v>
      </c>
      <c r="BT46" s="296" t="s">
        <v>18</v>
      </c>
      <c r="BU46" s="296" t="s">
        <v>18</v>
      </c>
      <c r="BV46" s="296" t="s">
        <v>18</v>
      </c>
      <c r="BW46" s="296" t="s">
        <v>18</v>
      </c>
    </row>
    <row r="47" spans="1:75" x14ac:dyDescent="0.25">
      <c r="A47" t="s">
        <v>43</v>
      </c>
      <c r="B47" s="296" t="s">
        <v>18</v>
      </c>
      <c r="C47" s="296" t="s">
        <v>18</v>
      </c>
      <c r="D47" s="296">
        <v>3</v>
      </c>
      <c r="E47" s="296">
        <v>1</v>
      </c>
      <c r="F47" s="296">
        <v>1</v>
      </c>
      <c r="G47" s="296">
        <v>1</v>
      </c>
      <c r="H47" s="296">
        <v>1</v>
      </c>
      <c r="I47" s="296" t="s">
        <v>18</v>
      </c>
      <c r="J47" s="296">
        <v>3</v>
      </c>
      <c r="K47" s="296">
        <v>5</v>
      </c>
      <c r="L47" s="296">
        <v>5</v>
      </c>
      <c r="M47" s="296">
        <v>1</v>
      </c>
      <c r="N47" s="296">
        <v>1</v>
      </c>
      <c r="O47" s="296">
        <v>1</v>
      </c>
      <c r="P47" s="296">
        <v>5</v>
      </c>
      <c r="Q47" s="296">
        <v>7</v>
      </c>
      <c r="R47" s="296">
        <v>8</v>
      </c>
      <c r="S47" s="296">
        <v>4</v>
      </c>
      <c r="T47" s="296">
        <v>4</v>
      </c>
      <c r="U47" s="296">
        <v>4</v>
      </c>
      <c r="V47" s="296">
        <v>4</v>
      </c>
      <c r="W47" s="296">
        <v>2</v>
      </c>
      <c r="X47" s="296">
        <v>1</v>
      </c>
      <c r="Y47" s="296">
        <v>1</v>
      </c>
      <c r="Z47" s="296" t="s">
        <v>18</v>
      </c>
      <c r="AA47" s="296" t="s">
        <v>18</v>
      </c>
      <c r="AB47" s="296" t="s">
        <v>18</v>
      </c>
      <c r="AC47" s="296" t="s">
        <v>18</v>
      </c>
      <c r="AD47" s="296">
        <v>1</v>
      </c>
      <c r="AE47" s="296">
        <v>1</v>
      </c>
      <c r="AF47" s="296">
        <v>1</v>
      </c>
      <c r="AG47" s="296">
        <v>2</v>
      </c>
      <c r="AH47" s="296">
        <v>2</v>
      </c>
      <c r="AI47" s="296">
        <v>3</v>
      </c>
      <c r="AJ47" s="296">
        <v>1</v>
      </c>
      <c r="AK47" s="296">
        <v>2</v>
      </c>
      <c r="AL47" s="296">
        <v>2</v>
      </c>
      <c r="AM47" s="296">
        <v>1</v>
      </c>
      <c r="AN47" s="296">
        <v>2</v>
      </c>
      <c r="AO47" s="296">
        <v>2</v>
      </c>
      <c r="AP47" s="296">
        <v>2</v>
      </c>
      <c r="AQ47" s="296">
        <v>2</v>
      </c>
      <c r="AR47" s="296" t="s">
        <v>18</v>
      </c>
      <c r="AS47" s="296">
        <v>4</v>
      </c>
      <c r="AT47" s="296">
        <v>2</v>
      </c>
      <c r="AU47" s="296">
        <v>5</v>
      </c>
      <c r="AV47" s="296">
        <v>7</v>
      </c>
      <c r="AW47" s="296">
        <v>4</v>
      </c>
      <c r="AX47" s="296">
        <v>3</v>
      </c>
      <c r="AY47" s="296">
        <v>1</v>
      </c>
      <c r="AZ47" s="296" t="s">
        <v>18</v>
      </c>
      <c r="BA47" s="296" t="s">
        <v>18</v>
      </c>
      <c r="BB47" s="296">
        <v>1</v>
      </c>
      <c r="BC47" s="296">
        <v>1</v>
      </c>
      <c r="BD47" s="296">
        <v>2</v>
      </c>
      <c r="BE47" s="296">
        <v>5</v>
      </c>
      <c r="BF47" s="296">
        <v>7</v>
      </c>
      <c r="BG47" s="296">
        <v>1</v>
      </c>
      <c r="BH47" s="296">
        <v>4</v>
      </c>
      <c r="BI47" s="296" t="s">
        <v>18</v>
      </c>
      <c r="BJ47" s="296">
        <v>1</v>
      </c>
      <c r="BK47" s="296">
        <v>1</v>
      </c>
      <c r="BL47" s="296">
        <v>2</v>
      </c>
      <c r="BM47" s="296">
        <v>2</v>
      </c>
      <c r="BN47" s="296">
        <v>1</v>
      </c>
      <c r="BO47" s="296">
        <v>2</v>
      </c>
      <c r="BP47" s="296">
        <v>2</v>
      </c>
      <c r="BQ47" s="296">
        <v>1</v>
      </c>
      <c r="BR47" s="296">
        <v>2</v>
      </c>
      <c r="BS47" s="296">
        <v>1</v>
      </c>
      <c r="BT47" s="296">
        <v>1</v>
      </c>
      <c r="BU47" s="296">
        <v>2</v>
      </c>
      <c r="BV47" s="296">
        <v>2</v>
      </c>
      <c r="BW47" s="296">
        <v>3</v>
      </c>
    </row>
    <row r="48" spans="1:75" x14ac:dyDescent="0.25">
      <c r="A48" t="s">
        <v>44</v>
      </c>
      <c r="B48" s="296">
        <v>2</v>
      </c>
      <c r="C48" s="296">
        <v>1</v>
      </c>
      <c r="D48" s="296">
        <v>1</v>
      </c>
      <c r="E48" s="296">
        <v>1</v>
      </c>
      <c r="F48" s="296">
        <v>1</v>
      </c>
      <c r="G48" s="296">
        <v>2</v>
      </c>
      <c r="H48" s="296">
        <v>2</v>
      </c>
      <c r="I48" s="296">
        <v>1</v>
      </c>
      <c r="J48" s="296">
        <v>1</v>
      </c>
      <c r="K48" s="296" t="s">
        <v>18</v>
      </c>
      <c r="L48" s="296" t="s">
        <v>18</v>
      </c>
      <c r="M48" s="296" t="s">
        <v>18</v>
      </c>
      <c r="N48" s="296" t="s">
        <v>18</v>
      </c>
      <c r="O48" s="296" t="s">
        <v>18</v>
      </c>
      <c r="P48" s="296" t="s">
        <v>18</v>
      </c>
      <c r="Q48" s="296" t="s">
        <v>18</v>
      </c>
      <c r="R48" s="296" t="s">
        <v>18</v>
      </c>
      <c r="S48" s="296" t="s">
        <v>18</v>
      </c>
      <c r="T48" s="296" t="s">
        <v>18</v>
      </c>
      <c r="U48" s="296" t="s">
        <v>18</v>
      </c>
      <c r="V48" s="296" t="s">
        <v>18</v>
      </c>
      <c r="W48" s="296" t="s">
        <v>18</v>
      </c>
      <c r="X48" s="296" t="s">
        <v>18</v>
      </c>
      <c r="Y48" s="296" t="s">
        <v>18</v>
      </c>
      <c r="Z48" s="296" t="s">
        <v>18</v>
      </c>
      <c r="AA48" s="296" t="s">
        <v>18</v>
      </c>
      <c r="AB48" s="296" t="s">
        <v>18</v>
      </c>
      <c r="AC48" s="296" t="s">
        <v>18</v>
      </c>
      <c r="AD48" s="296">
        <v>1</v>
      </c>
      <c r="AE48" s="296">
        <v>1</v>
      </c>
      <c r="AF48" s="296">
        <v>1</v>
      </c>
      <c r="AG48" s="296">
        <v>1</v>
      </c>
      <c r="AH48" s="296">
        <v>1</v>
      </c>
      <c r="AI48" s="296">
        <v>1</v>
      </c>
      <c r="AJ48" s="296">
        <v>1</v>
      </c>
      <c r="AK48" s="296" t="s">
        <v>18</v>
      </c>
      <c r="AL48" s="296">
        <v>2</v>
      </c>
      <c r="AM48" s="296" t="s">
        <v>18</v>
      </c>
      <c r="AN48" s="296">
        <v>1</v>
      </c>
      <c r="AO48" s="296" t="s">
        <v>18</v>
      </c>
      <c r="AP48" s="296" t="s">
        <v>18</v>
      </c>
      <c r="AQ48" s="296" t="s">
        <v>18</v>
      </c>
      <c r="AR48" s="296" t="s">
        <v>18</v>
      </c>
      <c r="AS48" s="296" t="s">
        <v>18</v>
      </c>
      <c r="AT48" s="296" t="s">
        <v>18</v>
      </c>
      <c r="AU48" s="296" t="s">
        <v>18</v>
      </c>
      <c r="AV48" s="296">
        <v>1</v>
      </c>
      <c r="AW48" s="296" t="s">
        <v>18</v>
      </c>
      <c r="AX48" s="296" t="s">
        <v>18</v>
      </c>
      <c r="AY48" s="296">
        <v>1</v>
      </c>
      <c r="AZ48" s="296">
        <v>1</v>
      </c>
      <c r="BA48" s="296">
        <v>2</v>
      </c>
      <c r="BB48" s="296">
        <v>2</v>
      </c>
      <c r="BC48" s="296">
        <v>2</v>
      </c>
      <c r="BD48" s="296">
        <v>2</v>
      </c>
      <c r="BE48" s="296">
        <v>2</v>
      </c>
      <c r="BF48" s="296">
        <v>1</v>
      </c>
      <c r="BG48" s="296">
        <v>3</v>
      </c>
      <c r="BH48" s="296" t="s">
        <v>18</v>
      </c>
      <c r="BI48" s="296" t="s">
        <v>18</v>
      </c>
      <c r="BJ48" s="296" t="s">
        <v>18</v>
      </c>
      <c r="BK48" s="296" t="s">
        <v>18</v>
      </c>
      <c r="BL48" s="296" t="s">
        <v>18</v>
      </c>
      <c r="BM48" s="296" t="s">
        <v>18</v>
      </c>
      <c r="BN48" s="296" t="s">
        <v>18</v>
      </c>
      <c r="BO48" s="296" t="s">
        <v>18</v>
      </c>
      <c r="BP48" s="296" t="s">
        <v>18</v>
      </c>
      <c r="BQ48" s="296" t="s">
        <v>18</v>
      </c>
      <c r="BR48" s="296" t="s">
        <v>18</v>
      </c>
      <c r="BS48" s="296" t="s">
        <v>18</v>
      </c>
      <c r="BT48" s="296">
        <v>1</v>
      </c>
      <c r="BU48" s="296">
        <v>1</v>
      </c>
      <c r="BV48" s="296" t="s">
        <v>18</v>
      </c>
      <c r="BW48" s="296" t="s">
        <v>18</v>
      </c>
    </row>
    <row r="49" spans="1:75" x14ac:dyDescent="0.25">
      <c r="A49" t="s">
        <v>45</v>
      </c>
      <c r="B49" s="296">
        <v>4</v>
      </c>
      <c r="C49" s="296">
        <v>5</v>
      </c>
      <c r="D49" s="296">
        <v>2</v>
      </c>
      <c r="E49" s="296">
        <v>1</v>
      </c>
      <c r="F49" s="296">
        <v>1</v>
      </c>
      <c r="G49" s="296" t="s">
        <v>18</v>
      </c>
      <c r="H49" s="296" t="s">
        <v>18</v>
      </c>
      <c r="I49" s="296" t="s">
        <v>18</v>
      </c>
      <c r="J49" s="296">
        <v>2</v>
      </c>
      <c r="K49" s="296">
        <v>2</v>
      </c>
      <c r="L49" s="296" t="s">
        <v>18</v>
      </c>
      <c r="M49" s="296" t="s">
        <v>18</v>
      </c>
      <c r="N49" s="296" t="s">
        <v>18</v>
      </c>
      <c r="O49" s="296">
        <v>3</v>
      </c>
      <c r="P49" s="296">
        <v>1</v>
      </c>
      <c r="Q49" s="296">
        <v>1</v>
      </c>
      <c r="R49" s="296" t="s">
        <v>18</v>
      </c>
      <c r="S49" s="296" t="s">
        <v>18</v>
      </c>
      <c r="T49" s="296">
        <v>2</v>
      </c>
      <c r="U49" s="296" t="s">
        <v>18</v>
      </c>
      <c r="V49" s="296">
        <v>2</v>
      </c>
      <c r="W49" s="296">
        <v>3</v>
      </c>
      <c r="X49" s="296">
        <v>3</v>
      </c>
      <c r="Y49" s="296">
        <v>2</v>
      </c>
      <c r="Z49" s="296">
        <v>1</v>
      </c>
      <c r="AA49" s="296">
        <v>4</v>
      </c>
      <c r="AB49" s="296">
        <v>7</v>
      </c>
      <c r="AC49" s="296">
        <v>6</v>
      </c>
      <c r="AD49" s="296">
        <v>5</v>
      </c>
      <c r="AE49" s="296">
        <v>6</v>
      </c>
      <c r="AF49" s="296">
        <v>12</v>
      </c>
      <c r="AG49" s="296">
        <v>4</v>
      </c>
      <c r="AH49" s="296">
        <v>1</v>
      </c>
      <c r="AI49" s="296">
        <v>2</v>
      </c>
      <c r="AJ49" s="296">
        <v>2</v>
      </c>
      <c r="AK49" s="296" t="s">
        <v>18</v>
      </c>
      <c r="AL49" s="296" t="s">
        <v>18</v>
      </c>
      <c r="AM49" s="296">
        <v>1</v>
      </c>
      <c r="AN49" s="296">
        <v>1</v>
      </c>
      <c r="AO49" s="296">
        <v>2</v>
      </c>
      <c r="AP49" s="296">
        <v>1</v>
      </c>
      <c r="AQ49" s="296" t="s">
        <v>18</v>
      </c>
      <c r="AR49" s="296" t="s">
        <v>18</v>
      </c>
      <c r="AS49" s="296" t="s">
        <v>18</v>
      </c>
      <c r="AT49" s="296">
        <v>2</v>
      </c>
      <c r="AU49" s="296">
        <v>2</v>
      </c>
      <c r="AV49" s="296">
        <v>2</v>
      </c>
      <c r="AW49" s="296">
        <v>2</v>
      </c>
      <c r="AX49" s="296">
        <v>2</v>
      </c>
      <c r="AY49" s="296">
        <v>1</v>
      </c>
      <c r="AZ49" s="296" t="s">
        <v>18</v>
      </c>
      <c r="BA49" s="296">
        <v>1</v>
      </c>
      <c r="BB49" s="296">
        <v>1</v>
      </c>
      <c r="BC49" s="296">
        <v>1</v>
      </c>
      <c r="BD49" s="296" t="s">
        <v>18</v>
      </c>
      <c r="BE49" s="296" t="s">
        <v>18</v>
      </c>
      <c r="BF49" s="296" t="s">
        <v>18</v>
      </c>
      <c r="BG49" s="296" t="s">
        <v>18</v>
      </c>
      <c r="BH49" s="296" t="s">
        <v>18</v>
      </c>
      <c r="BI49" s="296" t="s">
        <v>18</v>
      </c>
      <c r="BJ49" s="296" t="s">
        <v>18</v>
      </c>
      <c r="BK49" s="296">
        <v>1</v>
      </c>
      <c r="BL49" s="296">
        <v>2</v>
      </c>
      <c r="BM49" s="296">
        <v>1</v>
      </c>
      <c r="BN49" s="296">
        <v>1</v>
      </c>
      <c r="BO49" s="296">
        <v>1</v>
      </c>
      <c r="BP49" s="296">
        <v>1</v>
      </c>
      <c r="BQ49" s="296" t="s">
        <v>18</v>
      </c>
      <c r="BR49" s="296" t="s">
        <v>18</v>
      </c>
      <c r="BS49" s="296" t="s">
        <v>18</v>
      </c>
      <c r="BT49" s="296">
        <v>1</v>
      </c>
      <c r="BU49" s="296">
        <v>2</v>
      </c>
      <c r="BV49" s="296" t="s">
        <v>18</v>
      </c>
      <c r="BW49" s="296" t="s">
        <v>18</v>
      </c>
    </row>
    <row r="50" spans="1:75" x14ac:dyDescent="0.25">
      <c r="A50" t="s">
        <v>46</v>
      </c>
      <c r="B50" s="296">
        <v>7</v>
      </c>
      <c r="C50" s="296">
        <v>6</v>
      </c>
      <c r="D50" s="296">
        <v>9</v>
      </c>
      <c r="E50" s="296">
        <v>8</v>
      </c>
      <c r="F50" s="296">
        <v>10</v>
      </c>
      <c r="G50" s="296">
        <v>12</v>
      </c>
      <c r="H50" s="296">
        <v>10</v>
      </c>
      <c r="I50" s="296">
        <v>13</v>
      </c>
      <c r="J50" s="296">
        <v>10</v>
      </c>
      <c r="K50" s="296">
        <v>11</v>
      </c>
      <c r="L50" s="296">
        <v>10</v>
      </c>
      <c r="M50" s="296">
        <v>11</v>
      </c>
      <c r="N50" s="296">
        <v>17</v>
      </c>
      <c r="O50" s="296">
        <v>13</v>
      </c>
      <c r="P50" s="296">
        <v>11</v>
      </c>
      <c r="Q50" s="296">
        <v>17</v>
      </c>
      <c r="R50" s="296">
        <v>12</v>
      </c>
      <c r="S50" s="296">
        <v>12</v>
      </c>
      <c r="T50" s="296">
        <v>10</v>
      </c>
      <c r="U50" s="296">
        <v>19</v>
      </c>
      <c r="V50" s="296">
        <v>28</v>
      </c>
      <c r="W50" s="296">
        <v>16</v>
      </c>
      <c r="X50" s="296">
        <v>23</v>
      </c>
      <c r="Y50" s="296">
        <v>32</v>
      </c>
      <c r="Z50" s="296">
        <v>21</v>
      </c>
      <c r="AA50" s="296">
        <v>17</v>
      </c>
      <c r="AB50" s="296">
        <v>29</v>
      </c>
      <c r="AC50" s="296">
        <v>16</v>
      </c>
      <c r="AD50" s="296">
        <v>21</v>
      </c>
      <c r="AE50" s="296">
        <v>21</v>
      </c>
      <c r="AF50" s="296">
        <v>18</v>
      </c>
      <c r="AG50" s="296">
        <v>15</v>
      </c>
      <c r="AH50" s="296">
        <v>15</v>
      </c>
      <c r="AI50" s="296">
        <v>33</v>
      </c>
      <c r="AJ50" s="296">
        <v>34</v>
      </c>
      <c r="AK50" s="296">
        <v>32</v>
      </c>
      <c r="AL50" s="296">
        <v>28</v>
      </c>
      <c r="AM50" s="296">
        <v>30</v>
      </c>
      <c r="AN50" s="296">
        <v>48</v>
      </c>
      <c r="AO50" s="296">
        <v>41</v>
      </c>
      <c r="AP50" s="296">
        <v>35</v>
      </c>
      <c r="AQ50" s="296">
        <v>23</v>
      </c>
      <c r="AR50" s="296">
        <v>21</v>
      </c>
      <c r="AS50" s="296">
        <v>12</v>
      </c>
      <c r="AT50" s="296">
        <v>13</v>
      </c>
      <c r="AU50" s="296">
        <v>20</v>
      </c>
      <c r="AV50" s="296">
        <v>28</v>
      </c>
      <c r="AW50" s="296">
        <v>18</v>
      </c>
      <c r="AX50" s="296">
        <v>20</v>
      </c>
      <c r="AY50" s="296">
        <v>20</v>
      </c>
      <c r="AZ50" s="296">
        <v>20</v>
      </c>
      <c r="BA50" s="296">
        <v>17</v>
      </c>
      <c r="BB50" s="296">
        <v>17</v>
      </c>
      <c r="BC50" s="296">
        <v>18</v>
      </c>
      <c r="BD50" s="296">
        <v>25</v>
      </c>
      <c r="BE50" s="296">
        <v>24</v>
      </c>
      <c r="BF50" s="296">
        <v>23</v>
      </c>
      <c r="BG50" s="296">
        <v>18</v>
      </c>
      <c r="BH50" s="296">
        <v>11</v>
      </c>
      <c r="BI50" s="296">
        <v>7</v>
      </c>
      <c r="BJ50" s="296">
        <v>7</v>
      </c>
      <c r="BK50" s="296">
        <v>9</v>
      </c>
      <c r="BL50" s="296">
        <v>7</v>
      </c>
      <c r="BM50" s="296">
        <v>7</v>
      </c>
      <c r="BN50" s="296">
        <v>6</v>
      </c>
      <c r="BO50" s="296">
        <v>5</v>
      </c>
      <c r="BP50" s="296">
        <v>6</v>
      </c>
      <c r="BQ50" s="296">
        <v>7</v>
      </c>
      <c r="BR50" s="296">
        <v>11</v>
      </c>
      <c r="BS50" s="296">
        <v>13</v>
      </c>
      <c r="BT50" s="296">
        <v>13</v>
      </c>
      <c r="BU50" s="296">
        <v>8</v>
      </c>
      <c r="BV50" s="296">
        <v>9</v>
      </c>
      <c r="BW50" s="296">
        <v>6</v>
      </c>
    </row>
    <row r="51" spans="1:75" x14ac:dyDescent="0.25">
      <c r="A51" t="s">
        <v>47</v>
      </c>
      <c r="B51" s="296">
        <v>16</v>
      </c>
      <c r="C51" s="296">
        <v>17</v>
      </c>
      <c r="D51" s="296">
        <v>19</v>
      </c>
      <c r="E51" s="296">
        <v>23</v>
      </c>
      <c r="F51" s="296">
        <v>15</v>
      </c>
      <c r="G51" s="296">
        <v>16</v>
      </c>
      <c r="H51" s="296">
        <v>15</v>
      </c>
      <c r="I51" s="296">
        <v>18</v>
      </c>
      <c r="J51" s="296">
        <v>19</v>
      </c>
      <c r="K51" s="296">
        <v>11</v>
      </c>
      <c r="L51" s="296">
        <v>19</v>
      </c>
      <c r="M51" s="296">
        <v>12</v>
      </c>
      <c r="N51" s="296">
        <v>13</v>
      </c>
      <c r="O51" s="296">
        <v>12</v>
      </c>
      <c r="P51" s="296">
        <v>5</v>
      </c>
      <c r="Q51" s="296">
        <v>9</v>
      </c>
      <c r="R51" s="296">
        <v>12</v>
      </c>
      <c r="S51" s="296">
        <v>10</v>
      </c>
      <c r="T51" s="296">
        <v>11</v>
      </c>
      <c r="U51" s="296">
        <v>6</v>
      </c>
      <c r="V51" s="296">
        <v>2</v>
      </c>
      <c r="W51" s="296">
        <v>6</v>
      </c>
      <c r="X51" s="296">
        <v>5</v>
      </c>
      <c r="Y51" s="296" t="s">
        <v>18</v>
      </c>
      <c r="Z51" s="296">
        <v>3</v>
      </c>
      <c r="AA51" s="296">
        <v>2</v>
      </c>
      <c r="AB51" s="296">
        <v>1</v>
      </c>
      <c r="AC51" s="296">
        <v>7</v>
      </c>
      <c r="AD51" s="296">
        <v>5</v>
      </c>
      <c r="AE51" s="296">
        <v>4</v>
      </c>
      <c r="AF51" s="296">
        <v>2</v>
      </c>
      <c r="AG51" s="296">
        <v>3</v>
      </c>
      <c r="AH51" s="296">
        <v>3</v>
      </c>
      <c r="AI51" s="296" t="s">
        <v>18</v>
      </c>
      <c r="AJ51" s="296">
        <v>6</v>
      </c>
      <c r="AK51" s="296">
        <v>6</v>
      </c>
      <c r="AL51" s="296">
        <v>8</v>
      </c>
      <c r="AM51" s="296">
        <v>4</v>
      </c>
      <c r="AN51" s="296">
        <v>3</v>
      </c>
      <c r="AO51" s="296">
        <v>4</v>
      </c>
      <c r="AP51" s="296">
        <v>7</v>
      </c>
      <c r="AQ51" s="296">
        <v>4</v>
      </c>
      <c r="AR51" s="296">
        <v>6</v>
      </c>
      <c r="AS51" s="296">
        <v>1</v>
      </c>
      <c r="AT51" s="296">
        <v>1</v>
      </c>
      <c r="AU51" s="296">
        <v>2</v>
      </c>
      <c r="AV51" s="296">
        <v>1</v>
      </c>
      <c r="AW51" s="296" t="s">
        <v>18</v>
      </c>
      <c r="AX51" s="296" t="s">
        <v>18</v>
      </c>
      <c r="AY51" s="296" t="s">
        <v>18</v>
      </c>
      <c r="AZ51" s="296">
        <v>1</v>
      </c>
      <c r="BA51" s="296">
        <v>2</v>
      </c>
      <c r="BB51" s="296">
        <v>2</v>
      </c>
      <c r="BC51" s="296" t="s">
        <v>18</v>
      </c>
      <c r="BD51" s="296">
        <v>1</v>
      </c>
      <c r="BE51" s="296" t="s">
        <v>18</v>
      </c>
      <c r="BF51" s="296" t="s">
        <v>18</v>
      </c>
      <c r="BG51" s="296" t="s">
        <v>18</v>
      </c>
      <c r="BH51" s="296" t="s">
        <v>18</v>
      </c>
      <c r="BI51" s="296" t="s">
        <v>18</v>
      </c>
      <c r="BJ51" s="296" t="s">
        <v>18</v>
      </c>
      <c r="BK51" s="296" t="s">
        <v>18</v>
      </c>
      <c r="BL51" s="296" t="s">
        <v>18</v>
      </c>
      <c r="BM51" s="296">
        <v>1</v>
      </c>
      <c r="BN51" s="296">
        <v>1</v>
      </c>
      <c r="BO51" s="296">
        <v>2</v>
      </c>
      <c r="BP51" s="296">
        <v>2</v>
      </c>
      <c r="BQ51" s="296" t="s">
        <v>18</v>
      </c>
      <c r="BR51" s="296">
        <v>1</v>
      </c>
      <c r="BS51" s="296">
        <v>1</v>
      </c>
      <c r="BT51" s="296" t="s">
        <v>18</v>
      </c>
      <c r="BU51" s="296" t="s">
        <v>18</v>
      </c>
      <c r="BV51" s="296" t="s">
        <v>18</v>
      </c>
      <c r="BW51" s="296" t="s">
        <v>18</v>
      </c>
    </row>
    <row r="52" spans="1:75" x14ac:dyDescent="0.25">
      <c r="A52" t="s">
        <v>48</v>
      </c>
      <c r="B52" s="296" t="s">
        <v>18</v>
      </c>
      <c r="C52" s="296" t="s">
        <v>18</v>
      </c>
      <c r="D52" s="296" t="s">
        <v>18</v>
      </c>
      <c r="E52" s="296" t="s">
        <v>18</v>
      </c>
      <c r="F52" s="296" t="s">
        <v>18</v>
      </c>
      <c r="G52" s="296" t="s">
        <v>18</v>
      </c>
      <c r="H52" s="296">
        <v>3</v>
      </c>
      <c r="I52" s="296">
        <v>3</v>
      </c>
      <c r="J52" s="296" t="s">
        <v>18</v>
      </c>
      <c r="K52" s="296" t="s">
        <v>18</v>
      </c>
      <c r="L52" s="296" t="s">
        <v>18</v>
      </c>
      <c r="M52" s="296" t="s">
        <v>18</v>
      </c>
      <c r="N52" s="296" t="s">
        <v>18</v>
      </c>
      <c r="O52" s="296">
        <v>3</v>
      </c>
      <c r="P52" s="296">
        <v>3</v>
      </c>
      <c r="Q52" s="296">
        <v>4</v>
      </c>
      <c r="R52" s="296" t="s">
        <v>18</v>
      </c>
      <c r="S52" s="296" t="s">
        <v>18</v>
      </c>
      <c r="T52" s="296">
        <v>2</v>
      </c>
      <c r="U52" s="296">
        <v>4</v>
      </c>
      <c r="V52" s="296">
        <v>1</v>
      </c>
      <c r="W52" s="296">
        <v>1</v>
      </c>
      <c r="X52" s="296">
        <v>4</v>
      </c>
      <c r="Y52" s="296">
        <v>3</v>
      </c>
      <c r="Z52" s="296">
        <v>3</v>
      </c>
      <c r="AA52" s="296">
        <v>2</v>
      </c>
      <c r="AB52" s="296">
        <v>3</v>
      </c>
      <c r="AC52" s="296">
        <v>2</v>
      </c>
      <c r="AD52" s="296">
        <v>2</v>
      </c>
      <c r="AE52" s="296" t="s">
        <v>18</v>
      </c>
      <c r="AF52" s="296" t="s">
        <v>18</v>
      </c>
      <c r="AG52" s="296" t="s">
        <v>18</v>
      </c>
      <c r="AH52" s="296" t="s">
        <v>18</v>
      </c>
      <c r="AI52" s="296" t="s">
        <v>18</v>
      </c>
      <c r="AJ52" s="296" t="s">
        <v>18</v>
      </c>
      <c r="AK52" s="296" t="s">
        <v>18</v>
      </c>
      <c r="AL52" s="296" t="s">
        <v>18</v>
      </c>
      <c r="AM52" s="296" t="s">
        <v>18</v>
      </c>
      <c r="AN52" s="296" t="s">
        <v>18</v>
      </c>
      <c r="AO52" s="296" t="s">
        <v>18</v>
      </c>
      <c r="AP52" s="296">
        <v>1</v>
      </c>
      <c r="AQ52" s="296">
        <v>3</v>
      </c>
      <c r="AR52" s="296">
        <v>1</v>
      </c>
      <c r="AS52" s="296" t="s">
        <v>18</v>
      </c>
      <c r="AT52" s="296" t="s">
        <v>18</v>
      </c>
      <c r="AU52" s="296" t="s">
        <v>18</v>
      </c>
      <c r="AV52" s="296" t="s">
        <v>18</v>
      </c>
      <c r="AW52" s="296" t="s">
        <v>18</v>
      </c>
      <c r="AX52" s="296" t="s">
        <v>18</v>
      </c>
      <c r="AY52" s="296" t="s">
        <v>18</v>
      </c>
      <c r="AZ52" s="296" t="s">
        <v>18</v>
      </c>
      <c r="BA52" s="296" t="s">
        <v>18</v>
      </c>
      <c r="BB52" s="296" t="s">
        <v>18</v>
      </c>
      <c r="BC52" s="296" t="s">
        <v>18</v>
      </c>
      <c r="BD52" s="296" t="s">
        <v>18</v>
      </c>
      <c r="BE52" s="296" t="s">
        <v>18</v>
      </c>
      <c r="BF52" s="296" t="s">
        <v>18</v>
      </c>
      <c r="BG52" s="296" t="s">
        <v>18</v>
      </c>
      <c r="BH52" s="296" t="s">
        <v>18</v>
      </c>
      <c r="BI52" s="296" t="s">
        <v>18</v>
      </c>
      <c r="BJ52" s="296" t="s">
        <v>18</v>
      </c>
      <c r="BK52" s="296" t="s">
        <v>18</v>
      </c>
      <c r="BL52" s="296" t="s">
        <v>18</v>
      </c>
      <c r="BM52" s="296" t="s">
        <v>18</v>
      </c>
      <c r="BN52" s="296" t="s">
        <v>18</v>
      </c>
      <c r="BO52" s="296">
        <v>2</v>
      </c>
      <c r="BP52" s="296">
        <v>2</v>
      </c>
      <c r="BQ52" s="296" t="s">
        <v>18</v>
      </c>
      <c r="BR52" s="296" t="s">
        <v>18</v>
      </c>
      <c r="BS52" s="296">
        <v>2</v>
      </c>
      <c r="BT52" s="296" t="s">
        <v>18</v>
      </c>
      <c r="BU52" s="296" t="s">
        <v>18</v>
      </c>
      <c r="BV52" s="296" t="s">
        <v>18</v>
      </c>
      <c r="BW52" s="296" t="s">
        <v>18</v>
      </c>
    </row>
    <row r="53" spans="1:75" x14ac:dyDescent="0.25">
      <c r="A53" t="s">
        <v>49</v>
      </c>
      <c r="B53" s="296">
        <v>8</v>
      </c>
      <c r="C53" s="296">
        <v>12</v>
      </c>
      <c r="D53" s="296">
        <v>19</v>
      </c>
      <c r="E53" s="296">
        <v>18</v>
      </c>
      <c r="F53" s="296">
        <v>27</v>
      </c>
      <c r="G53" s="296">
        <v>23</v>
      </c>
      <c r="H53" s="296">
        <v>21</v>
      </c>
      <c r="I53" s="296">
        <v>24</v>
      </c>
      <c r="J53" s="296">
        <v>31</v>
      </c>
      <c r="K53" s="296">
        <v>27</v>
      </c>
      <c r="L53" s="296">
        <v>30</v>
      </c>
      <c r="M53" s="296">
        <v>19</v>
      </c>
      <c r="N53" s="296">
        <v>15</v>
      </c>
      <c r="O53" s="296">
        <v>16</v>
      </c>
      <c r="P53" s="296">
        <v>20</v>
      </c>
      <c r="Q53" s="296">
        <v>23</v>
      </c>
      <c r="R53" s="296">
        <v>23</v>
      </c>
      <c r="S53" s="296">
        <v>22</v>
      </c>
      <c r="T53" s="296">
        <v>13</v>
      </c>
      <c r="U53" s="296">
        <v>13</v>
      </c>
      <c r="V53" s="296">
        <v>12</v>
      </c>
      <c r="W53" s="296">
        <v>5</v>
      </c>
      <c r="X53" s="296">
        <v>14</v>
      </c>
      <c r="Y53" s="296">
        <v>23</v>
      </c>
      <c r="Z53" s="296">
        <v>23</v>
      </c>
      <c r="AA53" s="296">
        <v>23</v>
      </c>
      <c r="AB53" s="296">
        <v>22</v>
      </c>
      <c r="AC53" s="296">
        <v>31</v>
      </c>
      <c r="AD53" s="296">
        <v>29</v>
      </c>
      <c r="AE53" s="296">
        <v>28</v>
      </c>
      <c r="AF53" s="296">
        <v>17</v>
      </c>
      <c r="AG53" s="296">
        <v>12</v>
      </c>
      <c r="AH53" s="296">
        <v>22</v>
      </c>
      <c r="AI53" s="296">
        <v>22</v>
      </c>
      <c r="AJ53" s="296">
        <v>13</v>
      </c>
      <c r="AK53" s="296">
        <v>24</v>
      </c>
      <c r="AL53" s="296">
        <v>17</v>
      </c>
      <c r="AM53" s="296">
        <v>15</v>
      </c>
      <c r="AN53" s="296">
        <v>20</v>
      </c>
      <c r="AO53" s="296">
        <v>23</v>
      </c>
      <c r="AP53" s="296">
        <v>16</v>
      </c>
      <c r="AQ53" s="296">
        <v>21</v>
      </c>
      <c r="AR53" s="296">
        <v>22</v>
      </c>
      <c r="AS53" s="296">
        <v>17</v>
      </c>
      <c r="AT53" s="296">
        <v>14</v>
      </c>
      <c r="AU53" s="296">
        <v>26</v>
      </c>
      <c r="AV53" s="296">
        <v>8</v>
      </c>
      <c r="AW53" s="296">
        <v>12</v>
      </c>
      <c r="AX53" s="296">
        <v>20</v>
      </c>
      <c r="AY53" s="296">
        <v>8</v>
      </c>
      <c r="AZ53" s="296">
        <v>6</v>
      </c>
      <c r="BA53" s="296">
        <v>9</v>
      </c>
      <c r="BB53" s="296">
        <v>5</v>
      </c>
      <c r="BC53" s="296">
        <v>3</v>
      </c>
      <c r="BD53" s="296">
        <v>3</v>
      </c>
      <c r="BE53" s="296">
        <v>3</v>
      </c>
      <c r="BF53" s="296">
        <v>1</v>
      </c>
      <c r="BG53" s="296">
        <v>2</v>
      </c>
      <c r="BH53" s="296">
        <v>2</v>
      </c>
      <c r="BI53" s="296">
        <v>6</v>
      </c>
      <c r="BJ53" s="296">
        <v>5</v>
      </c>
      <c r="BK53" s="296">
        <v>3</v>
      </c>
      <c r="BL53" s="296">
        <v>6</v>
      </c>
      <c r="BM53" s="296">
        <v>2</v>
      </c>
      <c r="BN53" s="296">
        <v>6</v>
      </c>
      <c r="BO53" s="296">
        <v>8</v>
      </c>
      <c r="BP53" s="296">
        <v>4</v>
      </c>
      <c r="BQ53" s="296">
        <v>4</v>
      </c>
      <c r="BR53" s="296">
        <v>6</v>
      </c>
      <c r="BS53" s="296">
        <v>6</v>
      </c>
      <c r="BT53" s="296">
        <v>3</v>
      </c>
      <c r="BU53" s="296">
        <v>2</v>
      </c>
      <c r="BV53" s="296">
        <v>2</v>
      </c>
      <c r="BW53" s="296">
        <v>1</v>
      </c>
    </row>
    <row r="54" spans="1:75" x14ac:dyDescent="0.25">
      <c r="A54" t="s">
        <v>50</v>
      </c>
      <c r="B54" s="296">
        <v>2</v>
      </c>
      <c r="C54" s="296">
        <v>5</v>
      </c>
      <c r="D54" s="296">
        <v>3</v>
      </c>
      <c r="E54" s="296">
        <v>4</v>
      </c>
      <c r="F54" s="296">
        <v>4</v>
      </c>
      <c r="G54" s="296">
        <v>7</v>
      </c>
      <c r="H54" s="296">
        <v>9</v>
      </c>
      <c r="I54" s="296">
        <v>5</v>
      </c>
      <c r="J54" s="296">
        <v>7</v>
      </c>
      <c r="K54" s="296">
        <v>10</v>
      </c>
      <c r="L54" s="296">
        <v>15</v>
      </c>
      <c r="M54" s="296">
        <v>30</v>
      </c>
      <c r="N54" s="296">
        <v>31</v>
      </c>
      <c r="O54" s="296">
        <v>24</v>
      </c>
      <c r="P54" s="296">
        <v>18</v>
      </c>
      <c r="Q54" s="296">
        <v>31</v>
      </c>
      <c r="R54" s="296">
        <v>33</v>
      </c>
      <c r="S54" s="296">
        <v>34</v>
      </c>
      <c r="T54" s="296">
        <v>20</v>
      </c>
      <c r="U54" s="296">
        <v>11</v>
      </c>
      <c r="V54" s="296">
        <v>11</v>
      </c>
      <c r="W54" s="296">
        <v>10</v>
      </c>
      <c r="X54" s="296">
        <v>12</v>
      </c>
      <c r="Y54" s="296">
        <v>9</v>
      </c>
      <c r="Z54" s="296">
        <v>19</v>
      </c>
      <c r="AA54" s="296">
        <v>23</v>
      </c>
      <c r="AB54" s="296">
        <v>17</v>
      </c>
      <c r="AC54" s="296">
        <v>22</v>
      </c>
      <c r="AD54" s="296">
        <v>29</v>
      </c>
      <c r="AE54" s="296">
        <v>23</v>
      </c>
      <c r="AF54" s="296">
        <v>20</v>
      </c>
      <c r="AG54" s="296">
        <v>24</v>
      </c>
      <c r="AH54" s="296">
        <v>21</v>
      </c>
      <c r="AI54" s="296">
        <v>32</v>
      </c>
      <c r="AJ54" s="296">
        <v>41</v>
      </c>
      <c r="AK54" s="296">
        <v>31</v>
      </c>
      <c r="AL54" s="296">
        <v>24</v>
      </c>
      <c r="AM54" s="296">
        <v>35</v>
      </c>
      <c r="AN54" s="296">
        <v>40</v>
      </c>
      <c r="AO54" s="296">
        <v>38</v>
      </c>
      <c r="AP54" s="296">
        <v>28</v>
      </c>
      <c r="AQ54" s="296">
        <v>41</v>
      </c>
      <c r="AR54" s="296">
        <v>45</v>
      </c>
      <c r="AS54" s="296">
        <v>49</v>
      </c>
      <c r="AT54" s="296">
        <v>22</v>
      </c>
      <c r="AU54" s="296">
        <v>21</v>
      </c>
      <c r="AV54" s="296">
        <v>22</v>
      </c>
      <c r="AW54" s="296">
        <v>14</v>
      </c>
      <c r="AX54" s="296">
        <v>11</v>
      </c>
      <c r="AY54" s="296">
        <v>12</v>
      </c>
      <c r="AZ54" s="296">
        <v>13</v>
      </c>
      <c r="BA54" s="296">
        <v>7</v>
      </c>
      <c r="BB54" s="296" t="s">
        <v>18</v>
      </c>
      <c r="BC54" s="296" t="s">
        <v>18</v>
      </c>
      <c r="BD54" s="296">
        <v>8</v>
      </c>
      <c r="BE54" s="296">
        <v>15</v>
      </c>
      <c r="BF54" s="296">
        <v>7</v>
      </c>
      <c r="BG54" s="296">
        <v>8</v>
      </c>
      <c r="BH54" s="296">
        <v>9</v>
      </c>
      <c r="BI54" s="296">
        <v>10</v>
      </c>
      <c r="BJ54" s="296">
        <v>10</v>
      </c>
      <c r="BK54" s="296">
        <v>10</v>
      </c>
      <c r="BL54" s="296">
        <v>13</v>
      </c>
      <c r="BM54" s="296">
        <v>15</v>
      </c>
      <c r="BN54" s="296">
        <v>20</v>
      </c>
      <c r="BO54" s="296">
        <v>18</v>
      </c>
      <c r="BP54" s="296">
        <v>16</v>
      </c>
      <c r="BQ54" s="296">
        <v>5</v>
      </c>
      <c r="BR54" s="296">
        <v>3</v>
      </c>
      <c r="BS54" s="296">
        <v>6</v>
      </c>
      <c r="BT54" s="296">
        <v>4</v>
      </c>
      <c r="BU54" s="296">
        <v>3</v>
      </c>
      <c r="BV54" s="296">
        <v>5</v>
      </c>
      <c r="BW54" s="296">
        <v>4</v>
      </c>
    </row>
    <row r="55" spans="1:75" x14ac:dyDescent="0.25">
      <c r="A55" t="s">
        <v>51</v>
      </c>
      <c r="B55" s="296">
        <v>1</v>
      </c>
      <c r="C55" s="296">
        <v>1</v>
      </c>
      <c r="D55" s="296">
        <v>1</v>
      </c>
      <c r="E55" s="296" t="s">
        <v>18</v>
      </c>
      <c r="F55" s="296" t="s">
        <v>18</v>
      </c>
      <c r="G55" s="296" t="s">
        <v>18</v>
      </c>
      <c r="H55" s="296" t="s">
        <v>18</v>
      </c>
      <c r="I55" s="296" t="s">
        <v>18</v>
      </c>
      <c r="J55" s="296" t="s">
        <v>18</v>
      </c>
      <c r="K55" s="296" t="s">
        <v>18</v>
      </c>
      <c r="L55" s="296" t="s">
        <v>18</v>
      </c>
      <c r="M55" s="296" t="s">
        <v>18</v>
      </c>
      <c r="N55" s="296" t="s">
        <v>18</v>
      </c>
      <c r="O55" s="296" t="s">
        <v>18</v>
      </c>
      <c r="P55" s="296" t="s">
        <v>18</v>
      </c>
      <c r="Q55" s="296">
        <v>5</v>
      </c>
      <c r="R55" s="296">
        <v>5</v>
      </c>
      <c r="S55" s="296" t="s">
        <v>18</v>
      </c>
      <c r="T55" s="296" t="s">
        <v>18</v>
      </c>
      <c r="U55" s="296" t="s">
        <v>18</v>
      </c>
      <c r="V55" s="296" t="s">
        <v>18</v>
      </c>
      <c r="W55" s="296" t="s">
        <v>18</v>
      </c>
      <c r="X55" s="296" t="s">
        <v>18</v>
      </c>
      <c r="Y55" s="296" t="s">
        <v>18</v>
      </c>
      <c r="Z55" s="296">
        <v>1</v>
      </c>
      <c r="AA55" s="296">
        <v>1</v>
      </c>
      <c r="AB55" s="296">
        <v>1</v>
      </c>
      <c r="AC55" s="296" t="s">
        <v>18</v>
      </c>
      <c r="AD55" s="296">
        <v>1</v>
      </c>
      <c r="AE55" s="296" t="s">
        <v>18</v>
      </c>
      <c r="AF55" s="296" t="s">
        <v>18</v>
      </c>
      <c r="AG55" s="296" t="s">
        <v>18</v>
      </c>
      <c r="AH55" s="296" t="s">
        <v>18</v>
      </c>
      <c r="AI55" s="296" t="s">
        <v>18</v>
      </c>
      <c r="AJ55" s="296">
        <v>1</v>
      </c>
      <c r="AK55" s="296">
        <v>1</v>
      </c>
      <c r="AL55" s="296" t="s">
        <v>18</v>
      </c>
      <c r="AM55" s="296" t="s">
        <v>18</v>
      </c>
      <c r="AN55" s="296">
        <v>3</v>
      </c>
      <c r="AO55" s="296" t="s">
        <v>18</v>
      </c>
      <c r="AP55" s="296" t="s">
        <v>18</v>
      </c>
      <c r="AQ55" s="296">
        <v>1</v>
      </c>
      <c r="AR55" s="296" t="s">
        <v>18</v>
      </c>
      <c r="AS55" s="296">
        <v>1</v>
      </c>
      <c r="AT55" s="296">
        <v>1</v>
      </c>
      <c r="AU55" s="296">
        <v>1</v>
      </c>
      <c r="AV55" s="296" t="s">
        <v>18</v>
      </c>
      <c r="AW55" s="296" t="s">
        <v>18</v>
      </c>
      <c r="AX55" s="296" t="s">
        <v>18</v>
      </c>
      <c r="AY55" s="296" t="s">
        <v>18</v>
      </c>
      <c r="AZ55" s="296" t="s">
        <v>18</v>
      </c>
      <c r="BA55" s="296" t="s">
        <v>18</v>
      </c>
      <c r="BB55" s="296" t="s">
        <v>18</v>
      </c>
      <c r="BC55" s="296" t="s">
        <v>18</v>
      </c>
      <c r="BD55" s="296" t="s">
        <v>18</v>
      </c>
      <c r="BE55" s="296" t="s">
        <v>18</v>
      </c>
      <c r="BF55" s="296" t="s">
        <v>18</v>
      </c>
      <c r="BG55" s="296" t="s">
        <v>18</v>
      </c>
      <c r="BH55" s="296" t="s">
        <v>18</v>
      </c>
      <c r="BI55" s="296" t="s">
        <v>18</v>
      </c>
      <c r="BJ55" s="296" t="s">
        <v>18</v>
      </c>
      <c r="BK55" s="296" t="s">
        <v>18</v>
      </c>
      <c r="BL55" s="296" t="s">
        <v>18</v>
      </c>
      <c r="BM55" s="296" t="s">
        <v>18</v>
      </c>
      <c r="BN55" s="296" t="s">
        <v>18</v>
      </c>
      <c r="BO55" s="296" t="s">
        <v>18</v>
      </c>
      <c r="BP55" s="296" t="s">
        <v>18</v>
      </c>
      <c r="BQ55" s="296" t="s">
        <v>18</v>
      </c>
      <c r="BR55" s="296" t="s">
        <v>18</v>
      </c>
      <c r="BS55" s="296" t="s">
        <v>18</v>
      </c>
      <c r="BT55" s="296" t="s">
        <v>18</v>
      </c>
      <c r="BU55" s="296" t="s">
        <v>18</v>
      </c>
      <c r="BV55" s="296" t="s">
        <v>18</v>
      </c>
      <c r="BW55" s="296" t="s">
        <v>18</v>
      </c>
    </row>
    <row r="56" spans="1:75" x14ac:dyDescent="0.25">
      <c r="A56" t="s">
        <v>52</v>
      </c>
      <c r="B56" s="296">
        <v>18</v>
      </c>
      <c r="C56" s="296">
        <v>15</v>
      </c>
      <c r="D56" s="296">
        <v>9</v>
      </c>
      <c r="E56" s="296">
        <v>30</v>
      </c>
      <c r="F56" s="296">
        <v>24</v>
      </c>
      <c r="G56" s="296">
        <v>24</v>
      </c>
      <c r="H56" s="296">
        <v>19</v>
      </c>
      <c r="I56" s="296">
        <v>13</v>
      </c>
      <c r="J56" s="296">
        <v>8</v>
      </c>
      <c r="K56" s="296">
        <v>9</v>
      </c>
      <c r="L56" s="296">
        <v>18</v>
      </c>
      <c r="M56" s="296">
        <v>20</v>
      </c>
      <c r="N56" s="296">
        <v>32</v>
      </c>
      <c r="O56" s="296">
        <v>30</v>
      </c>
      <c r="P56" s="296">
        <v>26</v>
      </c>
      <c r="Q56" s="296">
        <v>26</v>
      </c>
      <c r="R56" s="296">
        <v>27</v>
      </c>
      <c r="S56" s="296">
        <v>47</v>
      </c>
      <c r="T56" s="296">
        <v>46</v>
      </c>
      <c r="U56" s="296">
        <v>33</v>
      </c>
      <c r="V56" s="296">
        <v>28</v>
      </c>
      <c r="W56" s="296">
        <v>30</v>
      </c>
      <c r="X56" s="296">
        <v>31</v>
      </c>
      <c r="Y56" s="296">
        <v>32</v>
      </c>
      <c r="Z56" s="296">
        <v>14</v>
      </c>
      <c r="AA56" s="296">
        <v>23</v>
      </c>
      <c r="AB56" s="296">
        <v>36</v>
      </c>
      <c r="AC56" s="296">
        <v>39</v>
      </c>
      <c r="AD56" s="296">
        <v>43</v>
      </c>
      <c r="AE56" s="296">
        <v>34</v>
      </c>
      <c r="AF56" s="296">
        <v>31</v>
      </c>
      <c r="AG56" s="296">
        <v>17</v>
      </c>
      <c r="AH56" s="296">
        <v>23</v>
      </c>
      <c r="AI56" s="296">
        <v>25</v>
      </c>
      <c r="AJ56" s="296">
        <v>27</v>
      </c>
      <c r="AK56" s="296">
        <v>25</v>
      </c>
      <c r="AL56" s="296">
        <v>23</v>
      </c>
      <c r="AM56" s="296">
        <v>26</v>
      </c>
      <c r="AN56" s="296">
        <v>23</v>
      </c>
      <c r="AO56" s="296">
        <v>19</v>
      </c>
      <c r="AP56" s="296">
        <v>18</v>
      </c>
      <c r="AQ56" s="296">
        <v>20</v>
      </c>
      <c r="AR56" s="296">
        <v>13</v>
      </c>
      <c r="AS56" s="296">
        <v>23</v>
      </c>
      <c r="AT56" s="296">
        <v>22</v>
      </c>
      <c r="AU56" s="296">
        <v>18</v>
      </c>
      <c r="AV56" s="296">
        <v>8</v>
      </c>
      <c r="AW56" s="296">
        <v>8</v>
      </c>
      <c r="AX56" s="296">
        <v>7</v>
      </c>
      <c r="AY56" s="296">
        <v>11</v>
      </c>
      <c r="AZ56" s="296">
        <v>17</v>
      </c>
      <c r="BA56" s="296">
        <v>16</v>
      </c>
      <c r="BB56" s="296">
        <v>15</v>
      </c>
      <c r="BC56" s="296">
        <v>11</v>
      </c>
      <c r="BD56" s="296">
        <v>12</v>
      </c>
      <c r="BE56" s="296">
        <v>19</v>
      </c>
      <c r="BF56" s="296">
        <v>13</v>
      </c>
      <c r="BG56" s="296">
        <v>13</v>
      </c>
      <c r="BH56" s="296">
        <v>12</v>
      </c>
      <c r="BI56" s="296">
        <v>6</v>
      </c>
      <c r="BJ56" s="296">
        <v>16</v>
      </c>
      <c r="BK56" s="296">
        <v>12</v>
      </c>
      <c r="BL56" s="296">
        <v>9</v>
      </c>
      <c r="BM56" s="296">
        <v>12</v>
      </c>
      <c r="BN56" s="296">
        <v>10</v>
      </c>
      <c r="BO56" s="296">
        <v>4</v>
      </c>
      <c r="BP56" s="296">
        <v>13</v>
      </c>
      <c r="BQ56" s="296">
        <v>11</v>
      </c>
      <c r="BR56" s="296">
        <v>21</v>
      </c>
      <c r="BS56" s="296">
        <v>15</v>
      </c>
      <c r="BT56" s="296">
        <v>8</v>
      </c>
      <c r="BU56" s="296">
        <v>7</v>
      </c>
      <c r="BV56" s="296">
        <v>6</v>
      </c>
      <c r="BW56" s="296">
        <v>8</v>
      </c>
    </row>
    <row r="57" spans="1:75" x14ac:dyDescent="0.25">
      <c r="A57" t="s">
        <v>53</v>
      </c>
      <c r="B57" s="296">
        <v>13</v>
      </c>
      <c r="C57" s="296">
        <v>15</v>
      </c>
      <c r="D57" s="296">
        <v>19</v>
      </c>
      <c r="E57" s="296">
        <v>22</v>
      </c>
      <c r="F57" s="296">
        <v>30</v>
      </c>
      <c r="G57" s="296">
        <v>23</v>
      </c>
      <c r="H57" s="296">
        <v>32</v>
      </c>
      <c r="I57" s="296">
        <v>38</v>
      </c>
      <c r="J57" s="296">
        <v>46</v>
      </c>
      <c r="K57" s="296">
        <v>42</v>
      </c>
      <c r="L57" s="296">
        <v>34</v>
      </c>
      <c r="M57" s="296">
        <v>51</v>
      </c>
      <c r="N57" s="296">
        <v>55</v>
      </c>
      <c r="O57" s="296">
        <v>38</v>
      </c>
      <c r="P57" s="296">
        <v>43</v>
      </c>
      <c r="Q57" s="296">
        <v>31</v>
      </c>
      <c r="R57" s="296">
        <v>42</v>
      </c>
      <c r="S57" s="296">
        <v>55</v>
      </c>
      <c r="T57" s="296">
        <v>51</v>
      </c>
      <c r="U57" s="296">
        <v>46</v>
      </c>
      <c r="V57" s="296">
        <v>30</v>
      </c>
      <c r="W57" s="296">
        <v>39</v>
      </c>
      <c r="X57" s="296">
        <v>41</v>
      </c>
      <c r="Y57" s="296">
        <v>31</v>
      </c>
      <c r="Z57" s="296">
        <v>40</v>
      </c>
      <c r="AA57" s="296">
        <v>37</v>
      </c>
      <c r="AB57" s="296">
        <v>30</v>
      </c>
      <c r="AC57" s="296">
        <v>34</v>
      </c>
      <c r="AD57" s="296">
        <v>30</v>
      </c>
      <c r="AE57" s="296">
        <v>33</v>
      </c>
      <c r="AF57" s="296">
        <v>39</v>
      </c>
      <c r="AG57" s="296">
        <v>38</v>
      </c>
      <c r="AH57" s="296">
        <v>36</v>
      </c>
      <c r="AI57" s="296">
        <v>31</v>
      </c>
      <c r="AJ57" s="296">
        <v>27</v>
      </c>
      <c r="AK57" s="296">
        <v>34</v>
      </c>
      <c r="AL57" s="296">
        <v>42</v>
      </c>
      <c r="AM57" s="296">
        <v>39</v>
      </c>
      <c r="AN57" s="296">
        <v>43</v>
      </c>
      <c r="AO57" s="296">
        <v>40</v>
      </c>
      <c r="AP57" s="296">
        <v>48</v>
      </c>
      <c r="AQ57" s="296">
        <v>45</v>
      </c>
      <c r="AR57" s="296">
        <v>43</v>
      </c>
      <c r="AS57" s="296">
        <v>23</v>
      </c>
      <c r="AT57" s="296">
        <v>24</v>
      </c>
      <c r="AU57" s="296">
        <v>22</v>
      </c>
      <c r="AV57" s="296">
        <v>23</v>
      </c>
      <c r="AW57" s="296">
        <v>26</v>
      </c>
      <c r="AX57" s="296">
        <v>23</v>
      </c>
      <c r="AY57" s="296">
        <v>30</v>
      </c>
      <c r="AZ57" s="296">
        <v>32</v>
      </c>
      <c r="BA57" s="296">
        <v>27</v>
      </c>
      <c r="BB57" s="296">
        <v>19</v>
      </c>
      <c r="BC57" s="296">
        <v>22</v>
      </c>
      <c r="BD57" s="296">
        <v>23</v>
      </c>
      <c r="BE57" s="296">
        <v>29</v>
      </c>
      <c r="BF57" s="296">
        <v>23</v>
      </c>
      <c r="BG57" s="296">
        <v>24</v>
      </c>
      <c r="BH57" s="296">
        <v>24</v>
      </c>
      <c r="BI57" s="296">
        <v>19</v>
      </c>
      <c r="BJ57" s="296">
        <v>25</v>
      </c>
      <c r="BK57" s="296">
        <v>24</v>
      </c>
      <c r="BL57" s="296">
        <v>22</v>
      </c>
      <c r="BM57" s="296">
        <v>23</v>
      </c>
      <c r="BN57" s="296">
        <v>22</v>
      </c>
      <c r="BO57" s="296">
        <v>26</v>
      </c>
      <c r="BP57" s="296">
        <v>25</v>
      </c>
      <c r="BQ57" s="296">
        <v>18</v>
      </c>
      <c r="BR57" s="296">
        <v>23</v>
      </c>
      <c r="BS57" s="296">
        <v>22</v>
      </c>
      <c r="BT57" s="296">
        <v>13</v>
      </c>
      <c r="BU57" s="296">
        <v>19</v>
      </c>
      <c r="BV57" s="296">
        <v>9</v>
      </c>
      <c r="BW57" s="296">
        <v>17</v>
      </c>
    </row>
    <row r="58" spans="1:75" x14ac:dyDescent="0.25">
      <c r="A58" t="s">
        <v>54</v>
      </c>
      <c r="B58" s="296">
        <v>3</v>
      </c>
      <c r="C58" s="296">
        <v>4</v>
      </c>
      <c r="D58" s="296">
        <v>8</v>
      </c>
      <c r="E58" s="296">
        <v>6</v>
      </c>
      <c r="F58" s="296">
        <v>8</v>
      </c>
      <c r="G58" s="296">
        <v>7</v>
      </c>
      <c r="H58" s="296">
        <v>7</v>
      </c>
      <c r="I58" s="296">
        <v>9</v>
      </c>
      <c r="J58" s="296">
        <v>19</v>
      </c>
      <c r="K58" s="296">
        <v>20</v>
      </c>
      <c r="L58" s="296">
        <v>18</v>
      </c>
      <c r="M58" s="296">
        <v>8</v>
      </c>
      <c r="N58" s="296">
        <v>10</v>
      </c>
      <c r="O58" s="296">
        <v>7</v>
      </c>
      <c r="P58" s="296">
        <v>9</v>
      </c>
      <c r="Q58" s="296">
        <v>12</v>
      </c>
      <c r="R58" s="296">
        <v>11</v>
      </c>
      <c r="S58" s="296">
        <v>9</v>
      </c>
      <c r="T58" s="296">
        <v>8</v>
      </c>
      <c r="U58" s="296">
        <v>5</v>
      </c>
      <c r="V58" s="296">
        <v>10</v>
      </c>
      <c r="W58" s="296">
        <v>10</v>
      </c>
      <c r="X58" s="296">
        <v>11</v>
      </c>
      <c r="Y58" s="296">
        <v>7</v>
      </c>
      <c r="Z58" s="296">
        <v>8</v>
      </c>
      <c r="AA58" s="296">
        <v>6</v>
      </c>
      <c r="AB58" s="296">
        <v>2</v>
      </c>
      <c r="AC58" s="296">
        <v>4</v>
      </c>
      <c r="AD58" s="296">
        <v>8</v>
      </c>
      <c r="AE58" s="296">
        <v>16</v>
      </c>
      <c r="AF58" s="296">
        <v>13</v>
      </c>
      <c r="AG58" s="296">
        <v>17</v>
      </c>
      <c r="AH58" s="296">
        <v>12</v>
      </c>
      <c r="AI58" s="296">
        <v>6</v>
      </c>
      <c r="AJ58" s="296">
        <v>5</v>
      </c>
      <c r="AK58" s="296">
        <v>2</v>
      </c>
      <c r="AL58" s="296">
        <v>3</v>
      </c>
      <c r="AM58" s="296">
        <v>5</v>
      </c>
      <c r="AN58" s="296">
        <v>7</v>
      </c>
      <c r="AO58" s="296">
        <v>4</v>
      </c>
      <c r="AP58" s="296">
        <v>4</v>
      </c>
      <c r="AQ58" s="296">
        <v>7</v>
      </c>
      <c r="AR58" s="296">
        <v>10</v>
      </c>
      <c r="AS58" s="296">
        <v>9</v>
      </c>
      <c r="AT58" s="296">
        <v>11</v>
      </c>
      <c r="AU58" s="296">
        <v>5</v>
      </c>
      <c r="AV58" s="296">
        <v>8</v>
      </c>
      <c r="AW58" s="296">
        <v>10</v>
      </c>
      <c r="AX58" s="296">
        <v>9</v>
      </c>
      <c r="AY58" s="296">
        <v>4</v>
      </c>
      <c r="AZ58" s="296">
        <v>3</v>
      </c>
      <c r="BA58" s="296">
        <v>6</v>
      </c>
      <c r="BB58" s="296">
        <v>6</v>
      </c>
      <c r="BC58" s="296">
        <v>3</v>
      </c>
      <c r="BD58" s="296">
        <v>12</v>
      </c>
      <c r="BE58" s="296">
        <v>8</v>
      </c>
      <c r="BF58" s="296">
        <v>9</v>
      </c>
      <c r="BG58" s="296">
        <v>7</v>
      </c>
      <c r="BH58" s="296">
        <v>5</v>
      </c>
      <c r="BI58" s="296">
        <v>5</v>
      </c>
      <c r="BJ58" s="296">
        <v>5</v>
      </c>
      <c r="BK58" s="296">
        <v>5</v>
      </c>
      <c r="BL58" s="296">
        <v>3</v>
      </c>
      <c r="BM58" s="296">
        <v>9</v>
      </c>
      <c r="BN58" s="296">
        <v>8</v>
      </c>
      <c r="BO58" s="296">
        <v>4</v>
      </c>
      <c r="BP58" s="296">
        <v>3</v>
      </c>
      <c r="BQ58" s="296">
        <v>6</v>
      </c>
      <c r="BR58" s="296">
        <v>5</v>
      </c>
      <c r="BS58" s="296">
        <v>3</v>
      </c>
      <c r="BT58" s="296">
        <v>3</v>
      </c>
      <c r="BU58" s="296">
        <v>1</v>
      </c>
      <c r="BV58" s="296">
        <v>1</v>
      </c>
      <c r="BW58" s="296">
        <v>3</v>
      </c>
    </row>
    <row r="59" spans="1:75" x14ac:dyDescent="0.25">
      <c r="A59" t="s">
        <v>55</v>
      </c>
      <c r="B59" s="296">
        <v>1</v>
      </c>
      <c r="C59" s="296">
        <v>1</v>
      </c>
      <c r="D59" s="296">
        <v>1</v>
      </c>
      <c r="E59" s="296">
        <v>1</v>
      </c>
      <c r="F59" s="296">
        <v>1</v>
      </c>
      <c r="G59" s="296" t="s">
        <v>18</v>
      </c>
      <c r="H59" s="296">
        <v>1</v>
      </c>
      <c r="I59" s="296">
        <v>2</v>
      </c>
      <c r="J59" s="296">
        <v>1</v>
      </c>
      <c r="K59" s="296">
        <v>1</v>
      </c>
      <c r="L59" s="296">
        <v>2</v>
      </c>
      <c r="M59" s="296">
        <v>4</v>
      </c>
      <c r="N59" s="296">
        <v>2</v>
      </c>
      <c r="O59" s="296">
        <v>1</v>
      </c>
      <c r="P59" s="296">
        <v>1</v>
      </c>
      <c r="Q59" s="296">
        <v>1</v>
      </c>
      <c r="R59" s="296">
        <v>7</v>
      </c>
      <c r="S59" s="296">
        <v>6</v>
      </c>
      <c r="T59" s="296">
        <v>4</v>
      </c>
      <c r="U59" s="296">
        <v>4</v>
      </c>
      <c r="V59" s="296">
        <v>3</v>
      </c>
      <c r="W59" s="296">
        <v>4</v>
      </c>
      <c r="X59" s="296">
        <v>1</v>
      </c>
      <c r="Y59" s="296">
        <v>4</v>
      </c>
      <c r="Z59" s="296">
        <v>4</v>
      </c>
      <c r="AA59" s="296">
        <v>4</v>
      </c>
      <c r="AB59" s="296">
        <v>13</v>
      </c>
      <c r="AC59" s="296">
        <v>8</v>
      </c>
      <c r="AD59" s="296">
        <v>4</v>
      </c>
      <c r="AE59" s="296">
        <v>4</v>
      </c>
      <c r="AF59" s="296">
        <v>3</v>
      </c>
      <c r="AG59" s="296">
        <v>4</v>
      </c>
      <c r="AH59" s="296">
        <v>8</v>
      </c>
      <c r="AI59" s="296">
        <v>7</v>
      </c>
      <c r="AJ59" s="296">
        <v>4</v>
      </c>
      <c r="AK59" s="296">
        <v>5</v>
      </c>
      <c r="AL59" s="296">
        <v>8</v>
      </c>
      <c r="AM59" s="296">
        <v>7</v>
      </c>
      <c r="AN59" s="296">
        <v>3</v>
      </c>
      <c r="AO59" s="296">
        <v>6</v>
      </c>
      <c r="AP59" s="296">
        <v>11</v>
      </c>
      <c r="AQ59" s="296">
        <v>15</v>
      </c>
      <c r="AR59" s="296">
        <v>13</v>
      </c>
      <c r="AS59" s="296">
        <v>9</v>
      </c>
      <c r="AT59" s="296">
        <v>3</v>
      </c>
      <c r="AU59" s="296">
        <v>5</v>
      </c>
      <c r="AV59" s="296">
        <v>5</v>
      </c>
      <c r="AW59" s="296">
        <v>4</v>
      </c>
      <c r="AX59" s="296">
        <v>2</v>
      </c>
      <c r="AY59" s="296">
        <v>2</v>
      </c>
      <c r="AZ59" s="296">
        <v>2</v>
      </c>
      <c r="BA59" s="296">
        <v>1</v>
      </c>
      <c r="BB59" s="296" t="s">
        <v>18</v>
      </c>
      <c r="BC59" s="296">
        <v>3</v>
      </c>
      <c r="BD59" s="296">
        <v>3</v>
      </c>
      <c r="BE59" s="296">
        <v>4</v>
      </c>
      <c r="BF59" s="296">
        <v>4</v>
      </c>
      <c r="BG59" s="296" t="s">
        <v>18</v>
      </c>
      <c r="BH59" s="296">
        <v>1</v>
      </c>
      <c r="BI59" s="296">
        <v>3</v>
      </c>
      <c r="BJ59" s="296">
        <v>1</v>
      </c>
      <c r="BK59" s="296">
        <v>4</v>
      </c>
      <c r="BL59" s="296">
        <v>5</v>
      </c>
      <c r="BM59" s="296">
        <v>5</v>
      </c>
      <c r="BN59" s="296">
        <v>5</v>
      </c>
      <c r="BO59" s="296">
        <v>4</v>
      </c>
      <c r="BP59" s="296">
        <v>1</v>
      </c>
      <c r="BQ59" s="296" t="s">
        <v>18</v>
      </c>
      <c r="BR59" s="296">
        <v>1</v>
      </c>
      <c r="BS59" s="296">
        <v>1</v>
      </c>
      <c r="BT59" s="296">
        <v>1</v>
      </c>
      <c r="BU59" s="296">
        <v>1</v>
      </c>
      <c r="BV59" s="296">
        <v>2</v>
      </c>
      <c r="BW59" s="296">
        <v>1</v>
      </c>
    </row>
    <row r="60" spans="1:75" x14ac:dyDescent="0.25">
      <c r="A60" t="s">
        <v>56</v>
      </c>
      <c r="B60" s="296">
        <v>1</v>
      </c>
      <c r="C60" s="296" t="s">
        <v>18</v>
      </c>
      <c r="D60" s="296">
        <v>5</v>
      </c>
      <c r="E60" s="296">
        <v>8</v>
      </c>
      <c r="F60" s="296">
        <v>13</v>
      </c>
      <c r="G60" s="296">
        <v>12</v>
      </c>
      <c r="H60" s="296">
        <v>12</v>
      </c>
      <c r="I60" s="296">
        <v>7</v>
      </c>
      <c r="J60" s="296">
        <v>5</v>
      </c>
      <c r="K60" s="296">
        <v>10</v>
      </c>
      <c r="L60" s="296">
        <v>7</v>
      </c>
      <c r="M60" s="296">
        <v>4</v>
      </c>
      <c r="N60" s="296">
        <v>1</v>
      </c>
      <c r="O60" s="296">
        <v>1</v>
      </c>
      <c r="P60" s="296">
        <v>2</v>
      </c>
      <c r="Q60" s="296">
        <v>3</v>
      </c>
      <c r="R60" s="296">
        <v>4</v>
      </c>
      <c r="S60" s="296">
        <v>5</v>
      </c>
      <c r="T60" s="296">
        <v>3</v>
      </c>
      <c r="U60" s="296">
        <v>7</v>
      </c>
      <c r="V60" s="296">
        <v>6</v>
      </c>
      <c r="W60" s="296">
        <v>7</v>
      </c>
      <c r="X60" s="296">
        <v>7</v>
      </c>
      <c r="Y60" s="296">
        <v>2</v>
      </c>
      <c r="Z60" s="296">
        <v>3</v>
      </c>
      <c r="AA60" s="296">
        <v>5</v>
      </c>
      <c r="AB60" s="296">
        <v>6</v>
      </c>
      <c r="AC60" s="296">
        <v>8</v>
      </c>
      <c r="AD60" s="296">
        <v>4</v>
      </c>
      <c r="AE60" s="296">
        <v>3</v>
      </c>
      <c r="AF60" s="296">
        <v>7</v>
      </c>
      <c r="AG60" s="296">
        <v>4</v>
      </c>
      <c r="AH60" s="296">
        <v>4</v>
      </c>
      <c r="AI60" s="296">
        <v>4</v>
      </c>
      <c r="AJ60" s="296">
        <v>2</v>
      </c>
      <c r="AK60" s="296">
        <v>4</v>
      </c>
      <c r="AL60" s="296">
        <v>1</v>
      </c>
      <c r="AM60" s="296">
        <v>1</v>
      </c>
      <c r="AN60" s="296">
        <v>4</v>
      </c>
      <c r="AO60" s="296">
        <v>1</v>
      </c>
      <c r="AP60" s="296" t="s">
        <v>18</v>
      </c>
      <c r="AQ60" s="296" t="s">
        <v>18</v>
      </c>
      <c r="AR60" s="296">
        <v>2</v>
      </c>
      <c r="AS60" s="296">
        <v>2</v>
      </c>
      <c r="AT60" s="296">
        <v>2</v>
      </c>
      <c r="AU60" s="296" t="s">
        <v>18</v>
      </c>
      <c r="AV60" s="296" t="s">
        <v>18</v>
      </c>
      <c r="AW60" s="296" t="s">
        <v>18</v>
      </c>
      <c r="AX60" s="296" t="s">
        <v>18</v>
      </c>
      <c r="AY60" s="296">
        <v>1</v>
      </c>
      <c r="AZ60" s="296">
        <v>5</v>
      </c>
      <c r="BA60" s="296">
        <v>3</v>
      </c>
      <c r="BB60" s="296">
        <v>1</v>
      </c>
      <c r="BC60" s="296" t="s">
        <v>18</v>
      </c>
      <c r="BD60" s="296" t="s">
        <v>18</v>
      </c>
      <c r="BE60" s="296" t="s">
        <v>18</v>
      </c>
      <c r="BF60" s="296">
        <v>1</v>
      </c>
      <c r="BG60" s="296">
        <v>1</v>
      </c>
      <c r="BH60" s="296" t="s">
        <v>18</v>
      </c>
      <c r="BI60" s="296" t="s">
        <v>18</v>
      </c>
      <c r="BJ60" s="296" t="s">
        <v>18</v>
      </c>
      <c r="BK60" s="296" t="s">
        <v>18</v>
      </c>
      <c r="BL60" s="296" t="s">
        <v>18</v>
      </c>
      <c r="BM60" s="296" t="s">
        <v>18</v>
      </c>
      <c r="BN60" s="296" t="s">
        <v>18</v>
      </c>
      <c r="BO60" s="296" t="s">
        <v>18</v>
      </c>
      <c r="BP60" s="296" t="s">
        <v>18</v>
      </c>
      <c r="BQ60" s="296" t="s">
        <v>18</v>
      </c>
      <c r="BR60" s="296" t="s">
        <v>18</v>
      </c>
      <c r="BS60" s="296" t="s">
        <v>18</v>
      </c>
      <c r="BT60" s="296" t="s">
        <v>18</v>
      </c>
      <c r="BU60" s="296" t="s">
        <v>18</v>
      </c>
      <c r="BV60" s="296" t="s">
        <v>18</v>
      </c>
      <c r="BW60" s="296" t="s">
        <v>18</v>
      </c>
    </row>
    <row r="61" spans="1:75" x14ac:dyDescent="0.25">
      <c r="A61" t="s">
        <v>57</v>
      </c>
      <c r="B61" s="296">
        <v>1</v>
      </c>
      <c r="C61" s="296">
        <v>2</v>
      </c>
      <c r="D61" s="296">
        <v>1</v>
      </c>
      <c r="E61" s="296">
        <v>1</v>
      </c>
      <c r="F61" s="296">
        <v>1</v>
      </c>
      <c r="G61" s="296">
        <v>2</v>
      </c>
      <c r="H61" s="296">
        <v>2</v>
      </c>
      <c r="I61" s="296">
        <v>4</v>
      </c>
      <c r="J61" s="296">
        <v>4</v>
      </c>
      <c r="K61" s="296">
        <v>5</v>
      </c>
      <c r="L61" s="296">
        <v>4</v>
      </c>
      <c r="M61" s="296">
        <v>3</v>
      </c>
      <c r="N61" s="296">
        <v>2</v>
      </c>
      <c r="O61" s="296">
        <v>2</v>
      </c>
      <c r="P61" s="296">
        <v>1</v>
      </c>
      <c r="Q61" s="296">
        <v>2</v>
      </c>
      <c r="R61" s="296">
        <v>2</v>
      </c>
      <c r="S61" s="296">
        <v>2</v>
      </c>
      <c r="T61" s="296" t="s">
        <v>18</v>
      </c>
      <c r="U61" s="296" t="s">
        <v>18</v>
      </c>
      <c r="V61" s="296" t="s">
        <v>18</v>
      </c>
      <c r="W61" s="296" t="s">
        <v>18</v>
      </c>
      <c r="X61" s="296" t="s">
        <v>18</v>
      </c>
      <c r="Y61" s="296" t="s">
        <v>18</v>
      </c>
      <c r="Z61" s="296" t="s">
        <v>18</v>
      </c>
      <c r="AA61" s="296">
        <v>1</v>
      </c>
      <c r="AB61" s="296">
        <v>4</v>
      </c>
      <c r="AC61" s="296">
        <v>1</v>
      </c>
      <c r="AD61" s="296" t="s">
        <v>18</v>
      </c>
      <c r="AE61" s="296" t="s">
        <v>18</v>
      </c>
      <c r="AF61" s="296" t="s">
        <v>18</v>
      </c>
      <c r="AG61" s="296" t="s">
        <v>18</v>
      </c>
      <c r="AH61" s="296" t="s">
        <v>18</v>
      </c>
      <c r="AI61" s="296">
        <v>1</v>
      </c>
      <c r="AJ61" s="296" t="s">
        <v>18</v>
      </c>
      <c r="AK61" s="296" t="s">
        <v>18</v>
      </c>
      <c r="AL61" s="296" t="s">
        <v>18</v>
      </c>
      <c r="AM61" s="296" t="s">
        <v>18</v>
      </c>
      <c r="AN61" s="296">
        <v>1</v>
      </c>
      <c r="AO61" s="296">
        <v>1</v>
      </c>
      <c r="AP61" s="296">
        <v>1</v>
      </c>
      <c r="AQ61" s="296" t="s">
        <v>18</v>
      </c>
      <c r="AR61" s="296">
        <v>1</v>
      </c>
      <c r="AS61" s="296" t="s">
        <v>18</v>
      </c>
      <c r="AT61" s="296" t="s">
        <v>18</v>
      </c>
      <c r="AU61" s="296">
        <v>1</v>
      </c>
      <c r="AV61" s="296">
        <v>1</v>
      </c>
      <c r="AW61" s="296" t="s">
        <v>18</v>
      </c>
      <c r="AX61" s="296" t="s">
        <v>18</v>
      </c>
      <c r="AY61" s="296" t="s">
        <v>18</v>
      </c>
      <c r="AZ61" s="296">
        <v>2</v>
      </c>
      <c r="BA61" s="296">
        <v>3</v>
      </c>
      <c r="BB61" s="296">
        <v>1</v>
      </c>
      <c r="BC61" s="296" t="s">
        <v>18</v>
      </c>
      <c r="BD61" s="296">
        <v>2</v>
      </c>
      <c r="BE61" s="296">
        <v>2</v>
      </c>
      <c r="BF61" s="296" t="s">
        <v>18</v>
      </c>
      <c r="BG61" s="296" t="s">
        <v>18</v>
      </c>
      <c r="BH61" s="296">
        <v>2</v>
      </c>
      <c r="BI61" s="296" t="s">
        <v>18</v>
      </c>
      <c r="BJ61" s="296" t="s">
        <v>18</v>
      </c>
      <c r="BK61" s="296" t="s">
        <v>18</v>
      </c>
      <c r="BL61" s="296" t="s">
        <v>18</v>
      </c>
      <c r="BM61" s="296" t="s">
        <v>18</v>
      </c>
      <c r="BN61" s="296" t="s">
        <v>18</v>
      </c>
      <c r="BO61" s="296">
        <v>2</v>
      </c>
      <c r="BP61" s="296">
        <v>2</v>
      </c>
      <c r="BQ61" s="296">
        <v>2</v>
      </c>
      <c r="BR61" s="296">
        <v>1</v>
      </c>
      <c r="BS61" s="296" t="s">
        <v>18</v>
      </c>
      <c r="BT61" s="296" t="s">
        <v>18</v>
      </c>
      <c r="BU61" s="296" t="s">
        <v>18</v>
      </c>
      <c r="BV61" s="296" t="s">
        <v>18</v>
      </c>
      <c r="BW61" s="296" t="s">
        <v>18</v>
      </c>
    </row>
    <row r="62" spans="1:75" x14ac:dyDescent="0.25">
      <c r="A62" t="s">
        <v>58</v>
      </c>
      <c r="B62" s="296">
        <v>7</v>
      </c>
      <c r="C62" s="296">
        <v>8</v>
      </c>
      <c r="D62" s="296">
        <v>5</v>
      </c>
      <c r="E62" s="296">
        <v>5</v>
      </c>
      <c r="F62" s="296">
        <v>3</v>
      </c>
      <c r="G62" s="296">
        <v>3</v>
      </c>
      <c r="H62" s="296">
        <v>2</v>
      </c>
      <c r="I62" s="296">
        <v>2</v>
      </c>
      <c r="J62" s="296">
        <v>1</v>
      </c>
      <c r="K62" s="296">
        <v>1</v>
      </c>
      <c r="L62" s="296">
        <v>1</v>
      </c>
      <c r="M62" s="296">
        <v>1</v>
      </c>
      <c r="N62" s="296">
        <v>1</v>
      </c>
      <c r="O62" s="296">
        <v>1</v>
      </c>
      <c r="P62" s="296">
        <v>4</v>
      </c>
      <c r="Q62" s="296">
        <v>3</v>
      </c>
      <c r="R62" s="296">
        <v>1</v>
      </c>
      <c r="S62" s="296">
        <v>3</v>
      </c>
      <c r="T62" s="296">
        <v>2</v>
      </c>
      <c r="U62" s="296">
        <v>3</v>
      </c>
      <c r="V62" s="296">
        <v>1</v>
      </c>
      <c r="W62" s="296" t="s">
        <v>18</v>
      </c>
      <c r="X62" s="296" t="s">
        <v>18</v>
      </c>
      <c r="Y62" s="296">
        <v>2</v>
      </c>
      <c r="Z62" s="296">
        <v>3</v>
      </c>
      <c r="AA62" s="296">
        <v>2</v>
      </c>
      <c r="AB62" s="296">
        <v>1</v>
      </c>
      <c r="AC62" s="296">
        <v>1</v>
      </c>
      <c r="AD62" s="296" t="s">
        <v>18</v>
      </c>
      <c r="AE62" s="296">
        <v>1</v>
      </c>
      <c r="AF62" s="296">
        <v>1</v>
      </c>
      <c r="AG62" s="296">
        <v>1</v>
      </c>
      <c r="AH62" s="296" t="s">
        <v>18</v>
      </c>
      <c r="AI62" s="296">
        <v>2</v>
      </c>
      <c r="AJ62" s="296">
        <v>3</v>
      </c>
      <c r="AK62" s="296">
        <v>3</v>
      </c>
      <c r="AL62" s="296">
        <v>1</v>
      </c>
      <c r="AM62" s="296" t="s">
        <v>18</v>
      </c>
      <c r="AN62" s="296" t="s">
        <v>18</v>
      </c>
      <c r="AO62" s="296" t="s">
        <v>18</v>
      </c>
      <c r="AP62" s="296" t="s">
        <v>18</v>
      </c>
      <c r="AQ62" s="296" t="s">
        <v>18</v>
      </c>
      <c r="AR62" s="296" t="s">
        <v>18</v>
      </c>
      <c r="AS62" s="296">
        <v>3</v>
      </c>
      <c r="AT62" s="296">
        <v>3</v>
      </c>
      <c r="AU62" s="296">
        <v>1</v>
      </c>
      <c r="AV62" s="296" t="s">
        <v>18</v>
      </c>
      <c r="AW62" s="296">
        <v>1</v>
      </c>
      <c r="AX62" s="296">
        <v>1</v>
      </c>
      <c r="AY62" s="296">
        <v>2</v>
      </c>
      <c r="AZ62" s="296">
        <v>2</v>
      </c>
      <c r="BA62" s="296">
        <v>2</v>
      </c>
      <c r="BB62" s="296">
        <v>2</v>
      </c>
      <c r="BC62" s="296">
        <v>2</v>
      </c>
      <c r="BD62" s="296" t="s">
        <v>18</v>
      </c>
      <c r="BE62" s="296">
        <v>1</v>
      </c>
      <c r="BF62" s="296" t="s">
        <v>18</v>
      </c>
      <c r="BG62" s="296" t="s">
        <v>18</v>
      </c>
      <c r="BH62" s="296" t="s">
        <v>18</v>
      </c>
      <c r="BI62" s="296" t="s">
        <v>18</v>
      </c>
      <c r="BJ62" s="296" t="s">
        <v>18</v>
      </c>
      <c r="BK62" s="296" t="s">
        <v>18</v>
      </c>
      <c r="BL62" s="296" t="s">
        <v>18</v>
      </c>
      <c r="BM62" s="296" t="s">
        <v>18</v>
      </c>
      <c r="BN62" s="296" t="s">
        <v>18</v>
      </c>
      <c r="BO62" s="296" t="s">
        <v>18</v>
      </c>
      <c r="BP62" s="296">
        <v>1</v>
      </c>
      <c r="BQ62" s="296">
        <v>1</v>
      </c>
      <c r="BR62" s="296">
        <v>1</v>
      </c>
      <c r="BS62" s="296" t="s">
        <v>18</v>
      </c>
      <c r="BT62" s="296">
        <v>1</v>
      </c>
      <c r="BU62" s="296">
        <v>1</v>
      </c>
      <c r="BV62" s="296">
        <v>1</v>
      </c>
      <c r="BW62" s="296" t="s">
        <v>18</v>
      </c>
    </row>
    <row r="63" spans="1:75" x14ac:dyDescent="0.25">
      <c r="A63" t="s">
        <v>59</v>
      </c>
      <c r="B63" s="296">
        <v>4</v>
      </c>
      <c r="C63" s="296">
        <v>3</v>
      </c>
      <c r="D63" s="296">
        <v>5</v>
      </c>
      <c r="E63" s="296">
        <v>12</v>
      </c>
      <c r="F63" s="296">
        <v>13</v>
      </c>
      <c r="G63" s="296">
        <v>16</v>
      </c>
      <c r="H63" s="296">
        <v>14</v>
      </c>
      <c r="I63" s="296">
        <v>7</v>
      </c>
      <c r="J63" s="296">
        <v>9</v>
      </c>
      <c r="K63" s="296">
        <v>6</v>
      </c>
      <c r="L63" s="296">
        <v>8</v>
      </c>
      <c r="M63" s="296">
        <v>12</v>
      </c>
      <c r="N63" s="296">
        <v>21</v>
      </c>
      <c r="O63" s="296">
        <v>21</v>
      </c>
      <c r="P63" s="296">
        <v>23</v>
      </c>
      <c r="Q63" s="296">
        <v>27</v>
      </c>
      <c r="R63" s="296">
        <v>25</v>
      </c>
      <c r="S63" s="296">
        <v>17</v>
      </c>
      <c r="T63" s="296">
        <v>19</v>
      </c>
      <c r="U63" s="296">
        <v>13</v>
      </c>
      <c r="V63" s="296">
        <v>11</v>
      </c>
      <c r="W63" s="296">
        <v>1</v>
      </c>
      <c r="X63" s="296">
        <v>7</v>
      </c>
      <c r="Y63" s="296">
        <v>15</v>
      </c>
      <c r="Z63" s="296">
        <v>8</v>
      </c>
      <c r="AA63" s="296">
        <v>6</v>
      </c>
      <c r="AB63" s="296">
        <v>4</v>
      </c>
      <c r="AC63" s="296">
        <v>3</v>
      </c>
      <c r="AD63" s="296">
        <v>2</v>
      </c>
      <c r="AE63" s="296">
        <v>1</v>
      </c>
      <c r="AF63" s="296">
        <v>3</v>
      </c>
      <c r="AG63" s="296">
        <v>6</v>
      </c>
      <c r="AH63" s="296">
        <v>6</v>
      </c>
      <c r="AI63" s="296">
        <v>5</v>
      </c>
      <c r="AJ63" s="296">
        <v>8</v>
      </c>
      <c r="AK63" s="296">
        <v>9</v>
      </c>
      <c r="AL63" s="296">
        <v>15</v>
      </c>
      <c r="AM63" s="296">
        <v>10</v>
      </c>
      <c r="AN63" s="296">
        <v>7</v>
      </c>
      <c r="AO63" s="296">
        <v>4</v>
      </c>
      <c r="AP63" s="296">
        <v>7</v>
      </c>
      <c r="AQ63" s="296">
        <v>7</v>
      </c>
      <c r="AR63" s="296">
        <v>16</v>
      </c>
      <c r="AS63" s="296">
        <v>16</v>
      </c>
      <c r="AT63" s="296">
        <v>7</v>
      </c>
      <c r="AU63" s="296">
        <v>9</v>
      </c>
      <c r="AV63" s="296">
        <v>6</v>
      </c>
      <c r="AW63" s="296">
        <v>11</v>
      </c>
      <c r="AX63" s="296">
        <v>15</v>
      </c>
      <c r="AY63" s="296">
        <v>14</v>
      </c>
      <c r="AZ63" s="296">
        <v>10</v>
      </c>
      <c r="BA63" s="296">
        <v>7</v>
      </c>
      <c r="BB63" s="296">
        <v>16</v>
      </c>
      <c r="BC63" s="296">
        <v>13</v>
      </c>
      <c r="BD63" s="296">
        <v>5</v>
      </c>
      <c r="BE63" s="296">
        <v>13</v>
      </c>
      <c r="BF63" s="296">
        <v>10</v>
      </c>
      <c r="BG63" s="296">
        <v>7</v>
      </c>
      <c r="BH63" s="296">
        <v>8</v>
      </c>
      <c r="BI63" s="296">
        <v>13</v>
      </c>
      <c r="BJ63" s="296">
        <v>7</v>
      </c>
      <c r="BK63" s="296">
        <v>5</v>
      </c>
      <c r="BL63" s="296">
        <v>10</v>
      </c>
      <c r="BM63" s="296">
        <v>11</v>
      </c>
      <c r="BN63" s="296">
        <v>9</v>
      </c>
      <c r="BO63" s="296">
        <v>13</v>
      </c>
      <c r="BP63" s="296">
        <v>14</v>
      </c>
      <c r="BQ63" s="296">
        <v>15</v>
      </c>
      <c r="BR63" s="296">
        <v>12</v>
      </c>
      <c r="BS63" s="296">
        <v>4</v>
      </c>
      <c r="BT63" s="296">
        <v>9</v>
      </c>
      <c r="BU63" s="296">
        <v>6</v>
      </c>
      <c r="BV63" s="296">
        <v>5</v>
      </c>
      <c r="BW63" s="296">
        <v>5</v>
      </c>
    </row>
    <row r="64" spans="1:75" x14ac:dyDescent="0.25">
      <c r="A64" t="s">
        <v>60</v>
      </c>
      <c r="B64" s="296" t="s">
        <v>18</v>
      </c>
      <c r="C64" s="296" t="s">
        <v>18</v>
      </c>
      <c r="D64" s="296">
        <v>2</v>
      </c>
      <c r="E64" s="296">
        <v>4</v>
      </c>
      <c r="F64" s="296">
        <v>4</v>
      </c>
      <c r="G64" s="296">
        <v>2</v>
      </c>
      <c r="H64" s="296">
        <v>3</v>
      </c>
      <c r="I64" s="296">
        <v>2</v>
      </c>
      <c r="J64" s="296">
        <v>2</v>
      </c>
      <c r="K64" s="296" t="s">
        <v>18</v>
      </c>
      <c r="L64" s="296" t="s">
        <v>18</v>
      </c>
      <c r="M64" s="296" t="s">
        <v>18</v>
      </c>
      <c r="N64" s="296">
        <v>1</v>
      </c>
      <c r="O64" s="296">
        <v>2</v>
      </c>
      <c r="P64" s="296">
        <v>4</v>
      </c>
      <c r="Q64" s="296">
        <v>5</v>
      </c>
      <c r="R64" s="296">
        <v>3</v>
      </c>
      <c r="S64" s="296">
        <v>4</v>
      </c>
      <c r="T64" s="296">
        <v>1</v>
      </c>
      <c r="U64" s="296">
        <v>1</v>
      </c>
      <c r="V64" s="296">
        <v>1</v>
      </c>
      <c r="W64" s="296" t="s">
        <v>18</v>
      </c>
      <c r="X64" s="296" t="s">
        <v>18</v>
      </c>
      <c r="Y64" s="296">
        <v>3</v>
      </c>
      <c r="Z64" s="296" t="s">
        <v>18</v>
      </c>
      <c r="AA64" s="296" t="s">
        <v>18</v>
      </c>
      <c r="AB64" s="296" t="s">
        <v>18</v>
      </c>
      <c r="AC64" s="296" t="s">
        <v>18</v>
      </c>
      <c r="AD64" s="296" t="s">
        <v>18</v>
      </c>
      <c r="AE64" s="296" t="s">
        <v>18</v>
      </c>
      <c r="AF64" s="296" t="s">
        <v>18</v>
      </c>
      <c r="AG64" s="296" t="s">
        <v>18</v>
      </c>
      <c r="AH64" s="296" t="s">
        <v>18</v>
      </c>
      <c r="AI64" s="296" t="s">
        <v>18</v>
      </c>
      <c r="AJ64" s="296">
        <v>1</v>
      </c>
      <c r="AK64" s="296">
        <v>2</v>
      </c>
      <c r="AL64" s="296">
        <v>3</v>
      </c>
      <c r="AM64" s="296">
        <v>2</v>
      </c>
      <c r="AN64" s="296">
        <v>2</v>
      </c>
      <c r="AO64" s="296">
        <v>4</v>
      </c>
      <c r="AP64" s="296">
        <v>6</v>
      </c>
      <c r="AQ64" s="296">
        <v>3</v>
      </c>
      <c r="AR64" s="296">
        <v>1</v>
      </c>
      <c r="AS64" s="296">
        <v>1</v>
      </c>
      <c r="AT64" s="296">
        <v>1</v>
      </c>
      <c r="AU64" s="296" t="s">
        <v>18</v>
      </c>
      <c r="AV64" s="296" t="s">
        <v>18</v>
      </c>
      <c r="AW64" s="296" t="s">
        <v>18</v>
      </c>
      <c r="AX64" s="296" t="s">
        <v>18</v>
      </c>
      <c r="AY64" s="296" t="s">
        <v>18</v>
      </c>
      <c r="AZ64" s="296">
        <v>1</v>
      </c>
      <c r="BA64" s="296">
        <v>1</v>
      </c>
      <c r="BB64" s="296" t="s">
        <v>18</v>
      </c>
      <c r="BC64" s="296" t="s">
        <v>18</v>
      </c>
      <c r="BD64" s="296" t="s">
        <v>18</v>
      </c>
      <c r="BE64" s="296" t="s">
        <v>18</v>
      </c>
      <c r="BF64" s="296" t="s">
        <v>18</v>
      </c>
      <c r="BG64" s="296" t="s">
        <v>18</v>
      </c>
      <c r="BH64" s="296" t="s">
        <v>18</v>
      </c>
      <c r="BI64" s="296" t="s">
        <v>18</v>
      </c>
      <c r="BJ64" s="296" t="s">
        <v>18</v>
      </c>
      <c r="BK64" s="296" t="s">
        <v>18</v>
      </c>
      <c r="BL64" s="296" t="s">
        <v>18</v>
      </c>
      <c r="BM64" s="296" t="s">
        <v>18</v>
      </c>
      <c r="BN64" s="296" t="s">
        <v>18</v>
      </c>
      <c r="BO64" s="296" t="s">
        <v>18</v>
      </c>
      <c r="BP64" s="296" t="s">
        <v>18</v>
      </c>
      <c r="BQ64" s="296" t="s">
        <v>18</v>
      </c>
      <c r="BR64" s="296" t="s">
        <v>18</v>
      </c>
      <c r="BS64" s="296" t="s">
        <v>18</v>
      </c>
      <c r="BT64" s="296" t="s">
        <v>18</v>
      </c>
      <c r="BU64" s="296" t="s">
        <v>18</v>
      </c>
      <c r="BV64" s="296" t="s">
        <v>18</v>
      </c>
      <c r="BW64" s="296">
        <v>1</v>
      </c>
    </row>
    <row r="65" spans="1:75" x14ac:dyDescent="0.25">
      <c r="A65" t="s">
        <v>61</v>
      </c>
      <c r="B65" s="296">
        <v>2</v>
      </c>
      <c r="C65" s="296">
        <v>3</v>
      </c>
      <c r="D65" s="296">
        <v>5</v>
      </c>
      <c r="E65" s="296">
        <v>2</v>
      </c>
      <c r="F65" s="296">
        <v>10</v>
      </c>
      <c r="G65" s="296">
        <v>10</v>
      </c>
      <c r="H65" s="296">
        <v>7</v>
      </c>
      <c r="I65" s="296">
        <v>4</v>
      </c>
      <c r="J65" s="296">
        <v>4</v>
      </c>
      <c r="K65" s="296">
        <v>9</v>
      </c>
      <c r="L65" s="296">
        <v>17</v>
      </c>
      <c r="M65" s="296">
        <v>12</v>
      </c>
      <c r="N65" s="296">
        <v>9</v>
      </c>
      <c r="O65" s="296">
        <v>8</v>
      </c>
      <c r="P65" s="296">
        <v>6</v>
      </c>
      <c r="Q65" s="296">
        <v>3</v>
      </c>
      <c r="R65" s="296">
        <v>8</v>
      </c>
      <c r="S65" s="296">
        <v>11</v>
      </c>
      <c r="T65" s="296">
        <v>7</v>
      </c>
      <c r="U65" s="296">
        <v>4</v>
      </c>
      <c r="V65" s="296">
        <v>5</v>
      </c>
      <c r="W65" s="296">
        <v>8</v>
      </c>
      <c r="X65" s="296">
        <v>8</v>
      </c>
      <c r="Y65" s="296">
        <v>6</v>
      </c>
      <c r="Z65" s="296">
        <v>6</v>
      </c>
      <c r="AA65" s="296">
        <v>10</v>
      </c>
      <c r="AB65" s="296">
        <v>6</v>
      </c>
      <c r="AC65" s="296">
        <v>2</v>
      </c>
      <c r="AD65" s="296">
        <v>2</v>
      </c>
      <c r="AE65" s="296" t="s">
        <v>18</v>
      </c>
      <c r="AF65" s="296">
        <v>1</v>
      </c>
      <c r="AG65" s="296">
        <v>1</v>
      </c>
      <c r="AH65" s="296">
        <v>1</v>
      </c>
      <c r="AI65" s="296">
        <v>2</v>
      </c>
      <c r="AJ65" s="296">
        <v>5</v>
      </c>
      <c r="AK65" s="296">
        <v>2</v>
      </c>
      <c r="AL65" s="296">
        <v>4</v>
      </c>
      <c r="AM65" s="296" t="s">
        <v>18</v>
      </c>
      <c r="AN65" s="296" t="s">
        <v>18</v>
      </c>
      <c r="AO65" s="296">
        <v>1</v>
      </c>
      <c r="AP65" s="296">
        <v>3</v>
      </c>
      <c r="AQ65" s="296">
        <v>4</v>
      </c>
      <c r="AR65" s="296">
        <v>3</v>
      </c>
      <c r="AS65" s="296">
        <v>2</v>
      </c>
      <c r="AT65" s="296">
        <v>2</v>
      </c>
      <c r="AU65" s="296">
        <v>1</v>
      </c>
      <c r="AV65" s="296">
        <v>2</v>
      </c>
      <c r="AW65" s="296">
        <v>3</v>
      </c>
      <c r="AX65" s="296">
        <v>4</v>
      </c>
      <c r="AY65" s="296">
        <v>4</v>
      </c>
      <c r="AZ65" s="296">
        <v>2</v>
      </c>
      <c r="BA65" s="296">
        <v>5</v>
      </c>
      <c r="BB65" s="296">
        <v>2</v>
      </c>
      <c r="BC65" s="296">
        <v>2</v>
      </c>
      <c r="BD65" s="296">
        <v>2</v>
      </c>
      <c r="BE65" s="296">
        <v>1</v>
      </c>
      <c r="BF65" s="296">
        <v>1</v>
      </c>
      <c r="BG65" s="296" t="s">
        <v>18</v>
      </c>
      <c r="BH65" s="296">
        <v>4</v>
      </c>
      <c r="BI65" s="296">
        <v>5</v>
      </c>
      <c r="BJ65" s="296">
        <v>1</v>
      </c>
      <c r="BK65" s="296">
        <v>4</v>
      </c>
      <c r="BL65" s="296">
        <v>2</v>
      </c>
      <c r="BM65" s="296">
        <v>1</v>
      </c>
      <c r="BN65" s="296">
        <v>1</v>
      </c>
      <c r="BO65" s="296">
        <v>2</v>
      </c>
      <c r="BP65" s="296">
        <v>1</v>
      </c>
      <c r="BQ65" s="296">
        <v>1</v>
      </c>
      <c r="BR65" s="296">
        <v>1</v>
      </c>
      <c r="BS65" s="296">
        <v>1</v>
      </c>
      <c r="BT65" s="296" t="s">
        <v>18</v>
      </c>
      <c r="BU65" s="296" t="s">
        <v>18</v>
      </c>
      <c r="BV65" s="296" t="s">
        <v>18</v>
      </c>
      <c r="BW65" s="296" t="s">
        <v>18</v>
      </c>
    </row>
    <row r="66" spans="1:75" x14ac:dyDescent="0.25">
      <c r="A66" t="s">
        <v>62</v>
      </c>
      <c r="B66" s="296" t="s">
        <v>18</v>
      </c>
      <c r="C66" s="296">
        <v>1</v>
      </c>
      <c r="D66" s="296">
        <v>1</v>
      </c>
      <c r="E66" s="296">
        <v>2</v>
      </c>
      <c r="F66" s="296">
        <v>2</v>
      </c>
      <c r="G66" s="296">
        <v>2</v>
      </c>
      <c r="H66" s="296">
        <v>1</v>
      </c>
      <c r="I66" s="296" t="s">
        <v>18</v>
      </c>
      <c r="J66" s="296" t="s">
        <v>18</v>
      </c>
      <c r="K66" s="296" t="s">
        <v>18</v>
      </c>
      <c r="L66" s="296" t="s">
        <v>18</v>
      </c>
      <c r="M66" s="296" t="s">
        <v>18</v>
      </c>
      <c r="N66" s="296" t="s">
        <v>18</v>
      </c>
      <c r="O66" s="296" t="s">
        <v>18</v>
      </c>
      <c r="P66" s="296" t="s">
        <v>18</v>
      </c>
      <c r="Q66" s="296" t="s">
        <v>18</v>
      </c>
      <c r="R66" s="296" t="s">
        <v>18</v>
      </c>
      <c r="S66" s="296" t="s">
        <v>18</v>
      </c>
      <c r="T66" s="296" t="s">
        <v>18</v>
      </c>
      <c r="U66" s="296" t="s">
        <v>18</v>
      </c>
      <c r="V66" s="296" t="s">
        <v>18</v>
      </c>
      <c r="W66" s="296" t="s">
        <v>18</v>
      </c>
      <c r="X66" s="296" t="s">
        <v>18</v>
      </c>
      <c r="Y66" s="296" t="s">
        <v>18</v>
      </c>
      <c r="Z66" s="296" t="s">
        <v>18</v>
      </c>
      <c r="AA66" s="296" t="s">
        <v>18</v>
      </c>
      <c r="AB66" s="296" t="s">
        <v>18</v>
      </c>
      <c r="AC66" s="296" t="s">
        <v>18</v>
      </c>
      <c r="AD66" s="296" t="s">
        <v>18</v>
      </c>
      <c r="AE66" s="296" t="s">
        <v>18</v>
      </c>
      <c r="AF66" s="296" t="s">
        <v>18</v>
      </c>
      <c r="AG66" s="296" t="s">
        <v>18</v>
      </c>
      <c r="AH66" s="296" t="s">
        <v>18</v>
      </c>
      <c r="AI66" s="296" t="s">
        <v>18</v>
      </c>
      <c r="AJ66" s="296" t="s">
        <v>18</v>
      </c>
      <c r="AK66" s="296" t="s">
        <v>18</v>
      </c>
      <c r="AL66" s="296" t="s">
        <v>18</v>
      </c>
      <c r="AM66" s="296" t="s">
        <v>18</v>
      </c>
      <c r="AN66" s="296" t="s">
        <v>18</v>
      </c>
      <c r="AO66" s="296" t="s">
        <v>18</v>
      </c>
      <c r="AP66" s="296" t="s">
        <v>18</v>
      </c>
      <c r="AQ66" s="296" t="s">
        <v>18</v>
      </c>
      <c r="AR66" s="296">
        <v>2</v>
      </c>
      <c r="AS66" s="296">
        <v>2</v>
      </c>
      <c r="AT66" s="296">
        <v>1</v>
      </c>
      <c r="AU66" s="296" t="s">
        <v>18</v>
      </c>
      <c r="AV66" s="296" t="s">
        <v>18</v>
      </c>
      <c r="AW66" s="296" t="s">
        <v>18</v>
      </c>
      <c r="AX66" s="296" t="s">
        <v>18</v>
      </c>
      <c r="AY66" s="296" t="s">
        <v>18</v>
      </c>
      <c r="AZ66" s="296" t="s">
        <v>18</v>
      </c>
      <c r="BA66" s="296" t="s">
        <v>18</v>
      </c>
      <c r="BB66" s="296" t="s">
        <v>18</v>
      </c>
      <c r="BC66" s="296" t="s">
        <v>18</v>
      </c>
      <c r="BD66" s="296" t="s">
        <v>18</v>
      </c>
      <c r="BE66" s="296" t="s">
        <v>18</v>
      </c>
      <c r="BF66" s="296" t="s">
        <v>18</v>
      </c>
      <c r="BG66" s="296" t="s">
        <v>18</v>
      </c>
      <c r="BH66" s="296" t="s">
        <v>18</v>
      </c>
      <c r="BI66" s="296" t="s">
        <v>18</v>
      </c>
      <c r="BJ66" s="296" t="s">
        <v>18</v>
      </c>
      <c r="BK66" s="296" t="s">
        <v>18</v>
      </c>
      <c r="BL66" s="296" t="s">
        <v>18</v>
      </c>
      <c r="BM66" s="296" t="s">
        <v>18</v>
      </c>
      <c r="BN66" s="296" t="s">
        <v>18</v>
      </c>
      <c r="BO66" s="296" t="s">
        <v>18</v>
      </c>
      <c r="BP66" s="296" t="s">
        <v>18</v>
      </c>
      <c r="BQ66" s="296" t="s">
        <v>18</v>
      </c>
      <c r="BR66" s="296" t="s">
        <v>18</v>
      </c>
      <c r="BS66" s="296" t="s">
        <v>18</v>
      </c>
      <c r="BT66" s="296" t="s">
        <v>18</v>
      </c>
      <c r="BU66" s="296" t="s">
        <v>18</v>
      </c>
      <c r="BV66" s="296" t="s">
        <v>18</v>
      </c>
      <c r="BW66" s="296" t="s">
        <v>18</v>
      </c>
    </row>
    <row r="67" spans="1:75" x14ac:dyDescent="0.25">
      <c r="A67" t="s">
        <v>63</v>
      </c>
      <c r="B67" s="296" t="s">
        <v>18</v>
      </c>
      <c r="C67" s="296" t="s">
        <v>18</v>
      </c>
      <c r="D67" s="296" t="s">
        <v>18</v>
      </c>
      <c r="E67" s="296" t="s">
        <v>18</v>
      </c>
      <c r="F67" s="296" t="s">
        <v>18</v>
      </c>
      <c r="G67" s="296" t="s">
        <v>18</v>
      </c>
      <c r="H67" s="296" t="s">
        <v>18</v>
      </c>
      <c r="I67" s="296" t="s">
        <v>18</v>
      </c>
      <c r="J67" s="296" t="s">
        <v>18</v>
      </c>
      <c r="K67" s="296" t="s">
        <v>18</v>
      </c>
      <c r="L67" s="296" t="s">
        <v>18</v>
      </c>
      <c r="M67" s="296" t="s">
        <v>18</v>
      </c>
      <c r="N67" s="296" t="s">
        <v>18</v>
      </c>
      <c r="O67" s="296" t="s">
        <v>18</v>
      </c>
      <c r="P67" s="296" t="s">
        <v>18</v>
      </c>
      <c r="Q67" s="296" t="s">
        <v>18</v>
      </c>
      <c r="R67" s="296" t="s">
        <v>18</v>
      </c>
      <c r="S67" s="296" t="s">
        <v>18</v>
      </c>
      <c r="T67" s="296">
        <v>6</v>
      </c>
      <c r="U67" s="296">
        <v>7</v>
      </c>
      <c r="V67" s="296">
        <v>1</v>
      </c>
      <c r="W67" s="296">
        <v>1</v>
      </c>
      <c r="X67" s="296">
        <v>2</v>
      </c>
      <c r="Y67" s="296">
        <v>2</v>
      </c>
      <c r="Z67" s="296">
        <v>1</v>
      </c>
      <c r="AA67" s="296" t="s">
        <v>18</v>
      </c>
      <c r="AB67" s="296" t="s">
        <v>18</v>
      </c>
      <c r="AC67" s="296">
        <v>1</v>
      </c>
      <c r="AD67" s="296">
        <v>1</v>
      </c>
      <c r="AE67" s="296" t="s">
        <v>18</v>
      </c>
      <c r="AF67" s="296" t="s">
        <v>18</v>
      </c>
      <c r="AG67" s="296" t="s">
        <v>18</v>
      </c>
      <c r="AH67" s="296" t="s">
        <v>18</v>
      </c>
      <c r="AI67" s="296" t="s">
        <v>18</v>
      </c>
      <c r="AJ67" s="296" t="s">
        <v>18</v>
      </c>
      <c r="AK67" s="296" t="s">
        <v>18</v>
      </c>
      <c r="AL67" s="296" t="s">
        <v>18</v>
      </c>
      <c r="AM67" s="296" t="s">
        <v>18</v>
      </c>
      <c r="AN67" s="296" t="s">
        <v>18</v>
      </c>
      <c r="AO67" s="296" t="s">
        <v>18</v>
      </c>
      <c r="AP67" s="296" t="s">
        <v>18</v>
      </c>
      <c r="AQ67" s="296" t="s">
        <v>18</v>
      </c>
      <c r="AR67" s="296">
        <v>1</v>
      </c>
      <c r="AS67" s="296">
        <v>1</v>
      </c>
      <c r="AT67" s="296">
        <v>2</v>
      </c>
      <c r="AU67" s="296">
        <v>1</v>
      </c>
      <c r="AV67" s="296">
        <v>5</v>
      </c>
      <c r="AW67" s="296">
        <v>1</v>
      </c>
      <c r="AX67" s="296">
        <v>2</v>
      </c>
      <c r="AY67" s="296">
        <v>1</v>
      </c>
      <c r="AZ67" s="296">
        <v>1</v>
      </c>
      <c r="BA67" s="296">
        <v>2</v>
      </c>
      <c r="BB67" s="296">
        <v>1</v>
      </c>
      <c r="BC67" s="296">
        <v>2</v>
      </c>
      <c r="BD67" s="296">
        <v>4</v>
      </c>
      <c r="BE67" s="296">
        <v>1</v>
      </c>
      <c r="BF67" s="296" t="s">
        <v>18</v>
      </c>
      <c r="BG67" s="296" t="s">
        <v>18</v>
      </c>
      <c r="BH67" s="296" t="s">
        <v>18</v>
      </c>
      <c r="BI67" s="296" t="s">
        <v>18</v>
      </c>
      <c r="BJ67" s="296" t="s">
        <v>18</v>
      </c>
      <c r="BK67" s="296">
        <v>1</v>
      </c>
      <c r="BL67" s="296">
        <v>1</v>
      </c>
      <c r="BM67" s="296" t="s">
        <v>18</v>
      </c>
      <c r="BN67" s="296" t="s">
        <v>18</v>
      </c>
      <c r="BO67" s="296" t="s">
        <v>18</v>
      </c>
      <c r="BP67" s="296" t="s">
        <v>18</v>
      </c>
      <c r="BQ67" s="296" t="s">
        <v>18</v>
      </c>
      <c r="BR67" s="296" t="s">
        <v>18</v>
      </c>
      <c r="BS67" s="296" t="s">
        <v>18</v>
      </c>
      <c r="BT67" s="296" t="s">
        <v>18</v>
      </c>
      <c r="BU67" s="296" t="s">
        <v>18</v>
      </c>
      <c r="BV67" s="296" t="s">
        <v>18</v>
      </c>
      <c r="BW67" s="296" t="s">
        <v>18</v>
      </c>
    </row>
    <row r="68" spans="1:75" x14ac:dyDescent="0.25">
      <c r="A68" t="s">
        <v>64</v>
      </c>
      <c r="B68" s="296">
        <v>1</v>
      </c>
      <c r="C68" s="296">
        <v>2</v>
      </c>
      <c r="D68" s="296">
        <v>2</v>
      </c>
      <c r="E68" s="296">
        <v>4</v>
      </c>
      <c r="F68" s="296">
        <v>4</v>
      </c>
      <c r="G68" s="296">
        <v>7</v>
      </c>
      <c r="H68" s="296">
        <v>14</v>
      </c>
      <c r="I68" s="296">
        <v>12</v>
      </c>
      <c r="J68" s="296">
        <v>11</v>
      </c>
      <c r="K68" s="296">
        <v>9</v>
      </c>
      <c r="L68" s="296">
        <v>4</v>
      </c>
      <c r="M68" s="296">
        <v>5</v>
      </c>
      <c r="N68" s="296">
        <v>2</v>
      </c>
      <c r="O68" s="296">
        <v>1</v>
      </c>
      <c r="P68" s="296">
        <v>3</v>
      </c>
      <c r="Q68" s="296">
        <v>3</v>
      </c>
      <c r="R68" s="296">
        <v>3</v>
      </c>
      <c r="S68" s="296">
        <v>8</v>
      </c>
      <c r="T68" s="296">
        <v>7</v>
      </c>
      <c r="U68" s="296">
        <v>5</v>
      </c>
      <c r="V68" s="296">
        <v>7</v>
      </c>
      <c r="W68" s="296">
        <v>5</v>
      </c>
      <c r="X68" s="296">
        <v>5</v>
      </c>
      <c r="Y68" s="296">
        <v>3</v>
      </c>
      <c r="Z68" s="296">
        <v>3</v>
      </c>
      <c r="AA68" s="296">
        <v>4</v>
      </c>
      <c r="AB68" s="296">
        <v>4</v>
      </c>
      <c r="AC68" s="296">
        <v>5</v>
      </c>
      <c r="AD68" s="296">
        <v>5</v>
      </c>
      <c r="AE68" s="296">
        <v>2</v>
      </c>
      <c r="AF68" s="296">
        <v>2</v>
      </c>
      <c r="AG68" s="296">
        <v>2</v>
      </c>
      <c r="AH68" s="296">
        <v>1</v>
      </c>
      <c r="AI68" s="296">
        <v>2</v>
      </c>
      <c r="AJ68" s="296">
        <v>2</v>
      </c>
      <c r="AK68" s="296">
        <v>2</v>
      </c>
      <c r="AL68" s="296">
        <v>4</v>
      </c>
      <c r="AM68" s="296">
        <v>2</v>
      </c>
      <c r="AN68" s="296">
        <v>2</v>
      </c>
      <c r="AO68" s="296">
        <v>1</v>
      </c>
      <c r="AP68" s="296">
        <v>2</v>
      </c>
      <c r="AQ68" s="296">
        <v>1</v>
      </c>
      <c r="AR68" s="296">
        <v>1</v>
      </c>
      <c r="AS68" s="296">
        <v>1</v>
      </c>
      <c r="AT68" s="296" t="s">
        <v>18</v>
      </c>
      <c r="AU68" s="296">
        <v>2</v>
      </c>
      <c r="AV68" s="296">
        <v>3</v>
      </c>
      <c r="AW68" s="296">
        <v>3</v>
      </c>
      <c r="AX68" s="296">
        <v>1</v>
      </c>
      <c r="AY68" s="296" t="s">
        <v>18</v>
      </c>
      <c r="AZ68" s="296">
        <v>3</v>
      </c>
      <c r="BA68" s="296">
        <v>2</v>
      </c>
      <c r="BB68" s="296">
        <v>3</v>
      </c>
      <c r="BC68" s="296">
        <v>5</v>
      </c>
      <c r="BD68" s="296">
        <v>6</v>
      </c>
      <c r="BE68" s="296">
        <v>2</v>
      </c>
      <c r="BF68" s="296" t="s">
        <v>18</v>
      </c>
      <c r="BG68" s="296" t="s">
        <v>18</v>
      </c>
      <c r="BH68" s="296">
        <v>2</v>
      </c>
      <c r="BI68" s="296">
        <v>2</v>
      </c>
      <c r="BJ68" s="296">
        <v>2</v>
      </c>
      <c r="BK68" s="296">
        <v>3</v>
      </c>
      <c r="BL68" s="296">
        <v>2</v>
      </c>
      <c r="BM68" s="296" t="s">
        <v>18</v>
      </c>
      <c r="BN68" s="296" t="s">
        <v>18</v>
      </c>
      <c r="BO68" s="296" t="s">
        <v>18</v>
      </c>
      <c r="BP68" s="296" t="s">
        <v>18</v>
      </c>
      <c r="BQ68" s="296" t="s">
        <v>18</v>
      </c>
      <c r="BR68" s="296" t="s">
        <v>18</v>
      </c>
      <c r="BS68" s="296">
        <v>2</v>
      </c>
      <c r="BT68" s="296">
        <v>2</v>
      </c>
      <c r="BU68" s="296">
        <v>1</v>
      </c>
      <c r="BV68" s="296">
        <v>6</v>
      </c>
      <c r="BW68" s="296">
        <v>6</v>
      </c>
    </row>
    <row r="69" spans="1:75" x14ac:dyDescent="0.25">
      <c r="A69" t="s">
        <v>65</v>
      </c>
      <c r="B69" s="296" t="s">
        <v>18</v>
      </c>
      <c r="C69" s="296" t="s">
        <v>18</v>
      </c>
      <c r="D69" s="296">
        <v>1</v>
      </c>
      <c r="E69" s="296">
        <v>1</v>
      </c>
      <c r="F69" s="296">
        <v>1</v>
      </c>
      <c r="G69" s="296" t="s">
        <v>18</v>
      </c>
      <c r="H69" s="296" t="s">
        <v>18</v>
      </c>
      <c r="I69" s="296" t="s">
        <v>18</v>
      </c>
      <c r="J69" s="296" t="s">
        <v>18</v>
      </c>
      <c r="K69" s="296" t="s">
        <v>18</v>
      </c>
      <c r="L69" s="296" t="s">
        <v>18</v>
      </c>
      <c r="M69" s="296" t="s">
        <v>18</v>
      </c>
      <c r="N69" s="296" t="s">
        <v>18</v>
      </c>
      <c r="O69" s="296" t="s">
        <v>18</v>
      </c>
      <c r="P69" s="296" t="s">
        <v>18</v>
      </c>
      <c r="Q69" s="296">
        <v>1</v>
      </c>
      <c r="R69" s="296">
        <v>1</v>
      </c>
      <c r="S69" s="296">
        <v>1</v>
      </c>
      <c r="T69" s="296" t="s">
        <v>18</v>
      </c>
      <c r="U69" s="296" t="s">
        <v>18</v>
      </c>
      <c r="V69" s="296">
        <v>1</v>
      </c>
      <c r="W69" s="296">
        <v>3</v>
      </c>
      <c r="X69" s="296">
        <v>2</v>
      </c>
      <c r="Y69" s="296">
        <v>1</v>
      </c>
      <c r="Z69" s="296" t="s">
        <v>18</v>
      </c>
      <c r="AA69" s="296">
        <v>1</v>
      </c>
      <c r="AB69" s="296" t="s">
        <v>18</v>
      </c>
      <c r="AC69" s="296" t="s">
        <v>18</v>
      </c>
      <c r="AD69" s="296" t="s">
        <v>18</v>
      </c>
      <c r="AE69" s="296" t="s">
        <v>18</v>
      </c>
      <c r="AF69" s="296" t="s">
        <v>18</v>
      </c>
      <c r="AG69" s="296" t="s">
        <v>18</v>
      </c>
      <c r="AH69" s="296" t="s">
        <v>18</v>
      </c>
      <c r="AI69" s="296" t="s">
        <v>18</v>
      </c>
      <c r="AJ69" s="296" t="s">
        <v>18</v>
      </c>
      <c r="AK69" s="296" t="s">
        <v>18</v>
      </c>
      <c r="AL69" s="296" t="s">
        <v>18</v>
      </c>
      <c r="AM69" s="296">
        <v>1</v>
      </c>
      <c r="AN69" s="296">
        <v>1</v>
      </c>
      <c r="AO69" s="296" t="s">
        <v>18</v>
      </c>
      <c r="AP69" s="296" t="s">
        <v>18</v>
      </c>
      <c r="AQ69" s="296" t="s">
        <v>18</v>
      </c>
      <c r="AR69" s="296" t="s">
        <v>18</v>
      </c>
      <c r="AS69" s="296" t="s">
        <v>18</v>
      </c>
      <c r="AT69" s="296" t="s">
        <v>18</v>
      </c>
      <c r="AU69" s="296" t="s">
        <v>18</v>
      </c>
      <c r="AV69" s="296">
        <v>2</v>
      </c>
      <c r="AW69" s="296">
        <v>2</v>
      </c>
      <c r="AX69" s="296" t="s">
        <v>18</v>
      </c>
      <c r="AY69" s="296" t="s">
        <v>18</v>
      </c>
      <c r="AZ69" s="296" t="s">
        <v>18</v>
      </c>
      <c r="BA69" s="296" t="s">
        <v>18</v>
      </c>
      <c r="BB69" s="296" t="s">
        <v>18</v>
      </c>
      <c r="BC69" s="296" t="s">
        <v>18</v>
      </c>
      <c r="BD69" s="296" t="s">
        <v>18</v>
      </c>
      <c r="BE69" s="296" t="s">
        <v>18</v>
      </c>
      <c r="BF69" s="296" t="s">
        <v>18</v>
      </c>
      <c r="BG69" s="296">
        <v>1</v>
      </c>
      <c r="BH69" s="296">
        <v>3</v>
      </c>
      <c r="BI69" s="296">
        <v>3</v>
      </c>
      <c r="BJ69" s="296">
        <v>1</v>
      </c>
      <c r="BK69" s="296" t="s">
        <v>18</v>
      </c>
      <c r="BL69" s="296" t="s">
        <v>18</v>
      </c>
      <c r="BM69" s="296" t="s">
        <v>18</v>
      </c>
      <c r="BN69" s="296">
        <v>1</v>
      </c>
      <c r="BO69" s="296">
        <v>1</v>
      </c>
      <c r="BP69" s="296" t="s">
        <v>18</v>
      </c>
      <c r="BQ69" s="296" t="s">
        <v>18</v>
      </c>
      <c r="BR69" s="296" t="s">
        <v>18</v>
      </c>
      <c r="BS69" s="296" t="s">
        <v>18</v>
      </c>
      <c r="BT69" s="296">
        <v>1</v>
      </c>
      <c r="BU69" s="296">
        <v>1</v>
      </c>
      <c r="BV69" s="296" t="s">
        <v>18</v>
      </c>
      <c r="BW69" s="296" t="s">
        <v>18</v>
      </c>
    </row>
    <row r="70" spans="1:75" x14ac:dyDescent="0.25">
      <c r="A70" t="s">
        <v>66</v>
      </c>
      <c r="B70" s="296">
        <v>3</v>
      </c>
      <c r="C70" s="296">
        <v>1</v>
      </c>
      <c r="D70" s="296">
        <v>3</v>
      </c>
      <c r="E70" s="296">
        <v>5</v>
      </c>
      <c r="F70" s="296">
        <v>5</v>
      </c>
      <c r="G70" s="296">
        <v>4</v>
      </c>
      <c r="H70" s="296">
        <v>7</v>
      </c>
      <c r="I70" s="296">
        <v>4</v>
      </c>
      <c r="J70" s="296">
        <v>5</v>
      </c>
      <c r="K70" s="296">
        <v>12</v>
      </c>
      <c r="L70" s="296">
        <v>13</v>
      </c>
      <c r="M70" s="296">
        <v>13</v>
      </c>
      <c r="N70" s="296">
        <v>14</v>
      </c>
      <c r="O70" s="296">
        <v>6</v>
      </c>
      <c r="P70" s="296">
        <v>15</v>
      </c>
      <c r="Q70" s="296">
        <v>16</v>
      </c>
      <c r="R70" s="296">
        <v>8</v>
      </c>
      <c r="S70" s="296">
        <v>8</v>
      </c>
      <c r="T70" s="296">
        <v>8</v>
      </c>
      <c r="U70" s="296">
        <v>8</v>
      </c>
      <c r="V70" s="296">
        <v>5</v>
      </c>
      <c r="W70" s="296">
        <v>4</v>
      </c>
      <c r="X70" s="296">
        <v>18</v>
      </c>
      <c r="Y70" s="296">
        <v>24</v>
      </c>
      <c r="Z70" s="296">
        <v>21</v>
      </c>
      <c r="AA70" s="296">
        <v>13</v>
      </c>
      <c r="AB70" s="296">
        <v>9</v>
      </c>
      <c r="AC70" s="296">
        <v>1</v>
      </c>
      <c r="AD70" s="296">
        <v>4</v>
      </c>
      <c r="AE70" s="296">
        <v>5</v>
      </c>
      <c r="AF70" s="296">
        <v>3</v>
      </c>
      <c r="AG70" s="296">
        <v>9</v>
      </c>
      <c r="AH70" s="296">
        <v>8</v>
      </c>
      <c r="AI70" s="296">
        <v>10</v>
      </c>
      <c r="AJ70" s="296">
        <v>5</v>
      </c>
      <c r="AK70" s="296">
        <v>6</v>
      </c>
      <c r="AL70" s="296">
        <v>7</v>
      </c>
      <c r="AM70" s="296">
        <v>10</v>
      </c>
      <c r="AN70" s="296">
        <v>8</v>
      </c>
      <c r="AO70" s="296">
        <v>11</v>
      </c>
      <c r="AP70" s="296">
        <v>9</v>
      </c>
      <c r="AQ70" s="296">
        <v>7</v>
      </c>
      <c r="AR70" s="296">
        <v>3</v>
      </c>
      <c r="AS70" s="296">
        <v>4</v>
      </c>
      <c r="AT70" s="296">
        <v>7</v>
      </c>
      <c r="AU70" s="296">
        <v>5</v>
      </c>
      <c r="AV70" s="296">
        <v>3</v>
      </c>
      <c r="AW70" s="296">
        <v>4</v>
      </c>
      <c r="AX70" s="296">
        <v>6</v>
      </c>
      <c r="AY70" s="296">
        <v>5</v>
      </c>
      <c r="AZ70" s="296">
        <v>6</v>
      </c>
      <c r="BA70" s="296">
        <v>5</v>
      </c>
      <c r="BB70" s="296">
        <v>4</v>
      </c>
      <c r="BC70" s="296">
        <v>11</v>
      </c>
      <c r="BD70" s="296">
        <v>7</v>
      </c>
      <c r="BE70" s="296">
        <v>9</v>
      </c>
      <c r="BF70" s="296">
        <v>11</v>
      </c>
      <c r="BG70" s="296">
        <v>9</v>
      </c>
      <c r="BH70" s="296">
        <v>4</v>
      </c>
      <c r="BI70" s="296">
        <v>1</v>
      </c>
      <c r="BJ70" s="296">
        <v>3</v>
      </c>
      <c r="BK70" s="296">
        <v>2</v>
      </c>
      <c r="BL70" s="296">
        <v>5</v>
      </c>
      <c r="BM70" s="296">
        <v>8</v>
      </c>
      <c r="BN70" s="296">
        <v>7</v>
      </c>
      <c r="BO70" s="296">
        <v>4</v>
      </c>
      <c r="BP70" s="296">
        <v>6</v>
      </c>
      <c r="BQ70" s="296">
        <v>5</v>
      </c>
      <c r="BR70" s="296">
        <v>10</v>
      </c>
      <c r="BS70" s="296">
        <v>5</v>
      </c>
      <c r="BT70" s="296">
        <v>10</v>
      </c>
      <c r="BU70" s="296">
        <v>8</v>
      </c>
      <c r="BV70" s="296">
        <v>7</v>
      </c>
      <c r="BW70" s="296">
        <v>3</v>
      </c>
    </row>
    <row r="71" spans="1:75" x14ac:dyDescent="0.25">
      <c r="A71" t="s">
        <v>67</v>
      </c>
      <c r="B71" s="296">
        <v>2</v>
      </c>
      <c r="C71" s="296">
        <v>1</v>
      </c>
      <c r="D71" s="296" t="s">
        <v>18</v>
      </c>
      <c r="E71" s="296">
        <v>1</v>
      </c>
      <c r="F71" s="296">
        <v>3</v>
      </c>
      <c r="G71" s="296">
        <v>1</v>
      </c>
      <c r="H71" s="296" t="s">
        <v>18</v>
      </c>
      <c r="I71" s="296">
        <v>2</v>
      </c>
      <c r="J71" s="296">
        <v>8</v>
      </c>
      <c r="K71" s="296">
        <v>7</v>
      </c>
      <c r="L71" s="296">
        <v>6</v>
      </c>
      <c r="M71" s="296">
        <v>8</v>
      </c>
      <c r="N71" s="296">
        <v>4</v>
      </c>
      <c r="O71" s="296">
        <v>2</v>
      </c>
      <c r="P71" s="296">
        <v>4</v>
      </c>
      <c r="Q71" s="296">
        <v>3</v>
      </c>
      <c r="R71" s="296">
        <v>3</v>
      </c>
      <c r="S71" s="296">
        <v>1</v>
      </c>
      <c r="T71" s="296" t="s">
        <v>18</v>
      </c>
      <c r="U71" s="296" t="s">
        <v>18</v>
      </c>
      <c r="V71" s="296" t="s">
        <v>18</v>
      </c>
      <c r="W71" s="296">
        <v>1</v>
      </c>
      <c r="X71" s="296">
        <v>5</v>
      </c>
      <c r="Y71" s="296">
        <v>5</v>
      </c>
      <c r="Z71" s="296">
        <v>4</v>
      </c>
      <c r="AA71" s="296" t="s">
        <v>18</v>
      </c>
      <c r="AB71" s="296" t="s">
        <v>18</v>
      </c>
      <c r="AC71" s="296">
        <v>1</v>
      </c>
      <c r="AD71" s="296" t="s">
        <v>18</v>
      </c>
      <c r="AE71" s="296">
        <v>2</v>
      </c>
      <c r="AF71" s="296">
        <v>1</v>
      </c>
      <c r="AG71" s="296">
        <v>1</v>
      </c>
      <c r="AH71" s="296" t="s">
        <v>18</v>
      </c>
      <c r="AI71" s="296" t="s">
        <v>18</v>
      </c>
      <c r="AJ71" s="296" t="s">
        <v>18</v>
      </c>
      <c r="AK71" s="296" t="s">
        <v>18</v>
      </c>
      <c r="AL71" s="296" t="s">
        <v>18</v>
      </c>
      <c r="AM71" s="296" t="s">
        <v>18</v>
      </c>
      <c r="AN71" s="296" t="s">
        <v>18</v>
      </c>
      <c r="AO71" s="296" t="s">
        <v>18</v>
      </c>
      <c r="AP71" s="296" t="s">
        <v>18</v>
      </c>
      <c r="AQ71" s="296">
        <v>1</v>
      </c>
      <c r="AR71" s="296">
        <v>1</v>
      </c>
      <c r="AS71" s="296">
        <v>3</v>
      </c>
      <c r="AT71" s="296">
        <v>4</v>
      </c>
      <c r="AU71" s="296" t="s">
        <v>18</v>
      </c>
      <c r="AV71" s="296" t="s">
        <v>18</v>
      </c>
      <c r="AW71" s="296" t="s">
        <v>18</v>
      </c>
      <c r="AX71" s="296" t="s">
        <v>18</v>
      </c>
      <c r="AY71" s="296" t="s">
        <v>18</v>
      </c>
      <c r="AZ71" s="296" t="s">
        <v>18</v>
      </c>
      <c r="BA71" s="296" t="s">
        <v>18</v>
      </c>
      <c r="BB71" s="296" t="s">
        <v>18</v>
      </c>
      <c r="BC71" s="296" t="s">
        <v>18</v>
      </c>
      <c r="BD71" s="296" t="s">
        <v>18</v>
      </c>
      <c r="BE71" s="296" t="s">
        <v>18</v>
      </c>
      <c r="BF71" s="296" t="s">
        <v>18</v>
      </c>
      <c r="BG71" s="296" t="s">
        <v>18</v>
      </c>
      <c r="BH71" s="296" t="s">
        <v>18</v>
      </c>
      <c r="BI71" s="296" t="s">
        <v>18</v>
      </c>
      <c r="BJ71" s="296" t="s">
        <v>18</v>
      </c>
      <c r="BK71" s="296" t="s">
        <v>18</v>
      </c>
      <c r="BL71" s="296">
        <v>2</v>
      </c>
      <c r="BM71" s="296">
        <v>3</v>
      </c>
      <c r="BN71" s="296">
        <v>2</v>
      </c>
      <c r="BO71" s="296">
        <v>2</v>
      </c>
      <c r="BP71" s="296">
        <v>1</v>
      </c>
      <c r="BQ71" s="296" t="s">
        <v>18</v>
      </c>
      <c r="BR71" s="296">
        <v>1</v>
      </c>
      <c r="BS71" s="296">
        <v>1</v>
      </c>
      <c r="BT71" s="296" t="s">
        <v>18</v>
      </c>
      <c r="BU71" s="296" t="s">
        <v>18</v>
      </c>
      <c r="BV71" s="296" t="s">
        <v>18</v>
      </c>
      <c r="BW71" s="296" t="s">
        <v>18</v>
      </c>
    </row>
    <row r="72" spans="1:75" x14ac:dyDescent="0.25">
      <c r="A72" t="s">
        <v>68</v>
      </c>
      <c r="B72" s="296">
        <v>1</v>
      </c>
      <c r="C72" s="296">
        <v>1</v>
      </c>
      <c r="D72" s="296">
        <v>1</v>
      </c>
      <c r="E72" s="296">
        <v>1</v>
      </c>
      <c r="F72" s="296" t="s">
        <v>18</v>
      </c>
      <c r="G72" s="296" t="s">
        <v>18</v>
      </c>
      <c r="H72" s="296" t="s">
        <v>18</v>
      </c>
      <c r="I72" s="296" t="s">
        <v>18</v>
      </c>
      <c r="J72" s="296">
        <v>1</v>
      </c>
      <c r="K72" s="296">
        <v>1</v>
      </c>
      <c r="L72" s="296">
        <v>1</v>
      </c>
      <c r="M72" s="296" t="s">
        <v>18</v>
      </c>
      <c r="N72" s="296" t="s">
        <v>18</v>
      </c>
      <c r="O72" s="296" t="s">
        <v>18</v>
      </c>
      <c r="P72" s="296" t="s">
        <v>18</v>
      </c>
      <c r="Q72" s="296" t="s">
        <v>18</v>
      </c>
      <c r="R72" s="296">
        <v>2</v>
      </c>
      <c r="S72" s="296" t="s">
        <v>18</v>
      </c>
      <c r="T72" s="296" t="s">
        <v>18</v>
      </c>
      <c r="U72" s="296">
        <v>3</v>
      </c>
      <c r="V72" s="296">
        <v>4</v>
      </c>
      <c r="W72" s="296">
        <v>1</v>
      </c>
      <c r="X72" s="296">
        <v>1</v>
      </c>
      <c r="Y72" s="296">
        <v>1</v>
      </c>
      <c r="Z72" s="296">
        <v>1</v>
      </c>
      <c r="AA72" s="296">
        <v>5</v>
      </c>
      <c r="AB72" s="296">
        <v>8</v>
      </c>
      <c r="AC72" s="296">
        <v>8</v>
      </c>
      <c r="AD72" s="296">
        <v>3</v>
      </c>
      <c r="AE72" s="296">
        <v>3</v>
      </c>
      <c r="AF72" s="296">
        <v>5</v>
      </c>
      <c r="AG72" s="296">
        <v>2</v>
      </c>
      <c r="AH72" s="296">
        <v>1</v>
      </c>
      <c r="AI72" s="296" t="s">
        <v>18</v>
      </c>
      <c r="AJ72" s="296">
        <v>1</v>
      </c>
      <c r="AK72" s="296" t="s">
        <v>18</v>
      </c>
      <c r="AL72" s="296" t="s">
        <v>18</v>
      </c>
      <c r="AM72" s="296">
        <v>2</v>
      </c>
      <c r="AN72" s="296">
        <v>1</v>
      </c>
      <c r="AO72" s="296" t="s">
        <v>18</v>
      </c>
      <c r="AP72" s="296" t="s">
        <v>18</v>
      </c>
      <c r="AQ72" s="296" t="s">
        <v>18</v>
      </c>
      <c r="AR72" s="296" t="s">
        <v>18</v>
      </c>
      <c r="AS72" s="296" t="s">
        <v>18</v>
      </c>
      <c r="AT72" s="296" t="s">
        <v>18</v>
      </c>
      <c r="AU72" s="296">
        <v>1</v>
      </c>
      <c r="AV72" s="296">
        <v>1</v>
      </c>
      <c r="AW72" s="296">
        <v>2</v>
      </c>
      <c r="AX72" s="296" t="s">
        <v>18</v>
      </c>
      <c r="AY72" s="296">
        <v>1</v>
      </c>
      <c r="AZ72" s="296">
        <v>1</v>
      </c>
      <c r="BA72" s="296">
        <v>1</v>
      </c>
      <c r="BB72" s="296" t="s">
        <v>18</v>
      </c>
      <c r="BC72" s="296" t="s">
        <v>18</v>
      </c>
      <c r="BD72" s="296" t="s">
        <v>18</v>
      </c>
      <c r="BE72" s="296">
        <v>1</v>
      </c>
      <c r="BF72" s="296">
        <v>1</v>
      </c>
      <c r="BG72" s="296">
        <v>4</v>
      </c>
      <c r="BH72" s="296">
        <v>1</v>
      </c>
      <c r="BI72" s="296">
        <v>2</v>
      </c>
      <c r="BJ72" s="296">
        <v>5</v>
      </c>
      <c r="BK72" s="296">
        <v>5</v>
      </c>
      <c r="BL72" s="296" t="s">
        <v>18</v>
      </c>
      <c r="BM72" s="296">
        <v>1</v>
      </c>
      <c r="BN72" s="296">
        <v>3</v>
      </c>
      <c r="BO72" s="296">
        <v>3</v>
      </c>
      <c r="BP72" s="296">
        <v>5</v>
      </c>
      <c r="BQ72" s="296" t="s">
        <v>18</v>
      </c>
      <c r="BR72" s="296" t="s">
        <v>18</v>
      </c>
      <c r="BS72" s="296">
        <v>1</v>
      </c>
      <c r="BT72" s="296">
        <v>1</v>
      </c>
      <c r="BU72" s="296" t="s">
        <v>18</v>
      </c>
      <c r="BV72" s="296" t="s">
        <v>18</v>
      </c>
      <c r="BW72" s="296" t="s">
        <v>18</v>
      </c>
    </row>
    <row r="73" spans="1:75" x14ac:dyDescent="0.25">
      <c r="A73" t="s">
        <v>69</v>
      </c>
      <c r="B73" s="296">
        <v>1</v>
      </c>
      <c r="C73" s="296" t="s">
        <v>18</v>
      </c>
      <c r="D73" s="296" t="s">
        <v>18</v>
      </c>
      <c r="E73" s="296" t="s">
        <v>18</v>
      </c>
      <c r="F73" s="296" t="s">
        <v>18</v>
      </c>
      <c r="G73" s="296" t="s">
        <v>18</v>
      </c>
      <c r="H73" s="296" t="s">
        <v>18</v>
      </c>
      <c r="I73" s="296" t="s">
        <v>18</v>
      </c>
      <c r="J73" s="296" t="s">
        <v>18</v>
      </c>
      <c r="K73" s="296" t="s">
        <v>18</v>
      </c>
      <c r="L73" s="296" t="s">
        <v>18</v>
      </c>
      <c r="M73" s="296">
        <v>1</v>
      </c>
      <c r="N73" s="296">
        <v>1</v>
      </c>
      <c r="O73" s="296">
        <v>8</v>
      </c>
      <c r="P73" s="296">
        <v>5</v>
      </c>
      <c r="Q73" s="296">
        <v>6</v>
      </c>
      <c r="R73" s="296">
        <v>2</v>
      </c>
      <c r="S73" s="296" t="s">
        <v>18</v>
      </c>
      <c r="T73" s="296">
        <v>2</v>
      </c>
      <c r="U73" s="296">
        <v>1</v>
      </c>
      <c r="V73" s="296">
        <v>6</v>
      </c>
      <c r="W73" s="296">
        <v>4</v>
      </c>
      <c r="X73" s="296">
        <v>3</v>
      </c>
      <c r="Y73" s="296">
        <v>3</v>
      </c>
      <c r="Z73" s="296" t="s">
        <v>18</v>
      </c>
      <c r="AA73" s="296" t="s">
        <v>18</v>
      </c>
      <c r="AB73" s="296" t="s">
        <v>18</v>
      </c>
      <c r="AC73" s="296" t="s">
        <v>18</v>
      </c>
      <c r="AD73" s="296" t="s">
        <v>18</v>
      </c>
      <c r="AE73" s="296" t="s">
        <v>18</v>
      </c>
      <c r="AF73" s="296" t="s">
        <v>18</v>
      </c>
      <c r="AG73" s="296" t="s">
        <v>18</v>
      </c>
      <c r="AH73" s="296">
        <v>1</v>
      </c>
      <c r="AI73" s="296">
        <v>3</v>
      </c>
      <c r="AJ73" s="296">
        <v>2</v>
      </c>
      <c r="AK73" s="296">
        <v>1</v>
      </c>
      <c r="AL73" s="296">
        <v>1</v>
      </c>
      <c r="AM73" s="296">
        <v>1</v>
      </c>
      <c r="AN73" s="296">
        <v>1</v>
      </c>
      <c r="AO73" s="296" t="s">
        <v>18</v>
      </c>
      <c r="AP73" s="296" t="s">
        <v>18</v>
      </c>
      <c r="AQ73" s="296" t="s">
        <v>18</v>
      </c>
      <c r="AR73" s="296" t="s">
        <v>18</v>
      </c>
      <c r="AS73" s="296" t="s">
        <v>18</v>
      </c>
      <c r="AT73" s="296" t="s">
        <v>18</v>
      </c>
      <c r="AU73" s="296" t="s">
        <v>18</v>
      </c>
      <c r="AV73" s="296" t="s">
        <v>18</v>
      </c>
      <c r="AW73" s="296" t="s">
        <v>18</v>
      </c>
      <c r="AX73" s="296" t="s">
        <v>18</v>
      </c>
      <c r="AY73" s="296" t="s">
        <v>18</v>
      </c>
      <c r="AZ73" s="296" t="s">
        <v>18</v>
      </c>
      <c r="BA73" s="296" t="s">
        <v>18</v>
      </c>
      <c r="BB73" s="296" t="s">
        <v>18</v>
      </c>
      <c r="BC73" s="296" t="s">
        <v>18</v>
      </c>
      <c r="BD73" s="296" t="s">
        <v>18</v>
      </c>
      <c r="BE73" s="296" t="s">
        <v>18</v>
      </c>
      <c r="BF73" s="296" t="s">
        <v>18</v>
      </c>
      <c r="BG73" s="296" t="s">
        <v>18</v>
      </c>
      <c r="BH73" s="296" t="s">
        <v>18</v>
      </c>
      <c r="BI73" s="296" t="s">
        <v>18</v>
      </c>
      <c r="BJ73" s="296" t="s">
        <v>18</v>
      </c>
      <c r="BK73" s="296" t="s">
        <v>18</v>
      </c>
      <c r="BL73" s="296" t="s">
        <v>18</v>
      </c>
      <c r="BM73" s="296" t="s">
        <v>18</v>
      </c>
      <c r="BN73" s="296" t="s">
        <v>18</v>
      </c>
      <c r="BO73" s="296" t="s">
        <v>18</v>
      </c>
      <c r="BP73" s="296" t="s">
        <v>18</v>
      </c>
      <c r="BQ73" s="296" t="s">
        <v>18</v>
      </c>
      <c r="BR73" s="296" t="s">
        <v>18</v>
      </c>
      <c r="BS73" s="296" t="s">
        <v>18</v>
      </c>
      <c r="BT73" s="296" t="s">
        <v>18</v>
      </c>
      <c r="BU73" s="296" t="s">
        <v>18</v>
      </c>
      <c r="BV73" s="296" t="s">
        <v>18</v>
      </c>
      <c r="BW73" s="296" t="s">
        <v>18</v>
      </c>
    </row>
    <row r="74" spans="1:75" x14ac:dyDescent="0.25">
      <c r="A74" t="s">
        <v>70</v>
      </c>
      <c r="B74" s="296" t="s">
        <v>18</v>
      </c>
      <c r="C74" s="296">
        <v>2</v>
      </c>
      <c r="D74" s="296">
        <v>1</v>
      </c>
      <c r="E74" s="296">
        <v>1</v>
      </c>
      <c r="F74" s="296">
        <v>2</v>
      </c>
      <c r="G74" s="296">
        <v>9</v>
      </c>
      <c r="H74" s="296">
        <v>12</v>
      </c>
      <c r="I74" s="296">
        <v>19</v>
      </c>
      <c r="J74" s="296">
        <v>30</v>
      </c>
      <c r="K74" s="296">
        <v>23</v>
      </c>
      <c r="L74" s="296">
        <v>16</v>
      </c>
      <c r="M74" s="296">
        <v>23</v>
      </c>
      <c r="N74" s="296">
        <v>12</v>
      </c>
      <c r="O74" s="296">
        <v>26</v>
      </c>
      <c r="P74" s="296">
        <v>34</v>
      </c>
      <c r="Q74" s="296">
        <v>15</v>
      </c>
      <c r="R74" s="296">
        <v>13</v>
      </c>
      <c r="S74" s="296">
        <v>20</v>
      </c>
      <c r="T74" s="296">
        <v>14</v>
      </c>
      <c r="U74" s="296">
        <v>20</v>
      </c>
      <c r="V74" s="296">
        <v>11</v>
      </c>
      <c r="W74" s="296">
        <v>14</v>
      </c>
      <c r="X74" s="296">
        <v>9</v>
      </c>
      <c r="Y74" s="296">
        <v>12</v>
      </c>
      <c r="Z74" s="296">
        <v>15</v>
      </c>
      <c r="AA74" s="296">
        <v>11</v>
      </c>
      <c r="AB74" s="296">
        <v>13</v>
      </c>
      <c r="AC74" s="296">
        <v>4</v>
      </c>
      <c r="AD74" s="296">
        <v>16</v>
      </c>
      <c r="AE74" s="296">
        <v>18</v>
      </c>
      <c r="AF74" s="296">
        <v>24</v>
      </c>
      <c r="AG74" s="296">
        <v>24</v>
      </c>
      <c r="AH74" s="296">
        <v>23</v>
      </c>
      <c r="AI74" s="296">
        <v>22</v>
      </c>
      <c r="AJ74" s="296">
        <v>22</v>
      </c>
      <c r="AK74" s="296">
        <v>17</v>
      </c>
      <c r="AL74" s="296">
        <v>15</v>
      </c>
      <c r="AM74" s="296">
        <v>17</v>
      </c>
      <c r="AN74" s="296">
        <v>29</v>
      </c>
      <c r="AO74" s="296">
        <v>16</v>
      </c>
      <c r="AP74" s="296">
        <v>8</v>
      </c>
      <c r="AQ74" s="296">
        <v>11</v>
      </c>
      <c r="AR74" s="296">
        <v>10</v>
      </c>
      <c r="AS74" s="296">
        <v>9</v>
      </c>
      <c r="AT74" s="296">
        <v>13</v>
      </c>
      <c r="AU74" s="296">
        <v>4</v>
      </c>
      <c r="AV74" s="296">
        <v>2</v>
      </c>
      <c r="AW74" s="296">
        <v>2</v>
      </c>
      <c r="AX74" s="296">
        <v>1</v>
      </c>
      <c r="AY74" s="296">
        <v>1</v>
      </c>
      <c r="AZ74" s="296">
        <v>6</v>
      </c>
      <c r="BA74" s="296">
        <v>8</v>
      </c>
      <c r="BB74" s="296">
        <v>1</v>
      </c>
      <c r="BC74" s="296">
        <v>2</v>
      </c>
      <c r="BD74" s="296">
        <v>4</v>
      </c>
      <c r="BE74" s="296">
        <v>6</v>
      </c>
      <c r="BF74" s="296">
        <v>7</v>
      </c>
      <c r="BG74" s="296">
        <v>1</v>
      </c>
      <c r="BH74" s="296">
        <v>2</v>
      </c>
      <c r="BI74" s="296">
        <v>3</v>
      </c>
      <c r="BJ74" s="296">
        <v>3</v>
      </c>
      <c r="BK74" s="296">
        <v>1</v>
      </c>
      <c r="BL74" s="296">
        <v>4</v>
      </c>
      <c r="BM74" s="296">
        <v>1</v>
      </c>
      <c r="BN74" s="296">
        <v>1</v>
      </c>
      <c r="BO74" s="296">
        <v>1</v>
      </c>
      <c r="BP74" s="296">
        <v>2</v>
      </c>
      <c r="BQ74" s="296">
        <v>2</v>
      </c>
      <c r="BR74" s="296">
        <v>1</v>
      </c>
      <c r="BS74" s="296">
        <v>1</v>
      </c>
      <c r="BT74" s="296" t="s">
        <v>18</v>
      </c>
      <c r="BU74" s="296" t="s">
        <v>18</v>
      </c>
      <c r="BV74" s="296">
        <v>1</v>
      </c>
      <c r="BW74" s="296">
        <v>2</v>
      </c>
    </row>
    <row r="75" spans="1:75" x14ac:dyDescent="0.25">
      <c r="A75" t="s">
        <v>71</v>
      </c>
      <c r="B75" s="296">
        <v>5</v>
      </c>
      <c r="C75" s="296">
        <v>4</v>
      </c>
      <c r="D75" s="296">
        <v>4</v>
      </c>
      <c r="E75" s="296">
        <v>4</v>
      </c>
      <c r="F75" s="296">
        <v>4</v>
      </c>
      <c r="G75" s="296">
        <v>2</v>
      </c>
      <c r="H75" s="296">
        <v>3</v>
      </c>
      <c r="I75" s="296">
        <v>1</v>
      </c>
      <c r="J75" s="296" t="s">
        <v>18</v>
      </c>
      <c r="K75" s="296">
        <v>1</v>
      </c>
      <c r="L75" s="296">
        <v>2</v>
      </c>
      <c r="M75" s="296">
        <v>2</v>
      </c>
      <c r="N75" s="296">
        <v>4</v>
      </c>
      <c r="O75" s="296">
        <v>2</v>
      </c>
      <c r="P75" s="296" t="s">
        <v>18</v>
      </c>
      <c r="Q75" s="296">
        <v>2</v>
      </c>
      <c r="R75" s="296">
        <v>2</v>
      </c>
      <c r="S75" s="296">
        <v>1</v>
      </c>
      <c r="T75" s="296">
        <v>1</v>
      </c>
      <c r="U75" s="296">
        <v>2</v>
      </c>
      <c r="V75" s="296">
        <v>3</v>
      </c>
      <c r="W75" s="296" t="s">
        <v>18</v>
      </c>
      <c r="X75" s="296" t="s">
        <v>18</v>
      </c>
      <c r="Y75" s="296">
        <v>1</v>
      </c>
      <c r="Z75" s="296">
        <v>1</v>
      </c>
      <c r="AA75" s="296" t="s">
        <v>18</v>
      </c>
      <c r="AB75" s="296" t="s">
        <v>18</v>
      </c>
      <c r="AC75" s="296" t="s">
        <v>18</v>
      </c>
      <c r="AD75" s="296" t="s">
        <v>18</v>
      </c>
      <c r="AE75" s="296" t="s">
        <v>18</v>
      </c>
      <c r="AF75" s="296" t="s">
        <v>18</v>
      </c>
      <c r="AG75" s="296">
        <v>1</v>
      </c>
      <c r="AH75" s="296" t="s">
        <v>18</v>
      </c>
      <c r="AI75" s="296" t="s">
        <v>18</v>
      </c>
      <c r="AJ75" s="296" t="s">
        <v>18</v>
      </c>
      <c r="AK75" s="296" t="s">
        <v>18</v>
      </c>
      <c r="AL75" s="296" t="s">
        <v>18</v>
      </c>
      <c r="AM75" s="296" t="s">
        <v>18</v>
      </c>
      <c r="AN75" s="296" t="s">
        <v>18</v>
      </c>
      <c r="AO75" s="296" t="s">
        <v>18</v>
      </c>
      <c r="AP75" s="296" t="s">
        <v>18</v>
      </c>
      <c r="AQ75" s="296">
        <v>1</v>
      </c>
      <c r="AR75" s="296">
        <v>2</v>
      </c>
      <c r="AS75" s="296">
        <v>3</v>
      </c>
      <c r="AT75" s="296" t="s">
        <v>18</v>
      </c>
      <c r="AU75" s="296">
        <v>3</v>
      </c>
      <c r="AV75" s="296">
        <v>1</v>
      </c>
      <c r="AW75" s="296">
        <v>1</v>
      </c>
      <c r="AX75" s="296">
        <v>1</v>
      </c>
      <c r="AY75" s="296" t="s">
        <v>18</v>
      </c>
      <c r="AZ75" s="296" t="s">
        <v>18</v>
      </c>
      <c r="BA75" s="296" t="s">
        <v>18</v>
      </c>
      <c r="BB75" s="296" t="s">
        <v>18</v>
      </c>
      <c r="BC75" s="296" t="s">
        <v>18</v>
      </c>
      <c r="BD75" s="296">
        <v>1</v>
      </c>
      <c r="BE75" s="296">
        <v>1</v>
      </c>
      <c r="BF75" s="296">
        <v>1</v>
      </c>
      <c r="BG75" s="296" t="s">
        <v>18</v>
      </c>
      <c r="BH75" s="296" t="s">
        <v>18</v>
      </c>
      <c r="BI75" s="296" t="s">
        <v>18</v>
      </c>
      <c r="BJ75" s="296" t="s">
        <v>18</v>
      </c>
      <c r="BK75" s="296" t="s">
        <v>18</v>
      </c>
      <c r="BL75" s="296">
        <v>1</v>
      </c>
      <c r="BM75" s="296" t="s">
        <v>18</v>
      </c>
      <c r="BN75" s="296" t="s">
        <v>18</v>
      </c>
      <c r="BO75" s="296" t="s">
        <v>18</v>
      </c>
      <c r="BP75" s="296" t="s">
        <v>18</v>
      </c>
      <c r="BQ75" s="296" t="s">
        <v>18</v>
      </c>
      <c r="BR75" s="296" t="s">
        <v>18</v>
      </c>
      <c r="BS75" s="296" t="s">
        <v>18</v>
      </c>
      <c r="BT75" s="296" t="s">
        <v>18</v>
      </c>
      <c r="BU75" s="296" t="s">
        <v>18</v>
      </c>
      <c r="BV75" s="296" t="s">
        <v>18</v>
      </c>
      <c r="BW75" s="296" t="s">
        <v>18</v>
      </c>
    </row>
    <row r="76" spans="1:75" x14ac:dyDescent="0.25">
      <c r="A76" t="s">
        <v>72</v>
      </c>
      <c r="B76" s="296">
        <v>1</v>
      </c>
      <c r="C76" s="296">
        <v>2</v>
      </c>
      <c r="D76" s="296">
        <v>2</v>
      </c>
      <c r="E76" s="296">
        <v>3</v>
      </c>
      <c r="F76" s="296">
        <v>4</v>
      </c>
      <c r="G76" s="296">
        <v>4</v>
      </c>
      <c r="H76" s="296">
        <v>1</v>
      </c>
      <c r="I76" s="296">
        <v>1</v>
      </c>
      <c r="J76" s="296">
        <v>1</v>
      </c>
      <c r="K76" s="296" t="s">
        <v>18</v>
      </c>
      <c r="L76" s="296" t="s">
        <v>18</v>
      </c>
      <c r="M76" s="296">
        <v>2</v>
      </c>
      <c r="N76" s="296">
        <v>5</v>
      </c>
      <c r="O76" s="296">
        <v>4</v>
      </c>
      <c r="P76" s="296">
        <v>4</v>
      </c>
      <c r="Q76" s="296">
        <v>2</v>
      </c>
      <c r="R76" s="296">
        <v>2</v>
      </c>
      <c r="S76" s="296">
        <v>2</v>
      </c>
      <c r="T76" s="296">
        <v>1</v>
      </c>
      <c r="U76" s="296">
        <v>3</v>
      </c>
      <c r="V76" s="296">
        <v>3</v>
      </c>
      <c r="W76" s="296">
        <v>1</v>
      </c>
      <c r="X76" s="296">
        <v>1</v>
      </c>
      <c r="Y76" s="296">
        <v>1</v>
      </c>
      <c r="Z76" s="296" t="s">
        <v>18</v>
      </c>
      <c r="AA76" s="296">
        <v>1</v>
      </c>
      <c r="AB76" s="296">
        <v>1</v>
      </c>
      <c r="AC76" s="296">
        <v>2</v>
      </c>
      <c r="AD76" s="296">
        <v>2</v>
      </c>
      <c r="AE76" s="296">
        <v>2</v>
      </c>
      <c r="AF76" s="296">
        <v>3</v>
      </c>
      <c r="AG76" s="296" t="s">
        <v>18</v>
      </c>
      <c r="AH76" s="296">
        <v>2</v>
      </c>
      <c r="AI76" s="296">
        <v>1</v>
      </c>
      <c r="AJ76" s="296">
        <v>6</v>
      </c>
      <c r="AK76" s="296">
        <v>3</v>
      </c>
      <c r="AL76" s="296">
        <v>2</v>
      </c>
      <c r="AM76" s="296">
        <v>1</v>
      </c>
      <c r="AN76" s="296" t="s">
        <v>18</v>
      </c>
      <c r="AO76" s="296">
        <v>3</v>
      </c>
      <c r="AP76" s="296">
        <v>7</v>
      </c>
      <c r="AQ76" s="296">
        <v>5</v>
      </c>
      <c r="AR76" s="296">
        <v>1</v>
      </c>
      <c r="AS76" s="296">
        <v>3</v>
      </c>
      <c r="AT76" s="296">
        <v>1</v>
      </c>
      <c r="AU76" s="296">
        <v>2</v>
      </c>
      <c r="AV76" s="296">
        <v>3</v>
      </c>
      <c r="AW76" s="296" t="s">
        <v>18</v>
      </c>
      <c r="AX76" s="296" t="s">
        <v>18</v>
      </c>
      <c r="AY76" s="296" t="s">
        <v>18</v>
      </c>
      <c r="AZ76" s="296">
        <v>2</v>
      </c>
      <c r="BA76" s="296">
        <v>2</v>
      </c>
      <c r="BB76" s="296">
        <v>1</v>
      </c>
      <c r="BC76" s="296" t="s">
        <v>18</v>
      </c>
      <c r="BD76" s="296">
        <v>1</v>
      </c>
      <c r="BE76" s="296">
        <v>2</v>
      </c>
      <c r="BF76" s="296">
        <v>2</v>
      </c>
      <c r="BG76" s="296">
        <v>1</v>
      </c>
      <c r="BH76" s="296" t="s">
        <v>18</v>
      </c>
      <c r="BI76" s="296" t="s">
        <v>18</v>
      </c>
      <c r="BJ76" s="296">
        <v>2</v>
      </c>
      <c r="BK76" s="296">
        <v>5</v>
      </c>
      <c r="BL76" s="296">
        <v>3</v>
      </c>
      <c r="BM76" s="296">
        <v>3</v>
      </c>
      <c r="BN76" s="296">
        <v>2</v>
      </c>
      <c r="BO76" s="296">
        <v>3</v>
      </c>
      <c r="BP76" s="296">
        <v>1</v>
      </c>
      <c r="BQ76" s="296" t="s">
        <v>18</v>
      </c>
      <c r="BR76" s="296" t="s">
        <v>18</v>
      </c>
      <c r="BS76" s="296" t="s">
        <v>18</v>
      </c>
      <c r="BT76" s="296">
        <v>4</v>
      </c>
      <c r="BU76" s="296" t="s">
        <v>18</v>
      </c>
      <c r="BV76" s="296" t="s">
        <v>18</v>
      </c>
      <c r="BW76" s="296" t="s">
        <v>18</v>
      </c>
    </row>
    <row r="77" spans="1:75" x14ac:dyDescent="0.25">
      <c r="A77" t="s">
        <v>73</v>
      </c>
      <c r="B77" s="296" t="s">
        <v>18</v>
      </c>
      <c r="C77" s="296" t="s">
        <v>18</v>
      </c>
      <c r="D77" s="296" t="s">
        <v>18</v>
      </c>
      <c r="E77" s="296" t="s">
        <v>18</v>
      </c>
      <c r="F77" s="296" t="s">
        <v>18</v>
      </c>
      <c r="G77" s="296" t="s">
        <v>18</v>
      </c>
      <c r="H77" s="296" t="s">
        <v>18</v>
      </c>
      <c r="I77" s="296" t="s">
        <v>18</v>
      </c>
      <c r="J77" s="296" t="s">
        <v>18</v>
      </c>
      <c r="K77" s="296">
        <v>1</v>
      </c>
      <c r="L77" s="296">
        <v>1</v>
      </c>
      <c r="M77" s="296">
        <v>1</v>
      </c>
      <c r="N77" s="296" t="s">
        <v>18</v>
      </c>
      <c r="O77" s="296">
        <v>1</v>
      </c>
      <c r="P77" s="296">
        <v>1</v>
      </c>
      <c r="Q77" s="296">
        <v>1</v>
      </c>
      <c r="R77" s="296">
        <v>1</v>
      </c>
      <c r="S77" s="296">
        <v>1</v>
      </c>
      <c r="T77" s="296">
        <v>1</v>
      </c>
      <c r="U77" s="296">
        <v>1</v>
      </c>
      <c r="V77" s="296">
        <v>1</v>
      </c>
      <c r="W77" s="296" t="s">
        <v>18</v>
      </c>
      <c r="X77" s="296" t="s">
        <v>18</v>
      </c>
      <c r="Y77" s="296" t="s">
        <v>18</v>
      </c>
      <c r="Z77" s="296" t="s">
        <v>18</v>
      </c>
      <c r="AA77" s="296" t="s">
        <v>18</v>
      </c>
      <c r="AB77" s="296" t="s">
        <v>18</v>
      </c>
      <c r="AC77" s="296">
        <v>2</v>
      </c>
      <c r="AD77" s="296">
        <v>2</v>
      </c>
      <c r="AE77" s="296">
        <v>3</v>
      </c>
      <c r="AF77" s="296">
        <v>3</v>
      </c>
      <c r="AG77" s="296">
        <v>3</v>
      </c>
      <c r="AH77" s="296">
        <v>3</v>
      </c>
      <c r="AI77" s="296">
        <v>2</v>
      </c>
      <c r="AJ77" s="296">
        <v>2</v>
      </c>
      <c r="AK77" s="296">
        <v>1</v>
      </c>
      <c r="AL77" s="296">
        <v>1</v>
      </c>
      <c r="AM77" s="296" t="s">
        <v>18</v>
      </c>
      <c r="AN77" s="296" t="s">
        <v>18</v>
      </c>
      <c r="AO77" s="296">
        <v>1</v>
      </c>
      <c r="AP77" s="296">
        <v>1</v>
      </c>
      <c r="AQ77" s="296">
        <v>1</v>
      </c>
      <c r="AR77" s="296">
        <v>1</v>
      </c>
      <c r="AS77" s="296" t="s">
        <v>18</v>
      </c>
      <c r="AT77" s="296">
        <v>1</v>
      </c>
      <c r="AU77" s="296">
        <v>1</v>
      </c>
      <c r="AV77" s="296">
        <v>1</v>
      </c>
      <c r="AW77" s="296">
        <v>1</v>
      </c>
      <c r="AX77" s="296">
        <v>1</v>
      </c>
      <c r="AY77" s="296">
        <v>1</v>
      </c>
      <c r="AZ77" s="296">
        <v>1</v>
      </c>
      <c r="BA77" s="296" t="s">
        <v>18</v>
      </c>
      <c r="BB77" s="296" t="s">
        <v>18</v>
      </c>
      <c r="BC77" s="296" t="s">
        <v>18</v>
      </c>
      <c r="BD77" s="296" t="s">
        <v>18</v>
      </c>
      <c r="BE77" s="296" t="s">
        <v>18</v>
      </c>
      <c r="BF77" s="296" t="s">
        <v>18</v>
      </c>
      <c r="BG77" s="296" t="s">
        <v>18</v>
      </c>
      <c r="BH77" s="296" t="s">
        <v>18</v>
      </c>
      <c r="BI77" s="296" t="s">
        <v>18</v>
      </c>
      <c r="BJ77" s="296" t="s">
        <v>18</v>
      </c>
      <c r="BK77" s="296" t="s">
        <v>18</v>
      </c>
      <c r="BL77" s="296" t="s">
        <v>18</v>
      </c>
      <c r="BM77" s="296" t="s">
        <v>18</v>
      </c>
      <c r="BN77" s="296" t="s">
        <v>18</v>
      </c>
      <c r="BO77" s="296" t="s">
        <v>18</v>
      </c>
      <c r="BP77" s="296" t="s">
        <v>18</v>
      </c>
      <c r="BQ77" s="296" t="s">
        <v>18</v>
      </c>
      <c r="BR77" s="296" t="s">
        <v>18</v>
      </c>
      <c r="BS77" s="296" t="s">
        <v>18</v>
      </c>
      <c r="BT77" s="296" t="s">
        <v>18</v>
      </c>
      <c r="BU77" s="296" t="s">
        <v>18</v>
      </c>
      <c r="BV77" s="296" t="s">
        <v>18</v>
      </c>
      <c r="BW77" s="296" t="s">
        <v>18</v>
      </c>
    </row>
    <row r="78" spans="1:75" x14ac:dyDescent="0.25">
      <c r="A78" t="s">
        <v>74</v>
      </c>
      <c r="B78" s="296" t="s">
        <v>18</v>
      </c>
      <c r="C78" s="296" t="s">
        <v>18</v>
      </c>
      <c r="D78" s="296" t="s">
        <v>18</v>
      </c>
      <c r="E78" s="296" t="s">
        <v>18</v>
      </c>
      <c r="F78" s="296" t="s">
        <v>18</v>
      </c>
      <c r="G78" s="296" t="s">
        <v>18</v>
      </c>
      <c r="H78" s="296" t="s">
        <v>18</v>
      </c>
      <c r="I78" s="296">
        <v>3</v>
      </c>
      <c r="J78" s="296">
        <v>3</v>
      </c>
      <c r="K78" s="296">
        <v>1</v>
      </c>
      <c r="L78" s="296">
        <v>1</v>
      </c>
      <c r="M78" s="296">
        <v>6</v>
      </c>
      <c r="N78" s="296">
        <v>6</v>
      </c>
      <c r="O78" s="296">
        <v>6</v>
      </c>
      <c r="P78" s="296">
        <v>2</v>
      </c>
      <c r="Q78" s="296">
        <v>3</v>
      </c>
      <c r="R78" s="296">
        <v>7</v>
      </c>
      <c r="S78" s="296">
        <v>8</v>
      </c>
      <c r="T78" s="296">
        <v>8</v>
      </c>
      <c r="U78" s="296">
        <v>2</v>
      </c>
      <c r="V78" s="296">
        <v>1</v>
      </c>
      <c r="W78" s="296">
        <v>1</v>
      </c>
      <c r="X78" s="296" t="s">
        <v>18</v>
      </c>
      <c r="Y78" s="296" t="s">
        <v>18</v>
      </c>
      <c r="Z78" s="296">
        <v>1</v>
      </c>
      <c r="AA78" s="296">
        <v>1</v>
      </c>
      <c r="AB78" s="296">
        <v>2</v>
      </c>
      <c r="AC78" s="296">
        <v>7</v>
      </c>
      <c r="AD78" s="296">
        <v>7</v>
      </c>
      <c r="AE78" s="296">
        <v>7</v>
      </c>
      <c r="AF78" s="296">
        <v>8</v>
      </c>
      <c r="AG78" s="296">
        <v>3</v>
      </c>
      <c r="AH78" s="296">
        <v>1</v>
      </c>
      <c r="AI78" s="296" t="s">
        <v>18</v>
      </c>
      <c r="AJ78" s="296">
        <v>2</v>
      </c>
      <c r="AK78" s="296">
        <v>1</v>
      </c>
      <c r="AL78" s="296">
        <v>1</v>
      </c>
      <c r="AM78" s="296">
        <v>3</v>
      </c>
      <c r="AN78" s="296">
        <v>6</v>
      </c>
      <c r="AO78" s="296">
        <v>7</v>
      </c>
      <c r="AP78" s="296">
        <v>6</v>
      </c>
      <c r="AQ78" s="296">
        <v>6</v>
      </c>
      <c r="AR78" s="296">
        <v>7</v>
      </c>
      <c r="AS78" s="296">
        <v>5</v>
      </c>
      <c r="AT78" s="296">
        <v>3</v>
      </c>
      <c r="AU78" s="296">
        <v>3</v>
      </c>
      <c r="AV78" s="296" t="s">
        <v>18</v>
      </c>
      <c r="AW78" s="296" t="s">
        <v>18</v>
      </c>
      <c r="AX78" s="296">
        <v>1</v>
      </c>
      <c r="AY78" s="296">
        <v>1</v>
      </c>
      <c r="AZ78" s="296">
        <v>1</v>
      </c>
      <c r="BA78" s="296" t="s">
        <v>18</v>
      </c>
      <c r="BB78" s="296" t="s">
        <v>18</v>
      </c>
      <c r="BC78" s="296" t="s">
        <v>18</v>
      </c>
      <c r="BD78" s="296">
        <v>3</v>
      </c>
      <c r="BE78" s="296">
        <v>3</v>
      </c>
      <c r="BF78" s="296">
        <v>3</v>
      </c>
      <c r="BG78" s="296">
        <v>3</v>
      </c>
      <c r="BH78" s="296" t="s">
        <v>18</v>
      </c>
      <c r="BI78" s="296" t="s">
        <v>18</v>
      </c>
      <c r="BJ78" s="296" t="s">
        <v>18</v>
      </c>
      <c r="BK78" s="296">
        <v>1</v>
      </c>
      <c r="BL78" s="296" t="s">
        <v>18</v>
      </c>
      <c r="BM78" s="296">
        <v>1</v>
      </c>
      <c r="BN78" s="296">
        <v>2</v>
      </c>
      <c r="BO78" s="296" t="s">
        <v>18</v>
      </c>
      <c r="BP78" s="296">
        <v>2</v>
      </c>
      <c r="BQ78" s="296">
        <v>2</v>
      </c>
      <c r="BR78" s="296" t="s">
        <v>18</v>
      </c>
      <c r="BS78" s="296" t="s">
        <v>18</v>
      </c>
      <c r="BT78" s="296">
        <v>1</v>
      </c>
      <c r="BU78" s="296" t="s">
        <v>18</v>
      </c>
      <c r="BV78" s="296" t="s">
        <v>18</v>
      </c>
      <c r="BW78" s="296" t="s">
        <v>18</v>
      </c>
    </row>
    <row r="79" spans="1:75" x14ac:dyDescent="0.25">
      <c r="A79" t="s">
        <v>182</v>
      </c>
      <c r="B79" s="296" t="s">
        <v>18</v>
      </c>
      <c r="C79" s="296" t="s">
        <v>18</v>
      </c>
      <c r="D79" s="296" t="s">
        <v>18</v>
      </c>
      <c r="E79" s="296" t="s">
        <v>18</v>
      </c>
      <c r="F79" s="296" t="s">
        <v>18</v>
      </c>
      <c r="G79" s="296" t="s">
        <v>18</v>
      </c>
      <c r="H79" s="296" t="s">
        <v>18</v>
      </c>
      <c r="I79" s="296" t="s">
        <v>18</v>
      </c>
      <c r="J79" s="296" t="s">
        <v>18</v>
      </c>
      <c r="K79" s="296" t="s">
        <v>18</v>
      </c>
      <c r="L79" s="296" t="s">
        <v>18</v>
      </c>
      <c r="M79" s="296" t="s">
        <v>18</v>
      </c>
      <c r="N79" s="296" t="s">
        <v>18</v>
      </c>
      <c r="O79" s="296" t="s">
        <v>18</v>
      </c>
      <c r="P79" s="296" t="s">
        <v>18</v>
      </c>
      <c r="Q79" s="296" t="s">
        <v>18</v>
      </c>
      <c r="R79" s="296" t="s">
        <v>18</v>
      </c>
      <c r="S79" s="296" t="s">
        <v>18</v>
      </c>
      <c r="T79" s="296" t="s">
        <v>18</v>
      </c>
      <c r="U79" s="296" t="s">
        <v>18</v>
      </c>
      <c r="V79" s="296" t="s">
        <v>18</v>
      </c>
      <c r="W79" s="296" t="s">
        <v>18</v>
      </c>
      <c r="X79" s="296" t="s">
        <v>18</v>
      </c>
      <c r="Y79" s="296" t="s">
        <v>18</v>
      </c>
      <c r="Z79" s="296" t="s">
        <v>18</v>
      </c>
      <c r="AA79" s="296" t="s">
        <v>18</v>
      </c>
      <c r="AB79" s="296" t="s">
        <v>18</v>
      </c>
      <c r="AC79" s="296" t="s">
        <v>18</v>
      </c>
      <c r="AD79" s="296" t="s">
        <v>18</v>
      </c>
      <c r="AE79" s="296" t="s">
        <v>18</v>
      </c>
      <c r="AF79" s="296" t="s">
        <v>18</v>
      </c>
      <c r="AG79" s="296" t="s">
        <v>18</v>
      </c>
      <c r="AH79" s="296" t="s">
        <v>18</v>
      </c>
      <c r="AI79" s="296" t="s">
        <v>18</v>
      </c>
      <c r="AJ79" s="296" t="s">
        <v>18</v>
      </c>
      <c r="AK79" s="296" t="s">
        <v>18</v>
      </c>
      <c r="AL79" s="296" t="s">
        <v>18</v>
      </c>
      <c r="AM79" s="296" t="s">
        <v>18</v>
      </c>
      <c r="AN79" s="296" t="s">
        <v>18</v>
      </c>
      <c r="AO79" s="296" t="s">
        <v>18</v>
      </c>
      <c r="AP79" s="296" t="s">
        <v>18</v>
      </c>
      <c r="AQ79" s="296" t="s">
        <v>18</v>
      </c>
      <c r="AR79" s="296" t="s">
        <v>18</v>
      </c>
      <c r="AS79" s="296" t="s">
        <v>18</v>
      </c>
      <c r="AT79" s="296" t="s">
        <v>18</v>
      </c>
      <c r="AU79" s="296" t="s">
        <v>18</v>
      </c>
      <c r="AV79" s="296" t="s">
        <v>18</v>
      </c>
      <c r="AW79" s="296" t="s">
        <v>18</v>
      </c>
      <c r="AX79" s="296" t="s">
        <v>18</v>
      </c>
      <c r="AY79" s="296" t="s">
        <v>18</v>
      </c>
      <c r="AZ79" s="296" t="s">
        <v>18</v>
      </c>
      <c r="BA79" s="296" t="s">
        <v>18</v>
      </c>
      <c r="BB79" s="296" t="s">
        <v>18</v>
      </c>
      <c r="BC79" s="296" t="s">
        <v>18</v>
      </c>
      <c r="BD79" s="296" t="s">
        <v>18</v>
      </c>
      <c r="BE79" s="296" t="s">
        <v>18</v>
      </c>
      <c r="BF79" s="296" t="s">
        <v>18</v>
      </c>
      <c r="BG79" s="296" t="s">
        <v>18</v>
      </c>
      <c r="BH79" s="296" t="s">
        <v>18</v>
      </c>
      <c r="BI79" s="296" t="s">
        <v>18</v>
      </c>
      <c r="BJ79" s="296" t="s">
        <v>18</v>
      </c>
      <c r="BK79" s="296" t="s">
        <v>18</v>
      </c>
      <c r="BL79" s="296" t="s">
        <v>18</v>
      </c>
      <c r="BM79" s="296" t="s">
        <v>18</v>
      </c>
      <c r="BN79" s="296" t="s">
        <v>18</v>
      </c>
      <c r="BO79" s="296" t="s">
        <v>18</v>
      </c>
      <c r="BP79" s="296" t="s">
        <v>18</v>
      </c>
      <c r="BQ79" s="296" t="s">
        <v>18</v>
      </c>
      <c r="BR79" s="296" t="s">
        <v>18</v>
      </c>
      <c r="BS79" s="296" t="s">
        <v>18</v>
      </c>
      <c r="BT79" s="296" t="s">
        <v>18</v>
      </c>
      <c r="BU79" s="296" t="s">
        <v>18</v>
      </c>
      <c r="BV79" s="296" t="s">
        <v>18</v>
      </c>
      <c r="BW79" s="296" t="s">
        <v>18</v>
      </c>
    </row>
    <row r="81" spans="1:1" x14ac:dyDescent="0.25">
      <c r="A81" t="s">
        <v>2004</v>
      </c>
    </row>
    <row r="83" spans="1:1" x14ac:dyDescent="0.25">
      <c r="A83" t="s">
        <v>2012</v>
      </c>
    </row>
    <row r="103" spans="1:1" x14ac:dyDescent="0.25">
      <c r="A103" t="s">
        <v>1433</v>
      </c>
    </row>
    <row r="105" spans="1:1" x14ac:dyDescent="0.25">
      <c r="A105" s="636">
        <v>42610.59065972222</v>
      </c>
    </row>
  </sheetData>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9"/>
  <dimension ref="A1:BZ105"/>
  <sheetViews>
    <sheetView topLeftCell="AX1"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IF(ISBLANK(A15),"N.A",IF(ISNUMBER(A15),A15,IF(RIGHT(UPPER(TRIM(A15)),6)="MONTHS",UPPER(TRIM(A15)),DATEVALUE(LEFT(A15,FIND("-",A15)-1)))))</f>
        <v>N.A</v>
      </c>
      <c r="B1">
        <f t="shared" ref="B1:BM1" si="0">IF(ISBLANK(B15),"N.A",IF(ISNUMBER(B15),B15,IF(RIGHT(UPPER(TRIM(B15)),6)="MONTHS",UPPER(TRIM(B15)),DATEVALUE(LEFT(B15,FIND("-",B15)-1)))))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IF(ISBLANK(BN15),"N.A",IF(ISNUMBER(BN15),BN15,IF(RIGHT(UPPER(TRIM(BN15)),6)="MONTHS",UPPER(TRIM(BN15)),DATEVALUE(LEFT(BN15,FIND("-",BN15)-1)))))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IF(ISBLANK(A15),"N.A.",IF(ISNUMBER(A15),A15,IF(RIGHT(UPPER(TRIM(A15)),6)="MONTHS",UPPER(TRIM(A15)),DATEVALUE(A3&amp;"/"&amp;IF(OR(A3=4,A3=6,A3=9,A3=11),30,IF(A3=2,28,31))&amp;"/"&amp;YEAR(RIGHT(A15,LEN(A15)-FIND("-",A15)))))))</f>
        <v>N.A.</v>
      </c>
      <c r="B2">
        <f t="shared" ref="B2:BM2" si="2">IF(ISBLANK(B15),"N.A.",IF(ISNUMBER(B15),B15,IF(RIGHT(UPPER(TRIM(B15)),6)="MONTHS",UPPER(TRIM(B15)),DATEVALUE(B3&amp;"/"&amp;IF(OR(B3=4,B3=6,B3=9,B3=11),30,IF(B3=2,28,31))&amp;"/"&amp;YEAR(RIGHT(B15,LEN(B15)-FIND("-",B15)))))))</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IF(ISBLANK(BN15),"N.A.",IF(ISNUMBER(BN15),BN15,IF(RIGHT(UPPER(TRIM(BN15)),6)="MONTHS",UPPER(TRIM(BN15)),DATEVALUE(BN3&amp;"/"&amp;IF(OR(BN3=4,BN3=6,BN3=9,BN3=11),30,IF(BN3=2,28,31))&amp;"/"&amp;YEAR(RIGHT(BN15,LEN(BN15)-FIND("-",BN15)))))))</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IF(OR(ISBLANK(A15),ISNUMBER(A15),RIGHT(UPPER(TRIM(A15)),6)="MONTHS"),"N.A.",MONTH(RIGHT(A15,LEN(A15)-FIND("-",A15))))</f>
        <v>N.A.</v>
      </c>
      <c r="B3" t="str">
        <f t="shared" ref="B3:BM3" si="4">IF(OR(ISBLANK(B15),ISNUMBER(B15),RIGHT(UPPER(TRIM(B15)),6)="MONTHS"),"N.A.",MONTH(RIGHT(B15,LEN(B15)-FIND("-",B15))))</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IF(OR(ISBLANK(BN15),ISNUMBER(BN15),RIGHT(UPPER(TRIM(BN15)),6)="MONTHS"),"N.A.",MONTH(RIGHT(BN15,LEN(BN15)-FIND("-",BN15))))</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1910</v>
      </c>
    </row>
    <row r="14" spans="1:75" x14ac:dyDescent="0.25">
      <c r="B14" s="296" t="s">
        <v>1797</v>
      </c>
    </row>
    <row r="15" spans="1:75" x14ac:dyDescent="0.25">
      <c r="B15" s="296">
        <v>35796</v>
      </c>
      <c r="C15" s="296">
        <v>35886</v>
      </c>
      <c r="D15" s="296">
        <v>35977</v>
      </c>
      <c r="E15" s="296">
        <v>36069</v>
      </c>
      <c r="F15" s="296">
        <v>36161</v>
      </c>
      <c r="G15" s="296">
        <v>36251</v>
      </c>
      <c r="H15" s="296">
        <v>36342</v>
      </c>
      <c r="I15" s="296">
        <v>36434</v>
      </c>
      <c r="J15" s="296">
        <v>36526</v>
      </c>
      <c r="K15" s="296">
        <v>36617</v>
      </c>
      <c r="L15" s="296">
        <v>36708</v>
      </c>
      <c r="M15" s="296">
        <v>36800</v>
      </c>
      <c r="N15" s="296">
        <v>36892</v>
      </c>
      <c r="O15" s="296">
        <v>36982</v>
      </c>
      <c r="P15" s="296">
        <v>37073</v>
      </c>
      <c r="Q15" s="296">
        <v>37165</v>
      </c>
      <c r="R15" s="296">
        <v>37257</v>
      </c>
      <c r="S15" s="296">
        <v>37347</v>
      </c>
      <c r="T15" s="296">
        <v>37438</v>
      </c>
      <c r="U15" s="296">
        <v>37530</v>
      </c>
      <c r="V15" s="296">
        <v>37622</v>
      </c>
      <c r="W15" s="296">
        <v>37712</v>
      </c>
      <c r="X15" s="296">
        <v>37803</v>
      </c>
      <c r="Y15" s="296">
        <v>37895</v>
      </c>
      <c r="Z15" s="296">
        <v>37987</v>
      </c>
      <c r="AA15" s="296">
        <v>38078</v>
      </c>
      <c r="AB15" s="296">
        <v>38169</v>
      </c>
      <c r="AC15" s="296">
        <v>38261</v>
      </c>
      <c r="AD15" s="296">
        <v>38353</v>
      </c>
      <c r="AE15" s="296">
        <v>38443</v>
      </c>
      <c r="AF15" s="296">
        <v>38534</v>
      </c>
      <c r="AG15" s="296">
        <v>38626</v>
      </c>
      <c r="AH15" s="296">
        <v>38718</v>
      </c>
      <c r="AI15" s="296">
        <v>38808</v>
      </c>
      <c r="AJ15" s="296">
        <v>38899</v>
      </c>
      <c r="AK15" s="296">
        <v>38991</v>
      </c>
      <c r="AL15" s="296">
        <v>39083</v>
      </c>
      <c r="AM15" s="296">
        <v>39173</v>
      </c>
      <c r="AN15" s="296">
        <v>39264</v>
      </c>
      <c r="AO15" s="296">
        <v>39356</v>
      </c>
      <c r="AP15" s="296">
        <v>39448</v>
      </c>
      <c r="AQ15" s="296">
        <v>39539</v>
      </c>
      <c r="AR15" s="296">
        <v>39630</v>
      </c>
      <c r="AS15" s="296">
        <v>39722</v>
      </c>
      <c r="AT15" s="296">
        <v>39814</v>
      </c>
      <c r="AU15" s="296">
        <v>39904</v>
      </c>
      <c r="AV15" s="296">
        <v>39995</v>
      </c>
      <c r="AW15" s="296">
        <v>40087</v>
      </c>
      <c r="AX15" s="296">
        <v>40179</v>
      </c>
      <c r="AY15" s="296">
        <v>40269</v>
      </c>
      <c r="AZ15" s="296">
        <v>40360</v>
      </c>
      <c r="BA15" s="296">
        <v>40452</v>
      </c>
      <c r="BB15" s="296">
        <v>40544</v>
      </c>
      <c r="BC15" s="296">
        <v>40634</v>
      </c>
      <c r="BD15" s="296">
        <v>40725</v>
      </c>
      <c r="BE15" s="296">
        <v>40817</v>
      </c>
      <c r="BF15" s="296">
        <v>40909</v>
      </c>
      <c r="BG15" s="296">
        <v>41000</v>
      </c>
      <c r="BH15" s="296">
        <v>41091</v>
      </c>
      <c r="BI15" s="296">
        <v>41183</v>
      </c>
      <c r="BJ15" s="296">
        <v>41275</v>
      </c>
      <c r="BK15" s="296">
        <v>41365</v>
      </c>
      <c r="BL15" s="296">
        <v>41456</v>
      </c>
      <c r="BM15" s="296">
        <v>41548</v>
      </c>
      <c r="BN15" s="296">
        <v>41640</v>
      </c>
      <c r="BO15" s="296">
        <v>41730</v>
      </c>
      <c r="BP15" s="296">
        <v>41821</v>
      </c>
      <c r="BQ15" s="296">
        <v>41913</v>
      </c>
      <c r="BR15" s="296">
        <v>42005</v>
      </c>
      <c r="BS15" s="296">
        <v>42095</v>
      </c>
      <c r="BT15" s="296">
        <v>42186</v>
      </c>
      <c r="BU15" s="296">
        <v>42278</v>
      </c>
      <c r="BV15" s="640">
        <v>42370</v>
      </c>
      <c r="BW15" s="640">
        <v>42461</v>
      </c>
    </row>
    <row r="16" spans="1:75" x14ac:dyDescent="0.25">
      <c r="B16" s="296" t="s">
        <v>1798</v>
      </c>
      <c r="C16" s="296" t="s">
        <v>1798</v>
      </c>
      <c r="D16" s="296" t="s">
        <v>1798</v>
      </c>
      <c r="E16" s="296" t="s">
        <v>1798</v>
      </c>
      <c r="F16" s="296" t="s">
        <v>1798</v>
      </c>
      <c r="G16" s="296" t="s">
        <v>1798</v>
      </c>
      <c r="H16" s="296" t="s">
        <v>1798</v>
      </c>
      <c r="I16" s="296" t="s">
        <v>1798</v>
      </c>
      <c r="J16" s="296" t="s">
        <v>1798</v>
      </c>
      <c r="K16" s="296" t="s">
        <v>1798</v>
      </c>
      <c r="L16" s="296" t="s">
        <v>1798</v>
      </c>
      <c r="M16" s="296" t="s">
        <v>1798</v>
      </c>
      <c r="N16" s="296" t="s">
        <v>1798</v>
      </c>
      <c r="O16" s="296" t="s">
        <v>1798</v>
      </c>
      <c r="P16" s="296" t="s">
        <v>1798</v>
      </c>
      <c r="Q16" s="296" t="s">
        <v>1798</v>
      </c>
      <c r="R16" s="296" t="s">
        <v>1798</v>
      </c>
      <c r="S16" s="296" t="s">
        <v>1798</v>
      </c>
      <c r="T16" s="296" t="s">
        <v>1798</v>
      </c>
      <c r="U16" s="296" t="s">
        <v>1798</v>
      </c>
      <c r="V16" s="296" t="s">
        <v>1798</v>
      </c>
      <c r="W16" s="296" t="s">
        <v>1798</v>
      </c>
      <c r="X16" s="296" t="s">
        <v>1798</v>
      </c>
      <c r="Y16" s="296" t="s">
        <v>1798</v>
      </c>
      <c r="Z16" s="296" t="s">
        <v>1798</v>
      </c>
      <c r="AA16" s="296" t="s">
        <v>1798</v>
      </c>
      <c r="AB16" s="296" t="s">
        <v>1798</v>
      </c>
      <c r="AC16" s="296" t="s">
        <v>1798</v>
      </c>
      <c r="AD16" s="296" t="s">
        <v>1798</v>
      </c>
      <c r="AE16" s="296" t="s">
        <v>1798</v>
      </c>
      <c r="AF16" s="296" t="s">
        <v>1798</v>
      </c>
      <c r="AG16" s="296" t="s">
        <v>1798</v>
      </c>
      <c r="AH16" s="296" t="s">
        <v>1798</v>
      </c>
      <c r="AI16" s="296" t="s">
        <v>1798</v>
      </c>
      <c r="AJ16" s="296" t="s">
        <v>1798</v>
      </c>
      <c r="AK16" s="296" t="s">
        <v>1798</v>
      </c>
      <c r="AL16" s="296" t="s">
        <v>1798</v>
      </c>
      <c r="AM16" s="296" t="s">
        <v>1798</v>
      </c>
      <c r="AN16" s="296" t="s">
        <v>1798</v>
      </c>
      <c r="AO16" s="296" t="s">
        <v>1798</v>
      </c>
      <c r="AP16" s="296" t="s">
        <v>1798</v>
      </c>
      <c r="AQ16" s="296" t="s">
        <v>1798</v>
      </c>
      <c r="AR16" s="296" t="s">
        <v>1798</v>
      </c>
      <c r="AS16" s="296" t="s">
        <v>1798</v>
      </c>
      <c r="AT16" s="296" t="s">
        <v>1798</v>
      </c>
      <c r="AU16" s="296" t="s">
        <v>1798</v>
      </c>
      <c r="AV16" s="296" t="s">
        <v>1798</v>
      </c>
      <c r="AW16" s="296" t="s">
        <v>1798</v>
      </c>
      <c r="AX16" s="296" t="s">
        <v>1798</v>
      </c>
      <c r="AY16" s="296" t="s">
        <v>1798</v>
      </c>
      <c r="AZ16" s="296" t="s">
        <v>1798</v>
      </c>
      <c r="BA16" s="296" t="s">
        <v>1798</v>
      </c>
      <c r="BB16" s="296" t="s">
        <v>1798</v>
      </c>
      <c r="BC16" s="296" t="s">
        <v>1798</v>
      </c>
      <c r="BD16" s="296" t="s">
        <v>1798</v>
      </c>
      <c r="BE16" s="296" t="s">
        <v>1798</v>
      </c>
      <c r="BF16" s="296" t="s">
        <v>1798</v>
      </c>
      <c r="BG16" s="296" t="s">
        <v>1798</v>
      </c>
      <c r="BH16" s="296" t="s">
        <v>1798</v>
      </c>
      <c r="BI16" s="296" t="s">
        <v>1798</v>
      </c>
      <c r="BJ16" s="296" t="s">
        <v>1798</v>
      </c>
      <c r="BK16" s="296" t="s">
        <v>1798</v>
      </c>
      <c r="BL16" s="296" t="s">
        <v>1798</v>
      </c>
      <c r="BM16" s="296" t="s">
        <v>1798</v>
      </c>
      <c r="BN16" s="296" t="s">
        <v>1798</v>
      </c>
      <c r="BO16" s="296" t="s">
        <v>1798</v>
      </c>
      <c r="BP16" s="296" t="s">
        <v>1798</v>
      </c>
      <c r="BQ16" s="296" t="s">
        <v>1798</v>
      </c>
      <c r="BR16" s="296" t="s">
        <v>1798</v>
      </c>
      <c r="BS16" s="296" t="s">
        <v>1798</v>
      </c>
      <c r="BT16" s="296" t="s">
        <v>1798</v>
      </c>
      <c r="BU16" s="296" t="s">
        <v>1798</v>
      </c>
      <c r="BV16" s="296" t="s">
        <v>1798</v>
      </c>
      <c r="BW16" s="296" t="s">
        <v>1798</v>
      </c>
    </row>
    <row r="17" spans="1:75" x14ac:dyDescent="0.25">
      <c r="A17" t="s">
        <v>484</v>
      </c>
    </row>
    <row r="18" spans="1:75" x14ac:dyDescent="0.25">
      <c r="A18" t="s">
        <v>485</v>
      </c>
      <c r="B18" s="296">
        <v>8509</v>
      </c>
      <c r="C18" s="296">
        <v>8770</v>
      </c>
      <c r="D18" s="296">
        <v>8522</v>
      </c>
      <c r="E18" s="296">
        <v>8401</v>
      </c>
      <c r="F18" s="296">
        <v>8223</v>
      </c>
      <c r="G18" s="296">
        <v>8197</v>
      </c>
      <c r="H18" s="296">
        <v>8126</v>
      </c>
      <c r="I18" s="296">
        <v>8240</v>
      </c>
      <c r="J18" s="296">
        <v>8275</v>
      </c>
      <c r="K18" s="296">
        <v>8454</v>
      </c>
      <c r="L18" s="296">
        <v>8468</v>
      </c>
      <c r="M18" s="296">
        <v>8536</v>
      </c>
      <c r="N18" s="296">
        <v>8586</v>
      </c>
      <c r="O18" s="296">
        <v>8761</v>
      </c>
      <c r="P18" s="296">
        <v>8705</v>
      </c>
      <c r="Q18" s="296">
        <v>8886</v>
      </c>
      <c r="R18" s="296">
        <v>8864</v>
      </c>
      <c r="S18" s="296">
        <v>8992</v>
      </c>
      <c r="T18" s="296">
        <v>8871</v>
      </c>
      <c r="U18" s="296">
        <v>8917</v>
      </c>
      <c r="V18" s="296">
        <v>9013</v>
      </c>
      <c r="W18" s="296">
        <v>9164</v>
      </c>
      <c r="X18" s="296">
        <v>9157</v>
      </c>
      <c r="Y18" s="296">
        <v>9087</v>
      </c>
      <c r="Z18" s="296">
        <v>9106</v>
      </c>
      <c r="AA18" s="296">
        <v>9203</v>
      </c>
      <c r="AB18" s="296">
        <v>9182</v>
      </c>
      <c r="AC18" s="296">
        <v>9176</v>
      </c>
      <c r="AD18" s="296">
        <v>9154</v>
      </c>
      <c r="AE18" s="296">
        <v>9302</v>
      </c>
      <c r="AF18" s="296">
        <v>9163</v>
      </c>
      <c r="AG18" s="296">
        <v>9095</v>
      </c>
      <c r="AH18" s="296">
        <v>9016</v>
      </c>
      <c r="AI18" s="296">
        <v>9042</v>
      </c>
      <c r="AJ18" s="296">
        <v>8794</v>
      </c>
      <c r="AK18" s="296">
        <v>8762</v>
      </c>
      <c r="AL18" s="296">
        <v>8692</v>
      </c>
      <c r="AM18" s="296">
        <v>8619</v>
      </c>
      <c r="AN18" s="296">
        <v>8301</v>
      </c>
      <c r="AO18" s="296">
        <v>8034</v>
      </c>
      <c r="AP18" s="296">
        <v>7862</v>
      </c>
      <c r="AQ18" s="296">
        <v>7837</v>
      </c>
      <c r="AR18" s="296">
        <v>7556</v>
      </c>
      <c r="AS18" s="296">
        <v>7437</v>
      </c>
      <c r="AT18" s="296">
        <v>7398</v>
      </c>
      <c r="AU18" s="296">
        <v>7373</v>
      </c>
      <c r="AV18" s="296">
        <v>7131</v>
      </c>
      <c r="AW18" s="296">
        <v>7025</v>
      </c>
      <c r="AX18" s="296">
        <v>6980</v>
      </c>
      <c r="AY18" s="296">
        <v>6882</v>
      </c>
      <c r="AZ18" s="296">
        <v>6666</v>
      </c>
      <c r="BA18" s="296">
        <v>6579</v>
      </c>
      <c r="BB18" s="296">
        <v>6603</v>
      </c>
      <c r="BC18" s="296">
        <v>6603</v>
      </c>
      <c r="BD18" s="296">
        <v>6393</v>
      </c>
      <c r="BE18" s="296">
        <v>6345</v>
      </c>
      <c r="BF18" s="296">
        <v>6290</v>
      </c>
      <c r="BG18" s="296">
        <v>6374</v>
      </c>
      <c r="BH18" s="296">
        <v>6307</v>
      </c>
      <c r="BI18" s="296">
        <v>6381</v>
      </c>
      <c r="BJ18" s="296">
        <v>6400</v>
      </c>
      <c r="BK18" s="296">
        <v>6425</v>
      </c>
      <c r="BL18" s="296">
        <v>6430</v>
      </c>
      <c r="BM18" s="296">
        <v>6456</v>
      </c>
      <c r="BN18" s="296">
        <v>6474</v>
      </c>
      <c r="BO18" s="296">
        <v>6495</v>
      </c>
      <c r="BP18" s="296">
        <v>6420</v>
      </c>
      <c r="BQ18" s="296">
        <v>6379</v>
      </c>
      <c r="BR18" s="296">
        <v>6338</v>
      </c>
      <c r="BS18" s="296">
        <v>6313</v>
      </c>
      <c r="BT18" s="296">
        <v>6211</v>
      </c>
      <c r="BU18" s="296">
        <v>6102</v>
      </c>
      <c r="BV18" s="296">
        <v>5980</v>
      </c>
      <c r="BW18" s="296">
        <v>5906</v>
      </c>
    </row>
    <row r="19" spans="1:75" x14ac:dyDescent="0.25">
      <c r="A19" t="s">
        <v>486</v>
      </c>
      <c r="B19" s="296">
        <v>235</v>
      </c>
      <c r="C19" s="296">
        <v>244</v>
      </c>
      <c r="D19" s="296">
        <v>256</v>
      </c>
      <c r="E19" s="296">
        <v>262</v>
      </c>
      <c r="F19" s="296">
        <v>272</v>
      </c>
      <c r="G19" s="296">
        <v>278</v>
      </c>
      <c r="H19" s="296">
        <v>277</v>
      </c>
      <c r="I19" s="296">
        <v>289</v>
      </c>
      <c r="J19" s="296">
        <v>283</v>
      </c>
      <c r="K19" s="296">
        <v>286</v>
      </c>
      <c r="L19" s="296">
        <v>293</v>
      </c>
      <c r="M19" s="296">
        <v>301</v>
      </c>
      <c r="N19" s="296">
        <v>305</v>
      </c>
      <c r="O19" s="296">
        <v>317</v>
      </c>
      <c r="P19" s="296">
        <v>324</v>
      </c>
      <c r="Q19" s="296">
        <v>325</v>
      </c>
      <c r="R19" s="296">
        <v>342</v>
      </c>
      <c r="S19" s="296">
        <v>355</v>
      </c>
      <c r="T19" s="296">
        <v>359</v>
      </c>
      <c r="U19" s="296">
        <v>367</v>
      </c>
      <c r="V19" s="296">
        <v>365</v>
      </c>
      <c r="W19" s="296">
        <v>377</v>
      </c>
      <c r="X19" s="296">
        <v>378</v>
      </c>
      <c r="Y19" s="296">
        <v>379</v>
      </c>
      <c r="Z19" s="296">
        <v>385</v>
      </c>
      <c r="AA19" s="296">
        <v>381</v>
      </c>
      <c r="AB19" s="296">
        <v>381</v>
      </c>
      <c r="AC19" s="296">
        <v>374</v>
      </c>
      <c r="AD19" s="296">
        <v>376</v>
      </c>
      <c r="AE19" s="296">
        <v>387</v>
      </c>
      <c r="AF19" s="296">
        <v>395</v>
      </c>
      <c r="AG19" s="296">
        <v>394</v>
      </c>
      <c r="AH19" s="296">
        <v>386</v>
      </c>
      <c r="AI19" s="296">
        <v>388</v>
      </c>
      <c r="AJ19" s="296">
        <v>382</v>
      </c>
      <c r="AK19" s="296">
        <v>371</v>
      </c>
      <c r="AL19" s="296">
        <v>365</v>
      </c>
      <c r="AM19" s="296">
        <v>349</v>
      </c>
      <c r="AN19" s="296">
        <v>341</v>
      </c>
      <c r="AO19" s="296">
        <v>327</v>
      </c>
      <c r="AP19" s="296">
        <v>325</v>
      </c>
      <c r="AQ19" s="296">
        <v>320</v>
      </c>
      <c r="AR19" s="296">
        <v>312</v>
      </c>
      <c r="AS19" s="296">
        <v>306</v>
      </c>
      <c r="AT19" s="296">
        <v>294</v>
      </c>
      <c r="AU19" s="296">
        <v>303</v>
      </c>
      <c r="AV19" s="296">
        <v>278</v>
      </c>
      <c r="AW19" s="296">
        <v>278</v>
      </c>
      <c r="AX19" s="296">
        <v>283</v>
      </c>
      <c r="AY19" s="296">
        <v>277</v>
      </c>
      <c r="AZ19" s="296">
        <v>268</v>
      </c>
      <c r="BA19" s="296">
        <v>259</v>
      </c>
      <c r="BB19" s="296">
        <v>254</v>
      </c>
      <c r="BC19" s="296">
        <v>253</v>
      </c>
      <c r="BD19" s="296">
        <v>249</v>
      </c>
      <c r="BE19" s="296">
        <v>253</v>
      </c>
      <c r="BF19" s="296">
        <v>250</v>
      </c>
      <c r="BG19" s="296">
        <v>252</v>
      </c>
      <c r="BH19" s="296">
        <v>251</v>
      </c>
      <c r="BI19" s="296">
        <v>257</v>
      </c>
      <c r="BJ19" s="296">
        <v>255</v>
      </c>
      <c r="BK19" s="296">
        <v>245</v>
      </c>
      <c r="BL19" s="296">
        <v>256</v>
      </c>
      <c r="BM19" s="296">
        <v>253</v>
      </c>
      <c r="BN19" s="296">
        <v>262</v>
      </c>
      <c r="BO19" s="296">
        <v>257</v>
      </c>
      <c r="BP19" s="296">
        <v>248</v>
      </c>
      <c r="BQ19" s="296">
        <v>237</v>
      </c>
      <c r="BR19" s="296">
        <v>229</v>
      </c>
      <c r="BS19" s="296">
        <v>211</v>
      </c>
      <c r="BT19" s="296">
        <v>215</v>
      </c>
      <c r="BU19" s="296">
        <v>203</v>
      </c>
      <c r="BV19" s="296">
        <v>190</v>
      </c>
      <c r="BW19" s="296">
        <v>186</v>
      </c>
    </row>
    <row r="20" spans="1:75" x14ac:dyDescent="0.25">
      <c r="A20" t="s">
        <v>487</v>
      </c>
      <c r="B20" s="296" t="s">
        <v>18</v>
      </c>
      <c r="C20" s="296" t="s">
        <v>18</v>
      </c>
      <c r="D20" s="296" t="s">
        <v>18</v>
      </c>
      <c r="E20" s="296" t="s">
        <v>18</v>
      </c>
      <c r="F20" s="296" t="s">
        <v>18</v>
      </c>
      <c r="G20" s="296" t="s">
        <v>18</v>
      </c>
      <c r="H20" s="296" t="s">
        <v>18</v>
      </c>
      <c r="I20" s="296" t="s">
        <v>18</v>
      </c>
      <c r="J20" s="296" t="s">
        <v>18</v>
      </c>
      <c r="K20" s="296" t="s">
        <v>18</v>
      </c>
      <c r="L20" s="296" t="s">
        <v>18</v>
      </c>
      <c r="M20" s="296" t="s">
        <v>18</v>
      </c>
      <c r="N20" s="296" t="s">
        <v>18</v>
      </c>
      <c r="O20" s="296" t="s">
        <v>18</v>
      </c>
      <c r="P20" s="296" t="s">
        <v>18</v>
      </c>
      <c r="Q20" s="296" t="s">
        <v>18</v>
      </c>
      <c r="R20" s="296" t="s">
        <v>18</v>
      </c>
      <c r="S20" s="296" t="s">
        <v>18</v>
      </c>
      <c r="T20" s="296" t="s">
        <v>18</v>
      </c>
      <c r="U20" s="296" t="s">
        <v>18</v>
      </c>
      <c r="V20" s="296" t="s">
        <v>18</v>
      </c>
      <c r="W20" s="296" t="s">
        <v>18</v>
      </c>
      <c r="X20" s="296" t="s">
        <v>18</v>
      </c>
      <c r="Y20" s="296" t="s">
        <v>18</v>
      </c>
      <c r="Z20" s="296" t="s">
        <v>18</v>
      </c>
      <c r="AA20" s="296" t="s">
        <v>18</v>
      </c>
      <c r="AB20" s="296" t="s">
        <v>18</v>
      </c>
      <c r="AC20" s="296" t="s">
        <v>18</v>
      </c>
      <c r="AD20" s="296" t="s">
        <v>18</v>
      </c>
      <c r="AE20" s="296" t="s">
        <v>18</v>
      </c>
      <c r="AF20" s="296" t="s">
        <v>18</v>
      </c>
      <c r="AG20" s="296" t="s">
        <v>18</v>
      </c>
      <c r="AH20" s="296" t="s">
        <v>18</v>
      </c>
      <c r="AI20" s="296" t="s">
        <v>18</v>
      </c>
      <c r="AJ20" s="296" t="s">
        <v>18</v>
      </c>
      <c r="AK20" s="296" t="s">
        <v>18</v>
      </c>
      <c r="AL20" s="296" t="s">
        <v>18</v>
      </c>
      <c r="AM20" s="296" t="s">
        <v>18</v>
      </c>
      <c r="AN20" s="296" t="s">
        <v>18</v>
      </c>
      <c r="AO20" s="296" t="s">
        <v>18</v>
      </c>
      <c r="AP20" s="296" t="s">
        <v>18</v>
      </c>
      <c r="AQ20" s="296" t="s">
        <v>18</v>
      </c>
      <c r="AR20" s="296" t="s">
        <v>18</v>
      </c>
      <c r="AS20" s="296" t="s">
        <v>18</v>
      </c>
      <c r="AT20" s="296" t="s">
        <v>18</v>
      </c>
      <c r="AU20" s="296" t="s">
        <v>18</v>
      </c>
      <c r="AV20" s="296" t="s">
        <v>18</v>
      </c>
      <c r="AW20" s="296" t="s">
        <v>18</v>
      </c>
      <c r="AX20" s="296" t="s">
        <v>18</v>
      </c>
      <c r="AY20" s="296" t="s">
        <v>18</v>
      </c>
      <c r="AZ20" s="296" t="s">
        <v>18</v>
      </c>
      <c r="BA20" s="296" t="s">
        <v>18</v>
      </c>
      <c r="BB20" s="296" t="s">
        <v>18</v>
      </c>
      <c r="BC20" s="296" t="s">
        <v>18</v>
      </c>
      <c r="BD20" s="296" t="s">
        <v>18</v>
      </c>
      <c r="BE20" s="296" t="s">
        <v>18</v>
      </c>
      <c r="BF20" s="296" t="s">
        <v>18</v>
      </c>
      <c r="BG20" s="296" t="s">
        <v>18</v>
      </c>
      <c r="BH20" s="296" t="s">
        <v>18</v>
      </c>
      <c r="BI20" s="296" t="s">
        <v>18</v>
      </c>
      <c r="BJ20" s="296" t="s">
        <v>18</v>
      </c>
      <c r="BK20" s="296" t="s">
        <v>18</v>
      </c>
      <c r="BL20" s="296" t="s">
        <v>18</v>
      </c>
      <c r="BM20" s="296" t="s">
        <v>18</v>
      </c>
      <c r="BN20" s="296" t="s">
        <v>18</v>
      </c>
      <c r="BO20" s="296" t="s">
        <v>18</v>
      </c>
      <c r="BP20" s="296" t="s">
        <v>18</v>
      </c>
      <c r="BQ20" s="296" t="s">
        <v>18</v>
      </c>
      <c r="BR20" s="296" t="s">
        <v>18</v>
      </c>
      <c r="BS20" s="296" t="s">
        <v>18</v>
      </c>
      <c r="BT20" s="296" t="s">
        <v>18</v>
      </c>
      <c r="BU20" s="296" t="s">
        <v>18</v>
      </c>
      <c r="BV20" s="296" t="s">
        <v>18</v>
      </c>
      <c r="BW20" s="296" t="s">
        <v>18</v>
      </c>
    </row>
    <row r="21" spans="1:75" x14ac:dyDescent="0.25">
      <c r="A21" t="s">
        <v>19</v>
      </c>
      <c r="B21" s="296">
        <v>3</v>
      </c>
      <c r="C21" s="296">
        <v>5</v>
      </c>
      <c r="D21" s="296">
        <v>5</v>
      </c>
      <c r="E21" s="296">
        <v>5</v>
      </c>
      <c r="F21" s="296">
        <v>5</v>
      </c>
      <c r="G21" s="296">
        <v>7</v>
      </c>
      <c r="H21" s="296">
        <v>7</v>
      </c>
      <c r="I21" s="296">
        <v>6</v>
      </c>
      <c r="J21" s="296">
        <v>6</v>
      </c>
      <c r="K21" s="296">
        <v>7</v>
      </c>
      <c r="L21" s="296">
        <v>7</v>
      </c>
      <c r="M21" s="296">
        <v>6</v>
      </c>
      <c r="N21" s="296">
        <v>5</v>
      </c>
      <c r="O21" s="296">
        <v>4</v>
      </c>
      <c r="P21" s="296">
        <v>3</v>
      </c>
      <c r="Q21" s="296">
        <v>2</v>
      </c>
      <c r="R21" s="296">
        <v>1</v>
      </c>
      <c r="S21" s="296">
        <v>1</v>
      </c>
      <c r="T21" s="296">
        <v>2</v>
      </c>
      <c r="U21" s="296">
        <v>2</v>
      </c>
      <c r="V21" s="296">
        <v>2</v>
      </c>
      <c r="W21" s="296">
        <v>2</v>
      </c>
      <c r="X21" s="296">
        <v>2</v>
      </c>
      <c r="Y21" s="296">
        <v>2</v>
      </c>
      <c r="Z21" s="296">
        <v>2</v>
      </c>
      <c r="AA21" s="296">
        <v>6</v>
      </c>
      <c r="AB21" s="296">
        <v>3</v>
      </c>
      <c r="AC21" s="296">
        <v>3</v>
      </c>
      <c r="AD21" s="296">
        <v>3</v>
      </c>
      <c r="AE21" s="296">
        <v>4</v>
      </c>
      <c r="AF21" s="296">
        <v>2</v>
      </c>
      <c r="AG21" s="296">
        <v>2</v>
      </c>
      <c r="AH21" s="296">
        <v>2</v>
      </c>
      <c r="AI21" s="296">
        <v>3</v>
      </c>
      <c r="AJ21" s="296">
        <v>3</v>
      </c>
      <c r="AK21" s="296">
        <v>3</v>
      </c>
      <c r="AL21" s="296">
        <v>3</v>
      </c>
      <c r="AM21" s="296">
        <v>3</v>
      </c>
      <c r="AN21" s="296">
        <v>3</v>
      </c>
      <c r="AO21" s="296">
        <v>4</v>
      </c>
      <c r="AP21" s="296">
        <v>3</v>
      </c>
      <c r="AQ21" s="296">
        <v>5</v>
      </c>
      <c r="AR21" s="296">
        <v>5</v>
      </c>
      <c r="AS21" s="296">
        <v>4</v>
      </c>
      <c r="AT21" s="296">
        <v>4</v>
      </c>
      <c r="AU21" s="296">
        <v>2</v>
      </c>
      <c r="AV21" s="296">
        <v>2</v>
      </c>
      <c r="AW21" s="296">
        <v>2</v>
      </c>
      <c r="AX21" s="296">
        <v>2</v>
      </c>
      <c r="AY21" s="296">
        <v>1</v>
      </c>
      <c r="AZ21" s="296" t="s">
        <v>18</v>
      </c>
      <c r="BA21" s="296" t="s">
        <v>18</v>
      </c>
      <c r="BB21" s="296" t="s">
        <v>18</v>
      </c>
      <c r="BC21" s="296" t="s">
        <v>18</v>
      </c>
      <c r="BD21" s="296" t="s">
        <v>18</v>
      </c>
      <c r="BE21" s="296" t="s">
        <v>18</v>
      </c>
      <c r="BF21" s="296" t="s">
        <v>18</v>
      </c>
      <c r="BG21" s="296" t="s">
        <v>18</v>
      </c>
      <c r="BH21" s="296" t="s">
        <v>18</v>
      </c>
      <c r="BI21" s="296">
        <v>1</v>
      </c>
      <c r="BJ21" s="296">
        <v>1</v>
      </c>
      <c r="BK21" s="296">
        <v>1</v>
      </c>
      <c r="BL21" s="296">
        <v>1</v>
      </c>
      <c r="BM21" s="296">
        <v>2</v>
      </c>
      <c r="BN21" s="296">
        <v>2</v>
      </c>
      <c r="BO21" s="296">
        <v>2</v>
      </c>
      <c r="BP21" s="296">
        <v>2</v>
      </c>
      <c r="BQ21" s="296">
        <v>2</v>
      </c>
      <c r="BR21" s="296">
        <v>2</v>
      </c>
      <c r="BS21" s="296">
        <v>2</v>
      </c>
      <c r="BT21" s="296">
        <v>4</v>
      </c>
      <c r="BU21" s="296">
        <v>4</v>
      </c>
      <c r="BV21" s="296">
        <v>4</v>
      </c>
      <c r="BW21" s="296">
        <v>4</v>
      </c>
    </row>
    <row r="22" spans="1:75" x14ac:dyDescent="0.25">
      <c r="A22" t="s">
        <v>20</v>
      </c>
      <c r="B22" s="296">
        <v>22</v>
      </c>
      <c r="C22" s="296">
        <v>20</v>
      </c>
      <c r="D22" s="296">
        <v>25</v>
      </c>
      <c r="E22" s="296">
        <v>25</v>
      </c>
      <c r="F22" s="296">
        <v>31</v>
      </c>
      <c r="G22" s="296">
        <v>35</v>
      </c>
      <c r="H22" s="296">
        <v>38</v>
      </c>
      <c r="I22" s="296">
        <v>48</v>
      </c>
      <c r="J22" s="296">
        <v>46</v>
      </c>
      <c r="K22" s="296">
        <v>45</v>
      </c>
      <c r="L22" s="296">
        <v>52</v>
      </c>
      <c r="M22" s="296">
        <v>61</v>
      </c>
      <c r="N22" s="296">
        <v>60</v>
      </c>
      <c r="O22" s="296">
        <v>58</v>
      </c>
      <c r="P22" s="296">
        <v>56</v>
      </c>
      <c r="Q22" s="296">
        <v>65</v>
      </c>
      <c r="R22" s="296">
        <v>63</v>
      </c>
      <c r="S22" s="296">
        <v>67</v>
      </c>
      <c r="T22" s="296">
        <v>64</v>
      </c>
      <c r="U22" s="296">
        <v>63</v>
      </c>
      <c r="V22" s="296">
        <v>68</v>
      </c>
      <c r="W22" s="296">
        <v>69</v>
      </c>
      <c r="X22" s="296">
        <v>66</v>
      </c>
      <c r="Y22" s="296">
        <v>67</v>
      </c>
      <c r="Z22" s="296">
        <v>64</v>
      </c>
      <c r="AA22" s="296">
        <v>71</v>
      </c>
      <c r="AB22" s="296">
        <v>69</v>
      </c>
      <c r="AC22" s="296">
        <v>74</v>
      </c>
      <c r="AD22" s="296">
        <v>66</v>
      </c>
      <c r="AE22" s="296">
        <v>71</v>
      </c>
      <c r="AF22" s="296">
        <v>69</v>
      </c>
      <c r="AG22" s="296">
        <v>77</v>
      </c>
      <c r="AH22" s="296">
        <v>72</v>
      </c>
      <c r="AI22" s="296">
        <v>72</v>
      </c>
      <c r="AJ22" s="296">
        <v>82</v>
      </c>
      <c r="AK22" s="296">
        <v>93</v>
      </c>
      <c r="AL22" s="296">
        <v>79</v>
      </c>
      <c r="AM22" s="296">
        <v>84</v>
      </c>
      <c r="AN22" s="296">
        <v>77</v>
      </c>
      <c r="AO22" s="296">
        <v>79</v>
      </c>
      <c r="AP22" s="296">
        <v>77</v>
      </c>
      <c r="AQ22" s="296">
        <v>81</v>
      </c>
      <c r="AR22" s="296">
        <v>71</v>
      </c>
      <c r="AS22" s="296">
        <v>74</v>
      </c>
      <c r="AT22" s="296">
        <v>72</v>
      </c>
      <c r="AU22" s="296">
        <v>74</v>
      </c>
      <c r="AV22" s="296">
        <v>67</v>
      </c>
      <c r="AW22" s="296">
        <v>66</v>
      </c>
      <c r="AX22" s="296">
        <v>62</v>
      </c>
      <c r="AY22" s="296">
        <v>69</v>
      </c>
      <c r="AZ22" s="296">
        <v>68</v>
      </c>
      <c r="BA22" s="296">
        <v>73</v>
      </c>
      <c r="BB22" s="296">
        <v>75</v>
      </c>
      <c r="BC22" s="296">
        <v>77</v>
      </c>
      <c r="BD22" s="296">
        <v>73</v>
      </c>
      <c r="BE22" s="296">
        <v>69</v>
      </c>
      <c r="BF22" s="296">
        <v>71</v>
      </c>
      <c r="BG22" s="296">
        <v>75</v>
      </c>
      <c r="BH22" s="296">
        <v>76</v>
      </c>
      <c r="BI22" s="296">
        <v>73</v>
      </c>
      <c r="BJ22" s="296">
        <v>69</v>
      </c>
      <c r="BK22" s="296">
        <v>69</v>
      </c>
      <c r="BL22" s="296">
        <v>72</v>
      </c>
      <c r="BM22" s="296">
        <v>72</v>
      </c>
      <c r="BN22" s="296">
        <v>72</v>
      </c>
      <c r="BO22" s="296">
        <v>76</v>
      </c>
      <c r="BP22" s="296">
        <v>73</v>
      </c>
      <c r="BQ22" s="296">
        <v>72</v>
      </c>
      <c r="BR22" s="296">
        <v>70</v>
      </c>
      <c r="BS22" s="296">
        <v>74</v>
      </c>
      <c r="BT22" s="296">
        <v>76</v>
      </c>
      <c r="BU22" s="296">
        <v>76</v>
      </c>
      <c r="BV22" s="296">
        <v>74</v>
      </c>
      <c r="BW22" s="296">
        <v>78</v>
      </c>
    </row>
    <row r="23" spans="1:75" x14ac:dyDescent="0.25">
      <c r="A23" t="s">
        <v>21</v>
      </c>
      <c r="B23" s="296">
        <v>2</v>
      </c>
      <c r="C23" s="296">
        <v>2</v>
      </c>
      <c r="D23" s="296" t="s">
        <v>18</v>
      </c>
      <c r="E23" s="296" t="s">
        <v>18</v>
      </c>
      <c r="F23" s="296">
        <v>2</v>
      </c>
      <c r="G23" s="296">
        <v>1</v>
      </c>
      <c r="H23" s="296">
        <v>1</v>
      </c>
      <c r="I23" s="296">
        <v>1</v>
      </c>
      <c r="J23" s="296">
        <v>1</v>
      </c>
      <c r="K23" s="296">
        <v>1</v>
      </c>
      <c r="L23" s="296">
        <v>1</v>
      </c>
      <c r="M23" s="296">
        <v>2</v>
      </c>
      <c r="N23" s="296">
        <v>2</v>
      </c>
      <c r="O23" s="296">
        <v>3</v>
      </c>
      <c r="P23" s="296">
        <v>4</v>
      </c>
      <c r="Q23" s="296">
        <v>4</v>
      </c>
      <c r="R23" s="296">
        <v>3</v>
      </c>
      <c r="S23" s="296">
        <v>4</v>
      </c>
      <c r="T23" s="296">
        <v>4</v>
      </c>
      <c r="U23" s="296">
        <v>7</v>
      </c>
      <c r="V23" s="296">
        <v>6</v>
      </c>
      <c r="W23" s="296">
        <v>8</v>
      </c>
      <c r="X23" s="296">
        <v>9</v>
      </c>
      <c r="Y23" s="296">
        <v>10</v>
      </c>
      <c r="Z23" s="296">
        <v>10</v>
      </c>
      <c r="AA23" s="296">
        <v>10</v>
      </c>
      <c r="AB23" s="296">
        <v>10</v>
      </c>
      <c r="AC23" s="296">
        <v>9</v>
      </c>
      <c r="AD23" s="296">
        <v>7</v>
      </c>
      <c r="AE23" s="296">
        <v>8</v>
      </c>
      <c r="AF23" s="296">
        <v>8</v>
      </c>
      <c r="AG23" s="296">
        <v>13</v>
      </c>
      <c r="AH23" s="296">
        <v>14</v>
      </c>
      <c r="AI23" s="296">
        <v>14</v>
      </c>
      <c r="AJ23" s="296">
        <v>14</v>
      </c>
      <c r="AK23" s="296">
        <v>14</v>
      </c>
      <c r="AL23" s="296">
        <v>11</v>
      </c>
      <c r="AM23" s="296">
        <v>13</v>
      </c>
      <c r="AN23" s="296">
        <v>13</v>
      </c>
      <c r="AO23" s="296">
        <v>11</v>
      </c>
      <c r="AP23" s="296">
        <v>13</v>
      </c>
      <c r="AQ23" s="296">
        <v>11</v>
      </c>
      <c r="AR23" s="296">
        <v>11</v>
      </c>
      <c r="AS23" s="296">
        <v>14</v>
      </c>
      <c r="AT23" s="296">
        <v>12</v>
      </c>
      <c r="AU23" s="296">
        <v>11</v>
      </c>
      <c r="AV23" s="296">
        <v>12</v>
      </c>
      <c r="AW23" s="296">
        <v>11</v>
      </c>
      <c r="AX23" s="296">
        <v>12</v>
      </c>
      <c r="AY23" s="296">
        <v>12</v>
      </c>
      <c r="AZ23" s="296">
        <v>12</v>
      </c>
      <c r="BA23" s="296">
        <v>15</v>
      </c>
      <c r="BB23" s="296">
        <v>16</v>
      </c>
      <c r="BC23" s="296">
        <v>16</v>
      </c>
      <c r="BD23" s="296">
        <v>14</v>
      </c>
      <c r="BE23" s="296">
        <v>15</v>
      </c>
      <c r="BF23" s="296">
        <v>13</v>
      </c>
      <c r="BG23" s="296">
        <v>14</v>
      </c>
      <c r="BH23" s="296">
        <v>15</v>
      </c>
      <c r="BI23" s="296">
        <v>14</v>
      </c>
      <c r="BJ23" s="296">
        <v>14</v>
      </c>
      <c r="BK23" s="296">
        <v>12</v>
      </c>
      <c r="BL23" s="296">
        <v>11</v>
      </c>
      <c r="BM23" s="296">
        <v>12</v>
      </c>
      <c r="BN23" s="296">
        <v>13</v>
      </c>
      <c r="BO23" s="296">
        <v>13</v>
      </c>
      <c r="BP23" s="296">
        <v>13</v>
      </c>
      <c r="BQ23" s="296">
        <v>10</v>
      </c>
      <c r="BR23" s="296">
        <v>9</v>
      </c>
      <c r="BS23" s="296">
        <v>9</v>
      </c>
      <c r="BT23" s="296">
        <v>7</v>
      </c>
      <c r="BU23" s="296">
        <v>7</v>
      </c>
      <c r="BV23" s="296">
        <v>7</v>
      </c>
      <c r="BW23" s="296">
        <v>6</v>
      </c>
    </row>
    <row r="24" spans="1:75" x14ac:dyDescent="0.25">
      <c r="A24" t="s">
        <v>22</v>
      </c>
      <c r="B24" s="296" t="s">
        <v>18</v>
      </c>
      <c r="C24" s="296" t="s">
        <v>18</v>
      </c>
      <c r="D24" s="296" t="s">
        <v>18</v>
      </c>
      <c r="E24" s="296" t="s">
        <v>18</v>
      </c>
      <c r="F24" s="296" t="s">
        <v>18</v>
      </c>
      <c r="G24" s="296" t="s">
        <v>18</v>
      </c>
      <c r="H24" s="296" t="s">
        <v>18</v>
      </c>
      <c r="I24" s="296" t="s">
        <v>18</v>
      </c>
      <c r="J24" s="296" t="s">
        <v>18</v>
      </c>
      <c r="K24" s="296" t="s">
        <v>18</v>
      </c>
      <c r="L24" s="296" t="s">
        <v>18</v>
      </c>
      <c r="M24" s="296" t="s">
        <v>18</v>
      </c>
      <c r="N24" s="296" t="s">
        <v>18</v>
      </c>
      <c r="O24" s="296" t="s">
        <v>18</v>
      </c>
      <c r="P24" s="296" t="s">
        <v>18</v>
      </c>
      <c r="Q24" s="296">
        <v>2</v>
      </c>
      <c r="R24" s="296" t="s">
        <v>18</v>
      </c>
      <c r="S24" s="296" t="s">
        <v>18</v>
      </c>
      <c r="T24" s="296" t="s">
        <v>18</v>
      </c>
      <c r="U24" s="296" t="s">
        <v>18</v>
      </c>
      <c r="V24" s="296" t="s">
        <v>18</v>
      </c>
      <c r="W24" s="296" t="s">
        <v>18</v>
      </c>
      <c r="X24" s="296" t="s">
        <v>18</v>
      </c>
      <c r="Y24" s="296" t="s">
        <v>18</v>
      </c>
      <c r="Z24" s="296" t="s">
        <v>18</v>
      </c>
      <c r="AA24" s="296" t="s">
        <v>18</v>
      </c>
      <c r="AB24" s="296" t="s">
        <v>18</v>
      </c>
      <c r="AC24" s="296" t="s">
        <v>18</v>
      </c>
      <c r="AD24" s="296">
        <v>1</v>
      </c>
      <c r="AE24" s="296" t="s">
        <v>18</v>
      </c>
      <c r="AF24" s="296" t="s">
        <v>18</v>
      </c>
      <c r="AG24" s="296" t="s">
        <v>18</v>
      </c>
      <c r="AH24" s="296" t="s">
        <v>18</v>
      </c>
      <c r="AI24" s="296" t="s">
        <v>18</v>
      </c>
      <c r="AJ24" s="296" t="s">
        <v>18</v>
      </c>
      <c r="AK24" s="296">
        <v>6</v>
      </c>
      <c r="AL24" s="296">
        <v>1</v>
      </c>
      <c r="AM24" s="296">
        <v>1</v>
      </c>
      <c r="AN24" s="296" t="s">
        <v>18</v>
      </c>
      <c r="AO24" s="296">
        <v>1</v>
      </c>
      <c r="AP24" s="296">
        <v>1</v>
      </c>
      <c r="AQ24" s="296" t="s">
        <v>18</v>
      </c>
      <c r="AR24" s="296" t="s">
        <v>18</v>
      </c>
      <c r="AS24" s="296" t="s">
        <v>18</v>
      </c>
      <c r="AT24" s="296" t="s">
        <v>18</v>
      </c>
      <c r="AU24" s="296">
        <v>1</v>
      </c>
      <c r="AV24" s="296">
        <v>2</v>
      </c>
      <c r="AW24" s="296">
        <v>1</v>
      </c>
      <c r="AX24" s="296">
        <v>1</v>
      </c>
      <c r="AY24" s="296">
        <v>1</v>
      </c>
      <c r="AZ24" s="296">
        <v>1</v>
      </c>
      <c r="BA24" s="296">
        <v>1</v>
      </c>
      <c r="BB24" s="296">
        <v>1</v>
      </c>
      <c r="BC24" s="296">
        <v>1</v>
      </c>
      <c r="BD24" s="296">
        <v>1</v>
      </c>
      <c r="BE24" s="296" t="s">
        <v>18</v>
      </c>
      <c r="BF24" s="296">
        <v>1</v>
      </c>
      <c r="BG24" s="296" t="s">
        <v>18</v>
      </c>
      <c r="BH24" s="296" t="s">
        <v>18</v>
      </c>
      <c r="BI24" s="296" t="s">
        <v>18</v>
      </c>
      <c r="BJ24" s="296" t="s">
        <v>18</v>
      </c>
      <c r="BK24" s="296" t="s">
        <v>18</v>
      </c>
      <c r="BL24" s="296">
        <v>1</v>
      </c>
      <c r="BM24" s="296" t="s">
        <v>18</v>
      </c>
      <c r="BN24" s="296" t="s">
        <v>18</v>
      </c>
      <c r="BO24" s="296" t="s">
        <v>18</v>
      </c>
      <c r="BP24" s="296" t="s">
        <v>18</v>
      </c>
      <c r="BQ24" s="296" t="s">
        <v>18</v>
      </c>
      <c r="BR24" s="296" t="s">
        <v>18</v>
      </c>
      <c r="BS24" s="296" t="s">
        <v>18</v>
      </c>
      <c r="BT24" s="296" t="s">
        <v>18</v>
      </c>
      <c r="BU24" s="296" t="s">
        <v>18</v>
      </c>
      <c r="BV24" s="296" t="s">
        <v>18</v>
      </c>
      <c r="BW24" s="296" t="s">
        <v>18</v>
      </c>
    </row>
    <row r="25" spans="1:75" x14ac:dyDescent="0.25">
      <c r="A25" t="s">
        <v>23</v>
      </c>
      <c r="B25" s="296">
        <v>66</v>
      </c>
      <c r="C25" s="296">
        <v>75</v>
      </c>
      <c r="D25" s="296">
        <v>78</v>
      </c>
      <c r="E25" s="296">
        <v>95</v>
      </c>
      <c r="F25" s="296">
        <v>96</v>
      </c>
      <c r="G25" s="296">
        <v>101</v>
      </c>
      <c r="H25" s="296">
        <v>98</v>
      </c>
      <c r="I25" s="296">
        <v>113</v>
      </c>
      <c r="J25" s="296">
        <v>109</v>
      </c>
      <c r="K25" s="296">
        <v>115</v>
      </c>
      <c r="L25" s="296">
        <v>119</v>
      </c>
      <c r="M25" s="296">
        <v>117</v>
      </c>
      <c r="N25" s="296">
        <v>126</v>
      </c>
      <c r="O25" s="296">
        <v>129</v>
      </c>
      <c r="P25" s="296">
        <v>138</v>
      </c>
      <c r="Q25" s="296">
        <v>137</v>
      </c>
      <c r="R25" s="296">
        <v>145</v>
      </c>
      <c r="S25" s="296">
        <v>153</v>
      </c>
      <c r="T25" s="296">
        <v>151</v>
      </c>
      <c r="U25" s="296">
        <v>153</v>
      </c>
      <c r="V25" s="296">
        <v>156</v>
      </c>
      <c r="W25" s="296">
        <v>159</v>
      </c>
      <c r="X25" s="296">
        <v>161</v>
      </c>
      <c r="Y25" s="296">
        <v>167</v>
      </c>
      <c r="Z25" s="296">
        <v>171</v>
      </c>
      <c r="AA25" s="296">
        <v>175</v>
      </c>
      <c r="AB25" s="296">
        <v>178</v>
      </c>
      <c r="AC25" s="296">
        <v>194</v>
      </c>
      <c r="AD25" s="296">
        <v>194</v>
      </c>
      <c r="AE25" s="296">
        <v>194</v>
      </c>
      <c r="AF25" s="296">
        <v>211</v>
      </c>
      <c r="AG25" s="296">
        <v>209</v>
      </c>
      <c r="AH25" s="296">
        <v>201</v>
      </c>
      <c r="AI25" s="296">
        <v>203</v>
      </c>
      <c r="AJ25" s="296">
        <v>198</v>
      </c>
      <c r="AK25" s="296">
        <v>198</v>
      </c>
      <c r="AL25" s="296">
        <v>193</v>
      </c>
      <c r="AM25" s="296">
        <v>190</v>
      </c>
      <c r="AN25" s="296">
        <v>192</v>
      </c>
      <c r="AO25" s="296">
        <v>188</v>
      </c>
      <c r="AP25" s="296">
        <v>189</v>
      </c>
      <c r="AQ25" s="296">
        <v>191</v>
      </c>
      <c r="AR25" s="296">
        <v>191</v>
      </c>
      <c r="AS25" s="296">
        <v>183</v>
      </c>
      <c r="AT25" s="296">
        <v>185</v>
      </c>
      <c r="AU25" s="296">
        <v>177</v>
      </c>
      <c r="AV25" s="296">
        <v>175</v>
      </c>
      <c r="AW25" s="296">
        <v>165</v>
      </c>
      <c r="AX25" s="296">
        <v>161</v>
      </c>
      <c r="AY25" s="296">
        <v>157</v>
      </c>
      <c r="AZ25" s="296">
        <v>155</v>
      </c>
      <c r="BA25" s="296">
        <v>163</v>
      </c>
      <c r="BB25" s="296">
        <v>173</v>
      </c>
      <c r="BC25" s="296">
        <v>171</v>
      </c>
      <c r="BD25" s="296">
        <v>171</v>
      </c>
      <c r="BE25" s="296">
        <v>164</v>
      </c>
      <c r="BF25" s="296">
        <v>158</v>
      </c>
      <c r="BG25" s="296">
        <v>156</v>
      </c>
      <c r="BH25" s="296">
        <v>157</v>
      </c>
      <c r="BI25" s="296">
        <v>158</v>
      </c>
      <c r="BJ25" s="296">
        <v>163</v>
      </c>
      <c r="BK25" s="296">
        <v>166</v>
      </c>
      <c r="BL25" s="296">
        <v>172</v>
      </c>
      <c r="BM25" s="296">
        <v>167</v>
      </c>
      <c r="BN25" s="296">
        <v>160</v>
      </c>
      <c r="BO25" s="296">
        <v>162</v>
      </c>
      <c r="BP25" s="296">
        <v>160</v>
      </c>
      <c r="BQ25" s="296">
        <v>165</v>
      </c>
      <c r="BR25" s="296">
        <v>169</v>
      </c>
      <c r="BS25" s="296">
        <v>161</v>
      </c>
      <c r="BT25" s="296">
        <v>166</v>
      </c>
      <c r="BU25" s="296">
        <v>155</v>
      </c>
      <c r="BV25" s="296">
        <v>157</v>
      </c>
      <c r="BW25" s="296">
        <v>155</v>
      </c>
    </row>
    <row r="26" spans="1:75" x14ac:dyDescent="0.25">
      <c r="A26" t="s">
        <v>24</v>
      </c>
      <c r="B26" s="296">
        <v>3</v>
      </c>
      <c r="C26" s="296">
        <v>3</v>
      </c>
      <c r="D26" s="296">
        <v>3</v>
      </c>
      <c r="E26" s="296">
        <v>3</v>
      </c>
      <c r="F26" s="296">
        <v>3</v>
      </c>
      <c r="G26" s="296">
        <v>3</v>
      </c>
      <c r="H26" s="296">
        <v>3</v>
      </c>
      <c r="I26" s="296">
        <v>3</v>
      </c>
      <c r="J26" s="296">
        <v>3</v>
      </c>
      <c r="K26" s="296">
        <v>4</v>
      </c>
      <c r="L26" s="296">
        <v>6</v>
      </c>
      <c r="M26" s="296">
        <v>9</v>
      </c>
      <c r="N26" s="296">
        <v>7</v>
      </c>
      <c r="O26" s="296">
        <v>9</v>
      </c>
      <c r="P26" s="296">
        <v>9</v>
      </c>
      <c r="Q26" s="296">
        <v>7</v>
      </c>
      <c r="R26" s="296">
        <v>9</v>
      </c>
      <c r="S26" s="296">
        <v>7</v>
      </c>
      <c r="T26" s="296">
        <v>8</v>
      </c>
      <c r="U26" s="296">
        <v>11</v>
      </c>
      <c r="V26" s="296">
        <v>9</v>
      </c>
      <c r="W26" s="296">
        <v>12</v>
      </c>
      <c r="X26" s="296">
        <v>14</v>
      </c>
      <c r="Y26" s="296">
        <v>16</v>
      </c>
      <c r="Z26" s="296">
        <v>15</v>
      </c>
      <c r="AA26" s="296">
        <v>13</v>
      </c>
      <c r="AB26" s="296">
        <v>13</v>
      </c>
      <c r="AC26" s="296">
        <v>14</v>
      </c>
      <c r="AD26" s="296">
        <v>12</v>
      </c>
      <c r="AE26" s="296">
        <v>12</v>
      </c>
      <c r="AF26" s="296">
        <v>13</v>
      </c>
      <c r="AG26" s="296">
        <v>13</v>
      </c>
      <c r="AH26" s="296">
        <v>15</v>
      </c>
      <c r="AI26" s="296">
        <v>16</v>
      </c>
      <c r="AJ26" s="296">
        <v>9</v>
      </c>
      <c r="AK26" s="296">
        <v>9</v>
      </c>
      <c r="AL26" s="296">
        <v>9</v>
      </c>
      <c r="AM26" s="296">
        <v>10</v>
      </c>
      <c r="AN26" s="296">
        <v>10</v>
      </c>
      <c r="AO26" s="296">
        <v>10</v>
      </c>
      <c r="AP26" s="296">
        <v>11</v>
      </c>
      <c r="AQ26" s="296">
        <v>10</v>
      </c>
      <c r="AR26" s="296">
        <v>11</v>
      </c>
      <c r="AS26" s="296">
        <v>10</v>
      </c>
      <c r="AT26" s="296">
        <v>10</v>
      </c>
      <c r="AU26" s="296">
        <v>8</v>
      </c>
      <c r="AV26" s="296">
        <v>8</v>
      </c>
      <c r="AW26" s="296">
        <v>8</v>
      </c>
      <c r="AX26" s="296">
        <v>7</v>
      </c>
      <c r="AY26" s="296">
        <v>9</v>
      </c>
      <c r="AZ26" s="296">
        <v>10</v>
      </c>
      <c r="BA26" s="296">
        <v>9</v>
      </c>
      <c r="BB26" s="296">
        <v>7</v>
      </c>
      <c r="BC26" s="296">
        <v>7</v>
      </c>
      <c r="BD26" s="296">
        <v>7</v>
      </c>
      <c r="BE26" s="296">
        <v>11</v>
      </c>
      <c r="BF26" s="296">
        <v>11</v>
      </c>
      <c r="BG26" s="296">
        <v>12</v>
      </c>
      <c r="BH26" s="296">
        <v>7</v>
      </c>
      <c r="BI26" s="296">
        <v>6</v>
      </c>
      <c r="BJ26" s="296">
        <v>6</v>
      </c>
      <c r="BK26" s="296">
        <v>6</v>
      </c>
      <c r="BL26" s="296">
        <v>8</v>
      </c>
      <c r="BM26" s="296">
        <v>11</v>
      </c>
      <c r="BN26" s="296">
        <v>11</v>
      </c>
      <c r="BO26" s="296">
        <v>11</v>
      </c>
      <c r="BP26" s="296">
        <v>12</v>
      </c>
      <c r="BQ26" s="296">
        <v>12</v>
      </c>
      <c r="BR26" s="296">
        <v>12</v>
      </c>
      <c r="BS26" s="296">
        <v>13</v>
      </c>
      <c r="BT26" s="296">
        <v>13</v>
      </c>
      <c r="BU26" s="296">
        <v>12</v>
      </c>
      <c r="BV26" s="296">
        <v>12</v>
      </c>
      <c r="BW26" s="296">
        <v>12</v>
      </c>
    </row>
    <row r="27" spans="1:75" x14ac:dyDescent="0.25">
      <c r="A27" t="s">
        <v>25</v>
      </c>
      <c r="B27" s="296">
        <v>12</v>
      </c>
      <c r="C27" s="296">
        <v>15</v>
      </c>
      <c r="D27" s="296">
        <v>14</v>
      </c>
      <c r="E27" s="296">
        <v>16</v>
      </c>
      <c r="F27" s="296">
        <v>19</v>
      </c>
      <c r="G27" s="296">
        <v>19</v>
      </c>
      <c r="H27" s="296">
        <v>25</v>
      </c>
      <c r="I27" s="296">
        <v>24</v>
      </c>
      <c r="J27" s="296">
        <v>34</v>
      </c>
      <c r="K27" s="296">
        <v>31</v>
      </c>
      <c r="L27" s="296">
        <v>31</v>
      </c>
      <c r="M27" s="296">
        <v>32</v>
      </c>
      <c r="N27" s="296">
        <v>28</v>
      </c>
      <c r="O27" s="296">
        <v>26</v>
      </c>
      <c r="P27" s="296">
        <v>28</v>
      </c>
      <c r="Q27" s="296">
        <v>27</v>
      </c>
      <c r="R27" s="296">
        <v>25</v>
      </c>
      <c r="S27" s="296">
        <v>27</v>
      </c>
      <c r="T27" s="296">
        <v>30</v>
      </c>
      <c r="U27" s="296">
        <v>30</v>
      </c>
      <c r="V27" s="296">
        <v>33</v>
      </c>
      <c r="W27" s="296">
        <v>35</v>
      </c>
      <c r="X27" s="296">
        <v>33</v>
      </c>
      <c r="Y27" s="296">
        <v>30</v>
      </c>
      <c r="Z27" s="296">
        <v>28</v>
      </c>
      <c r="AA27" s="296">
        <v>30</v>
      </c>
      <c r="AB27" s="296">
        <v>28</v>
      </c>
      <c r="AC27" s="296">
        <v>37</v>
      </c>
      <c r="AD27" s="296">
        <v>37</v>
      </c>
      <c r="AE27" s="296">
        <v>36</v>
      </c>
      <c r="AF27" s="296">
        <v>37</v>
      </c>
      <c r="AG27" s="296">
        <v>38</v>
      </c>
      <c r="AH27" s="296">
        <v>39</v>
      </c>
      <c r="AI27" s="296">
        <v>44</v>
      </c>
      <c r="AJ27" s="296">
        <v>40</v>
      </c>
      <c r="AK27" s="296">
        <v>40</v>
      </c>
      <c r="AL27" s="296">
        <v>41</v>
      </c>
      <c r="AM27" s="296">
        <v>42</v>
      </c>
      <c r="AN27" s="296">
        <v>42</v>
      </c>
      <c r="AO27" s="296">
        <v>36</v>
      </c>
      <c r="AP27" s="296">
        <v>39</v>
      </c>
      <c r="AQ27" s="296">
        <v>40</v>
      </c>
      <c r="AR27" s="296">
        <v>40</v>
      </c>
      <c r="AS27" s="296">
        <v>29</v>
      </c>
      <c r="AT27" s="296">
        <v>29</v>
      </c>
      <c r="AU27" s="296">
        <v>33</v>
      </c>
      <c r="AV27" s="296">
        <v>28</v>
      </c>
      <c r="AW27" s="296">
        <v>26</v>
      </c>
      <c r="AX27" s="296">
        <v>25</v>
      </c>
      <c r="AY27" s="296">
        <v>25</v>
      </c>
      <c r="AZ27" s="296">
        <v>18</v>
      </c>
      <c r="BA27" s="296">
        <v>20</v>
      </c>
      <c r="BB27" s="296">
        <v>23</v>
      </c>
      <c r="BC27" s="296">
        <v>23</v>
      </c>
      <c r="BD27" s="296">
        <v>24</v>
      </c>
      <c r="BE27" s="296">
        <v>26</v>
      </c>
      <c r="BF27" s="296">
        <v>26</v>
      </c>
      <c r="BG27" s="296">
        <v>29</v>
      </c>
      <c r="BH27" s="296">
        <v>30</v>
      </c>
      <c r="BI27" s="296">
        <v>28</v>
      </c>
      <c r="BJ27" s="296">
        <v>28</v>
      </c>
      <c r="BK27" s="296">
        <v>28</v>
      </c>
      <c r="BL27" s="296">
        <v>29</v>
      </c>
      <c r="BM27" s="296">
        <v>29</v>
      </c>
      <c r="BN27" s="296">
        <v>29</v>
      </c>
      <c r="BO27" s="296">
        <v>31</v>
      </c>
      <c r="BP27" s="296">
        <v>35</v>
      </c>
      <c r="BQ27" s="296">
        <v>36</v>
      </c>
      <c r="BR27" s="296">
        <v>36</v>
      </c>
      <c r="BS27" s="296">
        <v>35</v>
      </c>
      <c r="BT27" s="296">
        <v>32</v>
      </c>
      <c r="BU27" s="296">
        <v>33</v>
      </c>
      <c r="BV27" s="296">
        <v>35</v>
      </c>
      <c r="BW27" s="296">
        <v>31</v>
      </c>
    </row>
    <row r="28" spans="1:75" x14ac:dyDescent="0.25">
      <c r="A28" t="s">
        <v>26</v>
      </c>
      <c r="B28" s="296">
        <v>176</v>
      </c>
      <c r="C28" s="296">
        <v>187</v>
      </c>
      <c r="D28" s="296">
        <v>196</v>
      </c>
      <c r="E28" s="296">
        <v>215</v>
      </c>
      <c r="F28" s="296">
        <v>223</v>
      </c>
      <c r="G28" s="296">
        <v>230</v>
      </c>
      <c r="H28" s="296">
        <v>228</v>
      </c>
      <c r="I28" s="296">
        <v>233</v>
      </c>
      <c r="J28" s="296">
        <v>228</v>
      </c>
      <c r="K28" s="296">
        <v>230</v>
      </c>
      <c r="L28" s="296">
        <v>232</v>
      </c>
      <c r="M28" s="296">
        <v>235</v>
      </c>
      <c r="N28" s="296">
        <v>233</v>
      </c>
      <c r="O28" s="296">
        <v>231</v>
      </c>
      <c r="P28" s="296">
        <v>225</v>
      </c>
      <c r="Q28" s="296">
        <v>225</v>
      </c>
      <c r="R28" s="296">
        <v>217</v>
      </c>
      <c r="S28" s="296">
        <v>218</v>
      </c>
      <c r="T28" s="296">
        <v>207</v>
      </c>
      <c r="U28" s="296">
        <v>205</v>
      </c>
      <c r="V28" s="296">
        <v>212</v>
      </c>
      <c r="W28" s="296">
        <v>219</v>
      </c>
      <c r="X28" s="296">
        <v>209</v>
      </c>
      <c r="Y28" s="296">
        <v>198</v>
      </c>
      <c r="Z28" s="296">
        <v>201</v>
      </c>
      <c r="AA28" s="296">
        <v>213</v>
      </c>
      <c r="AB28" s="296">
        <v>209</v>
      </c>
      <c r="AC28" s="296">
        <v>206</v>
      </c>
      <c r="AD28" s="296">
        <v>204</v>
      </c>
      <c r="AE28" s="296">
        <v>212</v>
      </c>
      <c r="AF28" s="296">
        <v>213</v>
      </c>
      <c r="AG28" s="296">
        <v>212</v>
      </c>
      <c r="AH28" s="296">
        <v>215</v>
      </c>
      <c r="AI28" s="296">
        <v>216</v>
      </c>
      <c r="AJ28" s="296">
        <v>219</v>
      </c>
      <c r="AK28" s="296">
        <v>216</v>
      </c>
      <c r="AL28" s="296">
        <v>214</v>
      </c>
      <c r="AM28" s="296">
        <v>220</v>
      </c>
      <c r="AN28" s="296">
        <v>214</v>
      </c>
      <c r="AO28" s="296">
        <v>210</v>
      </c>
      <c r="AP28" s="296">
        <v>210</v>
      </c>
      <c r="AQ28" s="296">
        <v>206</v>
      </c>
      <c r="AR28" s="296">
        <v>194</v>
      </c>
      <c r="AS28" s="296">
        <v>203</v>
      </c>
      <c r="AT28" s="296">
        <v>208</v>
      </c>
      <c r="AU28" s="296">
        <v>216</v>
      </c>
      <c r="AV28" s="296">
        <v>217</v>
      </c>
      <c r="AW28" s="296">
        <v>214</v>
      </c>
      <c r="AX28" s="296">
        <v>212</v>
      </c>
      <c r="AY28" s="296">
        <v>209</v>
      </c>
      <c r="AZ28" s="296">
        <v>217</v>
      </c>
      <c r="BA28" s="296">
        <v>209</v>
      </c>
      <c r="BB28" s="296">
        <v>212</v>
      </c>
      <c r="BC28" s="296">
        <v>213</v>
      </c>
      <c r="BD28" s="296">
        <v>211</v>
      </c>
      <c r="BE28" s="296">
        <v>210</v>
      </c>
      <c r="BF28" s="296">
        <v>211</v>
      </c>
      <c r="BG28" s="296">
        <v>223</v>
      </c>
      <c r="BH28" s="296">
        <v>221</v>
      </c>
      <c r="BI28" s="296">
        <v>225</v>
      </c>
      <c r="BJ28" s="296">
        <v>229</v>
      </c>
      <c r="BK28" s="296">
        <v>228</v>
      </c>
      <c r="BL28" s="296">
        <v>232</v>
      </c>
      <c r="BM28" s="296">
        <v>236</v>
      </c>
      <c r="BN28" s="296">
        <v>248</v>
      </c>
      <c r="BO28" s="296">
        <v>243</v>
      </c>
      <c r="BP28" s="296">
        <v>230</v>
      </c>
      <c r="BQ28" s="296">
        <v>246</v>
      </c>
      <c r="BR28" s="296">
        <v>253</v>
      </c>
      <c r="BS28" s="296">
        <v>262</v>
      </c>
      <c r="BT28" s="296">
        <v>259</v>
      </c>
      <c r="BU28" s="296">
        <v>266</v>
      </c>
      <c r="BV28" s="296">
        <v>265</v>
      </c>
      <c r="BW28" s="296">
        <v>266</v>
      </c>
    </row>
    <row r="29" spans="1:75" x14ac:dyDescent="0.25">
      <c r="A29" t="s">
        <v>27</v>
      </c>
      <c r="B29" s="296">
        <v>1</v>
      </c>
      <c r="C29" s="296">
        <v>2</v>
      </c>
      <c r="D29" s="296">
        <v>2</v>
      </c>
      <c r="E29" s="296">
        <v>2</v>
      </c>
      <c r="F29" s="296">
        <v>2</v>
      </c>
      <c r="G29" s="296">
        <v>2</v>
      </c>
      <c r="H29" s="296">
        <v>1</v>
      </c>
      <c r="I29" s="296">
        <v>6</v>
      </c>
      <c r="J29" s="296">
        <v>6</v>
      </c>
      <c r="K29" s="296">
        <v>6</v>
      </c>
      <c r="L29" s="296">
        <v>5</v>
      </c>
      <c r="M29" s="296">
        <v>5</v>
      </c>
      <c r="N29" s="296">
        <v>9</v>
      </c>
      <c r="O29" s="296">
        <v>5</v>
      </c>
      <c r="P29" s="296">
        <v>5</v>
      </c>
      <c r="Q29" s="296">
        <v>5</v>
      </c>
      <c r="R29" s="296">
        <v>5</v>
      </c>
      <c r="S29" s="296">
        <v>5</v>
      </c>
      <c r="T29" s="296">
        <v>6</v>
      </c>
      <c r="U29" s="296">
        <v>5</v>
      </c>
      <c r="V29" s="296">
        <v>8</v>
      </c>
      <c r="W29" s="296">
        <v>8</v>
      </c>
      <c r="X29" s="296">
        <v>8</v>
      </c>
      <c r="Y29" s="296">
        <v>3</v>
      </c>
      <c r="Z29" s="296">
        <v>3</v>
      </c>
      <c r="AA29" s="296">
        <v>4</v>
      </c>
      <c r="AB29" s="296">
        <v>5</v>
      </c>
      <c r="AC29" s="296">
        <v>4</v>
      </c>
      <c r="AD29" s="296">
        <v>4</v>
      </c>
      <c r="AE29" s="296">
        <v>6</v>
      </c>
      <c r="AF29" s="296">
        <v>5</v>
      </c>
      <c r="AG29" s="296">
        <v>5</v>
      </c>
      <c r="AH29" s="296">
        <v>5</v>
      </c>
      <c r="AI29" s="296">
        <v>7</v>
      </c>
      <c r="AJ29" s="296">
        <v>6</v>
      </c>
      <c r="AK29" s="296">
        <v>7</v>
      </c>
      <c r="AL29" s="296">
        <v>9</v>
      </c>
      <c r="AM29" s="296">
        <v>4</v>
      </c>
      <c r="AN29" s="296">
        <v>5</v>
      </c>
      <c r="AO29" s="296">
        <v>5</v>
      </c>
      <c r="AP29" s="296">
        <v>6</v>
      </c>
      <c r="AQ29" s="296">
        <v>6</v>
      </c>
      <c r="AR29" s="296">
        <v>5</v>
      </c>
      <c r="AS29" s="296">
        <v>5</v>
      </c>
      <c r="AT29" s="296">
        <v>7</v>
      </c>
      <c r="AU29" s="296">
        <v>6</v>
      </c>
      <c r="AV29" s="296">
        <v>6</v>
      </c>
      <c r="AW29" s="296">
        <v>6</v>
      </c>
      <c r="AX29" s="296">
        <v>7</v>
      </c>
      <c r="AY29" s="296">
        <v>6</v>
      </c>
      <c r="AZ29" s="296">
        <v>4</v>
      </c>
      <c r="BA29" s="296">
        <v>5</v>
      </c>
      <c r="BB29" s="296">
        <v>7</v>
      </c>
      <c r="BC29" s="296">
        <v>9</v>
      </c>
      <c r="BD29" s="296">
        <v>9</v>
      </c>
      <c r="BE29" s="296">
        <v>7</v>
      </c>
      <c r="BF29" s="296">
        <v>7</v>
      </c>
      <c r="BG29" s="296">
        <v>5</v>
      </c>
      <c r="BH29" s="296">
        <v>5</v>
      </c>
      <c r="BI29" s="296">
        <v>4</v>
      </c>
      <c r="BJ29" s="296">
        <v>3</v>
      </c>
      <c r="BK29" s="296">
        <v>5</v>
      </c>
      <c r="BL29" s="296">
        <v>4</v>
      </c>
      <c r="BM29" s="296">
        <v>6</v>
      </c>
      <c r="BN29" s="296">
        <v>7</v>
      </c>
      <c r="BO29" s="296">
        <v>5</v>
      </c>
      <c r="BP29" s="296">
        <v>8</v>
      </c>
      <c r="BQ29" s="296">
        <v>8</v>
      </c>
      <c r="BR29" s="296">
        <v>7</v>
      </c>
      <c r="BS29" s="296">
        <v>9</v>
      </c>
      <c r="BT29" s="296">
        <v>9</v>
      </c>
      <c r="BU29" s="296">
        <v>10</v>
      </c>
      <c r="BV29" s="296">
        <v>12</v>
      </c>
      <c r="BW29" s="296">
        <v>10</v>
      </c>
    </row>
    <row r="30" spans="1:75" x14ac:dyDescent="0.25">
      <c r="A30" t="s">
        <v>28</v>
      </c>
      <c r="B30" s="296">
        <v>47</v>
      </c>
      <c r="C30" s="296">
        <v>54</v>
      </c>
      <c r="D30" s="296">
        <v>54</v>
      </c>
      <c r="E30" s="296">
        <v>54</v>
      </c>
      <c r="F30" s="296">
        <v>60</v>
      </c>
      <c r="G30" s="296">
        <v>64</v>
      </c>
      <c r="H30" s="296">
        <v>65</v>
      </c>
      <c r="I30" s="296">
        <v>66</v>
      </c>
      <c r="J30" s="296">
        <v>67</v>
      </c>
      <c r="K30" s="296">
        <v>82</v>
      </c>
      <c r="L30" s="296">
        <v>82</v>
      </c>
      <c r="M30" s="296">
        <v>70</v>
      </c>
      <c r="N30" s="296">
        <v>71</v>
      </c>
      <c r="O30" s="296">
        <v>76</v>
      </c>
      <c r="P30" s="296">
        <v>79</v>
      </c>
      <c r="Q30" s="296">
        <v>77</v>
      </c>
      <c r="R30" s="296">
        <v>72</v>
      </c>
      <c r="S30" s="296">
        <v>75</v>
      </c>
      <c r="T30" s="296">
        <v>69</v>
      </c>
      <c r="U30" s="296">
        <v>73</v>
      </c>
      <c r="V30" s="296">
        <v>74</v>
      </c>
      <c r="W30" s="296">
        <v>71</v>
      </c>
      <c r="X30" s="296">
        <v>64</v>
      </c>
      <c r="Y30" s="296">
        <v>65</v>
      </c>
      <c r="Z30" s="296">
        <v>63</v>
      </c>
      <c r="AA30" s="296">
        <v>62</v>
      </c>
      <c r="AB30" s="296">
        <v>53</v>
      </c>
      <c r="AC30" s="296">
        <v>55</v>
      </c>
      <c r="AD30" s="296">
        <v>54</v>
      </c>
      <c r="AE30" s="296">
        <v>59</v>
      </c>
      <c r="AF30" s="296">
        <v>66</v>
      </c>
      <c r="AG30" s="296">
        <v>66</v>
      </c>
      <c r="AH30" s="296">
        <v>69</v>
      </c>
      <c r="AI30" s="296">
        <v>69</v>
      </c>
      <c r="AJ30" s="296">
        <v>74</v>
      </c>
      <c r="AK30" s="296">
        <v>68</v>
      </c>
      <c r="AL30" s="296">
        <v>61</v>
      </c>
      <c r="AM30" s="296">
        <v>63</v>
      </c>
      <c r="AN30" s="296">
        <v>66</v>
      </c>
      <c r="AO30" s="296">
        <v>62</v>
      </c>
      <c r="AP30" s="296">
        <v>68</v>
      </c>
      <c r="AQ30" s="296">
        <v>66</v>
      </c>
      <c r="AR30" s="296">
        <v>68</v>
      </c>
      <c r="AS30" s="296">
        <v>66</v>
      </c>
      <c r="AT30" s="296">
        <v>66</v>
      </c>
      <c r="AU30" s="296">
        <v>68</v>
      </c>
      <c r="AV30" s="296">
        <v>66</v>
      </c>
      <c r="AW30" s="296">
        <v>66</v>
      </c>
      <c r="AX30" s="296">
        <v>67</v>
      </c>
      <c r="AY30" s="296">
        <v>65</v>
      </c>
      <c r="AZ30" s="296">
        <v>63</v>
      </c>
      <c r="BA30" s="296">
        <v>63</v>
      </c>
      <c r="BB30" s="296">
        <v>64</v>
      </c>
      <c r="BC30" s="296">
        <v>68</v>
      </c>
      <c r="BD30" s="296">
        <v>67</v>
      </c>
      <c r="BE30" s="296">
        <v>67</v>
      </c>
      <c r="BF30" s="296">
        <v>65</v>
      </c>
      <c r="BG30" s="296">
        <v>70</v>
      </c>
      <c r="BH30" s="296">
        <v>63</v>
      </c>
      <c r="BI30" s="296">
        <v>65</v>
      </c>
      <c r="BJ30" s="296">
        <v>70</v>
      </c>
      <c r="BK30" s="296">
        <v>69</v>
      </c>
      <c r="BL30" s="296">
        <v>67</v>
      </c>
      <c r="BM30" s="296">
        <v>73</v>
      </c>
      <c r="BN30" s="296">
        <v>67</v>
      </c>
      <c r="BO30" s="296">
        <v>69</v>
      </c>
      <c r="BP30" s="296">
        <v>59</v>
      </c>
      <c r="BQ30" s="296">
        <v>60</v>
      </c>
      <c r="BR30" s="296">
        <v>54</v>
      </c>
      <c r="BS30" s="296">
        <v>50</v>
      </c>
      <c r="BT30" s="296">
        <v>52</v>
      </c>
      <c r="BU30" s="296">
        <v>56</v>
      </c>
      <c r="BV30" s="296">
        <v>53</v>
      </c>
      <c r="BW30" s="296">
        <v>55</v>
      </c>
    </row>
    <row r="31" spans="1:75" x14ac:dyDescent="0.25">
      <c r="A31" t="s">
        <v>29</v>
      </c>
      <c r="B31" s="296">
        <v>2</v>
      </c>
      <c r="C31" s="296">
        <v>3</v>
      </c>
      <c r="D31" s="296">
        <v>4</v>
      </c>
      <c r="E31" s="296">
        <v>7</v>
      </c>
      <c r="F31" s="296">
        <v>4</v>
      </c>
      <c r="G31" s="296">
        <v>4</v>
      </c>
      <c r="H31" s="296">
        <v>4</v>
      </c>
      <c r="I31" s="296">
        <v>5</v>
      </c>
      <c r="J31" s="296">
        <v>7</v>
      </c>
      <c r="K31" s="296">
        <v>12</v>
      </c>
      <c r="L31" s="296">
        <v>8</v>
      </c>
      <c r="M31" s="296">
        <v>9</v>
      </c>
      <c r="N31" s="296">
        <v>11</v>
      </c>
      <c r="O31" s="296">
        <v>11</v>
      </c>
      <c r="P31" s="296">
        <v>12</v>
      </c>
      <c r="Q31" s="296">
        <v>12</v>
      </c>
      <c r="R31" s="296">
        <v>12</v>
      </c>
      <c r="S31" s="296">
        <v>10</v>
      </c>
      <c r="T31" s="296">
        <v>9</v>
      </c>
      <c r="U31" s="296">
        <v>9</v>
      </c>
      <c r="V31" s="296">
        <v>9</v>
      </c>
      <c r="W31" s="296">
        <v>10</v>
      </c>
      <c r="X31" s="296">
        <v>10</v>
      </c>
      <c r="Y31" s="296">
        <v>11</v>
      </c>
      <c r="Z31" s="296">
        <v>10</v>
      </c>
      <c r="AA31" s="296">
        <v>10</v>
      </c>
      <c r="AB31" s="296">
        <v>8</v>
      </c>
      <c r="AC31" s="296">
        <v>10</v>
      </c>
      <c r="AD31" s="296">
        <v>15</v>
      </c>
      <c r="AE31" s="296">
        <v>15</v>
      </c>
      <c r="AF31" s="296">
        <v>14</v>
      </c>
      <c r="AG31" s="296">
        <v>14</v>
      </c>
      <c r="AH31" s="296">
        <v>14</v>
      </c>
      <c r="AI31" s="296">
        <v>13</v>
      </c>
      <c r="AJ31" s="296">
        <v>14</v>
      </c>
      <c r="AK31" s="296">
        <v>17</v>
      </c>
      <c r="AL31" s="296">
        <v>17</v>
      </c>
      <c r="AM31" s="296">
        <v>18</v>
      </c>
      <c r="AN31" s="296">
        <v>11</v>
      </c>
      <c r="AO31" s="296">
        <v>11</v>
      </c>
      <c r="AP31" s="296">
        <v>10</v>
      </c>
      <c r="AQ31" s="296">
        <v>12</v>
      </c>
      <c r="AR31" s="296">
        <v>14</v>
      </c>
      <c r="AS31" s="296">
        <v>15</v>
      </c>
      <c r="AT31" s="296">
        <v>16</v>
      </c>
      <c r="AU31" s="296">
        <v>15</v>
      </c>
      <c r="AV31" s="296">
        <v>16</v>
      </c>
      <c r="AW31" s="296">
        <v>17</v>
      </c>
      <c r="AX31" s="296">
        <v>16</v>
      </c>
      <c r="AY31" s="296">
        <v>18</v>
      </c>
      <c r="AZ31" s="296">
        <v>18</v>
      </c>
      <c r="BA31" s="296">
        <v>18</v>
      </c>
      <c r="BB31" s="296">
        <v>17</v>
      </c>
      <c r="BC31" s="296">
        <v>19</v>
      </c>
      <c r="BD31" s="296">
        <v>19</v>
      </c>
      <c r="BE31" s="296">
        <v>19</v>
      </c>
      <c r="BF31" s="296">
        <v>19</v>
      </c>
      <c r="BG31" s="296">
        <v>20</v>
      </c>
      <c r="BH31" s="296">
        <v>16</v>
      </c>
      <c r="BI31" s="296">
        <v>17</v>
      </c>
      <c r="BJ31" s="296">
        <v>21</v>
      </c>
      <c r="BK31" s="296">
        <v>19</v>
      </c>
      <c r="BL31" s="296">
        <v>27</v>
      </c>
      <c r="BM31" s="296">
        <v>27</v>
      </c>
      <c r="BN31" s="296">
        <v>32</v>
      </c>
      <c r="BO31" s="296">
        <v>39</v>
      </c>
      <c r="BP31" s="296">
        <v>36</v>
      </c>
      <c r="BQ31" s="296">
        <v>39</v>
      </c>
      <c r="BR31" s="296">
        <v>39</v>
      </c>
      <c r="BS31" s="296">
        <v>38</v>
      </c>
      <c r="BT31" s="296">
        <v>38</v>
      </c>
      <c r="BU31" s="296">
        <v>45</v>
      </c>
      <c r="BV31" s="296">
        <v>48</v>
      </c>
      <c r="BW31" s="296">
        <v>43</v>
      </c>
    </row>
    <row r="32" spans="1:75" x14ac:dyDescent="0.25">
      <c r="A32" t="s">
        <v>30</v>
      </c>
      <c r="B32" s="296">
        <v>1</v>
      </c>
      <c r="C32" s="296">
        <v>1</v>
      </c>
      <c r="D32" s="296">
        <v>1</v>
      </c>
      <c r="E32" s="296">
        <v>1</v>
      </c>
      <c r="F32" s="296">
        <v>1</v>
      </c>
      <c r="G32" s="296">
        <v>1</v>
      </c>
      <c r="H32" s="296">
        <v>1</v>
      </c>
      <c r="I32" s="296">
        <v>1</v>
      </c>
      <c r="J32" s="296">
        <v>1</v>
      </c>
      <c r="K32" s="296">
        <v>2</v>
      </c>
      <c r="L32" s="296">
        <v>2</v>
      </c>
      <c r="M32" s="296">
        <v>2</v>
      </c>
      <c r="N32" s="296">
        <v>2</v>
      </c>
      <c r="O32" s="296">
        <v>2</v>
      </c>
      <c r="P32" s="296">
        <v>1</v>
      </c>
      <c r="Q32" s="296">
        <v>1</v>
      </c>
      <c r="R32" s="296">
        <v>1</v>
      </c>
      <c r="S32" s="296">
        <v>1</v>
      </c>
      <c r="T32" s="296">
        <v>1</v>
      </c>
      <c r="U32" s="296">
        <v>1</v>
      </c>
      <c r="V32" s="296">
        <v>1</v>
      </c>
      <c r="W32" s="296">
        <v>1</v>
      </c>
      <c r="X32" s="296">
        <v>1</v>
      </c>
      <c r="Y32" s="296">
        <v>1</v>
      </c>
      <c r="Z32" s="296">
        <v>2</v>
      </c>
      <c r="AA32" s="296">
        <v>2</v>
      </c>
      <c r="AB32" s="296">
        <v>2</v>
      </c>
      <c r="AC32" s="296">
        <v>2</v>
      </c>
      <c r="AD32" s="296">
        <v>1</v>
      </c>
      <c r="AE32" s="296">
        <v>1</v>
      </c>
      <c r="AF32" s="296">
        <v>1</v>
      </c>
      <c r="AG32" s="296">
        <v>1</v>
      </c>
      <c r="AH32" s="296">
        <v>1</v>
      </c>
      <c r="AI32" s="296">
        <v>1</v>
      </c>
      <c r="AJ32" s="296">
        <v>1</v>
      </c>
      <c r="AK32" s="296">
        <v>3</v>
      </c>
      <c r="AL32" s="296">
        <v>2</v>
      </c>
      <c r="AM32" s="296">
        <v>2</v>
      </c>
      <c r="AN32" s="296">
        <v>2</v>
      </c>
      <c r="AO32" s="296">
        <v>1</v>
      </c>
      <c r="AP32" s="296">
        <v>1</v>
      </c>
      <c r="AQ32" s="296">
        <v>1</v>
      </c>
      <c r="AR32" s="296">
        <v>1</v>
      </c>
      <c r="AS32" s="296">
        <v>1</v>
      </c>
      <c r="AT32" s="296">
        <v>1</v>
      </c>
      <c r="AU32" s="296">
        <v>1</v>
      </c>
      <c r="AV32" s="296">
        <v>1</v>
      </c>
      <c r="AW32" s="296">
        <v>1</v>
      </c>
      <c r="AX32" s="296">
        <v>1</v>
      </c>
      <c r="AY32" s="296">
        <v>1</v>
      </c>
      <c r="AZ32" s="296">
        <v>1</v>
      </c>
      <c r="BA32" s="296">
        <v>1</v>
      </c>
      <c r="BB32" s="296">
        <v>1</v>
      </c>
      <c r="BC32" s="296">
        <v>1</v>
      </c>
      <c r="BD32" s="296">
        <v>1</v>
      </c>
      <c r="BE32" s="296">
        <v>1</v>
      </c>
      <c r="BF32" s="296">
        <v>2</v>
      </c>
      <c r="BG32" s="296">
        <v>2</v>
      </c>
      <c r="BH32" s="296">
        <v>2</v>
      </c>
      <c r="BI32" s="296">
        <v>2</v>
      </c>
      <c r="BJ32" s="296">
        <v>2</v>
      </c>
      <c r="BK32" s="296">
        <v>2</v>
      </c>
      <c r="BL32" s="296">
        <v>2</v>
      </c>
      <c r="BM32" s="296">
        <v>2</v>
      </c>
      <c r="BN32" s="296">
        <v>2</v>
      </c>
      <c r="BO32" s="296">
        <v>2</v>
      </c>
      <c r="BP32" s="296">
        <v>2</v>
      </c>
      <c r="BQ32" s="296">
        <v>2</v>
      </c>
      <c r="BR32" s="296">
        <v>2</v>
      </c>
      <c r="BS32" s="296">
        <v>2</v>
      </c>
      <c r="BT32" s="296">
        <v>2</v>
      </c>
      <c r="BU32" s="296">
        <v>2</v>
      </c>
      <c r="BV32" s="296">
        <v>2</v>
      </c>
      <c r="BW32" s="296">
        <v>2</v>
      </c>
    </row>
    <row r="33" spans="1:75" x14ac:dyDescent="0.25">
      <c r="A33" t="s">
        <v>31</v>
      </c>
      <c r="B33" s="296">
        <v>101</v>
      </c>
      <c r="C33" s="296">
        <v>107</v>
      </c>
      <c r="D33" s="296">
        <v>112</v>
      </c>
      <c r="E33" s="296">
        <v>117</v>
      </c>
      <c r="F33" s="296">
        <v>125</v>
      </c>
      <c r="G33" s="296">
        <v>136</v>
      </c>
      <c r="H33" s="296">
        <v>140</v>
      </c>
      <c r="I33" s="296">
        <v>148</v>
      </c>
      <c r="J33" s="296">
        <v>165</v>
      </c>
      <c r="K33" s="296">
        <v>168</v>
      </c>
      <c r="L33" s="296">
        <v>172</v>
      </c>
      <c r="M33" s="296">
        <v>181</v>
      </c>
      <c r="N33" s="296">
        <v>186</v>
      </c>
      <c r="O33" s="296">
        <v>215</v>
      </c>
      <c r="P33" s="296">
        <v>219</v>
      </c>
      <c r="Q33" s="296">
        <v>233</v>
      </c>
      <c r="R33" s="296">
        <v>231</v>
      </c>
      <c r="S33" s="296">
        <v>233</v>
      </c>
      <c r="T33" s="296">
        <v>238</v>
      </c>
      <c r="U33" s="296">
        <v>238</v>
      </c>
      <c r="V33" s="296">
        <v>242</v>
      </c>
      <c r="W33" s="296">
        <v>241</v>
      </c>
      <c r="X33" s="296">
        <v>246</v>
      </c>
      <c r="Y33" s="296">
        <v>257</v>
      </c>
      <c r="Z33" s="296">
        <v>283</v>
      </c>
      <c r="AA33" s="296">
        <v>291</v>
      </c>
      <c r="AB33" s="296">
        <v>301</v>
      </c>
      <c r="AC33" s="296">
        <v>314</v>
      </c>
      <c r="AD33" s="296">
        <v>309</v>
      </c>
      <c r="AE33" s="296">
        <v>332</v>
      </c>
      <c r="AF33" s="296">
        <v>342</v>
      </c>
      <c r="AG33" s="296">
        <v>352</v>
      </c>
      <c r="AH33" s="296">
        <v>357</v>
      </c>
      <c r="AI33" s="296">
        <v>367</v>
      </c>
      <c r="AJ33" s="296">
        <v>338</v>
      </c>
      <c r="AK33" s="296">
        <v>338</v>
      </c>
      <c r="AL33" s="296">
        <v>333</v>
      </c>
      <c r="AM33" s="296">
        <v>338</v>
      </c>
      <c r="AN33" s="296">
        <v>321</v>
      </c>
      <c r="AO33" s="296">
        <v>321</v>
      </c>
      <c r="AP33" s="296">
        <v>337</v>
      </c>
      <c r="AQ33" s="296">
        <v>330</v>
      </c>
      <c r="AR33" s="296">
        <v>319</v>
      </c>
      <c r="AS33" s="296">
        <v>311</v>
      </c>
      <c r="AT33" s="296">
        <v>315</v>
      </c>
      <c r="AU33" s="296">
        <v>311</v>
      </c>
      <c r="AV33" s="296">
        <v>310</v>
      </c>
      <c r="AW33" s="296">
        <v>311</v>
      </c>
      <c r="AX33" s="296">
        <v>312</v>
      </c>
      <c r="AY33" s="296">
        <v>314</v>
      </c>
      <c r="AZ33" s="296">
        <v>317</v>
      </c>
      <c r="BA33" s="296">
        <v>326</v>
      </c>
      <c r="BB33" s="296">
        <v>327</v>
      </c>
      <c r="BC33" s="296">
        <v>318</v>
      </c>
      <c r="BD33" s="296">
        <v>314</v>
      </c>
      <c r="BE33" s="296">
        <v>319</v>
      </c>
      <c r="BF33" s="296">
        <v>329</v>
      </c>
      <c r="BG33" s="296">
        <v>337</v>
      </c>
      <c r="BH33" s="296">
        <v>337</v>
      </c>
      <c r="BI33" s="296">
        <v>344</v>
      </c>
      <c r="BJ33" s="296">
        <v>351</v>
      </c>
      <c r="BK33" s="296">
        <v>357</v>
      </c>
      <c r="BL33" s="296">
        <v>356</v>
      </c>
      <c r="BM33" s="296">
        <v>347</v>
      </c>
      <c r="BN33" s="296">
        <v>354</v>
      </c>
      <c r="BO33" s="296">
        <v>346</v>
      </c>
      <c r="BP33" s="296">
        <v>342</v>
      </c>
      <c r="BQ33" s="296">
        <v>340</v>
      </c>
      <c r="BR33" s="296">
        <v>345</v>
      </c>
      <c r="BS33" s="296">
        <v>343</v>
      </c>
      <c r="BT33" s="296">
        <v>344</v>
      </c>
      <c r="BU33" s="296">
        <v>346</v>
      </c>
      <c r="BV33" s="296">
        <v>352</v>
      </c>
      <c r="BW33" s="296">
        <v>344</v>
      </c>
    </row>
    <row r="34" spans="1:75" x14ac:dyDescent="0.25">
      <c r="A34" t="s">
        <v>32</v>
      </c>
      <c r="B34" s="296">
        <v>16</v>
      </c>
      <c r="C34" s="296">
        <v>22</v>
      </c>
      <c r="D34" s="296">
        <v>21</v>
      </c>
      <c r="E34" s="296">
        <v>18</v>
      </c>
      <c r="F34" s="296">
        <v>17</v>
      </c>
      <c r="G34" s="296">
        <v>18</v>
      </c>
      <c r="H34" s="296">
        <v>20</v>
      </c>
      <c r="I34" s="296">
        <v>25</v>
      </c>
      <c r="J34" s="296">
        <v>19</v>
      </c>
      <c r="K34" s="296">
        <v>21</v>
      </c>
      <c r="L34" s="296">
        <v>19</v>
      </c>
      <c r="M34" s="296">
        <v>22</v>
      </c>
      <c r="N34" s="296">
        <v>22</v>
      </c>
      <c r="O34" s="296">
        <v>24</v>
      </c>
      <c r="P34" s="296">
        <v>26</v>
      </c>
      <c r="Q34" s="296">
        <v>30</v>
      </c>
      <c r="R34" s="296">
        <v>24</v>
      </c>
      <c r="S34" s="296">
        <v>25</v>
      </c>
      <c r="T34" s="296">
        <v>27</v>
      </c>
      <c r="U34" s="296">
        <v>27</v>
      </c>
      <c r="V34" s="296">
        <v>28</v>
      </c>
      <c r="W34" s="296">
        <v>29</v>
      </c>
      <c r="X34" s="296">
        <v>30</v>
      </c>
      <c r="Y34" s="296">
        <v>29</v>
      </c>
      <c r="Z34" s="296">
        <v>30</v>
      </c>
      <c r="AA34" s="296">
        <v>27</v>
      </c>
      <c r="AB34" s="296">
        <v>28</v>
      </c>
      <c r="AC34" s="296">
        <v>29</v>
      </c>
      <c r="AD34" s="296">
        <v>30</v>
      </c>
      <c r="AE34" s="296">
        <v>27</v>
      </c>
      <c r="AF34" s="296">
        <v>25</v>
      </c>
      <c r="AG34" s="296">
        <v>23</v>
      </c>
      <c r="AH34" s="296">
        <v>21</v>
      </c>
      <c r="AI34" s="296">
        <v>19</v>
      </c>
      <c r="AJ34" s="296">
        <v>18</v>
      </c>
      <c r="AK34" s="296">
        <v>16</v>
      </c>
      <c r="AL34" s="296">
        <v>13</v>
      </c>
      <c r="AM34" s="296">
        <v>13</v>
      </c>
      <c r="AN34" s="296">
        <v>14</v>
      </c>
      <c r="AO34" s="296">
        <v>18</v>
      </c>
      <c r="AP34" s="296">
        <v>17</v>
      </c>
      <c r="AQ34" s="296">
        <v>16</v>
      </c>
      <c r="AR34" s="296">
        <v>17</v>
      </c>
      <c r="AS34" s="296">
        <v>15</v>
      </c>
      <c r="AT34" s="296">
        <v>15</v>
      </c>
      <c r="AU34" s="296">
        <v>15</v>
      </c>
      <c r="AV34" s="296">
        <v>17</v>
      </c>
      <c r="AW34" s="296">
        <v>16</v>
      </c>
      <c r="AX34" s="296">
        <v>22</v>
      </c>
      <c r="AY34" s="296">
        <v>19</v>
      </c>
      <c r="AZ34" s="296">
        <v>21</v>
      </c>
      <c r="BA34" s="296">
        <v>17</v>
      </c>
      <c r="BB34" s="296">
        <v>18</v>
      </c>
      <c r="BC34" s="296">
        <v>19</v>
      </c>
      <c r="BD34" s="296">
        <v>20</v>
      </c>
      <c r="BE34" s="296">
        <v>19</v>
      </c>
      <c r="BF34" s="296">
        <v>19</v>
      </c>
      <c r="BG34" s="296">
        <v>16</v>
      </c>
      <c r="BH34" s="296">
        <v>20</v>
      </c>
      <c r="BI34" s="296">
        <v>19</v>
      </c>
      <c r="BJ34" s="296">
        <v>19</v>
      </c>
      <c r="BK34" s="296">
        <v>18</v>
      </c>
      <c r="BL34" s="296">
        <v>19</v>
      </c>
      <c r="BM34" s="296">
        <v>19</v>
      </c>
      <c r="BN34" s="296">
        <v>20</v>
      </c>
      <c r="BO34" s="296">
        <v>16</v>
      </c>
      <c r="BP34" s="296">
        <v>16</v>
      </c>
      <c r="BQ34" s="296">
        <v>16</v>
      </c>
      <c r="BR34" s="296">
        <v>18</v>
      </c>
      <c r="BS34" s="296">
        <v>17</v>
      </c>
      <c r="BT34" s="296">
        <v>20</v>
      </c>
      <c r="BU34" s="296">
        <v>17</v>
      </c>
      <c r="BV34" s="296">
        <v>19</v>
      </c>
      <c r="BW34" s="296">
        <v>20</v>
      </c>
    </row>
    <row r="35" spans="1:75" x14ac:dyDescent="0.25">
      <c r="A35" t="s">
        <v>33</v>
      </c>
      <c r="B35" s="296">
        <v>10</v>
      </c>
      <c r="C35" s="296">
        <v>10</v>
      </c>
      <c r="D35" s="296">
        <v>13</v>
      </c>
      <c r="E35" s="296">
        <v>11</v>
      </c>
      <c r="F35" s="296">
        <v>13</v>
      </c>
      <c r="G35" s="296">
        <v>8</v>
      </c>
      <c r="H35" s="296">
        <v>9</v>
      </c>
      <c r="I35" s="296">
        <v>11</v>
      </c>
      <c r="J35" s="296">
        <v>19</v>
      </c>
      <c r="K35" s="296">
        <v>13</v>
      </c>
      <c r="L35" s="296">
        <v>16</v>
      </c>
      <c r="M35" s="296">
        <v>20</v>
      </c>
      <c r="N35" s="296">
        <v>18</v>
      </c>
      <c r="O35" s="296">
        <v>17</v>
      </c>
      <c r="P35" s="296">
        <v>22</v>
      </c>
      <c r="Q35" s="296">
        <v>22</v>
      </c>
      <c r="R35" s="296">
        <v>23</v>
      </c>
      <c r="S35" s="296">
        <v>28</v>
      </c>
      <c r="T35" s="296">
        <v>24</v>
      </c>
      <c r="U35" s="296">
        <v>31</v>
      </c>
      <c r="V35" s="296">
        <v>28</v>
      </c>
      <c r="W35" s="296">
        <v>27</v>
      </c>
      <c r="X35" s="296">
        <v>29</v>
      </c>
      <c r="Y35" s="296">
        <v>34</v>
      </c>
      <c r="Z35" s="296">
        <v>39</v>
      </c>
      <c r="AA35" s="296">
        <v>38</v>
      </c>
      <c r="AB35" s="296">
        <v>31</v>
      </c>
      <c r="AC35" s="296">
        <v>31</v>
      </c>
      <c r="AD35" s="296">
        <v>32</v>
      </c>
      <c r="AE35" s="296">
        <v>34</v>
      </c>
      <c r="AF35" s="296">
        <v>38</v>
      </c>
      <c r="AG35" s="296">
        <v>38</v>
      </c>
      <c r="AH35" s="296">
        <v>37</v>
      </c>
      <c r="AI35" s="296">
        <v>41</v>
      </c>
      <c r="AJ35" s="296">
        <v>44</v>
      </c>
      <c r="AK35" s="296">
        <v>40</v>
      </c>
      <c r="AL35" s="296">
        <v>40</v>
      </c>
      <c r="AM35" s="296">
        <v>39</v>
      </c>
      <c r="AN35" s="296">
        <v>35</v>
      </c>
      <c r="AO35" s="296">
        <v>37</v>
      </c>
      <c r="AP35" s="296">
        <v>39</v>
      </c>
      <c r="AQ35" s="296">
        <v>39</v>
      </c>
      <c r="AR35" s="296">
        <v>37</v>
      </c>
      <c r="AS35" s="296">
        <v>39</v>
      </c>
      <c r="AT35" s="296">
        <v>40</v>
      </c>
      <c r="AU35" s="296">
        <v>40</v>
      </c>
      <c r="AV35" s="296">
        <v>40</v>
      </c>
      <c r="AW35" s="296">
        <v>37</v>
      </c>
      <c r="AX35" s="296">
        <v>35</v>
      </c>
      <c r="AY35" s="296">
        <v>33</v>
      </c>
      <c r="AZ35" s="296">
        <v>26</v>
      </c>
      <c r="BA35" s="296">
        <v>30</v>
      </c>
      <c r="BB35" s="296">
        <v>31</v>
      </c>
      <c r="BC35" s="296">
        <v>30</v>
      </c>
      <c r="BD35" s="296">
        <v>30</v>
      </c>
      <c r="BE35" s="296">
        <v>30</v>
      </c>
      <c r="BF35" s="296">
        <v>30</v>
      </c>
      <c r="BG35" s="296">
        <v>33</v>
      </c>
      <c r="BH35" s="296">
        <v>31</v>
      </c>
      <c r="BI35" s="296">
        <v>30</v>
      </c>
      <c r="BJ35" s="296">
        <v>31</v>
      </c>
      <c r="BK35" s="296">
        <v>33</v>
      </c>
      <c r="BL35" s="296">
        <v>31</v>
      </c>
      <c r="BM35" s="296">
        <v>34</v>
      </c>
      <c r="BN35" s="296">
        <v>36</v>
      </c>
      <c r="BO35" s="296">
        <v>35</v>
      </c>
      <c r="BP35" s="296">
        <v>34</v>
      </c>
      <c r="BQ35" s="296">
        <v>34</v>
      </c>
      <c r="BR35" s="296">
        <v>33</v>
      </c>
      <c r="BS35" s="296">
        <v>34</v>
      </c>
      <c r="BT35" s="296">
        <v>33</v>
      </c>
      <c r="BU35" s="296">
        <v>35</v>
      </c>
      <c r="BV35" s="296">
        <v>34</v>
      </c>
      <c r="BW35" s="296">
        <v>33</v>
      </c>
    </row>
    <row r="36" spans="1:75" x14ac:dyDescent="0.25">
      <c r="A36" t="s">
        <v>34</v>
      </c>
      <c r="B36" s="296">
        <v>6</v>
      </c>
      <c r="C36" s="296">
        <v>4</v>
      </c>
      <c r="D36" s="296">
        <v>3</v>
      </c>
      <c r="E36" s="296">
        <v>5</v>
      </c>
      <c r="F36" s="296">
        <v>2</v>
      </c>
      <c r="G36" s="296">
        <v>5</v>
      </c>
      <c r="H36" s="296">
        <v>5</v>
      </c>
      <c r="I36" s="296">
        <v>5</v>
      </c>
      <c r="J36" s="296">
        <v>5</v>
      </c>
      <c r="K36" s="296">
        <v>4</v>
      </c>
      <c r="L36" s="296">
        <v>6</v>
      </c>
      <c r="M36" s="296">
        <v>1</v>
      </c>
      <c r="N36" s="296">
        <v>3</v>
      </c>
      <c r="O36" s="296">
        <v>10</v>
      </c>
      <c r="P36" s="296">
        <v>8</v>
      </c>
      <c r="Q36" s="296">
        <v>7</v>
      </c>
      <c r="R36" s="296">
        <v>12</v>
      </c>
      <c r="S36" s="296">
        <v>6</v>
      </c>
      <c r="T36" s="296">
        <v>8</v>
      </c>
      <c r="U36" s="296">
        <v>10</v>
      </c>
      <c r="V36" s="296">
        <v>7</v>
      </c>
      <c r="W36" s="296">
        <v>6</v>
      </c>
      <c r="X36" s="296">
        <v>12</v>
      </c>
      <c r="Y36" s="296">
        <v>3</v>
      </c>
      <c r="Z36" s="296">
        <v>4</v>
      </c>
      <c r="AA36" s="296">
        <v>1</v>
      </c>
      <c r="AB36" s="296" t="s">
        <v>18</v>
      </c>
      <c r="AC36" s="296" t="s">
        <v>18</v>
      </c>
      <c r="AD36" s="296">
        <v>1</v>
      </c>
      <c r="AE36" s="296">
        <v>1</v>
      </c>
      <c r="AF36" s="296">
        <v>1</v>
      </c>
      <c r="AG36" s="296">
        <v>1</v>
      </c>
      <c r="AH36" s="296">
        <v>1</v>
      </c>
      <c r="AI36" s="296">
        <v>1</v>
      </c>
      <c r="AJ36" s="296">
        <v>1</v>
      </c>
      <c r="AK36" s="296">
        <v>1</v>
      </c>
      <c r="AL36" s="296">
        <v>1</v>
      </c>
      <c r="AM36" s="296" t="s">
        <v>18</v>
      </c>
      <c r="AN36" s="296" t="s">
        <v>18</v>
      </c>
      <c r="AO36" s="296" t="s">
        <v>18</v>
      </c>
      <c r="AP36" s="296">
        <v>1</v>
      </c>
      <c r="AQ36" s="296" t="s">
        <v>18</v>
      </c>
      <c r="AR36" s="296" t="s">
        <v>18</v>
      </c>
      <c r="AS36" s="296" t="s">
        <v>18</v>
      </c>
      <c r="AT36" s="296" t="s">
        <v>18</v>
      </c>
      <c r="AU36" s="296" t="s">
        <v>18</v>
      </c>
      <c r="AV36" s="296" t="s">
        <v>18</v>
      </c>
      <c r="AW36" s="296" t="s">
        <v>18</v>
      </c>
      <c r="AX36" s="296" t="s">
        <v>18</v>
      </c>
      <c r="AY36" s="296" t="s">
        <v>18</v>
      </c>
      <c r="AZ36" s="296">
        <v>1</v>
      </c>
      <c r="BA36" s="296">
        <v>2</v>
      </c>
      <c r="BB36" s="296">
        <v>2</v>
      </c>
      <c r="BC36" s="296">
        <v>1</v>
      </c>
      <c r="BD36" s="296">
        <v>1</v>
      </c>
      <c r="BE36" s="296">
        <v>1</v>
      </c>
      <c r="BF36" s="296">
        <v>1</v>
      </c>
      <c r="BG36" s="296">
        <v>2</v>
      </c>
      <c r="BH36" s="296">
        <v>1</v>
      </c>
      <c r="BI36" s="296">
        <v>2</v>
      </c>
      <c r="BJ36" s="296">
        <v>1</v>
      </c>
      <c r="BK36" s="296">
        <v>2</v>
      </c>
      <c r="BL36" s="296">
        <v>2</v>
      </c>
      <c r="BM36" s="296">
        <v>1</v>
      </c>
      <c r="BN36" s="296">
        <v>1</v>
      </c>
      <c r="BO36" s="296">
        <v>1</v>
      </c>
      <c r="BP36" s="296" t="s">
        <v>18</v>
      </c>
      <c r="BQ36" s="296" t="s">
        <v>18</v>
      </c>
      <c r="BR36" s="296" t="s">
        <v>18</v>
      </c>
      <c r="BS36" s="296" t="s">
        <v>18</v>
      </c>
      <c r="BT36" s="296" t="s">
        <v>18</v>
      </c>
      <c r="BU36" s="296">
        <v>1</v>
      </c>
      <c r="BV36" s="296">
        <v>1</v>
      </c>
      <c r="BW36" s="296">
        <v>1</v>
      </c>
    </row>
    <row r="37" spans="1:75" x14ac:dyDescent="0.25">
      <c r="A37" t="s">
        <v>35</v>
      </c>
      <c r="B37" s="296">
        <v>4154</v>
      </c>
      <c r="C37" s="296">
        <v>4127</v>
      </c>
      <c r="D37" s="296">
        <v>3744</v>
      </c>
      <c r="E37" s="296">
        <v>3407</v>
      </c>
      <c r="F37" s="296">
        <v>3223</v>
      </c>
      <c r="G37" s="296">
        <v>3137</v>
      </c>
      <c r="H37" s="296">
        <v>3132</v>
      </c>
      <c r="I37" s="296">
        <v>3131</v>
      </c>
      <c r="J37" s="296">
        <v>3139</v>
      </c>
      <c r="K37" s="296">
        <v>3177</v>
      </c>
      <c r="L37" s="296">
        <v>3171</v>
      </c>
      <c r="M37" s="296">
        <v>3172</v>
      </c>
      <c r="N37" s="296">
        <v>3174</v>
      </c>
      <c r="O37" s="296">
        <v>3218</v>
      </c>
      <c r="P37" s="296">
        <v>3246</v>
      </c>
      <c r="Q37" s="296">
        <v>3306</v>
      </c>
      <c r="R37" s="296">
        <v>3288</v>
      </c>
      <c r="S37" s="296">
        <v>3313</v>
      </c>
      <c r="T37" s="296">
        <v>3246</v>
      </c>
      <c r="U37" s="296">
        <v>3188</v>
      </c>
      <c r="V37" s="296">
        <v>3235</v>
      </c>
      <c r="W37" s="296">
        <v>3221</v>
      </c>
      <c r="X37" s="296">
        <v>3205</v>
      </c>
      <c r="Y37" s="296">
        <v>3182</v>
      </c>
      <c r="Z37" s="296">
        <v>3181</v>
      </c>
      <c r="AA37" s="296">
        <v>3196</v>
      </c>
      <c r="AB37" s="296">
        <v>3183</v>
      </c>
      <c r="AC37" s="296">
        <v>3167</v>
      </c>
      <c r="AD37" s="296">
        <v>3179</v>
      </c>
      <c r="AE37" s="296">
        <v>3238</v>
      </c>
      <c r="AF37" s="296">
        <v>3213</v>
      </c>
      <c r="AG37" s="296">
        <v>3133</v>
      </c>
      <c r="AH37" s="296">
        <v>3051</v>
      </c>
      <c r="AI37" s="296">
        <v>3078</v>
      </c>
      <c r="AJ37" s="296">
        <v>2990</v>
      </c>
      <c r="AK37" s="296">
        <v>2996</v>
      </c>
      <c r="AL37" s="296">
        <v>2967</v>
      </c>
      <c r="AM37" s="296">
        <v>2903</v>
      </c>
      <c r="AN37" s="296">
        <v>2785</v>
      </c>
      <c r="AO37" s="296">
        <v>2669</v>
      </c>
      <c r="AP37" s="296">
        <v>2506</v>
      </c>
      <c r="AQ37" s="296">
        <v>2392</v>
      </c>
      <c r="AR37" s="296">
        <v>2323</v>
      </c>
      <c r="AS37" s="296">
        <v>2243</v>
      </c>
      <c r="AT37" s="296">
        <v>2212</v>
      </c>
      <c r="AU37" s="296">
        <v>2203</v>
      </c>
      <c r="AV37" s="296">
        <v>2119</v>
      </c>
      <c r="AW37" s="296">
        <v>2122</v>
      </c>
      <c r="AX37" s="296">
        <v>2065</v>
      </c>
      <c r="AY37" s="296">
        <v>1986</v>
      </c>
      <c r="AZ37" s="296">
        <v>1926</v>
      </c>
      <c r="BA37" s="296">
        <v>1812</v>
      </c>
      <c r="BB37" s="296">
        <v>1838</v>
      </c>
      <c r="BC37" s="296">
        <v>1792</v>
      </c>
      <c r="BD37" s="296">
        <v>1754</v>
      </c>
      <c r="BE37" s="296">
        <v>1757</v>
      </c>
      <c r="BF37" s="296">
        <v>1687</v>
      </c>
      <c r="BG37" s="296">
        <v>1702</v>
      </c>
      <c r="BH37" s="296">
        <v>1669</v>
      </c>
      <c r="BI37" s="296">
        <v>1675</v>
      </c>
      <c r="BJ37" s="296">
        <v>1662</v>
      </c>
      <c r="BK37" s="296">
        <v>1640</v>
      </c>
      <c r="BL37" s="296">
        <v>1626</v>
      </c>
      <c r="BM37" s="296">
        <v>1599</v>
      </c>
      <c r="BN37" s="296">
        <v>1568</v>
      </c>
      <c r="BO37" s="296">
        <v>1569</v>
      </c>
      <c r="BP37" s="296">
        <v>1570</v>
      </c>
      <c r="BQ37" s="296">
        <v>1543</v>
      </c>
      <c r="BR37" s="296">
        <v>1529</v>
      </c>
      <c r="BS37" s="296">
        <v>1499</v>
      </c>
      <c r="BT37" s="296">
        <v>1464</v>
      </c>
      <c r="BU37" s="296">
        <v>1424</v>
      </c>
      <c r="BV37" s="296">
        <v>1392</v>
      </c>
      <c r="BW37" s="296">
        <v>1367</v>
      </c>
    </row>
    <row r="38" spans="1:75" x14ac:dyDescent="0.25">
      <c r="A38" t="s">
        <v>36</v>
      </c>
      <c r="B38" s="296">
        <v>28</v>
      </c>
      <c r="C38" s="296">
        <v>31</v>
      </c>
      <c r="D38" s="296">
        <v>40</v>
      </c>
      <c r="E38" s="296">
        <v>40</v>
      </c>
      <c r="F38" s="296">
        <v>35</v>
      </c>
      <c r="G38" s="296">
        <v>34</v>
      </c>
      <c r="H38" s="296">
        <v>32</v>
      </c>
      <c r="I38" s="296">
        <v>39</v>
      </c>
      <c r="J38" s="296">
        <v>43</v>
      </c>
      <c r="K38" s="296">
        <v>44</v>
      </c>
      <c r="L38" s="296">
        <v>45</v>
      </c>
      <c r="M38" s="296">
        <v>45</v>
      </c>
      <c r="N38" s="296">
        <v>41</v>
      </c>
      <c r="O38" s="296">
        <v>34</v>
      </c>
      <c r="P38" s="296">
        <v>32</v>
      </c>
      <c r="Q38" s="296">
        <v>33</v>
      </c>
      <c r="R38" s="296">
        <v>30</v>
      </c>
      <c r="S38" s="296">
        <v>28</v>
      </c>
      <c r="T38" s="296">
        <v>31</v>
      </c>
      <c r="U38" s="296">
        <v>23</v>
      </c>
      <c r="V38" s="296">
        <v>27</v>
      </c>
      <c r="W38" s="296">
        <v>26</v>
      </c>
      <c r="X38" s="296">
        <v>23</v>
      </c>
      <c r="Y38" s="296">
        <v>20</v>
      </c>
      <c r="Z38" s="296">
        <v>19</v>
      </c>
      <c r="AA38" s="296">
        <v>24</v>
      </c>
      <c r="AB38" s="296">
        <v>20</v>
      </c>
      <c r="AC38" s="296">
        <v>28</v>
      </c>
      <c r="AD38" s="296">
        <v>28</v>
      </c>
      <c r="AE38" s="296">
        <v>22</v>
      </c>
      <c r="AF38" s="296">
        <v>24</v>
      </c>
      <c r="AG38" s="296">
        <v>22</v>
      </c>
      <c r="AH38" s="296">
        <v>21</v>
      </c>
      <c r="AI38" s="296">
        <v>25</v>
      </c>
      <c r="AJ38" s="296">
        <v>28</v>
      </c>
      <c r="AK38" s="296">
        <v>28</v>
      </c>
      <c r="AL38" s="296">
        <v>26</v>
      </c>
      <c r="AM38" s="296">
        <v>30</v>
      </c>
      <c r="AN38" s="296">
        <v>29</v>
      </c>
      <c r="AO38" s="296">
        <v>28</v>
      </c>
      <c r="AP38" s="296">
        <v>27</v>
      </c>
      <c r="AQ38" s="296">
        <v>30</v>
      </c>
      <c r="AR38" s="296">
        <v>28</v>
      </c>
      <c r="AS38" s="296">
        <v>29</v>
      </c>
      <c r="AT38" s="296">
        <v>30</v>
      </c>
      <c r="AU38" s="296">
        <v>30</v>
      </c>
      <c r="AV38" s="296">
        <v>29</v>
      </c>
      <c r="AW38" s="296">
        <v>31</v>
      </c>
      <c r="AX38" s="296">
        <v>32</v>
      </c>
      <c r="AY38" s="296">
        <v>33</v>
      </c>
      <c r="AZ38" s="296">
        <v>27</v>
      </c>
      <c r="BA38" s="296">
        <v>27</v>
      </c>
      <c r="BB38" s="296">
        <v>28</v>
      </c>
      <c r="BC38" s="296">
        <v>27</v>
      </c>
      <c r="BD38" s="296">
        <v>24</v>
      </c>
      <c r="BE38" s="296">
        <v>21</v>
      </c>
      <c r="BF38" s="296">
        <v>22</v>
      </c>
      <c r="BG38" s="296">
        <v>30</v>
      </c>
      <c r="BH38" s="296">
        <v>28</v>
      </c>
      <c r="BI38" s="296">
        <v>26</v>
      </c>
      <c r="BJ38" s="296">
        <v>31</v>
      </c>
      <c r="BK38" s="296">
        <v>36</v>
      </c>
      <c r="BL38" s="296">
        <v>42</v>
      </c>
      <c r="BM38" s="296">
        <v>44</v>
      </c>
      <c r="BN38" s="296">
        <v>45</v>
      </c>
      <c r="BO38" s="296">
        <v>39</v>
      </c>
      <c r="BP38" s="296">
        <v>41</v>
      </c>
      <c r="BQ38" s="296">
        <v>40</v>
      </c>
      <c r="BR38" s="296">
        <v>48</v>
      </c>
      <c r="BS38" s="296">
        <v>48</v>
      </c>
      <c r="BT38" s="296">
        <v>50</v>
      </c>
      <c r="BU38" s="296">
        <v>52</v>
      </c>
      <c r="BV38" s="296">
        <v>47</v>
      </c>
      <c r="BW38" s="296">
        <v>45</v>
      </c>
    </row>
    <row r="39" spans="1:75" x14ac:dyDescent="0.25">
      <c r="A39" t="s">
        <v>37</v>
      </c>
      <c r="B39" s="296">
        <v>11</v>
      </c>
      <c r="C39" s="296">
        <v>12</v>
      </c>
      <c r="D39" s="296">
        <v>9</v>
      </c>
      <c r="E39" s="296">
        <v>15</v>
      </c>
      <c r="F39" s="296">
        <v>20</v>
      </c>
      <c r="G39" s="296">
        <v>21</v>
      </c>
      <c r="H39" s="296">
        <v>18</v>
      </c>
      <c r="I39" s="296">
        <v>13</v>
      </c>
      <c r="J39" s="296">
        <v>12</v>
      </c>
      <c r="K39" s="296">
        <v>16</v>
      </c>
      <c r="L39" s="296">
        <v>12</v>
      </c>
      <c r="M39" s="296">
        <v>14</v>
      </c>
      <c r="N39" s="296">
        <v>11</v>
      </c>
      <c r="O39" s="296">
        <v>15</v>
      </c>
      <c r="P39" s="296">
        <v>15</v>
      </c>
      <c r="Q39" s="296">
        <v>16</v>
      </c>
      <c r="R39" s="296">
        <v>17</v>
      </c>
      <c r="S39" s="296">
        <v>14</v>
      </c>
      <c r="T39" s="296">
        <v>14</v>
      </c>
      <c r="U39" s="296">
        <v>12</v>
      </c>
      <c r="V39" s="296">
        <v>20</v>
      </c>
      <c r="W39" s="296">
        <v>18</v>
      </c>
      <c r="X39" s="296">
        <v>18</v>
      </c>
      <c r="Y39" s="296">
        <v>17</v>
      </c>
      <c r="Z39" s="296">
        <v>19</v>
      </c>
      <c r="AA39" s="296">
        <v>20</v>
      </c>
      <c r="AB39" s="296">
        <v>14</v>
      </c>
      <c r="AC39" s="296">
        <v>13</v>
      </c>
      <c r="AD39" s="296">
        <v>12</v>
      </c>
      <c r="AE39" s="296">
        <v>11</v>
      </c>
      <c r="AF39" s="296">
        <v>10</v>
      </c>
      <c r="AG39" s="296">
        <v>10</v>
      </c>
      <c r="AH39" s="296">
        <v>16</v>
      </c>
      <c r="AI39" s="296">
        <v>16</v>
      </c>
      <c r="AJ39" s="296">
        <v>14</v>
      </c>
      <c r="AK39" s="296">
        <v>17</v>
      </c>
      <c r="AL39" s="296">
        <v>20</v>
      </c>
      <c r="AM39" s="296">
        <v>19</v>
      </c>
      <c r="AN39" s="296">
        <v>15</v>
      </c>
      <c r="AO39" s="296">
        <v>18</v>
      </c>
      <c r="AP39" s="296">
        <v>18</v>
      </c>
      <c r="AQ39" s="296">
        <v>20</v>
      </c>
      <c r="AR39" s="296">
        <v>16</v>
      </c>
      <c r="AS39" s="296">
        <v>15</v>
      </c>
      <c r="AT39" s="296">
        <v>15</v>
      </c>
      <c r="AU39" s="296">
        <v>12</v>
      </c>
      <c r="AV39" s="296">
        <v>11</v>
      </c>
      <c r="AW39" s="296">
        <v>9</v>
      </c>
      <c r="AX39" s="296">
        <v>7</v>
      </c>
      <c r="AY39" s="296">
        <v>7</v>
      </c>
      <c r="AZ39" s="296">
        <v>7</v>
      </c>
      <c r="BA39" s="296">
        <v>7</v>
      </c>
      <c r="BB39" s="296">
        <v>7</v>
      </c>
      <c r="BC39" s="296">
        <v>8</v>
      </c>
      <c r="BD39" s="296">
        <v>8</v>
      </c>
      <c r="BE39" s="296">
        <v>8</v>
      </c>
      <c r="BF39" s="296">
        <v>11</v>
      </c>
      <c r="BG39" s="296">
        <v>11</v>
      </c>
      <c r="BH39" s="296">
        <v>11</v>
      </c>
      <c r="BI39" s="296">
        <v>10</v>
      </c>
      <c r="BJ39" s="296">
        <v>10</v>
      </c>
      <c r="BK39" s="296">
        <v>11</v>
      </c>
      <c r="BL39" s="296">
        <v>11</v>
      </c>
      <c r="BM39" s="296">
        <v>12</v>
      </c>
      <c r="BN39" s="296">
        <v>13</v>
      </c>
      <c r="BO39" s="296">
        <v>11</v>
      </c>
      <c r="BP39" s="296">
        <v>13</v>
      </c>
      <c r="BQ39" s="296">
        <v>14</v>
      </c>
      <c r="BR39" s="296">
        <v>16</v>
      </c>
      <c r="BS39" s="296">
        <v>18</v>
      </c>
      <c r="BT39" s="296">
        <v>18</v>
      </c>
      <c r="BU39" s="296">
        <v>16</v>
      </c>
      <c r="BV39" s="296">
        <v>16</v>
      </c>
      <c r="BW39" s="296">
        <v>16</v>
      </c>
    </row>
    <row r="40" spans="1:75" x14ac:dyDescent="0.25">
      <c r="A40" t="s">
        <v>38</v>
      </c>
      <c r="B40" s="296">
        <v>3</v>
      </c>
      <c r="C40" s="296">
        <v>3</v>
      </c>
      <c r="D40" s="296">
        <v>1</v>
      </c>
      <c r="E40" s="296">
        <v>1</v>
      </c>
      <c r="F40" s="296">
        <v>1</v>
      </c>
      <c r="G40" s="296">
        <v>1</v>
      </c>
      <c r="H40" s="296">
        <v>2</v>
      </c>
      <c r="I40" s="296">
        <v>1</v>
      </c>
      <c r="J40" s="296">
        <v>1</v>
      </c>
      <c r="K40" s="296">
        <v>1</v>
      </c>
      <c r="L40" s="296">
        <v>1</v>
      </c>
      <c r="M40" s="296">
        <v>4</v>
      </c>
      <c r="N40" s="296">
        <v>3</v>
      </c>
      <c r="O40" s="296">
        <v>4</v>
      </c>
      <c r="P40" s="296">
        <v>3</v>
      </c>
      <c r="Q40" s="296">
        <v>3</v>
      </c>
      <c r="R40" s="296">
        <v>2</v>
      </c>
      <c r="S40" s="296">
        <v>4</v>
      </c>
      <c r="T40" s="296">
        <v>2</v>
      </c>
      <c r="U40" s="296">
        <v>2</v>
      </c>
      <c r="V40" s="296">
        <v>3</v>
      </c>
      <c r="W40" s="296">
        <v>3</v>
      </c>
      <c r="X40" s="296">
        <v>2</v>
      </c>
      <c r="Y40" s="296">
        <v>2</v>
      </c>
      <c r="Z40" s="296">
        <v>2</v>
      </c>
      <c r="AA40" s="296">
        <v>4</v>
      </c>
      <c r="AB40" s="296">
        <v>3</v>
      </c>
      <c r="AC40" s="296">
        <v>4</v>
      </c>
      <c r="AD40" s="296">
        <v>4</v>
      </c>
      <c r="AE40" s="296">
        <v>4</v>
      </c>
      <c r="AF40" s="296">
        <v>5</v>
      </c>
      <c r="AG40" s="296">
        <v>6</v>
      </c>
      <c r="AH40" s="296">
        <v>6</v>
      </c>
      <c r="AI40" s="296">
        <v>6</v>
      </c>
      <c r="AJ40" s="296">
        <v>3</v>
      </c>
      <c r="AK40" s="296">
        <v>3</v>
      </c>
      <c r="AL40" s="296">
        <v>3</v>
      </c>
      <c r="AM40" s="296">
        <v>3</v>
      </c>
      <c r="AN40" s="296">
        <v>5</v>
      </c>
      <c r="AO40" s="296">
        <v>4</v>
      </c>
      <c r="AP40" s="296">
        <v>8</v>
      </c>
      <c r="AQ40" s="296">
        <v>7</v>
      </c>
      <c r="AR40" s="296">
        <v>7</v>
      </c>
      <c r="AS40" s="296">
        <v>7</v>
      </c>
      <c r="AT40" s="296">
        <v>8</v>
      </c>
      <c r="AU40" s="296">
        <v>7</v>
      </c>
      <c r="AV40" s="296">
        <v>7</v>
      </c>
      <c r="AW40" s="296">
        <v>8</v>
      </c>
      <c r="AX40" s="296">
        <v>9</v>
      </c>
      <c r="AY40" s="296">
        <v>5</v>
      </c>
      <c r="AZ40" s="296">
        <v>5</v>
      </c>
      <c r="BA40" s="296">
        <v>4</v>
      </c>
      <c r="BB40" s="296">
        <v>3</v>
      </c>
      <c r="BC40" s="296">
        <v>3</v>
      </c>
      <c r="BD40" s="296">
        <v>3</v>
      </c>
      <c r="BE40" s="296">
        <v>3</v>
      </c>
      <c r="BF40" s="296">
        <v>3</v>
      </c>
      <c r="BG40" s="296">
        <v>3</v>
      </c>
      <c r="BH40" s="296">
        <v>3</v>
      </c>
      <c r="BI40" s="296">
        <v>3</v>
      </c>
      <c r="BJ40" s="296">
        <v>3</v>
      </c>
      <c r="BK40" s="296">
        <v>3</v>
      </c>
      <c r="BL40" s="296">
        <v>4</v>
      </c>
      <c r="BM40" s="296">
        <v>6</v>
      </c>
      <c r="BN40" s="296">
        <v>4</v>
      </c>
      <c r="BO40" s="296">
        <v>3</v>
      </c>
      <c r="BP40" s="296">
        <v>2</v>
      </c>
      <c r="BQ40" s="296">
        <v>3</v>
      </c>
      <c r="BR40" s="296">
        <v>5</v>
      </c>
      <c r="BS40" s="296">
        <v>5</v>
      </c>
      <c r="BT40" s="296">
        <v>5</v>
      </c>
      <c r="BU40" s="296">
        <v>4</v>
      </c>
      <c r="BV40" s="296">
        <v>3</v>
      </c>
      <c r="BW40" s="296">
        <v>3</v>
      </c>
    </row>
    <row r="41" spans="1:75" x14ac:dyDescent="0.25">
      <c r="A41" t="s">
        <v>39</v>
      </c>
      <c r="B41" s="296">
        <v>22</v>
      </c>
      <c r="C41" s="296">
        <v>24</v>
      </c>
      <c r="D41" s="296">
        <v>23</v>
      </c>
      <c r="E41" s="296">
        <v>29</v>
      </c>
      <c r="F41" s="296">
        <v>30</v>
      </c>
      <c r="G41" s="296">
        <v>33</v>
      </c>
      <c r="H41" s="296">
        <v>30</v>
      </c>
      <c r="I41" s="296">
        <v>31</v>
      </c>
      <c r="J41" s="296">
        <v>31</v>
      </c>
      <c r="K41" s="296">
        <v>37</v>
      </c>
      <c r="L41" s="296">
        <v>39</v>
      </c>
      <c r="M41" s="296">
        <v>41</v>
      </c>
      <c r="N41" s="296">
        <v>45</v>
      </c>
      <c r="O41" s="296">
        <v>41</v>
      </c>
      <c r="P41" s="296">
        <v>40</v>
      </c>
      <c r="Q41" s="296">
        <v>41</v>
      </c>
      <c r="R41" s="296">
        <v>41</v>
      </c>
      <c r="S41" s="296">
        <v>40</v>
      </c>
      <c r="T41" s="296">
        <v>40</v>
      </c>
      <c r="U41" s="296">
        <v>39</v>
      </c>
      <c r="V41" s="296">
        <v>40</v>
      </c>
      <c r="W41" s="296">
        <v>41</v>
      </c>
      <c r="X41" s="296">
        <v>41</v>
      </c>
      <c r="Y41" s="296">
        <v>40</v>
      </c>
      <c r="Z41" s="296">
        <v>38</v>
      </c>
      <c r="AA41" s="296">
        <v>37</v>
      </c>
      <c r="AB41" s="296">
        <v>38</v>
      </c>
      <c r="AC41" s="296">
        <v>37</v>
      </c>
      <c r="AD41" s="296">
        <v>34</v>
      </c>
      <c r="AE41" s="296">
        <v>41</v>
      </c>
      <c r="AF41" s="296">
        <v>33</v>
      </c>
      <c r="AG41" s="296">
        <v>30</v>
      </c>
      <c r="AH41" s="296">
        <v>35</v>
      </c>
      <c r="AI41" s="296">
        <v>28</v>
      </c>
      <c r="AJ41" s="296">
        <v>24</v>
      </c>
      <c r="AK41" s="296">
        <v>21</v>
      </c>
      <c r="AL41" s="296">
        <v>24</v>
      </c>
      <c r="AM41" s="296">
        <v>24</v>
      </c>
      <c r="AN41" s="296">
        <v>27</v>
      </c>
      <c r="AO41" s="296">
        <v>27</v>
      </c>
      <c r="AP41" s="296">
        <v>26</v>
      </c>
      <c r="AQ41" s="296">
        <v>32</v>
      </c>
      <c r="AR41" s="296">
        <v>27</v>
      </c>
      <c r="AS41" s="296">
        <v>28</v>
      </c>
      <c r="AT41" s="296">
        <v>27</v>
      </c>
      <c r="AU41" s="296">
        <v>26</v>
      </c>
      <c r="AV41" s="296">
        <v>24</v>
      </c>
      <c r="AW41" s="296">
        <v>22</v>
      </c>
      <c r="AX41" s="296">
        <v>21</v>
      </c>
      <c r="AY41" s="296">
        <v>21</v>
      </c>
      <c r="AZ41" s="296">
        <v>21</v>
      </c>
      <c r="BA41" s="296">
        <v>19</v>
      </c>
      <c r="BB41" s="296">
        <v>17</v>
      </c>
      <c r="BC41" s="296">
        <v>19</v>
      </c>
      <c r="BD41" s="296">
        <v>24</v>
      </c>
      <c r="BE41" s="296">
        <v>24</v>
      </c>
      <c r="BF41" s="296">
        <v>26</v>
      </c>
      <c r="BG41" s="296">
        <v>22</v>
      </c>
      <c r="BH41" s="296">
        <v>22</v>
      </c>
      <c r="BI41" s="296">
        <v>21</v>
      </c>
      <c r="BJ41" s="296">
        <v>21</v>
      </c>
      <c r="BK41" s="296">
        <v>24</v>
      </c>
      <c r="BL41" s="296">
        <v>25</v>
      </c>
      <c r="BM41" s="296">
        <v>23</v>
      </c>
      <c r="BN41" s="296">
        <v>25</v>
      </c>
      <c r="BO41" s="296">
        <v>21</v>
      </c>
      <c r="BP41" s="296">
        <v>22</v>
      </c>
      <c r="BQ41" s="296">
        <v>24</v>
      </c>
      <c r="BR41" s="296">
        <v>19</v>
      </c>
      <c r="BS41" s="296">
        <v>14</v>
      </c>
      <c r="BT41" s="296">
        <v>16</v>
      </c>
      <c r="BU41" s="296">
        <v>16</v>
      </c>
      <c r="BV41" s="296">
        <v>12</v>
      </c>
      <c r="BW41" s="296">
        <v>13</v>
      </c>
    </row>
    <row r="42" spans="1:75" x14ac:dyDescent="0.25">
      <c r="A42" t="s">
        <v>40</v>
      </c>
      <c r="B42" s="296">
        <v>26</v>
      </c>
      <c r="C42" s="296">
        <v>32</v>
      </c>
      <c r="D42" s="296">
        <v>28</v>
      </c>
      <c r="E42" s="296">
        <v>36</v>
      </c>
      <c r="F42" s="296">
        <v>29</v>
      </c>
      <c r="G42" s="296">
        <v>25</v>
      </c>
      <c r="H42" s="296">
        <v>33</v>
      </c>
      <c r="I42" s="296">
        <v>35</v>
      </c>
      <c r="J42" s="296">
        <v>34</v>
      </c>
      <c r="K42" s="296">
        <v>40</v>
      </c>
      <c r="L42" s="296">
        <v>51</v>
      </c>
      <c r="M42" s="296">
        <v>53</v>
      </c>
      <c r="N42" s="296">
        <v>52</v>
      </c>
      <c r="O42" s="296">
        <v>44</v>
      </c>
      <c r="P42" s="296">
        <v>37</v>
      </c>
      <c r="Q42" s="296">
        <v>42</v>
      </c>
      <c r="R42" s="296">
        <v>38</v>
      </c>
      <c r="S42" s="296">
        <v>41</v>
      </c>
      <c r="T42" s="296">
        <v>41</v>
      </c>
      <c r="U42" s="296">
        <v>47</v>
      </c>
      <c r="V42" s="296">
        <v>47</v>
      </c>
      <c r="W42" s="296">
        <v>50</v>
      </c>
      <c r="X42" s="296">
        <v>55</v>
      </c>
      <c r="Y42" s="296">
        <v>52</v>
      </c>
      <c r="Z42" s="296">
        <v>57</v>
      </c>
      <c r="AA42" s="296">
        <v>54</v>
      </c>
      <c r="AB42" s="296">
        <v>55</v>
      </c>
      <c r="AC42" s="296">
        <v>56</v>
      </c>
      <c r="AD42" s="296">
        <v>54</v>
      </c>
      <c r="AE42" s="296">
        <v>59</v>
      </c>
      <c r="AF42" s="296">
        <v>30</v>
      </c>
      <c r="AG42" s="296">
        <v>34</v>
      </c>
      <c r="AH42" s="296">
        <v>50</v>
      </c>
      <c r="AI42" s="296">
        <v>57</v>
      </c>
      <c r="AJ42" s="296">
        <v>63</v>
      </c>
      <c r="AK42" s="296">
        <v>61</v>
      </c>
      <c r="AL42" s="296">
        <v>67</v>
      </c>
      <c r="AM42" s="296">
        <v>66</v>
      </c>
      <c r="AN42" s="296">
        <v>69</v>
      </c>
      <c r="AO42" s="296">
        <v>70</v>
      </c>
      <c r="AP42" s="296">
        <v>73</v>
      </c>
      <c r="AQ42" s="296">
        <v>81</v>
      </c>
      <c r="AR42" s="296">
        <v>82</v>
      </c>
      <c r="AS42" s="296">
        <v>85</v>
      </c>
      <c r="AT42" s="296">
        <v>88</v>
      </c>
      <c r="AU42" s="296">
        <v>88</v>
      </c>
      <c r="AV42" s="296">
        <v>87</v>
      </c>
      <c r="AW42" s="296">
        <v>71</v>
      </c>
      <c r="AX42" s="296">
        <v>69</v>
      </c>
      <c r="AY42" s="296">
        <v>69</v>
      </c>
      <c r="AZ42" s="296">
        <v>66</v>
      </c>
      <c r="BA42" s="296">
        <v>69</v>
      </c>
      <c r="BB42" s="296">
        <v>68</v>
      </c>
      <c r="BC42" s="296">
        <v>68</v>
      </c>
      <c r="BD42" s="296">
        <v>67</v>
      </c>
      <c r="BE42" s="296">
        <v>70</v>
      </c>
      <c r="BF42" s="296">
        <v>69</v>
      </c>
      <c r="BG42" s="296">
        <v>71</v>
      </c>
      <c r="BH42" s="296">
        <v>74</v>
      </c>
      <c r="BI42" s="296">
        <v>78</v>
      </c>
      <c r="BJ42" s="296">
        <v>72</v>
      </c>
      <c r="BK42" s="296">
        <v>76</v>
      </c>
      <c r="BL42" s="296">
        <v>76</v>
      </c>
      <c r="BM42" s="296">
        <v>71</v>
      </c>
      <c r="BN42" s="296">
        <v>75</v>
      </c>
      <c r="BO42" s="296">
        <v>89</v>
      </c>
      <c r="BP42" s="296">
        <v>88</v>
      </c>
      <c r="BQ42" s="296">
        <v>85</v>
      </c>
      <c r="BR42" s="296">
        <v>86</v>
      </c>
      <c r="BS42" s="296">
        <v>90</v>
      </c>
      <c r="BT42" s="296">
        <v>89</v>
      </c>
      <c r="BU42" s="296">
        <v>83</v>
      </c>
      <c r="BV42" s="296">
        <v>73</v>
      </c>
      <c r="BW42" s="296">
        <v>66</v>
      </c>
    </row>
    <row r="43" spans="1:75" x14ac:dyDescent="0.25">
      <c r="A43" t="s">
        <v>41</v>
      </c>
      <c r="B43" s="296">
        <v>2</v>
      </c>
      <c r="C43" s="296">
        <v>2</v>
      </c>
      <c r="D43" s="296">
        <v>1</v>
      </c>
      <c r="E43" s="296" t="s">
        <v>18</v>
      </c>
      <c r="F43" s="296" t="s">
        <v>18</v>
      </c>
      <c r="G43" s="296" t="s">
        <v>18</v>
      </c>
      <c r="H43" s="296">
        <v>1</v>
      </c>
      <c r="I43" s="296" t="s">
        <v>18</v>
      </c>
      <c r="J43" s="296">
        <v>1</v>
      </c>
      <c r="K43" s="296" t="s">
        <v>18</v>
      </c>
      <c r="L43" s="296" t="s">
        <v>18</v>
      </c>
      <c r="M43" s="296">
        <v>1</v>
      </c>
      <c r="N43" s="296" t="s">
        <v>18</v>
      </c>
      <c r="O43" s="296">
        <v>1</v>
      </c>
      <c r="P43" s="296">
        <v>2</v>
      </c>
      <c r="Q43" s="296">
        <v>2</v>
      </c>
      <c r="R43" s="296">
        <v>1</v>
      </c>
      <c r="S43" s="296">
        <v>1</v>
      </c>
      <c r="T43" s="296">
        <v>1</v>
      </c>
      <c r="U43" s="296">
        <v>1</v>
      </c>
      <c r="V43" s="296">
        <v>1</v>
      </c>
      <c r="W43" s="296" t="s">
        <v>18</v>
      </c>
      <c r="X43" s="296" t="s">
        <v>18</v>
      </c>
      <c r="Y43" s="296" t="s">
        <v>18</v>
      </c>
      <c r="Z43" s="296">
        <v>2</v>
      </c>
      <c r="AA43" s="296">
        <v>1</v>
      </c>
      <c r="AB43" s="296">
        <v>1</v>
      </c>
      <c r="AC43" s="296" t="s">
        <v>18</v>
      </c>
      <c r="AD43" s="296" t="s">
        <v>18</v>
      </c>
      <c r="AE43" s="296" t="s">
        <v>18</v>
      </c>
      <c r="AF43" s="296" t="s">
        <v>18</v>
      </c>
      <c r="AG43" s="296" t="s">
        <v>18</v>
      </c>
      <c r="AH43" s="296" t="s">
        <v>18</v>
      </c>
      <c r="AI43" s="296" t="s">
        <v>18</v>
      </c>
      <c r="AJ43" s="296" t="s">
        <v>18</v>
      </c>
      <c r="AK43" s="296" t="s">
        <v>18</v>
      </c>
      <c r="AL43" s="296">
        <v>1</v>
      </c>
      <c r="AM43" s="296" t="s">
        <v>18</v>
      </c>
      <c r="AN43" s="296" t="s">
        <v>18</v>
      </c>
      <c r="AO43" s="296" t="s">
        <v>18</v>
      </c>
      <c r="AP43" s="296" t="s">
        <v>18</v>
      </c>
      <c r="AQ43" s="296" t="s">
        <v>18</v>
      </c>
      <c r="AR43" s="296" t="s">
        <v>18</v>
      </c>
      <c r="AS43" s="296" t="s">
        <v>18</v>
      </c>
      <c r="AT43" s="296" t="s">
        <v>18</v>
      </c>
      <c r="AU43" s="296" t="s">
        <v>18</v>
      </c>
      <c r="AV43" s="296" t="s">
        <v>18</v>
      </c>
      <c r="AW43" s="296" t="s">
        <v>18</v>
      </c>
      <c r="AX43" s="296" t="s">
        <v>18</v>
      </c>
      <c r="AY43" s="296" t="s">
        <v>18</v>
      </c>
      <c r="AZ43" s="296" t="s">
        <v>18</v>
      </c>
      <c r="BA43" s="296">
        <v>1</v>
      </c>
      <c r="BB43" s="296">
        <v>2</v>
      </c>
      <c r="BC43" s="296">
        <v>1</v>
      </c>
      <c r="BD43" s="296">
        <v>1</v>
      </c>
      <c r="BE43" s="296" t="s">
        <v>18</v>
      </c>
      <c r="BF43" s="296" t="s">
        <v>18</v>
      </c>
      <c r="BG43" s="296">
        <v>2</v>
      </c>
      <c r="BH43" s="296">
        <v>2</v>
      </c>
      <c r="BI43" s="296">
        <v>2</v>
      </c>
      <c r="BJ43" s="296">
        <v>1</v>
      </c>
      <c r="BK43" s="296">
        <v>1</v>
      </c>
      <c r="BL43" s="296" t="s">
        <v>18</v>
      </c>
      <c r="BM43" s="296">
        <v>1</v>
      </c>
      <c r="BN43" s="296">
        <v>1</v>
      </c>
      <c r="BO43" s="296">
        <v>1</v>
      </c>
      <c r="BP43" s="296">
        <v>1</v>
      </c>
      <c r="BQ43" s="296">
        <v>1</v>
      </c>
      <c r="BR43" s="296">
        <v>1</v>
      </c>
      <c r="BS43" s="296">
        <v>1</v>
      </c>
      <c r="BT43" s="296">
        <v>2</v>
      </c>
      <c r="BU43" s="296">
        <v>2</v>
      </c>
      <c r="BV43" s="296">
        <v>2</v>
      </c>
      <c r="BW43" s="296">
        <v>2</v>
      </c>
    </row>
    <row r="44" spans="1:75" x14ac:dyDescent="0.25">
      <c r="A44" t="s">
        <v>42</v>
      </c>
      <c r="B44" s="296" t="s">
        <v>18</v>
      </c>
      <c r="C44" s="296">
        <v>1</v>
      </c>
      <c r="D44" s="296">
        <v>1</v>
      </c>
      <c r="E44" s="296" t="s">
        <v>18</v>
      </c>
      <c r="F44" s="296" t="s">
        <v>18</v>
      </c>
      <c r="G44" s="296">
        <v>1</v>
      </c>
      <c r="H44" s="296" t="s">
        <v>18</v>
      </c>
      <c r="I44" s="296" t="s">
        <v>18</v>
      </c>
      <c r="J44" s="296" t="s">
        <v>18</v>
      </c>
      <c r="K44" s="296" t="s">
        <v>18</v>
      </c>
      <c r="L44" s="296" t="s">
        <v>18</v>
      </c>
      <c r="M44" s="296" t="s">
        <v>18</v>
      </c>
      <c r="N44" s="296" t="s">
        <v>18</v>
      </c>
      <c r="O44" s="296" t="s">
        <v>18</v>
      </c>
      <c r="P44" s="296" t="s">
        <v>18</v>
      </c>
      <c r="Q44" s="296" t="s">
        <v>18</v>
      </c>
      <c r="R44" s="296" t="s">
        <v>18</v>
      </c>
      <c r="S44" s="296" t="s">
        <v>18</v>
      </c>
      <c r="T44" s="296" t="s">
        <v>18</v>
      </c>
      <c r="U44" s="296" t="s">
        <v>18</v>
      </c>
      <c r="V44" s="296" t="s">
        <v>18</v>
      </c>
      <c r="W44" s="296" t="s">
        <v>18</v>
      </c>
      <c r="X44" s="296" t="s">
        <v>18</v>
      </c>
      <c r="Y44" s="296" t="s">
        <v>18</v>
      </c>
      <c r="Z44" s="296" t="s">
        <v>18</v>
      </c>
      <c r="AA44" s="296" t="s">
        <v>18</v>
      </c>
      <c r="AB44" s="296" t="s">
        <v>18</v>
      </c>
      <c r="AC44" s="296" t="s">
        <v>18</v>
      </c>
      <c r="AD44" s="296" t="s">
        <v>18</v>
      </c>
      <c r="AE44" s="296" t="s">
        <v>18</v>
      </c>
      <c r="AF44" s="296" t="s">
        <v>18</v>
      </c>
      <c r="AG44" s="296" t="s">
        <v>18</v>
      </c>
      <c r="AH44" s="296" t="s">
        <v>18</v>
      </c>
      <c r="AI44" s="296" t="s">
        <v>18</v>
      </c>
      <c r="AJ44" s="296" t="s">
        <v>18</v>
      </c>
      <c r="AK44" s="296" t="s">
        <v>18</v>
      </c>
      <c r="AL44" s="296" t="s">
        <v>18</v>
      </c>
      <c r="AM44" s="296" t="s">
        <v>18</v>
      </c>
      <c r="AN44" s="296" t="s">
        <v>18</v>
      </c>
      <c r="AO44" s="296" t="s">
        <v>18</v>
      </c>
      <c r="AP44" s="296" t="s">
        <v>18</v>
      </c>
      <c r="AQ44" s="296" t="s">
        <v>18</v>
      </c>
      <c r="AR44" s="296">
        <v>1</v>
      </c>
      <c r="AS44" s="296" t="s">
        <v>18</v>
      </c>
      <c r="AT44" s="296" t="s">
        <v>18</v>
      </c>
      <c r="AU44" s="296" t="s">
        <v>18</v>
      </c>
      <c r="AV44" s="296" t="s">
        <v>18</v>
      </c>
      <c r="AW44" s="296" t="s">
        <v>18</v>
      </c>
      <c r="AX44" s="296" t="s">
        <v>18</v>
      </c>
      <c r="AY44" s="296" t="s">
        <v>18</v>
      </c>
      <c r="AZ44" s="296" t="s">
        <v>18</v>
      </c>
      <c r="BA44" s="296" t="s">
        <v>18</v>
      </c>
      <c r="BB44" s="296" t="s">
        <v>18</v>
      </c>
      <c r="BC44" s="296" t="s">
        <v>18</v>
      </c>
      <c r="BD44" s="296" t="s">
        <v>18</v>
      </c>
      <c r="BE44" s="296" t="s">
        <v>18</v>
      </c>
      <c r="BF44" s="296" t="s">
        <v>18</v>
      </c>
      <c r="BG44" s="296" t="s">
        <v>18</v>
      </c>
      <c r="BH44" s="296" t="s">
        <v>18</v>
      </c>
      <c r="BI44" s="296" t="s">
        <v>18</v>
      </c>
      <c r="BJ44" s="296" t="s">
        <v>18</v>
      </c>
      <c r="BK44" s="296">
        <v>1</v>
      </c>
      <c r="BL44" s="296">
        <v>1</v>
      </c>
      <c r="BM44" s="296">
        <v>1</v>
      </c>
      <c r="BN44" s="296">
        <v>1</v>
      </c>
      <c r="BO44" s="296">
        <v>1</v>
      </c>
      <c r="BP44" s="296">
        <v>1</v>
      </c>
      <c r="BQ44" s="296">
        <v>1</v>
      </c>
      <c r="BR44" s="296" t="s">
        <v>18</v>
      </c>
      <c r="BS44" s="296" t="s">
        <v>18</v>
      </c>
      <c r="BT44" s="296" t="s">
        <v>18</v>
      </c>
      <c r="BU44" s="296" t="s">
        <v>18</v>
      </c>
      <c r="BV44" s="296" t="s">
        <v>18</v>
      </c>
      <c r="BW44" s="296" t="s">
        <v>18</v>
      </c>
    </row>
    <row r="45" spans="1:75" x14ac:dyDescent="0.25">
      <c r="A45" t="s">
        <v>43</v>
      </c>
      <c r="B45" s="296">
        <v>11</v>
      </c>
      <c r="C45" s="296">
        <v>17</v>
      </c>
      <c r="D45" s="296">
        <v>24</v>
      </c>
      <c r="E45" s="296">
        <v>24</v>
      </c>
      <c r="F45" s="296">
        <v>22</v>
      </c>
      <c r="G45" s="296">
        <v>21</v>
      </c>
      <c r="H45" s="296">
        <v>20</v>
      </c>
      <c r="I45" s="296">
        <v>22</v>
      </c>
      <c r="J45" s="296">
        <v>21</v>
      </c>
      <c r="K45" s="296">
        <v>20</v>
      </c>
      <c r="L45" s="296">
        <v>21</v>
      </c>
      <c r="M45" s="296">
        <v>23</v>
      </c>
      <c r="N45" s="296">
        <v>21</v>
      </c>
      <c r="O45" s="296">
        <v>20</v>
      </c>
      <c r="P45" s="296">
        <v>27</v>
      </c>
      <c r="Q45" s="296">
        <v>36</v>
      </c>
      <c r="R45" s="296">
        <v>25</v>
      </c>
      <c r="S45" s="296">
        <v>27</v>
      </c>
      <c r="T45" s="296">
        <v>26</v>
      </c>
      <c r="U45" s="296">
        <v>32</v>
      </c>
      <c r="V45" s="296">
        <v>34</v>
      </c>
      <c r="W45" s="296">
        <v>38</v>
      </c>
      <c r="X45" s="296">
        <v>37</v>
      </c>
      <c r="Y45" s="296">
        <v>38</v>
      </c>
      <c r="Z45" s="296">
        <v>36</v>
      </c>
      <c r="AA45" s="296">
        <v>32</v>
      </c>
      <c r="AB45" s="296">
        <v>39</v>
      </c>
      <c r="AC45" s="296">
        <v>36</v>
      </c>
      <c r="AD45" s="296">
        <v>35</v>
      </c>
      <c r="AE45" s="296">
        <v>36</v>
      </c>
      <c r="AF45" s="296">
        <v>36</v>
      </c>
      <c r="AG45" s="296">
        <v>41</v>
      </c>
      <c r="AH45" s="296">
        <v>39</v>
      </c>
      <c r="AI45" s="296">
        <v>33</v>
      </c>
      <c r="AJ45" s="296">
        <v>33</v>
      </c>
      <c r="AK45" s="296">
        <v>35</v>
      </c>
      <c r="AL45" s="296">
        <v>35</v>
      </c>
      <c r="AM45" s="296">
        <v>41</v>
      </c>
      <c r="AN45" s="296">
        <v>38</v>
      </c>
      <c r="AO45" s="296">
        <v>33</v>
      </c>
      <c r="AP45" s="296">
        <v>31</v>
      </c>
      <c r="AQ45" s="296">
        <v>33</v>
      </c>
      <c r="AR45" s="296">
        <v>27</v>
      </c>
      <c r="AS45" s="296">
        <v>23</v>
      </c>
      <c r="AT45" s="296">
        <v>25</v>
      </c>
      <c r="AU45" s="296">
        <v>24</v>
      </c>
      <c r="AV45" s="296">
        <v>23</v>
      </c>
      <c r="AW45" s="296">
        <v>22</v>
      </c>
      <c r="AX45" s="296">
        <v>20</v>
      </c>
      <c r="AY45" s="296">
        <v>18</v>
      </c>
      <c r="AZ45" s="296">
        <v>19</v>
      </c>
      <c r="BA45" s="296">
        <v>19</v>
      </c>
      <c r="BB45" s="296">
        <v>24</v>
      </c>
      <c r="BC45" s="296">
        <v>26</v>
      </c>
      <c r="BD45" s="296">
        <v>24</v>
      </c>
      <c r="BE45" s="296">
        <v>27</v>
      </c>
      <c r="BF45" s="296">
        <v>26</v>
      </c>
      <c r="BG45" s="296">
        <v>28</v>
      </c>
      <c r="BH45" s="296">
        <v>27</v>
      </c>
      <c r="BI45" s="296">
        <v>33</v>
      </c>
      <c r="BJ45" s="296">
        <v>26</v>
      </c>
      <c r="BK45" s="296">
        <v>29</v>
      </c>
      <c r="BL45" s="296">
        <v>31</v>
      </c>
      <c r="BM45" s="296">
        <v>29</v>
      </c>
      <c r="BN45" s="296">
        <v>31</v>
      </c>
      <c r="BO45" s="296">
        <v>28</v>
      </c>
      <c r="BP45" s="296">
        <v>28</v>
      </c>
      <c r="BQ45" s="296">
        <v>27</v>
      </c>
      <c r="BR45" s="296">
        <v>28</v>
      </c>
      <c r="BS45" s="296">
        <v>26</v>
      </c>
      <c r="BT45" s="296">
        <v>26</v>
      </c>
      <c r="BU45" s="296">
        <v>25</v>
      </c>
      <c r="BV45" s="296">
        <v>24</v>
      </c>
      <c r="BW45" s="296">
        <v>24</v>
      </c>
    </row>
    <row r="46" spans="1:75" x14ac:dyDescent="0.25">
      <c r="A46" t="s">
        <v>44</v>
      </c>
      <c r="B46" s="296">
        <v>6</v>
      </c>
      <c r="C46" s="296">
        <v>5</v>
      </c>
      <c r="D46" s="296">
        <v>6</v>
      </c>
      <c r="E46" s="296">
        <v>11</v>
      </c>
      <c r="F46" s="296">
        <v>11</v>
      </c>
      <c r="G46" s="296">
        <v>11</v>
      </c>
      <c r="H46" s="296">
        <v>12</v>
      </c>
      <c r="I46" s="296">
        <v>11</v>
      </c>
      <c r="J46" s="296">
        <v>13</v>
      </c>
      <c r="K46" s="296">
        <v>12</v>
      </c>
      <c r="L46" s="296">
        <v>13</v>
      </c>
      <c r="M46" s="296">
        <v>9</v>
      </c>
      <c r="N46" s="296">
        <v>10</v>
      </c>
      <c r="O46" s="296">
        <v>11</v>
      </c>
      <c r="P46" s="296">
        <v>11</v>
      </c>
      <c r="Q46" s="296">
        <v>11</v>
      </c>
      <c r="R46" s="296">
        <v>14</v>
      </c>
      <c r="S46" s="296">
        <v>12</v>
      </c>
      <c r="T46" s="296">
        <v>13</v>
      </c>
      <c r="U46" s="296">
        <v>13</v>
      </c>
      <c r="V46" s="296">
        <v>14</v>
      </c>
      <c r="W46" s="296">
        <v>14</v>
      </c>
      <c r="X46" s="296">
        <v>13</v>
      </c>
      <c r="Y46" s="296">
        <v>13</v>
      </c>
      <c r="Z46" s="296">
        <v>35</v>
      </c>
      <c r="AA46" s="296">
        <v>34</v>
      </c>
      <c r="AB46" s="296">
        <v>32</v>
      </c>
      <c r="AC46" s="296">
        <v>33</v>
      </c>
      <c r="AD46" s="296">
        <v>30</v>
      </c>
      <c r="AE46" s="296">
        <v>29</v>
      </c>
      <c r="AF46" s="296">
        <v>29</v>
      </c>
      <c r="AG46" s="296">
        <v>34</v>
      </c>
      <c r="AH46" s="296">
        <v>30</v>
      </c>
      <c r="AI46" s="296">
        <v>28</v>
      </c>
      <c r="AJ46" s="296">
        <v>28</v>
      </c>
      <c r="AK46" s="296">
        <v>28</v>
      </c>
      <c r="AL46" s="296">
        <v>26</v>
      </c>
      <c r="AM46" s="296">
        <v>25</v>
      </c>
      <c r="AN46" s="296">
        <v>19</v>
      </c>
      <c r="AO46" s="296">
        <v>20</v>
      </c>
      <c r="AP46" s="296">
        <v>16</v>
      </c>
      <c r="AQ46" s="296">
        <v>18</v>
      </c>
      <c r="AR46" s="296">
        <v>18</v>
      </c>
      <c r="AS46" s="296">
        <v>15</v>
      </c>
      <c r="AT46" s="296">
        <v>15</v>
      </c>
      <c r="AU46" s="296">
        <v>15</v>
      </c>
      <c r="AV46" s="296">
        <v>17</v>
      </c>
      <c r="AW46" s="296">
        <v>17</v>
      </c>
      <c r="AX46" s="296">
        <v>17</v>
      </c>
      <c r="AY46" s="296">
        <v>14</v>
      </c>
      <c r="AZ46" s="296">
        <v>15</v>
      </c>
      <c r="BA46" s="296">
        <v>10</v>
      </c>
      <c r="BB46" s="296">
        <v>9</v>
      </c>
      <c r="BC46" s="296">
        <v>9</v>
      </c>
      <c r="BD46" s="296">
        <v>7</v>
      </c>
      <c r="BE46" s="296">
        <v>5</v>
      </c>
      <c r="BF46" s="296">
        <v>5</v>
      </c>
      <c r="BG46" s="296">
        <v>4</v>
      </c>
      <c r="BH46" s="296">
        <v>5</v>
      </c>
      <c r="BI46" s="296">
        <v>3</v>
      </c>
      <c r="BJ46" s="296">
        <v>3</v>
      </c>
      <c r="BK46" s="296">
        <v>3</v>
      </c>
      <c r="BL46" s="296">
        <v>4</v>
      </c>
      <c r="BM46" s="296">
        <v>4</v>
      </c>
      <c r="BN46" s="296">
        <v>3</v>
      </c>
      <c r="BO46" s="296">
        <v>4</v>
      </c>
      <c r="BP46" s="296">
        <v>4</v>
      </c>
      <c r="BQ46" s="296">
        <v>4</v>
      </c>
      <c r="BR46" s="296">
        <v>4</v>
      </c>
      <c r="BS46" s="296">
        <v>4</v>
      </c>
      <c r="BT46" s="296">
        <v>3</v>
      </c>
      <c r="BU46" s="296">
        <v>3</v>
      </c>
      <c r="BV46" s="296">
        <v>3</v>
      </c>
      <c r="BW46" s="296">
        <v>2</v>
      </c>
    </row>
    <row r="47" spans="1:75" x14ac:dyDescent="0.25">
      <c r="A47" t="s">
        <v>45</v>
      </c>
      <c r="B47" s="296">
        <v>45</v>
      </c>
      <c r="C47" s="296">
        <v>40</v>
      </c>
      <c r="D47" s="296">
        <v>36</v>
      </c>
      <c r="E47" s="296">
        <v>34</v>
      </c>
      <c r="F47" s="296">
        <v>37</v>
      </c>
      <c r="G47" s="296">
        <v>38</v>
      </c>
      <c r="H47" s="296">
        <v>38</v>
      </c>
      <c r="I47" s="296">
        <v>37</v>
      </c>
      <c r="J47" s="296">
        <v>42</v>
      </c>
      <c r="K47" s="296">
        <v>50</v>
      </c>
      <c r="L47" s="296">
        <v>48</v>
      </c>
      <c r="M47" s="296">
        <v>42</v>
      </c>
      <c r="N47" s="296">
        <v>40</v>
      </c>
      <c r="O47" s="296">
        <v>44</v>
      </c>
      <c r="P47" s="296">
        <v>44</v>
      </c>
      <c r="Q47" s="296">
        <v>44</v>
      </c>
      <c r="R47" s="296">
        <v>43</v>
      </c>
      <c r="S47" s="296">
        <v>39</v>
      </c>
      <c r="T47" s="296">
        <v>42</v>
      </c>
      <c r="U47" s="296">
        <v>38</v>
      </c>
      <c r="V47" s="296">
        <v>35</v>
      </c>
      <c r="W47" s="296">
        <v>38</v>
      </c>
      <c r="X47" s="296">
        <v>36</v>
      </c>
      <c r="Y47" s="296">
        <v>37</v>
      </c>
      <c r="Z47" s="296">
        <v>36</v>
      </c>
      <c r="AA47" s="296">
        <v>39</v>
      </c>
      <c r="AB47" s="296">
        <v>44</v>
      </c>
      <c r="AC47" s="296">
        <v>39</v>
      </c>
      <c r="AD47" s="296">
        <v>40</v>
      </c>
      <c r="AE47" s="296">
        <v>45</v>
      </c>
      <c r="AF47" s="296">
        <v>44</v>
      </c>
      <c r="AG47" s="296">
        <v>39</v>
      </c>
      <c r="AH47" s="296">
        <v>40</v>
      </c>
      <c r="AI47" s="296">
        <v>35</v>
      </c>
      <c r="AJ47" s="296">
        <v>31</v>
      </c>
      <c r="AK47" s="296">
        <v>26</v>
      </c>
      <c r="AL47" s="296">
        <v>22</v>
      </c>
      <c r="AM47" s="296">
        <v>25</v>
      </c>
      <c r="AN47" s="296">
        <v>24</v>
      </c>
      <c r="AO47" s="296">
        <v>21</v>
      </c>
      <c r="AP47" s="296">
        <v>22</v>
      </c>
      <c r="AQ47" s="296">
        <v>19</v>
      </c>
      <c r="AR47" s="296">
        <v>16</v>
      </c>
      <c r="AS47" s="296">
        <v>18</v>
      </c>
      <c r="AT47" s="296">
        <v>14</v>
      </c>
      <c r="AU47" s="296">
        <v>16</v>
      </c>
      <c r="AV47" s="296">
        <v>16</v>
      </c>
      <c r="AW47" s="296">
        <v>16</v>
      </c>
      <c r="AX47" s="296">
        <v>15</v>
      </c>
      <c r="AY47" s="296">
        <v>18</v>
      </c>
      <c r="AZ47" s="296">
        <v>19</v>
      </c>
      <c r="BA47" s="296">
        <v>20</v>
      </c>
      <c r="BB47" s="296">
        <v>19</v>
      </c>
      <c r="BC47" s="296">
        <v>22</v>
      </c>
      <c r="BD47" s="296">
        <v>21</v>
      </c>
      <c r="BE47" s="296">
        <v>16</v>
      </c>
      <c r="BF47" s="296">
        <v>16</v>
      </c>
      <c r="BG47" s="296">
        <v>16</v>
      </c>
      <c r="BH47" s="296">
        <v>15</v>
      </c>
      <c r="BI47" s="296">
        <v>13</v>
      </c>
      <c r="BJ47" s="296">
        <v>13</v>
      </c>
      <c r="BK47" s="296">
        <v>11</v>
      </c>
      <c r="BL47" s="296">
        <v>11</v>
      </c>
      <c r="BM47" s="296">
        <v>7</v>
      </c>
      <c r="BN47" s="296">
        <v>7</v>
      </c>
      <c r="BO47" s="296">
        <v>5</v>
      </c>
      <c r="BP47" s="296">
        <v>6</v>
      </c>
      <c r="BQ47" s="296">
        <v>6</v>
      </c>
      <c r="BR47" s="296">
        <v>6</v>
      </c>
      <c r="BS47" s="296">
        <v>4</v>
      </c>
      <c r="BT47" s="296">
        <v>5</v>
      </c>
      <c r="BU47" s="296">
        <v>1</v>
      </c>
      <c r="BV47" s="296" t="s">
        <v>18</v>
      </c>
      <c r="BW47" s="296">
        <v>1</v>
      </c>
    </row>
    <row r="48" spans="1:75" x14ac:dyDescent="0.25">
      <c r="A48" t="s">
        <v>46</v>
      </c>
      <c r="B48" s="296">
        <v>654</v>
      </c>
      <c r="C48" s="296">
        <v>681</v>
      </c>
      <c r="D48" s="296">
        <v>725</v>
      </c>
      <c r="E48" s="296">
        <v>731</v>
      </c>
      <c r="F48" s="296">
        <v>655</v>
      </c>
      <c r="G48" s="296">
        <v>589</v>
      </c>
      <c r="H48" s="296">
        <v>503</v>
      </c>
      <c r="I48" s="296">
        <v>454</v>
      </c>
      <c r="J48" s="296">
        <v>365</v>
      </c>
      <c r="K48" s="296">
        <v>308</v>
      </c>
      <c r="L48" s="296">
        <v>224</v>
      </c>
      <c r="M48" s="296">
        <v>165</v>
      </c>
      <c r="N48" s="296">
        <v>163</v>
      </c>
      <c r="O48" s="296">
        <v>160</v>
      </c>
      <c r="P48" s="296">
        <v>167</v>
      </c>
      <c r="Q48" s="296">
        <v>171</v>
      </c>
      <c r="R48" s="296">
        <v>164</v>
      </c>
      <c r="S48" s="296">
        <v>162</v>
      </c>
      <c r="T48" s="296">
        <v>167</v>
      </c>
      <c r="U48" s="296">
        <v>165</v>
      </c>
      <c r="V48" s="296">
        <v>178</v>
      </c>
      <c r="W48" s="296">
        <v>168</v>
      </c>
      <c r="X48" s="296">
        <v>167</v>
      </c>
      <c r="Y48" s="296">
        <v>163</v>
      </c>
      <c r="Z48" s="296">
        <v>165</v>
      </c>
      <c r="AA48" s="296">
        <v>163</v>
      </c>
      <c r="AB48" s="296">
        <v>162</v>
      </c>
      <c r="AC48" s="296">
        <v>178</v>
      </c>
      <c r="AD48" s="296">
        <v>170</v>
      </c>
      <c r="AE48" s="296">
        <v>165</v>
      </c>
      <c r="AF48" s="296">
        <v>148</v>
      </c>
      <c r="AG48" s="296">
        <v>150</v>
      </c>
      <c r="AH48" s="296">
        <v>156</v>
      </c>
      <c r="AI48" s="296">
        <v>154</v>
      </c>
      <c r="AJ48" s="296">
        <v>138</v>
      </c>
      <c r="AK48" s="296">
        <v>139</v>
      </c>
      <c r="AL48" s="296">
        <v>141</v>
      </c>
      <c r="AM48" s="296">
        <v>136</v>
      </c>
      <c r="AN48" s="296">
        <v>127</v>
      </c>
      <c r="AO48" s="296">
        <v>120</v>
      </c>
      <c r="AP48" s="296">
        <v>118</v>
      </c>
      <c r="AQ48" s="296">
        <v>125</v>
      </c>
      <c r="AR48" s="296">
        <v>118</v>
      </c>
      <c r="AS48" s="296">
        <v>125</v>
      </c>
      <c r="AT48" s="296">
        <v>131</v>
      </c>
      <c r="AU48" s="296">
        <v>128</v>
      </c>
      <c r="AV48" s="296">
        <v>113</v>
      </c>
      <c r="AW48" s="296">
        <v>110</v>
      </c>
      <c r="AX48" s="296">
        <v>106</v>
      </c>
      <c r="AY48" s="296">
        <v>106</v>
      </c>
      <c r="AZ48" s="296">
        <v>99</v>
      </c>
      <c r="BA48" s="296">
        <v>98</v>
      </c>
      <c r="BB48" s="296">
        <v>95</v>
      </c>
      <c r="BC48" s="296">
        <v>95</v>
      </c>
      <c r="BD48" s="296">
        <v>93</v>
      </c>
      <c r="BE48" s="296">
        <v>87</v>
      </c>
      <c r="BF48" s="296">
        <v>100</v>
      </c>
      <c r="BG48" s="296">
        <v>103</v>
      </c>
      <c r="BH48" s="296">
        <v>103</v>
      </c>
      <c r="BI48" s="296">
        <v>115</v>
      </c>
      <c r="BJ48" s="296">
        <v>111</v>
      </c>
      <c r="BK48" s="296">
        <v>108</v>
      </c>
      <c r="BL48" s="296">
        <v>111</v>
      </c>
      <c r="BM48" s="296">
        <v>119</v>
      </c>
      <c r="BN48" s="296">
        <v>119</v>
      </c>
      <c r="BO48" s="296">
        <v>118</v>
      </c>
      <c r="BP48" s="296">
        <v>118</v>
      </c>
      <c r="BQ48" s="296">
        <v>110</v>
      </c>
      <c r="BR48" s="296">
        <v>113</v>
      </c>
      <c r="BS48" s="296">
        <v>109</v>
      </c>
      <c r="BT48" s="296">
        <v>112</v>
      </c>
      <c r="BU48" s="296">
        <v>116</v>
      </c>
      <c r="BV48" s="296">
        <v>102</v>
      </c>
      <c r="BW48" s="296">
        <v>100</v>
      </c>
    </row>
    <row r="49" spans="1:75" x14ac:dyDescent="0.25">
      <c r="A49" t="s">
        <v>47</v>
      </c>
      <c r="B49" s="296">
        <v>53</v>
      </c>
      <c r="C49" s="296">
        <v>56</v>
      </c>
      <c r="D49" s="296">
        <v>40</v>
      </c>
      <c r="E49" s="296">
        <v>41</v>
      </c>
      <c r="F49" s="296">
        <v>50</v>
      </c>
      <c r="G49" s="296">
        <v>42</v>
      </c>
      <c r="H49" s="296">
        <v>39</v>
      </c>
      <c r="I49" s="296">
        <v>39</v>
      </c>
      <c r="J49" s="296">
        <v>42</v>
      </c>
      <c r="K49" s="296">
        <v>44</v>
      </c>
      <c r="L49" s="296">
        <v>41</v>
      </c>
      <c r="M49" s="296">
        <v>50</v>
      </c>
      <c r="N49" s="296">
        <v>43</v>
      </c>
      <c r="O49" s="296">
        <v>46</v>
      </c>
      <c r="P49" s="296">
        <v>48</v>
      </c>
      <c r="Q49" s="296">
        <v>53</v>
      </c>
      <c r="R49" s="296">
        <v>51</v>
      </c>
      <c r="S49" s="296">
        <v>40</v>
      </c>
      <c r="T49" s="296">
        <v>36</v>
      </c>
      <c r="U49" s="296">
        <v>41</v>
      </c>
      <c r="V49" s="296">
        <v>41</v>
      </c>
      <c r="W49" s="296">
        <v>48</v>
      </c>
      <c r="X49" s="296">
        <v>46</v>
      </c>
      <c r="Y49" s="296">
        <v>48</v>
      </c>
      <c r="Z49" s="296">
        <v>41</v>
      </c>
      <c r="AA49" s="296">
        <v>39</v>
      </c>
      <c r="AB49" s="296">
        <v>45</v>
      </c>
      <c r="AC49" s="296">
        <v>38</v>
      </c>
      <c r="AD49" s="296">
        <v>36</v>
      </c>
      <c r="AE49" s="296">
        <v>34</v>
      </c>
      <c r="AF49" s="296">
        <v>36</v>
      </c>
      <c r="AG49" s="296">
        <v>38</v>
      </c>
      <c r="AH49" s="296">
        <v>39</v>
      </c>
      <c r="AI49" s="296">
        <v>34</v>
      </c>
      <c r="AJ49" s="296">
        <v>37</v>
      </c>
      <c r="AK49" s="296">
        <v>48</v>
      </c>
      <c r="AL49" s="296">
        <v>49</v>
      </c>
      <c r="AM49" s="296">
        <v>45</v>
      </c>
      <c r="AN49" s="296">
        <v>54</v>
      </c>
      <c r="AO49" s="296">
        <v>44</v>
      </c>
      <c r="AP49" s="296">
        <v>38</v>
      </c>
      <c r="AQ49" s="296">
        <v>37</v>
      </c>
      <c r="AR49" s="296">
        <v>32</v>
      </c>
      <c r="AS49" s="296">
        <v>35</v>
      </c>
      <c r="AT49" s="296">
        <v>34</v>
      </c>
      <c r="AU49" s="296">
        <v>32</v>
      </c>
      <c r="AV49" s="296">
        <v>31</v>
      </c>
      <c r="AW49" s="296">
        <v>25</v>
      </c>
      <c r="AX49" s="296">
        <v>28</v>
      </c>
      <c r="AY49" s="296">
        <v>30</v>
      </c>
      <c r="AZ49" s="296">
        <v>25</v>
      </c>
      <c r="BA49" s="296">
        <v>28</v>
      </c>
      <c r="BB49" s="296">
        <v>30</v>
      </c>
      <c r="BC49" s="296">
        <v>34</v>
      </c>
      <c r="BD49" s="296">
        <v>29</v>
      </c>
      <c r="BE49" s="296">
        <v>31</v>
      </c>
      <c r="BF49" s="296">
        <v>30</v>
      </c>
      <c r="BG49" s="296">
        <v>30</v>
      </c>
      <c r="BH49" s="296">
        <v>31</v>
      </c>
      <c r="BI49" s="296">
        <v>33</v>
      </c>
      <c r="BJ49" s="296">
        <v>36</v>
      </c>
      <c r="BK49" s="296">
        <v>38</v>
      </c>
      <c r="BL49" s="296">
        <v>36</v>
      </c>
      <c r="BM49" s="296">
        <v>32</v>
      </c>
      <c r="BN49" s="296">
        <v>29</v>
      </c>
      <c r="BO49" s="296">
        <v>32</v>
      </c>
      <c r="BP49" s="296">
        <v>39</v>
      </c>
      <c r="BQ49" s="296">
        <v>39</v>
      </c>
      <c r="BR49" s="296">
        <v>38</v>
      </c>
      <c r="BS49" s="296">
        <v>43</v>
      </c>
      <c r="BT49" s="296">
        <v>42</v>
      </c>
      <c r="BU49" s="296">
        <v>45</v>
      </c>
      <c r="BV49" s="296">
        <v>44</v>
      </c>
      <c r="BW49" s="296">
        <v>44</v>
      </c>
    </row>
    <row r="50" spans="1:75" x14ac:dyDescent="0.25">
      <c r="A50" t="s">
        <v>48</v>
      </c>
      <c r="B50" s="296">
        <v>1</v>
      </c>
      <c r="C50" s="296">
        <v>1</v>
      </c>
      <c r="D50" s="296">
        <v>2</v>
      </c>
      <c r="E50" s="296" t="s">
        <v>18</v>
      </c>
      <c r="F50" s="296" t="s">
        <v>18</v>
      </c>
      <c r="G50" s="296" t="s">
        <v>18</v>
      </c>
      <c r="H50" s="296">
        <v>1</v>
      </c>
      <c r="I50" s="296">
        <v>2</v>
      </c>
      <c r="J50" s="296">
        <v>1</v>
      </c>
      <c r="K50" s="296" t="s">
        <v>18</v>
      </c>
      <c r="L50" s="296">
        <v>1</v>
      </c>
      <c r="M50" s="296">
        <v>2</v>
      </c>
      <c r="N50" s="296">
        <v>1</v>
      </c>
      <c r="O50" s="296">
        <v>2</v>
      </c>
      <c r="P50" s="296" t="s">
        <v>18</v>
      </c>
      <c r="Q50" s="296">
        <v>2</v>
      </c>
      <c r="R50" s="296">
        <v>1</v>
      </c>
      <c r="S50" s="296">
        <v>2</v>
      </c>
      <c r="T50" s="296" t="s">
        <v>18</v>
      </c>
      <c r="U50" s="296">
        <v>1</v>
      </c>
      <c r="V50" s="296" t="s">
        <v>18</v>
      </c>
      <c r="W50" s="296" t="s">
        <v>18</v>
      </c>
      <c r="X50" s="296" t="s">
        <v>18</v>
      </c>
      <c r="Y50" s="296" t="s">
        <v>18</v>
      </c>
      <c r="Z50" s="296" t="s">
        <v>18</v>
      </c>
      <c r="AA50" s="296" t="s">
        <v>18</v>
      </c>
      <c r="AB50" s="296" t="s">
        <v>18</v>
      </c>
      <c r="AC50" s="296" t="s">
        <v>18</v>
      </c>
      <c r="AD50" s="296">
        <v>2</v>
      </c>
      <c r="AE50" s="296" t="s">
        <v>18</v>
      </c>
      <c r="AF50" s="296">
        <v>1</v>
      </c>
      <c r="AG50" s="296">
        <v>1</v>
      </c>
      <c r="AH50" s="296">
        <v>1</v>
      </c>
      <c r="AI50" s="296" t="s">
        <v>18</v>
      </c>
      <c r="AJ50" s="296" t="s">
        <v>18</v>
      </c>
      <c r="AK50" s="296" t="s">
        <v>18</v>
      </c>
      <c r="AL50" s="296">
        <v>1</v>
      </c>
      <c r="AM50" s="296">
        <v>3</v>
      </c>
      <c r="AN50" s="296">
        <v>2</v>
      </c>
      <c r="AO50" s="296">
        <v>1</v>
      </c>
      <c r="AP50" s="296">
        <v>3</v>
      </c>
      <c r="AQ50" s="296">
        <v>1</v>
      </c>
      <c r="AR50" s="296">
        <v>2</v>
      </c>
      <c r="AS50" s="296">
        <v>1</v>
      </c>
      <c r="AT50" s="296">
        <v>1</v>
      </c>
      <c r="AU50" s="296">
        <v>2</v>
      </c>
      <c r="AV50" s="296">
        <v>2</v>
      </c>
      <c r="AW50" s="296" t="s">
        <v>18</v>
      </c>
      <c r="AX50" s="296" t="s">
        <v>18</v>
      </c>
      <c r="AY50" s="296">
        <v>1</v>
      </c>
      <c r="AZ50" s="296" t="s">
        <v>18</v>
      </c>
      <c r="BA50" s="296" t="s">
        <v>18</v>
      </c>
      <c r="BB50" s="296" t="s">
        <v>18</v>
      </c>
      <c r="BC50" s="296" t="s">
        <v>18</v>
      </c>
      <c r="BD50" s="296" t="s">
        <v>18</v>
      </c>
      <c r="BE50" s="296" t="s">
        <v>18</v>
      </c>
      <c r="BF50" s="296" t="s">
        <v>18</v>
      </c>
      <c r="BG50" s="296" t="s">
        <v>18</v>
      </c>
      <c r="BH50" s="296" t="s">
        <v>18</v>
      </c>
      <c r="BI50" s="296" t="s">
        <v>18</v>
      </c>
      <c r="BJ50" s="296">
        <v>1</v>
      </c>
      <c r="BK50" s="296">
        <v>4</v>
      </c>
      <c r="BL50" s="296">
        <v>3</v>
      </c>
      <c r="BM50" s="296">
        <v>1</v>
      </c>
      <c r="BN50" s="296">
        <v>1</v>
      </c>
      <c r="BO50" s="296">
        <v>4</v>
      </c>
      <c r="BP50" s="296">
        <v>3</v>
      </c>
      <c r="BQ50" s="296">
        <v>1</v>
      </c>
      <c r="BR50" s="296" t="s">
        <v>18</v>
      </c>
      <c r="BS50" s="296" t="s">
        <v>18</v>
      </c>
      <c r="BT50" s="296" t="s">
        <v>18</v>
      </c>
      <c r="BU50" s="296" t="s">
        <v>18</v>
      </c>
      <c r="BV50" s="296" t="s">
        <v>18</v>
      </c>
      <c r="BW50" s="296" t="s">
        <v>18</v>
      </c>
    </row>
    <row r="51" spans="1:75" x14ac:dyDescent="0.25">
      <c r="A51" t="s">
        <v>49</v>
      </c>
      <c r="B51" s="296">
        <v>545</v>
      </c>
      <c r="C51" s="296">
        <v>579</v>
      </c>
      <c r="D51" s="296">
        <v>590</v>
      </c>
      <c r="E51" s="296">
        <v>611</v>
      </c>
      <c r="F51" s="296">
        <v>618</v>
      </c>
      <c r="G51" s="296">
        <v>651</v>
      </c>
      <c r="H51" s="296">
        <v>639</v>
      </c>
      <c r="I51" s="296">
        <v>653</v>
      </c>
      <c r="J51" s="296">
        <v>641</v>
      </c>
      <c r="K51" s="296">
        <v>648</v>
      </c>
      <c r="L51" s="296">
        <v>640</v>
      </c>
      <c r="M51" s="296">
        <v>641</v>
      </c>
      <c r="N51" s="296">
        <v>646</v>
      </c>
      <c r="O51" s="296">
        <v>658</v>
      </c>
      <c r="P51" s="296">
        <v>628</v>
      </c>
      <c r="Q51" s="296">
        <v>660</v>
      </c>
      <c r="R51" s="296">
        <v>675</v>
      </c>
      <c r="S51" s="296">
        <v>668</v>
      </c>
      <c r="T51" s="296">
        <v>684</v>
      </c>
      <c r="U51" s="296">
        <v>698</v>
      </c>
      <c r="V51" s="296">
        <v>707</v>
      </c>
      <c r="W51" s="296">
        <v>721</v>
      </c>
      <c r="X51" s="296">
        <v>708</v>
      </c>
      <c r="Y51" s="296">
        <v>690</v>
      </c>
      <c r="Z51" s="296">
        <v>683</v>
      </c>
      <c r="AA51" s="296">
        <v>682</v>
      </c>
      <c r="AB51" s="296">
        <v>667</v>
      </c>
      <c r="AC51" s="296">
        <v>644</v>
      </c>
      <c r="AD51" s="296">
        <v>632</v>
      </c>
      <c r="AE51" s="296">
        <v>630</v>
      </c>
      <c r="AF51" s="296">
        <v>610</v>
      </c>
      <c r="AG51" s="296">
        <v>625</v>
      </c>
      <c r="AH51" s="296">
        <v>635</v>
      </c>
      <c r="AI51" s="296">
        <v>631</v>
      </c>
      <c r="AJ51" s="296">
        <v>614</v>
      </c>
      <c r="AK51" s="296">
        <v>594</v>
      </c>
      <c r="AL51" s="296">
        <v>600</v>
      </c>
      <c r="AM51" s="296">
        <v>615</v>
      </c>
      <c r="AN51" s="296">
        <v>598</v>
      </c>
      <c r="AO51" s="296">
        <v>580</v>
      </c>
      <c r="AP51" s="296">
        <v>584</v>
      </c>
      <c r="AQ51" s="296">
        <v>605</v>
      </c>
      <c r="AR51" s="296">
        <v>555</v>
      </c>
      <c r="AS51" s="296">
        <v>553</v>
      </c>
      <c r="AT51" s="296">
        <v>548</v>
      </c>
      <c r="AU51" s="296">
        <v>552</v>
      </c>
      <c r="AV51" s="296">
        <v>526</v>
      </c>
      <c r="AW51" s="296">
        <v>525</v>
      </c>
      <c r="AX51" s="296">
        <v>541</v>
      </c>
      <c r="AY51" s="296">
        <v>561</v>
      </c>
      <c r="AZ51" s="296">
        <v>530</v>
      </c>
      <c r="BA51" s="296">
        <v>544</v>
      </c>
      <c r="BB51" s="296">
        <v>521</v>
      </c>
      <c r="BC51" s="296">
        <v>522</v>
      </c>
      <c r="BD51" s="296">
        <v>487</v>
      </c>
      <c r="BE51" s="296">
        <v>454</v>
      </c>
      <c r="BF51" s="296">
        <v>448</v>
      </c>
      <c r="BG51" s="296">
        <v>451</v>
      </c>
      <c r="BH51" s="296">
        <v>449</v>
      </c>
      <c r="BI51" s="296">
        <v>471</v>
      </c>
      <c r="BJ51" s="296">
        <v>488</v>
      </c>
      <c r="BK51" s="296">
        <v>479</v>
      </c>
      <c r="BL51" s="296">
        <v>509</v>
      </c>
      <c r="BM51" s="296">
        <v>531</v>
      </c>
      <c r="BN51" s="296">
        <v>536</v>
      </c>
      <c r="BO51" s="296">
        <v>545</v>
      </c>
      <c r="BP51" s="296">
        <v>545</v>
      </c>
      <c r="BQ51" s="296">
        <v>516</v>
      </c>
      <c r="BR51" s="296">
        <v>505</v>
      </c>
      <c r="BS51" s="296">
        <v>506</v>
      </c>
      <c r="BT51" s="296">
        <v>472</v>
      </c>
      <c r="BU51" s="296">
        <v>459</v>
      </c>
      <c r="BV51" s="296">
        <v>453</v>
      </c>
      <c r="BW51" s="296">
        <v>433</v>
      </c>
    </row>
    <row r="52" spans="1:75" x14ac:dyDescent="0.25">
      <c r="A52" t="s">
        <v>50</v>
      </c>
      <c r="B52" s="296">
        <v>561</v>
      </c>
      <c r="C52" s="296">
        <v>626</v>
      </c>
      <c r="D52" s="296">
        <v>651</v>
      </c>
      <c r="E52" s="296">
        <v>682</v>
      </c>
      <c r="F52" s="296">
        <v>701</v>
      </c>
      <c r="G52" s="296">
        <v>719</v>
      </c>
      <c r="H52" s="296">
        <v>746</v>
      </c>
      <c r="I52" s="296">
        <v>767</v>
      </c>
      <c r="J52" s="296">
        <v>795</v>
      </c>
      <c r="K52" s="296">
        <v>855</v>
      </c>
      <c r="L52" s="296">
        <v>896</v>
      </c>
      <c r="M52" s="296">
        <v>950</v>
      </c>
      <c r="N52" s="296">
        <v>939</v>
      </c>
      <c r="O52" s="296">
        <v>941</v>
      </c>
      <c r="P52" s="296">
        <v>904</v>
      </c>
      <c r="Q52" s="296">
        <v>934</v>
      </c>
      <c r="R52" s="296">
        <v>912</v>
      </c>
      <c r="S52" s="296">
        <v>913</v>
      </c>
      <c r="T52" s="296">
        <v>861</v>
      </c>
      <c r="U52" s="296">
        <v>854</v>
      </c>
      <c r="V52" s="296">
        <v>818</v>
      </c>
      <c r="W52" s="296">
        <v>820</v>
      </c>
      <c r="X52" s="296">
        <v>788</v>
      </c>
      <c r="Y52" s="296">
        <v>815</v>
      </c>
      <c r="Z52" s="296">
        <v>779</v>
      </c>
      <c r="AA52" s="296">
        <v>773</v>
      </c>
      <c r="AB52" s="296">
        <v>765</v>
      </c>
      <c r="AC52" s="296">
        <v>769</v>
      </c>
      <c r="AD52" s="296">
        <v>760</v>
      </c>
      <c r="AE52" s="296">
        <v>763</v>
      </c>
      <c r="AF52" s="296">
        <v>742</v>
      </c>
      <c r="AG52" s="296">
        <v>730</v>
      </c>
      <c r="AH52" s="296">
        <v>751</v>
      </c>
      <c r="AI52" s="296">
        <v>747</v>
      </c>
      <c r="AJ52" s="296">
        <v>699</v>
      </c>
      <c r="AK52" s="296">
        <v>717</v>
      </c>
      <c r="AL52" s="296">
        <v>707</v>
      </c>
      <c r="AM52" s="296">
        <v>705</v>
      </c>
      <c r="AN52" s="296">
        <v>656</v>
      </c>
      <c r="AO52" s="296">
        <v>638</v>
      </c>
      <c r="AP52" s="296">
        <v>613</v>
      </c>
      <c r="AQ52" s="296">
        <v>626</v>
      </c>
      <c r="AR52" s="296">
        <v>616</v>
      </c>
      <c r="AS52" s="296">
        <v>609</v>
      </c>
      <c r="AT52" s="296">
        <v>590</v>
      </c>
      <c r="AU52" s="296">
        <v>573</v>
      </c>
      <c r="AV52" s="296">
        <v>539</v>
      </c>
      <c r="AW52" s="296">
        <v>530</v>
      </c>
      <c r="AX52" s="296">
        <v>518</v>
      </c>
      <c r="AY52" s="296">
        <v>520</v>
      </c>
      <c r="AZ52" s="296">
        <v>502</v>
      </c>
      <c r="BA52" s="296">
        <v>500</v>
      </c>
      <c r="BB52" s="296">
        <v>498</v>
      </c>
      <c r="BC52" s="296">
        <v>492</v>
      </c>
      <c r="BD52" s="296">
        <v>489</v>
      </c>
      <c r="BE52" s="296">
        <v>483</v>
      </c>
      <c r="BF52" s="296">
        <v>473</v>
      </c>
      <c r="BG52" s="296">
        <v>480</v>
      </c>
      <c r="BH52" s="296">
        <v>478</v>
      </c>
      <c r="BI52" s="296">
        <v>474</v>
      </c>
      <c r="BJ52" s="296">
        <v>485</v>
      </c>
      <c r="BK52" s="296">
        <v>513</v>
      </c>
      <c r="BL52" s="296">
        <v>505</v>
      </c>
      <c r="BM52" s="296">
        <v>495</v>
      </c>
      <c r="BN52" s="296">
        <v>493</v>
      </c>
      <c r="BO52" s="296">
        <v>487</v>
      </c>
      <c r="BP52" s="296">
        <v>466</v>
      </c>
      <c r="BQ52" s="296">
        <v>471</v>
      </c>
      <c r="BR52" s="296">
        <v>456</v>
      </c>
      <c r="BS52" s="296">
        <v>456</v>
      </c>
      <c r="BT52" s="296">
        <v>448</v>
      </c>
      <c r="BU52" s="296">
        <v>434</v>
      </c>
      <c r="BV52" s="296">
        <v>432</v>
      </c>
      <c r="BW52" s="296">
        <v>437</v>
      </c>
    </row>
    <row r="53" spans="1:75" x14ac:dyDescent="0.25">
      <c r="A53" t="s">
        <v>51</v>
      </c>
      <c r="B53" s="296">
        <v>4</v>
      </c>
      <c r="C53" s="296">
        <v>6</v>
      </c>
      <c r="D53" s="296">
        <v>4</v>
      </c>
      <c r="E53" s="296">
        <v>5</v>
      </c>
      <c r="F53" s="296">
        <v>5</v>
      </c>
      <c r="G53" s="296">
        <v>5</v>
      </c>
      <c r="H53" s="296">
        <v>5</v>
      </c>
      <c r="I53" s="296">
        <v>4</v>
      </c>
      <c r="J53" s="296">
        <v>5</v>
      </c>
      <c r="K53" s="296">
        <v>5</v>
      </c>
      <c r="L53" s="296">
        <v>6</v>
      </c>
      <c r="M53" s="296">
        <v>4</v>
      </c>
      <c r="N53" s="296">
        <v>5</v>
      </c>
      <c r="O53" s="296">
        <v>5</v>
      </c>
      <c r="P53" s="296">
        <v>6</v>
      </c>
      <c r="Q53" s="296">
        <v>4</v>
      </c>
      <c r="R53" s="296">
        <v>4</v>
      </c>
      <c r="S53" s="296">
        <v>4</v>
      </c>
      <c r="T53" s="296">
        <v>5</v>
      </c>
      <c r="U53" s="296">
        <v>5</v>
      </c>
      <c r="V53" s="296">
        <v>2</v>
      </c>
      <c r="W53" s="296">
        <v>2</v>
      </c>
      <c r="X53" s="296">
        <v>1</v>
      </c>
      <c r="Y53" s="296">
        <v>2</v>
      </c>
      <c r="Z53" s="296">
        <v>2</v>
      </c>
      <c r="AA53" s="296">
        <v>2</v>
      </c>
      <c r="AB53" s="296">
        <v>4</v>
      </c>
      <c r="AC53" s="296">
        <v>3</v>
      </c>
      <c r="AD53" s="296">
        <v>2</v>
      </c>
      <c r="AE53" s="296">
        <v>2</v>
      </c>
      <c r="AF53" s="296">
        <v>3</v>
      </c>
      <c r="AG53" s="296">
        <v>5</v>
      </c>
      <c r="AH53" s="296">
        <v>7</v>
      </c>
      <c r="AI53" s="296">
        <v>7</v>
      </c>
      <c r="AJ53" s="296">
        <v>6</v>
      </c>
      <c r="AK53" s="296">
        <v>6</v>
      </c>
      <c r="AL53" s="296">
        <v>6</v>
      </c>
      <c r="AM53" s="296">
        <v>7</v>
      </c>
      <c r="AN53" s="296">
        <v>6</v>
      </c>
      <c r="AO53" s="296">
        <v>6</v>
      </c>
      <c r="AP53" s="296">
        <v>6</v>
      </c>
      <c r="AQ53" s="296">
        <v>6</v>
      </c>
      <c r="AR53" s="296">
        <v>5</v>
      </c>
      <c r="AS53" s="296">
        <v>3</v>
      </c>
      <c r="AT53" s="296">
        <v>3</v>
      </c>
      <c r="AU53" s="296">
        <v>3</v>
      </c>
      <c r="AV53" s="296">
        <v>3</v>
      </c>
      <c r="AW53" s="296">
        <v>3</v>
      </c>
      <c r="AX53" s="296">
        <v>4</v>
      </c>
      <c r="AY53" s="296">
        <v>3</v>
      </c>
      <c r="AZ53" s="296">
        <v>2</v>
      </c>
      <c r="BA53" s="296">
        <v>2</v>
      </c>
      <c r="BB53" s="296">
        <v>1</v>
      </c>
      <c r="BC53" s="296">
        <v>3</v>
      </c>
      <c r="BD53" s="296">
        <v>6</v>
      </c>
      <c r="BE53" s="296">
        <v>8</v>
      </c>
      <c r="BF53" s="296">
        <v>8</v>
      </c>
      <c r="BG53" s="296">
        <v>8</v>
      </c>
      <c r="BH53" s="296">
        <v>8</v>
      </c>
      <c r="BI53" s="296">
        <v>7</v>
      </c>
      <c r="BJ53" s="296">
        <v>7</v>
      </c>
      <c r="BK53" s="296">
        <v>7</v>
      </c>
      <c r="BL53" s="296">
        <v>7</v>
      </c>
      <c r="BM53" s="296">
        <v>7</v>
      </c>
      <c r="BN53" s="296">
        <v>6</v>
      </c>
      <c r="BO53" s="296">
        <v>4</v>
      </c>
      <c r="BP53" s="296">
        <v>4</v>
      </c>
      <c r="BQ53" s="296">
        <v>3</v>
      </c>
      <c r="BR53" s="296">
        <v>3</v>
      </c>
      <c r="BS53" s="296">
        <v>3</v>
      </c>
      <c r="BT53" s="296">
        <v>3</v>
      </c>
      <c r="BU53" s="296">
        <v>2</v>
      </c>
      <c r="BV53" s="296">
        <v>1</v>
      </c>
      <c r="BW53" s="296">
        <v>1</v>
      </c>
    </row>
    <row r="54" spans="1:75" x14ac:dyDescent="0.25">
      <c r="A54" t="s">
        <v>52</v>
      </c>
      <c r="B54" s="296">
        <v>515</v>
      </c>
      <c r="C54" s="296">
        <v>542</v>
      </c>
      <c r="D54" s="296">
        <v>555</v>
      </c>
      <c r="E54" s="296">
        <v>573</v>
      </c>
      <c r="F54" s="296">
        <v>583</v>
      </c>
      <c r="G54" s="296">
        <v>599</v>
      </c>
      <c r="H54" s="296">
        <v>595</v>
      </c>
      <c r="I54" s="296">
        <v>599</v>
      </c>
      <c r="J54" s="296">
        <v>617</v>
      </c>
      <c r="K54" s="296">
        <v>642</v>
      </c>
      <c r="L54" s="296">
        <v>644</v>
      </c>
      <c r="M54" s="296">
        <v>640</v>
      </c>
      <c r="N54" s="296">
        <v>677</v>
      </c>
      <c r="O54" s="296">
        <v>679</v>
      </c>
      <c r="P54" s="296">
        <v>684</v>
      </c>
      <c r="Q54" s="296">
        <v>696</v>
      </c>
      <c r="R54" s="296">
        <v>715</v>
      </c>
      <c r="S54" s="296">
        <v>727</v>
      </c>
      <c r="T54" s="296">
        <v>730</v>
      </c>
      <c r="U54" s="296">
        <v>740</v>
      </c>
      <c r="V54" s="296">
        <v>749</v>
      </c>
      <c r="W54" s="296">
        <v>773</v>
      </c>
      <c r="X54" s="296">
        <v>808</v>
      </c>
      <c r="Y54" s="296">
        <v>790</v>
      </c>
      <c r="Z54" s="296">
        <v>789</v>
      </c>
      <c r="AA54" s="296">
        <v>816</v>
      </c>
      <c r="AB54" s="296">
        <v>853</v>
      </c>
      <c r="AC54" s="296">
        <v>878</v>
      </c>
      <c r="AD54" s="296">
        <v>895</v>
      </c>
      <c r="AE54" s="296">
        <v>913</v>
      </c>
      <c r="AF54" s="296">
        <v>920</v>
      </c>
      <c r="AG54" s="296">
        <v>918</v>
      </c>
      <c r="AH54" s="296">
        <v>924</v>
      </c>
      <c r="AI54" s="296">
        <v>928</v>
      </c>
      <c r="AJ54" s="296">
        <v>903</v>
      </c>
      <c r="AK54" s="296">
        <v>893</v>
      </c>
      <c r="AL54" s="296">
        <v>892</v>
      </c>
      <c r="AM54" s="296">
        <v>879</v>
      </c>
      <c r="AN54" s="296">
        <v>858</v>
      </c>
      <c r="AO54" s="296">
        <v>850</v>
      </c>
      <c r="AP54" s="296">
        <v>828</v>
      </c>
      <c r="AQ54" s="296">
        <v>872</v>
      </c>
      <c r="AR54" s="296">
        <v>856</v>
      </c>
      <c r="AS54" s="296">
        <v>851</v>
      </c>
      <c r="AT54" s="296">
        <v>858</v>
      </c>
      <c r="AU54" s="296">
        <v>854</v>
      </c>
      <c r="AV54" s="296">
        <v>858</v>
      </c>
      <c r="AW54" s="296">
        <v>847</v>
      </c>
      <c r="AX54" s="296">
        <v>847</v>
      </c>
      <c r="AY54" s="296">
        <v>841</v>
      </c>
      <c r="AZ54" s="296">
        <v>817</v>
      </c>
      <c r="BA54" s="296">
        <v>812</v>
      </c>
      <c r="BB54" s="296">
        <v>807</v>
      </c>
      <c r="BC54" s="296">
        <v>808</v>
      </c>
      <c r="BD54" s="296">
        <v>784</v>
      </c>
      <c r="BE54" s="296">
        <v>773</v>
      </c>
      <c r="BF54" s="296">
        <v>779</v>
      </c>
      <c r="BG54" s="296">
        <v>786</v>
      </c>
      <c r="BH54" s="296">
        <v>779</v>
      </c>
      <c r="BI54" s="296">
        <v>780</v>
      </c>
      <c r="BJ54" s="296">
        <v>780</v>
      </c>
      <c r="BK54" s="296">
        <v>790</v>
      </c>
      <c r="BL54" s="296">
        <v>776</v>
      </c>
      <c r="BM54" s="296">
        <v>788</v>
      </c>
      <c r="BN54" s="296">
        <v>800</v>
      </c>
      <c r="BO54" s="296">
        <v>793</v>
      </c>
      <c r="BP54" s="296">
        <v>787</v>
      </c>
      <c r="BQ54" s="296">
        <v>789</v>
      </c>
      <c r="BR54" s="296">
        <v>803</v>
      </c>
      <c r="BS54" s="296">
        <v>803</v>
      </c>
      <c r="BT54" s="296">
        <v>778</v>
      </c>
      <c r="BU54" s="296">
        <v>760</v>
      </c>
      <c r="BV54" s="296">
        <v>742</v>
      </c>
      <c r="BW54" s="296">
        <v>724</v>
      </c>
    </row>
    <row r="55" spans="1:75" x14ac:dyDescent="0.25">
      <c r="A55" t="s">
        <v>53</v>
      </c>
      <c r="B55" s="296">
        <v>315</v>
      </c>
      <c r="C55" s="296">
        <v>357</v>
      </c>
      <c r="D55" s="296">
        <v>364</v>
      </c>
      <c r="E55" s="296">
        <v>402</v>
      </c>
      <c r="F55" s="296">
        <v>423</v>
      </c>
      <c r="G55" s="296">
        <v>446</v>
      </c>
      <c r="H55" s="296">
        <v>456</v>
      </c>
      <c r="I55" s="296">
        <v>470</v>
      </c>
      <c r="J55" s="296">
        <v>465</v>
      </c>
      <c r="K55" s="296">
        <v>494</v>
      </c>
      <c r="L55" s="296">
        <v>495</v>
      </c>
      <c r="M55" s="296">
        <v>526</v>
      </c>
      <c r="N55" s="296">
        <v>530</v>
      </c>
      <c r="O55" s="296">
        <v>567</v>
      </c>
      <c r="P55" s="296">
        <v>551</v>
      </c>
      <c r="Q55" s="296">
        <v>571</v>
      </c>
      <c r="R55" s="296">
        <v>573</v>
      </c>
      <c r="S55" s="296">
        <v>629</v>
      </c>
      <c r="T55" s="296">
        <v>642</v>
      </c>
      <c r="U55" s="296">
        <v>675</v>
      </c>
      <c r="V55" s="296">
        <v>702</v>
      </c>
      <c r="W55" s="296">
        <v>733</v>
      </c>
      <c r="X55" s="296">
        <v>758</v>
      </c>
      <c r="Y55" s="296">
        <v>739</v>
      </c>
      <c r="Z55" s="296">
        <v>720</v>
      </c>
      <c r="AA55" s="296">
        <v>720</v>
      </c>
      <c r="AB55" s="296">
        <v>687</v>
      </c>
      <c r="AC55" s="296">
        <v>664</v>
      </c>
      <c r="AD55" s="296">
        <v>648</v>
      </c>
      <c r="AE55" s="296">
        <v>648</v>
      </c>
      <c r="AF55" s="296">
        <v>622</v>
      </c>
      <c r="AG55" s="296">
        <v>599</v>
      </c>
      <c r="AH55" s="296">
        <v>571</v>
      </c>
      <c r="AI55" s="296">
        <v>550</v>
      </c>
      <c r="AJ55" s="296">
        <v>530</v>
      </c>
      <c r="AK55" s="296">
        <v>531</v>
      </c>
      <c r="AL55" s="296">
        <v>530</v>
      </c>
      <c r="AM55" s="296">
        <v>535</v>
      </c>
      <c r="AN55" s="296">
        <v>514</v>
      </c>
      <c r="AO55" s="296">
        <v>489</v>
      </c>
      <c r="AP55" s="296">
        <v>483</v>
      </c>
      <c r="AQ55" s="296">
        <v>480</v>
      </c>
      <c r="AR55" s="296">
        <v>464</v>
      </c>
      <c r="AS55" s="296">
        <v>467</v>
      </c>
      <c r="AT55" s="296">
        <v>457</v>
      </c>
      <c r="AU55" s="296">
        <v>461</v>
      </c>
      <c r="AV55" s="296">
        <v>423</v>
      </c>
      <c r="AW55" s="296">
        <v>411</v>
      </c>
      <c r="AX55" s="296">
        <v>401</v>
      </c>
      <c r="AY55" s="296">
        <v>386</v>
      </c>
      <c r="AZ55" s="296">
        <v>373</v>
      </c>
      <c r="BA55" s="296">
        <v>358</v>
      </c>
      <c r="BB55" s="296">
        <v>369</v>
      </c>
      <c r="BC55" s="296">
        <v>365</v>
      </c>
      <c r="BD55" s="296">
        <v>343</v>
      </c>
      <c r="BE55" s="296">
        <v>332</v>
      </c>
      <c r="BF55" s="296">
        <v>349</v>
      </c>
      <c r="BG55" s="296">
        <v>334</v>
      </c>
      <c r="BH55" s="296">
        <v>320</v>
      </c>
      <c r="BI55" s="296">
        <v>343</v>
      </c>
      <c r="BJ55" s="296">
        <v>335</v>
      </c>
      <c r="BK55" s="296">
        <v>319</v>
      </c>
      <c r="BL55" s="296">
        <v>314</v>
      </c>
      <c r="BM55" s="296">
        <v>329</v>
      </c>
      <c r="BN55" s="296">
        <v>344</v>
      </c>
      <c r="BO55" s="296">
        <v>346</v>
      </c>
      <c r="BP55" s="296">
        <v>332</v>
      </c>
      <c r="BQ55" s="296">
        <v>332</v>
      </c>
      <c r="BR55" s="296">
        <v>319</v>
      </c>
      <c r="BS55" s="296">
        <v>331</v>
      </c>
      <c r="BT55" s="296">
        <v>334</v>
      </c>
      <c r="BU55" s="296">
        <v>315</v>
      </c>
      <c r="BV55" s="296">
        <v>312</v>
      </c>
      <c r="BW55" s="296">
        <v>309</v>
      </c>
    </row>
    <row r="56" spans="1:75" x14ac:dyDescent="0.25">
      <c r="A56" t="s">
        <v>54</v>
      </c>
      <c r="B56" s="296">
        <v>145</v>
      </c>
      <c r="C56" s="296">
        <v>143</v>
      </c>
      <c r="D56" s="296">
        <v>142</v>
      </c>
      <c r="E56" s="296">
        <v>156</v>
      </c>
      <c r="F56" s="296">
        <v>154</v>
      </c>
      <c r="G56" s="296">
        <v>155</v>
      </c>
      <c r="H56" s="296">
        <v>151</v>
      </c>
      <c r="I56" s="296">
        <v>153</v>
      </c>
      <c r="J56" s="296">
        <v>201</v>
      </c>
      <c r="K56" s="296">
        <v>200</v>
      </c>
      <c r="L56" s="296">
        <v>203</v>
      </c>
      <c r="M56" s="296">
        <v>196</v>
      </c>
      <c r="N56" s="296">
        <v>194</v>
      </c>
      <c r="O56" s="296">
        <v>196</v>
      </c>
      <c r="P56" s="296">
        <v>200</v>
      </c>
      <c r="Q56" s="296">
        <v>192</v>
      </c>
      <c r="R56" s="296">
        <v>186</v>
      </c>
      <c r="S56" s="296">
        <v>186</v>
      </c>
      <c r="T56" s="296">
        <v>178</v>
      </c>
      <c r="U56" s="296">
        <v>179</v>
      </c>
      <c r="V56" s="296">
        <v>170</v>
      </c>
      <c r="W56" s="296">
        <v>167</v>
      </c>
      <c r="X56" s="296">
        <v>161</v>
      </c>
      <c r="Y56" s="296">
        <v>151</v>
      </c>
      <c r="Z56" s="296">
        <v>155</v>
      </c>
      <c r="AA56" s="296">
        <v>153</v>
      </c>
      <c r="AB56" s="296">
        <v>155</v>
      </c>
      <c r="AC56" s="296">
        <v>143</v>
      </c>
      <c r="AD56" s="296">
        <v>144</v>
      </c>
      <c r="AE56" s="296">
        <v>134</v>
      </c>
      <c r="AF56" s="296">
        <v>132</v>
      </c>
      <c r="AG56" s="296">
        <v>124</v>
      </c>
      <c r="AH56" s="296">
        <v>116</v>
      </c>
      <c r="AI56" s="296">
        <v>122</v>
      </c>
      <c r="AJ56" s="296">
        <v>115</v>
      </c>
      <c r="AK56" s="296">
        <v>112</v>
      </c>
      <c r="AL56" s="296">
        <v>113</v>
      </c>
      <c r="AM56" s="296">
        <v>102</v>
      </c>
      <c r="AN56" s="296">
        <v>97</v>
      </c>
      <c r="AO56" s="296">
        <v>90</v>
      </c>
      <c r="AP56" s="296">
        <v>90</v>
      </c>
      <c r="AQ56" s="296">
        <v>88</v>
      </c>
      <c r="AR56" s="296">
        <v>83</v>
      </c>
      <c r="AS56" s="296">
        <v>88</v>
      </c>
      <c r="AT56" s="296">
        <v>92</v>
      </c>
      <c r="AU56" s="296">
        <v>88</v>
      </c>
      <c r="AV56" s="296">
        <v>84</v>
      </c>
      <c r="AW56" s="296">
        <v>77</v>
      </c>
      <c r="AX56" s="296">
        <v>80</v>
      </c>
      <c r="AY56" s="296">
        <v>82</v>
      </c>
      <c r="AZ56" s="296">
        <v>74</v>
      </c>
      <c r="BA56" s="296">
        <v>75</v>
      </c>
      <c r="BB56" s="296">
        <v>80</v>
      </c>
      <c r="BC56" s="296">
        <v>81</v>
      </c>
      <c r="BD56" s="296">
        <v>81</v>
      </c>
      <c r="BE56" s="296">
        <v>81</v>
      </c>
      <c r="BF56" s="296">
        <v>78</v>
      </c>
      <c r="BG56" s="296">
        <v>75</v>
      </c>
      <c r="BH56" s="296">
        <v>82</v>
      </c>
      <c r="BI56" s="296">
        <v>84</v>
      </c>
      <c r="BJ56" s="296">
        <v>90</v>
      </c>
      <c r="BK56" s="296">
        <v>92</v>
      </c>
      <c r="BL56" s="296">
        <v>91</v>
      </c>
      <c r="BM56" s="296">
        <v>94</v>
      </c>
      <c r="BN56" s="296">
        <v>90</v>
      </c>
      <c r="BO56" s="296">
        <v>94</v>
      </c>
      <c r="BP56" s="296">
        <v>94</v>
      </c>
      <c r="BQ56" s="296">
        <v>97</v>
      </c>
      <c r="BR56" s="296">
        <v>94</v>
      </c>
      <c r="BS56" s="296">
        <v>89</v>
      </c>
      <c r="BT56" s="296">
        <v>81</v>
      </c>
      <c r="BU56" s="296">
        <v>81</v>
      </c>
      <c r="BV56" s="296">
        <v>79</v>
      </c>
      <c r="BW56" s="296">
        <v>78</v>
      </c>
    </row>
    <row r="57" spans="1:75" x14ac:dyDescent="0.25">
      <c r="A57" t="s">
        <v>55</v>
      </c>
      <c r="B57" s="296">
        <v>218</v>
      </c>
      <c r="C57" s="296">
        <v>210</v>
      </c>
      <c r="D57" s="296">
        <v>205</v>
      </c>
      <c r="E57" s="296">
        <v>211</v>
      </c>
      <c r="F57" s="296">
        <v>209</v>
      </c>
      <c r="G57" s="296">
        <v>213</v>
      </c>
      <c r="H57" s="296">
        <v>201</v>
      </c>
      <c r="I57" s="296">
        <v>209</v>
      </c>
      <c r="J57" s="296">
        <v>218</v>
      </c>
      <c r="K57" s="296">
        <v>216</v>
      </c>
      <c r="L57" s="296">
        <v>208</v>
      </c>
      <c r="M57" s="296">
        <v>201</v>
      </c>
      <c r="N57" s="296">
        <v>204</v>
      </c>
      <c r="O57" s="296">
        <v>203</v>
      </c>
      <c r="P57" s="296">
        <v>193</v>
      </c>
      <c r="Q57" s="296">
        <v>185</v>
      </c>
      <c r="R57" s="296">
        <v>179</v>
      </c>
      <c r="S57" s="296">
        <v>173</v>
      </c>
      <c r="T57" s="296">
        <v>166</v>
      </c>
      <c r="U57" s="296">
        <v>166</v>
      </c>
      <c r="V57" s="296">
        <v>169</v>
      </c>
      <c r="W57" s="296">
        <v>167</v>
      </c>
      <c r="X57" s="296">
        <v>173</v>
      </c>
      <c r="Y57" s="296">
        <v>172</v>
      </c>
      <c r="Z57" s="296">
        <v>174</v>
      </c>
      <c r="AA57" s="296">
        <v>173</v>
      </c>
      <c r="AB57" s="296">
        <v>167</v>
      </c>
      <c r="AC57" s="296">
        <v>164</v>
      </c>
      <c r="AD57" s="296">
        <v>164</v>
      </c>
      <c r="AE57" s="296">
        <v>168</v>
      </c>
      <c r="AF57" s="296">
        <v>159</v>
      </c>
      <c r="AG57" s="296">
        <v>172</v>
      </c>
      <c r="AH57" s="296">
        <v>163</v>
      </c>
      <c r="AI57" s="296">
        <v>163</v>
      </c>
      <c r="AJ57" s="296">
        <v>161</v>
      </c>
      <c r="AK57" s="296">
        <v>163</v>
      </c>
      <c r="AL57" s="296">
        <v>159</v>
      </c>
      <c r="AM57" s="296">
        <v>162</v>
      </c>
      <c r="AN57" s="296">
        <v>162</v>
      </c>
      <c r="AO57" s="296">
        <v>159</v>
      </c>
      <c r="AP57" s="296">
        <v>162</v>
      </c>
      <c r="AQ57" s="296">
        <v>159</v>
      </c>
      <c r="AR57" s="296">
        <v>137</v>
      </c>
      <c r="AS57" s="296">
        <v>140</v>
      </c>
      <c r="AT57" s="296">
        <v>143</v>
      </c>
      <c r="AU57" s="296">
        <v>137</v>
      </c>
      <c r="AV57" s="296">
        <v>127</v>
      </c>
      <c r="AW57" s="296">
        <v>123</v>
      </c>
      <c r="AX57" s="296">
        <v>119</v>
      </c>
      <c r="AY57" s="296">
        <v>107</v>
      </c>
      <c r="AZ57" s="296">
        <v>107</v>
      </c>
      <c r="BA57" s="296">
        <v>108</v>
      </c>
      <c r="BB57" s="296">
        <v>108</v>
      </c>
      <c r="BC57" s="296">
        <v>112</v>
      </c>
      <c r="BD57" s="296">
        <v>108</v>
      </c>
      <c r="BE57" s="296">
        <v>108</v>
      </c>
      <c r="BF57" s="296">
        <v>115</v>
      </c>
      <c r="BG57" s="296">
        <v>119</v>
      </c>
      <c r="BH57" s="296">
        <v>125</v>
      </c>
      <c r="BI57" s="296">
        <v>134</v>
      </c>
      <c r="BJ57" s="296">
        <v>129</v>
      </c>
      <c r="BK57" s="296">
        <v>130</v>
      </c>
      <c r="BL57" s="296">
        <v>122</v>
      </c>
      <c r="BM57" s="296">
        <v>130</v>
      </c>
      <c r="BN57" s="296">
        <v>125</v>
      </c>
      <c r="BO57" s="296">
        <v>130</v>
      </c>
      <c r="BP57" s="296">
        <v>135</v>
      </c>
      <c r="BQ57" s="296">
        <v>140</v>
      </c>
      <c r="BR57" s="296">
        <v>140</v>
      </c>
      <c r="BS57" s="296">
        <v>150</v>
      </c>
      <c r="BT57" s="296">
        <v>147</v>
      </c>
      <c r="BU57" s="296">
        <v>146</v>
      </c>
      <c r="BV57" s="296">
        <v>154</v>
      </c>
      <c r="BW57" s="296">
        <v>156</v>
      </c>
    </row>
    <row r="58" spans="1:75" x14ac:dyDescent="0.25">
      <c r="A58" t="s">
        <v>56</v>
      </c>
      <c r="B58" s="296">
        <v>16</v>
      </c>
      <c r="C58" s="296">
        <v>20</v>
      </c>
      <c r="D58" s="296">
        <v>25</v>
      </c>
      <c r="E58" s="296">
        <v>22</v>
      </c>
      <c r="F58" s="296">
        <v>25</v>
      </c>
      <c r="G58" s="296">
        <v>23</v>
      </c>
      <c r="H58" s="296">
        <v>22</v>
      </c>
      <c r="I58" s="296">
        <v>24</v>
      </c>
      <c r="J58" s="296">
        <v>27</v>
      </c>
      <c r="K58" s="296">
        <v>27</v>
      </c>
      <c r="L58" s="296">
        <v>27</v>
      </c>
      <c r="M58" s="296">
        <v>30</v>
      </c>
      <c r="N58" s="296">
        <v>26</v>
      </c>
      <c r="O58" s="296">
        <v>29</v>
      </c>
      <c r="P58" s="296">
        <v>24</v>
      </c>
      <c r="Q58" s="296">
        <v>22</v>
      </c>
      <c r="R58" s="296">
        <v>23</v>
      </c>
      <c r="S58" s="296">
        <v>19</v>
      </c>
      <c r="T58" s="296">
        <v>16</v>
      </c>
      <c r="U58" s="296">
        <v>23</v>
      </c>
      <c r="V58" s="296">
        <v>20</v>
      </c>
      <c r="W58" s="296">
        <v>18</v>
      </c>
      <c r="X58" s="296">
        <v>20</v>
      </c>
      <c r="Y58" s="296">
        <v>16</v>
      </c>
      <c r="Z58" s="296">
        <v>27</v>
      </c>
      <c r="AA58" s="296">
        <v>30</v>
      </c>
      <c r="AB58" s="296">
        <v>32</v>
      </c>
      <c r="AC58" s="296">
        <v>31</v>
      </c>
      <c r="AD58" s="296">
        <v>29</v>
      </c>
      <c r="AE58" s="296">
        <v>31</v>
      </c>
      <c r="AF58" s="296">
        <v>33</v>
      </c>
      <c r="AG58" s="296">
        <v>26</v>
      </c>
      <c r="AH58" s="296">
        <v>19</v>
      </c>
      <c r="AI58" s="296">
        <v>19</v>
      </c>
      <c r="AJ58" s="296">
        <v>18</v>
      </c>
      <c r="AK58" s="296">
        <v>18</v>
      </c>
      <c r="AL58" s="296">
        <v>17</v>
      </c>
      <c r="AM58" s="296">
        <v>18</v>
      </c>
      <c r="AN58" s="296">
        <v>13</v>
      </c>
      <c r="AO58" s="296">
        <v>15</v>
      </c>
      <c r="AP58" s="296">
        <v>15</v>
      </c>
      <c r="AQ58" s="296">
        <v>19</v>
      </c>
      <c r="AR58" s="296">
        <v>16</v>
      </c>
      <c r="AS58" s="296">
        <v>16</v>
      </c>
      <c r="AT58" s="296">
        <v>16</v>
      </c>
      <c r="AU58" s="296">
        <v>20</v>
      </c>
      <c r="AV58" s="296">
        <v>21</v>
      </c>
      <c r="AW58" s="296">
        <v>22</v>
      </c>
      <c r="AX58" s="296">
        <v>23</v>
      </c>
      <c r="AY58" s="296">
        <v>30</v>
      </c>
      <c r="AZ58" s="296">
        <v>29</v>
      </c>
      <c r="BA58" s="296">
        <v>32</v>
      </c>
      <c r="BB58" s="296">
        <v>33</v>
      </c>
      <c r="BC58" s="296">
        <v>33</v>
      </c>
      <c r="BD58" s="296">
        <v>31</v>
      </c>
      <c r="BE58" s="296">
        <v>37</v>
      </c>
      <c r="BF58" s="296">
        <v>36</v>
      </c>
      <c r="BG58" s="296">
        <v>33</v>
      </c>
      <c r="BH58" s="296">
        <v>34</v>
      </c>
      <c r="BI58" s="296">
        <v>32</v>
      </c>
      <c r="BJ58" s="296">
        <v>31</v>
      </c>
      <c r="BK58" s="296">
        <v>32</v>
      </c>
      <c r="BL58" s="296">
        <v>31</v>
      </c>
      <c r="BM58" s="296">
        <v>32</v>
      </c>
      <c r="BN58" s="296">
        <v>31</v>
      </c>
      <c r="BO58" s="296">
        <v>35</v>
      </c>
      <c r="BP58" s="296">
        <v>36</v>
      </c>
      <c r="BQ58" s="296">
        <v>32</v>
      </c>
      <c r="BR58" s="296">
        <v>31</v>
      </c>
      <c r="BS58" s="296">
        <v>32</v>
      </c>
      <c r="BT58" s="296">
        <v>31</v>
      </c>
      <c r="BU58" s="296">
        <v>34</v>
      </c>
      <c r="BV58" s="296">
        <v>33</v>
      </c>
      <c r="BW58" s="296">
        <v>33</v>
      </c>
    </row>
    <row r="59" spans="1:75" x14ac:dyDescent="0.25">
      <c r="A59" t="s">
        <v>57</v>
      </c>
      <c r="B59" s="296">
        <v>46</v>
      </c>
      <c r="C59" s="296">
        <v>49</v>
      </c>
      <c r="D59" s="296">
        <v>55</v>
      </c>
      <c r="E59" s="296">
        <v>54</v>
      </c>
      <c r="F59" s="296">
        <v>54</v>
      </c>
      <c r="G59" s="296">
        <v>56</v>
      </c>
      <c r="H59" s="296">
        <v>64</v>
      </c>
      <c r="I59" s="296">
        <v>70</v>
      </c>
      <c r="J59" s="296">
        <v>74</v>
      </c>
      <c r="K59" s="296">
        <v>72</v>
      </c>
      <c r="L59" s="296">
        <v>70</v>
      </c>
      <c r="M59" s="296">
        <v>72</v>
      </c>
      <c r="N59" s="296">
        <v>74</v>
      </c>
      <c r="O59" s="296">
        <v>78</v>
      </c>
      <c r="P59" s="296">
        <v>71</v>
      </c>
      <c r="Q59" s="296">
        <v>65</v>
      </c>
      <c r="R59" s="296">
        <v>68</v>
      </c>
      <c r="S59" s="296">
        <v>67</v>
      </c>
      <c r="T59" s="296">
        <v>62</v>
      </c>
      <c r="U59" s="296">
        <v>67</v>
      </c>
      <c r="V59" s="296">
        <v>73</v>
      </c>
      <c r="W59" s="296">
        <v>74</v>
      </c>
      <c r="X59" s="296">
        <v>76</v>
      </c>
      <c r="Y59" s="296">
        <v>72</v>
      </c>
      <c r="Z59" s="296">
        <v>66</v>
      </c>
      <c r="AA59" s="296">
        <v>72</v>
      </c>
      <c r="AB59" s="296">
        <v>65</v>
      </c>
      <c r="AC59" s="296">
        <v>58</v>
      </c>
      <c r="AD59" s="296">
        <v>57</v>
      </c>
      <c r="AE59" s="296">
        <v>62</v>
      </c>
      <c r="AF59" s="296">
        <v>63</v>
      </c>
      <c r="AG59" s="296">
        <v>65</v>
      </c>
      <c r="AH59" s="296">
        <v>64</v>
      </c>
      <c r="AI59" s="296">
        <v>62</v>
      </c>
      <c r="AJ59" s="296">
        <v>54</v>
      </c>
      <c r="AK59" s="296">
        <v>50</v>
      </c>
      <c r="AL59" s="296">
        <v>52</v>
      </c>
      <c r="AM59" s="296">
        <v>56</v>
      </c>
      <c r="AN59" s="296">
        <v>58</v>
      </c>
      <c r="AO59" s="296">
        <v>56</v>
      </c>
      <c r="AP59" s="296">
        <v>50</v>
      </c>
      <c r="AQ59" s="296">
        <v>50</v>
      </c>
      <c r="AR59" s="296">
        <v>52</v>
      </c>
      <c r="AS59" s="296">
        <v>52</v>
      </c>
      <c r="AT59" s="296">
        <v>54</v>
      </c>
      <c r="AU59" s="296">
        <v>55</v>
      </c>
      <c r="AV59" s="296">
        <v>53</v>
      </c>
      <c r="AW59" s="296">
        <v>51</v>
      </c>
      <c r="AX59" s="296">
        <v>47</v>
      </c>
      <c r="AY59" s="296">
        <v>49</v>
      </c>
      <c r="AZ59" s="296">
        <v>49</v>
      </c>
      <c r="BA59" s="296">
        <v>48</v>
      </c>
      <c r="BB59" s="296">
        <v>50</v>
      </c>
      <c r="BC59" s="296">
        <v>47</v>
      </c>
      <c r="BD59" s="296">
        <v>45</v>
      </c>
      <c r="BE59" s="296">
        <v>41</v>
      </c>
      <c r="BF59" s="296">
        <v>39</v>
      </c>
      <c r="BG59" s="296">
        <v>44</v>
      </c>
      <c r="BH59" s="296">
        <v>48</v>
      </c>
      <c r="BI59" s="296">
        <v>44</v>
      </c>
      <c r="BJ59" s="296">
        <v>44</v>
      </c>
      <c r="BK59" s="296">
        <v>40</v>
      </c>
      <c r="BL59" s="296">
        <v>37</v>
      </c>
      <c r="BM59" s="296">
        <v>33</v>
      </c>
      <c r="BN59" s="296">
        <v>31</v>
      </c>
      <c r="BO59" s="296">
        <v>32</v>
      </c>
      <c r="BP59" s="296">
        <v>30</v>
      </c>
      <c r="BQ59" s="296">
        <v>30</v>
      </c>
      <c r="BR59" s="296">
        <v>29</v>
      </c>
      <c r="BS59" s="296">
        <v>30</v>
      </c>
      <c r="BT59" s="296">
        <v>28</v>
      </c>
      <c r="BU59" s="296">
        <v>26</v>
      </c>
      <c r="BV59" s="296">
        <v>27</v>
      </c>
      <c r="BW59" s="296">
        <v>27</v>
      </c>
    </row>
    <row r="60" spans="1:75" x14ac:dyDescent="0.25">
      <c r="A60" t="s">
        <v>58</v>
      </c>
      <c r="B60" s="296">
        <v>30</v>
      </c>
      <c r="C60" s="296">
        <v>33</v>
      </c>
      <c r="D60" s="296">
        <v>37</v>
      </c>
      <c r="E60" s="296">
        <v>40</v>
      </c>
      <c r="F60" s="296">
        <v>32</v>
      </c>
      <c r="G60" s="296">
        <v>28</v>
      </c>
      <c r="H60" s="296">
        <v>25</v>
      </c>
      <c r="I60" s="296">
        <v>32</v>
      </c>
      <c r="J60" s="296">
        <v>32</v>
      </c>
      <c r="K60" s="296">
        <v>31</v>
      </c>
      <c r="L60" s="296">
        <v>36</v>
      </c>
      <c r="M60" s="296">
        <v>39</v>
      </c>
      <c r="N60" s="296">
        <v>39</v>
      </c>
      <c r="O60" s="296">
        <v>41</v>
      </c>
      <c r="P60" s="296">
        <v>37</v>
      </c>
      <c r="Q60" s="296">
        <v>39</v>
      </c>
      <c r="R60" s="296">
        <v>38</v>
      </c>
      <c r="S60" s="296">
        <v>41</v>
      </c>
      <c r="T60" s="296">
        <v>42</v>
      </c>
      <c r="U60" s="296">
        <v>35</v>
      </c>
      <c r="V60" s="296">
        <v>30</v>
      </c>
      <c r="W60" s="296">
        <v>29</v>
      </c>
      <c r="X60" s="296">
        <v>30</v>
      </c>
      <c r="Y60" s="296">
        <v>28</v>
      </c>
      <c r="Z60" s="296">
        <v>26</v>
      </c>
      <c r="AA60" s="296">
        <v>26</v>
      </c>
      <c r="AB60" s="296">
        <v>23</v>
      </c>
      <c r="AC60" s="296">
        <v>21</v>
      </c>
      <c r="AD60" s="296">
        <v>22</v>
      </c>
      <c r="AE60" s="296">
        <v>27</v>
      </c>
      <c r="AF60" s="296">
        <v>28</v>
      </c>
      <c r="AG60" s="296">
        <v>24</v>
      </c>
      <c r="AH60" s="296">
        <v>25</v>
      </c>
      <c r="AI60" s="296">
        <v>22</v>
      </c>
      <c r="AJ60" s="296">
        <v>17</v>
      </c>
      <c r="AK60" s="296">
        <v>18</v>
      </c>
      <c r="AL60" s="296">
        <v>23</v>
      </c>
      <c r="AM60" s="296">
        <v>20</v>
      </c>
      <c r="AN60" s="296">
        <v>21</v>
      </c>
      <c r="AO60" s="296">
        <v>22</v>
      </c>
      <c r="AP60" s="296">
        <v>24</v>
      </c>
      <c r="AQ60" s="296">
        <v>22</v>
      </c>
      <c r="AR60" s="296">
        <v>26</v>
      </c>
      <c r="AS60" s="296">
        <v>27</v>
      </c>
      <c r="AT60" s="296">
        <v>31</v>
      </c>
      <c r="AU60" s="296">
        <v>34</v>
      </c>
      <c r="AV60" s="296">
        <v>31</v>
      </c>
      <c r="AW60" s="296">
        <v>31</v>
      </c>
      <c r="AX60" s="296">
        <v>30</v>
      </c>
      <c r="AY60" s="296">
        <v>31</v>
      </c>
      <c r="AZ60" s="296">
        <v>31</v>
      </c>
      <c r="BA60" s="296">
        <v>35</v>
      </c>
      <c r="BB60" s="296">
        <v>34</v>
      </c>
      <c r="BC60" s="296">
        <v>33</v>
      </c>
      <c r="BD60" s="296">
        <v>32</v>
      </c>
      <c r="BE60" s="296">
        <v>33</v>
      </c>
      <c r="BF60" s="296">
        <v>29</v>
      </c>
      <c r="BG60" s="296">
        <v>32</v>
      </c>
      <c r="BH60" s="296">
        <v>33</v>
      </c>
      <c r="BI60" s="296">
        <v>32</v>
      </c>
      <c r="BJ60" s="296">
        <v>30</v>
      </c>
      <c r="BK60" s="296">
        <v>31</v>
      </c>
      <c r="BL60" s="296">
        <v>28</v>
      </c>
      <c r="BM60" s="296">
        <v>26</v>
      </c>
      <c r="BN60" s="296">
        <v>26</v>
      </c>
      <c r="BO60" s="296">
        <v>28</v>
      </c>
      <c r="BP60" s="296">
        <v>26</v>
      </c>
      <c r="BQ60" s="296">
        <v>28</v>
      </c>
      <c r="BR60" s="296">
        <v>25</v>
      </c>
      <c r="BS60" s="296">
        <v>23</v>
      </c>
      <c r="BT60" s="296">
        <v>21</v>
      </c>
      <c r="BU60" s="296">
        <v>22</v>
      </c>
      <c r="BV60" s="296">
        <v>21</v>
      </c>
      <c r="BW60" s="296">
        <v>20</v>
      </c>
    </row>
    <row r="61" spans="1:75" x14ac:dyDescent="0.25">
      <c r="A61" t="s">
        <v>59</v>
      </c>
      <c r="B61" s="296">
        <v>62</v>
      </c>
      <c r="C61" s="296">
        <v>63</v>
      </c>
      <c r="D61" s="296">
        <v>56</v>
      </c>
      <c r="E61" s="296">
        <v>48</v>
      </c>
      <c r="F61" s="296">
        <v>43</v>
      </c>
      <c r="G61" s="296">
        <v>31</v>
      </c>
      <c r="H61" s="296">
        <v>31</v>
      </c>
      <c r="I61" s="296">
        <v>34</v>
      </c>
      <c r="J61" s="296">
        <v>24</v>
      </c>
      <c r="K61" s="296">
        <v>39</v>
      </c>
      <c r="L61" s="296">
        <v>42</v>
      </c>
      <c r="M61" s="296">
        <v>42</v>
      </c>
      <c r="N61" s="296">
        <v>42</v>
      </c>
      <c r="O61" s="296">
        <v>40</v>
      </c>
      <c r="P61" s="296">
        <v>40</v>
      </c>
      <c r="Q61" s="296">
        <v>44</v>
      </c>
      <c r="R61" s="296">
        <v>38</v>
      </c>
      <c r="S61" s="296">
        <v>44</v>
      </c>
      <c r="T61" s="296">
        <v>34</v>
      </c>
      <c r="U61" s="296">
        <v>35</v>
      </c>
      <c r="V61" s="296">
        <v>34</v>
      </c>
      <c r="W61" s="296">
        <v>29</v>
      </c>
      <c r="X61" s="296">
        <v>36</v>
      </c>
      <c r="Y61" s="296">
        <v>42</v>
      </c>
      <c r="Z61" s="296">
        <v>46</v>
      </c>
      <c r="AA61" s="296">
        <v>42</v>
      </c>
      <c r="AB61" s="296">
        <v>34</v>
      </c>
      <c r="AC61" s="296">
        <v>33</v>
      </c>
      <c r="AD61" s="296">
        <v>32</v>
      </c>
      <c r="AE61" s="296">
        <v>37</v>
      </c>
      <c r="AF61" s="296">
        <v>37</v>
      </c>
      <c r="AG61" s="296">
        <v>40</v>
      </c>
      <c r="AH61" s="296">
        <v>36</v>
      </c>
      <c r="AI61" s="296">
        <v>36</v>
      </c>
      <c r="AJ61" s="296">
        <v>38</v>
      </c>
      <c r="AK61" s="296">
        <v>42</v>
      </c>
      <c r="AL61" s="296">
        <v>30</v>
      </c>
      <c r="AM61" s="296">
        <v>38</v>
      </c>
      <c r="AN61" s="296">
        <v>31</v>
      </c>
      <c r="AO61" s="296">
        <v>31</v>
      </c>
      <c r="AP61" s="296">
        <v>42</v>
      </c>
      <c r="AQ61" s="296">
        <v>38</v>
      </c>
      <c r="AR61" s="296">
        <v>32</v>
      </c>
      <c r="AS61" s="296">
        <v>23</v>
      </c>
      <c r="AT61" s="296">
        <v>28</v>
      </c>
      <c r="AU61" s="296">
        <v>23</v>
      </c>
      <c r="AV61" s="296">
        <v>21</v>
      </c>
      <c r="AW61" s="296">
        <v>15</v>
      </c>
      <c r="AX61" s="296">
        <v>14</v>
      </c>
      <c r="AY61" s="296">
        <v>18</v>
      </c>
      <c r="AZ61" s="296">
        <v>16</v>
      </c>
      <c r="BA61" s="296">
        <v>16</v>
      </c>
      <c r="BB61" s="296">
        <v>10</v>
      </c>
      <c r="BC61" s="296">
        <v>26</v>
      </c>
      <c r="BD61" s="296">
        <v>26</v>
      </c>
      <c r="BE61" s="296">
        <v>30</v>
      </c>
      <c r="BF61" s="296">
        <v>24</v>
      </c>
      <c r="BG61" s="296">
        <v>29</v>
      </c>
      <c r="BH61" s="296">
        <v>30</v>
      </c>
      <c r="BI61" s="296">
        <v>36</v>
      </c>
      <c r="BJ61" s="296">
        <v>38</v>
      </c>
      <c r="BK61" s="296">
        <v>34</v>
      </c>
      <c r="BL61" s="296">
        <v>37</v>
      </c>
      <c r="BM61" s="296">
        <v>43</v>
      </c>
      <c r="BN61" s="296">
        <v>31</v>
      </c>
      <c r="BO61" s="296">
        <v>35</v>
      </c>
      <c r="BP61" s="296">
        <v>50</v>
      </c>
      <c r="BQ61" s="296">
        <v>45</v>
      </c>
      <c r="BR61" s="296">
        <v>40</v>
      </c>
      <c r="BS61" s="296">
        <v>45</v>
      </c>
      <c r="BT61" s="296">
        <v>36</v>
      </c>
      <c r="BU61" s="296">
        <v>39</v>
      </c>
      <c r="BV61" s="296">
        <v>27</v>
      </c>
      <c r="BW61" s="296">
        <v>33</v>
      </c>
    </row>
    <row r="62" spans="1:75" x14ac:dyDescent="0.25">
      <c r="A62" t="s">
        <v>60</v>
      </c>
      <c r="B62" s="296">
        <v>24</v>
      </c>
      <c r="C62" s="296">
        <v>29</v>
      </c>
      <c r="D62" s="296">
        <v>31</v>
      </c>
      <c r="E62" s="296">
        <v>28</v>
      </c>
      <c r="F62" s="296">
        <v>27</v>
      </c>
      <c r="G62" s="296">
        <v>25</v>
      </c>
      <c r="H62" s="296">
        <v>22</v>
      </c>
      <c r="I62" s="296">
        <v>19</v>
      </c>
      <c r="J62" s="296">
        <v>18</v>
      </c>
      <c r="K62" s="296">
        <v>20</v>
      </c>
      <c r="L62" s="296">
        <v>21</v>
      </c>
      <c r="M62" s="296">
        <v>17</v>
      </c>
      <c r="N62" s="296">
        <v>24</v>
      </c>
      <c r="O62" s="296">
        <v>27</v>
      </c>
      <c r="P62" s="296">
        <v>21</v>
      </c>
      <c r="Q62" s="296">
        <v>21</v>
      </c>
      <c r="R62" s="296">
        <v>22</v>
      </c>
      <c r="S62" s="296">
        <v>22</v>
      </c>
      <c r="T62" s="296">
        <v>22</v>
      </c>
      <c r="U62" s="296">
        <v>25</v>
      </c>
      <c r="V62" s="296">
        <v>20</v>
      </c>
      <c r="W62" s="296">
        <v>17</v>
      </c>
      <c r="X62" s="296">
        <v>17</v>
      </c>
      <c r="Y62" s="296">
        <v>18</v>
      </c>
      <c r="Z62" s="296">
        <v>18</v>
      </c>
      <c r="AA62" s="296">
        <v>19</v>
      </c>
      <c r="AB62" s="296">
        <v>19</v>
      </c>
      <c r="AC62" s="296">
        <v>17</v>
      </c>
      <c r="AD62" s="296">
        <v>19</v>
      </c>
      <c r="AE62" s="296">
        <v>16</v>
      </c>
      <c r="AF62" s="296">
        <v>17</v>
      </c>
      <c r="AG62" s="296">
        <v>16</v>
      </c>
      <c r="AH62" s="296">
        <v>15</v>
      </c>
      <c r="AI62" s="296">
        <v>19</v>
      </c>
      <c r="AJ62" s="296">
        <v>14</v>
      </c>
      <c r="AK62" s="296">
        <v>13</v>
      </c>
      <c r="AL62" s="296">
        <v>12</v>
      </c>
      <c r="AM62" s="296">
        <v>15</v>
      </c>
      <c r="AN62" s="296">
        <v>19</v>
      </c>
      <c r="AO62" s="296">
        <v>14</v>
      </c>
      <c r="AP62" s="296">
        <v>12</v>
      </c>
      <c r="AQ62" s="296">
        <v>15</v>
      </c>
      <c r="AR62" s="296">
        <v>14</v>
      </c>
      <c r="AS62" s="296">
        <v>12</v>
      </c>
      <c r="AT62" s="296">
        <v>11</v>
      </c>
      <c r="AU62" s="296">
        <v>15</v>
      </c>
      <c r="AV62" s="296">
        <v>20</v>
      </c>
      <c r="AW62" s="296">
        <v>18</v>
      </c>
      <c r="AX62" s="296">
        <v>15</v>
      </c>
      <c r="AY62" s="296">
        <v>14</v>
      </c>
      <c r="AZ62" s="296">
        <v>13</v>
      </c>
      <c r="BA62" s="296">
        <v>10</v>
      </c>
      <c r="BB62" s="296">
        <v>8</v>
      </c>
      <c r="BC62" s="296">
        <v>11</v>
      </c>
      <c r="BD62" s="296">
        <v>6</v>
      </c>
      <c r="BE62" s="296">
        <v>9</v>
      </c>
      <c r="BF62" s="296">
        <v>10</v>
      </c>
      <c r="BG62" s="296">
        <v>11</v>
      </c>
      <c r="BH62" s="296">
        <v>6</v>
      </c>
      <c r="BI62" s="296">
        <v>4</v>
      </c>
      <c r="BJ62" s="296">
        <v>8</v>
      </c>
      <c r="BK62" s="296">
        <v>8</v>
      </c>
      <c r="BL62" s="296">
        <v>10</v>
      </c>
      <c r="BM62" s="296">
        <v>9</v>
      </c>
      <c r="BN62" s="296">
        <v>11</v>
      </c>
      <c r="BO62" s="296">
        <v>14</v>
      </c>
      <c r="BP62" s="296">
        <v>13</v>
      </c>
      <c r="BQ62" s="296">
        <v>13</v>
      </c>
      <c r="BR62" s="296">
        <v>11</v>
      </c>
      <c r="BS62" s="296">
        <v>9</v>
      </c>
      <c r="BT62" s="296">
        <v>9</v>
      </c>
      <c r="BU62" s="296">
        <v>9</v>
      </c>
      <c r="BV62" s="296">
        <v>7</v>
      </c>
      <c r="BW62" s="296">
        <v>7</v>
      </c>
    </row>
    <row r="63" spans="1:75" x14ac:dyDescent="0.25">
      <c r="A63" t="s">
        <v>61</v>
      </c>
      <c r="B63" s="296">
        <v>44</v>
      </c>
      <c r="C63" s="296">
        <v>45</v>
      </c>
      <c r="D63" s="296">
        <v>45</v>
      </c>
      <c r="E63" s="296">
        <v>60</v>
      </c>
      <c r="F63" s="296">
        <v>63</v>
      </c>
      <c r="G63" s="296">
        <v>55</v>
      </c>
      <c r="H63" s="296">
        <v>55</v>
      </c>
      <c r="I63" s="296">
        <v>62</v>
      </c>
      <c r="J63" s="296">
        <v>61</v>
      </c>
      <c r="K63" s="296">
        <v>60</v>
      </c>
      <c r="L63" s="296">
        <v>68</v>
      </c>
      <c r="M63" s="296">
        <v>79</v>
      </c>
      <c r="N63" s="296">
        <v>74</v>
      </c>
      <c r="O63" s="296">
        <v>78</v>
      </c>
      <c r="P63" s="296">
        <v>77</v>
      </c>
      <c r="Q63" s="296">
        <v>78</v>
      </c>
      <c r="R63" s="296">
        <v>79</v>
      </c>
      <c r="S63" s="296">
        <v>78</v>
      </c>
      <c r="T63" s="296">
        <v>73</v>
      </c>
      <c r="U63" s="296">
        <v>83</v>
      </c>
      <c r="V63" s="296">
        <v>84</v>
      </c>
      <c r="W63" s="296">
        <v>86</v>
      </c>
      <c r="X63" s="296">
        <v>80</v>
      </c>
      <c r="Y63" s="296">
        <v>74</v>
      </c>
      <c r="Z63" s="296">
        <v>74</v>
      </c>
      <c r="AA63" s="296">
        <v>73</v>
      </c>
      <c r="AB63" s="296">
        <v>74</v>
      </c>
      <c r="AC63" s="296">
        <v>71</v>
      </c>
      <c r="AD63" s="296">
        <v>66</v>
      </c>
      <c r="AE63" s="296">
        <v>76</v>
      </c>
      <c r="AF63" s="296">
        <v>77</v>
      </c>
      <c r="AG63" s="296">
        <v>80</v>
      </c>
      <c r="AH63" s="296">
        <v>72</v>
      </c>
      <c r="AI63" s="296">
        <v>76</v>
      </c>
      <c r="AJ63" s="296">
        <v>68</v>
      </c>
      <c r="AK63" s="296">
        <v>65</v>
      </c>
      <c r="AL63" s="296">
        <v>70</v>
      </c>
      <c r="AM63" s="296">
        <v>69</v>
      </c>
      <c r="AN63" s="296">
        <v>70</v>
      </c>
      <c r="AO63" s="296">
        <v>71</v>
      </c>
      <c r="AP63" s="296">
        <v>76</v>
      </c>
      <c r="AQ63" s="296">
        <v>74</v>
      </c>
      <c r="AR63" s="296">
        <v>64</v>
      </c>
      <c r="AS63" s="296">
        <v>65</v>
      </c>
      <c r="AT63" s="296">
        <v>61</v>
      </c>
      <c r="AU63" s="296">
        <v>63</v>
      </c>
      <c r="AV63" s="296">
        <v>60</v>
      </c>
      <c r="AW63" s="296">
        <v>61</v>
      </c>
      <c r="AX63" s="296">
        <v>56</v>
      </c>
      <c r="AY63" s="296">
        <v>60</v>
      </c>
      <c r="AZ63" s="296">
        <v>58</v>
      </c>
      <c r="BA63" s="296">
        <v>50</v>
      </c>
      <c r="BB63" s="296">
        <v>54</v>
      </c>
      <c r="BC63" s="296">
        <v>51</v>
      </c>
      <c r="BD63" s="296">
        <v>49</v>
      </c>
      <c r="BE63" s="296">
        <v>56</v>
      </c>
      <c r="BF63" s="296">
        <v>55</v>
      </c>
      <c r="BG63" s="296">
        <v>56</v>
      </c>
      <c r="BH63" s="296">
        <v>58</v>
      </c>
      <c r="BI63" s="296">
        <v>62</v>
      </c>
      <c r="BJ63" s="296">
        <v>66</v>
      </c>
      <c r="BK63" s="296">
        <v>69</v>
      </c>
      <c r="BL63" s="296">
        <v>66</v>
      </c>
      <c r="BM63" s="296">
        <v>61</v>
      </c>
      <c r="BN63" s="296">
        <v>61</v>
      </c>
      <c r="BO63" s="296">
        <v>62</v>
      </c>
      <c r="BP63" s="296">
        <v>64</v>
      </c>
      <c r="BQ63" s="296">
        <v>65</v>
      </c>
      <c r="BR63" s="296">
        <v>62</v>
      </c>
      <c r="BS63" s="296">
        <v>56</v>
      </c>
      <c r="BT63" s="296">
        <v>60</v>
      </c>
      <c r="BU63" s="296">
        <v>59</v>
      </c>
      <c r="BV63" s="296">
        <v>62</v>
      </c>
      <c r="BW63" s="296">
        <v>65</v>
      </c>
    </row>
    <row r="64" spans="1:75" x14ac:dyDescent="0.25">
      <c r="A64" t="s">
        <v>62</v>
      </c>
      <c r="B64" s="296">
        <v>1</v>
      </c>
      <c r="C64" s="296" t="s">
        <v>18</v>
      </c>
      <c r="D64" s="296" t="s">
        <v>18</v>
      </c>
      <c r="E64" s="296" t="s">
        <v>18</v>
      </c>
      <c r="F64" s="296" t="s">
        <v>18</v>
      </c>
      <c r="G64" s="296" t="s">
        <v>18</v>
      </c>
      <c r="H64" s="296" t="s">
        <v>18</v>
      </c>
      <c r="I64" s="296" t="s">
        <v>18</v>
      </c>
      <c r="J64" s="296" t="s">
        <v>18</v>
      </c>
      <c r="K64" s="296" t="s">
        <v>18</v>
      </c>
      <c r="L64" s="296" t="s">
        <v>18</v>
      </c>
      <c r="M64" s="296" t="s">
        <v>18</v>
      </c>
      <c r="N64" s="296" t="s">
        <v>18</v>
      </c>
      <c r="O64" s="296" t="s">
        <v>18</v>
      </c>
      <c r="P64" s="296" t="s">
        <v>18</v>
      </c>
      <c r="Q64" s="296" t="s">
        <v>18</v>
      </c>
      <c r="R64" s="296">
        <v>1</v>
      </c>
      <c r="S64" s="296">
        <v>1</v>
      </c>
      <c r="T64" s="296" t="s">
        <v>18</v>
      </c>
      <c r="U64" s="296">
        <v>4</v>
      </c>
      <c r="V64" s="296">
        <v>3</v>
      </c>
      <c r="W64" s="296">
        <v>3</v>
      </c>
      <c r="X64" s="296">
        <v>3</v>
      </c>
      <c r="Y64" s="296">
        <v>3</v>
      </c>
      <c r="Z64" s="296">
        <v>3</v>
      </c>
      <c r="AA64" s="296">
        <v>3</v>
      </c>
      <c r="AB64" s="296">
        <v>3</v>
      </c>
      <c r="AC64" s="296">
        <v>3</v>
      </c>
      <c r="AD64" s="296">
        <v>3</v>
      </c>
      <c r="AE64" s="296">
        <v>3</v>
      </c>
      <c r="AF64" s="296">
        <v>4</v>
      </c>
      <c r="AG64" s="296">
        <v>3</v>
      </c>
      <c r="AH64" s="296">
        <v>3</v>
      </c>
      <c r="AI64" s="296">
        <v>3</v>
      </c>
      <c r="AJ64" s="296">
        <v>3</v>
      </c>
      <c r="AK64" s="296">
        <v>2</v>
      </c>
      <c r="AL64" s="296">
        <v>2</v>
      </c>
      <c r="AM64" s="296">
        <v>2</v>
      </c>
      <c r="AN64" s="296">
        <v>3</v>
      </c>
      <c r="AO64" s="296">
        <v>2</v>
      </c>
      <c r="AP64" s="296">
        <v>3</v>
      </c>
      <c r="AQ64" s="296">
        <v>3</v>
      </c>
      <c r="AR64" s="296">
        <v>1</v>
      </c>
      <c r="AS64" s="296">
        <v>1</v>
      </c>
      <c r="AT64" s="296" t="s">
        <v>18</v>
      </c>
      <c r="AU64" s="296" t="s">
        <v>18</v>
      </c>
      <c r="AV64" s="296" t="s">
        <v>18</v>
      </c>
      <c r="AW64" s="296" t="s">
        <v>18</v>
      </c>
      <c r="AX64" s="296" t="s">
        <v>18</v>
      </c>
      <c r="AY64" s="296" t="s">
        <v>18</v>
      </c>
      <c r="AZ64" s="296" t="s">
        <v>18</v>
      </c>
      <c r="BA64" s="296" t="s">
        <v>18</v>
      </c>
      <c r="BB64" s="296" t="s">
        <v>18</v>
      </c>
      <c r="BC64" s="296" t="s">
        <v>18</v>
      </c>
      <c r="BD64" s="296" t="s">
        <v>18</v>
      </c>
      <c r="BE64" s="296" t="s">
        <v>18</v>
      </c>
      <c r="BF64" s="296" t="s">
        <v>18</v>
      </c>
      <c r="BG64" s="296" t="s">
        <v>18</v>
      </c>
      <c r="BH64" s="296" t="s">
        <v>18</v>
      </c>
      <c r="BI64" s="296" t="s">
        <v>18</v>
      </c>
      <c r="BJ64" s="296" t="s">
        <v>18</v>
      </c>
      <c r="BK64" s="296" t="s">
        <v>18</v>
      </c>
      <c r="BL64" s="296" t="s">
        <v>18</v>
      </c>
      <c r="BM64" s="296" t="s">
        <v>18</v>
      </c>
      <c r="BN64" s="296" t="s">
        <v>18</v>
      </c>
      <c r="BO64" s="296" t="s">
        <v>18</v>
      </c>
      <c r="BP64" s="296" t="s">
        <v>18</v>
      </c>
      <c r="BQ64" s="296" t="s">
        <v>18</v>
      </c>
      <c r="BR64" s="296" t="s">
        <v>18</v>
      </c>
      <c r="BS64" s="296" t="s">
        <v>18</v>
      </c>
      <c r="BT64" s="296" t="s">
        <v>18</v>
      </c>
      <c r="BU64" s="296" t="s">
        <v>18</v>
      </c>
      <c r="BV64" s="296" t="s">
        <v>18</v>
      </c>
      <c r="BW64" s="296">
        <v>1</v>
      </c>
    </row>
    <row r="65" spans="1:75" x14ac:dyDescent="0.25">
      <c r="A65" t="s">
        <v>63</v>
      </c>
      <c r="B65" s="296">
        <v>3</v>
      </c>
      <c r="C65" s="296">
        <v>3</v>
      </c>
      <c r="D65" s="296">
        <v>3</v>
      </c>
      <c r="E65" s="296">
        <v>3</v>
      </c>
      <c r="F65" s="296">
        <v>3</v>
      </c>
      <c r="G65" s="296">
        <v>3</v>
      </c>
      <c r="H65" s="296">
        <v>3</v>
      </c>
      <c r="I65" s="296">
        <v>3</v>
      </c>
      <c r="J65" s="296">
        <v>3</v>
      </c>
      <c r="K65" s="296">
        <v>2</v>
      </c>
      <c r="L65" s="296">
        <v>3</v>
      </c>
      <c r="M65" s="296">
        <v>1</v>
      </c>
      <c r="N65" s="296">
        <v>1</v>
      </c>
      <c r="O65" s="296">
        <v>1</v>
      </c>
      <c r="P65" s="296">
        <v>2</v>
      </c>
      <c r="Q65" s="296">
        <v>3</v>
      </c>
      <c r="R65" s="296">
        <v>4</v>
      </c>
      <c r="S65" s="296">
        <v>6</v>
      </c>
      <c r="T65" s="296">
        <v>6</v>
      </c>
      <c r="U65" s="296">
        <v>3</v>
      </c>
      <c r="V65" s="296">
        <v>4</v>
      </c>
      <c r="W65" s="296">
        <v>5</v>
      </c>
      <c r="X65" s="296">
        <v>7</v>
      </c>
      <c r="Y65" s="296">
        <v>10</v>
      </c>
      <c r="Z65" s="296">
        <v>11</v>
      </c>
      <c r="AA65" s="296">
        <v>13</v>
      </c>
      <c r="AB65" s="296">
        <v>14</v>
      </c>
      <c r="AC65" s="296">
        <v>14</v>
      </c>
      <c r="AD65" s="296">
        <v>14</v>
      </c>
      <c r="AE65" s="296">
        <v>14</v>
      </c>
      <c r="AF65" s="296">
        <v>13</v>
      </c>
      <c r="AG65" s="296">
        <v>14</v>
      </c>
      <c r="AH65" s="296">
        <v>17</v>
      </c>
      <c r="AI65" s="296">
        <v>19</v>
      </c>
      <c r="AJ65" s="296">
        <v>19</v>
      </c>
      <c r="AK65" s="296">
        <v>22</v>
      </c>
      <c r="AL65" s="296">
        <v>29</v>
      </c>
      <c r="AM65" s="296">
        <v>24</v>
      </c>
      <c r="AN65" s="296">
        <v>21</v>
      </c>
      <c r="AO65" s="296">
        <v>21</v>
      </c>
      <c r="AP65" s="296">
        <v>21</v>
      </c>
      <c r="AQ65" s="296">
        <v>21</v>
      </c>
      <c r="AR65" s="296">
        <v>20</v>
      </c>
      <c r="AS65" s="296">
        <v>27</v>
      </c>
      <c r="AT65" s="296">
        <v>25</v>
      </c>
      <c r="AU65" s="296">
        <v>25</v>
      </c>
      <c r="AV65" s="296">
        <v>26</v>
      </c>
      <c r="AW65" s="296">
        <v>21</v>
      </c>
      <c r="AX65" s="296">
        <v>20</v>
      </c>
      <c r="AY65" s="296">
        <v>19</v>
      </c>
      <c r="AZ65" s="296">
        <v>20</v>
      </c>
      <c r="BA65" s="296">
        <v>19</v>
      </c>
      <c r="BB65" s="296">
        <v>17</v>
      </c>
      <c r="BC65" s="296">
        <v>17</v>
      </c>
      <c r="BD65" s="296">
        <v>13</v>
      </c>
      <c r="BE65" s="296">
        <v>14</v>
      </c>
      <c r="BF65" s="296">
        <v>12</v>
      </c>
      <c r="BG65" s="296">
        <v>12</v>
      </c>
      <c r="BH65" s="296">
        <v>11</v>
      </c>
      <c r="BI65" s="296">
        <v>11</v>
      </c>
      <c r="BJ65" s="296">
        <v>13</v>
      </c>
      <c r="BK65" s="296">
        <v>13</v>
      </c>
      <c r="BL65" s="296">
        <v>16</v>
      </c>
      <c r="BM65" s="296">
        <v>15</v>
      </c>
      <c r="BN65" s="296">
        <v>15</v>
      </c>
      <c r="BO65" s="296">
        <v>14</v>
      </c>
      <c r="BP65" s="296">
        <v>12</v>
      </c>
      <c r="BQ65" s="296">
        <v>12</v>
      </c>
      <c r="BR65" s="296">
        <v>14</v>
      </c>
      <c r="BS65" s="296">
        <v>14</v>
      </c>
      <c r="BT65" s="296">
        <v>13</v>
      </c>
      <c r="BU65" s="296">
        <v>12</v>
      </c>
      <c r="BV65" s="296">
        <v>14</v>
      </c>
      <c r="BW65" s="296">
        <v>14</v>
      </c>
    </row>
    <row r="66" spans="1:75" x14ac:dyDescent="0.25">
      <c r="A66" t="s">
        <v>64</v>
      </c>
      <c r="B66" s="296">
        <v>57</v>
      </c>
      <c r="C66" s="296">
        <v>61</v>
      </c>
      <c r="D66" s="296">
        <v>53</v>
      </c>
      <c r="E66" s="296">
        <v>57</v>
      </c>
      <c r="F66" s="296">
        <v>57</v>
      </c>
      <c r="G66" s="296">
        <v>62</v>
      </c>
      <c r="H66" s="296">
        <v>56</v>
      </c>
      <c r="I66" s="296">
        <v>59</v>
      </c>
      <c r="J66" s="296">
        <v>61</v>
      </c>
      <c r="K66" s="296">
        <v>65</v>
      </c>
      <c r="L66" s="296">
        <v>75</v>
      </c>
      <c r="M66" s="296">
        <v>74</v>
      </c>
      <c r="N66" s="296">
        <v>68</v>
      </c>
      <c r="O66" s="296">
        <v>67</v>
      </c>
      <c r="P66" s="296">
        <v>80</v>
      </c>
      <c r="Q66" s="296">
        <v>80</v>
      </c>
      <c r="R66" s="296">
        <v>82</v>
      </c>
      <c r="S66" s="296">
        <v>82</v>
      </c>
      <c r="T66" s="296">
        <v>82</v>
      </c>
      <c r="U66" s="296">
        <v>88</v>
      </c>
      <c r="V66" s="296">
        <v>88</v>
      </c>
      <c r="W66" s="296">
        <v>112</v>
      </c>
      <c r="X66" s="296">
        <v>111</v>
      </c>
      <c r="Y66" s="296">
        <v>109</v>
      </c>
      <c r="Z66" s="296">
        <v>107</v>
      </c>
      <c r="AA66" s="296">
        <v>109</v>
      </c>
      <c r="AB66" s="296">
        <v>111</v>
      </c>
      <c r="AC66" s="296">
        <v>112</v>
      </c>
      <c r="AD66" s="296">
        <v>104</v>
      </c>
      <c r="AE66" s="296">
        <v>114</v>
      </c>
      <c r="AF66" s="296">
        <v>106</v>
      </c>
      <c r="AG66" s="296">
        <v>108</v>
      </c>
      <c r="AH66" s="296">
        <v>113</v>
      </c>
      <c r="AI66" s="296">
        <v>108</v>
      </c>
      <c r="AJ66" s="296">
        <v>108</v>
      </c>
      <c r="AK66" s="296">
        <v>101</v>
      </c>
      <c r="AL66" s="296">
        <v>96</v>
      </c>
      <c r="AM66" s="296">
        <v>96</v>
      </c>
      <c r="AN66" s="296">
        <v>94</v>
      </c>
      <c r="AO66" s="296">
        <v>90</v>
      </c>
      <c r="AP66" s="296">
        <v>86</v>
      </c>
      <c r="AQ66" s="296">
        <v>84</v>
      </c>
      <c r="AR66" s="296">
        <v>83</v>
      </c>
      <c r="AS66" s="296">
        <v>83</v>
      </c>
      <c r="AT66" s="296">
        <v>84</v>
      </c>
      <c r="AU66" s="296">
        <v>85</v>
      </c>
      <c r="AV66" s="296">
        <v>90</v>
      </c>
      <c r="AW66" s="296">
        <v>92</v>
      </c>
      <c r="AX66" s="296">
        <v>92</v>
      </c>
      <c r="AY66" s="296">
        <v>100</v>
      </c>
      <c r="AZ66" s="296">
        <v>98</v>
      </c>
      <c r="BA66" s="296">
        <v>104</v>
      </c>
      <c r="BB66" s="296">
        <v>103</v>
      </c>
      <c r="BC66" s="296">
        <v>106</v>
      </c>
      <c r="BD66" s="296">
        <v>99</v>
      </c>
      <c r="BE66" s="296">
        <v>99</v>
      </c>
      <c r="BF66" s="296">
        <v>100</v>
      </c>
      <c r="BG66" s="296">
        <v>104</v>
      </c>
      <c r="BH66" s="296">
        <v>101</v>
      </c>
      <c r="BI66" s="296">
        <v>106</v>
      </c>
      <c r="BJ66" s="296">
        <v>104</v>
      </c>
      <c r="BK66" s="296">
        <v>107</v>
      </c>
      <c r="BL66" s="296">
        <v>99</v>
      </c>
      <c r="BM66" s="296">
        <v>99</v>
      </c>
      <c r="BN66" s="296">
        <v>99</v>
      </c>
      <c r="BO66" s="296">
        <v>97</v>
      </c>
      <c r="BP66" s="296">
        <v>87</v>
      </c>
      <c r="BQ66" s="296">
        <v>89</v>
      </c>
      <c r="BR66" s="296">
        <v>98</v>
      </c>
      <c r="BS66" s="296">
        <v>100</v>
      </c>
      <c r="BT66" s="296">
        <v>96</v>
      </c>
      <c r="BU66" s="296">
        <v>92</v>
      </c>
      <c r="BV66" s="296">
        <v>91</v>
      </c>
      <c r="BW66" s="296">
        <v>93</v>
      </c>
    </row>
    <row r="67" spans="1:75" x14ac:dyDescent="0.25">
      <c r="A67" t="s">
        <v>65</v>
      </c>
      <c r="B67" s="296">
        <v>8</v>
      </c>
      <c r="C67" s="296">
        <v>12</v>
      </c>
      <c r="D67" s="296">
        <v>15</v>
      </c>
      <c r="E67" s="296">
        <v>15</v>
      </c>
      <c r="F67" s="296">
        <v>16</v>
      </c>
      <c r="G67" s="296">
        <v>21</v>
      </c>
      <c r="H67" s="296">
        <v>18</v>
      </c>
      <c r="I67" s="296">
        <v>19</v>
      </c>
      <c r="J67" s="296">
        <v>19</v>
      </c>
      <c r="K67" s="296">
        <v>19</v>
      </c>
      <c r="L67" s="296">
        <v>22</v>
      </c>
      <c r="M67" s="296">
        <v>22</v>
      </c>
      <c r="N67" s="296">
        <v>23</v>
      </c>
      <c r="O67" s="296">
        <v>24</v>
      </c>
      <c r="P67" s="296">
        <v>25</v>
      </c>
      <c r="Q67" s="296">
        <v>25</v>
      </c>
      <c r="R67" s="296">
        <v>26</v>
      </c>
      <c r="S67" s="296">
        <v>25</v>
      </c>
      <c r="T67" s="296">
        <v>25</v>
      </c>
      <c r="U67" s="296">
        <v>22</v>
      </c>
      <c r="V67" s="296">
        <v>28</v>
      </c>
      <c r="W67" s="296">
        <v>28</v>
      </c>
      <c r="X67" s="296">
        <v>28</v>
      </c>
      <c r="Y67" s="296">
        <v>28</v>
      </c>
      <c r="Z67" s="296">
        <v>32</v>
      </c>
      <c r="AA67" s="296">
        <v>35</v>
      </c>
      <c r="AB67" s="296">
        <v>35</v>
      </c>
      <c r="AC67" s="296">
        <v>40</v>
      </c>
      <c r="AD67" s="296">
        <v>47</v>
      </c>
      <c r="AE67" s="296">
        <v>44</v>
      </c>
      <c r="AF67" s="296">
        <v>45</v>
      </c>
      <c r="AG67" s="296">
        <v>44</v>
      </c>
      <c r="AH67" s="296">
        <v>44</v>
      </c>
      <c r="AI67" s="296">
        <v>44</v>
      </c>
      <c r="AJ67" s="296">
        <v>45</v>
      </c>
      <c r="AK67" s="296">
        <v>41</v>
      </c>
      <c r="AL67" s="296">
        <v>40</v>
      </c>
      <c r="AM67" s="296">
        <v>36</v>
      </c>
      <c r="AN67" s="296">
        <v>37</v>
      </c>
      <c r="AO67" s="296">
        <v>32</v>
      </c>
      <c r="AP67" s="296">
        <v>30</v>
      </c>
      <c r="AQ67" s="296">
        <v>30</v>
      </c>
      <c r="AR67" s="296">
        <v>30</v>
      </c>
      <c r="AS67" s="296">
        <v>30</v>
      </c>
      <c r="AT67" s="296">
        <v>30</v>
      </c>
      <c r="AU67" s="296">
        <v>29</v>
      </c>
      <c r="AV67" s="296">
        <v>28</v>
      </c>
      <c r="AW67" s="296">
        <v>27</v>
      </c>
      <c r="AX67" s="296">
        <v>31</v>
      </c>
      <c r="AY67" s="296">
        <v>25</v>
      </c>
      <c r="AZ67" s="296">
        <v>27</v>
      </c>
      <c r="BA67" s="296">
        <v>25</v>
      </c>
      <c r="BB67" s="296">
        <v>30</v>
      </c>
      <c r="BC67" s="296">
        <v>32</v>
      </c>
      <c r="BD67" s="296">
        <v>31</v>
      </c>
      <c r="BE67" s="296">
        <v>35</v>
      </c>
      <c r="BF67" s="296">
        <v>35</v>
      </c>
      <c r="BG67" s="296">
        <v>37</v>
      </c>
      <c r="BH67" s="296">
        <v>35</v>
      </c>
      <c r="BI67" s="296">
        <v>38</v>
      </c>
      <c r="BJ67" s="296">
        <v>42</v>
      </c>
      <c r="BK67" s="296">
        <v>46</v>
      </c>
      <c r="BL67" s="296">
        <v>45</v>
      </c>
      <c r="BM67" s="296">
        <v>45</v>
      </c>
      <c r="BN67" s="296">
        <v>47</v>
      </c>
      <c r="BO67" s="296">
        <v>47</v>
      </c>
      <c r="BP67" s="296">
        <v>43</v>
      </c>
      <c r="BQ67" s="296">
        <v>42</v>
      </c>
      <c r="BR67" s="296">
        <v>40</v>
      </c>
      <c r="BS67" s="296">
        <v>41</v>
      </c>
      <c r="BT67" s="296">
        <v>42</v>
      </c>
      <c r="BU67" s="296">
        <v>48</v>
      </c>
      <c r="BV67" s="296">
        <v>47</v>
      </c>
      <c r="BW67" s="296">
        <v>46</v>
      </c>
    </row>
    <row r="68" spans="1:75" x14ac:dyDescent="0.25">
      <c r="A68" t="s">
        <v>66</v>
      </c>
      <c r="B68" s="296">
        <v>46</v>
      </c>
      <c r="C68" s="296">
        <v>52</v>
      </c>
      <c r="D68" s="296">
        <v>61</v>
      </c>
      <c r="E68" s="296">
        <v>61</v>
      </c>
      <c r="F68" s="296">
        <v>64</v>
      </c>
      <c r="G68" s="296">
        <v>67</v>
      </c>
      <c r="H68" s="296">
        <v>68</v>
      </c>
      <c r="I68" s="296">
        <v>76</v>
      </c>
      <c r="J68" s="296">
        <v>75</v>
      </c>
      <c r="K68" s="296">
        <v>78</v>
      </c>
      <c r="L68" s="296">
        <v>78</v>
      </c>
      <c r="M68" s="296">
        <v>82</v>
      </c>
      <c r="N68" s="296">
        <v>90</v>
      </c>
      <c r="O68" s="296">
        <v>104</v>
      </c>
      <c r="P68" s="296">
        <v>102</v>
      </c>
      <c r="Q68" s="296">
        <v>102</v>
      </c>
      <c r="R68" s="296">
        <v>108</v>
      </c>
      <c r="S68" s="296">
        <v>121</v>
      </c>
      <c r="T68" s="296">
        <v>129</v>
      </c>
      <c r="U68" s="296">
        <v>124</v>
      </c>
      <c r="V68" s="296">
        <v>127</v>
      </c>
      <c r="W68" s="296">
        <v>148</v>
      </c>
      <c r="X68" s="296">
        <v>138</v>
      </c>
      <c r="Y68" s="296">
        <v>135</v>
      </c>
      <c r="Z68" s="296">
        <v>143</v>
      </c>
      <c r="AA68" s="296">
        <v>147</v>
      </c>
      <c r="AB68" s="296">
        <v>145</v>
      </c>
      <c r="AC68" s="296">
        <v>145</v>
      </c>
      <c r="AD68" s="296">
        <v>160</v>
      </c>
      <c r="AE68" s="296">
        <v>151</v>
      </c>
      <c r="AF68" s="296">
        <v>154</v>
      </c>
      <c r="AG68" s="296">
        <v>150</v>
      </c>
      <c r="AH68" s="296">
        <v>143</v>
      </c>
      <c r="AI68" s="296">
        <v>150</v>
      </c>
      <c r="AJ68" s="296">
        <v>158</v>
      </c>
      <c r="AK68" s="296">
        <v>148</v>
      </c>
      <c r="AL68" s="296">
        <v>148</v>
      </c>
      <c r="AM68" s="296">
        <v>147</v>
      </c>
      <c r="AN68" s="296">
        <v>145</v>
      </c>
      <c r="AO68" s="296">
        <v>143</v>
      </c>
      <c r="AP68" s="296">
        <v>152</v>
      </c>
      <c r="AQ68" s="296">
        <v>161</v>
      </c>
      <c r="AR68" s="296">
        <v>154</v>
      </c>
      <c r="AS68" s="296">
        <v>157</v>
      </c>
      <c r="AT68" s="296">
        <v>152</v>
      </c>
      <c r="AU68" s="296">
        <v>161</v>
      </c>
      <c r="AV68" s="296">
        <v>167</v>
      </c>
      <c r="AW68" s="296">
        <v>161</v>
      </c>
      <c r="AX68" s="296">
        <v>185</v>
      </c>
      <c r="AY68" s="296">
        <v>175</v>
      </c>
      <c r="AZ68" s="296">
        <v>162</v>
      </c>
      <c r="BA68" s="296">
        <v>168</v>
      </c>
      <c r="BB68" s="296">
        <v>163</v>
      </c>
      <c r="BC68" s="296">
        <v>164</v>
      </c>
      <c r="BD68" s="296">
        <v>152</v>
      </c>
      <c r="BE68" s="296">
        <v>154</v>
      </c>
      <c r="BF68" s="296">
        <v>154</v>
      </c>
      <c r="BG68" s="296">
        <v>158</v>
      </c>
      <c r="BH68" s="296">
        <v>146</v>
      </c>
      <c r="BI68" s="296">
        <v>135</v>
      </c>
      <c r="BJ68" s="296">
        <v>132</v>
      </c>
      <c r="BK68" s="296">
        <v>137</v>
      </c>
      <c r="BL68" s="296">
        <v>144</v>
      </c>
      <c r="BM68" s="296">
        <v>155</v>
      </c>
      <c r="BN68" s="296">
        <v>160</v>
      </c>
      <c r="BO68" s="296">
        <v>168</v>
      </c>
      <c r="BP68" s="296">
        <v>162</v>
      </c>
      <c r="BQ68" s="296">
        <v>162</v>
      </c>
      <c r="BR68" s="296">
        <v>161</v>
      </c>
      <c r="BS68" s="296">
        <v>180</v>
      </c>
      <c r="BT68" s="296">
        <v>183</v>
      </c>
      <c r="BU68" s="296">
        <v>175</v>
      </c>
      <c r="BV68" s="296">
        <v>175</v>
      </c>
      <c r="BW68" s="296">
        <v>178</v>
      </c>
    </row>
    <row r="69" spans="1:75" x14ac:dyDescent="0.25">
      <c r="A69" t="s">
        <v>67</v>
      </c>
      <c r="B69" s="296">
        <v>31</v>
      </c>
      <c r="C69" s="296">
        <v>31</v>
      </c>
      <c r="D69" s="296">
        <v>35</v>
      </c>
      <c r="E69" s="296">
        <v>33</v>
      </c>
      <c r="F69" s="296">
        <v>32</v>
      </c>
      <c r="G69" s="296">
        <v>35</v>
      </c>
      <c r="H69" s="296">
        <v>36</v>
      </c>
      <c r="I69" s="296">
        <v>36</v>
      </c>
      <c r="J69" s="296">
        <v>41</v>
      </c>
      <c r="K69" s="296">
        <v>43</v>
      </c>
      <c r="L69" s="296">
        <v>44</v>
      </c>
      <c r="M69" s="296">
        <v>39</v>
      </c>
      <c r="N69" s="296">
        <v>38</v>
      </c>
      <c r="O69" s="296">
        <v>40</v>
      </c>
      <c r="P69" s="296">
        <v>41</v>
      </c>
      <c r="Q69" s="296">
        <v>40</v>
      </c>
      <c r="R69" s="296">
        <v>38</v>
      </c>
      <c r="S69" s="296">
        <v>41</v>
      </c>
      <c r="T69" s="296">
        <v>45</v>
      </c>
      <c r="U69" s="296">
        <v>43</v>
      </c>
      <c r="V69" s="296">
        <v>46</v>
      </c>
      <c r="W69" s="296">
        <v>45</v>
      </c>
      <c r="X69" s="296">
        <v>44</v>
      </c>
      <c r="Y69" s="296">
        <v>41</v>
      </c>
      <c r="Z69" s="296">
        <v>46</v>
      </c>
      <c r="AA69" s="296">
        <v>50</v>
      </c>
      <c r="AB69" s="296">
        <v>47</v>
      </c>
      <c r="AC69" s="296">
        <v>49</v>
      </c>
      <c r="AD69" s="296">
        <v>45</v>
      </c>
      <c r="AE69" s="296">
        <v>46</v>
      </c>
      <c r="AF69" s="296">
        <v>43</v>
      </c>
      <c r="AG69" s="296">
        <v>39</v>
      </c>
      <c r="AH69" s="296">
        <v>40</v>
      </c>
      <c r="AI69" s="296">
        <v>37</v>
      </c>
      <c r="AJ69" s="296">
        <v>37</v>
      </c>
      <c r="AK69" s="296">
        <v>33</v>
      </c>
      <c r="AL69" s="296">
        <v>38</v>
      </c>
      <c r="AM69" s="296">
        <v>35</v>
      </c>
      <c r="AN69" s="296">
        <v>34</v>
      </c>
      <c r="AO69" s="296">
        <v>31</v>
      </c>
      <c r="AP69" s="296">
        <v>30</v>
      </c>
      <c r="AQ69" s="296">
        <v>29</v>
      </c>
      <c r="AR69" s="296">
        <v>27</v>
      </c>
      <c r="AS69" s="296">
        <v>31</v>
      </c>
      <c r="AT69" s="296">
        <v>31</v>
      </c>
      <c r="AU69" s="296">
        <v>29</v>
      </c>
      <c r="AV69" s="296">
        <v>31</v>
      </c>
      <c r="AW69" s="296">
        <v>28</v>
      </c>
      <c r="AX69" s="296">
        <v>29</v>
      </c>
      <c r="AY69" s="296">
        <v>31</v>
      </c>
      <c r="AZ69" s="296">
        <v>31</v>
      </c>
      <c r="BA69" s="296">
        <v>32</v>
      </c>
      <c r="BB69" s="296">
        <v>37</v>
      </c>
      <c r="BC69" s="296">
        <v>39</v>
      </c>
      <c r="BD69" s="296">
        <v>36</v>
      </c>
      <c r="BE69" s="296">
        <v>35</v>
      </c>
      <c r="BF69" s="296">
        <v>37</v>
      </c>
      <c r="BG69" s="296">
        <v>39</v>
      </c>
      <c r="BH69" s="296">
        <v>35</v>
      </c>
      <c r="BI69" s="296">
        <v>34</v>
      </c>
      <c r="BJ69" s="296">
        <v>32</v>
      </c>
      <c r="BK69" s="296">
        <v>30</v>
      </c>
      <c r="BL69" s="296">
        <v>25</v>
      </c>
      <c r="BM69" s="296">
        <v>27</v>
      </c>
      <c r="BN69" s="296">
        <v>28</v>
      </c>
      <c r="BO69" s="296">
        <v>27</v>
      </c>
      <c r="BP69" s="296">
        <v>29</v>
      </c>
      <c r="BQ69" s="296">
        <v>32</v>
      </c>
      <c r="BR69" s="296">
        <v>33</v>
      </c>
      <c r="BS69" s="296">
        <v>30</v>
      </c>
      <c r="BT69" s="296">
        <v>28</v>
      </c>
      <c r="BU69" s="296">
        <v>28</v>
      </c>
      <c r="BV69" s="296">
        <v>22</v>
      </c>
      <c r="BW69" s="296">
        <v>20</v>
      </c>
    </row>
    <row r="70" spans="1:75" x14ac:dyDescent="0.25">
      <c r="A70" t="s">
        <v>68</v>
      </c>
      <c r="B70" s="296">
        <v>13</v>
      </c>
      <c r="C70" s="296">
        <v>10</v>
      </c>
      <c r="D70" s="296">
        <v>10</v>
      </c>
      <c r="E70" s="296">
        <v>11</v>
      </c>
      <c r="F70" s="296">
        <v>11</v>
      </c>
      <c r="G70" s="296">
        <v>11</v>
      </c>
      <c r="H70" s="296">
        <v>11</v>
      </c>
      <c r="I70" s="296">
        <v>10</v>
      </c>
      <c r="J70" s="296">
        <v>12</v>
      </c>
      <c r="K70" s="296">
        <v>11</v>
      </c>
      <c r="L70" s="296">
        <v>11</v>
      </c>
      <c r="M70" s="296">
        <v>14</v>
      </c>
      <c r="N70" s="296">
        <v>16</v>
      </c>
      <c r="O70" s="296">
        <v>15</v>
      </c>
      <c r="P70" s="296">
        <v>15</v>
      </c>
      <c r="Q70" s="296">
        <v>13</v>
      </c>
      <c r="R70" s="296">
        <v>20</v>
      </c>
      <c r="S70" s="296">
        <v>20</v>
      </c>
      <c r="T70" s="296">
        <v>25</v>
      </c>
      <c r="U70" s="296">
        <v>24</v>
      </c>
      <c r="V70" s="296">
        <v>25</v>
      </c>
      <c r="W70" s="296">
        <v>24</v>
      </c>
      <c r="X70" s="296">
        <v>23</v>
      </c>
      <c r="Y70" s="296">
        <v>29</v>
      </c>
      <c r="Z70" s="296">
        <v>29</v>
      </c>
      <c r="AA70" s="296">
        <v>31</v>
      </c>
      <c r="AB70" s="296">
        <v>35</v>
      </c>
      <c r="AC70" s="296">
        <v>34</v>
      </c>
      <c r="AD70" s="296">
        <v>32</v>
      </c>
      <c r="AE70" s="296">
        <v>29</v>
      </c>
      <c r="AF70" s="296">
        <v>31</v>
      </c>
      <c r="AG70" s="296">
        <v>32</v>
      </c>
      <c r="AH70" s="296">
        <v>39</v>
      </c>
      <c r="AI70" s="296">
        <v>35</v>
      </c>
      <c r="AJ70" s="296">
        <v>36</v>
      </c>
      <c r="AK70" s="296">
        <v>35</v>
      </c>
      <c r="AL70" s="296">
        <v>36</v>
      </c>
      <c r="AM70" s="296">
        <v>34</v>
      </c>
      <c r="AN70" s="296">
        <v>32</v>
      </c>
      <c r="AO70" s="296">
        <v>36</v>
      </c>
      <c r="AP70" s="296">
        <v>36</v>
      </c>
      <c r="AQ70" s="296">
        <v>37</v>
      </c>
      <c r="AR70" s="296">
        <v>35</v>
      </c>
      <c r="AS70" s="296">
        <v>33</v>
      </c>
      <c r="AT70" s="296">
        <v>39</v>
      </c>
      <c r="AU70" s="296">
        <v>37</v>
      </c>
      <c r="AV70" s="296">
        <v>35</v>
      </c>
      <c r="AW70" s="296">
        <v>36</v>
      </c>
      <c r="AX70" s="296">
        <v>37</v>
      </c>
      <c r="AY70" s="296">
        <v>36</v>
      </c>
      <c r="AZ70" s="296">
        <v>36</v>
      </c>
      <c r="BA70" s="296">
        <v>37</v>
      </c>
      <c r="BB70" s="296">
        <v>35</v>
      </c>
      <c r="BC70" s="296">
        <v>45</v>
      </c>
      <c r="BD70" s="296">
        <v>41</v>
      </c>
      <c r="BE70" s="296">
        <v>36</v>
      </c>
      <c r="BF70" s="296">
        <v>38</v>
      </c>
      <c r="BG70" s="296">
        <v>33</v>
      </c>
      <c r="BH70" s="296">
        <v>36</v>
      </c>
      <c r="BI70" s="296">
        <v>33</v>
      </c>
      <c r="BJ70" s="296">
        <v>31</v>
      </c>
      <c r="BK70" s="296">
        <v>34</v>
      </c>
      <c r="BL70" s="296">
        <v>34</v>
      </c>
      <c r="BM70" s="296">
        <v>36</v>
      </c>
      <c r="BN70" s="296">
        <v>39</v>
      </c>
      <c r="BO70" s="296">
        <v>42</v>
      </c>
      <c r="BP70" s="296">
        <v>35</v>
      </c>
      <c r="BQ70" s="296">
        <v>38</v>
      </c>
      <c r="BR70" s="296">
        <v>37</v>
      </c>
      <c r="BS70" s="296">
        <v>36</v>
      </c>
      <c r="BT70" s="296">
        <v>38</v>
      </c>
      <c r="BU70" s="296">
        <v>39</v>
      </c>
      <c r="BV70" s="296">
        <v>44</v>
      </c>
      <c r="BW70" s="296">
        <v>47</v>
      </c>
    </row>
    <row r="71" spans="1:75" x14ac:dyDescent="0.25">
      <c r="A71" t="s">
        <v>69</v>
      </c>
      <c r="B71" s="296">
        <v>3</v>
      </c>
      <c r="C71" s="296">
        <v>3</v>
      </c>
      <c r="D71" s="296">
        <v>2</v>
      </c>
      <c r="E71" s="296">
        <v>2</v>
      </c>
      <c r="F71" s="296">
        <v>2</v>
      </c>
      <c r="G71" s="296">
        <v>1</v>
      </c>
      <c r="H71" s="296">
        <v>2</v>
      </c>
      <c r="I71" s="296">
        <v>1</v>
      </c>
      <c r="J71" s="296">
        <v>1</v>
      </c>
      <c r="K71" s="296">
        <v>1</v>
      </c>
      <c r="L71" s="296">
        <v>1</v>
      </c>
      <c r="M71" s="296">
        <v>8</v>
      </c>
      <c r="N71" s="296">
        <v>11</v>
      </c>
      <c r="O71" s="296">
        <v>4</v>
      </c>
      <c r="P71" s="296">
        <v>3</v>
      </c>
      <c r="Q71" s="296">
        <v>1</v>
      </c>
      <c r="R71" s="296">
        <v>3</v>
      </c>
      <c r="S71" s="296">
        <v>6</v>
      </c>
      <c r="T71" s="296">
        <v>3</v>
      </c>
      <c r="U71" s="296">
        <v>4</v>
      </c>
      <c r="V71" s="296">
        <v>5</v>
      </c>
      <c r="W71" s="296">
        <v>3</v>
      </c>
      <c r="X71" s="296">
        <v>4</v>
      </c>
      <c r="Y71" s="296">
        <v>3</v>
      </c>
      <c r="Z71" s="296">
        <v>3</v>
      </c>
      <c r="AA71" s="296">
        <v>1</v>
      </c>
      <c r="AB71" s="296">
        <v>2</v>
      </c>
      <c r="AC71" s="296">
        <v>2</v>
      </c>
      <c r="AD71" s="296">
        <v>2</v>
      </c>
      <c r="AE71" s="296">
        <v>4</v>
      </c>
      <c r="AF71" s="296" t="s">
        <v>18</v>
      </c>
      <c r="AG71" s="296">
        <v>3</v>
      </c>
      <c r="AH71" s="296">
        <v>2</v>
      </c>
      <c r="AI71" s="296">
        <v>3</v>
      </c>
      <c r="AJ71" s="296">
        <v>4</v>
      </c>
      <c r="AK71" s="296">
        <v>2</v>
      </c>
      <c r="AL71" s="296">
        <v>3</v>
      </c>
      <c r="AM71" s="296">
        <v>2</v>
      </c>
      <c r="AN71" s="296">
        <v>3</v>
      </c>
      <c r="AO71" s="296">
        <v>3</v>
      </c>
      <c r="AP71" s="296">
        <v>3</v>
      </c>
      <c r="AQ71" s="296">
        <v>3</v>
      </c>
      <c r="AR71" s="296">
        <v>3</v>
      </c>
      <c r="AS71" s="296">
        <v>2</v>
      </c>
      <c r="AT71" s="296">
        <v>2</v>
      </c>
      <c r="AU71" s="296">
        <v>3</v>
      </c>
      <c r="AV71" s="296">
        <v>3</v>
      </c>
      <c r="AW71" s="296">
        <v>4</v>
      </c>
      <c r="AX71" s="296">
        <v>4</v>
      </c>
      <c r="AY71" s="296">
        <v>4</v>
      </c>
      <c r="AZ71" s="296">
        <v>3</v>
      </c>
      <c r="BA71" s="296">
        <v>3</v>
      </c>
      <c r="BB71" s="296">
        <v>4</v>
      </c>
      <c r="BC71" s="296">
        <v>4</v>
      </c>
      <c r="BD71" s="296">
        <v>2</v>
      </c>
      <c r="BE71" s="296">
        <v>3</v>
      </c>
      <c r="BF71" s="296">
        <v>3</v>
      </c>
      <c r="BG71" s="296">
        <v>3</v>
      </c>
      <c r="BH71" s="296">
        <v>4</v>
      </c>
      <c r="BI71" s="296">
        <v>4</v>
      </c>
      <c r="BJ71" s="296">
        <v>5</v>
      </c>
      <c r="BK71" s="296">
        <v>5</v>
      </c>
      <c r="BL71" s="296">
        <v>6</v>
      </c>
      <c r="BM71" s="296">
        <v>7</v>
      </c>
      <c r="BN71" s="296">
        <v>6</v>
      </c>
      <c r="BO71" s="296">
        <v>6</v>
      </c>
      <c r="BP71" s="296">
        <v>6</v>
      </c>
      <c r="BQ71" s="296">
        <v>6</v>
      </c>
      <c r="BR71" s="296">
        <v>4</v>
      </c>
      <c r="BS71" s="296">
        <v>4</v>
      </c>
      <c r="BT71" s="296">
        <v>3</v>
      </c>
      <c r="BU71" s="296">
        <v>10</v>
      </c>
      <c r="BV71" s="296">
        <v>7</v>
      </c>
      <c r="BW71" s="296">
        <v>6</v>
      </c>
    </row>
    <row r="72" spans="1:75" x14ac:dyDescent="0.25">
      <c r="A72" t="s">
        <v>70</v>
      </c>
      <c r="B72" s="296">
        <v>16</v>
      </c>
      <c r="C72" s="296">
        <v>14</v>
      </c>
      <c r="D72" s="296">
        <v>11</v>
      </c>
      <c r="E72" s="296">
        <v>14</v>
      </c>
      <c r="F72" s="296">
        <v>11</v>
      </c>
      <c r="G72" s="296">
        <v>18</v>
      </c>
      <c r="H72" s="296">
        <v>17</v>
      </c>
      <c r="I72" s="296">
        <v>14</v>
      </c>
      <c r="J72" s="296">
        <v>19</v>
      </c>
      <c r="K72" s="296">
        <v>20</v>
      </c>
      <c r="L72" s="296">
        <v>22</v>
      </c>
      <c r="M72" s="296">
        <v>32</v>
      </c>
      <c r="N72" s="296">
        <v>34</v>
      </c>
      <c r="O72" s="296">
        <v>39</v>
      </c>
      <c r="P72" s="296">
        <v>31</v>
      </c>
      <c r="Q72" s="296">
        <v>36</v>
      </c>
      <c r="R72" s="296">
        <v>41</v>
      </c>
      <c r="S72" s="296">
        <v>36</v>
      </c>
      <c r="T72" s="296">
        <v>33</v>
      </c>
      <c r="U72" s="296">
        <v>34</v>
      </c>
      <c r="V72" s="296">
        <v>39</v>
      </c>
      <c r="W72" s="296">
        <v>78</v>
      </c>
      <c r="X72" s="296">
        <v>85</v>
      </c>
      <c r="Y72" s="296">
        <v>88</v>
      </c>
      <c r="Z72" s="296">
        <v>83</v>
      </c>
      <c r="AA72" s="296">
        <v>95</v>
      </c>
      <c r="AB72" s="296">
        <v>132</v>
      </c>
      <c r="AC72" s="296">
        <v>142</v>
      </c>
      <c r="AD72" s="296">
        <v>149</v>
      </c>
      <c r="AE72" s="296">
        <v>143</v>
      </c>
      <c r="AF72" s="296">
        <v>129</v>
      </c>
      <c r="AG72" s="296">
        <v>130</v>
      </c>
      <c r="AH72" s="296">
        <v>132</v>
      </c>
      <c r="AI72" s="296">
        <v>135</v>
      </c>
      <c r="AJ72" s="296">
        <v>153</v>
      </c>
      <c r="AK72" s="296">
        <v>152</v>
      </c>
      <c r="AL72" s="296">
        <v>150</v>
      </c>
      <c r="AM72" s="296">
        <v>150</v>
      </c>
      <c r="AN72" s="296">
        <v>140</v>
      </c>
      <c r="AO72" s="296">
        <v>138</v>
      </c>
      <c r="AP72" s="296">
        <v>134</v>
      </c>
      <c r="AQ72" s="296">
        <v>136</v>
      </c>
      <c r="AR72" s="296">
        <v>132</v>
      </c>
      <c r="AS72" s="296">
        <v>132</v>
      </c>
      <c r="AT72" s="296">
        <v>128</v>
      </c>
      <c r="AU72" s="296">
        <v>124</v>
      </c>
      <c r="AV72" s="296">
        <v>121</v>
      </c>
      <c r="AW72" s="296">
        <v>124</v>
      </c>
      <c r="AX72" s="296">
        <v>128</v>
      </c>
      <c r="AY72" s="296">
        <v>126</v>
      </c>
      <c r="AZ72" s="296">
        <v>130</v>
      </c>
      <c r="BA72" s="296">
        <v>147</v>
      </c>
      <c r="BB72" s="296">
        <v>141</v>
      </c>
      <c r="BC72" s="296">
        <v>143</v>
      </c>
      <c r="BD72" s="296">
        <v>138</v>
      </c>
      <c r="BE72" s="296">
        <v>137</v>
      </c>
      <c r="BF72" s="296">
        <v>140</v>
      </c>
      <c r="BG72" s="296">
        <v>139</v>
      </c>
      <c r="BH72" s="296">
        <v>141</v>
      </c>
      <c r="BI72" s="296">
        <v>133</v>
      </c>
      <c r="BJ72" s="296">
        <v>135</v>
      </c>
      <c r="BK72" s="296">
        <v>144</v>
      </c>
      <c r="BL72" s="296">
        <v>138</v>
      </c>
      <c r="BM72" s="296">
        <v>136</v>
      </c>
      <c r="BN72" s="296">
        <v>134</v>
      </c>
      <c r="BO72" s="296">
        <v>134</v>
      </c>
      <c r="BP72" s="296">
        <v>139</v>
      </c>
      <c r="BQ72" s="296">
        <v>142</v>
      </c>
      <c r="BR72" s="296">
        <v>142</v>
      </c>
      <c r="BS72" s="296">
        <v>138</v>
      </c>
      <c r="BT72" s="296">
        <v>135</v>
      </c>
      <c r="BU72" s="296">
        <v>131</v>
      </c>
      <c r="BV72" s="296">
        <v>127</v>
      </c>
      <c r="BW72" s="296">
        <v>128</v>
      </c>
    </row>
    <row r="73" spans="1:75" x14ac:dyDescent="0.25">
      <c r="A73" t="s">
        <v>71</v>
      </c>
      <c r="B73" s="296">
        <v>1</v>
      </c>
      <c r="C73" s="296">
        <v>2</v>
      </c>
      <c r="D73" s="296">
        <v>6</v>
      </c>
      <c r="E73" s="296">
        <v>5</v>
      </c>
      <c r="F73" s="296">
        <v>4</v>
      </c>
      <c r="G73" s="296">
        <v>6</v>
      </c>
      <c r="H73" s="296">
        <v>12</v>
      </c>
      <c r="I73" s="296">
        <v>9</v>
      </c>
      <c r="J73" s="296">
        <v>7</v>
      </c>
      <c r="K73" s="296">
        <v>10</v>
      </c>
      <c r="L73" s="296">
        <v>14</v>
      </c>
      <c r="M73" s="296">
        <v>8</v>
      </c>
      <c r="N73" s="296">
        <v>8</v>
      </c>
      <c r="O73" s="296">
        <v>9</v>
      </c>
      <c r="P73" s="296">
        <v>4</v>
      </c>
      <c r="Q73" s="296">
        <v>4</v>
      </c>
      <c r="R73" s="296">
        <v>2</v>
      </c>
      <c r="S73" s="296">
        <v>4</v>
      </c>
      <c r="T73" s="296">
        <v>3</v>
      </c>
      <c r="U73" s="296">
        <v>7</v>
      </c>
      <c r="V73" s="296">
        <v>4</v>
      </c>
      <c r="W73" s="296">
        <v>4</v>
      </c>
      <c r="X73" s="296">
        <v>6</v>
      </c>
      <c r="Y73" s="296">
        <v>5</v>
      </c>
      <c r="Z73" s="296">
        <v>6</v>
      </c>
      <c r="AA73" s="296">
        <v>8</v>
      </c>
      <c r="AB73" s="296">
        <v>13</v>
      </c>
      <c r="AC73" s="296">
        <v>15</v>
      </c>
      <c r="AD73" s="296">
        <v>17</v>
      </c>
      <c r="AE73" s="296">
        <v>19</v>
      </c>
      <c r="AF73" s="296">
        <v>13</v>
      </c>
      <c r="AG73" s="296">
        <v>13</v>
      </c>
      <c r="AH73" s="296">
        <v>14</v>
      </c>
      <c r="AI73" s="296">
        <v>14</v>
      </c>
      <c r="AJ73" s="296">
        <v>14</v>
      </c>
      <c r="AK73" s="296">
        <v>14</v>
      </c>
      <c r="AL73" s="296">
        <v>16</v>
      </c>
      <c r="AM73" s="296">
        <v>16</v>
      </c>
      <c r="AN73" s="296">
        <v>13</v>
      </c>
      <c r="AO73" s="296">
        <v>13</v>
      </c>
      <c r="AP73" s="296">
        <v>17</v>
      </c>
      <c r="AQ73" s="296">
        <v>16</v>
      </c>
      <c r="AR73" s="296">
        <v>16</v>
      </c>
      <c r="AS73" s="296">
        <v>13</v>
      </c>
      <c r="AT73" s="296">
        <v>14</v>
      </c>
      <c r="AU73" s="296">
        <v>12</v>
      </c>
      <c r="AV73" s="296">
        <v>11</v>
      </c>
      <c r="AW73" s="296">
        <v>8</v>
      </c>
      <c r="AX73" s="296">
        <v>9</v>
      </c>
      <c r="AY73" s="296">
        <v>9</v>
      </c>
      <c r="AZ73" s="296">
        <v>8</v>
      </c>
      <c r="BA73" s="296">
        <v>7</v>
      </c>
      <c r="BB73" s="296">
        <v>7</v>
      </c>
      <c r="BC73" s="296">
        <v>6</v>
      </c>
      <c r="BD73" s="296">
        <v>3</v>
      </c>
      <c r="BE73" s="296">
        <v>2</v>
      </c>
      <c r="BF73" s="296">
        <v>3</v>
      </c>
      <c r="BG73" s="296">
        <v>2</v>
      </c>
      <c r="BH73" s="296">
        <v>3</v>
      </c>
      <c r="BI73" s="296">
        <v>3</v>
      </c>
      <c r="BJ73" s="296">
        <v>3</v>
      </c>
      <c r="BK73" s="296">
        <v>4</v>
      </c>
      <c r="BL73" s="296">
        <v>4</v>
      </c>
      <c r="BM73" s="296">
        <v>3</v>
      </c>
      <c r="BN73" s="296">
        <v>4</v>
      </c>
      <c r="BO73" s="296">
        <v>4</v>
      </c>
      <c r="BP73" s="296">
        <v>4</v>
      </c>
      <c r="BQ73" s="296">
        <v>7</v>
      </c>
      <c r="BR73" s="296">
        <v>7</v>
      </c>
      <c r="BS73" s="296">
        <v>6</v>
      </c>
      <c r="BT73" s="296">
        <v>7</v>
      </c>
      <c r="BU73" s="296">
        <v>7</v>
      </c>
      <c r="BV73" s="296">
        <v>5</v>
      </c>
      <c r="BW73" s="296">
        <v>6</v>
      </c>
    </row>
    <row r="74" spans="1:75" x14ac:dyDescent="0.25">
      <c r="A74" t="s">
        <v>72</v>
      </c>
      <c r="B74" s="296">
        <v>70</v>
      </c>
      <c r="C74" s="296">
        <v>77</v>
      </c>
      <c r="D74" s="296">
        <v>81</v>
      </c>
      <c r="E74" s="296">
        <v>85</v>
      </c>
      <c r="F74" s="296">
        <v>82</v>
      </c>
      <c r="G74" s="296">
        <v>82</v>
      </c>
      <c r="H74" s="296">
        <v>81</v>
      </c>
      <c r="I74" s="296">
        <v>88</v>
      </c>
      <c r="J74" s="296">
        <v>88</v>
      </c>
      <c r="K74" s="296">
        <v>94</v>
      </c>
      <c r="L74" s="296">
        <v>100</v>
      </c>
      <c r="M74" s="296">
        <v>98</v>
      </c>
      <c r="N74" s="296">
        <v>101</v>
      </c>
      <c r="O74" s="296">
        <v>102</v>
      </c>
      <c r="P74" s="296">
        <v>103</v>
      </c>
      <c r="Q74" s="296">
        <v>101</v>
      </c>
      <c r="R74" s="296">
        <v>97</v>
      </c>
      <c r="S74" s="296">
        <v>105</v>
      </c>
      <c r="T74" s="296">
        <v>103</v>
      </c>
      <c r="U74" s="296">
        <v>104</v>
      </c>
      <c r="V74" s="296">
        <v>106</v>
      </c>
      <c r="W74" s="296">
        <v>104</v>
      </c>
      <c r="X74" s="296">
        <v>104</v>
      </c>
      <c r="Y74" s="296">
        <v>104</v>
      </c>
      <c r="Z74" s="296">
        <v>109</v>
      </c>
      <c r="AA74" s="296">
        <v>107</v>
      </c>
      <c r="AB74" s="296">
        <v>104</v>
      </c>
      <c r="AC74" s="296">
        <v>101</v>
      </c>
      <c r="AD74" s="296">
        <v>100</v>
      </c>
      <c r="AE74" s="296">
        <v>100</v>
      </c>
      <c r="AF74" s="296">
        <v>94</v>
      </c>
      <c r="AG74" s="296">
        <v>99</v>
      </c>
      <c r="AH74" s="296">
        <v>95</v>
      </c>
      <c r="AI74" s="296">
        <v>105</v>
      </c>
      <c r="AJ74" s="296">
        <v>111</v>
      </c>
      <c r="AK74" s="296">
        <v>101</v>
      </c>
      <c r="AL74" s="296">
        <v>99</v>
      </c>
      <c r="AM74" s="296">
        <v>101</v>
      </c>
      <c r="AN74" s="296">
        <v>91</v>
      </c>
      <c r="AO74" s="296">
        <v>85</v>
      </c>
      <c r="AP74" s="296">
        <v>86</v>
      </c>
      <c r="AQ74" s="296">
        <v>87</v>
      </c>
      <c r="AR74" s="296">
        <v>92</v>
      </c>
      <c r="AS74" s="296">
        <v>85</v>
      </c>
      <c r="AT74" s="296">
        <v>89</v>
      </c>
      <c r="AU74" s="296">
        <v>89</v>
      </c>
      <c r="AV74" s="296">
        <v>92</v>
      </c>
      <c r="AW74" s="296">
        <v>96</v>
      </c>
      <c r="AX74" s="296">
        <v>100</v>
      </c>
      <c r="AY74" s="296">
        <v>96</v>
      </c>
      <c r="AZ74" s="296">
        <v>90</v>
      </c>
      <c r="BA74" s="296">
        <v>90</v>
      </c>
      <c r="BB74" s="296">
        <v>88</v>
      </c>
      <c r="BC74" s="296">
        <v>91</v>
      </c>
      <c r="BD74" s="296">
        <v>90</v>
      </c>
      <c r="BE74" s="296">
        <v>88</v>
      </c>
      <c r="BF74" s="296">
        <v>86</v>
      </c>
      <c r="BG74" s="296">
        <v>88</v>
      </c>
      <c r="BH74" s="296">
        <v>92</v>
      </c>
      <c r="BI74" s="296">
        <v>95</v>
      </c>
      <c r="BJ74" s="296">
        <v>88</v>
      </c>
      <c r="BK74" s="296">
        <v>84</v>
      </c>
      <c r="BL74" s="296">
        <v>82</v>
      </c>
      <c r="BM74" s="296">
        <v>81</v>
      </c>
      <c r="BN74" s="296">
        <v>87</v>
      </c>
      <c r="BO74" s="296">
        <v>85</v>
      </c>
      <c r="BP74" s="296">
        <v>82</v>
      </c>
      <c r="BQ74" s="296">
        <v>81</v>
      </c>
      <c r="BR74" s="296">
        <v>83</v>
      </c>
      <c r="BS74" s="296">
        <v>81</v>
      </c>
      <c r="BT74" s="296">
        <v>85</v>
      </c>
      <c r="BU74" s="296">
        <v>87</v>
      </c>
      <c r="BV74" s="296">
        <v>87</v>
      </c>
      <c r="BW74" s="296">
        <v>87</v>
      </c>
    </row>
    <row r="75" spans="1:75" x14ac:dyDescent="0.25">
      <c r="A75" t="s">
        <v>73</v>
      </c>
      <c r="B75" s="296">
        <v>6</v>
      </c>
      <c r="C75" s="296">
        <v>6</v>
      </c>
      <c r="D75" s="296">
        <v>8</v>
      </c>
      <c r="E75" s="296">
        <v>7</v>
      </c>
      <c r="F75" s="296">
        <v>7</v>
      </c>
      <c r="G75" s="296">
        <v>7</v>
      </c>
      <c r="H75" s="296">
        <v>9</v>
      </c>
      <c r="I75" s="296">
        <v>10</v>
      </c>
      <c r="J75" s="296">
        <v>10</v>
      </c>
      <c r="K75" s="296">
        <v>10</v>
      </c>
      <c r="L75" s="296">
        <v>10</v>
      </c>
      <c r="M75" s="296">
        <v>10</v>
      </c>
      <c r="N75" s="296">
        <v>14</v>
      </c>
      <c r="O75" s="296">
        <v>14</v>
      </c>
      <c r="P75" s="296">
        <v>14</v>
      </c>
      <c r="Q75" s="296">
        <v>9</v>
      </c>
      <c r="R75" s="296">
        <v>10</v>
      </c>
      <c r="S75" s="296">
        <v>9</v>
      </c>
      <c r="T75" s="296">
        <v>9</v>
      </c>
      <c r="U75" s="296">
        <v>12</v>
      </c>
      <c r="V75" s="296">
        <v>11</v>
      </c>
      <c r="W75" s="296">
        <v>11</v>
      </c>
      <c r="X75" s="296">
        <v>9</v>
      </c>
      <c r="Y75" s="296">
        <v>10</v>
      </c>
      <c r="Z75" s="296">
        <v>10</v>
      </c>
      <c r="AA75" s="296">
        <v>18</v>
      </c>
      <c r="AB75" s="296">
        <v>17</v>
      </c>
      <c r="AC75" s="296">
        <v>18</v>
      </c>
      <c r="AD75" s="296">
        <v>19</v>
      </c>
      <c r="AE75" s="296">
        <v>21</v>
      </c>
      <c r="AF75" s="296">
        <v>15</v>
      </c>
      <c r="AG75" s="296">
        <v>14</v>
      </c>
      <c r="AH75" s="296">
        <v>14</v>
      </c>
      <c r="AI75" s="296">
        <v>13</v>
      </c>
      <c r="AJ75" s="296">
        <v>15</v>
      </c>
      <c r="AK75" s="296">
        <v>18</v>
      </c>
      <c r="AL75" s="296">
        <v>20</v>
      </c>
      <c r="AM75" s="296">
        <v>19</v>
      </c>
      <c r="AN75" s="296">
        <v>17</v>
      </c>
      <c r="AO75" s="296">
        <v>15</v>
      </c>
      <c r="AP75" s="296">
        <v>16</v>
      </c>
      <c r="AQ75" s="296">
        <v>15</v>
      </c>
      <c r="AR75" s="296">
        <v>12</v>
      </c>
      <c r="AS75" s="296">
        <v>11</v>
      </c>
      <c r="AT75" s="296">
        <v>11</v>
      </c>
      <c r="AU75" s="296">
        <v>15</v>
      </c>
      <c r="AV75" s="296">
        <v>12</v>
      </c>
      <c r="AW75" s="296">
        <v>13</v>
      </c>
      <c r="AX75" s="296">
        <v>12</v>
      </c>
      <c r="AY75" s="296">
        <v>10</v>
      </c>
      <c r="AZ75" s="296">
        <v>10</v>
      </c>
      <c r="BA75" s="296">
        <v>10</v>
      </c>
      <c r="BB75" s="296">
        <v>16</v>
      </c>
      <c r="BC75" s="296">
        <v>19</v>
      </c>
      <c r="BD75" s="296">
        <v>18</v>
      </c>
      <c r="BE75" s="296">
        <v>19</v>
      </c>
      <c r="BF75" s="296">
        <v>18</v>
      </c>
      <c r="BG75" s="296">
        <v>20</v>
      </c>
      <c r="BH75" s="296">
        <v>20</v>
      </c>
      <c r="BI75" s="296">
        <v>19</v>
      </c>
      <c r="BJ75" s="296">
        <v>19</v>
      </c>
      <c r="BK75" s="296">
        <v>21</v>
      </c>
      <c r="BL75" s="296">
        <v>21</v>
      </c>
      <c r="BM75" s="296">
        <v>21</v>
      </c>
      <c r="BN75" s="296">
        <v>20</v>
      </c>
      <c r="BO75" s="296">
        <v>20</v>
      </c>
      <c r="BP75" s="296">
        <v>20</v>
      </c>
      <c r="BQ75" s="296">
        <v>18</v>
      </c>
      <c r="BR75" s="296">
        <v>16</v>
      </c>
      <c r="BS75" s="296">
        <v>17</v>
      </c>
      <c r="BT75" s="296">
        <v>14</v>
      </c>
      <c r="BU75" s="296">
        <v>16</v>
      </c>
      <c r="BV75" s="296">
        <v>16</v>
      </c>
      <c r="BW75" s="296">
        <v>16</v>
      </c>
    </row>
    <row r="76" spans="1:75" x14ac:dyDescent="0.25">
      <c r="A76" t="s">
        <v>74</v>
      </c>
      <c r="B76" s="296">
        <v>9</v>
      </c>
      <c r="C76" s="296">
        <v>9</v>
      </c>
      <c r="D76" s="296">
        <v>8</v>
      </c>
      <c r="E76" s="296">
        <v>9</v>
      </c>
      <c r="F76" s="296">
        <v>8</v>
      </c>
      <c r="G76" s="296">
        <v>13</v>
      </c>
      <c r="H76" s="296">
        <v>18</v>
      </c>
      <c r="I76" s="296">
        <v>20</v>
      </c>
      <c r="J76" s="296">
        <v>17</v>
      </c>
      <c r="K76" s="296">
        <v>16</v>
      </c>
      <c r="L76" s="296">
        <v>14</v>
      </c>
      <c r="M76" s="296">
        <v>17</v>
      </c>
      <c r="N76" s="296">
        <v>14</v>
      </c>
      <c r="O76" s="296">
        <v>20</v>
      </c>
      <c r="P76" s="296">
        <v>15</v>
      </c>
      <c r="Q76" s="296">
        <v>18</v>
      </c>
      <c r="R76" s="296">
        <v>18</v>
      </c>
      <c r="S76" s="296">
        <v>24</v>
      </c>
      <c r="T76" s="296">
        <v>25</v>
      </c>
      <c r="U76" s="296">
        <v>26</v>
      </c>
      <c r="V76" s="296">
        <v>24</v>
      </c>
      <c r="W76" s="296">
        <v>24</v>
      </c>
      <c r="X76" s="296">
        <v>23</v>
      </c>
      <c r="Y76" s="296">
        <v>28</v>
      </c>
      <c r="Z76" s="296">
        <v>22</v>
      </c>
      <c r="AA76" s="296">
        <v>25</v>
      </c>
      <c r="AB76" s="296">
        <v>22</v>
      </c>
      <c r="AC76" s="296">
        <v>20</v>
      </c>
      <c r="AD76" s="296">
        <v>22</v>
      </c>
      <c r="AE76" s="296">
        <v>24</v>
      </c>
      <c r="AF76" s="296">
        <v>23</v>
      </c>
      <c r="AG76" s="296">
        <v>25</v>
      </c>
      <c r="AH76" s="296">
        <v>28</v>
      </c>
      <c r="AI76" s="296">
        <v>25</v>
      </c>
      <c r="AJ76" s="296">
        <v>20</v>
      </c>
      <c r="AK76" s="296">
        <v>27</v>
      </c>
      <c r="AL76" s="296">
        <v>29</v>
      </c>
      <c r="AM76" s="296">
        <v>25</v>
      </c>
      <c r="AN76" s="296">
        <v>27</v>
      </c>
      <c r="AO76" s="296">
        <v>27</v>
      </c>
      <c r="AP76" s="296">
        <v>29</v>
      </c>
      <c r="AQ76" s="296">
        <v>31</v>
      </c>
      <c r="AR76" s="296">
        <v>37</v>
      </c>
      <c r="AS76" s="296">
        <v>26</v>
      </c>
      <c r="AT76" s="296">
        <v>26</v>
      </c>
      <c r="AU76" s="296">
        <v>21</v>
      </c>
      <c r="AV76" s="296">
        <v>24</v>
      </c>
      <c r="AW76" s="296">
        <v>22</v>
      </c>
      <c r="AX76" s="296">
        <v>23</v>
      </c>
      <c r="AY76" s="296">
        <v>24</v>
      </c>
      <c r="AZ76" s="296">
        <v>20</v>
      </c>
      <c r="BA76" s="296">
        <v>21</v>
      </c>
      <c r="BB76" s="296">
        <v>20</v>
      </c>
      <c r="BC76" s="296">
        <v>22</v>
      </c>
      <c r="BD76" s="296">
        <v>16</v>
      </c>
      <c r="BE76" s="296">
        <v>17</v>
      </c>
      <c r="BF76" s="296">
        <v>12</v>
      </c>
      <c r="BG76" s="296">
        <v>11</v>
      </c>
      <c r="BH76" s="296">
        <v>10</v>
      </c>
      <c r="BI76" s="296">
        <v>9</v>
      </c>
      <c r="BJ76" s="296">
        <v>11</v>
      </c>
      <c r="BK76" s="296">
        <v>10</v>
      </c>
      <c r="BL76" s="296">
        <v>11</v>
      </c>
      <c r="BM76" s="296">
        <v>12</v>
      </c>
      <c r="BN76" s="296">
        <v>11</v>
      </c>
      <c r="BO76" s="296">
        <v>12</v>
      </c>
      <c r="BP76" s="296">
        <v>13</v>
      </c>
      <c r="BQ76" s="296">
        <v>12</v>
      </c>
      <c r="BR76" s="296">
        <v>14</v>
      </c>
      <c r="BS76" s="296">
        <v>12</v>
      </c>
      <c r="BT76" s="296">
        <v>17</v>
      </c>
      <c r="BU76" s="296">
        <v>16</v>
      </c>
      <c r="BV76" s="296">
        <v>12</v>
      </c>
      <c r="BW76" s="296">
        <v>12</v>
      </c>
    </row>
    <row r="77" spans="1:75" x14ac:dyDescent="0.25">
      <c r="A77" t="s">
        <v>182</v>
      </c>
      <c r="B77" s="296">
        <v>1</v>
      </c>
      <c r="C77" s="296">
        <v>2</v>
      </c>
      <c r="D77" s="296">
        <v>2</v>
      </c>
      <c r="E77" s="296">
        <v>2</v>
      </c>
      <c r="F77" s="296">
        <v>1</v>
      </c>
      <c r="G77" s="296" t="s">
        <v>18</v>
      </c>
      <c r="H77" s="296" t="s">
        <v>18</v>
      </c>
      <c r="I77" s="296" t="s">
        <v>18</v>
      </c>
      <c r="J77" s="296" t="s">
        <v>18</v>
      </c>
      <c r="K77" s="296" t="s">
        <v>18</v>
      </c>
      <c r="L77" s="296" t="s">
        <v>18</v>
      </c>
      <c r="M77" s="296" t="s">
        <v>18</v>
      </c>
      <c r="N77" s="296">
        <v>2</v>
      </c>
      <c r="O77" s="296">
        <v>3</v>
      </c>
      <c r="P77" s="296">
        <v>3</v>
      </c>
      <c r="Q77" s="296">
        <v>2</v>
      </c>
      <c r="R77" s="296">
        <v>2</v>
      </c>
      <c r="S77" s="296">
        <v>3</v>
      </c>
      <c r="T77" s="296">
        <v>2</v>
      </c>
      <c r="U77" s="296">
        <v>3</v>
      </c>
      <c r="V77" s="296">
        <v>2</v>
      </c>
      <c r="W77" s="296" t="s">
        <v>18</v>
      </c>
      <c r="X77" s="296">
        <v>1</v>
      </c>
      <c r="Y77" s="296">
        <v>1</v>
      </c>
      <c r="Z77" s="296">
        <v>2</v>
      </c>
      <c r="AA77" s="296">
        <v>3</v>
      </c>
      <c r="AB77" s="296">
        <v>2</v>
      </c>
      <c r="AC77" s="296" t="s">
        <v>18</v>
      </c>
      <c r="AD77" s="296" t="s">
        <v>18</v>
      </c>
      <c r="AE77" s="296" t="s">
        <v>18</v>
      </c>
      <c r="AF77" s="296">
        <v>1</v>
      </c>
      <c r="AG77" s="296">
        <v>1</v>
      </c>
      <c r="AH77" s="296">
        <v>1</v>
      </c>
      <c r="AI77" s="296">
        <v>1</v>
      </c>
      <c r="AJ77" s="296">
        <v>2</v>
      </c>
      <c r="AK77" s="296">
        <v>2</v>
      </c>
      <c r="AL77" s="296">
        <v>1</v>
      </c>
      <c r="AM77" s="296">
        <v>2</v>
      </c>
      <c r="AN77" s="296">
        <v>1</v>
      </c>
      <c r="AO77" s="296">
        <v>1</v>
      </c>
      <c r="AP77" s="296">
        <v>1</v>
      </c>
      <c r="AQ77" s="296">
        <v>1</v>
      </c>
      <c r="AR77" s="296">
        <v>1</v>
      </c>
      <c r="AS77" s="296">
        <v>1</v>
      </c>
      <c r="AT77" s="296">
        <v>1</v>
      </c>
      <c r="AU77" s="296">
        <v>1</v>
      </c>
      <c r="AV77" s="296">
        <v>1</v>
      </c>
      <c r="AW77" s="296">
        <v>1</v>
      </c>
      <c r="AX77" s="296">
        <v>1</v>
      </c>
      <c r="AY77" s="296">
        <v>1</v>
      </c>
      <c r="AZ77" s="296">
        <v>1</v>
      </c>
      <c r="BA77" s="296">
        <v>1</v>
      </c>
      <c r="BB77" s="296">
        <v>1</v>
      </c>
      <c r="BC77" s="296">
        <v>1</v>
      </c>
      <c r="BD77" s="296">
        <v>1</v>
      </c>
      <c r="BE77" s="296">
        <v>1</v>
      </c>
      <c r="BF77" s="296">
        <v>1</v>
      </c>
      <c r="BG77" s="296">
        <v>2</v>
      </c>
      <c r="BH77" s="296">
        <v>1</v>
      </c>
      <c r="BI77" s="296">
        <v>1</v>
      </c>
      <c r="BJ77" s="296">
        <v>1</v>
      </c>
      <c r="BK77" s="296">
        <v>1</v>
      </c>
      <c r="BL77" s="296">
        <v>1</v>
      </c>
      <c r="BM77" s="296">
        <v>1</v>
      </c>
      <c r="BN77" s="296">
        <v>1</v>
      </c>
      <c r="BO77" s="296">
        <v>1</v>
      </c>
      <c r="BP77" s="296" t="s">
        <v>18</v>
      </c>
      <c r="BQ77" s="296" t="s">
        <v>18</v>
      </c>
      <c r="BR77" s="296" t="s">
        <v>18</v>
      </c>
      <c r="BS77" s="296" t="s">
        <v>18</v>
      </c>
      <c r="BT77" s="296" t="s">
        <v>18</v>
      </c>
      <c r="BU77" s="296" t="s">
        <v>18</v>
      </c>
      <c r="BV77" s="296" t="s">
        <v>18</v>
      </c>
      <c r="BW77" s="296" t="s">
        <v>18</v>
      </c>
    </row>
    <row r="79" spans="1:75" x14ac:dyDescent="0.25">
      <c r="A79" t="s">
        <v>2004</v>
      </c>
    </row>
    <row r="81" spans="1:1" x14ac:dyDescent="0.25">
      <c r="A81" t="s">
        <v>2005</v>
      </c>
    </row>
    <row r="103" spans="1:1" x14ac:dyDescent="0.25">
      <c r="A103" t="s">
        <v>1394</v>
      </c>
    </row>
    <row r="105" spans="1:1" x14ac:dyDescent="0.25">
      <c r="A105" s="636">
        <v>42610.590717592589</v>
      </c>
    </row>
  </sheetData>
  <pageMargins left="0.7" right="0.7" top="0.75" bottom="0.75" header="0.3" footer="0.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0"/>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296" bestFit="1" customWidth="1"/>
    <col min="3" max="3" width="17.26953125" style="296" bestFit="1" customWidth="1"/>
    <col min="4" max="4" width="15.90625" style="296" bestFit="1" customWidth="1"/>
    <col min="5" max="5" width="17" style="296" bestFit="1" customWidth="1"/>
    <col min="6" max="6" width="16.54296875" style="296" bestFit="1" customWidth="1"/>
    <col min="7" max="7" width="17.26953125" style="296" bestFit="1" customWidth="1"/>
    <col min="8" max="8" width="15.90625" style="296" bestFit="1" customWidth="1"/>
    <col min="9" max="9" width="17" style="296" bestFit="1" customWidth="1"/>
    <col min="10" max="10" width="16.54296875" style="296" bestFit="1" customWidth="1"/>
    <col min="11" max="11" width="17.26953125" style="296" bestFit="1" customWidth="1"/>
    <col min="12" max="12" width="15.90625" style="296" bestFit="1" customWidth="1"/>
    <col min="13" max="13" width="17" style="296" bestFit="1" customWidth="1"/>
    <col min="14" max="14" width="16.54296875" style="296" bestFit="1" customWidth="1"/>
    <col min="15" max="15" width="17.26953125" style="296" bestFit="1" customWidth="1"/>
    <col min="16" max="16" width="15.90625" style="296" bestFit="1" customWidth="1"/>
    <col min="17" max="17" width="17" style="296" bestFit="1" customWidth="1"/>
    <col min="18" max="18" width="16.54296875" style="296" bestFit="1" customWidth="1"/>
    <col min="19" max="19" width="17.26953125" style="296" bestFit="1" customWidth="1"/>
    <col min="20" max="20" width="15.90625" style="296" bestFit="1" customWidth="1"/>
    <col min="21" max="21" width="17" style="296" bestFit="1" customWidth="1"/>
    <col min="22" max="22" width="16.54296875" style="296" bestFit="1" customWidth="1"/>
    <col min="23" max="23" width="17.26953125" style="296" bestFit="1" customWidth="1"/>
    <col min="24" max="24" width="15.90625" style="296" bestFit="1" customWidth="1"/>
    <col min="25" max="25" width="17" style="296" bestFit="1" customWidth="1"/>
    <col min="26" max="26" width="16.54296875" style="296" bestFit="1" customWidth="1"/>
    <col min="27" max="27" width="17.26953125" style="296" bestFit="1" customWidth="1"/>
    <col min="28" max="28" width="15.90625" style="296" bestFit="1" customWidth="1"/>
    <col min="29" max="29" width="17" style="296" bestFit="1" customWidth="1"/>
    <col min="30" max="30" width="16.54296875" style="296" bestFit="1" customWidth="1"/>
    <col min="31" max="31" width="17.26953125" style="296" bestFit="1" customWidth="1"/>
    <col min="32" max="32" width="15.90625" style="296" bestFit="1" customWidth="1"/>
    <col min="33" max="33" width="17" style="296" bestFit="1" customWidth="1"/>
    <col min="34" max="34" width="16.54296875" style="296" bestFit="1" customWidth="1"/>
    <col min="35" max="35" width="17.26953125" style="296" bestFit="1" customWidth="1"/>
    <col min="36" max="36" width="15.90625" style="296" bestFit="1" customWidth="1"/>
    <col min="37" max="37" width="17" style="296" bestFit="1" customWidth="1"/>
    <col min="38" max="38" width="16.54296875" style="296" bestFit="1" customWidth="1"/>
    <col min="39" max="39" width="17.26953125" style="296" bestFit="1" customWidth="1"/>
    <col min="40" max="40" width="15.90625" style="296" bestFit="1" customWidth="1"/>
    <col min="41" max="41" width="17" style="296" bestFit="1" customWidth="1"/>
    <col min="42" max="42" width="16.54296875" style="296" bestFit="1" customWidth="1"/>
    <col min="43" max="43" width="17.26953125" style="296" bestFit="1" customWidth="1"/>
    <col min="44" max="44" width="15.90625" style="296" bestFit="1" customWidth="1"/>
    <col min="45" max="45" width="17" style="296" bestFit="1" customWidth="1"/>
    <col min="46" max="46" width="16.54296875" style="296" bestFit="1" customWidth="1"/>
    <col min="47" max="47" width="17.26953125" style="296" bestFit="1" customWidth="1"/>
    <col min="48" max="48" width="15.90625" style="296" bestFit="1" customWidth="1"/>
    <col min="49" max="49" width="17" style="296" bestFit="1" customWidth="1"/>
    <col min="50" max="50" width="16.54296875" style="296" bestFit="1" customWidth="1"/>
    <col min="51" max="51" width="17.26953125" style="296" bestFit="1" customWidth="1"/>
    <col min="52" max="52" width="15.90625" style="296" bestFit="1" customWidth="1"/>
    <col min="53" max="53" width="17" style="296" bestFit="1" customWidth="1"/>
    <col min="54" max="54" width="16.54296875" style="296" bestFit="1" customWidth="1"/>
    <col min="55" max="55" width="17.26953125" style="296" bestFit="1" customWidth="1"/>
    <col min="56" max="56" width="15.90625" style="296" bestFit="1" customWidth="1"/>
    <col min="57" max="57" width="17" style="296" bestFit="1" customWidth="1"/>
    <col min="58" max="58" width="16.54296875" style="296" bestFit="1" customWidth="1"/>
    <col min="59" max="59" width="17.26953125" style="296" bestFit="1" customWidth="1"/>
    <col min="60" max="60" width="15.90625" style="296" bestFit="1" customWidth="1"/>
    <col min="61" max="61" width="17" style="296" bestFit="1" customWidth="1"/>
    <col min="62" max="62" width="16.54296875" style="296" bestFit="1" customWidth="1"/>
    <col min="63" max="63" width="17.26953125" style="296" bestFit="1" customWidth="1"/>
    <col min="64" max="64" width="15.90625" style="296" bestFit="1" customWidth="1"/>
    <col min="65" max="65" width="17" style="296" bestFit="1" customWidth="1"/>
    <col min="66" max="66" width="16.54296875" style="296" bestFit="1" customWidth="1"/>
    <col min="67" max="67" width="17.26953125" style="296" bestFit="1" customWidth="1"/>
    <col min="68" max="68" width="15.90625" style="296" bestFit="1" customWidth="1"/>
    <col min="69" max="69" width="17" style="296" bestFit="1" customWidth="1"/>
    <col min="70" max="70" width="16.54296875" style="296" bestFit="1" customWidth="1"/>
    <col min="71" max="71" width="17.26953125" style="296" bestFit="1" customWidth="1"/>
    <col min="72" max="78" width="8.7265625" style="296"/>
  </cols>
  <sheetData>
    <row r="1" spans="1:70" s="640" customFormat="1" x14ac:dyDescent="0.25">
      <c r="A1" s="640" t="str">
        <f>IF(ISBLANK(A17),"N.A",IF(ISNUMBER(A17),A17,IF(RIGHT(UPPER(TRIM(A17)),6)="MONTHS",UPPER(TRIM(A17)),DATEVALUE(LEFT(A17,FIND("-",A17)-1)))))</f>
        <v>N.A</v>
      </c>
      <c r="B1" s="640">
        <f t="shared" ref="B1:BM1" si="0">IF(ISBLANK(B17),"N.A",IF(ISNUMBER(B17),B17,IF(RIGHT(UPPER(TRIM(B17)),6)="MONTHS",UPPER(TRIM(B17)),DATEVALUE(LEFT(B17,FIND("-",B17)-1)))))</f>
        <v>35796</v>
      </c>
      <c r="C1" s="640">
        <f t="shared" si="0"/>
        <v>35886</v>
      </c>
      <c r="D1" s="640">
        <f t="shared" si="0"/>
        <v>35977</v>
      </c>
      <c r="E1" s="640">
        <f t="shared" si="0"/>
        <v>36069</v>
      </c>
      <c r="F1" s="640">
        <f t="shared" si="0"/>
        <v>36161</v>
      </c>
      <c r="G1" s="640">
        <f t="shared" si="0"/>
        <v>36251</v>
      </c>
      <c r="H1" s="640">
        <f t="shared" si="0"/>
        <v>36342</v>
      </c>
      <c r="I1" s="640">
        <f t="shared" si="0"/>
        <v>36434</v>
      </c>
      <c r="J1" s="640">
        <f t="shared" si="0"/>
        <v>36526</v>
      </c>
      <c r="K1" s="640">
        <f t="shared" si="0"/>
        <v>36617</v>
      </c>
      <c r="L1" s="640">
        <f t="shared" si="0"/>
        <v>36708</v>
      </c>
      <c r="M1" s="640">
        <f t="shared" si="0"/>
        <v>36800</v>
      </c>
      <c r="N1" s="640">
        <f t="shared" si="0"/>
        <v>36892</v>
      </c>
      <c r="O1" s="640">
        <f t="shared" si="0"/>
        <v>36982</v>
      </c>
      <c r="P1" s="640">
        <f t="shared" si="0"/>
        <v>37073</v>
      </c>
      <c r="Q1" s="640">
        <f t="shared" si="0"/>
        <v>37165</v>
      </c>
      <c r="R1" s="640">
        <f t="shared" si="0"/>
        <v>37257</v>
      </c>
      <c r="S1" s="640">
        <f t="shared" si="0"/>
        <v>37347</v>
      </c>
      <c r="T1" s="640">
        <f t="shared" si="0"/>
        <v>37438</v>
      </c>
      <c r="U1" s="640">
        <f t="shared" si="0"/>
        <v>37530</v>
      </c>
      <c r="V1" s="640">
        <f t="shared" si="0"/>
        <v>37622</v>
      </c>
      <c r="W1" s="640">
        <f t="shared" si="0"/>
        <v>37712</v>
      </c>
      <c r="X1" s="640">
        <f t="shared" si="0"/>
        <v>37803</v>
      </c>
      <c r="Y1" s="640">
        <f t="shared" si="0"/>
        <v>37895</v>
      </c>
      <c r="Z1" s="640">
        <f t="shared" si="0"/>
        <v>37987</v>
      </c>
      <c r="AA1" s="640">
        <f t="shared" si="0"/>
        <v>38078</v>
      </c>
      <c r="AB1" s="640">
        <f t="shared" si="0"/>
        <v>38169</v>
      </c>
      <c r="AC1" s="640">
        <f t="shared" si="0"/>
        <v>38261</v>
      </c>
      <c r="AD1" s="640">
        <f t="shared" si="0"/>
        <v>38353</v>
      </c>
      <c r="AE1" s="640">
        <f t="shared" si="0"/>
        <v>38443</v>
      </c>
      <c r="AF1" s="640">
        <f t="shared" si="0"/>
        <v>38534</v>
      </c>
      <c r="AG1" s="640">
        <f t="shared" si="0"/>
        <v>38626</v>
      </c>
      <c r="AH1" s="640">
        <f t="shared" si="0"/>
        <v>38718</v>
      </c>
      <c r="AI1" s="640">
        <f t="shared" si="0"/>
        <v>38808</v>
      </c>
      <c r="AJ1" s="640">
        <f t="shared" si="0"/>
        <v>38899</v>
      </c>
      <c r="AK1" s="640">
        <f t="shared" si="0"/>
        <v>38991</v>
      </c>
      <c r="AL1" s="640">
        <f t="shared" si="0"/>
        <v>39083</v>
      </c>
      <c r="AM1" s="640">
        <f t="shared" si="0"/>
        <v>39173</v>
      </c>
      <c r="AN1" s="640">
        <f t="shared" si="0"/>
        <v>39264</v>
      </c>
      <c r="AO1" s="640">
        <f t="shared" si="0"/>
        <v>39356</v>
      </c>
      <c r="AP1" s="640">
        <f t="shared" si="0"/>
        <v>39448</v>
      </c>
      <c r="AQ1" s="640">
        <f t="shared" si="0"/>
        <v>39539</v>
      </c>
      <c r="AR1" s="640">
        <f t="shared" si="0"/>
        <v>39630</v>
      </c>
      <c r="AS1" s="640">
        <f t="shared" si="0"/>
        <v>39722</v>
      </c>
      <c r="AT1" s="640">
        <f t="shared" si="0"/>
        <v>39814</v>
      </c>
      <c r="AU1" s="640">
        <f t="shared" si="0"/>
        <v>39904</v>
      </c>
      <c r="AV1" s="640">
        <f t="shared" si="0"/>
        <v>39995</v>
      </c>
      <c r="AW1" s="640">
        <f t="shared" si="0"/>
        <v>40087</v>
      </c>
      <c r="AX1" s="640">
        <f t="shared" si="0"/>
        <v>40179</v>
      </c>
      <c r="AY1" s="640">
        <f t="shared" si="0"/>
        <v>40269</v>
      </c>
      <c r="AZ1" s="640">
        <f t="shared" si="0"/>
        <v>40360</v>
      </c>
      <c r="BA1" s="640">
        <f t="shared" si="0"/>
        <v>40452</v>
      </c>
      <c r="BB1" s="640">
        <f t="shared" si="0"/>
        <v>40544</v>
      </c>
      <c r="BC1" s="640">
        <f t="shared" si="0"/>
        <v>40634</v>
      </c>
      <c r="BD1" s="640">
        <f t="shared" si="0"/>
        <v>40725</v>
      </c>
      <c r="BE1" s="640">
        <f t="shared" si="0"/>
        <v>40817</v>
      </c>
      <c r="BF1" s="640">
        <f t="shared" si="0"/>
        <v>40909</v>
      </c>
      <c r="BG1" s="640">
        <f t="shared" si="0"/>
        <v>41000</v>
      </c>
      <c r="BH1" s="640">
        <f t="shared" si="0"/>
        <v>41091</v>
      </c>
      <c r="BI1" s="640">
        <f t="shared" si="0"/>
        <v>41183</v>
      </c>
      <c r="BJ1" s="640">
        <f t="shared" si="0"/>
        <v>41275</v>
      </c>
      <c r="BK1" s="640">
        <f t="shared" si="0"/>
        <v>41365</v>
      </c>
      <c r="BL1" s="640">
        <f t="shared" si="0"/>
        <v>41456</v>
      </c>
      <c r="BM1" s="640">
        <f t="shared" si="0"/>
        <v>41548</v>
      </c>
      <c r="BN1" s="640">
        <f>IF(ISBLANK(BN17),"N.A",IF(ISNUMBER(BN17),BN17,IF(RIGHT(UPPER(TRIM(BN17)),6)="MONTHS",UPPER(TRIM(BN17)),DATEVALUE(LEFT(BN17,FIND("-",BN17)-1)))))</f>
        <v>41640</v>
      </c>
      <c r="BO1" s="640">
        <f>IF(ISBLANK(BO17),"N.A",IF(ISNUMBER(BO17),BO17,IF(RIGHT(UPPER(TRIM(BO17)),6)="MONTHS",UPPER(TRIM(BO17)),DATEVALUE(LEFT(BO17,FIND("-",BO17)-1)))))</f>
        <v>41730</v>
      </c>
      <c r="BP1" s="640">
        <f>IF(ISBLANK(BP17),"N.A",IF(ISNUMBER(BP17),BP17,IF(RIGHT(UPPER(TRIM(BP17)),6)="MONTHS",UPPER(TRIM(BP17)),DATEVALUE(LEFT(BP17,FIND("-",BP17)-1)))))</f>
        <v>41821</v>
      </c>
      <c r="BQ1" s="640">
        <f>IF(ISBLANK(BQ17),"N.A",IF(ISNUMBER(BQ17),BQ17,IF(RIGHT(UPPER(TRIM(BQ17)),6)="MONTHS",UPPER(TRIM(BQ17)),DATEVALUE(LEFT(BQ17,FIND("-",BQ17)-1)))))</f>
        <v>41913</v>
      </c>
      <c r="BR1" s="640">
        <f>IF(ISBLANK(BR17),"N.A",IF(ISNUMBER(BR17),BR17,IF(RIGHT(UPPER(TRIM(BR17)),6)="MONTHS",UPPER(TRIM(BR17)),DATEVALUE(LEFT(BR17,FIND("-",BR17)-1)))))</f>
        <v>42005</v>
      </c>
    </row>
    <row r="2" spans="1:70" s="640" customFormat="1" x14ac:dyDescent="0.25">
      <c r="A2" s="640" t="str">
        <f>IF(ISBLANK(A17),"N.A.",IF(ISNUMBER(A17),A17,IF(RIGHT(UPPER(TRIM(A17)),6)="MONTHS",UPPER(TRIM(A17)),DATEVALUE(A3&amp;"/"&amp;IF(OR(A3=4,A3=6,A3=9,A3=11),30,IF(A3=2,28,31))&amp;"/"&amp;YEAR(RIGHT(A17,LEN(A17)-FIND("-",A17)))))))</f>
        <v>N.A.</v>
      </c>
      <c r="B2" s="640">
        <f t="shared" ref="B2:BM2" si="1">IF(ISBLANK(B17),"N.A.",IF(ISNUMBER(B17),B17,IF(RIGHT(UPPER(TRIM(B17)),6)="MONTHS",UPPER(TRIM(B17)),DATEVALUE(B3&amp;"/"&amp;IF(OR(B3=4,B3=6,B3=9,B3=11),30,IF(B3=2,28,31))&amp;"/"&amp;YEAR(RIGHT(B17,LEN(B17)-FIND("-",B17)))))))</f>
        <v>36160</v>
      </c>
      <c r="C2" s="640">
        <f t="shared" si="1"/>
        <v>36250</v>
      </c>
      <c r="D2" s="640">
        <f t="shared" si="1"/>
        <v>36341</v>
      </c>
      <c r="E2" s="640">
        <f t="shared" si="1"/>
        <v>36433</v>
      </c>
      <c r="F2" s="640">
        <f t="shared" si="1"/>
        <v>36525</v>
      </c>
      <c r="G2" s="640">
        <f t="shared" si="1"/>
        <v>36616</v>
      </c>
      <c r="H2" s="640">
        <f t="shared" si="1"/>
        <v>36707</v>
      </c>
      <c r="I2" s="640">
        <f t="shared" si="1"/>
        <v>36799</v>
      </c>
      <c r="J2" s="640">
        <f t="shared" si="1"/>
        <v>36891</v>
      </c>
      <c r="K2" s="640">
        <f t="shared" si="1"/>
        <v>36981</v>
      </c>
      <c r="L2" s="640">
        <f t="shared" si="1"/>
        <v>37072</v>
      </c>
      <c r="M2" s="640">
        <f t="shared" si="1"/>
        <v>37164</v>
      </c>
      <c r="N2" s="640">
        <f t="shared" si="1"/>
        <v>37256</v>
      </c>
      <c r="O2" s="640">
        <f t="shared" si="1"/>
        <v>37346</v>
      </c>
      <c r="P2" s="640">
        <f t="shared" si="1"/>
        <v>37437</v>
      </c>
      <c r="Q2" s="640">
        <f t="shared" si="1"/>
        <v>37529</v>
      </c>
      <c r="R2" s="640">
        <f t="shared" si="1"/>
        <v>37621</v>
      </c>
      <c r="S2" s="640">
        <f t="shared" si="1"/>
        <v>37711</v>
      </c>
      <c r="T2" s="640">
        <f t="shared" si="1"/>
        <v>37802</v>
      </c>
      <c r="U2" s="640">
        <f t="shared" si="1"/>
        <v>37894</v>
      </c>
      <c r="V2" s="640">
        <f t="shared" si="1"/>
        <v>37986</v>
      </c>
      <c r="W2" s="640">
        <f t="shared" si="1"/>
        <v>38077</v>
      </c>
      <c r="X2" s="640">
        <f t="shared" si="1"/>
        <v>38168</v>
      </c>
      <c r="Y2" s="640">
        <f t="shared" si="1"/>
        <v>38260</v>
      </c>
      <c r="Z2" s="640">
        <f t="shared" si="1"/>
        <v>38352</v>
      </c>
      <c r="AA2" s="640">
        <f t="shared" si="1"/>
        <v>38442</v>
      </c>
      <c r="AB2" s="640">
        <f t="shared" si="1"/>
        <v>38533</v>
      </c>
      <c r="AC2" s="640">
        <f t="shared" si="1"/>
        <v>38625</v>
      </c>
      <c r="AD2" s="640">
        <f t="shared" si="1"/>
        <v>38717</v>
      </c>
      <c r="AE2" s="640">
        <f t="shared" si="1"/>
        <v>38807</v>
      </c>
      <c r="AF2" s="640">
        <f t="shared" si="1"/>
        <v>38898</v>
      </c>
      <c r="AG2" s="640">
        <f t="shared" si="1"/>
        <v>38990</v>
      </c>
      <c r="AH2" s="640">
        <f t="shared" si="1"/>
        <v>39082</v>
      </c>
      <c r="AI2" s="640">
        <f t="shared" si="1"/>
        <v>39172</v>
      </c>
      <c r="AJ2" s="640">
        <f t="shared" si="1"/>
        <v>39263</v>
      </c>
      <c r="AK2" s="640">
        <f t="shared" si="1"/>
        <v>39355</v>
      </c>
      <c r="AL2" s="640">
        <f t="shared" si="1"/>
        <v>39447</v>
      </c>
      <c r="AM2" s="640">
        <f t="shared" si="1"/>
        <v>39538</v>
      </c>
      <c r="AN2" s="640">
        <f t="shared" si="1"/>
        <v>39629</v>
      </c>
      <c r="AO2" s="640">
        <f t="shared" si="1"/>
        <v>39721</v>
      </c>
      <c r="AP2" s="640">
        <f t="shared" si="1"/>
        <v>39813</v>
      </c>
      <c r="AQ2" s="640">
        <f t="shared" si="1"/>
        <v>39903</v>
      </c>
      <c r="AR2" s="640">
        <f t="shared" si="1"/>
        <v>39994</v>
      </c>
      <c r="AS2" s="640">
        <f t="shared" si="1"/>
        <v>40086</v>
      </c>
      <c r="AT2" s="640">
        <f t="shared" si="1"/>
        <v>40178</v>
      </c>
      <c r="AU2" s="640">
        <f t="shared" si="1"/>
        <v>40268</v>
      </c>
      <c r="AV2" s="640">
        <f t="shared" si="1"/>
        <v>40359</v>
      </c>
      <c r="AW2" s="640">
        <f t="shared" si="1"/>
        <v>40451</v>
      </c>
      <c r="AX2" s="640">
        <f t="shared" si="1"/>
        <v>40543</v>
      </c>
      <c r="AY2" s="640">
        <f t="shared" si="1"/>
        <v>40633</v>
      </c>
      <c r="AZ2" s="640">
        <f t="shared" si="1"/>
        <v>40724</v>
      </c>
      <c r="BA2" s="640">
        <f t="shared" si="1"/>
        <v>40816</v>
      </c>
      <c r="BB2" s="640">
        <f t="shared" si="1"/>
        <v>40908</v>
      </c>
      <c r="BC2" s="640">
        <f t="shared" si="1"/>
        <v>40999</v>
      </c>
      <c r="BD2" s="640">
        <f t="shared" si="1"/>
        <v>41090</v>
      </c>
      <c r="BE2" s="640">
        <f t="shared" si="1"/>
        <v>41182</v>
      </c>
      <c r="BF2" s="640">
        <f t="shared" si="1"/>
        <v>41274</v>
      </c>
      <c r="BG2" s="640">
        <f t="shared" si="1"/>
        <v>41364</v>
      </c>
      <c r="BH2" s="640">
        <f t="shared" si="1"/>
        <v>41455</v>
      </c>
      <c r="BI2" s="640">
        <f t="shared" si="1"/>
        <v>41547</v>
      </c>
      <c r="BJ2" s="640">
        <f t="shared" si="1"/>
        <v>41639</v>
      </c>
      <c r="BK2" s="640">
        <f t="shared" si="1"/>
        <v>41729</v>
      </c>
      <c r="BL2" s="640">
        <f t="shared" si="1"/>
        <v>41820</v>
      </c>
      <c r="BM2" s="640">
        <f t="shared" si="1"/>
        <v>41912</v>
      </c>
      <c r="BN2" s="640">
        <f>IF(ISBLANK(BN17),"N.A.",IF(ISNUMBER(BN17),BN17,IF(RIGHT(UPPER(TRIM(BN17)),6)="MONTHS",UPPER(TRIM(BN17)),DATEVALUE(BN3&amp;"/"&amp;IF(OR(BN3=4,BN3=6,BN3=9,BN3=11),30,IF(BN3=2,28,31))&amp;"/"&amp;YEAR(RIGHT(BN17,LEN(BN17)-FIND("-",BN17)))))))</f>
        <v>42004</v>
      </c>
      <c r="BO2" s="640">
        <f>IF(ISBLANK(BO17),"N.A.",IF(ISNUMBER(BO17),BO17,IF(RIGHT(UPPER(TRIM(BO17)),6)="MONTHS",UPPER(TRIM(BO17)),DATEVALUE(BO3&amp;"/"&amp;IF(OR(BO3=4,BO3=6,BO3=9,BO3=11),30,IF(BO3=2,28,31))&amp;"/"&amp;YEAR(RIGHT(BO17,LEN(BO17)-FIND("-",BO17)))))))</f>
        <v>42094</v>
      </c>
      <c r="BP2" s="640">
        <f>IF(ISBLANK(BP17),"N.A.",IF(ISNUMBER(BP17),BP17,IF(RIGHT(UPPER(TRIM(BP17)),6)="MONTHS",UPPER(TRIM(BP17)),DATEVALUE(BP3&amp;"/"&amp;IF(OR(BP3=4,BP3=6,BP3=9,BP3=11),30,IF(BP3=2,28,31))&amp;"/"&amp;YEAR(RIGHT(BP17,LEN(BP17)-FIND("-",BP17)))))))</f>
        <v>42185</v>
      </c>
      <c r="BQ2" s="640">
        <f>IF(ISBLANK(BQ17),"N.A.",IF(ISNUMBER(BQ17),BQ17,IF(RIGHT(UPPER(TRIM(BQ17)),6)="MONTHS",UPPER(TRIM(BQ17)),DATEVALUE(BQ3&amp;"/"&amp;IF(OR(BQ3=4,BQ3=6,BQ3=9,BQ3=11),30,IF(BQ3=2,28,31))&amp;"/"&amp;YEAR(RIGHT(BQ17,LEN(BQ17)-FIND("-",BQ17)))))))</f>
        <v>42277</v>
      </c>
      <c r="BR2" s="640">
        <f>IF(ISBLANK(BR17),"N.A.",IF(ISNUMBER(BR17),BR17,IF(RIGHT(UPPER(TRIM(BR17)),6)="MONTHS",UPPER(TRIM(BR17)),DATEVALUE(BR3&amp;"/"&amp;IF(OR(BR3=4,BR3=6,BR3=9,BR3=11),30,IF(BR3=2,28,31))&amp;"/"&amp;YEAR(RIGHT(BR17,LEN(BR17)-FIND("-",BR17)))))))</f>
        <v>42369</v>
      </c>
    </row>
    <row r="3" spans="1:70" x14ac:dyDescent="0.25">
      <c r="A3" t="str">
        <f>IF(OR(ISBLANK(A17),ISNUMBER(A17),RIGHT(UPPER(TRIM(A17)),6)="MONTHS"),"N.A.",MONTH(RIGHT(A17,LEN(A17)-FIND("-",A17))))</f>
        <v>N.A.</v>
      </c>
      <c r="B3">
        <f t="shared" ref="B3:BM3" si="2">IF(OR(ISBLANK(B17),ISNUMBER(B17),RIGHT(UPPER(TRIM(B17)),6)="MONTHS"),"N.A.",MONTH(RIGHT(B17,LEN(B17)-FIND("-",B17))))</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IF(OR(ISBLANK(BN17),ISNUMBER(BN17),RIGHT(UPPER(TRIM(BN17)),6)="MONTHS"),"N.A.",MONTH(RIGHT(BN17,LEN(BN17)-FIND("-",BN17))))</f>
        <v>12</v>
      </c>
      <c r="BO3">
        <f>IF(OR(ISBLANK(BO17),ISNUMBER(BO17),RIGHT(UPPER(TRIM(BO17)),6)="MONTHS"),"N.A.",MONTH(RIGHT(BO17,LEN(BO17)-FIND("-",BO17))))</f>
        <v>3</v>
      </c>
      <c r="BP3">
        <f>IF(OR(ISBLANK(BP17),ISNUMBER(BP17),RIGHT(UPPER(TRIM(BP17)),6)="MONTHS"),"N.A.",MONTH(RIGHT(BP17,LEN(BP17)-FIND("-",BP17))))</f>
        <v>6</v>
      </c>
      <c r="BQ3">
        <f>IF(OR(ISBLANK(BQ17),ISNUMBER(BQ17),RIGHT(UPPER(TRIM(BQ17)),6)="MONTHS"),"N.A.",MONTH(RIGHT(BQ17,LEN(BQ17)-FIND("-",BQ17))))</f>
        <v>9</v>
      </c>
      <c r="BR3">
        <f>IF(OR(ISBLANK(BR17),ISNUMBER(BR17),RIGHT(UPPER(TRIM(BR17)),6)="MONTHS"),"N.A.",MONTH(RIGHT(BR17,LEN(BR17)-FIND("-",BR17))))</f>
        <v>12</v>
      </c>
    </row>
    <row r="4" spans="1:70" x14ac:dyDescent="0.25">
      <c r="A4" t="s">
        <v>1792</v>
      </c>
    </row>
    <row r="6" spans="1:70" x14ac:dyDescent="0.25">
      <c r="A6" t="s">
        <v>1793</v>
      </c>
    </row>
    <row r="8" spans="1:70" x14ac:dyDescent="0.25">
      <c r="A8" t="s">
        <v>1849</v>
      </c>
    </row>
    <row r="10" spans="1:70" x14ac:dyDescent="0.25">
      <c r="A10" t="s">
        <v>1795</v>
      </c>
    </row>
    <row r="12" spans="1:70" x14ac:dyDescent="0.25">
      <c r="A12" t="s">
        <v>1850</v>
      </c>
    </row>
    <row r="13" spans="1:70" x14ac:dyDescent="0.25">
      <c r="A13" t="s">
        <v>1911</v>
      </c>
    </row>
    <row r="14" spans="1:70" x14ac:dyDescent="0.25">
      <c r="A14" t="s">
        <v>1904</v>
      </c>
    </row>
    <row r="16" spans="1:70" x14ac:dyDescent="0.25">
      <c r="B16" s="296" t="s">
        <v>75</v>
      </c>
    </row>
    <row r="17" spans="1:71" x14ac:dyDescent="0.25">
      <c r="B17" s="296" t="s">
        <v>1802</v>
      </c>
      <c r="C17" s="296" t="s">
        <v>1803</v>
      </c>
      <c r="D17" s="296" t="s">
        <v>1804</v>
      </c>
      <c r="E17" s="296" t="s">
        <v>1805</v>
      </c>
      <c r="F17" s="296" t="s">
        <v>1806</v>
      </c>
      <c r="G17" s="296" t="s">
        <v>1807</v>
      </c>
      <c r="H17" s="296" t="s">
        <v>1808</v>
      </c>
      <c r="I17" s="296" t="s">
        <v>1809</v>
      </c>
      <c r="J17" s="296" t="s">
        <v>1810</v>
      </c>
      <c r="K17" s="296" t="s">
        <v>1811</v>
      </c>
      <c r="L17" s="296" t="s">
        <v>1812</v>
      </c>
      <c r="M17" s="296" t="s">
        <v>1813</v>
      </c>
      <c r="N17" s="296" t="s">
        <v>1814</v>
      </c>
      <c r="O17" s="296" t="s">
        <v>1815</v>
      </c>
      <c r="P17" s="296" t="s">
        <v>294</v>
      </c>
      <c r="Q17" s="296" t="s">
        <v>295</v>
      </c>
      <c r="R17" s="296" t="s">
        <v>296</v>
      </c>
      <c r="S17" s="296" t="s">
        <v>297</v>
      </c>
      <c r="T17" s="296" t="s">
        <v>532</v>
      </c>
      <c r="U17" s="296" t="s">
        <v>533</v>
      </c>
      <c r="V17" s="296" t="s">
        <v>534</v>
      </c>
      <c r="W17" s="296" t="s">
        <v>535</v>
      </c>
      <c r="X17" s="296" t="s">
        <v>536</v>
      </c>
      <c r="Y17" s="296" t="s">
        <v>537</v>
      </c>
      <c r="Z17" s="296" t="s">
        <v>538</v>
      </c>
      <c r="AA17" s="296" t="s">
        <v>539</v>
      </c>
      <c r="AB17" s="296" t="s">
        <v>540</v>
      </c>
      <c r="AC17" s="296" t="s">
        <v>541</v>
      </c>
      <c r="AD17" s="296" t="s">
        <v>542</v>
      </c>
      <c r="AE17" s="296" t="s">
        <v>543</v>
      </c>
      <c r="AF17" s="296" t="s">
        <v>544</v>
      </c>
      <c r="AG17" s="296" t="s">
        <v>545</v>
      </c>
      <c r="AH17" s="296" t="s">
        <v>546</v>
      </c>
      <c r="AI17" s="296" t="s">
        <v>397</v>
      </c>
      <c r="AJ17" s="296" t="s">
        <v>1816</v>
      </c>
      <c r="AK17" s="296" t="s">
        <v>1817</v>
      </c>
      <c r="AL17" s="296" t="s">
        <v>1818</v>
      </c>
      <c r="AM17" s="296" t="s">
        <v>1819</v>
      </c>
      <c r="AN17" s="296" t="s">
        <v>1820</v>
      </c>
      <c r="AO17" s="296" t="s">
        <v>1821</v>
      </c>
      <c r="AP17" s="296" t="s">
        <v>1822</v>
      </c>
      <c r="AQ17" s="296" t="s">
        <v>1823</v>
      </c>
      <c r="AR17" s="296" t="s">
        <v>1824</v>
      </c>
      <c r="AS17" s="296" t="s">
        <v>1825</v>
      </c>
      <c r="AT17" s="296" t="s">
        <v>1826</v>
      </c>
      <c r="AU17" s="296" t="s">
        <v>1827</v>
      </c>
      <c r="AV17" s="296" t="s">
        <v>1828</v>
      </c>
      <c r="AW17" s="296" t="s">
        <v>1829</v>
      </c>
      <c r="AX17" s="296" t="s">
        <v>1830</v>
      </c>
      <c r="AY17" s="296" t="s">
        <v>1831</v>
      </c>
      <c r="AZ17" s="296" t="s">
        <v>1832</v>
      </c>
      <c r="BA17" s="296" t="s">
        <v>1833</v>
      </c>
      <c r="BB17" s="296" t="s">
        <v>1834</v>
      </c>
      <c r="BC17" s="296" t="s">
        <v>1835</v>
      </c>
      <c r="BD17" s="296" t="s">
        <v>1836</v>
      </c>
      <c r="BE17" s="296" t="s">
        <v>1837</v>
      </c>
      <c r="BF17" s="296" t="s">
        <v>1838</v>
      </c>
      <c r="BG17" s="296" t="s">
        <v>1839</v>
      </c>
      <c r="BH17" s="296" t="s">
        <v>1840</v>
      </c>
      <c r="BI17" s="296" t="s">
        <v>1841</v>
      </c>
      <c r="BJ17" s="296" t="s">
        <v>1842</v>
      </c>
      <c r="BK17" s="296" t="s">
        <v>1843</v>
      </c>
      <c r="BL17" s="296" t="s">
        <v>1844</v>
      </c>
      <c r="BM17" s="296" t="s">
        <v>1845</v>
      </c>
      <c r="BN17" s="296" t="s">
        <v>1846</v>
      </c>
      <c r="BO17" s="296" t="s">
        <v>1847</v>
      </c>
      <c r="BP17" s="296" t="s">
        <v>1848</v>
      </c>
      <c r="BQ17" s="296" t="s">
        <v>2006</v>
      </c>
      <c r="BR17" s="296" t="s">
        <v>2007</v>
      </c>
      <c r="BS17" s="296" t="s">
        <v>2008</v>
      </c>
    </row>
    <row r="18" spans="1:71"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c r="R18" s="296" t="s">
        <v>1798</v>
      </c>
      <c r="S18" s="296" t="s">
        <v>1798</v>
      </c>
      <c r="T18" s="296" t="s">
        <v>1798</v>
      </c>
      <c r="U18" s="296" t="s">
        <v>1798</v>
      </c>
      <c r="V18" s="296" t="s">
        <v>1798</v>
      </c>
      <c r="W18" s="296" t="s">
        <v>1798</v>
      </c>
      <c r="X18" s="296" t="s">
        <v>1798</v>
      </c>
      <c r="Y18" s="296" t="s">
        <v>1798</v>
      </c>
      <c r="Z18" s="296" t="s">
        <v>1798</v>
      </c>
      <c r="AA18" s="296" t="s">
        <v>1798</v>
      </c>
      <c r="AB18" s="296" t="s">
        <v>1798</v>
      </c>
      <c r="AC18" s="296" t="s">
        <v>1798</v>
      </c>
      <c r="AD18" s="296" t="s">
        <v>1798</v>
      </c>
      <c r="AE18" s="296" t="s">
        <v>1798</v>
      </c>
      <c r="AF18" s="296" t="s">
        <v>1798</v>
      </c>
      <c r="AG18" s="296" t="s">
        <v>1798</v>
      </c>
      <c r="AH18" s="296" t="s">
        <v>1798</v>
      </c>
      <c r="AI18" s="296" t="s">
        <v>1798</v>
      </c>
      <c r="AJ18" s="296" t="s">
        <v>1798</v>
      </c>
      <c r="AK18" s="296" t="s">
        <v>1798</v>
      </c>
      <c r="AL18" s="296" t="s">
        <v>1798</v>
      </c>
      <c r="AM18" s="296" t="s">
        <v>1798</v>
      </c>
      <c r="AN18" s="296" t="s">
        <v>1798</v>
      </c>
      <c r="AO18" s="296" t="s">
        <v>1798</v>
      </c>
      <c r="AP18" s="296" t="s">
        <v>1798</v>
      </c>
      <c r="AQ18" s="296" t="s">
        <v>1798</v>
      </c>
      <c r="AR18" s="296" t="s">
        <v>1798</v>
      </c>
      <c r="AS18" s="296" t="s">
        <v>1798</v>
      </c>
      <c r="AT18" s="296" t="s">
        <v>1798</v>
      </c>
      <c r="AU18" s="296" t="s">
        <v>1798</v>
      </c>
      <c r="AV18" s="296" t="s">
        <v>1798</v>
      </c>
      <c r="AW18" s="296" t="s">
        <v>1798</v>
      </c>
      <c r="AX18" s="296" t="s">
        <v>1798</v>
      </c>
      <c r="AY18" s="296" t="s">
        <v>1798</v>
      </c>
      <c r="AZ18" s="296" t="s">
        <v>1798</v>
      </c>
      <c r="BA18" s="296" t="s">
        <v>1798</v>
      </c>
      <c r="BB18" s="296" t="s">
        <v>1798</v>
      </c>
      <c r="BC18" s="296" t="s">
        <v>1798</v>
      </c>
      <c r="BD18" s="296" t="s">
        <v>1798</v>
      </c>
      <c r="BE18" s="296" t="s">
        <v>1798</v>
      </c>
      <c r="BF18" s="296" t="s">
        <v>1798</v>
      </c>
      <c r="BG18" s="296" t="s">
        <v>1798</v>
      </c>
      <c r="BH18" s="296" t="s">
        <v>1798</v>
      </c>
      <c r="BI18" s="296" t="s">
        <v>1798</v>
      </c>
      <c r="BJ18" s="296" t="s">
        <v>1798</v>
      </c>
      <c r="BK18" s="296" t="s">
        <v>1798</v>
      </c>
      <c r="BL18" s="296" t="s">
        <v>1798</v>
      </c>
      <c r="BM18" s="296" t="s">
        <v>1798</v>
      </c>
      <c r="BN18" s="296" t="s">
        <v>1798</v>
      </c>
      <c r="BO18" s="296" t="s">
        <v>1798</v>
      </c>
      <c r="BP18" s="296" t="s">
        <v>1798</v>
      </c>
      <c r="BQ18" s="296" t="s">
        <v>1798</v>
      </c>
      <c r="BR18" s="296" t="s">
        <v>1798</v>
      </c>
      <c r="BS18" s="296" t="s">
        <v>1798</v>
      </c>
    </row>
    <row r="19" spans="1:71" x14ac:dyDescent="0.25">
      <c r="A19" t="s">
        <v>484</v>
      </c>
    </row>
    <row r="20" spans="1:71" x14ac:dyDescent="0.25">
      <c r="A20" t="s">
        <v>485</v>
      </c>
      <c r="B20" s="296">
        <v>3065</v>
      </c>
      <c r="C20" s="296">
        <v>3224</v>
      </c>
      <c r="D20" s="296">
        <v>3358</v>
      </c>
      <c r="E20" s="296">
        <v>3516</v>
      </c>
      <c r="F20" s="296">
        <v>3714</v>
      </c>
      <c r="G20" s="296">
        <v>3844</v>
      </c>
      <c r="H20" s="296">
        <v>3953</v>
      </c>
      <c r="I20" s="296">
        <v>4079</v>
      </c>
      <c r="J20" s="296">
        <v>4053</v>
      </c>
      <c r="K20" s="296">
        <v>3972</v>
      </c>
      <c r="L20" s="296">
        <v>3905</v>
      </c>
      <c r="M20" s="296">
        <v>3856</v>
      </c>
      <c r="N20" s="296">
        <v>3790</v>
      </c>
      <c r="O20" s="296">
        <v>3893</v>
      </c>
      <c r="P20" s="296">
        <v>3909</v>
      </c>
      <c r="Q20" s="296">
        <v>3969</v>
      </c>
      <c r="R20" s="296">
        <v>4095</v>
      </c>
      <c r="S20" s="296">
        <v>4107</v>
      </c>
      <c r="T20" s="296">
        <v>4188</v>
      </c>
      <c r="U20" s="296">
        <v>4282</v>
      </c>
      <c r="V20" s="296">
        <v>4222</v>
      </c>
      <c r="W20" s="296">
        <v>4277</v>
      </c>
      <c r="X20" s="296">
        <v>4324</v>
      </c>
      <c r="Y20" s="296">
        <v>4255</v>
      </c>
      <c r="Z20" s="296">
        <v>4457</v>
      </c>
      <c r="AA20" s="296">
        <v>4390</v>
      </c>
      <c r="AB20" s="296">
        <v>4354</v>
      </c>
      <c r="AC20" s="296">
        <v>4476</v>
      </c>
      <c r="AD20" s="296">
        <v>4331</v>
      </c>
      <c r="AE20" s="296">
        <v>4319</v>
      </c>
      <c r="AF20" s="296">
        <v>4403</v>
      </c>
      <c r="AG20" s="296">
        <v>4343</v>
      </c>
      <c r="AH20" s="296">
        <v>4427</v>
      </c>
      <c r="AI20" s="296">
        <v>4489</v>
      </c>
      <c r="AJ20" s="296">
        <v>4498</v>
      </c>
      <c r="AK20" s="296">
        <v>4585</v>
      </c>
      <c r="AL20" s="296">
        <v>4582</v>
      </c>
      <c r="AM20" s="296">
        <v>4641</v>
      </c>
      <c r="AN20" s="296">
        <v>4703</v>
      </c>
      <c r="AO20" s="296">
        <v>4663</v>
      </c>
      <c r="AP20" s="296">
        <v>4696</v>
      </c>
      <c r="AQ20" s="296">
        <v>4682</v>
      </c>
      <c r="AR20" s="296">
        <v>4713</v>
      </c>
      <c r="AS20" s="296">
        <v>4726</v>
      </c>
      <c r="AT20" s="296">
        <v>4711</v>
      </c>
      <c r="AU20" s="296">
        <v>4703</v>
      </c>
      <c r="AV20" s="296">
        <v>4780</v>
      </c>
      <c r="AW20" s="296">
        <v>4734</v>
      </c>
      <c r="AX20" s="296">
        <v>4611</v>
      </c>
      <c r="AY20" s="296">
        <v>4520</v>
      </c>
      <c r="AZ20" s="296">
        <v>4350</v>
      </c>
      <c r="BA20" s="296">
        <v>4204</v>
      </c>
      <c r="BB20" s="296">
        <v>3982</v>
      </c>
      <c r="BC20" s="296">
        <v>3738</v>
      </c>
      <c r="BD20" s="296">
        <v>3118</v>
      </c>
      <c r="BE20" s="296">
        <v>2548</v>
      </c>
      <c r="BF20" s="296">
        <v>2380</v>
      </c>
      <c r="BG20" s="296">
        <v>2308</v>
      </c>
      <c r="BH20" s="296">
        <v>2148</v>
      </c>
      <c r="BI20" s="296">
        <v>2126</v>
      </c>
      <c r="BJ20" s="296">
        <v>2088</v>
      </c>
      <c r="BK20" s="296">
        <v>2189</v>
      </c>
      <c r="BL20" s="296">
        <v>2194</v>
      </c>
      <c r="BM20" s="296">
        <v>2118</v>
      </c>
      <c r="BN20" s="296">
        <v>2120</v>
      </c>
      <c r="BO20" s="296">
        <v>1992</v>
      </c>
      <c r="BP20" s="296">
        <v>1956</v>
      </c>
      <c r="BQ20" s="296">
        <v>1987</v>
      </c>
      <c r="BR20" s="296">
        <v>2015</v>
      </c>
      <c r="BS20" s="296">
        <v>2006</v>
      </c>
    </row>
    <row r="21" spans="1:71" x14ac:dyDescent="0.25">
      <c r="A21" t="s">
        <v>486</v>
      </c>
      <c r="B21" s="296">
        <v>143</v>
      </c>
      <c r="C21" s="296">
        <v>152</v>
      </c>
      <c r="D21" s="296">
        <v>161</v>
      </c>
      <c r="E21" s="296">
        <v>164</v>
      </c>
      <c r="F21" s="296">
        <v>182</v>
      </c>
      <c r="G21" s="296">
        <v>178</v>
      </c>
      <c r="H21" s="296">
        <v>171</v>
      </c>
      <c r="I21" s="296">
        <v>179</v>
      </c>
      <c r="J21" s="296">
        <v>164</v>
      </c>
      <c r="K21" s="296">
        <v>151</v>
      </c>
      <c r="L21" s="296">
        <v>149</v>
      </c>
      <c r="M21" s="296">
        <v>149</v>
      </c>
      <c r="N21" s="296">
        <v>146</v>
      </c>
      <c r="O21" s="296">
        <v>175</v>
      </c>
      <c r="P21" s="296">
        <v>193</v>
      </c>
      <c r="Q21" s="296">
        <v>208</v>
      </c>
      <c r="R21" s="296">
        <v>204</v>
      </c>
      <c r="S21" s="296">
        <v>203</v>
      </c>
      <c r="T21" s="296">
        <v>186</v>
      </c>
      <c r="U21" s="296">
        <v>201</v>
      </c>
      <c r="V21" s="296">
        <v>211</v>
      </c>
      <c r="W21" s="296">
        <v>219</v>
      </c>
      <c r="X21" s="296">
        <v>235</v>
      </c>
      <c r="Y21" s="296">
        <v>217</v>
      </c>
      <c r="Z21" s="296">
        <v>327</v>
      </c>
      <c r="AA21" s="296">
        <v>329</v>
      </c>
      <c r="AB21" s="296">
        <v>334</v>
      </c>
      <c r="AC21" s="296">
        <v>363</v>
      </c>
      <c r="AD21" s="296">
        <v>267</v>
      </c>
      <c r="AE21" s="296">
        <v>253</v>
      </c>
      <c r="AF21" s="296">
        <v>269</v>
      </c>
      <c r="AG21" s="296">
        <v>256</v>
      </c>
      <c r="AH21" s="296">
        <v>267</v>
      </c>
      <c r="AI21" s="296">
        <v>275</v>
      </c>
      <c r="AJ21" s="296">
        <v>256</v>
      </c>
      <c r="AK21" s="296">
        <v>259</v>
      </c>
      <c r="AL21" s="296">
        <v>251</v>
      </c>
      <c r="AM21" s="296">
        <v>247</v>
      </c>
      <c r="AN21" s="296">
        <v>252</v>
      </c>
      <c r="AO21" s="296">
        <v>246</v>
      </c>
      <c r="AP21" s="296">
        <v>227</v>
      </c>
      <c r="AQ21" s="296">
        <v>226</v>
      </c>
      <c r="AR21" s="296">
        <v>218</v>
      </c>
      <c r="AS21" s="296">
        <v>213</v>
      </c>
      <c r="AT21" s="296">
        <v>213</v>
      </c>
      <c r="AU21" s="296">
        <v>219</v>
      </c>
      <c r="AV21" s="296">
        <v>206</v>
      </c>
      <c r="AW21" s="296">
        <v>216</v>
      </c>
      <c r="AX21" s="296">
        <v>216</v>
      </c>
      <c r="AY21" s="296">
        <v>201</v>
      </c>
      <c r="AZ21" s="296">
        <v>196</v>
      </c>
      <c r="BA21" s="296">
        <v>183</v>
      </c>
      <c r="BB21" s="296">
        <v>175</v>
      </c>
      <c r="BC21" s="296">
        <v>172</v>
      </c>
      <c r="BD21" s="296">
        <v>145</v>
      </c>
      <c r="BE21" s="296">
        <v>84</v>
      </c>
      <c r="BF21" s="296">
        <v>61</v>
      </c>
      <c r="BG21" s="296">
        <v>48</v>
      </c>
      <c r="BH21" s="296">
        <v>42</v>
      </c>
      <c r="BI21" s="296">
        <v>38</v>
      </c>
      <c r="BJ21" s="296">
        <v>37</v>
      </c>
      <c r="BK21" s="296">
        <v>40</v>
      </c>
      <c r="BL21" s="296">
        <v>49</v>
      </c>
      <c r="BM21" s="296">
        <v>63</v>
      </c>
      <c r="BN21" s="296">
        <v>78</v>
      </c>
      <c r="BO21" s="296">
        <v>70</v>
      </c>
      <c r="BP21" s="296">
        <v>62</v>
      </c>
      <c r="BQ21" s="296">
        <v>50</v>
      </c>
      <c r="BR21" s="296">
        <v>34</v>
      </c>
      <c r="BS21" s="296">
        <v>29</v>
      </c>
    </row>
    <row r="22" spans="1:71" x14ac:dyDescent="0.25">
      <c r="A22" t="s">
        <v>487</v>
      </c>
      <c r="B22" s="296" t="s">
        <v>18</v>
      </c>
      <c r="C22" s="296" t="s">
        <v>18</v>
      </c>
      <c r="D22" s="296" t="s">
        <v>18</v>
      </c>
      <c r="E22" s="296" t="s">
        <v>18</v>
      </c>
      <c r="F22" s="296" t="s">
        <v>18</v>
      </c>
      <c r="G22" s="296" t="s">
        <v>18</v>
      </c>
      <c r="H22" s="296" t="s">
        <v>18</v>
      </c>
      <c r="I22" s="296" t="s">
        <v>18</v>
      </c>
      <c r="J22" s="296" t="s">
        <v>18</v>
      </c>
      <c r="K22" s="296" t="s">
        <v>18</v>
      </c>
      <c r="L22" s="296" t="s">
        <v>18</v>
      </c>
      <c r="M22" s="296" t="s">
        <v>18</v>
      </c>
      <c r="N22" s="296" t="s">
        <v>18</v>
      </c>
      <c r="O22" s="296" t="s">
        <v>18</v>
      </c>
      <c r="P22" s="296" t="s">
        <v>18</v>
      </c>
      <c r="Q22" s="296" t="s">
        <v>18</v>
      </c>
      <c r="R22" s="296" t="s">
        <v>18</v>
      </c>
      <c r="S22" s="296">
        <v>1</v>
      </c>
      <c r="T22" s="296">
        <v>1</v>
      </c>
      <c r="U22" s="296">
        <v>1</v>
      </c>
      <c r="V22" s="296">
        <v>1</v>
      </c>
      <c r="W22" s="296" t="s">
        <v>18</v>
      </c>
      <c r="X22" s="296">
        <v>1</v>
      </c>
      <c r="Y22" s="296">
        <v>1</v>
      </c>
      <c r="Z22" s="296">
        <v>1</v>
      </c>
      <c r="AA22" s="296">
        <v>1</v>
      </c>
      <c r="AB22" s="296" t="s">
        <v>18</v>
      </c>
      <c r="AC22" s="296" t="s">
        <v>18</v>
      </c>
      <c r="AD22" s="296" t="s">
        <v>18</v>
      </c>
      <c r="AE22" s="296" t="s">
        <v>18</v>
      </c>
      <c r="AF22" s="296" t="s">
        <v>18</v>
      </c>
      <c r="AG22" s="296" t="s">
        <v>18</v>
      </c>
      <c r="AH22" s="296" t="s">
        <v>18</v>
      </c>
      <c r="AI22" s="296" t="s">
        <v>18</v>
      </c>
      <c r="AJ22" s="296" t="s">
        <v>18</v>
      </c>
      <c r="AK22" s="296" t="s">
        <v>18</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row>
    <row r="23" spans="1:71" x14ac:dyDescent="0.25">
      <c r="A23" t="s">
        <v>19</v>
      </c>
      <c r="B23" s="296">
        <v>2</v>
      </c>
      <c r="C23" s="296">
        <v>2</v>
      </c>
      <c r="D23" s="296">
        <v>1</v>
      </c>
      <c r="E23" s="296">
        <v>1</v>
      </c>
      <c r="F23" s="296">
        <v>2</v>
      </c>
      <c r="G23" s="296">
        <v>2</v>
      </c>
      <c r="H23" s="296">
        <v>2</v>
      </c>
      <c r="I23" s="296">
        <v>2</v>
      </c>
      <c r="J23" s="296">
        <v>1</v>
      </c>
      <c r="K23" s="296">
        <v>1</v>
      </c>
      <c r="L23" s="296">
        <v>3</v>
      </c>
      <c r="M23" s="296">
        <v>2</v>
      </c>
      <c r="N23" s="296">
        <v>4</v>
      </c>
      <c r="O23" s="296">
        <v>4</v>
      </c>
      <c r="P23" s="296">
        <v>3</v>
      </c>
      <c r="Q23" s="296">
        <v>4</v>
      </c>
      <c r="R23" s="296">
        <v>3</v>
      </c>
      <c r="S23" s="296">
        <v>3</v>
      </c>
      <c r="T23" s="296">
        <v>2</v>
      </c>
      <c r="U23" s="296">
        <v>1</v>
      </c>
      <c r="V23" s="296" t="s">
        <v>18</v>
      </c>
      <c r="W23" s="296" t="s">
        <v>18</v>
      </c>
      <c r="X23" s="296">
        <v>1</v>
      </c>
      <c r="Y23" s="296">
        <v>2</v>
      </c>
      <c r="Z23" s="296">
        <v>2</v>
      </c>
      <c r="AA23" s="296">
        <v>2</v>
      </c>
      <c r="AB23" s="296">
        <v>4</v>
      </c>
      <c r="AC23" s="296">
        <v>4</v>
      </c>
      <c r="AD23" s="296">
        <v>4</v>
      </c>
      <c r="AE23" s="296">
        <v>4</v>
      </c>
      <c r="AF23" s="296">
        <v>2</v>
      </c>
      <c r="AG23" s="296">
        <v>1</v>
      </c>
      <c r="AH23" s="296">
        <v>1</v>
      </c>
      <c r="AI23" s="296">
        <v>1</v>
      </c>
      <c r="AJ23" s="296">
        <v>1</v>
      </c>
      <c r="AK23" s="296">
        <v>2</v>
      </c>
      <c r="AL23" s="296">
        <v>2</v>
      </c>
      <c r="AM23" s="296">
        <v>4</v>
      </c>
      <c r="AN23" s="296">
        <v>5</v>
      </c>
      <c r="AO23" s="296">
        <v>4</v>
      </c>
      <c r="AP23" s="296">
        <v>4</v>
      </c>
      <c r="AQ23" s="296">
        <v>4</v>
      </c>
      <c r="AR23" s="296">
        <v>3</v>
      </c>
      <c r="AS23" s="296">
        <v>4</v>
      </c>
      <c r="AT23" s="296">
        <v>4</v>
      </c>
      <c r="AU23" s="296">
        <v>2</v>
      </c>
      <c r="AV23" s="296">
        <v>4</v>
      </c>
      <c r="AW23" s="296">
        <v>4</v>
      </c>
      <c r="AX23" s="296">
        <v>6</v>
      </c>
      <c r="AY23" s="296">
        <v>6</v>
      </c>
      <c r="AZ23" s="296">
        <v>5</v>
      </c>
      <c r="BA23" s="296">
        <v>4</v>
      </c>
      <c r="BB23" s="296">
        <v>3</v>
      </c>
      <c r="BC23" s="296">
        <v>3</v>
      </c>
      <c r="BD23" s="296">
        <v>1</v>
      </c>
      <c r="BE23" s="296">
        <v>3</v>
      </c>
      <c r="BF23" s="296">
        <v>3</v>
      </c>
      <c r="BG23" s="296">
        <v>3</v>
      </c>
      <c r="BH23" s="296">
        <v>4</v>
      </c>
      <c r="BI23" s="296">
        <v>2</v>
      </c>
      <c r="BJ23" s="296">
        <v>1</v>
      </c>
      <c r="BK23" s="296">
        <v>1</v>
      </c>
      <c r="BL23" s="296">
        <v>1</v>
      </c>
      <c r="BM23" s="296">
        <v>1</v>
      </c>
      <c r="BN23" s="296">
        <v>1</v>
      </c>
      <c r="BO23" s="296">
        <v>2</v>
      </c>
      <c r="BP23" s="296">
        <v>1</v>
      </c>
      <c r="BQ23" s="296">
        <v>1</v>
      </c>
      <c r="BR23" s="296">
        <v>1</v>
      </c>
      <c r="BS23" s="296" t="s">
        <v>18</v>
      </c>
    </row>
    <row r="24" spans="1:71" x14ac:dyDescent="0.25">
      <c r="A24" t="s">
        <v>20</v>
      </c>
      <c r="B24" s="296">
        <v>20</v>
      </c>
      <c r="C24" s="296">
        <v>20</v>
      </c>
      <c r="D24" s="296">
        <v>29</v>
      </c>
      <c r="E24" s="296">
        <v>29</v>
      </c>
      <c r="F24" s="296">
        <v>27</v>
      </c>
      <c r="G24" s="296">
        <v>31</v>
      </c>
      <c r="H24" s="296">
        <v>29</v>
      </c>
      <c r="I24" s="296">
        <v>29</v>
      </c>
      <c r="J24" s="296">
        <v>29</v>
      </c>
      <c r="K24" s="296">
        <v>25</v>
      </c>
      <c r="L24" s="296">
        <v>23</v>
      </c>
      <c r="M24" s="296">
        <v>26</v>
      </c>
      <c r="N24" s="296">
        <v>24</v>
      </c>
      <c r="O24" s="296">
        <v>24</v>
      </c>
      <c r="P24" s="296">
        <v>27</v>
      </c>
      <c r="Q24" s="296">
        <v>26</v>
      </c>
      <c r="R24" s="296">
        <v>30</v>
      </c>
      <c r="S24" s="296">
        <v>31</v>
      </c>
      <c r="T24" s="296">
        <v>29</v>
      </c>
      <c r="U24" s="296">
        <v>35</v>
      </c>
      <c r="V24" s="296">
        <v>31</v>
      </c>
      <c r="W24" s="296">
        <v>37</v>
      </c>
      <c r="X24" s="296">
        <v>50</v>
      </c>
      <c r="Y24" s="296">
        <v>42</v>
      </c>
      <c r="Z24" s="296">
        <v>43</v>
      </c>
      <c r="AA24" s="296">
        <v>35</v>
      </c>
      <c r="AB24" s="296">
        <v>25</v>
      </c>
      <c r="AC24" s="296">
        <v>29</v>
      </c>
      <c r="AD24" s="296">
        <v>32</v>
      </c>
      <c r="AE24" s="296">
        <v>38</v>
      </c>
      <c r="AF24" s="296">
        <v>39</v>
      </c>
      <c r="AG24" s="296">
        <v>38</v>
      </c>
      <c r="AH24" s="296">
        <v>40</v>
      </c>
      <c r="AI24" s="296">
        <v>38</v>
      </c>
      <c r="AJ24" s="296">
        <v>36</v>
      </c>
      <c r="AK24" s="296">
        <v>39</v>
      </c>
      <c r="AL24" s="296">
        <v>39</v>
      </c>
      <c r="AM24" s="296">
        <v>40</v>
      </c>
      <c r="AN24" s="296">
        <v>56</v>
      </c>
      <c r="AO24" s="296">
        <v>63</v>
      </c>
      <c r="AP24" s="296">
        <v>64</v>
      </c>
      <c r="AQ24" s="296">
        <v>64</v>
      </c>
      <c r="AR24" s="296">
        <v>53</v>
      </c>
      <c r="AS24" s="296">
        <v>51</v>
      </c>
      <c r="AT24" s="296">
        <v>54</v>
      </c>
      <c r="AU24" s="296">
        <v>50</v>
      </c>
      <c r="AV24" s="296">
        <v>52</v>
      </c>
      <c r="AW24" s="296">
        <v>43</v>
      </c>
      <c r="AX24" s="296">
        <v>42</v>
      </c>
      <c r="AY24" s="296">
        <v>44</v>
      </c>
      <c r="AZ24" s="296">
        <v>39</v>
      </c>
      <c r="BA24" s="296">
        <v>39</v>
      </c>
      <c r="BB24" s="296">
        <v>36</v>
      </c>
      <c r="BC24" s="296">
        <v>36</v>
      </c>
      <c r="BD24" s="296">
        <v>27</v>
      </c>
      <c r="BE24" s="296">
        <v>26</v>
      </c>
      <c r="BF24" s="296">
        <v>23</v>
      </c>
      <c r="BG24" s="296">
        <v>22</v>
      </c>
      <c r="BH24" s="296">
        <v>24</v>
      </c>
      <c r="BI24" s="296">
        <v>20</v>
      </c>
      <c r="BJ24" s="296">
        <v>17</v>
      </c>
      <c r="BK24" s="296">
        <v>20</v>
      </c>
      <c r="BL24" s="296">
        <v>19</v>
      </c>
      <c r="BM24" s="296">
        <v>18</v>
      </c>
      <c r="BN24" s="296">
        <v>20</v>
      </c>
      <c r="BO24" s="296">
        <v>17</v>
      </c>
      <c r="BP24" s="296">
        <v>11</v>
      </c>
      <c r="BQ24" s="296">
        <v>12</v>
      </c>
      <c r="BR24" s="296">
        <v>9</v>
      </c>
      <c r="BS24" s="296">
        <v>6</v>
      </c>
    </row>
    <row r="25" spans="1:71" x14ac:dyDescent="0.25">
      <c r="A25" t="s">
        <v>21</v>
      </c>
      <c r="B25" s="296">
        <v>4</v>
      </c>
      <c r="C25" s="296">
        <v>3</v>
      </c>
      <c r="D25" s="296">
        <v>2</v>
      </c>
      <c r="E25" s="296">
        <v>2</v>
      </c>
      <c r="F25" s="296">
        <v>4</v>
      </c>
      <c r="G25" s="296">
        <v>7</v>
      </c>
      <c r="H25" s="296">
        <v>6</v>
      </c>
      <c r="I25" s="296">
        <v>7</v>
      </c>
      <c r="J25" s="296">
        <v>6</v>
      </c>
      <c r="K25" s="296">
        <v>4</v>
      </c>
      <c r="L25" s="296">
        <v>4</v>
      </c>
      <c r="M25" s="296">
        <v>3</v>
      </c>
      <c r="N25" s="296">
        <v>5</v>
      </c>
      <c r="O25" s="296">
        <v>5</v>
      </c>
      <c r="P25" s="296">
        <v>7</v>
      </c>
      <c r="Q25" s="296">
        <v>10</v>
      </c>
      <c r="R25" s="296">
        <v>7</v>
      </c>
      <c r="S25" s="296">
        <v>8</v>
      </c>
      <c r="T25" s="296">
        <v>6</v>
      </c>
      <c r="U25" s="296">
        <v>6</v>
      </c>
      <c r="V25" s="296">
        <v>6</v>
      </c>
      <c r="W25" s="296">
        <v>5</v>
      </c>
      <c r="X25" s="296">
        <v>7</v>
      </c>
      <c r="Y25" s="296">
        <v>8</v>
      </c>
      <c r="Z25" s="296">
        <v>11</v>
      </c>
      <c r="AA25" s="296">
        <v>14</v>
      </c>
      <c r="AB25" s="296">
        <v>12</v>
      </c>
      <c r="AC25" s="296">
        <v>13</v>
      </c>
      <c r="AD25" s="296">
        <v>11</v>
      </c>
      <c r="AE25" s="296">
        <v>8</v>
      </c>
      <c r="AF25" s="296">
        <v>10</v>
      </c>
      <c r="AG25" s="296">
        <v>7</v>
      </c>
      <c r="AH25" s="296">
        <v>11</v>
      </c>
      <c r="AI25" s="296">
        <v>13</v>
      </c>
      <c r="AJ25" s="296">
        <v>10</v>
      </c>
      <c r="AK25" s="296">
        <v>11</v>
      </c>
      <c r="AL25" s="296">
        <v>7</v>
      </c>
      <c r="AM25" s="296">
        <v>7</v>
      </c>
      <c r="AN25" s="296">
        <v>6</v>
      </c>
      <c r="AO25" s="296">
        <v>4</v>
      </c>
      <c r="AP25" s="296">
        <v>5</v>
      </c>
      <c r="AQ25" s="296">
        <v>3</v>
      </c>
      <c r="AR25" s="296">
        <v>6</v>
      </c>
      <c r="AS25" s="296">
        <v>6</v>
      </c>
      <c r="AT25" s="296">
        <v>5</v>
      </c>
      <c r="AU25" s="296">
        <v>7</v>
      </c>
      <c r="AV25" s="296">
        <v>8</v>
      </c>
      <c r="AW25" s="296">
        <v>8</v>
      </c>
      <c r="AX25" s="296">
        <v>9</v>
      </c>
      <c r="AY25" s="296">
        <v>7</v>
      </c>
      <c r="AZ25" s="296">
        <v>4</v>
      </c>
      <c r="BA25" s="296">
        <v>4</v>
      </c>
      <c r="BB25" s="296">
        <v>3</v>
      </c>
      <c r="BC25" s="296">
        <v>2</v>
      </c>
      <c r="BD25" s="296">
        <v>2</v>
      </c>
      <c r="BE25" s="296">
        <v>2</v>
      </c>
      <c r="BF25" s="296">
        <v>3</v>
      </c>
      <c r="BG25" s="296">
        <v>5</v>
      </c>
      <c r="BH25" s="296">
        <v>7</v>
      </c>
      <c r="BI25" s="296">
        <v>6</v>
      </c>
      <c r="BJ25" s="296">
        <v>7</v>
      </c>
      <c r="BK25" s="296">
        <v>6</v>
      </c>
      <c r="BL25" s="296">
        <v>3</v>
      </c>
      <c r="BM25" s="296">
        <v>5</v>
      </c>
      <c r="BN25" s="296">
        <v>3</v>
      </c>
      <c r="BO25" s="296">
        <v>2</v>
      </c>
      <c r="BP25" s="296">
        <v>4</v>
      </c>
      <c r="BQ25" s="296">
        <v>4</v>
      </c>
      <c r="BR25" s="296">
        <v>5</v>
      </c>
      <c r="BS25" s="296">
        <v>9</v>
      </c>
    </row>
    <row r="26" spans="1:71" x14ac:dyDescent="0.25">
      <c r="A26" t="s">
        <v>22</v>
      </c>
      <c r="B26" s="296">
        <v>1</v>
      </c>
      <c r="C26" s="296">
        <v>1</v>
      </c>
      <c r="D26" s="296">
        <v>1</v>
      </c>
      <c r="E26" s="296">
        <v>1</v>
      </c>
      <c r="F26" s="296" t="s">
        <v>18</v>
      </c>
      <c r="G26" s="296" t="s">
        <v>18</v>
      </c>
      <c r="H26" s="296" t="s">
        <v>18</v>
      </c>
      <c r="I26" s="296" t="s">
        <v>18</v>
      </c>
      <c r="J26" s="296" t="s">
        <v>18</v>
      </c>
      <c r="K26" s="296" t="s">
        <v>18</v>
      </c>
      <c r="L26" s="296">
        <v>2</v>
      </c>
      <c r="M26" s="296">
        <v>2</v>
      </c>
      <c r="N26" s="296">
        <v>2</v>
      </c>
      <c r="O26" s="296">
        <v>2</v>
      </c>
      <c r="P26" s="296">
        <v>1</v>
      </c>
      <c r="Q26" s="296">
        <v>2</v>
      </c>
      <c r="R26" s="296">
        <v>3</v>
      </c>
      <c r="S26" s="296">
        <v>4</v>
      </c>
      <c r="T26" s="296">
        <v>4</v>
      </c>
      <c r="U26" s="296">
        <v>3</v>
      </c>
      <c r="V26" s="296">
        <v>2</v>
      </c>
      <c r="W26" s="296">
        <v>1</v>
      </c>
      <c r="X26" s="296" t="s">
        <v>18</v>
      </c>
      <c r="Y26" s="296" t="s">
        <v>18</v>
      </c>
      <c r="Z26" s="296" t="s">
        <v>18</v>
      </c>
      <c r="AA26" s="296">
        <v>1</v>
      </c>
      <c r="AB26" s="296">
        <v>1</v>
      </c>
      <c r="AC26" s="296">
        <v>1</v>
      </c>
      <c r="AD26" s="296">
        <v>1</v>
      </c>
      <c r="AE26" s="296" t="s">
        <v>18</v>
      </c>
      <c r="AF26" s="296" t="s">
        <v>18</v>
      </c>
      <c r="AG26" s="296" t="s">
        <v>18</v>
      </c>
      <c r="AH26" s="296" t="s">
        <v>18</v>
      </c>
      <c r="AI26" s="296">
        <v>1</v>
      </c>
      <c r="AJ26" s="296">
        <v>1</v>
      </c>
      <c r="AK26" s="296">
        <v>1</v>
      </c>
      <c r="AL26" s="296">
        <v>2</v>
      </c>
      <c r="AM26" s="296">
        <v>3</v>
      </c>
      <c r="AN26" s="296">
        <v>3</v>
      </c>
      <c r="AO26" s="296">
        <v>5</v>
      </c>
      <c r="AP26" s="296">
        <v>5</v>
      </c>
      <c r="AQ26" s="296">
        <v>3</v>
      </c>
      <c r="AR26" s="296">
        <v>4</v>
      </c>
      <c r="AS26" s="296">
        <v>2</v>
      </c>
      <c r="AT26" s="296">
        <v>4</v>
      </c>
      <c r="AU26" s="296">
        <v>4</v>
      </c>
      <c r="AV26" s="296">
        <v>3</v>
      </c>
      <c r="AW26" s="296">
        <v>3</v>
      </c>
      <c r="AX26" s="296" t="s">
        <v>18</v>
      </c>
      <c r="AY26" s="296" t="s">
        <v>18</v>
      </c>
      <c r="AZ26" s="296">
        <v>1</v>
      </c>
      <c r="BA26" s="296">
        <v>1</v>
      </c>
      <c r="BB26" s="296">
        <v>3</v>
      </c>
      <c r="BC26" s="296">
        <v>3</v>
      </c>
      <c r="BD26" s="296">
        <v>3</v>
      </c>
      <c r="BE26" s="296">
        <v>3</v>
      </c>
      <c r="BF26" s="296">
        <v>1</v>
      </c>
      <c r="BG26" s="296">
        <v>1</v>
      </c>
      <c r="BH26" s="296" t="s">
        <v>18</v>
      </c>
      <c r="BI26" s="296" t="s">
        <v>18</v>
      </c>
      <c r="BJ26" s="296" t="s">
        <v>18</v>
      </c>
      <c r="BK26" s="296">
        <v>1</v>
      </c>
      <c r="BL26" s="296">
        <v>1</v>
      </c>
      <c r="BM26" s="296">
        <v>1</v>
      </c>
      <c r="BN26" s="296">
        <v>1</v>
      </c>
      <c r="BO26" s="296" t="s">
        <v>18</v>
      </c>
      <c r="BP26" s="296" t="s">
        <v>18</v>
      </c>
      <c r="BQ26" s="296" t="s">
        <v>18</v>
      </c>
      <c r="BR26" s="296" t="s">
        <v>18</v>
      </c>
      <c r="BS26" s="296" t="s">
        <v>18</v>
      </c>
    </row>
    <row r="27" spans="1:71" x14ac:dyDescent="0.25">
      <c r="A27" t="s">
        <v>23</v>
      </c>
      <c r="B27" s="296">
        <v>78</v>
      </c>
      <c r="C27" s="296">
        <v>72</v>
      </c>
      <c r="D27" s="296">
        <v>96</v>
      </c>
      <c r="E27" s="296">
        <v>118</v>
      </c>
      <c r="F27" s="296">
        <v>120</v>
      </c>
      <c r="G27" s="296">
        <v>135</v>
      </c>
      <c r="H27" s="296">
        <v>131</v>
      </c>
      <c r="I27" s="296">
        <v>112</v>
      </c>
      <c r="J27" s="296">
        <v>117</v>
      </c>
      <c r="K27" s="296">
        <v>108</v>
      </c>
      <c r="L27" s="296">
        <v>107</v>
      </c>
      <c r="M27" s="296">
        <v>124</v>
      </c>
      <c r="N27" s="296">
        <v>135</v>
      </c>
      <c r="O27" s="296">
        <v>140</v>
      </c>
      <c r="P27" s="296">
        <v>132</v>
      </c>
      <c r="Q27" s="296">
        <v>137</v>
      </c>
      <c r="R27" s="296">
        <v>126</v>
      </c>
      <c r="S27" s="296">
        <v>131</v>
      </c>
      <c r="T27" s="296">
        <v>137</v>
      </c>
      <c r="U27" s="296">
        <v>138</v>
      </c>
      <c r="V27" s="296">
        <v>136</v>
      </c>
      <c r="W27" s="296">
        <v>136</v>
      </c>
      <c r="X27" s="296">
        <v>133</v>
      </c>
      <c r="Y27" s="296">
        <v>129</v>
      </c>
      <c r="Z27" s="296">
        <v>123</v>
      </c>
      <c r="AA27" s="296">
        <v>114</v>
      </c>
      <c r="AB27" s="296">
        <v>101</v>
      </c>
      <c r="AC27" s="296">
        <v>104</v>
      </c>
      <c r="AD27" s="296">
        <v>112</v>
      </c>
      <c r="AE27" s="296">
        <v>118</v>
      </c>
      <c r="AF27" s="296">
        <v>128</v>
      </c>
      <c r="AG27" s="296">
        <v>118</v>
      </c>
      <c r="AH27" s="296">
        <v>108</v>
      </c>
      <c r="AI27" s="296">
        <v>109</v>
      </c>
      <c r="AJ27" s="296">
        <v>118</v>
      </c>
      <c r="AK27" s="296">
        <v>123</v>
      </c>
      <c r="AL27" s="296">
        <v>130</v>
      </c>
      <c r="AM27" s="296">
        <v>137</v>
      </c>
      <c r="AN27" s="296">
        <v>141</v>
      </c>
      <c r="AO27" s="296">
        <v>136</v>
      </c>
      <c r="AP27" s="296">
        <v>136</v>
      </c>
      <c r="AQ27" s="296">
        <v>129</v>
      </c>
      <c r="AR27" s="296">
        <v>112</v>
      </c>
      <c r="AS27" s="296">
        <v>120</v>
      </c>
      <c r="AT27" s="296">
        <v>122</v>
      </c>
      <c r="AU27" s="296">
        <v>117</v>
      </c>
      <c r="AV27" s="296">
        <v>115</v>
      </c>
      <c r="AW27" s="296">
        <v>108</v>
      </c>
      <c r="AX27" s="296">
        <v>98</v>
      </c>
      <c r="AY27" s="296">
        <v>92</v>
      </c>
      <c r="AZ27" s="296">
        <v>85</v>
      </c>
      <c r="BA27" s="296">
        <v>71</v>
      </c>
      <c r="BB27" s="296">
        <v>72</v>
      </c>
      <c r="BC27" s="296">
        <v>71</v>
      </c>
      <c r="BD27" s="296">
        <v>63</v>
      </c>
      <c r="BE27" s="296">
        <v>56</v>
      </c>
      <c r="BF27" s="296">
        <v>46</v>
      </c>
      <c r="BG27" s="296">
        <v>44</v>
      </c>
      <c r="BH27" s="296">
        <v>37</v>
      </c>
      <c r="BI27" s="296">
        <v>27</v>
      </c>
      <c r="BJ27" s="296">
        <v>33</v>
      </c>
      <c r="BK27" s="296">
        <v>33</v>
      </c>
      <c r="BL27" s="296">
        <v>34</v>
      </c>
      <c r="BM27" s="296">
        <v>33</v>
      </c>
      <c r="BN27" s="296">
        <v>27</v>
      </c>
      <c r="BO27" s="296">
        <v>23</v>
      </c>
      <c r="BP27" s="296">
        <v>24</v>
      </c>
      <c r="BQ27" s="296">
        <v>24</v>
      </c>
      <c r="BR27" s="296">
        <v>22</v>
      </c>
      <c r="BS27" s="296">
        <v>19</v>
      </c>
    </row>
    <row r="28" spans="1:71" x14ac:dyDescent="0.25">
      <c r="A28" t="s">
        <v>24</v>
      </c>
      <c r="B28" s="296">
        <v>5</v>
      </c>
      <c r="C28" s="296">
        <v>5</v>
      </c>
      <c r="D28" s="296">
        <v>6</v>
      </c>
      <c r="E28" s="296">
        <v>4</v>
      </c>
      <c r="F28" s="296">
        <v>4</v>
      </c>
      <c r="G28" s="296">
        <v>4</v>
      </c>
      <c r="H28" s="296">
        <v>2</v>
      </c>
      <c r="I28" s="296">
        <v>5</v>
      </c>
      <c r="J28" s="296">
        <v>6</v>
      </c>
      <c r="K28" s="296">
        <v>5</v>
      </c>
      <c r="L28" s="296">
        <v>5</v>
      </c>
      <c r="M28" s="296">
        <v>1</v>
      </c>
      <c r="N28" s="296">
        <v>3</v>
      </c>
      <c r="O28" s="296">
        <v>5</v>
      </c>
      <c r="P28" s="296">
        <v>8</v>
      </c>
      <c r="Q28" s="296">
        <v>10</v>
      </c>
      <c r="R28" s="296">
        <v>7</v>
      </c>
      <c r="S28" s="296">
        <v>6</v>
      </c>
      <c r="T28" s="296">
        <v>5</v>
      </c>
      <c r="U28" s="296">
        <v>5</v>
      </c>
      <c r="V28" s="296">
        <v>5</v>
      </c>
      <c r="W28" s="296">
        <v>4</v>
      </c>
      <c r="X28" s="296">
        <v>6</v>
      </c>
      <c r="Y28" s="296">
        <v>5</v>
      </c>
      <c r="Z28" s="296">
        <v>7</v>
      </c>
      <c r="AA28" s="296">
        <v>8</v>
      </c>
      <c r="AB28" s="296">
        <v>5</v>
      </c>
      <c r="AC28" s="296">
        <v>6</v>
      </c>
      <c r="AD28" s="296">
        <v>5</v>
      </c>
      <c r="AE28" s="296">
        <v>9</v>
      </c>
      <c r="AF28" s="296">
        <v>12</v>
      </c>
      <c r="AG28" s="296">
        <v>11</v>
      </c>
      <c r="AH28" s="296">
        <v>10</v>
      </c>
      <c r="AI28" s="296">
        <v>5</v>
      </c>
      <c r="AJ28" s="296">
        <v>3</v>
      </c>
      <c r="AK28" s="296">
        <v>3</v>
      </c>
      <c r="AL28" s="296">
        <v>3</v>
      </c>
      <c r="AM28" s="296">
        <v>3</v>
      </c>
      <c r="AN28" s="296">
        <v>2</v>
      </c>
      <c r="AO28" s="296">
        <v>6</v>
      </c>
      <c r="AP28" s="296">
        <v>7</v>
      </c>
      <c r="AQ28" s="296">
        <v>8</v>
      </c>
      <c r="AR28" s="296">
        <v>7</v>
      </c>
      <c r="AS28" s="296">
        <v>4</v>
      </c>
      <c r="AT28" s="296">
        <v>4</v>
      </c>
      <c r="AU28" s="296">
        <v>3</v>
      </c>
      <c r="AV28" s="296">
        <v>4</v>
      </c>
      <c r="AW28" s="296">
        <v>2</v>
      </c>
      <c r="AX28" s="296">
        <v>4</v>
      </c>
      <c r="AY28" s="296">
        <v>4</v>
      </c>
      <c r="AZ28" s="296">
        <v>7</v>
      </c>
      <c r="BA28" s="296">
        <v>9</v>
      </c>
      <c r="BB28" s="296">
        <v>6</v>
      </c>
      <c r="BC28" s="296">
        <v>6</v>
      </c>
      <c r="BD28" s="296">
        <v>5</v>
      </c>
      <c r="BE28" s="296">
        <v>9</v>
      </c>
      <c r="BF28" s="296">
        <v>9</v>
      </c>
      <c r="BG28" s="296">
        <v>10</v>
      </c>
      <c r="BH28" s="296">
        <v>8</v>
      </c>
      <c r="BI28" s="296">
        <v>2</v>
      </c>
      <c r="BJ28" s="296">
        <v>2</v>
      </c>
      <c r="BK28" s="296">
        <v>3</v>
      </c>
      <c r="BL28" s="296">
        <v>2</v>
      </c>
      <c r="BM28" s="296">
        <v>2</v>
      </c>
      <c r="BN28" s="296">
        <v>2</v>
      </c>
      <c r="BO28" s="296" t="s">
        <v>18</v>
      </c>
      <c r="BP28" s="296" t="s">
        <v>18</v>
      </c>
      <c r="BQ28" s="296">
        <v>1</v>
      </c>
      <c r="BR28" s="296">
        <v>1</v>
      </c>
      <c r="BS28" s="296">
        <v>1</v>
      </c>
    </row>
    <row r="29" spans="1:71" x14ac:dyDescent="0.25">
      <c r="A29" t="s">
        <v>25</v>
      </c>
      <c r="B29" s="296">
        <v>14</v>
      </c>
      <c r="C29" s="296">
        <v>13</v>
      </c>
      <c r="D29" s="296">
        <v>11</v>
      </c>
      <c r="E29" s="296">
        <v>9</v>
      </c>
      <c r="F29" s="296">
        <v>10</v>
      </c>
      <c r="G29" s="296">
        <v>8</v>
      </c>
      <c r="H29" s="296">
        <v>10</v>
      </c>
      <c r="I29" s="296">
        <v>15</v>
      </c>
      <c r="J29" s="296">
        <v>11</v>
      </c>
      <c r="K29" s="296">
        <v>12</v>
      </c>
      <c r="L29" s="296">
        <v>13</v>
      </c>
      <c r="M29" s="296">
        <v>11</v>
      </c>
      <c r="N29" s="296">
        <v>13</v>
      </c>
      <c r="O29" s="296">
        <v>13</v>
      </c>
      <c r="P29" s="296">
        <v>13</v>
      </c>
      <c r="Q29" s="296">
        <v>16</v>
      </c>
      <c r="R29" s="296">
        <v>14</v>
      </c>
      <c r="S29" s="296">
        <v>13</v>
      </c>
      <c r="T29" s="296">
        <v>7</v>
      </c>
      <c r="U29" s="296">
        <v>4</v>
      </c>
      <c r="V29" s="296">
        <v>5</v>
      </c>
      <c r="W29" s="296">
        <v>11</v>
      </c>
      <c r="X29" s="296">
        <v>13</v>
      </c>
      <c r="Y29" s="296">
        <v>12</v>
      </c>
      <c r="Z29" s="296">
        <v>15</v>
      </c>
      <c r="AA29" s="296">
        <v>12</v>
      </c>
      <c r="AB29" s="296">
        <v>12</v>
      </c>
      <c r="AC29" s="296">
        <v>13</v>
      </c>
      <c r="AD29" s="296">
        <v>10</v>
      </c>
      <c r="AE29" s="296">
        <v>7</v>
      </c>
      <c r="AF29" s="296">
        <v>15</v>
      </c>
      <c r="AG29" s="296">
        <v>17</v>
      </c>
      <c r="AH29" s="296">
        <v>20</v>
      </c>
      <c r="AI29" s="296">
        <v>24</v>
      </c>
      <c r="AJ29" s="296">
        <v>18</v>
      </c>
      <c r="AK29" s="296">
        <v>15</v>
      </c>
      <c r="AL29" s="296">
        <v>16</v>
      </c>
      <c r="AM29" s="296">
        <v>20</v>
      </c>
      <c r="AN29" s="296">
        <v>20</v>
      </c>
      <c r="AO29" s="296">
        <v>19</v>
      </c>
      <c r="AP29" s="296">
        <v>19</v>
      </c>
      <c r="AQ29" s="296">
        <v>15</v>
      </c>
      <c r="AR29" s="296">
        <v>27</v>
      </c>
      <c r="AS29" s="296">
        <v>31</v>
      </c>
      <c r="AT29" s="296">
        <v>34</v>
      </c>
      <c r="AU29" s="296">
        <v>34</v>
      </c>
      <c r="AV29" s="296">
        <v>26</v>
      </c>
      <c r="AW29" s="296">
        <v>26</v>
      </c>
      <c r="AX29" s="296">
        <v>25</v>
      </c>
      <c r="AY29" s="296">
        <v>27</v>
      </c>
      <c r="AZ29" s="296">
        <v>27</v>
      </c>
      <c r="BA29" s="296">
        <v>26</v>
      </c>
      <c r="BB29" s="296">
        <v>23</v>
      </c>
      <c r="BC29" s="296">
        <v>20</v>
      </c>
      <c r="BD29" s="296">
        <v>11</v>
      </c>
      <c r="BE29" s="296">
        <v>13</v>
      </c>
      <c r="BF29" s="296">
        <v>10</v>
      </c>
      <c r="BG29" s="296">
        <v>8</v>
      </c>
      <c r="BH29" s="296">
        <v>9</v>
      </c>
      <c r="BI29" s="296">
        <v>9</v>
      </c>
      <c r="BJ29" s="296">
        <v>12</v>
      </c>
      <c r="BK29" s="296">
        <v>14</v>
      </c>
      <c r="BL29" s="296">
        <v>14</v>
      </c>
      <c r="BM29" s="296">
        <v>10</v>
      </c>
      <c r="BN29" s="296">
        <v>12</v>
      </c>
      <c r="BO29" s="296">
        <v>10</v>
      </c>
      <c r="BP29" s="296">
        <v>11</v>
      </c>
      <c r="BQ29" s="296">
        <v>9</v>
      </c>
      <c r="BR29" s="296">
        <v>4</v>
      </c>
      <c r="BS29" s="296">
        <v>7</v>
      </c>
    </row>
    <row r="30" spans="1:71" x14ac:dyDescent="0.25">
      <c r="A30" t="s">
        <v>26</v>
      </c>
      <c r="B30" s="296">
        <v>83</v>
      </c>
      <c r="C30" s="296">
        <v>96</v>
      </c>
      <c r="D30" s="296">
        <v>104</v>
      </c>
      <c r="E30" s="296">
        <v>103</v>
      </c>
      <c r="F30" s="296">
        <v>104</v>
      </c>
      <c r="G30" s="296">
        <v>103</v>
      </c>
      <c r="H30" s="296">
        <v>104</v>
      </c>
      <c r="I30" s="296">
        <v>110</v>
      </c>
      <c r="J30" s="296">
        <v>123</v>
      </c>
      <c r="K30" s="296">
        <v>119</v>
      </c>
      <c r="L30" s="296">
        <v>133</v>
      </c>
      <c r="M30" s="296">
        <v>138</v>
      </c>
      <c r="N30" s="296">
        <v>138</v>
      </c>
      <c r="O30" s="296">
        <v>149</v>
      </c>
      <c r="P30" s="296">
        <v>164</v>
      </c>
      <c r="Q30" s="296">
        <v>166</v>
      </c>
      <c r="R30" s="296">
        <v>168</v>
      </c>
      <c r="S30" s="296">
        <v>171</v>
      </c>
      <c r="T30" s="296">
        <v>165</v>
      </c>
      <c r="U30" s="296">
        <v>151</v>
      </c>
      <c r="V30" s="296">
        <v>142</v>
      </c>
      <c r="W30" s="296">
        <v>135</v>
      </c>
      <c r="X30" s="296">
        <v>129</v>
      </c>
      <c r="Y30" s="296">
        <v>134</v>
      </c>
      <c r="Z30" s="296">
        <v>151</v>
      </c>
      <c r="AA30" s="296">
        <v>149</v>
      </c>
      <c r="AB30" s="296">
        <v>136</v>
      </c>
      <c r="AC30" s="296">
        <v>152</v>
      </c>
      <c r="AD30" s="296">
        <v>140</v>
      </c>
      <c r="AE30" s="296">
        <v>141</v>
      </c>
      <c r="AF30" s="296">
        <v>138</v>
      </c>
      <c r="AG30" s="296">
        <v>135</v>
      </c>
      <c r="AH30" s="296">
        <v>152</v>
      </c>
      <c r="AI30" s="296">
        <v>150</v>
      </c>
      <c r="AJ30" s="296">
        <v>163</v>
      </c>
      <c r="AK30" s="296">
        <v>156</v>
      </c>
      <c r="AL30" s="296">
        <v>156</v>
      </c>
      <c r="AM30" s="296">
        <v>161</v>
      </c>
      <c r="AN30" s="296">
        <v>171</v>
      </c>
      <c r="AO30" s="296">
        <v>179</v>
      </c>
      <c r="AP30" s="296">
        <v>166</v>
      </c>
      <c r="AQ30" s="296">
        <v>174</v>
      </c>
      <c r="AR30" s="296">
        <v>174</v>
      </c>
      <c r="AS30" s="296">
        <v>173</v>
      </c>
      <c r="AT30" s="296">
        <v>182</v>
      </c>
      <c r="AU30" s="296">
        <v>160</v>
      </c>
      <c r="AV30" s="296">
        <v>166</v>
      </c>
      <c r="AW30" s="296">
        <v>153</v>
      </c>
      <c r="AX30" s="296">
        <v>138</v>
      </c>
      <c r="AY30" s="296">
        <v>153</v>
      </c>
      <c r="AZ30" s="296">
        <v>154</v>
      </c>
      <c r="BA30" s="296">
        <v>171</v>
      </c>
      <c r="BB30" s="296">
        <v>176</v>
      </c>
      <c r="BC30" s="296">
        <v>158</v>
      </c>
      <c r="BD30" s="296">
        <v>114</v>
      </c>
      <c r="BE30" s="296">
        <v>76</v>
      </c>
      <c r="BF30" s="296">
        <v>59</v>
      </c>
      <c r="BG30" s="296">
        <v>68</v>
      </c>
      <c r="BH30" s="296">
        <v>68</v>
      </c>
      <c r="BI30" s="296">
        <v>71</v>
      </c>
      <c r="BJ30" s="296">
        <v>76</v>
      </c>
      <c r="BK30" s="296">
        <v>71</v>
      </c>
      <c r="BL30" s="296">
        <v>74</v>
      </c>
      <c r="BM30" s="296">
        <v>65</v>
      </c>
      <c r="BN30" s="296">
        <v>58</v>
      </c>
      <c r="BO30" s="296">
        <v>53</v>
      </c>
      <c r="BP30" s="296">
        <v>40</v>
      </c>
      <c r="BQ30" s="296">
        <v>40</v>
      </c>
      <c r="BR30" s="296">
        <v>41</v>
      </c>
      <c r="BS30" s="296">
        <v>37</v>
      </c>
    </row>
    <row r="31" spans="1:71" x14ac:dyDescent="0.25">
      <c r="A31" t="s">
        <v>27</v>
      </c>
      <c r="B31" s="296">
        <v>9</v>
      </c>
      <c r="C31" s="296">
        <v>9</v>
      </c>
      <c r="D31" s="296">
        <v>7</v>
      </c>
      <c r="E31" s="296">
        <v>4</v>
      </c>
      <c r="F31" s="296">
        <v>4</v>
      </c>
      <c r="G31" s="296">
        <v>2</v>
      </c>
      <c r="H31" s="296">
        <v>4</v>
      </c>
      <c r="I31" s="296">
        <v>5</v>
      </c>
      <c r="J31" s="296">
        <v>4</v>
      </c>
      <c r="K31" s="296">
        <v>6</v>
      </c>
      <c r="L31" s="296">
        <v>3</v>
      </c>
      <c r="M31" s="296">
        <v>2</v>
      </c>
      <c r="N31" s="296">
        <v>2</v>
      </c>
      <c r="O31" s="296">
        <v>1</v>
      </c>
      <c r="P31" s="296">
        <v>2</v>
      </c>
      <c r="Q31" s="296">
        <v>3</v>
      </c>
      <c r="R31" s="296">
        <v>3</v>
      </c>
      <c r="S31" s="296">
        <v>2</v>
      </c>
      <c r="T31" s="296">
        <v>3</v>
      </c>
      <c r="U31" s="296">
        <v>2</v>
      </c>
      <c r="V31" s="296">
        <v>3</v>
      </c>
      <c r="W31" s="296">
        <v>3</v>
      </c>
      <c r="X31" s="296">
        <v>5</v>
      </c>
      <c r="Y31" s="296">
        <v>6</v>
      </c>
      <c r="Z31" s="296">
        <v>5</v>
      </c>
      <c r="AA31" s="296">
        <v>5</v>
      </c>
      <c r="AB31" s="296">
        <v>3</v>
      </c>
      <c r="AC31" s="296">
        <v>3</v>
      </c>
      <c r="AD31" s="296">
        <v>4</v>
      </c>
      <c r="AE31" s="296">
        <v>5</v>
      </c>
      <c r="AF31" s="296">
        <v>6</v>
      </c>
      <c r="AG31" s="296">
        <v>5</v>
      </c>
      <c r="AH31" s="296">
        <v>4</v>
      </c>
      <c r="AI31" s="296">
        <v>5</v>
      </c>
      <c r="AJ31" s="296">
        <v>4</v>
      </c>
      <c r="AK31" s="296">
        <v>4</v>
      </c>
      <c r="AL31" s="296">
        <v>5</v>
      </c>
      <c r="AM31" s="296">
        <v>3</v>
      </c>
      <c r="AN31" s="296">
        <v>2</v>
      </c>
      <c r="AO31" s="296">
        <v>2</v>
      </c>
      <c r="AP31" s="296">
        <v>2</v>
      </c>
      <c r="AQ31" s="296">
        <v>4</v>
      </c>
      <c r="AR31" s="296">
        <v>7</v>
      </c>
      <c r="AS31" s="296">
        <v>9</v>
      </c>
      <c r="AT31" s="296">
        <v>8</v>
      </c>
      <c r="AU31" s="296">
        <v>6</v>
      </c>
      <c r="AV31" s="296">
        <v>6</v>
      </c>
      <c r="AW31" s="296">
        <v>5</v>
      </c>
      <c r="AX31" s="296">
        <v>7</v>
      </c>
      <c r="AY31" s="296">
        <v>7</v>
      </c>
      <c r="AZ31" s="296">
        <v>5</v>
      </c>
      <c r="BA31" s="296">
        <v>4</v>
      </c>
      <c r="BB31" s="296">
        <v>2</v>
      </c>
      <c r="BC31" s="296">
        <v>4</v>
      </c>
      <c r="BD31" s="296">
        <v>2</v>
      </c>
      <c r="BE31" s="296">
        <v>3</v>
      </c>
      <c r="BF31" s="296">
        <v>4</v>
      </c>
      <c r="BG31" s="296">
        <v>2</v>
      </c>
      <c r="BH31" s="296">
        <v>2</v>
      </c>
      <c r="BI31" s="296">
        <v>2</v>
      </c>
      <c r="BJ31" s="296">
        <v>2</v>
      </c>
      <c r="BK31" s="296">
        <v>3</v>
      </c>
      <c r="BL31" s="296">
        <v>3</v>
      </c>
      <c r="BM31" s="296">
        <v>3</v>
      </c>
      <c r="BN31" s="296">
        <v>3</v>
      </c>
      <c r="BO31" s="296">
        <v>1</v>
      </c>
      <c r="BP31" s="296">
        <v>1</v>
      </c>
      <c r="BQ31" s="296">
        <v>1</v>
      </c>
      <c r="BR31" s="296" t="s">
        <v>18</v>
      </c>
      <c r="BS31" s="296" t="s">
        <v>18</v>
      </c>
    </row>
    <row r="32" spans="1:71" x14ac:dyDescent="0.25">
      <c r="A32" t="s">
        <v>28</v>
      </c>
      <c r="B32" s="296">
        <v>14</v>
      </c>
      <c r="C32" s="296">
        <v>14</v>
      </c>
      <c r="D32" s="296">
        <v>8</v>
      </c>
      <c r="E32" s="296">
        <v>11</v>
      </c>
      <c r="F32" s="296">
        <v>12</v>
      </c>
      <c r="G32" s="296">
        <v>10</v>
      </c>
      <c r="H32" s="296">
        <v>14</v>
      </c>
      <c r="I32" s="296">
        <v>12</v>
      </c>
      <c r="J32" s="296">
        <v>12</v>
      </c>
      <c r="K32" s="296">
        <v>13</v>
      </c>
      <c r="L32" s="296">
        <v>14</v>
      </c>
      <c r="M32" s="296">
        <v>22</v>
      </c>
      <c r="N32" s="296">
        <v>21</v>
      </c>
      <c r="O32" s="296">
        <v>21</v>
      </c>
      <c r="P32" s="296">
        <v>20</v>
      </c>
      <c r="Q32" s="296">
        <v>18</v>
      </c>
      <c r="R32" s="296">
        <v>21</v>
      </c>
      <c r="S32" s="296">
        <v>20</v>
      </c>
      <c r="T32" s="296">
        <v>24</v>
      </c>
      <c r="U32" s="296">
        <v>17</v>
      </c>
      <c r="V32" s="296">
        <v>15</v>
      </c>
      <c r="W32" s="296">
        <v>13</v>
      </c>
      <c r="X32" s="296">
        <v>8</v>
      </c>
      <c r="Y32" s="296">
        <v>10</v>
      </c>
      <c r="Z32" s="296">
        <v>11</v>
      </c>
      <c r="AA32" s="296">
        <v>12</v>
      </c>
      <c r="AB32" s="296">
        <v>13</v>
      </c>
      <c r="AC32" s="296">
        <v>16</v>
      </c>
      <c r="AD32" s="296">
        <v>19</v>
      </c>
      <c r="AE32" s="296">
        <v>19</v>
      </c>
      <c r="AF32" s="296">
        <v>17</v>
      </c>
      <c r="AG32" s="296">
        <v>17</v>
      </c>
      <c r="AH32" s="296">
        <v>15</v>
      </c>
      <c r="AI32" s="296">
        <v>14</v>
      </c>
      <c r="AJ32" s="296">
        <v>13</v>
      </c>
      <c r="AK32" s="296">
        <v>14</v>
      </c>
      <c r="AL32" s="296">
        <v>14</v>
      </c>
      <c r="AM32" s="296">
        <v>17</v>
      </c>
      <c r="AN32" s="296">
        <v>20</v>
      </c>
      <c r="AO32" s="296">
        <v>16</v>
      </c>
      <c r="AP32" s="296">
        <v>19</v>
      </c>
      <c r="AQ32" s="296">
        <v>17</v>
      </c>
      <c r="AR32" s="296">
        <v>19</v>
      </c>
      <c r="AS32" s="296">
        <v>19</v>
      </c>
      <c r="AT32" s="296">
        <v>17</v>
      </c>
      <c r="AU32" s="296">
        <v>19</v>
      </c>
      <c r="AV32" s="296">
        <v>18</v>
      </c>
      <c r="AW32" s="296">
        <v>20</v>
      </c>
      <c r="AX32" s="296">
        <v>18</v>
      </c>
      <c r="AY32" s="296">
        <v>16</v>
      </c>
      <c r="AZ32" s="296">
        <v>12</v>
      </c>
      <c r="BA32" s="296">
        <v>8</v>
      </c>
      <c r="BB32" s="296">
        <v>7</v>
      </c>
      <c r="BC32" s="296">
        <v>7</v>
      </c>
      <c r="BD32" s="296">
        <v>9</v>
      </c>
      <c r="BE32" s="296">
        <v>8</v>
      </c>
      <c r="BF32" s="296">
        <v>8</v>
      </c>
      <c r="BG32" s="296">
        <v>14</v>
      </c>
      <c r="BH32" s="296">
        <v>15</v>
      </c>
      <c r="BI32" s="296">
        <v>16</v>
      </c>
      <c r="BJ32" s="296">
        <v>18</v>
      </c>
      <c r="BK32" s="296">
        <v>13</v>
      </c>
      <c r="BL32" s="296">
        <v>12</v>
      </c>
      <c r="BM32" s="296">
        <v>12</v>
      </c>
      <c r="BN32" s="296">
        <v>9</v>
      </c>
      <c r="BO32" s="296">
        <v>13</v>
      </c>
      <c r="BP32" s="296">
        <v>13</v>
      </c>
      <c r="BQ32" s="296">
        <v>12</v>
      </c>
      <c r="BR32" s="296">
        <v>14</v>
      </c>
      <c r="BS32" s="296">
        <v>8</v>
      </c>
    </row>
    <row r="33" spans="1:71" x14ac:dyDescent="0.25">
      <c r="A33" t="s">
        <v>29</v>
      </c>
      <c r="B33" s="296">
        <v>13</v>
      </c>
      <c r="C33" s="296">
        <v>14</v>
      </c>
      <c r="D33" s="296">
        <v>12</v>
      </c>
      <c r="E33" s="296">
        <v>14</v>
      </c>
      <c r="F33" s="296">
        <v>12</v>
      </c>
      <c r="G33" s="296">
        <v>12</v>
      </c>
      <c r="H33" s="296">
        <v>15</v>
      </c>
      <c r="I33" s="296">
        <v>18</v>
      </c>
      <c r="J33" s="296">
        <v>20</v>
      </c>
      <c r="K33" s="296">
        <v>21</v>
      </c>
      <c r="L33" s="296">
        <v>22</v>
      </c>
      <c r="M33" s="296">
        <v>18</v>
      </c>
      <c r="N33" s="296">
        <v>20</v>
      </c>
      <c r="O33" s="296">
        <v>20</v>
      </c>
      <c r="P33" s="296">
        <v>17</v>
      </c>
      <c r="Q33" s="296">
        <v>18</v>
      </c>
      <c r="R33" s="296">
        <v>18</v>
      </c>
      <c r="S33" s="296">
        <v>18</v>
      </c>
      <c r="T33" s="296">
        <v>20</v>
      </c>
      <c r="U33" s="296">
        <v>24</v>
      </c>
      <c r="V33" s="296">
        <v>23</v>
      </c>
      <c r="W33" s="296">
        <v>20</v>
      </c>
      <c r="X33" s="296">
        <v>15</v>
      </c>
      <c r="Y33" s="296">
        <v>11</v>
      </c>
      <c r="Z33" s="296">
        <v>12</v>
      </c>
      <c r="AA33" s="296">
        <v>18</v>
      </c>
      <c r="AB33" s="296">
        <v>21</v>
      </c>
      <c r="AC33" s="296">
        <v>24</v>
      </c>
      <c r="AD33" s="296">
        <v>22</v>
      </c>
      <c r="AE33" s="296">
        <v>18</v>
      </c>
      <c r="AF33" s="296">
        <v>17</v>
      </c>
      <c r="AG33" s="296">
        <v>13</v>
      </c>
      <c r="AH33" s="296">
        <v>14</v>
      </c>
      <c r="AI33" s="296">
        <v>14</v>
      </c>
      <c r="AJ33" s="296">
        <v>16</v>
      </c>
      <c r="AK33" s="296">
        <v>15</v>
      </c>
      <c r="AL33" s="296">
        <v>15</v>
      </c>
      <c r="AM33" s="296">
        <v>21</v>
      </c>
      <c r="AN33" s="296">
        <v>22</v>
      </c>
      <c r="AO33" s="296">
        <v>22</v>
      </c>
      <c r="AP33" s="296">
        <v>20</v>
      </c>
      <c r="AQ33" s="296">
        <v>13</v>
      </c>
      <c r="AR33" s="296">
        <v>15</v>
      </c>
      <c r="AS33" s="296">
        <v>17</v>
      </c>
      <c r="AT33" s="296">
        <v>16</v>
      </c>
      <c r="AU33" s="296">
        <v>18</v>
      </c>
      <c r="AV33" s="296">
        <v>11</v>
      </c>
      <c r="AW33" s="296">
        <v>10</v>
      </c>
      <c r="AX33" s="296">
        <v>16</v>
      </c>
      <c r="AY33" s="296">
        <v>16</v>
      </c>
      <c r="AZ33" s="296">
        <v>18</v>
      </c>
      <c r="BA33" s="296">
        <v>16</v>
      </c>
      <c r="BB33" s="296">
        <v>11</v>
      </c>
      <c r="BC33" s="296">
        <v>9</v>
      </c>
      <c r="BD33" s="296">
        <v>10</v>
      </c>
      <c r="BE33" s="296">
        <v>14</v>
      </c>
      <c r="BF33" s="296">
        <v>13</v>
      </c>
      <c r="BG33" s="296">
        <v>16</v>
      </c>
      <c r="BH33" s="296">
        <v>19</v>
      </c>
      <c r="BI33" s="296">
        <v>17</v>
      </c>
      <c r="BJ33" s="296">
        <v>17</v>
      </c>
      <c r="BK33" s="296">
        <v>16</v>
      </c>
      <c r="BL33" s="296">
        <v>13</v>
      </c>
      <c r="BM33" s="296">
        <v>17</v>
      </c>
      <c r="BN33" s="296">
        <v>19</v>
      </c>
      <c r="BO33" s="296">
        <v>18</v>
      </c>
      <c r="BP33" s="296">
        <v>16</v>
      </c>
      <c r="BQ33" s="296">
        <v>10</v>
      </c>
      <c r="BR33" s="296">
        <v>9</v>
      </c>
      <c r="BS33" s="296">
        <v>10</v>
      </c>
    </row>
    <row r="34" spans="1:71" x14ac:dyDescent="0.25">
      <c r="A34" t="s">
        <v>30</v>
      </c>
      <c r="B34" s="296">
        <v>2</v>
      </c>
      <c r="C34" s="296">
        <v>1</v>
      </c>
      <c r="D34" s="296">
        <v>2</v>
      </c>
      <c r="E34" s="296">
        <v>2</v>
      </c>
      <c r="F34" s="296">
        <v>2</v>
      </c>
      <c r="G34" s="296">
        <v>3</v>
      </c>
      <c r="H34" s="296">
        <v>4</v>
      </c>
      <c r="I34" s="296">
        <v>4</v>
      </c>
      <c r="J34" s="296">
        <v>4</v>
      </c>
      <c r="K34" s="296">
        <v>3</v>
      </c>
      <c r="L34" s="296">
        <v>2</v>
      </c>
      <c r="M34" s="296">
        <v>2</v>
      </c>
      <c r="N34" s="296">
        <v>1</v>
      </c>
      <c r="O34" s="296">
        <v>1</v>
      </c>
      <c r="P34" s="296" t="s">
        <v>18</v>
      </c>
      <c r="Q34" s="296">
        <v>1</v>
      </c>
      <c r="R34" s="296">
        <v>2</v>
      </c>
      <c r="S34" s="296">
        <v>2</v>
      </c>
      <c r="T34" s="296">
        <v>2</v>
      </c>
      <c r="U34" s="296">
        <v>2</v>
      </c>
      <c r="V34" s="296">
        <v>1</v>
      </c>
      <c r="W34" s="296">
        <v>2</v>
      </c>
      <c r="X34" s="296">
        <v>4</v>
      </c>
      <c r="Y34" s="296">
        <v>4</v>
      </c>
      <c r="Z34" s="296">
        <v>4</v>
      </c>
      <c r="AA34" s="296">
        <v>3</v>
      </c>
      <c r="AB34" s="296">
        <v>1</v>
      </c>
      <c r="AC34" s="296">
        <v>1</v>
      </c>
      <c r="AD34" s="296">
        <v>1</v>
      </c>
      <c r="AE34" s="296">
        <v>1</v>
      </c>
      <c r="AF34" s="296">
        <v>1</v>
      </c>
      <c r="AG34" s="296">
        <v>1</v>
      </c>
      <c r="AH34" s="296">
        <v>1</v>
      </c>
      <c r="AI34" s="296">
        <v>1</v>
      </c>
      <c r="AJ34" s="296">
        <v>1</v>
      </c>
      <c r="AK34" s="296">
        <v>1</v>
      </c>
      <c r="AL34" s="296">
        <v>1</v>
      </c>
      <c r="AM34" s="296">
        <v>1</v>
      </c>
      <c r="AN34" s="296">
        <v>1</v>
      </c>
      <c r="AO34" s="296" t="s">
        <v>18</v>
      </c>
      <c r="AP34" s="296" t="s">
        <v>18</v>
      </c>
      <c r="AQ34" s="296" t="s">
        <v>18</v>
      </c>
      <c r="AR34" s="296" t="s">
        <v>18</v>
      </c>
      <c r="AS34" s="296" t="s">
        <v>18</v>
      </c>
      <c r="AT34" s="296" t="s">
        <v>18</v>
      </c>
      <c r="AU34" s="296" t="s">
        <v>18</v>
      </c>
      <c r="AV34" s="296">
        <v>1</v>
      </c>
      <c r="AW34" s="296">
        <v>1</v>
      </c>
      <c r="AX34" s="296">
        <v>1</v>
      </c>
      <c r="AY34" s="296">
        <v>1</v>
      </c>
      <c r="AZ34" s="296" t="s">
        <v>18</v>
      </c>
      <c r="BA34" s="296" t="s">
        <v>18</v>
      </c>
      <c r="BB34" s="296" t="s">
        <v>18</v>
      </c>
      <c r="BC34" s="296" t="s">
        <v>18</v>
      </c>
      <c r="BD34" s="296" t="s">
        <v>18</v>
      </c>
      <c r="BE34" s="296" t="s">
        <v>18</v>
      </c>
      <c r="BF34" s="296" t="s">
        <v>18</v>
      </c>
      <c r="BG34" s="296" t="s">
        <v>18</v>
      </c>
      <c r="BH34" s="296" t="s">
        <v>18</v>
      </c>
      <c r="BI34" s="296" t="s">
        <v>18</v>
      </c>
      <c r="BJ34" s="296" t="s">
        <v>18</v>
      </c>
      <c r="BK34" s="296" t="s">
        <v>18</v>
      </c>
      <c r="BL34" s="296">
        <v>1</v>
      </c>
      <c r="BM34" s="296">
        <v>2</v>
      </c>
      <c r="BN34" s="296">
        <v>2</v>
      </c>
      <c r="BO34" s="296">
        <v>2</v>
      </c>
      <c r="BP34" s="296">
        <v>1</v>
      </c>
      <c r="BQ34" s="296" t="s">
        <v>18</v>
      </c>
      <c r="BR34" s="296" t="s">
        <v>18</v>
      </c>
      <c r="BS34" s="296">
        <v>1</v>
      </c>
    </row>
    <row r="35" spans="1:71" x14ac:dyDescent="0.25">
      <c r="A35" t="s">
        <v>31</v>
      </c>
      <c r="B35" s="296">
        <v>56</v>
      </c>
      <c r="C35" s="296">
        <v>59</v>
      </c>
      <c r="D35" s="296">
        <v>65</v>
      </c>
      <c r="E35" s="296">
        <v>64</v>
      </c>
      <c r="F35" s="296">
        <v>70</v>
      </c>
      <c r="G35" s="296">
        <v>76</v>
      </c>
      <c r="H35" s="296">
        <v>72</v>
      </c>
      <c r="I35" s="296">
        <v>77</v>
      </c>
      <c r="J35" s="296">
        <v>84</v>
      </c>
      <c r="K35" s="296">
        <v>79</v>
      </c>
      <c r="L35" s="296">
        <v>81</v>
      </c>
      <c r="M35" s="296">
        <v>82</v>
      </c>
      <c r="N35" s="296">
        <v>73</v>
      </c>
      <c r="O35" s="296">
        <v>71</v>
      </c>
      <c r="P35" s="296">
        <v>77</v>
      </c>
      <c r="Q35" s="296">
        <v>79</v>
      </c>
      <c r="R35" s="296">
        <v>99</v>
      </c>
      <c r="S35" s="296">
        <v>96</v>
      </c>
      <c r="T35" s="296">
        <v>97</v>
      </c>
      <c r="U35" s="296">
        <v>102</v>
      </c>
      <c r="V35" s="296">
        <v>83</v>
      </c>
      <c r="W35" s="296">
        <v>87</v>
      </c>
      <c r="X35" s="296">
        <v>100</v>
      </c>
      <c r="Y35" s="296">
        <v>101</v>
      </c>
      <c r="Z35" s="296">
        <v>126</v>
      </c>
      <c r="AA35" s="296">
        <v>129</v>
      </c>
      <c r="AB35" s="296">
        <v>117</v>
      </c>
      <c r="AC35" s="296">
        <v>123</v>
      </c>
      <c r="AD35" s="296">
        <v>97</v>
      </c>
      <c r="AE35" s="296">
        <v>99</v>
      </c>
      <c r="AF35" s="296">
        <v>114</v>
      </c>
      <c r="AG35" s="296">
        <v>117</v>
      </c>
      <c r="AH35" s="296">
        <v>136</v>
      </c>
      <c r="AI35" s="296">
        <v>135</v>
      </c>
      <c r="AJ35" s="296">
        <v>135</v>
      </c>
      <c r="AK35" s="296">
        <v>127</v>
      </c>
      <c r="AL35" s="296">
        <v>121</v>
      </c>
      <c r="AM35" s="296">
        <v>128</v>
      </c>
      <c r="AN35" s="296">
        <v>122</v>
      </c>
      <c r="AO35" s="296">
        <v>126</v>
      </c>
      <c r="AP35" s="296">
        <v>124</v>
      </c>
      <c r="AQ35" s="296">
        <v>115</v>
      </c>
      <c r="AR35" s="296">
        <v>133</v>
      </c>
      <c r="AS35" s="296">
        <v>128</v>
      </c>
      <c r="AT35" s="296">
        <v>123</v>
      </c>
      <c r="AU35" s="296">
        <v>132</v>
      </c>
      <c r="AV35" s="296">
        <v>116</v>
      </c>
      <c r="AW35" s="296">
        <v>120</v>
      </c>
      <c r="AX35" s="296">
        <v>138</v>
      </c>
      <c r="AY35" s="296">
        <v>137</v>
      </c>
      <c r="AZ35" s="296">
        <v>143</v>
      </c>
      <c r="BA35" s="296">
        <v>139</v>
      </c>
      <c r="BB35" s="296">
        <v>122</v>
      </c>
      <c r="BC35" s="296">
        <v>108</v>
      </c>
      <c r="BD35" s="296">
        <v>83</v>
      </c>
      <c r="BE35" s="296">
        <v>66</v>
      </c>
      <c r="BF35" s="296">
        <v>58</v>
      </c>
      <c r="BG35" s="296">
        <v>58</v>
      </c>
      <c r="BH35" s="296">
        <v>44</v>
      </c>
      <c r="BI35" s="296">
        <v>43</v>
      </c>
      <c r="BJ35" s="296">
        <v>48</v>
      </c>
      <c r="BK35" s="296">
        <v>63</v>
      </c>
      <c r="BL35" s="296">
        <v>65</v>
      </c>
      <c r="BM35" s="296">
        <v>72</v>
      </c>
      <c r="BN35" s="296">
        <v>70</v>
      </c>
      <c r="BO35" s="296">
        <v>67</v>
      </c>
      <c r="BP35" s="296">
        <v>77</v>
      </c>
      <c r="BQ35" s="296">
        <v>88</v>
      </c>
      <c r="BR35" s="296">
        <v>101</v>
      </c>
      <c r="BS35" s="296">
        <v>100</v>
      </c>
    </row>
    <row r="36" spans="1:71" x14ac:dyDescent="0.25">
      <c r="A36" t="s">
        <v>32</v>
      </c>
      <c r="B36" s="296">
        <v>8</v>
      </c>
      <c r="C36" s="296">
        <v>10</v>
      </c>
      <c r="D36" s="296">
        <v>11</v>
      </c>
      <c r="E36" s="296">
        <v>9</v>
      </c>
      <c r="F36" s="296">
        <v>8</v>
      </c>
      <c r="G36" s="296">
        <v>8</v>
      </c>
      <c r="H36" s="296">
        <v>10</v>
      </c>
      <c r="I36" s="296">
        <v>12</v>
      </c>
      <c r="J36" s="296">
        <v>15</v>
      </c>
      <c r="K36" s="296">
        <v>18</v>
      </c>
      <c r="L36" s="296">
        <v>16</v>
      </c>
      <c r="M36" s="296">
        <v>14</v>
      </c>
      <c r="N36" s="296">
        <v>13</v>
      </c>
      <c r="O36" s="296">
        <v>9</v>
      </c>
      <c r="P36" s="296">
        <v>9</v>
      </c>
      <c r="Q36" s="296">
        <v>10</v>
      </c>
      <c r="R36" s="296">
        <v>8</v>
      </c>
      <c r="S36" s="296">
        <v>8</v>
      </c>
      <c r="T36" s="296">
        <v>6</v>
      </c>
      <c r="U36" s="296">
        <v>5</v>
      </c>
      <c r="V36" s="296">
        <v>8</v>
      </c>
      <c r="W36" s="296">
        <v>6</v>
      </c>
      <c r="X36" s="296">
        <v>8</v>
      </c>
      <c r="Y36" s="296">
        <v>12</v>
      </c>
      <c r="Z36" s="296">
        <v>9</v>
      </c>
      <c r="AA36" s="296">
        <v>13</v>
      </c>
      <c r="AB36" s="296">
        <v>14</v>
      </c>
      <c r="AC36" s="296">
        <v>14</v>
      </c>
      <c r="AD36" s="296">
        <v>15</v>
      </c>
      <c r="AE36" s="296">
        <v>12</v>
      </c>
      <c r="AF36" s="296">
        <v>10</v>
      </c>
      <c r="AG36" s="296">
        <v>9</v>
      </c>
      <c r="AH36" s="296">
        <v>11</v>
      </c>
      <c r="AI36" s="296">
        <v>9</v>
      </c>
      <c r="AJ36" s="296">
        <v>9</v>
      </c>
      <c r="AK36" s="296">
        <v>8</v>
      </c>
      <c r="AL36" s="296">
        <v>10</v>
      </c>
      <c r="AM36" s="296">
        <v>12</v>
      </c>
      <c r="AN36" s="296">
        <v>10</v>
      </c>
      <c r="AO36" s="296">
        <v>12</v>
      </c>
      <c r="AP36" s="296">
        <v>9</v>
      </c>
      <c r="AQ36" s="296">
        <v>10</v>
      </c>
      <c r="AR36" s="296">
        <v>11</v>
      </c>
      <c r="AS36" s="296">
        <v>11</v>
      </c>
      <c r="AT36" s="296">
        <v>11</v>
      </c>
      <c r="AU36" s="296">
        <v>14</v>
      </c>
      <c r="AV36" s="296">
        <v>17</v>
      </c>
      <c r="AW36" s="296">
        <v>16</v>
      </c>
      <c r="AX36" s="296">
        <v>18</v>
      </c>
      <c r="AY36" s="296">
        <v>14</v>
      </c>
      <c r="AZ36" s="296">
        <v>13</v>
      </c>
      <c r="BA36" s="296">
        <v>12</v>
      </c>
      <c r="BB36" s="296">
        <v>10</v>
      </c>
      <c r="BC36" s="296">
        <v>10</v>
      </c>
      <c r="BD36" s="296">
        <v>7</v>
      </c>
      <c r="BE36" s="296">
        <v>6</v>
      </c>
      <c r="BF36" s="296">
        <v>6</v>
      </c>
      <c r="BG36" s="296">
        <v>4</v>
      </c>
      <c r="BH36" s="296">
        <v>3</v>
      </c>
      <c r="BI36" s="296">
        <v>2</v>
      </c>
      <c r="BJ36" s="296" t="s">
        <v>18</v>
      </c>
      <c r="BK36" s="296">
        <v>3</v>
      </c>
      <c r="BL36" s="296">
        <v>5</v>
      </c>
      <c r="BM36" s="296">
        <v>6</v>
      </c>
      <c r="BN36" s="296">
        <v>6</v>
      </c>
      <c r="BO36" s="296">
        <v>6</v>
      </c>
      <c r="BP36" s="296">
        <v>7</v>
      </c>
      <c r="BQ36" s="296">
        <v>6</v>
      </c>
      <c r="BR36" s="296">
        <v>6</v>
      </c>
      <c r="BS36" s="296">
        <v>4</v>
      </c>
    </row>
    <row r="37" spans="1:71" x14ac:dyDescent="0.25">
      <c r="A37" t="s">
        <v>33</v>
      </c>
      <c r="B37" s="296">
        <v>9</v>
      </c>
      <c r="C37" s="296">
        <v>10</v>
      </c>
      <c r="D37" s="296">
        <v>11</v>
      </c>
      <c r="E37" s="296">
        <v>13</v>
      </c>
      <c r="F37" s="296">
        <v>13</v>
      </c>
      <c r="G37" s="296">
        <v>12</v>
      </c>
      <c r="H37" s="296">
        <v>8</v>
      </c>
      <c r="I37" s="296">
        <v>6</v>
      </c>
      <c r="J37" s="296">
        <v>3</v>
      </c>
      <c r="K37" s="296">
        <v>3</v>
      </c>
      <c r="L37" s="296">
        <v>4</v>
      </c>
      <c r="M37" s="296">
        <v>3</v>
      </c>
      <c r="N37" s="296">
        <v>5</v>
      </c>
      <c r="O37" s="296">
        <v>4</v>
      </c>
      <c r="P37" s="296">
        <v>3</v>
      </c>
      <c r="Q37" s="296">
        <v>6</v>
      </c>
      <c r="R37" s="296">
        <v>4</v>
      </c>
      <c r="S37" s="296">
        <v>5</v>
      </c>
      <c r="T37" s="296">
        <v>5</v>
      </c>
      <c r="U37" s="296">
        <v>3</v>
      </c>
      <c r="V37" s="296">
        <v>4</v>
      </c>
      <c r="W37" s="296">
        <v>7</v>
      </c>
      <c r="X37" s="296">
        <v>9</v>
      </c>
      <c r="Y37" s="296">
        <v>13</v>
      </c>
      <c r="Z37" s="296">
        <v>13</v>
      </c>
      <c r="AA37" s="296">
        <v>10</v>
      </c>
      <c r="AB37" s="296">
        <v>11</v>
      </c>
      <c r="AC37" s="296">
        <v>14</v>
      </c>
      <c r="AD37" s="296">
        <v>14</v>
      </c>
      <c r="AE37" s="296">
        <v>15</v>
      </c>
      <c r="AF37" s="296">
        <v>14</v>
      </c>
      <c r="AG37" s="296">
        <v>8</v>
      </c>
      <c r="AH37" s="296">
        <v>8</v>
      </c>
      <c r="AI37" s="296">
        <v>6</v>
      </c>
      <c r="AJ37" s="296">
        <v>10</v>
      </c>
      <c r="AK37" s="296">
        <v>10</v>
      </c>
      <c r="AL37" s="296">
        <v>11</v>
      </c>
      <c r="AM37" s="296">
        <v>13</v>
      </c>
      <c r="AN37" s="296">
        <v>14</v>
      </c>
      <c r="AO37" s="296">
        <v>13</v>
      </c>
      <c r="AP37" s="296">
        <v>13</v>
      </c>
      <c r="AQ37" s="296">
        <v>14</v>
      </c>
      <c r="AR37" s="296">
        <v>8</v>
      </c>
      <c r="AS37" s="296">
        <v>11</v>
      </c>
      <c r="AT37" s="296">
        <v>10</v>
      </c>
      <c r="AU37" s="296">
        <v>9</v>
      </c>
      <c r="AV37" s="296">
        <v>13</v>
      </c>
      <c r="AW37" s="296">
        <v>11</v>
      </c>
      <c r="AX37" s="296">
        <v>12</v>
      </c>
      <c r="AY37" s="296">
        <v>11</v>
      </c>
      <c r="AZ37" s="296">
        <v>8</v>
      </c>
      <c r="BA37" s="296">
        <v>8</v>
      </c>
      <c r="BB37" s="296">
        <v>7</v>
      </c>
      <c r="BC37" s="296">
        <v>9</v>
      </c>
      <c r="BD37" s="296">
        <v>9</v>
      </c>
      <c r="BE37" s="296">
        <v>7</v>
      </c>
      <c r="BF37" s="296">
        <v>8</v>
      </c>
      <c r="BG37" s="296">
        <v>5</v>
      </c>
      <c r="BH37" s="296">
        <v>7</v>
      </c>
      <c r="BI37" s="296">
        <v>8</v>
      </c>
      <c r="BJ37" s="296">
        <v>8</v>
      </c>
      <c r="BK37" s="296">
        <v>11</v>
      </c>
      <c r="BL37" s="296">
        <v>10</v>
      </c>
      <c r="BM37" s="296">
        <v>10</v>
      </c>
      <c r="BN37" s="296">
        <v>8</v>
      </c>
      <c r="BO37" s="296">
        <v>6</v>
      </c>
      <c r="BP37" s="296">
        <v>8</v>
      </c>
      <c r="BQ37" s="296">
        <v>8</v>
      </c>
      <c r="BR37" s="296">
        <v>6</v>
      </c>
      <c r="BS37" s="296">
        <v>6</v>
      </c>
    </row>
    <row r="38" spans="1:71" x14ac:dyDescent="0.25">
      <c r="A38" t="s">
        <v>34</v>
      </c>
      <c r="B38" s="296">
        <v>6</v>
      </c>
      <c r="C38" s="296">
        <v>6</v>
      </c>
      <c r="D38" s="296">
        <v>4</v>
      </c>
      <c r="E38" s="296">
        <v>7</v>
      </c>
      <c r="F38" s="296">
        <v>9</v>
      </c>
      <c r="G38" s="296">
        <v>10</v>
      </c>
      <c r="H38" s="296">
        <v>9</v>
      </c>
      <c r="I38" s="296">
        <v>7</v>
      </c>
      <c r="J38" s="296">
        <v>5</v>
      </c>
      <c r="K38" s="296">
        <v>3</v>
      </c>
      <c r="L38" s="296">
        <v>3</v>
      </c>
      <c r="M38" s="296">
        <v>3</v>
      </c>
      <c r="N38" s="296">
        <v>2</v>
      </c>
      <c r="O38" s="296">
        <v>3</v>
      </c>
      <c r="P38" s="296">
        <v>3</v>
      </c>
      <c r="Q38" s="296">
        <v>2</v>
      </c>
      <c r="R38" s="296">
        <v>2</v>
      </c>
      <c r="S38" s="296">
        <v>1</v>
      </c>
      <c r="T38" s="296">
        <v>1</v>
      </c>
      <c r="U38" s="296">
        <v>3</v>
      </c>
      <c r="V38" s="296">
        <v>3</v>
      </c>
      <c r="W38" s="296">
        <v>3</v>
      </c>
      <c r="X38" s="296">
        <v>2</v>
      </c>
      <c r="Y38" s="296">
        <v>2</v>
      </c>
      <c r="Z38" s="296">
        <v>2</v>
      </c>
      <c r="AA38" s="296">
        <v>2</v>
      </c>
      <c r="AB38" s="296">
        <v>3</v>
      </c>
      <c r="AC38" s="296">
        <v>2</v>
      </c>
      <c r="AD38" s="296">
        <v>2</v>
      </c>
      <c r="AE38" s="296">
        <v>3</v>
      </c>
      <c r="AF38" s="296">
        <v>5</v>
      </c>
      <c r="AG38" s="296">
        <v>6</v>
      </c>
      <c r="AH38" s="296">
        <v>6</v>
      </c>
      <c r="AI38" s="296">
        <v>5</v>
      </c>
      <c r="AJ38" s="296">
        <v>4</v>
      </c>
      <c r="AK38" s="296">
        <v>3</v>
      </c>
      <c r="AL38" s="296">
        <v>3</v>
      </c>
      <c r="AM38" s="296">
        <v>3</v>
      </c>
      <c r="AN38" s="296">
        <v>2</v>
      </c>
      <c r="AO38" s="296">
        <v>1</v>
      </c>
      <c r="AP38" s="296">
        <v>3</v>
      </c>
      <c r="AQ38" s="296">
        <v>3</v>
      </c>
      <c r="AR38" s="296">
        <v>2</v>
      </c>
      <c r="AS38" s="296">
        <v>4</v>
      </c>
      <c r="AT38" s="296">
        <v>3</v>
      </c>
      <c r="AU38" s="296">
        <v>3</v>
      </c>
      <c r="AV38" s="296">
        <v>3</v>
      </c>
      <c r="AW38" s="296">
        <v>1</v>
      </c>
      <c r="AX38" s="296">
        <v>1</v>
      </c>
      <c r="AY38" s="296">
        <v>1</v>
      </c>
      <c r="AZ38" s="296">
        <v>2</v>
      </c>
      <c r="BA38" s="296">
        <v>4</v>
      </c>
      <c r="BB38" s="296">
        <v>5</v>
      </c>
      <c r="BC38" s="296">
        <v>7</v>
      </c>
      <c r="BD38" s="296">
        <v>7</v>
      </c>
      <c r="BE38" s="296">
        <v>8</v>
      </c>
      <c r="BF38" s="296">
        <v>7</v>
      </c>
      <c r="BG38" s="296">
        <v>5</v>
      </c>
      <c r="BH38" s="296">
        <v>5</v>
      </c>
      <c r="BI38" s="296">
        <v>2</v>
      </c>
      <c r="BJ38" s="296">
        <v>1</v>
      </c>
      <c r="BK38" s="296">
        <v>2</v>
      </c>
      <c r="BL38" s="296">
        <v>2</v>
      </c>
      <c r="BM38" s="296">
        <v>3</v>
      </c>
      <c r="BN38" s="296">
        <v>4</v>
      </c>
      <c r="BO38" s="296">
        <v>3</v>
      </c>
      <c r="BP38" s="296">
        <v>2</v>
      </c>
      <c r="BQ38" s="296">
        <v>3</v>
      </c>
      <c r="BR38" s="296">
        <v>2</v>
      </c>
      <c r="BS38" s="296">
        <v>3</v>
      </c>
    </row>
    <row r="39" spans="1:71" x14ac:dyDescent="0.25">
      <c r="A39" t="s">
        <v>35</v>
      </c>
      <c r="B39" s="296">
        <v>1201</v>
      </c>
      <c r="C39" s="296">
        <v>1320</v>
      </c>
      <c r="D39" s="296">
        <v>1346</v>
      </c>
      <c r="E39" s="296">
        <v>1410</v>
      </c>
      <c r="F39" s="296">
        <v>1514</v>
      </c>
      <c r="G39" s="296">
        <v>1611</v>
      </c>
      <c r="H39" s="296">
        <v>1632</v>
      </c>
      <c r="I39" s="296">
        <v>1724</v>
      </c>
      <c r="J39" s="296">
        <v>1681</v>
      </c>
      <c r="K39" s="296">
        <v>1635</v>
      </c>
      <c r="L39" s="296">
        <v>1614</v>
      </c>
      <c r="M39" s="296">
        <v>1507</v>
      </c>
      <c r="N39" s="296">
        <v>1449</v>
      </c>
      <c r="O39" s="296">
        <v>1452</v>
      </c>
      <c r="P39" s="296">
        <v>1453</v>
      </c>
      <c r="Q39" s="296">
        <v>1484</v>
      </c>
      <c r="R39" s="296">
        <v>1562</v>
      </c>
      <c r="S39" s="296">
        <v>1552</v>
      </c>
      <c r="T39" s="296">
        <v>1560</v>
      </c>
      <c r="U39" s="296">
        <v>1528</v>
      </c>
      <c r="V39" s="296">
        <v>1512</v>
      </c>
      <c r="W39" s="296">
        <v>1530</v>
      </c>
      <c r="X39" s="296">
        <v>1486</v>
      </c>
      <c r="Y39" s="296">
        <v>1438</v>
      </c>
      <c r="Z39" s="296">
        <v>1424</v>
      </c>
      <c r="AA39" s="296">
        <v>1389</v>
      </c>
      <c r="AB39" s="296">
        <v>1397</v>
      </c>
      <c r="AC39" s="296">
        <v>1417</v>
      </c>
      <c r="AD39" s="296">
        <v>1363</v>
      </c>
      <c r="AE39" s="296">
        <v>1343</v>
      </c>
      <c r="AF39" s="296">
        <v>1347</v>
      </c>
      <c r="AG39" s="296">
        <v>1307</v>
      </c>
      <c r="AH39" s="296">
        <v>1344</v>
      </c>
      <c r="AI39" s="296">
        <v>1379</v>
      </c>
      <c r="AJ39" s="296">
        <v>1398</v>
      </c>
      <c r="AK39" s="296">
        <v>1418</v>
      </c>
      <c r="AL39" s="296">
        <v>1399</v>
      </c>
      <c r="AM39" s="296">
        <v>1409</v>
      </c>
      <c r="AN39" s="296">
        <v>1360</v>
      </c>
      <c r="AO39" s="296">
        <v>1362</v>
      </c>
      <c r="AP39" s="296">
        <v>1363</v>
      </c>
      <c r="AQ39" s="296">
        <v>1359</v>
      </c>
      <c r="AR39" s="296">
        <v>1379</v>
      </c>
      <c r="AS39" s="296">
        <v>1384</v>
      </c>
      <c r="AT39" s="296">
        <v>1374</v>
      </c>
      <c r="AU39" s="296">
        <v>1361</v>
      </c>
      <c r="AV39" s="296">
        <v>1430</v>
      </c>
      <c r="AW39" s="296">
        <v>1473</v>
      </c>
      <c r="AX39" s="296">
        <v>1434</v>
      </c>
      <c r="AY39" s="296">
        <v>1391</v>
      </c>
      <c r="AZ39" s="296">
        <v>1324</v>
      </c>
      <c r="BA39" s="296">
        <v>1239</v>
      </c>
      <c r="BB39" s="296">
        <v>1184</v>
      </c>
      <c r="BC39" s="296">
        <v>1146</v>
      </c>
      <c r="BD39" s="296">
        <v>1109</v>
      </c>
      <c r="BE39" s="296">
        <v>966</v>
      </c>
      <c r="BF39" s="296">
        <v>912</v>
      </c>
      <c r="BG39" s="296">
        <v>863</v>
      </c>
      <c r="BH39" s="296">
        <v>777</v>
      </c>
      <c r="BI39" s="296">
        <v>781</v>
      </c>
      <c r="BJ39" s="296">
        <v>743</v>
      </c>
      <c r="BK39" s="296">
        <v>755</v>
      </c>
      <c r="BL39" s="296">
        <v>778</v>
      </c>
      <c r="BM39" s="296">
        <v>762</v>
      </c>
      <c r="BN39" s="296">
        <v>818</v>
      </c>
      <c r="BO39" s="296">
        <v>809</v>
      </c>
      <c r="BP39" s="296">
        <v>859</v>
      </c>
      <c r="BQ39" s="296">
        <v>897</v>
      </c>
      <c r="BR39" s="296">
        <v>950</v>
      </c>
      <c r="BS39" s="296">
        <v>1000</v>
      </c>
    </row>
    <row r="40" spans="1:71" x14ac:dyDescent="0.25">
      <c r="A40" t="s">
        <v>36</v>
      </c>
      <c r="B40" s="296">
        <v>9</v>
      </c>
      <c r="C40" s="296">
        <v>7</v>
      </c>
      <c r="D40" s="296">
        <v>11</v>
      </c>
      <c r="E40" s="296">
        <v>11</v>
      </c>
      <c r="F40" s="296">
        <v>15</v>
      </c>
      <c r="G40" s="296">
        <v>16</v>
      </c>
      <c r="H40" s="296">
        <v>15</v>
      </c>
      <c r="I40" s="296">
        <v>15</v>
      </c>
      <c r="J40" s="296">
        <v>13</v>
      </c>
      <c r="K40" s="296">
        <v>14</v>
      </c>
      <c r="L40" s="296">
        <v>11</v>
      </c>
      <c r="M40" s="296">
        <v>10</v>
      </c>
      <c r="N40" s="296">
        <v>9</v>
      </c>
      <c r="O40" s="296">
        <v>13</v>
      </c>
      <c r="P40" s="296">
        <v>11</v>
      </c>
      <c r="Q40" s="296">
        <v>12</v>
      </c>
      <c r="R40" s="296">
        <v>13</v>
      </c>
      <c r="S40" s="296">
        <v>10</v>
      </c>
      <c r="T40" s="296">
        <v>12</v>
      </c>
      <c r="U40" s="296">
        <v>13</v>
      </c>
      <c r="V40" s="296">
        <v>15</v>
      </c>
      <c r="W40" s="296">
        <v>13</v>
      </c>
      <c r="X40" s="296">
        <v>14</v>
      </c>
      <c r="Y40" s="296">
        <v>14</v>
      </c>
      <c r="Z40" s="296">
        <v>11</v>
      </c>
      <c r="AA40" s="296">
        <v>18</v>
      </c>
      <c r="AB40" s="296">
        <v>22</v>
      </c>
      <c r="AC40" s="296">
        <v>22</v>
      </c>
      <c r="AD40" s="296">
        <v>24</v>
      </c>
      <c r="AE40" s="296">
        <v>18</v>
      </c>
      <c r="AF40" s="296">
        <v>19</v>
      </c>
      <c r="AG40" s="296">
        <v>19</v>
      </c>
      <c r="AH40" s="296">
        <v>17</v>
      </c>
      <c r="AI40" s="296">
        <v>19</v>
      </c>
      <c r="AJ40" s="296">
        <v>17</v>
      </c>
      <c r="AK40" s="296">
        <v>16</v>
      </c>
      <c r="AL40" s="296">
        <v>15</v>
      </c>
      <c r="AM40" s="296">
        <v>12</v>
      </c>
      <c r="AN40" s="296">
        <v>16</v>
      </c>
      <c r="AO40" s="296">
        <v>20</v>
      </c>
      <c r="AP40" s="296">
        <v>19</v>
      </c>
      <c r="AQ40" s="296">
        <v>19</v>
      </c>
      <c r="AR40" s="296">
        <v>16</v>
      </c>
      <c r="AS40" s="296">
        <v>17</v>
      </c>
      <c r="AT40" s="296">
        <v>23</v>
      </c>
      <c r="AU40" s="296">
        <v>23</v>
      </c>
      <c r="AV40" s="296">
        <v>21</v>
      </c>
      <c r="AW40" s="296">
        <v>17</v>
      </c>
      <c r="AX40" s="296">
        <v>15</v>
      </c>
      <c r="AY40" s="296">
        <v>14</v>
      </c>
      <c r="AZ40" s="296">
        <v>16</v>
      </c>
      <c r="BA40" s="296">
        <v>18</v>
      </c>
      <c r="BB40" s="296">
        <v>14</v>
      </c>
      <c r="BC40" s="296">
        <v>16</v>
      </c>
      <c r="BD40" s="296">
        <v>10</v>
      </c>
      <c r="BE40" s="296">
        <v>4</v>
      </c>
      <c r="BF40" s="296">
        <v>4</v>
      </c>
      <c r="BG40" s="296">
        <v>2</v>
      </c>
      <c r="BH40" s="296">
        <v>4</v>
      </c>
      <c r="BI40" s="296">
        <v>4</v>
      </c>
      <c r="BJ40" s="296">
        <v>5</v>
      </c>
      <c r="BK40" s="296">
        <v>8</v>
      </c>
      <c r="BL40" s="296">
        <v>6</v>
      </c>
      <c r="BM40" s="296">
        <v>9</v>
      </c>
      <c r="BN40" s="296">
        <v>8</v>
      </c>
      <c r="BO40" s="296">
        <v>7</v>
      </c>
      <c r="BP40" s="296">
        <v>8</v>
      </c>
      <c r="BQ40" s="296">
        <v>5</v>
      </c>
      <c r="BR40" s="296">
        <v>6</v>
      </c>
      <c r="BS40" s="296">
        <v>8</v>
      </c>
    </row>
    <row r="41" spans="1:71" x14ac:dyDescent="0.25">
      <c r="A41" t="s">
        <v>37</v>
      </c>
      <c r="B41" s="296">
        <v>5</v>
      </c>
      <c r="C41" s="296">
        <v>6</v>
      </c>
      <c r="D41" s="296">
        <v>7</v>
      </c>
      <c r="E41" s="296">
        <v>9</v>
      </c>
      <c r="F41" s="296">
        <v>6</v>
      </c>
      <c r="G41" s="296">
        <v>5</v>
      </c>
      <c r="H41" s="296">
        <v>11</v>
      </c>
      <c r="I41" s="296">
        <v>15</v>
      </c>
      <c r="J41" s="296">
        <v>17</v>
      </c>
      <c r="K41" s="296">
        <v>19</v>
      </c>
      <c r="L41" s="296">
        <v>15</v>
      </c>
      <c r="M41" s="296">
        <v>15</v>
      </c>
      <c r="N41" s="296">
        <v>14</v>
      </c>
      <c r="O41" s="296">
        <v>14</v>
      </c>
      <c r="P41" s="296">
        <v>15</v>
      </c>
      <c r="Q41" s="296">
        <v>11</v>
      </c>
      <c r="R41" s="296">
        <v>13</v>
      </c>
      <c r="S41" s="296">
        <v>11</v>
      </c>
      <c r="T41" s="296">
        <v>9</v>
      </c>
      <c r="U41" s="296">
        <v>11</v>
      </c>
      <c r="V41" s="296">
        <v>9</v>
      </c>
      <c r="W41" s="296">
        <v>9</v>
      </c>
      <c r="X41" s="296">
        <v>9</v>
      </c>
      <c r="Y41" s="296">
        <v>7</v>
      </c>
      <c r="Z41" s="296">
        <v>6</v>
      </c>
      <c r="AA41" s="296">
        <v>5</v>
      </c>
      <c r="AB41" s="296">
        <v>3</v>
      </c>
      <c r="AC41" s="296">
        <v>5</v>
      </c>
      <c r="AD41" s="296">
        <v>6</v>
      </c>
      <c r="AE41" s="296">
        <v>8</v>
      </c>
      <c r="AF41" s="296">
        <v>9</v>
      </c>
      <c r="AG41" s="296">
        <v>6</v>
      </c>
      <c r="AH41" s="296">
        <v>6</v>
      </c>
      <c r="AI41" s="296">
        <v>6</v>
      </c>
      <c r="AJ41" s="296">
        <v>8</v>
      </c>
      <c r="AK41" s="296">
        <v>9</v>
      </c>
      <c r="AL41" s="296">
        <v>15</v>
      </c>
      <c r="AM41" s="296">
        <v>15</v>
      </c>
      <c r="AN41" s="296">
        <v>13</v>
      </c>
      <c r="AO41" s="296">
        <v>15</v>
      </c>
      <c r="AP41" s="296">
        <v>11</v>
      </c>
      <c r="AQ41" s="296">
        <v>11</v>
      </c>
      <c r="AR41" s="296">
        <v>13</v>
      </c>
      <c r="AS41" s="296">
        <v>10</v>
      </c>
      <c r="AT41" s="296">
        <v>11</v>
      </c>
      <c r="AU41" s="296">
        <v>9</v>
      </c>
      <c r="AV41" s="296">
        <v>7</v>
      </c>
      <c r="AW41" s="296">
        <v>9</v>
      </c>
      <c r="AX41" s="296">
        <v>6</v>
      </c>
      <c r="AY41" s="296">
        <v>6</v>
      </c>
      <c r="AZ41" s="296">
        <v>5</v>
      </c>
      <c r="BA41" s="296">
        <v>6</v>
      </c>
      <c r="BB41" s="296">
        <v>7</v>
      </c>
      <c r="BC41" s="296">
        <v>8</v>
      </c>
      <c r="BD41" s="296">
        <v>8</v>
      </c>
      <c r="BE41" s="296">
        <v>5</v>
      </c>
      <c r="BF41" s="296">
        <v>5</v>
      </c>
      <c r="BG41" s="296">
        <v>4</v>
      </c>
      <c r="BH41" s="296">
        <v>4</v>
      </c>
      <c r="BI41" s="296">
        <v>4</v>
      </c>
      <c r="BJ41" s="296">
        <v>3</v>
      </c>
      <c r="BK41" s="296">
        <v>3</v>
      </c>
      <c r="BL41" s="296">
        <v>3</v>
      </c>
      <c r="BM41" s="296">
        <v>1</v>
      </c>
      <c r="BN41" s="296">
        <v>2</v>
      </c>
      <c r="BO41" s="296">
        <v>3</v>
      </c>
      <c r="BP41" s="296">
        <v>3</v>
      </c>
      <c r="BQ41" s="296">
        <v>4</v>
      </c>
      <c r="BR41" s="296">
        <v>6</v>
      </c>
      <c r="BS41" s="296">
        <v>6</v>
      </c>
    </row>
    <row r="42" spans="1:71" x14ac:dyDescent="0.25">
      <c r="A42" t="s">
        <v>38</v>
      </c>
      <c r="B42" s="296">
        <v>3</v>
      </c>
      <c r="C42" s="296">
        <v>3</v>
      </c>
      <c r="D42" s="296">
        <v>3</v>
      </c>
      <c r="E42" s="296">
        <v>2</v>
      </c>
      <c r="F42" s="296">
        <v>2</v>
      </c>
      <c r="G42" s="296">
        <v>2</v>
      </c>
      <c r="H42" s="296">
        <v>2</v>
      </c>
      <c r="I42" s="296">
        <v>2</v>
      </c>
      <c r="J42" s="296">
        <v>3</v>
      </c>
      <c r="K42" s="296">
        <v>3</v>
      </c>
      <c r="L42" s="296">
        <v>1</v>
      </c>
      <c r="M42" s="296">
        <v>1</v>
      </c>
      <c r="N42" s="296">
        <v>1</v>
      </c>
      <c r="O42" s="296">
        <v>1</v>
      </c>
      <c r="P42" s="296">
        <v>3</v>
      </c>
      <c r="Q42" s="296">
        <v>3</v>
      </c>
      <c r="R42" s="296">
        <v>2</v>
      </c>
      <c r="S42" s="296">
        <v>2</v>
      </c>
      <c r="T42" s="296">
        <v>1</v>
      </c>
      <c r="U42" s="296">
        <v>3</v>
      </c>
      <c r="V42" s="296">
        <v>4</v>
      </c>
      <c r="W42" s="296">
        <v>4</v>
      </c>
      <c r="X42" s="296">
        <v>3</v>
      </c>
      <c r="Y42" s="296">
        <v>1</v>
      </c>
      <c r="Z42" s="296">
        <v>1</v>
      </c>
      <c r="AA42" s="296">
        <v>1</v>
      </c>
      <c r="AB42" s="296">
        <v>3</v>
      </c>
      <c r="AC42" s="296">
        <v>4</v>
      </c>
      <c r="AD42" s="296">
        <v>3</v>
      </c>
      <c r="AE42" s="296">
        <v>3</v>
      </c>
      <c r="AF42" s="296">
        <v>3</v>
      </c>
      <c r="AG42" s="296">
        <v>2</v>
      </c>
      <c r="AH42" s="296">
        <v>3</v>
      </c>
      <c r="AI42" s="296">
        <v>3</v>
      </c>
      <c r="AJ42" s="296">
        <v>2</v>
      </c>
      <c r="AK42" s="296">
        <v>4</v>
      </c>
      <c r="AL42" s="296">
        <v>3</v>
      </c>
      <c r="AM42" s="296">
        <v>4</v>
      </c>
      <c r="AN42" s="296">
        <v>5</v>
      </c>
      <c r="AO42" s="296">
        <v>6</v>
      </c>
      <c r="AP42" s="296">
        <v>6</v>
      </c>
      <c r="AQ42" s="296">
        <v>5</v>
      </c>
      <c r="AR42" s="296">
        <v>4</v>
      </c>
      <c r="AS42" s="296">
        <v>3</v>
      </c>
      <c r="AT42" s="296">
        <v>3</v>
      </c>
      <c r="AU42" s="296">
        <v>3</v>
      </c>
      <c r="AV42" s="296">
        <v>4</v>
      </c>
      <c r="AW42" s="296">
        <v>3</v>
      </c>
      <c r="AX42" s="296">
        <v>4</v>
      </c>
      <c r="AY42" s="296">
        <v>4</v>
      </c>
      <c r="AZ42" s="296">
        <v>2</v>
      </c>
      <c r="BA42" s="296">
        <v>1</v>
      </c>
      <c r="BB42" s="296" t="s">
        <v>18</v>
      </c>
      <c r="BC42" s="296" t="s">
        <v>18</v>
      </c>
      <c r="BD42" s="296" t="s">
        <v>18</v>
      </c>
      <c r="BE42" s="296" t="s">
        <v>18</v>
      </c>
      <c r="BF42" s="296" t="s">
        <v>18</v>
      </c>
      <c r="BG42" s="296">
        <v>1</v>
      </c>
      <c r="BH42" s="296">
        <v>1</v>
      </c>
      <c r="BI42" s="296">
        <v>1</v>
      </c>
      <c r="BJ42" s="296">
        <v>1</v>
      </c>
      <c r="BK42" s="296" t="s">
        <v>18</v>
      </c>
      <c r="BL42" s="296" t="s">
        <v>18</v>
      </c>
      <c r="BM42" s="296" t="s">
        <v>18</v>
      </c>
      <c r="BN42" s="296" t="s">
        <v>18</v>
      </c>
      <c r="BO42" s="296" t="s">
        <v>18</v>
      </c>
      <c r="BP42" s="296" t="s">
        <v>18</v>
      </c>
      <c r="BQ42" s="296">
        <v>2</v>
      </c>
      <c r="BR42" s="296">
        <v>3</v>
      </c>
      <c r="BS42" s="296">
        <v>3</v>
      </c>
    </row>
    <row r="43" spans="1:71" x14ac:dyDescent="0.25">
      <c r="A43" t="s">
        <v>39</v>
      </c>
      <c r="B43" s="296">
        <v>3</v>
      </c>
      <c r="C43" s="296">
        <v>4</v>
      </c>
      <c r="D43" s="296">
        <v>6</v>
      </c>
      <c r="E43" s="296">
        <v>7</v>
      </c>
      <c r="F43" s="296">
        <v>9</v>
      </c>
      <c r="G43" s="296">
        <v>8</v>
      </c>
      <c r="H43" s="296">
        <v>11</v>
      </c>
      <c r="I43" s="296">
        <v>18</v>
      </c>
      <c r="J43" s="296">
        <v>17</v>
      </c>
      <c r="K43" s="296">
        <v>19</v>
      </c>
      <c r="L43" s="296">
        <v>17</v>
      </c>
      <c r="M43" s="296">
        <v>10</v>
      </c>
      <c r="N43" s="296">
        <v>13</v>
      </c>
      <c r="O43" s="296">
        <v>13</v>
      </c>
      <c r="P43" s="296">
        <v>14</v>
      </c>
      <c r="Q43" s="296">
        <v>16</v>
      </c>
      <c r="R43" s="296">
        <v>14</v>
      </c>
      <c r="S43" s="296">
        <v>16</v>
      </c>
      <c r="T43" s="296">
        <v>17</v>
      </c>
      <c r="U43" s="296">
        <v>18</v>
      </c>
      <c r="V43" s="296">
        <v>21</v>
      </c>
      <c r="W43" s="296">
        <v>17</v>
      </c>
      <c r="X43" s="296">
        <v>21</v>
      </c>
      <c r="Y43" s="296">
        <v>21</v>
      </c>
      <c r="Z43" s="296">
        <v>20</v>
      </c>
      <c r="AA43" s="296">
        <v>23</v>
      </c>
      <c r="AB43" s="296">
        <v>15</v>
      </c>
      <c r="AC43" s="296">
        <v>17</v>
      </c>
      <c r="AD43" s="296">
        <v>19</v>
      </c>
      <c r="AE43" s="296">
        <v>19</v>
      </c>
      <c r="AF43" s="296">
        <v>20</v>
      </c>
      <c r="AG43" s="296">
        <v>19</v>
      </c>
      <c r="AH43" s="296">
        <v>16</v>
      </c>
      <c r="AI43" s="296">
        <v>16</v>
      </c>
      <c r="AJ43" s="296">
        <v>21</v>
      </c>
      <c r="AK43" s="296">
        <v>20</v>
      </c>
      <c r="AL43" s="296">
        <v>21</v>
      </c>
      <c r="AM43" s="296">
        <v>19</v>
      </c>
      <c r="AN43" s="296">
        <v>19</v>
      </c>
      <c r="AO43" s="296">
        <v>20</v>
      </c>
      <c r="AP43" s="296">
        <v>18</v>
      </c>
      <c r="AQ43" s="296">
        <v>21</v>
      </c>
      <c r="AR43" s="296">
        <v>26</v>
      </c>
      <c r="AS43" s="296">
        <v>26</v>
      </c>
      <c r="AT43" s="296">
        <v>27</v>
      </c>
      <c r="AU43" s="296">
        <v>27</v>
      </c>
      <c r="AV43" s="296">
        <v>16</v>
      </c>
      <c r="AW43" s="296">
        <v>14</v>
      </c>
      <c r="AX43" s="296">
        <v>15</v>
      </c>
      <c r="AY43" s="296">
        <v>13</v>
      </c>
      <c r="AZ43" s="296">
        <v>16</v>
      </c>
      <c r="BA43" s="296">
        <v>18</v>
      </c>
      <c r="BB43" s="296">
        <v>14</v>
      </c>
      <c r="BC43" s="296">
        <v>16</v>
      </c>
      <c r="BD43" s="296">
        <v>11</v>
      </c>
      <c r="BE43" s="296">
        <v>11</v>
      </c>
      <c r="BF43" s="296">
        <v>14</v>
      </c>
      <c r="BG43" s="296">
        <v>15</v>
      </c>
      <c r="BH43" s="296">
        <v>18</v>
      </c>
      <c r="BI43" s="296">
        <v>20</v>
      </c>
      <c r="BJ43" s="296">
        <v>25</v>
      </c>
      <c r="BK43" s="296">
        <v>29</v>
      </c>
      <c r="BL43" s="296">
        <v>32</v>
      </c>
      <c r="BM43" s="296">
        <v>30</v>
      </c>
      <c r="BN43" s="296">
        <v>25</v>
      </c>
      <c r="BO43" s="296">
        <v>21</v>
      </c>
      <c r="BP43" s="296">
        <v>17</v>
      </c>
      <c r="BQ43" s="296">
        <v>15</v>
      </c>
      <c r="BR43" s="296">
        <v>13</v>
      </c>
      <c r="BS43" s="296">
        <v>14</v>
      </c>
    </row>
    <row r="44" spans="1:71" x14ac:dyDescent="0.25">
      <c r="A44" t="s">
        <v>40</v>
      </c>
      <c r="B44" s="296">
        <v>15</v>
      </c>
      <c r="C44" s="296">
        <v>10</v>
      </c>
      <c r="D44" s="296">
        <v>9</v>
      </c>
      <c r="E44" s="296">
        <v>15</v>
      </c>
      <c r="F44" s="296">
        <v>16</v>
      </c>
      <c r="G44" s="296">
        <v>17</v>
      </c>
      <c r="H44" s="296">
        <v>23</v>
      </c>
      <c r="I44" s="296">
        <v>20</v>
      </c>
      <c r="J44" s="296">
        <v>22</v>
      </c>
      <c r="K44" s="296">
        <v>22</v>
      </c>
      <c r="L44" s="296">
        <v>18</v>
      </c>
      <c r="M44" s="296">
        <v>21</v>
      </c>
      <c r="N44" s="296">
        <v>22</v>
      </c>
      <c r="O44" s="296">
        <v>24</v>
      </c>
      <c r="P44" s="296">
        <v>24</v>
      </c>
      <c r="Q44" s="296">
        <v>21</v>
      </c>
      <c r="R44" s="296">
        <v>21</v>
      </c>
      <c r="S44" s="296">
        <v>20</v>
      </c>
      <c r="T44" s="296">
        <v>17</v>
      </c>
      <c r="U44" s="296">
        <v>27</v>
      </c>
      <c r="V44" s="296">
        <v>33</v>
      </c>
      <c r="W44" s="296">
        <v>38</v>
      </c>
      <c r="X44" s="296">
        <v>46</v>
      </c>
      <c r="Y44" s="296">
        <v>39</v>
      </c>
      <c r="Z44" s="296">
        <v>33</v>
      </c>
      <c r="AA44" s="296">
        <v>26</v>
      </c>
      <c r="AB44" s="296">
        <v>28</v>
      </c>
      <c r="AC44" s="296">
        <v>28</v>
      </c>
      <c r="AD44" s="296">
        <v>26</v>
      </c>
      <c r="AE44" s="296">
        <v>25</v>
      </c>
      <c r="AF44" s="296">
        <v>19</v>
      </c>
      <c r="AG44" s="296">
        <v>22</v>
      </c>
      <c r="AH44" s="296">
        <v>22</v>
      </c>
      <c r="AI44" s="296">
        <v>26</v>
      </c>
      <c r="AJ44" s="296">
        <v>21</v>
      </c>
      <c r="AK44" s="296">
        <v>22</v>
      </c>
      <c r="AL44" s="296">
        <v>26</v>
      </c>
      <c r="AM44" s="296">
        <v>34</v>
      </c>
      <c r="AN44" s="296">
        <v>45</v>
      </c>
      <c r="AO44" s="296">
        <v>43</v>
      </c>
      <c r="AP44" s="296">
        <v>44</v>
      </c>
      <c r="AQ44" s="296">
        <v>38</v>
      </c>
      <c r="AR44" s="296">
        <v>40</v>
      </c>
      <c r="AS44" s="296">
        <v>48</v>
      </c>
      <c r="AT44" s="296">
        <v>44</v>
      </c>
      <c r="AU44" s="296">
        <v>41</v>
      </c>
      <c r="AV44" s="296">
        <v>47</v>
      </c>
      <c r="AW44" s="296">
        <v>37</v>
      </c>
      <c r="AX44" s="296">
        <v>39</v>
      </c>
      <c r="AY44" s="296">
        <v>47</v>
      </c>
      <c r="AZ44" s="296">
        <v>47</v>
      </c>
      <c r="BA44" s="296">
        <v>45</v>
      </c>
      <c r="BB44" s="296">
        <v>44</v>
      </c>
      <c r="BC44" s="296">
        <v>41</v>
      </c>
      <c r="BD44" s="296">
        <v>23</v>
      </c>
      <c r="BE44" s="296">
        <v>24</v>
      </c>
      <c r="BF44" s="296">
        <v>24</v>
      </c>
      <c r="BG44" s="296">
        <v>20</v>
      </c>
      <c r="BH44" s="296">
        <v>18</v>
      </c>
      <c r="BI44" s="296">
        <v>17</v>
      </c>
      <c r="BJ44" s="296">
        <v>14</v>
      </c>
      <c r="BK44" s="296">
        <v>18</v>
      </c>
      <c r="BL44" s="296">
        <v>18</v>
      </c>
      <c r="BM44" s="296">
        <v>19</v>
      </c>
      <c r="BN44" s="296">
        <v>22</v>
      </c>
      <c r="BO44" s="296">
        <v>16</v>
      </c>
      <c r="BP44" s="296">
        <v>18</v>
      </c>
      <c r="BQ44" s="296">
        <v>19</v>
      </c>
      <c r="BR44" s="296">
        <v>18</v>
      </c>
      <c r="BS44" s="296">
        <v>16</v>
      </c>
    </row>
    <row r="45" spans="1:71" x14ac:dyDescent="0.25">
      <c r="A45" t="s">
        <v>41</v>
      </c>
      <c r="B45" s="296">
        <v>2</v>
      </c>
      <c r="C45" s="296">
        <v>2</v>
      </c>
      <c r="D45" s="296">
        <v>1</v>
      </c>
      <c r="E45" s="296">
        <v>1</v>
      </c>
      <c r="F45" s="296">
        <v>1</v>
      </c>
      <c r="G45" s="296">
        <v>2</v>
      </c>
      <c r="H45" s="296">
        <v>2</v>
      </c>
      <c r="I45" s="296">
        <v>2</v>
      </c>
      <c r="J45" s="296">
        <v>1</v>
      </c>
      <c r="K45" s="296" t="s">
        <v>18</v>
      </c>
      <c r="L45" s="296">
        <v>1</v>
      </c>
      <c r="M45" s="296">
        <v>4</v>
      </c>
      <c r="N45" s="296">
        <v>4</v>
      </c>
      <c r="O45" s="296">
        <v>4</v>
      </c>
      <c r="P45" s="296">
        <v>3</v>
      </c>
      <c r="Q45" s="296" t="s">
        <v>18</v>
      </c>
      <c r="R45" s="296" t="s">
        <v>18</v>
      </c>
      <c r="S45" s="296">
        <v>1</v>
      </c>
      <c r="T45" s="296">
        <v>2</v>
      </c>
      <c r="U45" s="296">
        <v>2</v>
      </c>
      <c r="V45" s="296">
        <v>2</v>
      </c>
      <c r="W45" s="296">
        <v>2</v>
      </c>
      <c r="X45" s="296">
        <v>2</v>
      </c>
      <c r="Y45" s="296">
        <v>2</v>
      </c>
      <c r="Z45" s="296">
        <v>2</v>
      </c>
      <c r="AA45" s="296">
        <v>1</v>
      </c>
      <c r="AB45" s="296">
        <v>2</v>
      </c>
      <c r="AC45" s="296">
        <v>2</v>
      </c>
      <c r="AD45" s="296">
        <v>3</v>
      </c>
      <c r="AE45" s="296">
        <v>3</v>
      </c>
      <c r="AF45" s="296">
        <v>1</v>
      </c>
      <c r="AG45" s="296">
        <v>2</v>
      </c>
      <c r="AH45" s="296">
        <v>1</v>
      </c>
      <c r="AI45" s="296">
        <v>1</v>
      </c>
      <c r="AJ45" s="296">
        <v>1</v>
      </c>
      <c r="AK45" s="296">
        <v>1</v>
      </c>
      <c r="AL45" s="296">
        <v>1</v>
      </c>
      <c r="AM45" s="296">
        <v>1</v>
      </c>
      <c r="AN45" s="296">
        <v>1</v>
      </c>
      <c r="AO45" s="296" t="s">
        <v>18</v>
      </c>
      <c r="AP45" s="296" t="s">
        <v>18</v>
      </c>
      <c r="AQ45" s="296">
        <v>1</v>
      </c>
      <c r="AR45" s="296">
        <v>3</v>
      </c>
      <c r="AS45" s="296">
        <v>3</v>
      </c>
      <c r="AT45" s="296">
        <v>3</v>
      </c>
      <c r="AU45" s="296">
        <v>2</v>
      </c>
      <c r="AV45" s="296" t="s">
        <v>18</v>
      </c>
      <c r="AW45" s="296" t="s">
        <v>18</v>
      </c>
      <c r="AX45" s="296" t="s">
        <v>18</v>
      </c>
      <c r="AY45" s="296" t="s">
        <v>18</v>
      </c>
      <c r="AZ45" s="296">
        <v>1</v>
      </c>
      <c r="BA45" s="296">
        <v>1</v>
      </c>
      <c r="BB45" s="296">
        <v>2</v>
      </c>
      <c r="BC45" s="296">
        <v>2</v>
      </c>
      <c r="BD45" s="296">
        <v>1</v>
      </c>
      <c r="BE45" s="296">
        <v>2</v>
      </c>
      <c r="BF45" s="296">
        <v>1</v>
      </c>
      <c r="BG45" s="296">
        <v>1</v>
      </c>
      <c r="BH45" s="296">
        <v>1</v>
      </c>
      <c r="BI45" s="296" t="s">
        <v>18</v>
      </c>
      <c r="BJ45" s="296">
        <v>1</v>
      </c>
      <c r="BK45" s="296">
        <v>1</v>
      </c>
      <c r="BL45" s="296">
        <v>1</v>
      </c>
      <c r="BM45" s="296">
        <v>1</v>
      </c>
      <c r="BN45" s="296" t="s">
        <v>18</v>
      </c>
      <c r="BO45" s="296" t="s">
        <v>18</v>
      </c>
      <c r="BP45" s="296" t="s">
        <v>18</v>
      </c>
      <c r="BQ45" s="296" t="s">
        <v>18</v>
      </c>
      <c r="BR45" s="296" t="s">
        <v>18</v>
      </c>
      <c r="BS45" s="296" t="s">
        <v>18</v>
      </c>
    </row>
    <row r="46" spans="1:71" x14ac:dyDescent="0.25">
      <c r="A46" t="s">
        <v>42</v>
      </c>
      <c r="B46" s="296">
        <v>1</v>
      </c>
      <c r="C46" s="296">
        <v>1</v>
      </c>
      <c r="D46" s="296" t="s">
        <v>18</v>
      </c>
      <c r="E46" s="296" t="s">
        <v>18</v>
      </c>
      <c r="F46" s="296" t="s">
        <v>18</v>
      </c>
      <c r="G46" s="296" t="s">
        <v>18</v>
      </c>
      <c r="H46" s="296" t="s">
        <v>18</v>
      </c>
      <c r="I46" s="296" t="s">
        <v>18</v>
      </c>
      <c r="J46" s="296" t="s">
        <v>18</v>
      </c>
      <c r="K46" s="296" t="s">
        <v>18</v>
      </c>
      <c r="L46" s="296">
        <v>1</v>
      </c>
      <c r="M46" s="296">
        <v>1</v>
      </c>
      <c r="N46" s="296">
        <v>1</v>
      </c>
      <c r="O46" s="296">
        <v>1</v>
      </c>
      <c r="P46" s="296" t="s">
        <v>18</v>
      </c>
      <c r="Q46" s="296" t="s">
        <v>18</v>
      </c>
      <c r="R46" s="296" t="s">
        <v>18</v>
      </c>
      <c r="S46" s="296" t="s">
        <v>18</v>
      </c>
      <c r="T46" s="296" t="s">
        <v>18</v>
      </c>
      <c r="U46" s="296" t="s">
        <v>18</v>
      </c>
      <c r="V46" s="296" t="s">
        <v>18</v>
      </c>
      <c r="W46" s="296" t="s">
        <v>18</v>
      </c>
      <c r="X46" s="296">
        <v>2</v>
      </c>
      <c r="Y46" s="296">
        <v>2</v>
      </c>
      <c r="Z46" s="296">
        <v>2</v>
      </c>
      <c r="AA46" s="296">
        <v>2</v>
      </c>
      <c r="AB46" s="296">
        <v>1</v>
      </c>
      <c r="AC46" s="296">
        <v>1</v>
      </c>
      <c r="AD46" s="296">
        <v>1</v>
      </c>
      <c r="AE46" s="296">
        <v>1</v>
      </c>
      <c r="AF46" s="296" t="s">
        <v>18</v>
      </c>
      <c r="AG46" s="296" t="s">
        <v>18</v>
      </c>
      <c r="AH46" s="296" t="s">
        <v>18</v>
      </c>
      <c r="AI46" s="296" t="s">
        <v>18</v>
      </c>
      <c r="AJ46" s="296" t="s">
        <v>18</v>
      </c>
      <c r="AK46" s="296" t="s">
        <v>18</v>
      </c>
      <c r="AL46" s="296" t="s">
        <v>18</v>
      </c>
      <c r="AM46" s="296" t="s">
        <v>18</v>
      </c>
      <c r="AN46" s="296" t="s">
        <v>18</v>
      </c>
      <c r="AO46" s="296">
        <v>1</v>
      </c>
      <c r="AP46" s="296">
        <v>1</v>
      </c>
      <c r="AQ46" s="296">
        <v>1</v>
      </c>
      <c r="AR46" s="296">
        <v>2</v>
      </c>
      <c r="AS46" s="296">
        <v>1</v>
      </c>
      <c r="AT46" s="296">
        <v>1</v>
      </c>
      <c r="AU46" s="296">
        <v>2</v>
      </c>
      <c r="AV46" s="296">
        <v>2</v>
      </c>
      <c r="AW46" s="296">
        <v>2</v>
      </c>
      <c r="AX46" s="296">
        <v>2</v>
      </c>
      <c r="AY46" s="296">
        <v>1</v>
      </c>
      <c r="AZ46" s="296" t="s">
        <v>18</v>
      </c>
      <c r="BA46" s="296" t="s">
        <v>18</v>
      </c>
      <c r="BB46" s="296" t="s">
        <v>18</v>
      </c>
      <c r="BC46" s="296" t="s">
        <v>18</v>
      </c>
      <c r="BD46" s="296" t="s">
        <v>18</v>
      </c>
      <c r="BE46" s="296" t="s">
        <v>18</v>
      </c>
      <c r="BF46" s="296" t="s">
        <v>18</v>
      </c>
      <c r="BG46" s="296" t="s">
        <v>18</v>
      </c>
      <c r="BH46" s="296" t="s">
        <v>18</v>
      </c>
      <c r="BI46" s="296" t="s">
        <v>18</v>
      </c>
      <c r="BJ46" s="296" t="s">
        <v>18</v>
      </c>
      <c r="BK46" s="296" t="s">
        <v>18</v>
      </c>
      <c r="BL46" s="296" t="s">
        <v>18</v>
      </c>
      <c r="BM46" s="296" t="s">
        <v>18</v>
      </c>
      <c r="BN46" s="296" t="s">
        <v>18</v>
      </c>
      <c r="BO46" s="296" t="s">
        <v>18</v>
      </c>
      <c r="BP46" s="296" t="s">
        <v>18</v>
      </c>
      <c r="BQ46" s="296">
        <v>1</v>
      </c>
      <c r="BR46" s="296">
        <v>2</v>
      </c>
      <c r="BS46" s="296">
        <v>2</v>
      </c>
    </row>
    <row r="47" spans="1:71" x14ac:dyDescent="0.25">
      <c r="A47" t="s">
        <v>43</v>
      </c>
      <c r="B47" s="296">
        <v>16</v>
      </c>
      <c r="C47" s="296">
        <v>18</v>
      </c>
      <c r="D47" s="296">
        <v>19</v>
      </c>
      <c r="E47" s="296">
        <v>17</v>
      </c>
      <c r="F47" s="296">
        <v>18</v>
      </c>
      <c r="G47" s="296">
        <v>18</v>
      </c>
      <c r="H47" s="296">
        <v>14</v>
      </c>
      <c r="I47" s="296">
        <v>13</v>
      </c>
      <c r="J47" s="296">
        <v>11</v>
      </c>
      <c r="K47" s="296">
        <v>11</v>
      </c>
      <c r="L47" s="296">
        <v>17</v>
      </c>
      <c r="M47" s="296">
        <v>17</v>
      </c>
      <c r="N47" s="296">
        <v>17</v>
      </c>
      <c r="O47" s="296">
        <v>16</v>
      </c>
      <c r="P47" s="296">
        <v>17</v>
      </c>
      <c r="Q47" s="296">
        <v>17</v>
      </c>
      <c r="R47" s="296">
        <v>22</v>
      </c>
      <c r="S47" s="296">
        <v>22</v>
      </c>
      <c r="T47" s="296">
        <v>21</v>
      </c>
      <c r="U47" s="296">
        <v>26</v>
      </c>
      <c r="V47" s="296">
        <v>23</v>
      </c>
      <c r="W47" s="296">
        <v>25</v>
      </c>
      <c r="X47" s="296">
        <v>26</v>
      </c>
      <c r="Y47" s="296">
        <v>24</v>
      </c>
      <c r="Z47" s="296">
        <v>27</v>
      </c>
      <c r="AA47" s="296">
        <v>31</v>
      </c>
      <c r="AB47" s="296">
        <v>35</v>
      </c>
      <c r="AC47" s="296">
        <v>35</v>
      </c>
      <c r="AD47" s="296">
        <v>34</v>
      </c>
      <c r="AE47" s="296">
        <v>31</v>
      </c>
      <c r="AF47" s="296">
        <v>29</v>
      </c>
      <c r="AG47" s="296">
        <v>36</v>
      </c>
      <c r="AH47" s="296">
        <v>38</v>
      </c>
      <c r="AI47" s="296">
        <v>34</v>
      </c>
      <c r="AJ47" s="296">
        <v>36</v>
      </c>
      <c r="AK47" s="296">
        <v>29</v>
      </c>
      <c r="AL47" s="296">
        <v>24</v>
      </c>
      <c r="AM47" s="296">
        <v>28</v>
      </c>
      <c r="AN47" s="296">
        <v>25</v>
      </c>
      <c r="AO47" s="296">
        <v>20</v>
      </c>
      <c r="AP47" s="296">
        <v>21</v>
      </c>
      <c r="AQ47" s="296">
        <v>24</v>
      </c>
      <c r="AR47" s="296">
        <v>27</v>
      </c>
      <c r="AS47" s="296">
        <v>33</v>
      </c>
      <c r="AT47" s="296">
        <v>34</v>
      </c>
      <c r="AU47" s="296">
        <v>33</v>
      </c>
      <c r="AV47" s="296">
        <v>33</v>
      </c>
      <c r="AW47" s="296">
        <v>25</v>
      </c>
      <c r="AX47" s="296">
        <v>26</v>
      </c>
      <c r="AY47" s="296">
        <v>26</v>
      </c>
      <c r="AZ47" s="296">
        <v>25</v>
      </c>
      <c r="BA47" s="296">
        <v>30</v>
      </c>
      <c r="BB47" s="296">
        <v>29</v>
      </c>
      <c r="BC47" s="296">
        <v>25</v>
      </c>
      <c r="BD47" s="296">
        <v>18</v>
      </c>
      <c r="BE47" s="296">
        <v>16</v>
      </c>
      <c r="BF47" s="296">
        <v>13</v>
      </c>
      <c r="BG47" s="296">
        <v>11</v>
      </c>
      <c r="BH47" s="296">
        <v>11</v>
      </c>
      <c r="BI47" s="296">
        <v>11</v>
      </c>
      <c r="BJ47" s="296">
        <v>13</v>
      </c>
      <c r="BK47" s="296">
        <v>16</v>
      </c>
      <c r="BL47" s="296">
        <v>13</v>
      </c>
      <c r="BM47" s="296">
        <v>10</v>
      </c>
      <c r="BN47" s="296">
        <v>7</v>
      </c>
      <c r="BO47" s="296">
        <v>7</v>
      </c>
      <c r="BP47" s="296">
        <v>6</v>
      </c>
      <c r="BQ47" s="296">
        <v>8</v>
      </c>
      <c r="BR47" s="296">
        <v>7</v>
      </c>
      <c r="BS47" s="296">
        <v>5</v>
      </c>
    </row>
    <row r="48" spans="1:71" x14ac:dyDescent="0.25">
      <c r="A48" t="s">
        <v>44</v>
      </c>
      <c r="B48" s="296">
        <v>9</v>
      </c>
      <c r="C48" s="296">
        <v>9</v>
      </c>
      <c r="D48" s="296">
        <v>5</v>
      </c>
      <c r="E48" s="296">
        <v>3</v>
      </c>
      <c r="F48" s="296">
        <v>3</v>
      </c>
      <c r="G48" s="296">
        <v>3</v>
      </c>
      <c r="H48" s="296">
        <v>4</v>
      </c>
      <c r="I48" s="296">
        <v>3</v>
      </c>
      <c r="J48" s="296">
        <v>3</v>
      </c>
      <c r="K48" s="296">
        <v>3</v>
      </c>
      <c r="L48" s="296">
        <v>5</v>
      </c>
      <c r="M48" s="296">
        <v>6</v>
      </c>
      <c r="N48" s="296">
        <v>7</v>
      </c>
      <c r="O48" s="296">
        <v>7</v>
      </c>
      <c r="P48" s="296">
        <v>7</v>
      </c>
      <c r="Q48" s="296">
        <v>6</v>
      </c>
      <c r="R48" s="296">
        <v>6</v>
      </c>
      <c r="S48" s="296">
        <v>5</v>
      </c>
      <c r="T48" s="296">
        <v>4</v>
      </c>
      <c r="U48" s="296">
        <v>5</v>
      </c>
      <c r="V48" s="296">
        <v>7</v>
      </c>
      <c r="W48" s="296">
        <v>9</v>
      </c>
      <c r="X48" s="296">
        <v>9</v>
      </c>
      <c r="Y48" s="296">
        <v>9</v>
      </c>
      <c r="Z48" s="296">
        <v>8</v>
      </c>
      <c r="AA48" s="296">
        <v>8</v>
      </c>
      <c r="AB48" s="296">
        <v>7</v>
      </c>
      <c r="AC48" s="296">
        <v>7</v>
      </c>
      <c r="AD48" s="296">
        <v>10</v>
      </c>
      <c r="AE48" s="296">
        <v>8</v>
      </c>
      <c r="AF48" s="296">
        <v>7</v>
      </c>
      <c r="AG48" s="296">
        <v>9</v>
      </c>
      <c r="AH48" s="296">
        <v>7</v>
      </c>
      <c r="AI48" s="296">
        <v>9</v>
      </c>
      <c r="AJ48" s="296">
        <v>11</v>
      </c>
      <c r="AK48" s="296">
        <v>13</v>
      </c>
      <c r="AL48" s="296">
        <v>14</v>
      </c>
      <c r="AM48" s="296">
        <v>11</v>
      </c>
      <c r="AN48" s="296">
        <v>9</v>
      </c>
      <c r="AO48" s="296">
        <v>7</v>
      </c>
      <c r="AP48" s="296">
        <v>7</v>
      </c>
      <c r="AQ48" s="296">
        <v>8</v>
      </c>
      <c r="AR48" s="296">
        <v>10</v>
      </c>
      <c r="AS48" s="296">
        <v>9</v>
      </c>
      <c r="AT48" s="296">
        <v>8</v>
      </c>
      <c r="AU48" s="296">
        <v>7</v>
      </c>
      <c r="AV48" s="296">
        <v>5</v>
      </c>
      <c r="AW48" s="296">
        <v>7</v>
      </c>
      <c r="AX48" s="296">
        <v>6</v>
      </c>
      <c r="AY48" s="296">
        <v>11</v>
      </c>
      <c r="AZ48" s="296">
        <v>12</v>
      </c>
      <c r="BA48" s="296">
        <v>9</v>
      </c>
      <c r="BB48" s="296">
        <v>10</v>
      </c>
      <c r="BC48" s="296">
        <v>6</v>
      </c>
      <c r="BD48" s="296">
        <v>5</v>
      </c>
      <c r="BE48" s="296">
        <v>6</v>
      </c>
      <c r="BF48" s="296">
        <v>8</v>
      </c>
      <c r="BG48" s="296">
        <v>7</v>
      </c>
      <c r="BH48" s="296">
        <v>6</v>
      </c>
      <c r="BI48" s="296">
        <v>6</v>
      </c>
      <c r="BJ48" s="296">
        <v>3</v>
      </c>
      <c r="BK48" s="296">
        <v>4</v>
      </c>
      <c r="BL48" s="296">
        <v>6</v>
      </c>
      <c r="BM48" s="296">
        <v>5</v>
      </c>
      <c r="BN48" s="296">
        <v>5</v>
      </c>
      <c r="BO48" s="296">
        <v>7</v>
      </c>
      <c r="BP48" s="296">
        <v>4</v>
      </c>
      <c r="BQ48" s="296">
        <v>6</v>
      </c>
      <c r="BR48" s="296">
        <v>6</v>
      </c>
      <c r="BS48" s="296">
        <v>6</v>
      </c>
    </row>
    <row r="49" spans="1:71" x14ac:dyDescent="0.25">
      <c r="A49" t="s">
        <v>45</v>
      </c>
      <c r="B49" s="296">
        <v>9</v>
      </c>
      <c r="C49" s="296">
        <v>7</v>
      </c>
      <c r="D49" s="296">
        <v>5</v>
      </c>
      <c r="E49" s="296">
        <v>8</v>
      </c>
      <c r="F49" s="296">
        <v>5</v>
      </c>
      <c r="G49" s="296">
        <v>5</v>
      </c>
      <c r="H49" s="296">
        <v>7</v>
      </c>
      <c r="I49" s="296">
        <v>6</v>
      </c>
      <c r="J49" s="296">
        <v>6</v>
      </c>
      <c r="K49" s="296">
        <v>6</v>
      </c>
      <c r="L49" s="296">
        <v>6</v>
      </c>
      <c r="M49" s="296">
        <v>7</v>
      </c>
      <c r="N49" s="296">
        <v>8</v>
      </c>
      <c r="O49" s="296">
        <v>9</v>
      </c>
      <c r="P49" s="296">
        <v>7</v>
      </c>
      <c r="Q49" s="296">
        <v>6</v>
      </c>
      <c r="R49" s="296">
        <v>5</v>
      </c>
      <c r="S49" s="296">
        <v>4</v>
      </c>
      <c r="T49" s="296">
        <v>7</v>
      </c>
      <c r="U49" s="296">
        <v>6</v>
      </c>
      <c r="V49" s="296">
        <v>7</v>
      </c>
      <c r="W49" s="296">
        <v>9</v>
      </c>
      <c r="X49" s="296">
        <v>11</v>
      </c>
      <c r="Y49" s="296">
        <v>12</v>
      </c>
      <c r="Z49" s="296">
        <v>11</v>
      </c>
      <c r="AA49" s="296">
        <v>10</v>
      </c>
      <c r="AB49" s="296">
        <v>6</v>
      </c>
      <c r="AC49" s="296">
        <v>4</v>
      </c>
      <c r="AD49" s="296">
        <v>5</v>
      </c>
      <c r="AE49" s="296">
        <v>4</v>
      </c>
      <c r="AF49" s="296">
        <v>10</v>
      </c>
      <c r="AG49" s="296">
        <v>12</v>
      </c>
      <c r="AH49" s="296">
        <v>13</v>
      </c>
      <c r="AI49" s="296">
        <v>12</v>
      </c>
      <c r="AJ49" s="296">
        <v>8</v>
      </c>
      <c r="AK49" s="296">
        <v>11</v>
      </c>
      <c r="AL49" s="296">
        <v>10</v>
      </c>
      <c r="AM49" s="296">
        <v>13</v>
      </c>
      <c r="AN49" s="296">
        <v>14</v>
      </c>
      <c r="AO49" s="296">
        <v>10</v>
      </c>
      <c r="AP49" s="296">
        <v>11</v>
      </c>
      <c r="AQ49" s="296">
        <v>8</v>
      </c>
      <c r="AR49" s="296">
        <v>4</v>
      </c>
      <c r="AS49" s="296">
        <v>4</v>
      </c>
      <c r="AT49" s="296">
        <v>3</v>
      </c>
      <c r="AU49" s="296">
        <v>3</v>
      </c>
      <c r="AV49" s="296">
        <v>3</v>
      </c>
      <c r="AW49" s="296">
        <v>5</v>
      </c>
      <c r="AX49" s="296">
        <v>4</v>
      </c>
      <c r="AY49" s="296">
        <v>6</v>
      </c>
      <c r="AZ49" s="296">
        <v>8</v>
      </c>
      <c r="BA49" s="296">
        <v>6</v>
      </c>
      <c r="BB49" s="296">
        <v>7</v>
      </c>
      <c r="BC49" s="296">
        <v>7</v>
      </c>
      <c r="BD49" s="296">
        <v>6</v>
      </c>
      <c r="BE49" s="296">
        <v>7</v>
      </c>
      <c r="BF49" s="296">
        <v>8</v>
      </c>
      <c r="BG49" s="296">
        <v>8</v>
      </c>
      <c r="BH49" s="296">
        <v>6</v>
      </c>
      <c r="BI49" s="296">
        <v>8</v>
      </c>
      <c r="BJ49" s="296">
        <v>7</v>
      </c>
      <c r="BK49" s="296">
        <v>5</v>
      </c>
      <c r="BL49" s="296">
        <v>5</v>
      </c>
      <c r="BM49" s="296">
        <v>2</v>
      </c>
      <c r="BN49" s="296">
        <v>2</v>
      </c>
      <c r="BO49" s="296">
        <v>3</v>
      </c>
      <c r="BP49" s="296">
        <v>3</v>
      </c>
      <c r="BQ49" s="296">
        <v>3</v>
      </c>
      <c r="BR49" s="296">
        <v>2</v>
      </c>
      <c r="BS49" s="296">
        <v>1</v>
      </c>
    </row>
    <row r="50" spans="1:71" x14ac:dyDescent="0.25">
      <c r="A50" t="s">
        <v>46</v>
      </c>
      <c r="B50" s="296">
        <v>110</v>
      </c>
      <c r="C50" s="296">
        <v>123</v>
      </c>
      <c r="D50" s="296">
        <v>136</v>
      </c>
      <c r="E50" s="296">
        <v>155</v>
      </c>
      <c r="F50" s="296">
        <v>178</v>
      </c>
      <c r="G50" s="296">
        <v>189</v>
      </c>
      <c r="H50" s="296">
        <v>188</v>
      </c>
      <c r="I50" s="296">
        <v>179</v>
      </c>
      <c r="J50" s="296">
        <v>179</v>
      </c>
      <c r="K50" s="296">
        <v>169</v>
      </c>
      <c r="L50" s="296">
        <v>179</v>
      </c>
      <c r="M50" s="296">
        <v>207</v>
      </c>
      <c r="N50" s="296">
        <v>208</v>
      </c>
      <c r="O50" s="296">
        <v>213</v>
      </c>
      <c r="P50" s="296">
        <v>209</v>
      </c>
      <c r="Q50" s="296">
        <v>206</v>
      </c>
      <c r="R50" s="296">
        <v>206</v>
      </c>
      <c r="S50" s="296">
        <v>207</v>
      </c>
      <c r="T50" s="296">
        <v>219</v>
      </c>
      <c r="U50" s="296">
        <v>209</v>
      </c>
      <c r="V50" s="296">
        <v>208</v>
      </c>
      <c r="W50" s="296">
        <v>209</v>
      </c>
      <c r="X50" s="296">
        <v>208</v>
      </c>
      <c r="Y50" s="296">
        <v>226</v>
      </c>
      <c r="Z50" s="296">
        <v>209</v>
      </c>
      <c r="AA50" s="296">
        <v>196</v>
      </c>
      <c r="AB50" s="296">
        <v>212</v>
      </c>
      <c r="AC50" s="296">
        <v>210</v>
      </c>
      <c r="AD50" s="296">
        <v>225</v>
      </c>
      <c r="AE50" s="296">
        <v>233</v>
      </c>
      <c r="AF50" s="296">
        <v>206</v>
      </c>
      <c r="AG50" s="296">
        <v>197</v>
      </c>
      <c r="AH50" s="296">
        <v>200</v>
      </c>
      <c r="AI50" s="296">
        <v>193</v>
      </c>
      <c r="AJ50" s="296">
        <v>201</v>
      </c>
      <c r="AK50" s="296">
        <v>204</v>
      </c>
      <c r="AL50" s="296">
        <v>197</v>
      </c>
      <c r="AM50" s="296">
        <v>206</v>
      </c>
      <c r="AN50" s="296">
        <v>196</v>
      </c>
      <c r="AO50" s="296">
        <v>184</v>
      </c>
      <c r="AP50" s="296">
        <v>191</v>
      </c>
      <c r="AQ50" s="296">
        <v>185</v>
      </c>
      <c r="AR50" s="296">
        <v>178</v>
      </c>
      <c r="AS50" s="296">
        <v>179</v>
      </c>
      <c r="AT50" s="296">
        <v>184</v>
      </c>
      <c r="AU50" s="296">
        <v>180</v>
      </c>
      <c r="AV50" s="296">
        <v>202</v>
      </c>
      <c r="AW50" s="296">
        <v>198</v>
      </c>
      <c r="AX50" s="296">
        <v>185</v>
      </c>
      <c r="AY50" s="296">
        <v>183</v>
      </c>
      <c r="AZ50" s="296">
        <v>157</v>
      </c>
      <c r="BA50" s="296">
        <v>161</v>
      </c>
      <c r="BB50" s="296">
        <v>152</v>
      </c>
      <c r="BC50" s="296">
        <v>143</v>
      </c>
      <c r="BD50" s="296">
        <v>113</v>
      </c>
      <c r="BE50" s="296">
        <v>83</v>
      </c>
      <c r="BF50" s="296">
        <v>78</v>
      </c>
      <c r="BG50" s="296">
        <v>82</v>
      </c>
      <c r="BH50" s="296">
        <v>77</v>
      </c>
      <c r="BI50" s="296">
        <v>75</v>
      </c>
      <c r="BJ50" s="296">
        <v>72</v>
      </c>
      <c r="BK50" s="296">
        <v>78</v>
      </c>
      <c r="BL50" s="296">
        <v>81</v>
      </c>
      <c r="BM50" s="296">
        <v>71</v>
      </c>
      <c r="BN50" s="296">
        <v>67</v>
      </c>
      <c r="BO50" s="296">
        <v>50</v>
      </c>
      <c r="BP50" s="296">
        <v>39</v>
      </c>
      <c r="BQ50" s="296">
        <v>36</v>
      </c>
      <c r="BR50" s="296">
        <v>34</v>
      </c>
      <c r="BS50" s="296">
        <v>27</v>
      </c>
    </row>
    <row r="51" spans="1:71" x14ac:dyDescent="0.25">
      <c r="A51" t="s">
        <v>47</v>
      </c>
      <c r="B51" s="296">
        <v>26</v>
      </c>
      <c r="C51" s="296">
        <v>25</v>
      </c>
      <c r="D51" s="296">
        <v>21</v>
      </c>
      <c r="E51" s="296">
        <v>20</v>
      </c>
      <c r="F51" s="296">
        <v>20</v>
      </c>
      <c r="G51" s="296">
        <v>19</v>
      </c>
      <c r="H51" s="296">
        <v>16</v>
      </c>
      <c r="I51" s="296">
        <v>21</v>
      </c>
      <c r="J51" s="296">
        <v>22</v>
      </c>
      <c r="K51" s="296">
        <v>23</v>
      </c>
      <c r="L51" s="296">
        <v>23</v>
      </c>
      <c r="M51" s="296">
        <v>17</v>
      </c>
      <c r="N51" s="296">
        <v>18</v>
      </c>
      <c r="O51" s="296">
        <v>20</v>
      </c>
      <c r="P51" s="296">
        <v>20</v>
      </c>
      <c r="Q51" s="296">
        <v>20</v>
      </c>
      <c r="R51" s="296">
        <v>16</v>
      </c>
      <c r="S51" s="296">
        <v>16</v>
      </c>
      <c r="T51" s="296">
        <v>24</v>
      </c>
      <c r="U51" s="296">
        <v>27</v>
      </c>
      <c r="V51" s="296">
        <v>29</v>
      </c>
      <c r="W51" s="296">
        <v>26</v>
      </c>
      <c r="X51" s="296">
        <v>20</v>
      </c>
      <c r="Y51" s="296">
        <v>23</v>
      </c>
      <c r="Z51" s="296">
        <v>25</v>
      </c>
      <c r="AA51" s="296">
        <v>23</v>
      </c>
      <c r="AB51" s="296">
        <v>22</v>
      </c>
      <c r="AC51" s="296">
        <v>17</v>
      </c>
      <c r="AD51" s="296">
        <v>18</v>
      </c>
      <c r="AE51" s="296">
        <v>18</v>
      </c>
      <c r="AF51" s="296">
        <v>25</v>
      </c>
      <c r="AG51" s="296">
        <v>28</v>
      </c>
      <c r="AH51" s="296">
        <v>28</v>
      </c>
      <c r="AI51" s="296">
        <v>28</v>
      </c>
      <c r="AJ51" s="296">
        <v>20</v>
      </c>
      <c r="AK51" s="296">
        <v>25</v>
      </c>
      <c r="AL51" s="296">
        <v>23</v>
      </c>
      <c r="AM51" s="296">
        <v>24</v>
      </c>
      <c r="AN51" s="296">
        <v>30</v>
      </c>
      <c r="AO51" s="296">
        <v>27</v>
      </c>
      <c r="AP51" s="296">
        <v>34</v>
      </c>
      <c r="AQ51" s="296">
        <v>33</v>
      </c>
      <c r="AR51" s="296">
        <v>28</v>
      </c>
      <c r="AS51" s="296">
        <v>27</v>
      </c>
      <c r="AT51" s="296">
        <v>18</v>
      </c>
      <c r="AU51" s="296">
        <v>20</v>
      </c>
      <c r="AV51" s="296">
        <v>24</v>
      </c>
      <c r="AW51" s="296">
        <v>23</v>
      </c>
      <c r="AX51" s="296">
        <v>24</v>
      </c>
      <c r="AY51" s="296">
        <v>24</v>
      </c>
      <c r="AZ51" s="296">
        <v>23</v>
      </c>
      <c r="BA51" s="296">
        <v>21</v>
      </c>
      <c r="BB51" s="296">
        <v>18</v>
      </c>
      <c r="BC51" s="296">
        <v>16</v>
      </c>
      <c r="BD51" s="296">
        <v>9</v>
      </c>
      <c r="BE51" s="296">
        <v>7</v>
      </c>
      <c r="BF51" s="296">
        <v>9</v>
      </c>
      <c r="BG51" s="296">
        <v>8</v>
      </c>
      <c r="BH51" s="296">
        <v>11</v>
      </c>
      <c r="BI51" s="296">
        <v>9</v>
      </c>
      <c r="BJ51" s="296">
        <v>7</v>
      </c>
      <c r="BK51" s="296">
        <v>7</v>
      </c>
      <c r="BL51" s="296">
        <v>3</v>
      </c>
      <c r="BM51" s="296">
        <v>3</v>
      </c>
      <c r="BN51" s="296">
        <v>4</v>
      </c>
      <c r="BO51" s="296">
        <v>4</v>
      </c>
      <c r="BP51" s="296">
        <v>4</v>
      </c>
      <c r="BQ51" s="296">
        <v>4</v>
      </c>
      <c r="BR51" s="296">
        <v>6</v>
      </c>
      <c r="BS51" s="296">
        <v>8</v>
      </c>
    </row>
    <row r="52" spans="1:71" x14ac:dyDescent="0.25">
      <c r="A52" t="s">
        <v>48</v>
      </c>
      <c r="B52" s="296">
        <v>1</v>
      </c>
      <c r="C52" s="296">
        <v>1</v>
      </c>
      <c r="D52" s="296">
        <v>2</v>
      </c>
      <c r="E52" s="296">
        <v>2</v>
      </c>
      <c r="F52" s="296">
        <v>2</v>
      </c>
      <c r="G52" s="296">
        <v>1</v>
      </c>
      <c r="H52" s="296" t="s">
        <v>18</v>
      </c>
      <c r="I52" s="296">
        <v>1</v>
      </c>
      <c r="J52" s="296">
        <v>1</v>
      </c>
      <c r="K52" s="296">
        <v>2</v>
      </c>
      <c r="L52" s="296">
        <v>3</v>
      </c>
      <c r="M52" s="296">
        <v>2</v>
      </c>
      <c r="N52" s="296">
        <v>2</v>
      </c>
      <c r="O52" s="296">
        <v>1</v>
      </c>
      <c r="P52" s="296">
        <v>1</v>
      </c>
      <c r="Q52" s="296">
        <v>2</v>
      </c>
      <c r="R52" s="296">
        <v>3</v>
      </c>
      <c r="S52" s="296">
        <v>5</v>
      </c>
      <c r="T52" s="296">
        <v>5</v>
      </c>
      <c r="U52" s="296">
        <v>5</v>
      </c>
      <c r="V52" s="296">
        <v>6</v>
      </c>
      <c r="W52" s="296">
        <v>4</v>
      </c>
      <c r="X52" s="296">
        <v>3</v>
      </c>
      <c r="Y52" s="296">
        <v>3</v>
      </c>
      <c r="Z52" s="296">
        <v>1</v>
      </c>
      <c r="AA52" s="296">
        <v>1</v>
      </c>
      <c r="AB52" s="296">
        <v>2</v>
      </c>
      <c r="AC52" s="296">
        <v>1</v>
      </c>
      <c r="AD52" s="296">
        <v>1</v>
      </c>
      <c r="AE52" s="296">
        <v>1</v>
      </c>
      <c r="AF52" s="296">
        <v>1</v>
      </c>
      <c r="AG52" s="296">
        <v>1</v>
      </c>
      <c r="AH52" s="296">
        <v>1</v>
      </c>
      <c r="AI52" s="296">
        <v>1</v>
      </c>
      <c r="AJ52" s="296">
        <v>2</v>
      </c>
      <c r="AK52" s="296">
        <v>4</v>
      </c>
      <c r="AL52" s="296">
        <v>4</v>
      </c>
      <c r="AM52" s="296">
        <v>4</v>
      </c>
      <c r="AN52" s="296">
        <v>4</v>
      </c>
      <c r="AO52" s="296">
        <v>3</v>
      </c>
      <c r="AP52" s="296">
        <v>3</v>
      </c>
      <c r="AQ52" s="296">
        <v>3</v>
      </c>
      <c r="AR52" s="296">
        <v>2</v>
      </c>
      <c r="AS52" s="296">
        <v>4</v>
      </c>
      <c r="AT52" s="296">
        <v>4</v>
      </c>
      <c r="AU52" s="296">
        <v>5</v>
      </c>
      <c r="AV52" s="296">
        <v>8</v>
      </c>
      <c r="AW52" s="296">
        <v>5</v>
      </c>
      <c r="AX52" s="296">
        <v>7</v>
      </c>
      <c r="AY52" s="296">
        <v>6</v>
      </c>
      <c r="AZ52" s="296">
        <v>4</v>
      </c>
      <c r="BA52" s="296">
        <v>7</v>
      </c>
      <c r="BB52" s="296">
        <v>5</v>
      </c>
      <c r="BC52" s="296">
        <v>5</v>
      </c>
      <c r="BD52" s="296">
        <v>3</v>
      </c>
      <c r="BE52" s="296" t="s">
        <v>18</v>
      </c>
      <c r="BF52" s="296" t="s">
        <v>18</v>
      </c>
      <c r="BG52" s="296" t="s">
        <v>18</v>
      </c>
      <c r="BH52" s="296" t="s">
        <v>18</v>
      </c>
      <c r="BI52" s="296">
        <v>1</v>
      </c>
      <c r="BJ52" s="296">
        <v>1</v>
      </c>
      <c r="BK52" s="296">
        <v>1</v>
      </c>
      <c r="BL52" s="296">
        <v>1</v>
      </c>
      <c r="BM52" s="296">
        <v>1</v>
      </c>
      <c r="BN52" s="296">
        <v>2</v>
      </c>
      <c r="BO52" s="296">
        <v>2</v>
      </c>
      <c r="BP52" s="296">
        <v>2</v>
      </c>
      <c r="BQ52" s="296">
        <v>1</v>
      </c>
      <c r="BR52" s="296">
        <v>3</v>
      </c>
      <c r="BS52" s="296">
        <v>4</v>
      </c>
    </row>
    <row r="53" spans="1:71" x14ac:dyDescent="0.25">
      <c r="A53" t="s">
        <v>49</v>
      </c>
      <c r="B53" s="296">
        <v>106</v>
      </c>
      <c r="C53" s="296">
        <v>104</v>
      </c>
      <c r="D53" s="296">
        <v>114</v>
      </c>
      <c r="E53" s="296">
        <v>116</v>
      </c>
      <c r="F53" s="296">
        <v>130</v>
      </c>
      <c r="G53" s="296">
        <v>138</v>
      </c>
      <c r="H53" s="296">
        <v>133</v>
      </c>
      <c r="I53" s="296">
        <v>142</v>
      </c>
      <c r="J53" s="296">
        <v>138</v>
      </c>
      <c r="K53" s="296">
        <v>146</v>
      </c>
      <c r="L53" s="296">
        <v>147</v>
      </c>
      <c r="M53" s="296">
        <v>150</v>
      </c>
      <c r="N53" s="296">
        <v>148</v>
      </c>
      <c r="O53" s="296">
        <v>165</v>
      </c>
      <c r="P53" s="296">
        <v>157</v>
      </c>
      <c r="Q53" s="296">
        <v>163</v>
      </c>
      <c r="R53" s="296">
        <v>159</v>
      </c>
      <c r="S53" s="296">
        <v>160</v>
      </c>
      <c r="T53" s="296">
        <v>179</v>
      </c>
      <c r="U53" s="296">
        <v>169</v>
      </c>
      <c r="V53" s="296">
        <v>178</v>
      </c>
      <c r="W53" s="296">
        <v>173</v>
      </c>
      <c r="X53" s="296">
        <v>191</v>
      </c>
      <c r="Y53" s="296">
        <v>190</v>
      </c>
      <c r="Z53" s="296">
        <v>211</v>
      </c>
      <c r="AA53" s="296">
        <v>216</v>
      </c>
      <c r="AB53" s="296">
        <v>216</v>
      </c>
      <c r="AC53" s="296">
        <v>226</v>
      </c>
      <c r="AD53" s="296">
        <v>219</v>
      </c>
      <c r="AE53" s="296">
        <v>219</v>
      </c>
      <c r="AF53" s="296">
        <v>232</v>
      </c>
      <c r="AG53" s="296">
        <v>250</v>
      </c>
      <c r="AH53" s="296">
        <v>260</v>
      </c>
      <c r="AI53" s="296">
        <v>286</v>
      </c>
      <c r="AJ53" s="296">
        <v>284</v>
      </c>
      <c r="AK53" s="296">
        <v>298</v>
      </c>
      <c r="AL53" s="296">
        <v>299</v>
      </c>
      <c r="AM53" s="296">
        <v>290</v>
      </c>
      <c r="AN53" s="296">
        <v>319</v>
      </c>
      <c r="AO53" s="296">
        <v>324</v>
      </c>
      <c r="AP53" s="296">
        <v>326</v>
      </c>
      <c r="AQ53" s="296">
        <v>323</v>
      </c>
      <c r="AR53" s="296">
        <v>316</v>
      </c>
      <c r="AS53" s="296">
        <v>309</v>
      </c>
      <c r="AT53" s="296">
        <v>319</v>
      </c>
      <c r="AU53" s="296">
        <v>326</v>
      </c>
      <c r="AV53" s="296">
        <v>341</v>
      </c>
      <c r="AW53" s="296">
        <v>332</v>
      </c>
      <c r="AX53" s="296">
        <v>320</v>
      </c>
      <c r="AY53" s="296">
        <v>322</v>
      </c>
      <c r="AZ53" s="296">
        <v>309</v>
      </c>
      <c r="BA53" s="296">
        <v>305</v>
      </c>
      <c r="BB53" s="296">
        <v>298</v>
      </c>
      <c r="BC53" s="296">
        <v>277</v>
      </c>
      <c r="BD53" s="296">
        <v>209</v>
      </c>
      <c r="BE53" s="296">
        <v>185</v>
      </c>
      <c r="BF53" s="296">
        <v>165</v>
      </c>
      <c r="BG53" s="296">
        <v>158</v>
      </c>
      <c r="BH53" s="296">
        <v>166</v>
      </c>
      <c r="BI53" s="296">
        <v>160</v>
      </c>
      <c r="BJ53" s="296">
        <v>160</v>
      </c>
      <c r="BK53" s="296">
        <v>161</v>
      </c>
      <c r="BL53" s="296">
        <v>153</v>
      </c>
      <c r="BM53" s="296">
        <v>161</v>
      </c>
      <c r="BN53" s="296">
        <v>153</v>
      </c>
      <c r="BO53" s="296">
        <v>153</v>
      </c>
      <c r="BP53" s="296">
        <v>139</v>
      </c>
      <c r="BQ53" s="296">
        <v>121</v>
      </c>
      <c r="BR53" s="296">
        <v>126</v>
      </c>
      <c r="BS53" s="296">
        <v>111</v>
      </c>
    </row>
    <row r="54" spans="1:71" x14ac:dyDescent="0.25">
      <c r="A54" t="s">
        <v>50</v>
      </c>
      <c r="B54" s="296">
        <v>133</v>
      </c>
      <c r="C54" s="296">
        <v>151</v>
      </c>
      <c r="D54" s="296">
        <v>169</v>
      </c>
      <c r="E54" s="296">
        <v>196</v>
      </c>
      <c r="F54" s="296">
        <v>189</v>
      </c>
      <c r="G54" s="296">
        <v>195</v>
      </c>
      <c r="H54" s="296">
        <v>216</v>
      </c>
      <c r="I54" s="296">
        <v>223</v>
      </c>
      <c r="J54" s="296">
        <v>236</v>
      </c>
      <c r="K54" s="296">
        <v>235</v>
      </c>
      <c r="L54" s="296">
        <v>205</v>
      </c>
      <c r="M54" s="296">
        <v>192</v>
      </c>
      <c r="N54" s="296">
        <v>197</v>
      </c>
      <c r="O54" s="296">
        <v>192</v>
      </c>
      <c r="P54" s="296">
        <v>219</v>
      </c>
      <c r="Q54" s="296">
        <v>201</v>
      </c>
      <c r="R54" s="296">
        <v>213</v>
      </c>
      <c r="S54" s="296">
        <v>229</v>
      </c>
      <c r="T54" s="296">
        <v>246</v>
      </c>
      <c r="U54" s="296">
        <v>283</v>
      </c>
      <c r="V54" s="296">
        <v>260</v>
      </c>
      <c r="W54" s="296">
        <v>255</v>
      </c>
      <c r="X54" s="296">
        <v>270</v>
      </c>
      <c r="Y54" s="296">
        <v>272</v>
      </c>
      <c r="Z54" s="296">
        <v>294</v>
      </c>
      <c r="AA54" s="296">
        <v>296</v>
      </c>
      <c r="AB54" s="296">
        <v>277</v>
      </c>
      <c r="AC54" s="296">
        <v>269</v>
      </c>
      <c r="AD54" s="296">
        <v>280</v>
      </c>
      <c r="AE54" s="296">
        <v>282</v>
      </c>
      <c r="AF54" s="296">
        <v>271</v>
      </c>
      <c r="AG54" s="296">
        <v>279</v>
      </c>
      <c r="AH54" s="296">
        <v>275</v>
      </c>
      <c r="AI54" s="296">
        <v>263</v>
      </c>
      <c r="AJ54" s="296">
        <v>295</v>
      </c>
      <c r="AK54" s="296">
        <v>297</v>
      </c>
      <c r="AL54" s="296">
        <v>292</v>
      </c>
      <c r="AM54" s="296">
        <v>298</v>
      </c>
      <c r="AN54" s="296">
        <v>292</v>
      </c>
      <c r="AO54" s="296">
        <v>295</v>
      </c>
      <c r="AP54" s="296">
        <v>307</v>
      </c>
      <c r="AQ54" s="296">
        <v>316</v>
      </c>
      <c r="AR54" s="296">
        <v>312</v>
      </c>
      <c r="AS54" s="296">
        <v>310</v>
      </c>
      <c r="AT54" s="296">
        <v>317</v>
      </c>
      <c r="AU54" s="296">
        <v>324</v>
      </c>
      <c r="AV54" s="296">
        <v>322</v>
      </c>
      <c r="AW54" s="296">
        <v>318</v>
      </c>
      <c r="AX54" s="296">
        <v>295</v>
      </c>
      <c r="AY54" s="296">
        <v>283</v>
      </c>
      <c r="AZ54" s="296">
        <v>291</v>
      </c>
      <c r="BA54" s="296">
        <v>291</v>
      </c>
      <c r="BB54" s="296">
        <v>273</v>
      </c>
      <c r="BC54" s="296">
        <v>242</v>
      </c>
      <c r="BD54" s="296">
        <v>175</v>
      </c>
      <c r="BE54" s="296">
        <v>125</v>
      </c>
      <c r="BF54" s="296">
        <v>111</v>
      </c>
      <c r="BG54" s="296">
        <v>107</v>
      </c>
      <c r="BH54" s="296">
        <v>90</v>
      </c>
      <c r="BI54" s="296">
        <v>83</v>
      </c>
      <c r="BJ54" s="296">
        <v>81</v>
      </c>
      <c r="BK54" s="296">
        <v>78</v>
      </c>
      <c r="BL54" s="296">
        <v>78</v>
      </c>
      <c r="BM54" s="296">
        <v>64</v>
      </c>
      <c r="BN54" s="296">
        <v>47</v>
      </c>
      <c r="BO54" s="296">
        <v>28</v>
      </c>
      <c r="BP54" s="296">
        <v>8</v>
      </c>
      <c r="BQ54" s="296">
        <v>10</v>
      </c>
      <c r="BR54" s="296">
        <v>14</v>
      </c>
      <c r="BS54" s="296">
        <v>21</v>
      </c>
    </row>
    <row r="55" spans="1:71" x14ac:dyDescent="0.25">
      <c r="A55" t="s">
        <v>51</v>
      </c>
      <c r="B55" s="296">
        <v>3</v>
      </c>
      <c r="C55" s="296">
        <v>2</v>
      </c>
      <c r="D55" s="296">
        <v>3</v>
      </c>
      <c r="E55" s="296">
        <v>4</v>
      </c>
      <c r="F55" s="296">
        <v>4</v>
      </c>
      <c r="G55" s="296">
        <v>5</v>
      </c>
      <c r="H55" s="296">
        <v>2</v>
      </c>
      <c r="I55" s="296">
        <v>4</v>
      </c>
      <c r="J55" s="296">
        <v>4</v>
      </c>
      <c r="K55" s="296">
        <v>3</v>
      </c>
      <c r="L55" s="296">
        <v>5</v>
      </c>
      <c r="M55" s="296">
        <v>6</v>
      </c>
      <c r="N55" s="296">
        <v>6</v>
      </c>
      <c r="O55" s="296">
        <v>6</v>
      </c>
      <c r="P55" s="296">
        <v>7</v>
      </c>
      <c r="Q55" s="296">
        <v>5</v>
      </c>
      <c r="R55" s="296">
        <v>5</v>
      </c>
      <c r="S55" s="296">
        <v>5</v>
      </c>
      <c r="T55" s="296">
        <v>3</v>
      </c>
      <c r="U55" s="296">
        <v>3</v>
      </c>
      <c r="V55" s="296">
        <v>3</v>
      </c>
      <c r="W55" s="296">
        <v>4</v>
      </c>
      <c r="X55" s="296">
        <v>4</v>
      </c>
      <c r="Y55" s="296">
        <v>3</v>
      </c>
      <c r="Z55" s="296">
        <v>4</v>
      </c>
      <c r="AA55" s="296">
        <v>4</v>
      </c>
      <c r="AB55" s="296">
        <v>3</v>
      </c>
      <c r="AC55" s="296">
        <v>3</v>
      </c>
      <c r="AD55" s="296">
        <v>3</v>
      </c>
      <c r="AE55" s="296">
        <v>3</v>
      </c>
      <c r="AF55" s="296">
        <v>6</v>
      </c>
      <c r="AG55" s="296">
        <v>6</v>
      </c>
      <c r="AH55" s="296">
        <v>7</v>
      </c>
      <c r="AI55" s="296">
        <v>6</v>
      </c>
      <c r="AJ55" s="296">
        <v>6</v>
      </c>
      <c r="AK55" s="296">
        <v>5</v>
      </c>
      <c r="AL55" s="296">
        <v>4</v>
      </c>
      <c r="AM55" s="296">
        <v>4</v>
      </c>
      <c r="AN55" s="296">
        <v>3</v>
      </c>
      <c r="AO55" s="296">
        <v>5</v>
      </c>
      <c r="AP55" s="296">
        <v>5</v>
      </c>
      <c r="AQ55" s="296">
        <v>6</v>
      </c>
      <c r="AR55" s="296">
        <v>6</v>
      </c>
      <c r="AS55" s="296">
        <v>5</v>
      </c>
      <c r="AT55" s="296">
        <v>6</v>
      </c>
      <c r="AU55" s="296">
        <v>8</v>
      </c>
      <c r="AV55" s="296">
        <v>9</v>
      </c>
      <c r="AW55" s="296">
        <v>9</v>
      </c>
      <c r="AX55" s="296">
        <v>8</v>
      </c>
      <c r="AY55" s="296">
        <v>5</v>
      </c>
      <c r="AZ55" s="296">
        <v>2</v>
      </c>
      <c r="BA55" s="296">
        <v>1</v>
      </c>
      <c r="BB55" s="296" t="s">
        <v>18</v>
      </c>
      <c r="BC55" s="296">
        <v>2</v>
      </c>
      <c r="BD55" s="296">
        <v>3</v>
      </c>
      <c r="BE55" s="296">
        <v>4</v>
      </c>
      <c r="BF55" s="296">
        <v>5</v>
      </c>
      <c r="BG55" s="296">
        <v>3</v>
      </c>
      <c r="BH55" s="296">
        <v>3</v>
      </c>
      <c r="BI55" s="296">
        <v>3</v>
      </c>
      <c r="BJ55" s="296">
        <v>3</v>
      </c>
      <c r="BK55" s="296">
        <v>3</v>
      </c>
      <c r="BL55" s="296">
        <v>2</v>
      </c>
      <c r="BM55" s="296">
        <v>1</v>
      </c>
      <c r="BN55" s="296" t="s">
        <v>18</v>
      </c>
      <c r="BO55" s="296" t="s">
        <v>18</v>
      </c>
      <c r="BP55" s="296">
        <v>1</v>
      </c>
      <c r="BQ55" s="296">
        <v>1</v>
      </c>
      <c r="BR55" s="296">
        <v>1</v>
      </c>
      <c r="BS55" s="296">
        <v>1</v>
      </c>
    </row>
    <row r="56" spans="1:71" x14ac:dyDescent="0.25">
      <c r="A56" t="s">
        <v>52</v>
      </c>
      <c r="B56" s="296">
        <v>141</v>
      </c>
      <c r="C56" s="296">
        <v>147</v>
      </c>
      <c r="D56" s="296">
        <v>163</v>
      </c>
      <c r="E56" s="296">
        <v>163</v>
      </c>
      <c r="F56" s="296">
        <v>180</v>
      </c>
      <c r="G56" s="296">
        <v>177</v>
      </c>
      <c r="H56" s="296">
        <v>179</v>
      </c>
      <c r="I56" s="296">
        <v>179</v>
      </c>
      <c r="J56" s="296">
        <v>180</v>
      </c>
      <c r="K56" s="296">
        <v>178</v>
      </c>
      <c r="L56" s="296">
        <v>180</v>
      </c>
      <c r="M56" s="296">
        <v>184</v>
      </c>
      <c r="N56" s="296">
        <v>176</v>
      </c>
      <c r="O56" s="296">
        <v>182</v>
      </c>
      <c r="P56" s="296">
        <v>174</v>
      </c>
      <c r="Q56" s="296">
        <v>177</v>
      </c>
      <c r="R56" s="296">
        <v>183</v>
      </c>
      <c r="S56" s="296">
        <v>196</v>
      </c>
      <c r="T56" s="296">
        <v>212</v>
      </c>
      <c r="U56" s="296">
        <v>248</v>
      </c>
      <c r="V56" s="296">
        <v>257</v>
      </c>
      <c r="W56" s="296">
        <v>261</v>
      </c>
      <c r="X56" s="296">
        <v>253</v>
      </c>
      <c r="Y56" s="296">
        <v>237</v>
      </c>
      <c r="Z56" s="296">
        <v>242</v>
      </c>
      <c r="AA56" s="296">
        <v>239</v>
      </c>
      <c r="AB56" s="296">
        <v>268</v>
      </c>
      <c r="AC56" s="296">
        <v>267</v>
      </c>
      <c r="AD56" s="296">
        <v>272</v>
      </c>
      <c r="AE56" s="296">
        <v>289</v>
      </c>
      <c r="AF56" s="296">
        <v>283</v>
      </c>
      <c r="AG56" s="296">
        <v>289</v>
      </c>
      <c r="AH56" s="296">
        <v>288</v>
      </c>
      <c r="AI56" s="296">
        <v>281</v>
      </c>
      <c r="AJ56" s="296">
        <v>277</v>
      </c>
      <c r="AK56" s="296">
        <v>291</v>
      </c>
      <c r="AL56" s="296">
        <v>288</v>
      </c>
      <c r="AM56" s="296">
        <v>289</v>
      </c>
      <c r="AN56" s="296">
        <v>306</v>
      </c>
      <c r="AO56" s="296">
        <v>301</v>
      </c>
      <c r="AP56" s="296">
        <v>309</v>
      </c>
      <c r="AQ56" s="296">
        <v>314</v>
      </c>
      <c r="AR56" s="296">
        <v>312</v>
      </c>
      <c r="AS56" s="296">
        <v>302</v>
      </c>
      <c r="AT56" s="296">
        <v>296</v>
      </c>
      <c r="AU56" s="296">
        <v>298</v>
      </c>
      <c r="AV56" s="296">
        <v>293</v>
      </c>
      <c r="AW56" s="296">
        <v>297</v>
      </c>
      <c r="AX56" s="296">
        <v>292</v>
      </c>
      <c r="AY56" s="296">
        <v>270</v>
      </c>
      <c r="AZ56" s="296">
        <v>256</v>
      </c>
      <c r="BA56" s="296">
        <v>270</v>
      </c>
      <c r="BB56" s="296">
        <v>273</v>
      </c>
      <c r="BC56" s="296">
        <v>273</v>
      </c>
      <c r="BD56" s="296">
        <v>257</v>
      </c>
      <c r="BE56" s="296">
        <v>208</v>
      </c>
      <c r="BF56" s="296">
        <v>194</v>
      </c>
      <c r="BG56" s="296">
        <v>194</v>
      </c>
      <c r="BH56" s="296">
        <v>173</v>
      </c>
      <c r="BI56" s="296">
        <v>178</v>
      </c>
      <c r="BJ56" s="296">
        <v>180</v>
      </c>
      <c r="BK56" s="296">
        <v>198</v>
      </c>
      <c r="BL56" s="296">
        <v>199</v>
      </c>
      <c r="BM56" s="296">
        <v>176</v>
      </c>
      <c r="BN56" s="296">
        <v>170</v>
      </c>
      <c r="BO56" s="296">
        <v>143</v>
      </c>
      <c r="BP56" s="296">
        <v>130</v>
      </c>
      <c r="BQ56" s="296">
        <v>125</v>
      </c>
      <c r="BR56" s="296">
        <v>120</v>
      </c>
      <c r="BS56" s="296">
        <v>109</v>
      </c>
    </row>
    <row r="57" spans="1:71" x14ac:dyDescent="0.25">
      <c r="A57" t="s">
        <v>53</v>
      </c>
      <c r="B57" s="296">
        <v>172</v>
      </c>
      <c r="C57" s="296">
        <v>180</v>
      </c>
      <c r="D57" s="296">
        <v>178</v>
      </c>
      <c r="E57" s="296">
        <v>190</v>
      </c>
      <c r="F57" s="296">
        <v>197</v>
      </c>
      <c r="G57" s="296">
        <v>195</v>
      </c>
      <c r="H57" s="296">
        <v>241</v>
      </c>
      <c r="I57" s="296">
        <v>258</v>
      </c>
      <c r="J57" s="296">
        <v>271</v>
      </c>
      <c r="K57" s="296">
        <v>267</v>
      </c>
      <c r="L57" s="296">
        <v>237</v>
      </c>
      <c r="M57" s="296">
        <v>240</v>
      </c>
      <c r="N57" s="296">
        <v>221</v>
      </c>
      <c r="O57" s="296">
        <v>235</v>
      </c>
      <c r="P57" s="296">
        <v>225</v>
      </c>
      <c r="Q57" s="296">
        <v>231</v>
      </c>
      <c r="R57" s="296">
        <v>241</v>
      </c>
      <c r="S57" s="296">
        <v>243</v>
      </c>
      <c r="T57" s="296">
        <v>268</v>
      </c>
      <c r="U57" s="296">
        <v>272</v>
      </c>
      <c r="V57" s="296">
        <v>268</v>
      </c>
      <c r="W57" s="296">
        <v>252</v>
      </c>
      <c r="X57" s="296">
        <v>254</v>
      </c>
      <c r="Y57" s="296">
        <v>264</v>
      </c>
      <c r="Z57" s="296">
        <v>284</v>
      </c>
      <c r="AA57" s="296">
        <v>298</v>
      </c>
      <c r="AB57" s="296">
        <v>294</v>
      </c>
      <c r="AC57" s="296">
        <v>295</v>
      </c>
      <c r="AD57" s="296">
        <v>290</v>
      </c>
      <c r="AE57" s="296">
        <v>283</v>
      </c>
      <c r="AF57" s="296">
        <v>295</v>
      </c>
      <c r="AG57" s="296">
        <v>297</v>
      </c>
      <c r="AH57" s="296">
        <v>297</v>
      </c>
      <c r="AI57" s="296">
        <v>307</v>
      </c>
      <c r="AJ57" s="296">
        <v>289</v>
      </c>
      <c r="AK57" s="296">
        <v>311</v>
      </c>
      <c r="AL57" s="296">
        <v>312</v>
      </c>
      <c r="AM57" s="296">
        <v>312</v>
      </c>
      <c r="AN57" s="296">
        <v>341</v>
      </c>
      <c r="AO57" s="296">
        <v>315</v>
      </c>
      <c r="AP57" s="296">
        <v>322</v>
      </c>
      <c r="AQ57" s="296">
        <v>322</v>
      </c>
      <c r="AR57" s="296">
        <v>331</v>
      </c>
      <c r="AS57" s="296">
        <v>323</v>
      </c>
      <c r="AT57" s="296">
        <v>323</v>
      </c>
      <c r="AU57" s="296">
        <v>321</v>
      </c>
      <c r="AV57" s="296">
        <v>308</v>
      </c>
      <c r="AW57" s="296">
        <v>331</v>
      </c>
      <c r="AX57" s="296">
        <v>307</v>
      </c>
      <c r="AY57" s="296">
        <v>306</v>
      </c>
      <c r="AZ57" s="296">
        <v>306</v>
      </c>
      <c r="BA57" s="296">
        <v>264</v>
      </c>
      <c r="BB57" s="296">
        <v>246</v>
      </c>
      <c r="BC57" s="296">
        <v>220</v>
      </c>
      <c r="BD57" s="296">
        <v>156</v>
      </c>
      <c r="BE57" s="296">
        <v>127</v>
      </c>
      <c r="BF57" s="296">
        <v>134</v>
      </c>
      <c r="BG57" s="296">
        <v>136</v>
      </c>
      <c r="BH57" s="296">
        <v>113</v>
      </c>
      <c r="BI57" s="296">
        <v>116</v>
      </c>
      <c r="BJ57" s="296">
        <v>119</v>
      </c>
      <c r="BK57" s="296">
        <v>130</v>
      </c>
      <c r="BL57" s="296">
        <v>127</v>
      </c>
      <c r="BM57" s="296">
        <v>109</v>
      </c>
      <c r="BN57" s="296">
        <v>90</v>
      </c>
      <c r="BO57" s="296">
        <v>62</v>
      </c>
      <c r="BP57" s="296">
        <v>52</v>
      </c>
      <c r="BQ57" s="296">
        <v>42</v>
      </c>
      <c r="BR57" s="296">
        <v>34</v>
      </c>
      <c r="BS57" s="296">
        <v>30</v>
      </c>
    </row>
    <row r="58" spans="1:71" x14ac:dyDescent="0.25">
      <c r="A58" t="s">
        <v>54</v>
      </c>
      <c r="B58" s="296">
        <v>126</v>
      </c>
      <c r="C58" s="296">
        <v>127</v>
      </c>
      <c r="D58" s="296">
        <v>140</v>
      </c>
      <c r="E58" s="296">
        <v>134</v>
      </c>
      <c r="F58" s="296">
        <v>145</v>
      </c>
      <c r="G58" s="296">
        <v>134</v>
      </c>
      <c r="H58" s="296">
        <v>114</v>
      </c>
      <c r="I58" s="296">
        <v>111</v>
      </c>
      <c r="J58" s="296">
        <v>101</v>
      </c>
      <c r="K58" s="296">
        <v>107</v>
      </c>
      <c r="L58" s="296">
        <v>114</v>
      </c>
      <c r="M58" s="296">
        <v>112</v>
      </c>
      <c r="N58" s="296">
        <v>122</v>
      </c>
      <c r="O58" s="296">
        <v>115</v>
      </c>
      <c r="P58" s="296">
        <v>125</v>
      </c>
      <c r="Q58" s="296">
        <v>144</v>
      </c>
      <c r="R58" s="296">
        <v>138</v>
      </c>
      <c r="S58" s="296">
        <v>135</v>
      </c>
      <c r="T58" s="296">
        <v>133</v>
      </c>
      <c r="U58" s="296">
        <v>131</v>
      </c>
      <c r="V58" s="296">
        <v>128</v>
      </c>
      <c r="W58" s="296">
        <v>149</v>
      </c>
      <c r="X58" s="296">
        <v>135</v>
      </c>
      <c r="Y58" s="296">
        <v>134</v>
      </c>
      <c r="Z58" s="296">
        <v>135</v>
      </c>
      <c r="AA58" s="296">
        <v>128</v>
      </c>
      <c r="AB58" s="296">
        <v>130</v>
      </c>
      <c r="AC58" s="296">
        <v>123</v>
      </c>
      <c r="AD58" s="296">
        <v>132</v>
      </c>
      <c r="AE58" s="296">
        <v>136</v>
      </c>
      <c r="AF58" s="296">
        <v>150</v>
      </c>
      <c r="AG58" s="296">
        <v>156</v>
      </c>
      <c r="AH58" s="296">
        <v>159</v>
      </c>
      <c r="AI58" s="296">
        <v>160</v>
      </c>
      <c r="AJ58" s="296">
        <v>157</v>
      </c>
      <c r="AK58" s="296">
        <v>169</v>
      </c>
      <c r="AL58" s="296">
        <v>160</v>
      </c>
      <c r="AM58" s="296">
        <v>160</v>
      </c>
      <c r="AN58" s="296">
        <v>146</v>
      </c>
      <c r="AO58" s="296">
        <v>142</v>
      </c>
      <c r="AP58" s="296">
        <v>166</v>
      </c>
      <c r="AQ58" s="296">
        <v>156</v>
      </c>
      <c r="AR58" s="296">
        <v>170</v>
      </c>
      <c r="AS58" s="296">
        <v>159</v>
      </c>
      <c r="AT58" s="296">
        <v>139</v>
      </c>
      <c r="AU58" s="296">
        <v>160</v>
      </c>
      <c r="AV58" s="296">
        <v>163</v>
      </c>
      <c r="AW58" s="296">
        <v>172</v>
      </c>
      <c r="AX58" s="296">
        <v>176</v>
      </c>
      <c r="AY58" s="296">
        <v>166</v>
      </c>
      <c r="AZ58" s="296">
        <v>162</v>
      </c>
      <c r="BA58" s="296">
        <v>153</v>
      </c>
      <c r="BB58" s="296">
        <v>141</v>
      </c>
      <c r="BC58" s="296">
        <v>123</v>
      </c>
      <c r="BD58" s="296">
        <v>99</v>
      </c>
      <c r="BE58" s="296">
        <v>54</v>
      </c>
      <c r="BF58" s="296">
        <v>41</v>
      </c>
      <c r="BG58" s="296">
        <v>42</v>
      </c>
      <c r="BH58" s="296">
        <v>45</v>
      </c>
      <c r="BI58" s="296">
        <v>49</v>
      </c>
      <c r="BJ58" s="296">
        <v>45</v>
      </c>
      <c r="BK58" s="296">
        <v>46</v>
      </c>
      <c r="BL58" s="296">
        <v>47</v>
      </c>
      <c r="BM58" s="296">
        <v>48</v>
      </c>
      <c r="BN58" s="296">
        <v>59</v>
      </c>
      <c r="BO58" s="296">
        <v>61</v>
      </c>
      <c r="BP58" s="296">
        <v>62</v>
      </c>
      <c r="BQ58" s="296">
        <v>69</v>
      </c>
      <c r="BR58" s="296">
        <v>63</v>
      </c>
      <c r="BS58" s="296">
        <v>62</v>
      </c>
    </row>
    <row r="59" spans="1:71" x14ac:dyDescent="0.25">
      <c r="A59" t="s">
        <v>55</v>
      </c>
      <c r="B59" s="296">
        <v>50</v>
      </c>
      <c r="C59" s="296">
        <v>50</v>
      </c>
      <c r="D59" s="296">
        <v>62</v>
      </c>
      <c r="E59" s="296">
        <v>58</v>
      </c>
      <c r="F59" s="296">
        <v>57</v>
      </c>
      <c r="G59" s="296">
        <v>54</v>
      </c>
      <c r="H59" s="296">
        <v>64</v>
      </c>
      <c r="I59" s="296">
        <v>67</v>
      </c>
      <c r="J59" s="296">
        <v>65</v>
      </c>
      <c r="K59" s="296">
        <v>69</v>
      </c>
      <c r="L59" s="296">
        <v>58</v>
      </c>
      <c r="M59" s="296">
        <v>65</v>
      </c>
      <c r="N59" s="296">
        <v>65</v>
      </c>
      <c r="O59" s="296">
        <v>66</v>
      </c>
      <c r="P59" s="296">
        <v>65</v>
      </c>
      <c r="Q59" s="296">
        <v>60</v>
      </c>
      <c r="R59" s="296">
        <v>66</v>
      </c>
      <c r="S59" s="296">
        <v>66</v>
      </c>
      <c r="T59" s="296">
        <v>62</v>
      </c>
      <c r="U59" s="296">
        <v>68</v>
      </c>
      <c r="V59" s="296">
        <v>67</v>
      </c>
      <c r="W59" s="296">
        <v>63</v>
      </c>
      <c r="X59" s="296">
        <v>69</v>
      </c>
      <c r="Y59" s="296">
        <v>66</v>
      </c>
      <c r="Z59" s="296">
        <v>71</v>
      </c>
      <c r="AA59" s="296">
        <v>77</v>
      </c>
      <c r="AB59" s="296">
        <v>68</v>
      </c>
      <c r="AC59" s="296">
        <v>75</v>
      </c>
      <c r="AD59" s="296">
        <v>79</v>
      </c>
      <c r="AE59" s="296">
        <v>76</v>
      </c>
      <c r="AF59" s="296">
        <v>90</v>
      </c>
      <c r="AG59" s="296">
        <v>81</v>
      </c>
      <c r="AH59" s="296">
        <v>69</v>
      </c>
      <c r="AI59" s="296">
        <v>72</v>
      </c>
      <c r="AJ59" s="296">
        <v>58</v>
      </c>
      <c r="AK59" s="296">
        <v>68</v>
      </c>
      <c r="AL59" s="296">
        <v>69</v>
      </c>
      <c r="AM59" s="296">
        <v>75</v>
      </c>
      <c r="AN59" s="296">
        <v>82</v>
      </c>
      <c r="AO59" s="296">
        <v>81</v>
      </c>
      <c r="AP59" s="296">
        <v>83</v>
      </c>
      <c r="AQ59" s="296">
        <v>79</v>
      </c>
      <c r="AR59" s="296">
        <v>93</v>
      </c>
      <c r="AS59" s="296">
        <v>93</v>
      </c>
      <c r="AT59" s="296">
        <v>99</v>
      </c>
      <c r="AU59" s="296">
        <v>96</v>
      </c>
      <c r="AV59" s="296">
        <v>95</v>
      </c>
      <c r="AW59" s="296">
        <v>89</v>
      </c>
      <c r="AX59" s="296">
        <v>85</v>
      </c>
      <c r="AY59" s="296">
        <v>83</v>
      </c>
      <c r="AZ59" s="296">
        <v>87</v>
      </c>
      <c r="BA59" s="296">
        <v>87</v>
      </c>
      <c r="BB59" s="296">
        <v>78</v>
      </c>
      <c r="BC59" s="296">
        <v>78</v>
      </c>
      <c r="BD59" s="296">
        <v>52</v>
      </c>
      <c r="BE59" s="296">
        <v>50</v>
      </c>
      <c r="BF59" s="296">
        <v>59</v>
      </c>
      <c r="BG59" s="296">
        <v>52</v>
      </c>
      <c r="BH59" s="296">
        <v>51</v>
      </c>
      <c r="BI59" s="296">
        <v>44</v>
      </c>
      <c r="BJ59" s="296">
        <v>40</v>
      </c>
      <c r="BK59" s="296">
        <v>45</v>
      </c>
      <c r="BL59" s="296">
        <v>45</v>
      </c>
      <c r="BM59" s="296">
        <v>44</v>
      </c>
      <c r="BN59" s="296">
        <v>37</v>
      </c>
      <c r="BO59" s="296">
        <v>30</v>
      </c>
      <c r="BP59" s="296">
        <v>26</v>
      </c>
      <c r="BQ59" s="296">
        <v>27</v>
      </c>
      <c r="BR59" s="296">
        <v>27</v>
      </c>
      <c r="BS59" s="296">
        <v>31</v>
      </c>
    </row>
    <row r="60" spans="1:71" x14ac:dyDescent="0.25">
      <c r="A60" t="s">
        <v>56</v>
      </c>
      <c r="B60" s="296">
        <v>22</v>
      </c>
      <c r="C60" s="296">
        <v>24</v>
      </c>
      <c r="D60" s="296">
        <v>25</v>
      </c>
      <c r="E60" s="296">
        <v>25</v>
      </c>
      <c r="F60" s="296">
        <v>24</v>
      </c>
      <c r="G60" s="296">
        <v>24</v>
      </c>
      <c r="H60" s="296">
        <v>27</v>
      </c>
      <c r="I60" s="296">
        <v>24</v>
      </c>
      <c r="J60" s="296">
        <v>23</v>
      </c>
      <c r="K60" s="296">
        <v>23</v>
      </c>
      <c r="L60" s="296">
        <v>24</v>
      </c>
      <c r="M60" s="296">
        <v>29</v>
      </c>
      <c r="N60" s="296">
        <v>30</v>
      </c>
      <c r="O60" s="296">
        <v>25</v>
      </c>
      <c r="P60" s="296">
        <v>22</v>
      </c>
      <c r="Q60" s="296">
        <v>17</v>
      </c>
      <c r="R60" s="296">
        <v>16</v>
      </c>
      <c r="S60" s="296">
        <v>22</v>
      </c>
      <c r="T60" s="296">
        <v>25</v>
      </c>
      <c r="U60" s="296">
        <v>27</v>
      </c>
      <c r="V60" s="296">
        <v>27</v>
      </c>
      <c r="W60" s="296">
        <v>26</v>
      </c>
      <c r="X60" s="296">
        <v>27</v>
      </c>
      <c r="Y60" s="296">
        <v>23</v>
      </c>
      <c r="Z60" s="296">
        <v>25</v>
      </c>
      <c r="AA60" s="296">
        <v>21</v>
      </c>
      <c r="AB60" s="296">
        <v>18</v>
      </c>
      <c r="AC60" s="296">
        <v>20</v>
      </c>
      <c r="AD60" s="296">
        <v>17</v>
      </c>
      <c r="AE60" s="296">
        <v>17</v>
      </c>
      <c r="AF60" s="296">
        <v>17</v>
      </c>
      <c r="AG60" s="296">
        <v>20</v>
      </c>
      <c r="AH60" s="296">
        <v>20</v>
      </c>
      <c r="AI60" s="296">
        <v>21</v>
      </c>
      <c r="AJ60" s="296">
        <v>26</v>
      </c>
      <c r="AK60" s="296">
        <v>25</v>
      </c>
      <c r="AL60" s="296">
        <v>25</v>
      </c>
      <c r="AM60" s="296">
        <v>26</v>
      </c>
      <c r="AN60" s="296">
        <v>26</v>
      </c>
      <c r="AO60" s="296">
        <v>27</v>
      </c>
      <c r="AP60" s="296">
        <v>26</v>
      </c>
      <c r="AQ60" s="296">
        <v>29</v>
      </c>
      <c r="AR60" s="296">
        <v>28</v>
      </c>
      <c r="AS60" s="296">
        <v>35</v>
      </c>
      <c r="AT60" s="296">
        <v>35</v>
      </c>
      <c r="AU60" s="296">
        <v>30</v>
      </c>
      <c r="AV60" s="296">
        <v>35</v>
      </c>
      <c r="AW60" s="296">
        <v>25</v>
      </c>
      <c r="AX60" s="296">
        <v>27</v>
      </c>
      <c r="AY60" s="296">
        <v>30</v>
      </c>
      <c r="AZ60" s="296">
        <v>23</v>
      </c>
      <c r="BA60" s="296">
        <v>21</v>
      </c>
      <c r="BB60" s="296">
        <v>17</v>
      </c>
      <c r="BC60" s="296">
        <v>13</v>
      </c>
      <c r="BD60" s="296">
        <v>6</v>
      </c>
      <c r="BE60" s="296">
        <v>6</v>
      </c>
      <c r="BF60" s="296">
        <v>6</v>
      </c>
      <c r="BG60" s="296">
        <v>6</v>
      </c>
      <c r="BH60" s="296">
        <v>8</v>
      </c>
      <c r="BI60" s="296">
        <v>10</v>
      </c>
      <c r="BJ60" s="296">
        <v>13</v>
      </c>
      <c r="BK60" s="296">
        <v>15</v>
      </c>
      <c r="BL60" s="296">
        <v>13</v>
      </c>
      <c r="BM60" s="296">
        <v>8</v>
      </c>
      <c r="BN60" s="296">
        <v>9</v>
      </c>
      <c r="BO60" s="296">
        <v>8</v>
      </c>
      <c r="BP60" s="296">
        <v>8</v>
      </c>
      <c r="BQ60" s="296">
        <v>14</v>
      </c>
      <c r="BR60" s="296">
        <v>10</v>
      </c>
      <c r="BS60" s="296">
        <v>9</v>
      </c>
    </row>
    <row r="61" spans="1:71" x14ac:dyDescent="0.25">
      <c r="A61" t="s">
        <v>57</v>
      </c>
      <c r="B61" s="296">
        <v>30</v>
      </c>
      <c r="C61" s="296">
        <v>26</v>
      </c>
      <c r="D61" s="296">
        <v>24</v>
      </c>
      <c r="E61" s="296">
        <v>23</v>
      </c>
      <c r="F61" s="296">
        <v>26</v>
      </c>
      <c r="G61" s="296">
        <v>23</v>
      </c>
      <c r="H61" s="296">
        <v>29</v>
      </c>
      <c r="I61" s="296">
        <v>32</v>
      </c>
      <c r="J61" s="296">
        <v>29</v>
      </c>
      <c r="K61" s="296">
        <v>30</v>
      </c>
      <c r="L61" s="296">
        <v>28</v>
      </c>
      <c r="M61" s="296">
        <v>25</v>
      </c>
      <c r="N61" s="296">
        <v>21</v>
      </c>
      <c r="O61" s="296">
        <v>18</v>
      </c>
      <c r="P61" s="296">
        <v>21</v>
      </c>
      <c r="Q61" s="296">
        <v>21</v>
      </c>
      <c r="R61" s="296">
        <v>25</v>
      </c>
      <c r="S61" s="296">
        <v>28</v>
      </c>
      <c r="T61" s="296">
        <v>23</v>
      </c>
      <c r="U61" s="296">
        <v>22</v>
      </c>
      <c r="V61" s="296">
        <v>24</v>
      </c>
      <c r="W61" s="296">
        <v>22</v>
      </c>
      <c r="X61" s="296">
        <v>26</v>
      </c>
      <c r="Y61" s="296">
        <v>27</v>
      </c>
      <c r="Z61" s="296">
        <v>24</v>
      </c>
      <c r="AA61" s="296">
        <v>30</v>
      </c>
      <c r="AB61" s="296">
        <v>35</v>
      </c>
      <c r="AC61" s="296">
        <v>38</v>
      </c>
      <c r="AD61" s="296">
        <v>38</v>
      </c>
      <c r="AE61" s="296">
        <v>38</v>
      </c>
      <c r="AF61" s="296">
        <v>39</v>
      </c>
      <c r="AG61" s="296">
        <v>44</v>
      </c>
      <c r="AH61" s="296">
        <v>41</v>
      </c>
      <c r="AI61" s="296">
        <v>36</v>
      </c>
      <c r="AJ61" s="296">
        <v>32</v>
      </c>
      <c r="AK61" s="296">
        <v>26</v>
      </c>
      <c r="AL61" s="296">
        <v>37</v>
      </c>
      <c r="AM61" s="296">
        <v>36</v>
      </c>
      <c r="AN61" s="296">
        <v>40</v>
      </c>
      <c r="AO61" s="296">
        <v>39</v>
      </c>
      <c r="AP61" s="296">
        <v>38</v>
      </c>
      <c r="AQ61" s="296">
        <v>45</v>
      </c>
      <c r="AR61" s="296">
        <v>42</v>
      </c>
      <c r="AS61" s="296">
        <v>45</v>
      </c>
      <c r="AT61" s="296">
        <v>38</v>
      </c>
      <c r="AU61" s="296">
        <v>32</v>
      </c>
      <c r="AV61" s="296">
        <v>35</v>
      </c>
      <c r="AW61" s="296">
        <v>31</v>
      </c>
      <c r="AX61" s="296">
        <v>34</v>
      </c>
      <c r="AY61" s="296">
        <v>37</v>
      </c>
      <c r="AZ61" s="296">
        <v>28</v>
      </c>
      <c r="BA61" s="296">
        <v>33</v>
      </c>
      <c r="BB61" s="296">
        <v>33</v>
      </c>
      <c r="BC61" s="296">
        <v>31</v>
      </c>
      <c r="BD61" s="296">
        <v>30</v>
      </c>
      <c r="BE61" s="296">
        <v>20</v>
      </c>
      <c r="BF61" s="296">
        <v>19</v>
      </c>
      <c r="BG61" s="296">
        <v>17</v>
      </c>
      <c r="BH61" s="296">
        <v>15</v>
      </c>
      <c r="BI61" s="296">
        <v>14</v>
      </c>
      <c r="BJ61" s="296">
        <v>12</v>
      </c>
      <c r="BK61" s="296">
        <v>12</v>
      </c>
      <c r="BL61" s="296">
        <v>9</v>
      </c>
      <c r="BM61" s="296">
        <v>10</v>
      </c>
      <c r="BN61" s="296">
        <v>14</v>
      </c>
      <c r="BO61" s="296">
        <v>19</v>
      </c>
      <c r="BP61" s="296">
        <v>22</v>
      </c>
      <c r="BQ61" s="296">
        <v>26</v>
      </c>
      <c r="BR61" s="296">
        <v>18</v>
      </c>
      <c r="BS61" s="296">
        <v>11</v>
      </c>
    </row>
    <row r="62" spans="1:71" x14ac:dyDescent="0.25">
      <c r="A62" t="s">
        <v>58</v>
      </c>
      <c r="B62" s="296">
        <v>14</v>
      </c>
      <c r="C62" s="296">
        <v>15</v>
      </c>
      <c r="D62" s="296">
        <v>23</v>
      </c>
      <c r="E62" s="296">
        <v>23</v>
      </c>
      <c r="F62" s="296">
        <v>22</v>
      </c>
      <c r="G62" s="296">
        <v>22</v>
      </c>
      <c r="H62" s="296">
        <v>17</v>
      </c>
      <c r="I62" s="296">
        <v>15</v>
      </c>
      <c r="J62" s="296">
        <v>17</v>
      </c>
      <c r="K62" s="296">
        <v>18</v>
      </c>
      <c r="L62" s="296">
        <v>18</v>
      </c>
      <c r="M62" s="296">
        <v>20</v>
      </c>
      <c r="N62" s="296">
        <v>19</v>
      </c>
      <c r="O62" s="296">
        <v>19</v>
      </c>
      <c r="P62" s="296">
        <v>25</v>
      </c>
      <c r="Q62" s="296">
        <v>24</v>
      </c>
      <c r="R62" s="296">
        <v>26</v>
      </c>
      <c r="S62" s="296">
        <v>29</v>
      </c>
      <c r="T62" s="296">
        <v>22</v>
      </c>
      <c r="U62" s="296">
        <v>27</v>
      </c>
      <c r="V62" s="296">
        <v>24</v>
      </c>
      <c r="W62" s="296">
        <v>21</v>
      </c>
      <c r="X62" s="296">
        <v>23</v>
      </c>
      <c r="Y62" s="296">
        <v>25</v>
      </c>
      <c r="Z62" s="296">
        <v>27</v>
      </c>
      <c r="AA62" s="296">
        <v>25</v>
      </c>
      <c r="AB62" s="296">
        <v>23</v>
      </c>
      <c r="AC62" s="296">
        <v>18</v>
      </c>
      <c r="AD62" s="296">
        <v>19</v>
      </c>
      <c r="AE62" s="296">
        <v>23</v>
      </c>
      <c r="AF62" s="296">
        <v>26</v>
      </c>
      <c r="AG62" s="296">
        <v>37</v>
      </c>
      <c r="AH62" s="296">
        <v>37</v>
      </c>
      <c r="AI62" s="296">
        <v>39</v>
      </c>
      <c r="AJ62" s="296">
        <v>38</v>
      </c>
      <c r="AK62" s="296">
        <v>31</v>
      </c>
      <c r="AL62" s="296">
        <v>32</v>
      </c>
      <c r="AM62" s="296">
        <v>30</v>
      </c>
      <c r="AN62" s="296">
        <v>37</v>
      </c>
      <c r="AO62" s="296">
        <v>35</v>
      </c>
      <c r="AP62" s="296">
        <v>39</v>
      </c>
      <c r="AQ62" s="296">
        <v>40</v>
      </c>
      <c r="AR62" s="296">
        <v>40</v>
      </c>
      <c r="AS62" s="296">
        <v>39</v>
      </c>
      <c r="AT62" s="296">
        <v>38</v>
      </c>
      <c r="AU62" s="296">
        <v>38</v>
      </c>
      <c r="AV62" s="296">
        <v>37</v>
      </c>
      <c r="AW62" s="296">
        <v>34</v>
      </c>
      <c r="AX62" s="296">
        <v>35</v>
      </c>
      <c r="AY62" s="296">
        <v>33</v>
      </c>
      <c r="AZ62" s="296">
        <v>21</v>
      </c>
      <c r="BA62" s="296">
        <v>29</v>
      </c>
      <c r="BB62" s="296">
        <v>24</v>
      </c>
      <c r="BC62" s="296">
        <v>25</v>
      </c>
      <c r="BD62" s="296">
        <v>28</v>
      </c>
      <c r="BE62" s="296">
        <v>18</v>
      </c>
      <c r="BF62" s="296">
        <v>21</v>
      </c>
      <c r="BG62" s="296">
        <v>18</v>
      </c>
      <c r="BH62" s="296">
        <v>16</v>
      </c>
      <c r="BI62" s="296">
        <v>21</v>
      </c>
      <c r="BJ62" s="296">
        <v>15</v>
      </c>
      <c r="BK62" s="296">
        <v>17</v>
      </c>
      <c r="BL62" s="296">
        <v>16</v>
      </c>
      <c r="BM62" s="296">
        <v>9</v>
      </c>
      <c r="BN62" s="296">
        <v>9</v>
      </c>
      <c r="BO62" s="296">
        <v>6</v>
      </c>
      <c r="BP62" s="296">
        <v>5</v>
      </c>
      <c r="BQ62" s="296">
        <v>4</v>
      </c>
      <c r="BR62" s="296">
        <v>7</v>
      </c>
      <c r="BS62" s="296">
        <v>14</v>
      </c>
    </row>
    <row r="63" spans="1:71" x14ac:dyDescent="0.25">
      <c r="A63" t="s">
        <v>59</v>
      </c>
      <c r="B63" s="296">
        <v>126</v>
      </c>
      <c r="C63" s="296">
        <v>124</v>
      </c>
      <c r="D63" s="296">
        <v>119</v>
      </c>
      <c r="E63" s="296">
        <v>118</v>
      </c>
      <c r="F63" s="296">
        <v>119</v>
      </c>
      <c r="G63" s="296">
        <v>125</v>
      </c>
      <c r="H63" s="296">
        <v>126</v>
      </c>
      <c r="I63" s="296">
        <v>127</v>
      </c>
      <c r="J63" s="296">
        <v>118</v>
      </c>
      <c r="K63" s="296">
        <v>117</v>
      </c>
      <c r="L63" s="296">
        <v>123</v>
      </c>
      <c r="M63" s="296">
        <v>121</v>
      </c>
      <c r="N63" s="296">
        <v>123</v>
      </c>
      <c r="O63" s="296">
        <v>127</v>
      </c>
      <c r="P63" s="296">
        <v>115</v>
      </c>
      <c r="Q63" s="296">
        <v>123</v>
      </c>
      <c r="R63" s="296">
        <v>129</v>
      </c>
      <c r="S63" s="296">
        <v>116</v>
      </c>
      <c r="T63" s="296">
        <v>116</v>
      </c>
      <c r="U63" s="296">
        <v>116</v>
      </c>
      <c r="V63" s="296">
        <v>105</v>
      </c>
      <c r="W63" s="296">
        <v>117</v>
      </c>
      <c r="X63" s="296">
        <v>121</v>
      </c>
      <c r="Y63" s="296">
        <v>118</v>
      </c>
      <c r="Z63" s="296">
        <v>124</v>
      </c>
      <c r="AA63" s="296">
        <v>119</v>
      </c>
      <c r="AB63" s="296">
        <v>111</v>
      </c>
      <c r="AC63" s="296">
        <v>119</v>
      </c>
      <c r="AD63" s="296">
        <v>118</v>
      </c>
      <c r="AE63" s="296">
        <v>117</v>
      </c>
      <c r="AF63" s="296">
        <v>126</v>
      </c>
      <c r="AG63" s="296">
        <v>115</v>
      </c>
      <c r="AH63" s="296">
        <v>112</v>
      </c>
      <c r="AI63" s="296">
        <v>120</v>
      </c>
      <c r="AJ63" s="296">
        <v>123</v>
      </c>
      <c r="AK63" s="296">
        <v>119</v>
      </c>
      <c r="AL63" s="296">
        <v>135</v>
      </c>
      <c r="AM63" s="296">
        <v>133</v>
      </c>
      <c r="AN63" s="296">
        <v>134</v>
      </c>
      <c r="AO63" s="296">
        <v>137</v>
      </c>
      <c r="AP63" s="296">
        <v>138</v>
      </c>
      <c r="AQ63" s="296">
        <v>131</v>
      </c>
      <c r="AR63" s="296">
        <v>131</v>
      </c>
      <c r="AS63" s="296">
        <v>142</v>
      </c>
      <c r="AT63" s="296">
        <v>138</v>
      </c>
      <c r="AU63" s="296">
        <v>149</v>
      </c>
      <c r="AV63" s="296">
        <v>156</v>
      </c>
      <c r="AW63" s="296">
        <v>137</v>
      </c>
      <c r="AX63" s="296">
        <v>136</v>
      </c>
      <c r="AY63" s="296">
        <v>127</v>
      </c>
      <c r="AZ63" s="296">
        <v>116</v>
      </c>
      <c r="BA63" s="296">
        <v>111</v>
      </c>
      <c r="BB63" s="296">
        <v>98</v>
      </c>
      <c r="BC63" s="296">
        <v>87</v>
      </c>
      <c r="BD63" s="296">
        <v>61</v>
      </c>
      <c r="BE63" s="296">
        <v>42</v>
      </c>
      <c r="BF63" s="296">
        <v>36</v>
      </c>
      <c r="BG63" s="296">
        <v>41</v>
      </c>
      <c r="BH63" s="296">
        <v>40</v>
      </c>
      <c r="BI63" s="296">
        <v>43</v>
      </c>
      <c r="BJ63" s="296">
        <v>38</v>
      </c>
      <c r="BK63" s="296">
        <v>34</v>
      </c>
      <c r="BL63" s="296">
        <v>36</v>
      </c>
      <c r="BM63" s="296">
        <v>49</v>
      </c>
      <c r="BN63" s="296">
        <v>66</v>
      </c>
      <c r="BO63" s="296">
        <v>78</v>
      </c>
      <c r="BP63" s="296">
        <v>95</v>
      </c>
      <c r="BQ63" s="296">
        <v>103</v>
      </c>
      <c r="BR63" s="296">
        <v>103</v>
      </c>
      <c r="BS63" s="296">
        <v>100</v>
      </c>
    </row>
    <row r="64" spans="1:71" x14ac:dyDescent="0.25">
      <c r="A64" t="s">
        <v>60</v>
      </c>
      <c r="B64" s="296">
        <v>18</v>
      </c>
      <c r="C64" s="296">
        <v>19</v>
      </c>
      <c r="D64" s="296">
        <v>17</v>
      </c>
      <c r="E64" s="296">
        <v>14</v>
      </c>
      <c r="F64" s="296">
        <v>15</v>
      </c>
      <c r="G64" s="296">
        <v>15</v>
      </c>
      <c r="H64" s="296">
        <v>14</v>
      </c>
      <c r="I64" s="296">
        <v>17</v>
      </c>
      <c r="J64" s="296">
        <v>17</v>
      </c>
      <c r="K64" s="296">
        <v>18</v>
      </c>
      <c r="L64" s="296">
        <v>23</v>
      </c>
      <c r="M64" s="296">
        <v>20</v>
      </c>
      <c r="N64" s="296">
        <v>18</v>
      </c>
      <c r="O64" s="296">
        <v>17</v>
      </c>
      <c r="P64" s="296">
        <v>12</v>
      </c>
      <c r="Q64" s="296">
        <v>13</v>
      </c>
      <c r="R64" s="296">
        <v>17</v>
      </c>
      <c r="S64" s="296">
        <v>19</v>
      </c>
      <c r="T64" s="296">
        <v>22</v>
      </c>
      <c r="U64" s="296">
        <v>26</v>
      </c>
      <c r="V64" s="296">
        <v>24</v>
      </c>
      <c r="W64" s="296">
        <v>24</v>
      </c>
      <c r="X64" s="296">
        <v>24</v>
      </c>
      <c r="Y64" s="296">
        <v>20</v>
      </c>
      <c r="Z64" s="296">
        <v>19</v>
      </c>
      <c r="AA64" s="296">
        <v>20</v>
      </c>
      <c r="AB64" s="296">
        <v>25</v>
      </c>
      <c r="AC64" s="296">
        <v>29</v>
      </c>
      <c r="AD64" s="296">
        <v>33</v>
      </c>
      <c r="AE64" s="296">
        <v>32</v>
      </c>
      <c r="AF64" s="296">
        <v>38</v>
      </c>
      <c r="AG64" s="296">
        <v>34</v>
      </c>
      <c r="AH64" s="296">
        <v>32</v>
      </c>
      <c r="AI64" s="296">
        <v>29</v>
      </c>
      <c r="AJ64" s="296">
        <v>20</v>
      </c>
      <c r="AK64" s="296">
        <v>26</v>
      </c>
      <c r="AL64" s="296">
        <v>30</v>
      </c>
      <c r="AM64" s="296">
        <v>31</v>
      </c>
      <c r="AN64" s="296">
        <v>25</v>
      </c>
      <c r="AO64" s="296">
        <v>22</v>
      </c>
      <c r="AP64" s="296">
        <v>20</v>
      </c>
      <c r="AQ64" s="296">
        <v>19</v>
      </c>
      <c r="AR64" s="296">
        <v>21</v>
      </c>
      <c r="AS64" s="296">
        <v>21</v>
      </c>
      <c r="AT64" s="296">
        <v>20</v>
      </c>
      <c r="AU64" s="296">
        <v>20</v>
      </c>
      <c r="AV64" s="296">
        <v>17</v>
      </c>
      <c r="AW64" s="296">
        <v>16</v>
      </c>
      <c r="AX64" s="296">
        <v>14</v>
      </c>
      <c r="AY64" s="296">
        <v>15</v>
      </c>
      <c r="AZ64" s="296">
        <v>20</v>
      </c>
      <c r="BA64" s="296">
        <v>16</v>
      </c>
      <c r="BB64" s="296">
        <v>15</v>
      </c>
      <c r="BC64" s="296">
        <v>13</v>
      </c>
      <c r="BD64" s="296">
        <v>9</v>
      </c>
      <c r="BE64" s="296">
        <v>8</v>
      </c>
      <c r="BF64" s="296">
        <v>9</v>
      </c>
      <c r="BG64" s="296">
        <v>9</v>
      </c>
      <c r="BH64" s="296">
        <v>8</v>
      </c>
      <c r="BI64" s="296">
        <v>9</v>
      </c>
      <c r="BJ64" s="296">
        <v>8</v>
      </c>
      <c r="BK64" s="296">
        <v>8</v>
      </c>
      <c r="BL64" s="296">
        <v>5</v>
      </c>
      <c r="BM64" s="296">
        <v>8</v>
      </c>
      <c r="BN64" s="296">
        <v>6</v>
      </c>
      <c r="BO64" s="296">
        <v>8</v>
      </c>
      <c r="BP64" s="296">
        <v>7</v>
      </c>
      <c r="BQ64" s="296">
        <v>3</v>
      </c>
      <c r="BR64" s="296">
        <v>7</v>
      </c>
      <c r="BS64" s="296">
        <v>5</v>
      </c>
    </row>
    <row r="65" spans="1:71" x14ac:dyDescent="0.25">
      <c r="A65" t="s">
        <v>61</v>
      </c>
      <c r="B65" s="296">
        <v>19</v>
      </c>
      <c r="C65" s="296">
        <v>18</v>
      </c>
      <c r="D65" s="296">
        <v>11</v>
      </c>
      <c r="E65" s="296">
        <v>9</v>
      </c>
      <c r="F65" s="296">
        <v>8</v>
      </c>
      <c r="G65" s="296">
        <v>10</v>
      </c>
      <c r="H65" s="296">
        <v>21</v>
      </c>
      <c r="I65" s="296">
        <v>20</v>
      </c>
      <c r="J65" s="296">
        <v>20</v>
      </c>
      <c r="K65" s="296">
        <v>22</v>
      </c>
      <c r="L65" s="296">
        <v>20</v>
      </c>
      <c r="M65" s="296">
        <v>20</v>
      </c>
      <c r="N65" s="296">
        <v>22</v>
      </c>
      <c r="O65" s="296">
        <v>19</v>
      </c>
      <c r="P65" s="296">
        <v>20</v>
      </c>
      <c r="Q65" s="296">
        <v>20</v>
      </c>
      <c r="R65" s="296">
        <v>18</v>
      </c>
      <c r="S65" s="296">
        <v>20</v>
      </c>
      <c r="T65" s="296">
        <v>17</v>
      </c>
      <c r="U65" s="296">
        <v>19</v>
      </c>
      <c r="V65" s="296">
        <v>20</v>
      </c>
      <c r="W65" s="296">
        <v>21</v>
      </c>
      <c r="X65" s="296">
        <v>27</v>
      </c>
      <c r="Y65" s="296">
        <v>34</v>
      </c>
      <c r="Z65" s="296">
        <v>34</v>
      </c>
      <c r="AA65" s="296">
        <v>29</v>
      </c>
      <c r="AB65" s="296">
        <v>27</v>
      </c>
      <c r="AC65" s="296">
        <v>19</v>
      </c>
      <c r="AD65" s="296">
        <v>20</v>
      </c>
      <c r="AE65" s="296">
        <v>22</v>
      </c>
      <c r="AF65" s="296">
        <v>19</v>
      </c>
      <c r="AG65" s="296">
        <v>21</v>
      </c>
      <c r="AH65" s="296">
        <v>20</v>
      </c>
      <c r="AI65" s="296">
        <v>21</v>
      </c>
      <c r="AJ65" s="296">
        <v>25</v>
      </c>
      <c r="AK65" s="296">
        <v>28</v>
      </c>
      <c r="AL65" s="296">
        <v>31</v>
      </c>
      <c r="AM65" s="296">
        <v>34</v>
      </c>
      <c r="AN65" s="296">
        <v>33</v>
      </c>
      <c r="AO65" s="296">
        <v>34</v>
      </c>
      <c r="AP65" s="296">
        <v>39</v>
      </c>
      <c r="AQ65" s="296">
        <v>38</v>
      </c>
      <c r="AR65" s="296">
        <v>36</v>
      </c>
      <c r="AS65" s="296">
        <v>35</v>
      </c>
      <c r="AT65" s="296">
        <v>30</v>
      </c>
      <c r="AU65" s="296">
        <v>30</v>
      </c>
      <c r="AV65" s="296">
        <v>34</v>
      </c>
      <c r="AW65" s="296">
        <v>35</v>
      </c>
      <c r="AX65" s="296">
        <v>37</v>
      </c>
      <c r="AY65" s="296">
        <v>37</v>
      </c>
      <c r="AZ65" s="296">
        <v>31</v>
      </c>
      <c r="BA65" s="296">
        <v>23</v>
      </c>
      <c r="BB65" s="296">
        <v>18</v>
      </c>
      <c r="BC65" s="296">
        <v>13</v>
      </c>
      <c r="BD65" s="296">
        <v>9</v>
      </c>
      <c r="BE65" s="296">
        <v>9</v>
      </c>
      <c r="BF65" s="296">
        <v>9</v>
      </c>
      <c r="BG65" s="296">
        <v>12</v>
      </c>
      <c r="BH65" s="296">
        <v>12</v>
      </c>
      <c r="BI65" s="296">
        <v>13</v>
      </c>
      <c r="BJ65" s="296">
        <v>15</v>
      </c>
      <c r="BK65" s="296">
        <v>15</v>
      </c>
      <c r="BL65" s="296">
        <v>11</v>
      </c>
      <c r="BM65" s="296">
        <v>9</v>
      </c>
      <c r="BN65" s="296">
        <v>4</v>
      </c>
      <c r="BO65" s="296">
        <v>1</v>
      </c>
      <c r="BP65" s="296" t="s">
        <v>18</v>
      </c>
      <c r="BQ65" s="296">
        <v>1</v>
      </c>
      <c r="BR65" s="296">
        <v>1</v>
      </c>
      <c r="BS65" s="296">
        <v>1</v>
      </c>
    </row>
    <row r="66" spans="1:71" x14ac:dyDescent="0.25">
      <c r="A66" t="s">
        <v>62</v>
      </c>
      <c r="B66" s="296" t="s">
        <v>18</v>
      </c>
      <c r="C66" s="296">
        <v>1</v>
      </c>
      <c r="D66" s="296">
        <v>1</v>
      </c>
      <c r="E66" s="296">
        <v>1</v>
      </c>
      <c r="F66" s="296">
        <v>1</v>
      </c>
      <c r="G66" s="296">
        <v>1</v>
      </c>
      <c r="H66" s="296">
        <v>1</v>
      </c>
      <c r="I66" s="296">
        <v>1</v>
      </c>
      <c r="J66" s="296">
        <v>1</v>
      </c>
      <c r="K66" s="296" t="s">
        <v>18</v>
      </c>
      <c r="L66" s="296" t="s">
        <v>18</v>
      </c>
      <c r="M66" s="296" t="s">
        <v>18</v>
      </c>
      <c r="N66" s="296" t="s">
        <v>18</v>
      </c>
      <c r="O66" s="296" t="s">
        <v>18</v>
      </c>
      <c r="P66" s="296" t="s">
        <v>18</v>
      </c>
      <c r="Q66" s="296" t="s">
        <v>18</v>
      </c>
      <c r="R66" s="296" t="s">
        <v>18</v>
      </c>
      <c r="S66" s="296" t="s">
        <v>18</v>
      </c>
      <c r="T66" s="296" t="s">
        <v>18</v>
      </c>
      <c r="U66" s="296" t="s">
        <v>18</v>
      </c>
      <c r="V66" s="296" t="s">
        <v>18</v>
      </c>
      <c r="W66" s="296" t="s">
        <v>18</v>
      </c>
      <c r="X66" s="296" t="s">
        <v>18</v>
      </c>
      <c r="Y66" s="296" t="s">
        <v>18</v>
      </c>
      <c r="Z66" s="296" t="s">
        <v>18</v>
      </c>
      <c r="AA66" s="296" t="s">
        <v>18</v>
      </c>
      <c r="AB66" s="296" t="s">
        <v>18</v>
      </c>
      <c r="AC66" s="296" t="s">
        <v>18</v>
      </c>
      <c r="AD66" s="296" t="s">
        <v>18</v>
      </c>
      <c r="AE66" s="296" t="s">
        <v>18</v>
      </c>
      <c r="AF66" s="296">
        <v>2</v>
      </c>
      <c r="AG66" s="296">
        <v>3</v>
      </c>
      <c r="AH66" s="296">
        <v>3</v>
      </c>
      <c r="AI66" s="296">
        <v>3</v>
      </c>
      <c r="AJ66" s="296">
        <v>2</v>
      </c>
      <c r="AK66" s="296">
        <v>1</v>
      </c>
      <c r="AL66" s="296">
        <v>2</v>
      </c>
      <c r="AM66" s="296">
        <v>2</v>
      </c>
      <c r="AN66" s="296">
        <v>2</v>
      </c>
      <c r="AO66" s="296">
        <v>2</v>
      </c>
      <c r="AP66" s="296">
        <v>2</v>
      </c>
      <c r="AQ66" s="296">
        <v>3</v>
      </c>
      <c r="AR66" s="296">
        <v>2</v>
      </c>
      <c r="AS66" s="296">
        <v>2</v>
      </c>
      <c r="AT66" s="296">
        <v>1</v>
      </c>
      <c r="AU66" s="296" t="s">
        <v>18</v>
      </c>
      <c r="AV66" s="296">
        <v>1</v>
      </c>
      <c r="AW66" s="296">
        <v>1</v>
      </c>
      <c r="AX66" s="296">
        <v>1</v>
      </c>
      <c r="AY66" s="296">
        <v>1</v>
      </c>
      <c r="AZ66" s="296" t="s">
        <v>18</v>
      </c>
      <c r="BA66" s="296" t="s">
        <v>18</v>
      </c>
      <c r="BB66" s="296">
        <v>1</v>
      </c>
      <c r="BC66" s="296">
        <v>1</v>
      </c>
      <c r="BD66" s="296">
        <v>1</v>
      </c>
      <c r="BE66" s="296">
        <v>1</v>
      </c>
      <c r="BF66" s="296">
        <v>1</v>
      </c>
      <c r="BG66" s="296">
        <v>1</v>
      </c>
      <c r="BH66" s="296">
        <v>1</v>
      </c>
      <c r="BI66" s="296">
        <v>1</v>
      </c>
      <c r="BJ66" s="296" t="s">
        <v>18</v>
      </c>
      <c r="BK66" s="296" t="s">
        <v>18</v>
      </c>
      <c r="BL66" s="296" t="s">
        <v>18</v>
      </c>
      <c r="BM66" s="296" t="s">
        <v>18</v>
      </c>
      <c r="BN66" s="296" t="s">
        <v>18</v>
      </c>
      <c r="BO66" s="296" t="s">
        <v>18</v>
      </c>
      <c r="BP66" s="296" t="s">
        <v>18</v>
      </c>
      <c r="BQ66" s="296" t="s">
        <v>18</v>
      </c>
      <c r="BR66" s="296" t="s">
        <v>18</v>
      </c>
      <c r="BS66" s="296" t="s">
        <v>18</v>
      </c>
    </row>
    <row r="67" spans="1:71" x14ac:dyDescent="0.25">
      <c r="A67" t="s">
        <v>63</v>
      </c>
      <c r="B67" s="296">
        <v>4</v>
      </c>
      <c r="C67" s="296">
        <v>4</v>
      </c>
      <c r="D67" s="296">
        <v>10</v>
      </c>
      <c r="E67" s="296">
        <v>12</v>
      </c>
      <c r="F67" s="296">
        <v>12</v>
      </c>
      <c r="G67" s="296">
        <v>12</v>
      </c>
      <c r="H67" s="296">
        <v>7</v>
      </c>
      <c r="I67" s="296">
        <v>7</v>
      </c>
      <c r="J67" s="296">
        <v>8</v>
      </c>
      <c r="K67" s="296">
        <v>7</v>
      </c>
      <c r="L67" s="296">
        <v>12</v>
      </c>
      <c r="M67" s="296">
        <v>13</v>
      </c>
      <c r="N67" s="296">
        <v>11</v>
      </c>
      <c r="O67" s="296">
        <v>13</v>
      </c>
      <c r="P67" s="296">
        <v>12</v>
      </c>
      <c r="Q67" s="296">
        <v>9</v>
      </c>
      <c r="R67" s="296">
        <v>10</v>
      </c>
      <c r="S67" s="296">
        <v>8</v>
      </c>
      <c r="T67" s="296">
        <v>9</v>
      </c>
      <c r="U67" s="296">
        <v>10</v>
      </c>
      <c r="V67" s="296">
        <v>10</v>
      </c>
      <c r="W67" s="296">
        <v>15</v>
      </c>
      <c r="X67" s="296">
        <v>10</v>
      </c>
      <c r="Y67" s="296">
        <v>9</v>
      </c>
      <c r="Z67" s="296">
        <v>9</v>
      </c>
      <c r="AA67" s="296">
        <v>4</v>
      </c>
      <c r="AB67" s="296">
        <v>6</v>
      </c>
      <c r="AC67" s="296">
        <v>9</v>
      </c>
      <c r="AD67" s="296">
        <v>13</v>
      </c>
      <c r="AE67" s="296">
        <v>12</v>
      </c>
      <c r="AF67" s="296">
        <v>12</v>
      </c>
      <c r="AG67" s="296">
        <v>9</v>
      </c>
      <c r="AH67" s="296">
        <v>5</v>
      </c>
      <c r="AI67" s="296">
        <v>7</v>
      </c>
      <c r="AJ67" s="296">
        <v>7</v>
      </c>
      <c r="AK67" s="296">
        <v>8</v>
      </c>
      <c r="AL67" s="296">
        <v>11</v>
      </c>
      <c r="AM67" s="296">
        <v>9</v>
      </c>
      <c r="AN67" s="296">
        <v>9</v>
      </c>
      <c r="AO67" s="296">
        <v>8</v>
      </c>
      <c r="AP67" s="296">
        <v>8</v>
      </c>
      <c r="AQ67" s="296">
        <v>9</v>
      </c>
      <c r="AR67" s="296">
        <v>8</v>
      </c>
      <c r="AS67" s="296">
        <v>10</v>
      </c>
      <c r="AT67" s="296">
        <v>8</v>
      </c>
      <c r="AU67" s="296">
        <v>9</v>
      </c>
      <c r="AV67" s="296">
        <v>12</v>
      </c>
      <c r="AW67" s="296">
        <v>11</v>
      </c>
      <c r="AX67" s="296">
        <v>12</v>
      </c>
      <c r="AY67" s="296">
        <v>12</v>
      </c>
      <c r="AZ67" s="296">
        <v>8</v>
      </c>
      <c r="BA67" s="296">
        <v>8</v>
      </c>
      <c r="BB67" s="296">
        <v>6</v>
      </c>
      <c r="BC67" s="296">
        <v>4</v>
      </c>
      <c r="BD67" s="296">
        <v>3</v>
      </c>
      <c r="BE67" s="296">
        <v>3</v>
      </c>
      <c r="BF67" s="296">
        <v>2</v>
      </c>
      <c r="BG67" s="296">
        <v>5</v>
      </c>
      <c r="BH67" s="296">
        <v>4</v>
      </c>
      <c r="BI67" s="296">
        <v>4</v>
      </c>
      <c r="BJ67" s="296">
        <v>4</v>
      </c>
      <c r="BK67" s="296">
        <v>2</v>
      </c>
      <c r="BL67" s="296">
        <v>3</v>
      </c>
      <c r="BM67" s="296">
        <v>2</v>
      </c>
      <c r="BN67" s="296">
        <v>2</v>
      </c>
      <c r="BO67" s="296">
        <v>2</v>
      </c>
      <c r="BP67" s="296">
        <v>1</v>
      </c>
      <c r="BQ67" s="296">
        <v>1</v>
      </c>
      <c r="BR67" s="296">
        <v>2</v>
      </c>
      <c r="BS67" s="296">
        <v>2</v>
      </c>
    </row>
    <row r="68" spans="1:71" x14ac:dyDescent="0.25">
      <c r="A68" t="s">
        <v>64</v>
      </c>
      <c r="B68" s="296">
        <v>7</v>
      </c>
      <c r="C68" s="296">
        <v>8</v>
      </c>
      <c r="D68" s="296">
        <v>8</v>
      </c>
      <c r="E68" s="296">
        <v>5</v>
      </c>
      <c r="F68" s="296">
        <v>6</v>
      </c>
      <c r="G68" s="296">
        <v>7</v>
      </c>
      <c r="H68" s="296">
        <v>6</v>
      </c>
      <c r="I68" s="296">
        <v>7</v>
      </c>
      <c r="J68" s="296">
        <v>10</v>
      </c>
      <c r="K68" s="296">
        <v>8</v>
      </c>
      <c r="L68" s="296">
        <v>10</v>
      </c>
      <c r="M68" s="296">
        <v>13</v>
      </c>
      <c r="N68" s="296">
        <v>11</v>
      </c>
      <c r="O68" s="296">
        <v>13</v>
      </c>
      <c r="P68" s="296">
        <v>12</v>
      </c>
      <c r="Q68" s="296">
        <v>9</v>
      </c>
      <c r="R68" s="296">
        <v>10</v>
      </c>
      <c r="S68" s="296">
        <v>11</v>
      </c>
      <c r="T68" s="296">
        <v>18</v>
      </c>
      <c r="U68" s="296">
        <v>23</v>
      </c>
      <c r="V68" s="296">
        <v>22</v>
      </c>
      <c r="W68" s="296">
        <v>23</v>
      </c>
      <c r="X68" s="296">
        <v>16</v>
      </c>
      <c r="Y68" s="296">
        <v>16</v>
      </c>
      <c r="Z68" s="296">
        <v>16</v>
      </c>
      <c r="AA68" s="296">
        <v>13</v>
      </c>
      <c r="AB68" s="296">
        <v>13</v>
      </c>
      <c r="AC68" s="296">
        <v>13</v>
      </c>
      <c r="AD68" s="296">
        <v>16</v>
      </c>
      <c r="AE68" s="296">
        <v>19</v>
      </c>
      <c r="AF68" s="296">
        <v>19</v>
      </c>
      <c r="AG68" s="296">
        <v>24</v>
      </c>
      <c r="AH68" s="296">
        <v>23</v>
      </c>
      <c r="AI68" s="296">
        <v>23</v>
      </c>
      <c r="AJ68" s="296">
        <v>30</v>
      </c>
      <c r="AK68" s="296">
        <v>25</v>
      </c>
      <c r="AL68" s="296">
        <v>28</v>
      </c>
      <c r="AM68" s="296">
        <v>31</v>
      </c>
      <c r="AN68" s="296">
        <v>32</v>
      </c>
      <c r="AO68" s="296">
        <v>31</v>
      </c>
      <c r="AP68" s="296">
        <v>29</v>
      </c>
      <c r="AQ68" s="296">
        <v>29</v>
      </c>
      <c r="AR68" s="296">
        <v>32</v>
      </c>
      <c r="AS68" s="296">
        <v>53</v>
      </c>
      <c r="AT68" s="296">
        <v>56</v>
      </c>
      <c r="AU68" s="296">
        <v>54</v>
      </c>
      <c r="AV68" s="296">
        <v>48</v>
      </c>
      <c r="AW68" s="296">
        <v>29</v>
      </c>
      <c r="AX68" s="296">
        <v>26</v>
      </c>
      <c r="AY68" s="296">
        <v>29</v>
      </c>
      <c r="AZ68" s="296">
        <v>27</v>
      </c>
      <c r="BA68" s="296">
        <v>28</v>
      </c>
      <c r="BB68" s="296">
        <v>27</v>
      </c>
      <c r="BC68" s="296">
        <v>22</v>
      </c>
      <c r="BD68" s="296">
        <v>17</v>
      </c>
      <c r="BE68" s="296">
        <v>14</v>
      </c>
      <c r="BF68" s="296">
        <v>12</v>
      </c>
      <c r="BG68" s="296">
        <v>14</v>
      </c>
      <c r="BH68" s="296">
        <v>16</v>
      </c>
      <c r="BI68" s="296">
        <v>18</v>
      </c>
      <c r="BJ68" s="296">
        <v>20</v>
      </c>
      <c r="BK68" s="296">
        <v>21</v>
      </c>
      <c r="BL68" s="296">
        <v>20</v>
      </c>
      <c r="BM68" s="296">
        <v>18</v>
      </c>
      <c r="BN68" s="296">
        <v>14</v>
      </c>
      <c r="BO68" s="296">
        <v>12</v>
      </c>
      <c r="BP68" s="296">
        <v>10</v>
      </c>
      <c r="BQ68" s="296">
        <v>12</v>
      </c>
      <c r="BR68" s="296">
        <v>13</v>
      </c>
      <c r="BS68" s="296">
        <v>13</v>
      </c>
    </row>
    <row r="69" spans="1:71" x14ac:dyDescent="0.25">
      <c r="A69" t="s">
        <v>65</v>
      </c>
      <c r="B69" s="296">
        <v>25</v>
      </c>
      <c r="C69" s="296">
        <v>24</v>
      </c>
      <c r="D69" s="296">
        <v>25</v>
      </c>
      <c r="E69" s="296">
        <v>25</v>
      </c>
      <c r="F69" s="296">
        <v>24</v>
      </c>
      <c r="G69" s="296">
        <v>28</v>
      </c>
      <c r="H69" s="296">
        <v>27</v>
      </c>
      <c r="I69" s="296">
        <v>27</v>
      </c>
      <c r="J69" s="296">
        <v>27</v>
      </c>
      <c r="K69" s="296">
        <v>23</v>
      </c>
      <c r="L69" s="296">
        <v>21</v>
      </c>
      <c r="M69" s="296">
        <v>18</v>
      </c>
      <c r="N69" s="296">
        <v>18</v>
      </c>
      <c r="O69" s="296">
        <v>22</v>
      </c>
      <c r="P69" s="296">
        <v>25</v>
      </c>
      <c r="Q69" s="296">
        <v>32</v>
      </c>
      <c r="R69" s="296">
        <v>40</v>
      </c>
      <c r="S69" s="296">
        <v>44</v>
      </c>
      <c r="T69" s="296">
        <v>41</v>
      </c>
      <c r="U69" s="296">
        <v>35</v>
      </c>
      <c r="V69" s="296">
        <v>29</v>
      </c>
      <c r="W69" s="296">
        <v>31</v>
      </c>
      <c r="X69" s="296">
        <v>35</v>
      </c>
      <c r="Y69" s="296">
        <v>36</v>
      </c>
      <c r="Z69" s="296">
        <v>33</v>
      </c>
      <c r="AA69" s="296">
        <v>28</v>
      </c>
      <c r="AB69" s="296">
        <v>24</v>
      </c>
      <c r="AC69" s="296">
        <v>30</v>
      </c>
      <c r="AD69" s="296">
        <v>35</v>
      </c>
      <c r="AE69" s="296">
        <v>33</v>
      </c>
      <c r="AF69" s="296">
        <v>38</v>
      </c>
      <c r="AG69" s="296">
        <v>37</v>
      </c>
      <c r="AH69" s="296">
        <v>36</v>
      </c>
      <c r="AI69" s="296">
        <v>37</v>
      </c>
      <c r="AJ69" s="296">
        <v>29</v>
      </c>
      <c r="AK69" s="296">
        <v>39</v>
      </c>
      <c r="AL69" s="296">
        <v>41</v>
      </c>
      <c r="AM69" s="296">
        <v>41</v>
      </c>
      <c r="AN69" s="296">
        <v>44</v>
      </c>
      <c r="AO69" s="296">
        <v>40</v>
      </c>
      <c r="AP69" s="296">
        <v>39</v>
      </c>
      <c r="AQ69" s="296">
        <v>37</v>
      </c>
      <c r="AR69" s="296">
        <v>40</v>
      </c>
      <c r="AS69" s="296">
        <v>38</v>
      </c>
      <c r="AT69" s="296">
        <v>38</v>
      </c>
      <c r="AU69" s="296">
        <v>37</v>
      </c>
      <c r="AV69" s="296">
        <v>34</v>
      </c>
      <c r="AW69" s="296">
        <v>32</v>
      </c>
      <c r="AX69" s="296">
        <v>36</v>
      </c>
      <c r="AY69" s="296">
        <v>41</v>
      </c>
      <c r="AZ69" s="296">
        <v>49</v>
      </c>
      <c r="BA69" s="296">
        <v>53</v>
      </c>
      <c r="BB69" s="296">
        <v>48</v>
      </c>
      <c r="BC69" s="296">
        <v>45</v>
      </c>
      <c r="BD69" s="296">
        <v>38</v>
      </c>
      <c r="BE69" s="296">
        <v>24</v>
      </c>
      <c r="BF69" s="296">
        <v>18</v>
      </c>
      <c r="BG69" s="296">
        <v>18</v>
      </c>
      <c r="BH69" s="296">
        <v>19</v>
      </c>
      <c r="BI69" s="296">
        <v>20</v>
      </c>
      <c r="BJ69" s="296">
        <v>21</v>
      </c>
      <c r="BK69" s="296">
        <v>24</v>
      </c>
      <c r="BL69" s="296">
        <v>25</v>
      </c>
      <c r="BM69" s="296">
        <v>24</v>
      </c>
      <c r="BN69" s="296">
        <v>24</v>
      </c>
      <c r="BO69" s="296">
        <v>28</v>
      </c>
      <c r="BP69" s="296">
        <v>26</v>
      </c>
      <c r="BQ69" s="296">
        <v>34</v>
      </c>
      <c r="BR69" s="296">
        <v>38</v>
      </c>
      <c r="BS69" s="296">
        <v>31</v>
      </c>
    </row>
    <row r="70" spans="1:71" x14ac:dyDescent="0.25">
      <c r="A70" t="s">
        <v>66</v>
      </c>
      <c r="B70" s="296">
        <v>39</v>
      </c>
      <c r="C70" s="296">
        <v>42</v>
      </c>
      <c r="D70" s="296">
        <v>38</v>
      </c>
      <c r="E70" s="296">
        <v>39</v>
      </c>
      <c r="F70" s="296">
        <v>37</v>
      </c>
      <c r="G70" s="296">
        <v>33</v>
      </c>
      <c r="H70" s="296">
        <v>30</v>
      </c>
      <c r="I70" s="296">
        <v>27</v>
      </c>
      <c r="J70" s="296">
        <v>23</v>
      </c>
      <c r="K70" s="296">
        <v>23</v>
      </c>
      <c r="L70" s="296">
        <v>31</v>
      </c>
      <c r="M70" s="296">
        <v>32</v>
      </c>
      <c r="N70" s="296">
        <v>39</v>
      </c>
      <c r="O70" s="296">
        <v>44</v>
      </c>
      <c r="P70" s="296">
        <v>35</v>
      </c>
      <c r="Q70" s="296">
        <v>39</v>
      </c>
      <c r="R70" s="296">
        <v>35</v>
      </c>
      <c r="S70" s="296">
        <v>33</v>
      </c>
      <c r="T70" s="296">
        <v>30</v>
      </c>
      <c r="U70" s="296">
        <v>34</v>
      </c>
      <c r="V70" s="296">
        <v>30</v>
      </c>
      <c r="W70" s="296">
        <v>33</v>
      </c>
      <c r="X70" s="296">
        <v>42</v>
      </c>
      <c r="Y70" s="296">
        <v>36</v>
      </c>
      <c r="Z70" s="296">
        <v>43</v>
      </c>
      <c r="AA70" s="296">
        <v>35</v>
      </c>
      <c r="AB70" s="296">
        <v>39</v>
      </c>
      <c r="AC70" s="296">
        <v>50</v>
      </c>
      <c r="AD70" s="296">
        <v>44</v>
      </c>
      <c r="AE70" s="296">
        <v>53</v>
      </c>
      <c r="AF70" s="296">
        <v>55</v>
      </c>
      <c r="AG70" s="296">
        <v>50</v>
      </c>
      <c r="AH70" s="296">
        <v>58</v>
      </c>
      <c r="AI70" s="296">
        <v>54</v>
      </c>
      <c r="AJ70" s="296">
        <v>42</v>
      </c>
      <c r="AK70" s="296">
        <v>45</v>
      </c>
      <c r="AL70" s="296">
        <v>38</v>
      </c>
      <c r="AM70" s="296">
        <v>32</v>
      </c>
      <c r="AN70" s="296">
        <v>36</v>
      </c>
      <c r="AO70" s="296">
        <v>34</v>
      </c>
      <c r="AP70" s="296">
        <v>36</v>
      </c>
      <c r="AQ70" s="296">
        <v>40</v>
      </c>
      <c r="AR70" s="296">
        <v>41</v>
      </c>
      <c r="AS70" s="296">
        <v>45</v>
      </c>
      <c r="AT70" s="296">
        <v>49</v>
      </c>
      <c r="AU70" s="296">
        <v>55</v>
      </c>
      <c r="AV70" s="296">
        <v>61</v>
      </c>
      <c r="AW70" s="296">
        <v>55</v>
      </c>
      <c r="AX70" s="296">
        <v>53</v>
      </c>
      <c r="AY70" s="296">
        <v>53</v>
      </c>
      <c r="AZ70" s="296">
        <v>56</v>
      </c>
      <c r="BA70" s="296">
        <v>50</v>
      </c>
      <c r="BB70" s="296">
        <v>51</v>
      </c>
      <c r="BC70" s="296">
        <v>45</v>
      </c>
      <c r="BD70" s="296">
        <v>29</v>
      </c>
      <c r="BE70" s="296">
        <v>37</v>
      </c>
      <c r="BF70" s="296">
        <v>34</v>
      </c>
      <c r="BG70" s="296">
        <v>30</v>
      </c>
      <c r="BH70" s="296">
        <v>35</v>
      </c>
      <c r="BI70" s="296">
        <v>34</v>
      </c>
      <c r="BJ70" s="296">
        <v>39</v>
      </c>
      <c r="BK70" s="296">
        <v>43</v>
      </c>
      <c r="BL70" s="296">
        <v>39</v>
      </c>
      <c r="BM70" s="296">
        <v>34</v>
      </c>
      <c r="BN70" s="296">
        <v>29</v>
      </c>
      <c r="BO70" s="296">
        <v>32</v>
      </c>
      <c r="BP70" s="296">
        <v>27</v>
      </c>
      <c r="BQ70" s="296">
        <v>28</v>
      </c>
      <c r="BR70" s="296">
        <v>29</v>
      </c>
      <c r="BS70" s="296">
        <v>22</v>
      </c>
    </row>
    <row r="71" spans="1:71" x14ac:dyDescent="0.25">
      <c r="A71" t="s">
        <v>67</v>
      </c>
      <c r="B71" s="296">
        <v>7</v>
      </c>
      <c r="C71" s="296">
        <v>7</v>
      </c>
      <c r="D71" s="296">
        <v>5</v>
      </c>
      <c r="E71" s="296">
        <v>11</v>
      </c>
      <c r="F71" s="296">
        <v>9</v>
      </c>
      <c r="G71" s="296">
        <v>10</v>
      </c>
      <c r="H71" s="296">
        <v>18</v>
      </c>
      <c r="I71" s="296">
        <v>11</v>
      </c>
      <c r="J71" s="296">
        <v>10</v>
      </c>
      <c r="K71" s="296">
        <v>9</v>
      </c>
      <c r="L71" s="296">
        <v>7</v>
      </c>
      <c r="M71" s="296">
        <v>10</v>
      </c>
      <c r="N71" s="296">
        <v>14</v>
      </c>
      <c r="O71" s="296">
        <v>13</v>
      </c>
      <c r="P71" s="296">
        <v>10</v>
      </c>
      <c r="Q71" s="296">
        <v>11</v>
      </c>
      <c r="R71" s="296">
        <v>10</v>
      </c>
      <c r="S71" s="296">
        <v>12</v>
      </c>
      <c r="T71" s="296">
        <v>11</v>
      </c>
      <c r="U71" s="296">
        <v>9</v>
      </c>
      <c r="V71" s="296">
        <v>9</v>
      </c>
      <c r="W71" s="296">
        <v>7</v>
      </c>
      <c r="X71" s="296">
        <v>9</v>
      </c>
      <c r="Y71" s="296">
        <v>9</v>
      </c>
      <c r="Z71" s="296">
        <v>6</v>
      </c>
      <c r="AA71" s="296">
        <v>6</v>
      </c>
      <c r="AB71" s="296">
        <v>6</v>
      </c>
      <c r="AC71" s="296">
        <v>6</v>
      </c>
      <c r="AD71" s="296">
        <v>7</v>
      </c>
      <c r="AE71" s="296">
        <v>8</v>
      </c>
      <c r="AF71" s="296">
        <v>7</v>
      </c>
      <c r="AG71" s="296">
        <v>9</v>
      </c>
      <c r="AH71" s="296">
        <v>10</v>
      </c>
      <c r="AI71" s="296">
        <v>10</v>
      </c>
      <c r="AJ71" s="296">
        <v>10</v>
      </c>
      <c r="AK71" s="296">
        <v>6</v>
      </c>
      <c r="AL71" s="296">
        <v>7</v>
      </c>
      <c r="AM71" s="296">
        <v>6</v>
      </c>
      <c r="AN71" s="296">
        <v>5</v>
      </c>
      <c r="AO71" s="296">
        <v>5</v>
      </c>
      <c r="AP71" s="296">
        <v>4</v>
      </c>
      <c r="AQ71" s="296">
        <v>7</v>
      </c>
      <c r="AR71" s="296">
        <v>7</v>
      </c>
      <c r="AS71" s="296">
        <v>8</v>
      </c>
      <c r="AT71" s="296">
        <v>6</v>
      </c>
      <c r="AU71" s="296">
        <v>7</v>
      </c>
      <c r="AV71" s="296">
        <v>11</v>
      </c>
      <c r="AW71" s="296">
        <v>11</v>
      </c>
      <c r="AX71" s="296">
        <v>13</v>
      </c>
      <c r="AY71" s="296">
        <v>10</v>
      </c>
      <c r="AZ71" s="296">
        <v>8</v>
      </c>
      <c r="BA71" s="296">
        <v>8</v>
      </c>
      <c r="BB71" s="296">
        <v>10</v>
      </c>
      <c r="BC71" s="296">
        <v>11</v>
      </c>
      <c r="BD71" s="296">
        <v>10</v>
      </c>
      <c r="BE71" s="296">
        <v>13</v>
      </c>
      <c r="BF71" s="296">
        <v>12</v>
      </c>
      <c r="BG71" s="296">
        <v>13</v>
      </c>
      <c r="BH71" s="296">
        <v>13</v>
      </c>
      <c r="BI71" s="296">
        <v>10</v>
      </c>
      <c r="BJ71" s="296">
        <v>9</v>
      </c>
      <c r="BK71" s="296">
        <v>7</v>
      </c>
      <c r="BL71" s="296">
        <v>7</v>
      </c>
      <c r="BM71" s="296">
        <v>7</v>
      </c>
      <c r="BN71" s="296">
        <v>5</v>
      </c>
      <c r="BO71" s="296">
        <v>7</v>
      </c>
      <c r="BP71" s="296">
        <v>7</v>
      </c>
      <c r="BQ71" s="296">
        <v>6</v>
      </c>
      <c r="BR71" s="296">
        <v>9</v>
      </c>
      <c r="BS71" s="296">
        <v>8</v>
      </c>
    </row>
    <row r="72" spans="1:71" x14ac:dyDescent="0.25">
      <c r="A72" t="s">
        <v>68</v>
      </c>
      <c r="B72" s="296">
        <v>11</v>
      </c>
      <c r="C72" s="296">
        <v>9</v>
      </c>
      <c r="D72" s="296">
        <v>5</v>
      </c>
      <c r="E72" s="296">
        <v>5</v>
      </c>
      <c r="F72" s="296">
        <v>4</v>
      </c>
      <c r="G72" s="296">
        <v>4</v>
      </c>
      <c r="H72" s="296">
        <v>6</v>
      </c>
      <c r="I72" s="296">
        <v>7</v>
      </c>
      <c r="J72" s="296">
        <v>12</v>
      </c>
      <c r="K72" s="296">
        <v>14</v>
      </c>
      <c r="L72" s="296">
        <v>13</v>
      </c>
      <c r="M72" s="296">
        <v>12</v>
      </c>
      <c r="N72" s="296">
        <v>9</v>
      </c>
      <c r="O72" s="296">
        <v>13</v>
      </c>
      <c r="P72" s="296">
        <v>11</v>
      </c>
      <c r="Q72" s="296">
        <v>13</v>
      </c>
      <c r="R72" s="296">
        <v>13</v>
      </c>
      <c r="S72" s="296">
        <v>8</v>
      </c>
      <c r="T72" s="296">
        <v>14</v>
      </c>
      <c r="U72" s="296">
        <v>17</v>
      </c>
      <c r="V72" s="296">
        <v>18</v>
      </c>
      <c r="W72" s="296">
        <v>18</v>
      </c>
      <c r="X72" s="296">
        <v>15</v>
      </c>
      <c r="Y72" s="296">
        <v>13</v>
      </c>
      <c r="Z72" s="296">
        <v>17</v>
      </c>
      <c r="AA72" s="296">
        <v>18</v>
      </c>
      <c r="AB72" s="296">
        <v>16</v>
      </c>
      <c r="AC72" s="296">
        <v>16</v>
      </c>
      <c r="AD72" s="296">
        <v>9</v>
      </c>
      <c r="AE72" s="296">
        <v>8</v>
      </c>
      <c r="AF72" s="296">
        <v>11</v>
      </c>
      <c r="AG72" s="296">
        <v>9</v>
      </c>
      <c r="AH72" s="296">
        <v>11</v>
      </c>
      <c r="AI72" s="296">
        <v>11</v>
      </c>
      <c r="AJ72" s="296">
        <v>14</v>
      </c>
      <c r="AK72" s="296">
        <v>14</v>
      </c>
      <c r="AL72" s="296">
        <v>17</v>
      </c>
      <c r="AM72" s="296">
        <v>22</v>
      </c>
      <c r="AN72" s="296">
        <v>21</v>
      </c>
      <c r="AO72" s="296">
        <v>24</v>
      </c>
      <c r="AP72" s="296">
        <v>20</v>
      </c>
      <c r="AQ72" s="296">
        <v>17</v>
      </c>
      <c r="AR72" s="296">
        <v>13</v>
      </c>
      <c r="AS72" s="296">
        <v>9</v>
      </c>
      <c r="AT72" s="296">
        <v>10</v>
      </c>
      <c r="AU72" s="296">
        <v>8</v>
      </c>
      <c r="AV72" s="296">
        <v>13</v>
      </c>
      <c r="AW72" s="296">
        <v>15</v>
      </c>
      <c r="AX72" s="296">
        <v>16</v>
      </c>
      <c r="AY72" s="296">
        <v>18</v>
      </c>
      <c r="AZ72" s="296">
        <v>18</v>
      </c>
      <c r="BA72" s="296">
        <v>18</v>
      </c>
      <c r="BB72" s="296">
        <v>15</v>
      </c>
      <c r="BC72" s="296">
        <v>14</v>
      </c>
      <c r="BD72" s="296">
        <v>9</v>
      </c>
      <c r="BE72" s="296">
        <v>8</v>
      </c>
      <c r="BF72" s="296">
        <v>9</v>
      </c>
      <c r="BG72" s="296">
        <v>9</v>
      </c>
      <c r="BH72" s="296">
        <v>9</v>
      </c>
      <c r="BI72" s="296">
        <v>7</v>
      </c>
      <c r="BJ72" s="296">
        <v>8</v>
      </c>
      <c r="BK72" s="296">
        <v>8</v>
      </c>
      <c r="BL72" s="296">
        <v>7</v>
      </c>
      <c r="BM72" s="296">
        <v>13</v>
      </c>
      <c r="BN72" s="296">
        <v>14</v>
      </c>
      <c r="BO72" s="296">
        <v>14</v>
      </c>
      <c r="BP72" s="296">
        <v>11</v>
      </c>
      <c r="BQ72" s="296">
        <v>6</v>
      </c>
      <c r="BR72" s="296">
        <v>4</v>
      </c>
      <c r="BS72" s="296">
        <v>5</v>
      </c>
    </row>
    <row r="73" spans="1:71" x14ac:dyDescent="0.25">
      <c r="A73" t="s">
        <v>69</v>
      </c>
      <c r="B73" s="296">
        <v>1</v>
      </c>
      <c r="C73" s="296">
        <v>2</v>
      </c>
      <c r="D73" s="296">
        <v>2</v>
      </c>
      <c r="E73" s="296">
        <v>3</v>
      </c>
      <c r="F73" s="296">
        <v>3</v>
      </c>
      <c r="G73" s="296">
        <v>2</v>
      </c>
      <c r="H73" s="296">
        <v>2</v>
      </c>
      <c r="I73" s="296">
        <v>2</v>
      </c>
      <c r="J73" s="296">
        <v>2</v>
      </c>
      <c r="K73" s="296">
        <v>4</v>
      </c>
      <c r="L73" s="296">
        <v>3</v>
      </c>
      <c r="M73" s="296">
        <v>2</v>
      </c>
      <c r="N73" s="296">
        <v>3</v>
      </c>
      <c r="O73" s="296">
        <v>1</v>
      </c>
      <c r="P73" s="296">
        <v>3</v>
      </c>
      <c r="Q73" s="296">
        <v>3</v>
      </c>
      <c r="R73" s="296">
        <v>2</v>
      </c>
      <c r="S73" s="296">
        <v>2</v>
      </c>
      <c r="T73" s="296">
        <v>2</v>
      </c>
      <c r="U73" s="296">
        <v>2</v>
      </c>
      <c r="V73" s="296">
        <v>2</v>
      </c>
      <c r="W73" s="296">
        <v>2</v>
      </c>
      <c r="X73" s="296">
        <v>2</v>
      </c>
      <c r="Y73" s="296">
        <v>6</v>
      </c>
      <c r="Z73" s="296">
        <v>6</v>
      </c>
      <c r="AA73" s="296">
        <v>6</v>
      </c>
      <c r="AB73" s="296">
        <v>8</v>
      </c>
      <c r="AC73" s="296">
        <v>4</v>
      </c>
      <c r="AD73" s="296">
        <v>4</v>
      </c>
      <c r="AE73" s="296">
        <v>4</v>
      </c>
      <c r="AF73" s="296">
        <v>2</v>
      </c>
      <c r="AG73" s="296">
        <v>3</v>
      </c>
      <c r="AH73" s="296">
        <v>4</v>
      </c>
      <c r="AI73" s="296">
        <v>4</v>
      </c>
      <c r="AJ73" s="296">
        <v>2</v>
      </c>
      <c r="AK73" s="296">
        <v>1</v>
      </c>
      <c r="AL73" s="296" t="s">
        <v>18</v>
      </c>
      <c r="AM73" s="296" t="s">
        <v>18</v>
      </c>
      <c r="AN73" s="296" t="s">
        <v>18</v>
      </c>
      <c r="AO73" s="296">
        <v>1</v>
      </c>
      <c r="AP73" s="296">
        <v>4</v>
      </c>
      <c r="AQ73" s="296">
        <v>5</v>
      </c>
      <c r="AR73" s="296">
        <v>5</v>
      </c>
      <c r="AS73" s="296">
        <v>4</v>
      </c>
      <c r="AT73" s="296">
        <v>1</v>
      </c>
      <c r="AU73" s="296" t="s">
        <v>18</v>
      </c>
      <c r="AV73" s="296">
        <v>2</v>
      </c>
      <c r="AW73" s="296">
        <v>2</v>
      </c>
      <c r="AX73" s="296">
        <v>4</v>
      </c>
      <c r="AY73" s="296">
        <v>4</v>
      </c>
      <c r="AZ73" s="296">
        <v>4</v>
      </c>
      <c r="BA73" s="296">
        <v>4</v>
      </c>
      <c r="BB73" s="296">
        <v>2</v>
      </c>
      <c r="BC73" s="296">
        <v>2</v>
      </c>
      <c r="BD73" s="296">
        <v>1</v>
      </c>
      <c r="BE73" s="296">
        <v>2</v>
      </c>
      <c r="BF73" s="296">
        <v>2</v>
      </c>
      <c r="BG73" s="296">
        <v>3</v>
      </c>
      <c r="BH73" s="296">
        <v>2</v>
      </c>
      <c r="BI73" s="296">
        <v>1</v>
      </c>
      <c r="BJ73" s="296">
        <v>1</v>
      </c>
      <c r="BK73" s="296" t="s">
        <v>18</v>
      </c>
      <c r="BL73" s="296" t="s">
        <v>18</v>
      </c>
      <c r="BM73" s="296" t="s">
        <v>18</v>
      </c>
      <c r="BN73" s="296">
        <v>1</v>
      </c>
      <c r="BO73" s="296">
        <v>1</v>
      </c>
      <c r="BP73" s="296">
        <v>1</v>
      </c>
      <c r="BQ73" s="296">
        <v>1</v>
      </c>
      <c r="BR73" s="296" t="s">
        <v>18</v>
      </c>
      <c r="BS73" s="296">
        <v>1</v>
      </c>
    </row>
    <row r="74" spans="1:71" x14ac:dyDescent="0.25">
      <c r="A74" t="s">
        <v>70</v>
      </c>
      <c r="B74" s="296">
        <v>51</v>
      </c>
      <c r="C74" s="296">
        <v>52</v>
      </c>
      <c r="D74" s="296">
        <v>53</v>
      </c>
      <c r="E74" s="296">
        <v>60</v>
      </c>
      <c r="F74" s="296">
        <v>58</v>
      </c>
      <c r="G74" s="296">
        <v>62</v>
      </c>
      <c r="H74" s="296">
        <v>75</v>
      </c>
      <c r="I74" s="296">
        <v>74</v>
      </c>
      <c r="J74" s="296">
        <v>83</v>
      </c>
      <c r="K74" s="296">
        <v>77</v>
      </c>
      <c r="L74" s="296">
        <v>63</v>
      </c>
      <c r="M74" s="296">
        <v>67</v>
      </c>
      <c r="N74" s="296">
        <v>62</v>
      </c>
      <c r="O74" s="296">
        <v>77</v>
      </c>
      <c r="P74" s="296">
        <v>73</v>
      </c>
      <c r="Q74" s="296">
        <v>63</v>
      </c>
      <c r="R74" s="296">
        <v>64</v>
      </c>
      <c r="S74" s="296">
        <v>46</v>
      </c>
      <c r="T74" s="296">
        <v>54</v>
      </c>
      <c r="U74" s="296">
        <v>61</v>
      </c>
      <c r="V74" s="296">
        <v>61</v>
      </c>
      <c r="W74" s="296">
        <v>72</v>
      </c>
      <c r="X74" s="296">
        <v>75</v>
      </c>
      <c r="Y74" s="296">
        <v>74</v>
      </c>
      <c r="Z74" s="296">
        <v>70</v>
      </c>
      <c r="AA74" s="296">
        <v>67</v>
      </c>
      <c r="AB74" s="296">
        <v>63</v>
      </c>
      <c r="AC74" s="296">
        <v>68</v>
      </c>
      <c r="AD74" s="296">
        <v>61</v>
      </c>
      <c r="AE74" s="296">
        <v>53</v>
      </c>
      <c r="AF74" s="296">
        <v>51</v>
      </c>
      <c r="AG74" s="296">
        <v>39</v>
      </c>
      <c r="AH74" s="296">
        <v>45</v>
      </c>
      <c r="AI74" s="296">
        <v>53</v>
      </c>
      <c r="AJ74" s="296">
        <v>56</v>
      </c>
      <c r="AK74" s="296">
        <v>65</v>
      </c>
      <c r="AL74" s="296">
        <v>68</v>
      </c>
      <c r="AM74" s="296">
        <v>60</v>
      </c>
      <c r="AN74" s="296">
        <v>63</v>
      </c>
      <c r="AO74" s="296">
        <v>59</v>
      </c>
      <c r="AP74" s="296">
        <v>57</v>
      </c>
      <c r="AQ74" s="296">
        <v>64</v>
      </c>
      <c r="AR74" s="296">
        <v>67</v>
      </c>
      <c r="AS74" s="296">
        <v>68</v>
      </c>
      <c r="AT74" s="296">
        <v>63</v>
      </c>
      <c r="AU74" s="296">
        <v>65</v>
      </c>
      <c r="AV74" s="296">
        <v>55</v>
      </c>
      <c r="AW74" s="296">
        <v>57</v>
      </c>
      <c r="AX74" s="296">
        <v>57</v>
      </c>
      <c r="AY74" s="296">
        <v>50</v>
      </c>
      <c r="AZ74" s="296">
        <v>51</v>
      </c>
      <c r="BA74" s="296">
        <v>51</v>
      </c>
      <c r="BB74" s="296">
        <v>50</v>
      </c>
      <c r="BC74" s="296">
        <v>45</v>
      </c>
      <c r="BD74" s="296">
        <v>29</v>
      </c>
      <c r="BE74" s="296">
        <v>23</v>
      </c>
      <c r="BF74" s="296">
        <v>25</v>
      </c>
      <c r="BG74" s="296">
        <v>28</v>
      </c>
      <c r="BH74" s="296">
        <v>29</v>
      </c>
      <c r="BI74" s="296">
        <v>29</v>
      </c>
      <c r="BJ74" s="296">
        <v>32</v>
      </c>
      <c r="BK74" s="296">
        <v>38</v>
      </c>
      <c r="BL74" s="296">
        <v>40</v>
      </c>
      <c r="BM74" s="296">
        <v>34</v>
      </c>
      <c r="BN74" s="296">
        <v>26</v>
      </c>
      <c r="BO74" s="296">
        <v>22</v>
      </c>
      <c r="BP74" s="296">
        <v>24</v>
      </c>
      <c r="BQ74" s="296">
        <v>24</v>
      </c>
      <c r="BR74" s="296">
        <v>25</v>
      </c>
      <c r="BS74" s="296">
        <v>25</v>
      </c>
    </row>
    <row r="75" spans="1:71" x14ac:dyDescent="0.25">
      <c r="A75" t="s">
        <v>71</v>
      </c>
      <c r="B75" s="296" t="s">
        <v>18</v>
      </c>
      <c r="C75" s="296" t="s">
        <v>18</v>
      </c>
      <c r="D75" s="296">
        <v>5</v>
      </c>
      <c r="E75" s="296">
        <v>5</v>
      </c>
      <c r="F75" s="296">
        <v>5</v>
      </c>
      <c r="G75" s="296">
        <v>5</v>
      </c>
      <c r="H75" s="296">
        <v>2</v>
      </c>
      <c r="I75" s="296">
        <v>2</v>
      </c>
      <c r="J75" s="296">
        <v>3</v>
      </c>
      <c r="K75" s="296">
        <v>4</v>
      </c>
      <c r="L75" s="296">
        <v>7</v>
      </c>
      <c r="M75" s="296">
        <v>7</v>
      </c>
      <c r="N75" s="296">
        <v>6</v>
      </c>
      <c r="O75" s="296">
        <v>6</v>
      </c>
      <c r="P75" s="296">
        <v>2</v>
      </c>
      <c r="Q75" s="296">
        <v>5</v>
      </c>
      <c r="R75" s="296">
        <v>6</v>
      </c>
      <c r="S75" s="296">
        <v>8</v>
      </c>
      <c r="T75" s="296">
        <v>8</v>
      </c>
      <c r="U75" s="296">
        <v>7</v>
      </c>
      <c r="V75" s="296">
        <v>8</v>
      </c>
      <c r="W75" s="296">
        <v>7</v>
      </c>
      <c r="X75" s="296">
        <v>7</v>
      </c>
      <c r="Y75" s="296">
        <v>5</v>
      </c>
      <c r="Z75" s="296">
        <v>4</v>
      </c>
      <c r="AA75" s="296">
        <v>4</v>
      </c>
      <c r="AB75" s="296">
        <v>6</v>
      </c>
      <c r="AC75" s="296">
        <v>7</v>
      </c>
      <c r="AD75" s="296">
        <v>7</v>
      </c>
      <c r="AE75" s="296">
        <v>5</v>
      </c>
      <c r="AF75" s="296">
        <v>3</v>
      </c>
      <c r="AG75" s="296">
        <v>2</v>
      </c>
      <c r="AH75" s="296">
        <v>2</v>
      </c>
      <c r="AI75" s="296">
        <v>4</v>
      </c>
      <c r="AJ75" s="296">
        <v>7</v>
      </c>
      <c r="AK75" s="296">
        <v>7</v>
      </c>
      <c r="AL75" s="296">
        <v>7</v>
      </c>
      <c r="AM75" s="296">
        <v>8</v>
      </c>
      <c r="AN75" s="296">
        <v>6</v>
      </c>
      <c r="AO75" s="296">
        <v>10</v>
      </c>
      <c r="AP75" s="296">
        <v>11</v>
      </c>
      <c r="AQ75" s="296">
        <v>9</v>
      </c>
      <c r="AR75" s="296">
        <v>7</v>
      </c>
      <c r="AS75" s="296">
        <v>5</v>
      </c>
      <c r="AT75" s="296">
        <v>4</v>
      </c>
      <c r="AU75" s="296">
        <v>5</v>
      </c>
      <c r="AV75" s="296">
        <v>6</v>
      </c>
      <c r="AW75" s="296">
        <v>5</v>
      </c>
      <c r="AX75" s="296">
        <v>7</v>
      </c>
      <c r="AY75" s="296">
        <v>8</v>
      </c>
      <c r="AZ75" s="296">
        <v>7</v>
      </c>
      <c r="BA75" s="296">
        <v>7</v>
      </c>
      <c r="BB75" s="296">
        <v>6</v>
      </c>
      <c r="BC75" s="296">
        <v>4</v>
      </c>
      <c r="BD75" s="296">
        <v>3</v>
      </c>
      <c r="BE75" s="296">
        <v>3</v>
      </c>
      <c r="BF75" s="296">
        <v>5</v>
      </c>
      <c r="BG75" s="296">
        <v>4</v>
      </c>
      <c r="BH75" s="296">
        <v>3</v>
      </c>
      <c r="BI75" s="296">
        <v>2</v>
      </c>
      <c r="BJ75" s="296">
        <v>1</v>
      </c>
      <c r="BK75" s="296">
        <v>2</v>
      </c>
      <c r="BL75" s="296">
        <v>3</v>
      </c>
      <c r="BM75" s="296">
        <v>3</v>
      </c>
      <c r="BN75" s="296">
        <v>2</v>
      </c>
      <c r="BO75" s="296">
        <v>2</v>
      </c>
      <c r="BP75" s="296">
        <v>2</v>
      </c>
      <c r="BQ75" s="296">
        <v>4</v>
      </c>
      <c r="BR75" s="296">
        <v>4</v>
      </c>
      <c r="BS75" s="296">
        <v>4</v>
      </c>
    </row>
    <row r="76" spans="1:71" x14ac:dyDescent="0.25">
      <c r="A76" t="s">
        <v>72</v>
      </c>
      <c r="B76" s="296">
        <v>24</v>
      </c>
      <c r="C76" s="296">
        <v>28</v>
      </c>
      <c r="D76" s="296">
        <v>33</v>
      </c>
      <c r="E76" s="296">
        <v>36</v>
      </c>
      <c r="F76" s="296">
        <v>38</v>
      </c>
      <c r="G76" s="296">
        <v>33</v>
      </c>
      <c r="H76" s="296">
        <v>32</v>
      </c>
      <c r="I76" s="296">
        <v>31</v>
      </c>
      <c r="J76" s="296">
        <v>33</v>
      </c>
      <c r="K76" s="296">
        <v>33</v>
      </c>
      <c r="L76" s="296">
        <v>34</v>
      </c>
      <c r="M76" s="296">
        <v>40</v>
      </c>
      <c r="N76" s="296">
        <v>36</v>
      </c>
      <c r="O76" s="296">
        <v>35</v>
      </c>
      <c r="P76" s="296">
        <v>31</v>
      </c>
      <c r="Q76" s="296">
        <v>26</v>
      </c>
      <c r="R76" s="296">
        <v>28</v>
      </c>
      <c r="S76" s="296">
        <v>30</v>
      </c>
      <c r="T76" s="296">
        <v>30</v>
      </c>
      <c r="U76" s="296">
        <v>35</v>
      </c>
      <c r="V76" s="296">
        <v>32</v>
      </c>
      <c r="W76" s="296">
        <v>37</v>
      </c>
      <c r="X76" s="296">
        <v>38</v>
      </c>
      <c r="Y76" s="296">
        <v>35</v>
      </c>
      <c r="Z76" s="296">
        <v>41</v>
      </c>
      <c r="AA76" s="296">
        <v>36</v>
      </c>
      <c r="AB76" s="296">
        <v>40</v>
      </c>
      <c r="AC76" s="296">
        <v>44</v>
      </c>
      <c r="AD76" s="296">
        <v>42</v>
      </c>
      <c r="AE76" s="296">
        <v>38</v>
      </c>
      <c r="AF76" s="296">
        <v>35</v>
      </c>
      <c r="AG76" s="296">
        <v>31</v>
      </c>
      <c r="AH76" s="296">
        <v>36</v>
      </c>
      <c r="AI76" s="296">
        <v>44</v>
      </c>
      <c r="AJ76" s="296">
        <v>48</v>
      </c>
      <c r="AK76" s="296">
        <v>46</v>
      </c>
      <c r="AL76" s="296">
        <v>38</v>
      </c>
      <c r="AM76" s="296">
        <v>33</v>
      </c>
      <c r="AN76" s="296">
        <v>26</v>
      </c>
      <c r="AO76" s="296">
        <v>28</v>
      </c>
      <c r="AP76" s="296">
        <v>33</v>
      </c>
      <c r="AQ76" s="296">
        <v>41</v>
      </c>
      <c r="AR76" s="296">
        <v>50</v>
      </c>
      <c r="AS76" s="296">
        <v>52</v>
      </c>
      <c r="AT76" s="296">
        <v>57</v>
      </c>
      <c r="AU76" s="296">
        <v>51</v>
      </c>
      <c r="AV76" s="296">
        <v>48</v>
      </c>
      <c r="AW76" s="296">
        <v>44</v>
      </c>
      <c r="AX76" s="296">
        <v>37</v>
      </c>
      <c r="AY76" s="296">
        <v>39</v>
      </c>
      <c r="AZ76" s="296">
        <v>41</v>
      </c>
      <c r="BA76" s="296">
        <v>44</v>
      </c>
      <c r="BB76" s="296">
        <v>39</v>
      </c>
      <c r="BC76" s="296">
        <v>35</v>
      </c>
      <c r="BD76" s="296">
        <v>28</v>
      </c>
      <c r="BE76" s="296">
        <v>21</v>
      </c>
      <c r="BF76" s="296">
        <v>25</v>
      </c>
      <c r="BG76" s="296">
        <v>22</v>
      </c>
      <c r="BH76" s="296">
        <v>22</v>
      </c>
      <c r="BI76" s="296">
        <v>25</v>
      </c>
      <c r="BJ76" s="296">
        <v>21</v>
      </c>
      <c r="BK76" s="296">
        <v>28</v>
      </c>
      <c r="BL76" s="296">
        <v>28</v>
      </c>
      <c r="BM76" s="296">
        <v>29</v>
      </c>
      <c r="BN76" s="296">
        <v>30</v>
      </c>
      <c r="BO76" s="296">
        <v>23</v>
      </c>
      <c r="BP76" s="296">
        <v>19</v>
      </c>
      <c r="BQ76" s="296">
        <v>16</v>
      </c>
      <c r="BR76" s="296">
        <v>15</v>
      </c>
      <c r="BS76" s="296">
        <v>19</v>
      </c>
    </row>
    <row r="77" spans="1:71" x14ac:dyDescent="0.25">
      <c r="A77" t="s">
        <v>73</v>
      </c>
      <c r="B77" s="296">
        <v>9</v>
      </c>
      <c r="C77" s="296">
        <v>9</v>
      </c>
      <c r="D77" s="296">
        <v>5</v>
      </c>
      <c r="E77" s="296">
        <v>7</v>
      </c>
      <c r="F77" s="296">
        <v>8</v>
      </c>
      <c r="G77" s="296">
        <v>11</v>
      </c>
      <c r="H77" s="296">
        <v>20</v>
      </c>
      <c r="I77" s="296">
        <v>18</v>
      </c>
      <c r="J77" s="296">
        <v>20</v>
      </c>
      <c r="K77" s="296">
        <v>18</v>
      </c>
      <c r="L77" s="296">
        <v>9</v>
      </c>
      <c r="M77" s="296">
        <v>10</v>
      </c>
      <c r="N77" s="296">
        <v>9</v>
      </c>
      <c r="O77" s="296">
        <v>8</v>
      </c>
      <c r="P77" s="296">
        <v>9</v>
      </c>
      <c r="Q77" s="296">
        <v>11</v>
      </c>
      <c r="R77" s="296">
        <v>10</v>
      </c>
      <c r="S77" s="296">
        <v>15</v>
      </c>
      <c r="T77" s="296">
        <v>17</v>
      </c>
      <c r="U77" s="296">
        <v>15</v>
      </c>
      <c r="V77" s="296">
        <v>15</v>
      </c>
      <c r="W77" s="296">
        <v>11</v>
      </c>
      <c r="X77" s="296">
        <v>12</v>
      </c>
      <c r="Y77" s="296">
        <v>19</v>
      </c>
      <c r="Z77" s="296">
        <v>21</v>
      </c>
      <c r="AA77" s="296">
        <v>25</v>
      </c>
      <c r="AB77" s="296">
        <v>27</v>
      </c>
      <c r="AC77" s="296">
        <v>23</v>
      </c>
      <c r="AD77" s="296">
        <v>25</v>
      </c>
      <c r="AE77" s="296">
        <v>22</v>
      </c>
      <c r="AF77" s="296">
        <v>16</v>
      </c>
      <c r="AG77" s="296">
        <v>18</v>
      </c>
      <c r="AH77" s="296">
        <v>16</v>
      </c>
      <c r="AI77" s="296">
        <v>13</v>
      </c>
      <c r="AJ77" s="296">
        <v>20</v>
      </c>
      <c r="AK77" s="296">
        <v>16</v>
      </c>
      <c r="AL77" s="296">
        <v>18</v>
      </c>
      <c r="AM77" s="296">
        <v>19</v>
      </c>
      <c r="AN77" s="296">
        <v>19</v>
      </c>
      <c r="AO77" s="296">
        <v>21</v>
      </c>
      <c r="AP77" s="296">
        <v>18</v>
      </c>
      <c r="AQ77" s="296">
        <v>22</v>
      </c>
      <c r="AR77" s="296">
        <v>20</v>
      </c>
      <c r="AS77" s="296">
        <v>19</v>
      </c>
      <c r="AT77" s="296">
        <v>22</v>
      </c>
      <c r="AU77" s="296">
        <v>19</v>
      </c>
      <c r="AV77" s="296">
        <v>19</v>
      </c>
      <c r="AW77" s="296">
        <v>17</v>
      </c>
      <c r="AX77" s="296">
        <v>14</v>
      </c>
      <c r="AY77" s="296">
        <v>21</v>
      </c>
      <c r="AZ77" s="296">
        <v>19</v>
      </c>
      <c r="BA77" s="296">
        <v>23</v>
      </c>
      <c r="BB77" s="296">
        <v>22</v>
      </c>
      <c r="BC77" s="296">
        <v>14</v>
      </c>
      <c r="BD77" s="296">
        <v>10</v>
      </c>
      <c r="BE77" s="296">
        <v>5</v>
      </c>
      <c r="BF77" s="296">
        <v>5</v>
      </c>
      <c r="BG77" s="296">
        <v>7</v>
      </c>
      <c r="BH77" s="296">
        <v>8</v>
      </c>
      <c r="BI77" s="296">
        <v>11</v>
      </c>
      <c r="BJ77" s="296">
        <v>12</v>
      </c>
      <c r="BK77" s="296">
        <v>10</v>
      </c>
      <c r="BL77" s="296">
        <v>8</v>
      </c>
      <c r="BM77" s="296">
        <v>4</v>
      </c>
      <c r="BN77" s="296">
        <v>2</v>
      </c>
      <c r="BO77" s="296">
        <v>2</v>
      </c>
      <c r="BP77" s="296">
        <v>4</v>
      </c>
      <c r="BQ77" s="296">
        <v>4</v>
      </c>
      <c r="BR77" s="296">
        <v>4</v>
      </c>
      <c r="BS77" s="296">
        <v>5</v>
      </c>
    </row>
    <row r="78" spans="1:71" x14ac:dyDescent="0.25">
      <c r="A78" t="s">
        <v>74</v>
      </c>
      <c r="B78" s="296">
        <v>12</v>
      </c>
      <c r="C78" s="296">
        <v>13</v>
      </c>
      <c r="D78" s="296">
        <v>11</v>
      </c>
      <c r="E78" s="296">
        <v>15</v>
      </c>
      <c r="F78" s="296">
        <v>17</v>
      </c>
      <c r="G78" s="296">
        <v>18</v>
      </c>
      <c r="H78" s="296">
        <v>20</v>
      </c>
      <c r="I78" s="296">
        <v>18</v>
      </c>
      <c r="J78" s="296">
        <v>12</v>
      </c>
      <c r="K78" s="296">
        <v>9</v>
      </c>
      <c r="L78" s="296">
        <v>8</v>
      </c>
      <c r="M78" s="296">
        <v>11</v>
      </c>
      <c r="N78" s="296">
        <v>12</v>
      </c>
      <c r="O78" s="296">
        <v>16</v>
      </c>
      <c r="P78" s="296">
        <v>22</v>
      </c>
      <c r="Q78" s="296">
        <v>16</v>
      </c>
      <c r="R78" s="296">
        <v>18</v>
      </c>
      <c r="S78" s="296">
        <v>18</v>
      </c>
      <c r="T78" s="296">
        <v>19</v>
      </c>
      <c r="U78" s="296">
        <v>24</v>
      </c>
      <c r="V78" s="296">
        <v>26</v>
      </c>
      <c r="W78" s="296">
        <v>23</v>
      </c>
      <c r="X78" s="296">
        <v>24</v>
      </c>
      <c r="Y78" s="296">
        <v>25</v>
      </c>
      <c r="Z78" s="296">
        <v>20</v>
      </c>
      <c r="AA78" s="296">
        <v>20</v>
      </c>
      <c r="AB78" s="296">
        <v>11</v>
      </c>
      <c r="AC78" s="296">
        <v>13</v>
      </c>
      <c r="AD78" s="296">
        <v>16</v>
      </c>
      <c r="AE78" s="296">
        <v>22</v>
      </c>
      <c r="AF78" s="296">
        <v>22</v>
      </c>
      <c r="AG78" s="296">
        <v>19</v>
      </c>
      <c r="AH78" s="296">
        <v>16</v>
      </c>
      <c r="AI78" s="296">
        <v>11</v>
      </c>
      <c r="AJ78" s="296">
        <v>16</v>
      </c>
      <c r="AK78" s="296">
        <v>12</v>
      </c>
      <c r="AL78" s="296">
        <v>15</v>
      </c>
      <c r="AM78" s="296">
        <v>15</v>
      </c>
      <c r="AN78" s="296">
        <v>14</v>
      </c>
      <c r="AO78" s="296">
        <v>16</v>
      </c>
      <c r="AP78" s="296">
        <v>13</v>
      </c>
      <c r="AQ78" s="296">
        <v>16</v>
      </c>
      <c r="AR78" s="296">
        <v>15</v>
      </c>
      <c r="AS78" s="296">
        <v>13</v>
      </c>
      <c r="AT78" s="296">
        <v>15</v>
      </c>
      <c r="AU78" s="296">
        <v>14</v>
      </c>
      <c r="AV78" s="296">
        <v>17</v>
      </c>
      <c r="AW78" s="296">
        <v>18</v>
      </c>
      <c r="AX78" s="296">
        <v>15</v>
      </c>
      <c r="AY78" s="296">
        <v>14</v>
      </c>
      <c r="AZ78" s="296">
        <v>13</v>
      </c>
      <c r="BA78" s="296">
        <v>16</v>
      </c>
      <c r="BB78" s="296">
        <v>18</v>
      </c>
      <c r="BC78" s="296">
        <v>17</v>
      </c>
      <c r="BD78" s="296">
        <v>11</v>
      </c>
      <c r="BE78" s="296">
        <v>7</v>
      </c>
      <c r="BF78" s="296">
        <v>8</v>
      </c>
      <c r="BG78" s="296">
        <v>8</v>
      </c>
      <c r="BH78" s="296">
        <v>9</v>
      </c>
      <c r="BI78" s="296">
        <v>8</v>
      </c>
      <c r="BJ78" s="296">
        <v>6</v>
      </c>
      <c r="BK78" s="296">
        <v>7</v>
      </c>
      <c r="BL78" s="296">
        <v>7</v>
      </c>
      <c r="BM78" s="296">
        <v>6</v>
      </c>
      <c r="BN78" s="296">
        <v>6</v>
      </c>
      <c r="BO78" s="296">
        <v>4</v>
      </c>
      <c r="BP78" s="296">
        <v>1</v>
      </c>
      <c r="BQ78" s="296">
        <v>1</v>
      </c>
      <c r="BR78" s="296" t="s">
        <v>18</v>
      </c>
      <c r="BS78" s="296" t="s">
        <v>18</v>
      </c>
    </row>
    <row r="79" spans="1:71" x14ac:dyDescent="0.25">
      <c r="A79" t="s">
        <v>182</v>
      </c>
      <c r="B79" s="296">
        <v>38</v>
      </c>
      <c r="C79" s="296">
        <v>15</v>
      </c>
      <c r="D79" s="296">
        <v>7</v>
      </c>
      <c r="E79" s="296">
        <v>5</v>
      </c>
      <c r="F79" s="296">
        <v>5</v>
      </c>
      <c r="G79" s="296">
        <v>4</v>
      </c>
      <c r="H79" s="296">
        <v>8</v>
      </c>
      <c r="I79" s="296">
        <v>9</v>
      </c>
      <c r="J79" s="296">
        <v>10</v>
      </c>
      <c r="K79" s="296">
        <v>13</v>
      </c>
      <c r="L79" s="296">
        <v>10</v>
      </c>
      <c r="M79" s="296">
        <v>11</v>
      </c>
      <c r="N79" s="296">
        <v>13</v>
      </c>
      <c r="O79" s="296">
        <v>11</v>
      </c>
      <c r="P79" s="296">
        <v>14</v>
      </c>
      <c r="Q79" s="296">
        <v>13</v>
      </c>
      <c r="R79" s="296">
        <v>11</v>
      </c>
      <c r="S79" s="296">
        <v>10</v>
      </c>
      <c r="T79" s="296">
        <v>10</v>
      </c>
      <c r="U79" s="296">
        <v>17</v>
      </c>
      <c r="V79" s="296">
        <v>20</v>
      </c>
      <c r="W79" s="296">
        <v>26</v>
      </c>
      <c r="X79" s="296">
        <v>31</v>
      </c>
      <c r="Y79" s="296">
        <v>31</v>
      </c>
      <c r="Z79" s="296">
        <v>36</v>
      </c>
      <c r="AA79" s="296">
        <v>35</v>
      </c>
      <c r="AB79" s="296">
        <v>32</v>
      </c>
      <c r="AC79" s="296">
        <v>41</v>
      </c>
      <c r="AD79" s="296">
        <v>39</v>
      </c>
      <c r="AE79" s="296">
        <v>41</v>
      </c>
      <c r="AF79" s="296">
        <v>45</v>
      </c>
      <c r="AG79" s="296">
        <v>42</v>
      </c>
      <c r="AH79" s="296">
        <v>45</v>
      </c>
      <c r="AI79" s="296">
        <v>42</v>
      </c>
      <c r="AJ79" s="296">
        <v>41</v>
      </c>
      <c r="AK79" s="296">
        <v>40</v>
      </c>
      <c r="AL79" s="296">
        <v>40</v>
      </c>
      <c r="AM79" s="296">
        <v>45</v>
      </c>
      <c r="AN79" s="296">
        <v>56</v>
      </c>
      <c r="AO79" s="296">
        <v>55</v>
      </c>
      <c r="AP79" s="296">
        <v>52</v>
      </c>
      <c r="AQ79" s="296">
        <v>48</v>
      </c>
      <c r="AR79" s="296">
        <v>38</v>
      </c>
      <c r="AS79" s="296">
        <v>33</v>
      </c>
      <c r="AT79" s="296">
        <v>37</v>
      </c>
      <c r="AU79" s="296">
        <v>35</v>
      </c>
      <c r="AV79" s="296">
        <v>37</v>
      </c>
      <c r="AW79" s="296">
        <v>46</v>
      </c>
      <c r="AX79" s="296">
        <v>38</v>
      </c>
      <c r="AY79" s="296">
        <v>37</v>
      </c>
      <c r="AZ79" s="296">
        <v>38</v>
      </c>
      <c r="BA79" s="296">
        <v>29</v>
      </c>
      <c r="BB79" s="296">
        <v>26</v>
      </c>
      <c r="BC79" s="296">
        <v>26</v>
      </c>
      <c r="BD79" s="296">
        <v>22</v>
      </c>
      <c r="BE79" s="296">
        <v>17</v>
      </c>
      <c r="BF79" s="296">
        <v>18</v>
      </c>
      <c r="BG79" s="296">
        <v>16</v>
      </c>
      <c r="BH79" s="296">
        <v>10</v>
      </c>
      <c r="BI79" s="296">
        <v>11</v>
      </c>
      <c r="BJ79" s="296">
        <v>11</v>
      </c>
      <c r="BK79" s="296">
        <v>12</v>
      </c>
      <c r="BL79" s="296">
        <v>11</v>
      </c>
      <c r="BM79" s="296">
        <v>11</v>
      </c>
      <c r="BN79" s="296">
        <v>16</v>
      </c>
      <c r="BO79" s="296">
        <v>25</v>
      </c>
      <c r="BP79" s="296">
        <v>27</v>
      </c>
      <c r="BQ79" s="296">
        <v>35</v>
      </c>
      <c r="BR79" s="296">
        <v>31</v>
      </c>
      <c r="BS79" s="296">
        <v>27</v>
      </c>
    </row>
    <row r="81" spans="1:1" x14ac:dyDescent="0.25">
      <c r="A81" t="s">
        <v>2004</v>
      </c>
    </row>
    <row r="83" spans="1:1" x14ac:dyDescent="0.25">
      <c r="A83" t="s">
        <v>2009</v>
      </c>
    </row>
    <row r="103" spans="1:1" ht="387.5" x14ac:dyDescent="0.25">
      <c r="A103" s="637" t="s">
        <v>1385</v>
      </c>
    </row>
    <row r="105" spans="1:1" x14ac:dyDescent="0.25">
      <c r="A105" s="636">
        <v>42610.590763888889</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CC256"/>
  <sheetViews>
    <sheetView zoomScale="75" workbookViewId="0">
      <pane xSplit="7" ySplit="6" topLeftCell="BM60" activePane="bottomRight" state="frozen"/>
      <selection activeCell="Q112" sqref="Q112:Q126"/>
      <selection pane="topRight" activeCell="Q112" sqref="Q112:Q126"/>
      <selection pane="bottomLeft" activeCell="Q112" sqref="Q112:Q126"/>
      <selection pane="bottomRight" activeCell="Q112" sqref="Q112:Q126"/>
    </sheetView>
  </sheetViews>
  <sheetFormatPr defaultColWidth="9.08984375" defaultRowHeight="16" x14ac:dyDescent="0.5"/>
  <cols>
    <col min="1" max="1" width="28.54296875" style="122" bestFit="1" customWidth="1"/>
    <col min="2" max="2" width="4.08984375" style="122" customWidth="1"/>
    <col min="3" max="5" width="4.453125" style="122" customWidth="1"/>
    <col min="6" max="6" width="36" style="122" customWidth="1"/>
    <col min="7" max="49" width="9.08984375" style="122"/>
    <col min="50" max="52" width="9.08984375" style="128"/>
    <col min="53" max="53" width="10.54296875" style="128" bestFit="1" customWidth="1"/>
    <col min="54" max="79" width="10.54296875" style="128" customWidth="1"/>
    <col min="80" max="80" width="17.08984375" style="128" customWidth="1"/>
    <col min="81" max="16384" width="9.08984375" style="122"/>
  </cols>
  <sheetData>
    <row r="1" spans="1:81" x14ac:dyDescent="0.5">
      <c r="G1" s="122">
        <v>4</v>
      </c>
      <c r="H1" s="128">
        <v>1</v>
      </c>
      <c r="I1" s="128">
        <v>2</v>
      </c>
      <c r="J1" s="128">
        <v>3</v>
      </c>
      <c r="K1" s="128">
        <v>4</v>
      </c>
      <c r="L1" s="128">
        <v>1</v>
      </c>
      <c r="M1" s="128">
        <v>2</v>
      </c>
      <c r="N1" s="128">
        <v>3</v>
      </c>
      <c r="O1" s="128">
        <v>4</v>
      </c>
      <c r="P1" s="128">
        <v>1</v>
      </c>
      <c r="Q1" s="128">
        <v>2</v>
      </c>
      <c r="R1" s="128">
        <v>3</v>
      </c>
      <c r="S1" s="128">
        <v>4</v>
      </c>
      <c r="T1" s="128">
        <v>1</v>
      </c>
      <c r="U1" s="128">
        <v>2</v>
      </c>
      <c r="V1" s="128">
        <v>3</v>
      </c>
      <c r="W1" s="128">
        <v>4</v>
      </c>
      <c r="X1" s="128">
        <v>1</v>
      </c>
      <c r="Y1" s="128">
        <v>2</v>
      </c>
      <c r="Z1" s="128">
        <v>3</v>
      </c>
      <c r="AA1" s="128">
        <v>4</v>
      </c>
      <c r="AB1" s="128">
        <v>1</v>
      </c>
      <c r="AC1" s="128">
        <v>2</v>
      </c>
      <c r="AD1" s="128">
        <v>3</v>
      </c>
      <c r="AE1" s="128">
        <v>4</v>
      </c>
      <c r="AF1" s="128">
        <v>1</v>
      </c>
      <c r="AG1" s="128">
        <v>2</v>
      </c>
      <c r="AH1" s="128">
        <v>3</v>
      </c>
      <c r="AI1" s="128">
        <v>4</v>
      </c>
      <c r="AJ1" s="128">
        <v>1</v>
      </c>
      <c r="AK1" s="128">
        <v>2</v>
      </c>
      <c r="AL1" s="128">
        <v>3</v>
      </c>
      <c r="AM1" s="128">
        <v>4</v>
      </c>
      <c r="AN1" s="128">
        <v>1</v>
      </c>
      <c r="AO1" s="128">
        <v>2</v>
      </c>
      <c r="AP1" s="128">
        <v>3</v>
      </c>
      <c r="AQ1" s="128">
        <v>4</v>
      </c>
      <c r="AR1" s="128">
        <v>1</v>
      </c>
      <c r="AS1" s="128">
        <v>2</v>
      </c>
      <c r="AT1" s="128">
        <v>3</v>
      </c>
      <c r="AU1" s="128">
        <v>4</v>
      </c>
      <c r="AV1" s="128">
        <v>1</v>
      </c>
      <c r="AW1" s="128">
        <v>2</v>
      </c>
      <c r="AX1" s="128">
        <v>3</v>
      </c>
      <c r="AY1" s="128">
        <v>4</v>
      </c>
      <c r="AZ1" s="128">
        <v>1</v>
      </c>
      <c r="BA1" s="128">
        <v>2</v>
      </c>
      <c r="BB1" s="128">
        <v>3</v>
      </c>
      <c r="BC1" s="128">
        <v>4</v>
      </c>
      <c r="BD1" s="128">
        <v>1</v>
      </c>
      <c r="BE1" s="128">
        <v>2</v>
      </c>
      <c r="BF1" s="128">
        <v>3</v>
      </c>
      <c r="BG1" s="128">
        <v>4</v>
      </c>
      <c r="BH1" s="128">
        <v>1</v>
      </c>
      <c r="BI1" s="128">
        <v>2</v>
      </c>
      <c r="BJ1" s="128">
        <v>3</v>
      </c>
      <c r="BK1" s="128">
        <v>4</v>
      </c>
      <c r="BL1" s="128">
        <v>1</v>
      </c>
      <c r="BM1" s="128">
        <v>2</v>
      </c>
      <c r="BN1" s="128">
        <v>3</v>
      </c>
      <c r="BO1" s="128">
        <v>4</v>
      </c>
      <c r="BP1" s="128">
        <v>1</v>
      </c>
      <c r="BQ1" s="128">
        <v>2</v>
      </c>
      <c r="BR1" s="128">
        <v>3</v>
      </c>
      <c r="BS1" s="128">
        <v>4</v>
      </c>
      <c r="BT1" s="128">
        <v>1</v>
      </c>
      <c r="BU1" s="128">
        <v>2</v>
      </c>
      <c r="BV1" s="128">
        <v>3</v>
      </c>
      <c r="BW1" s="128">
        <v>4</v>
      </c>
      <c r="BX1" s="128">
        <v>1</v>
      </c>
      <c r="BY1" s="128">
        <v>2</v>
      </c>
      <c r="BZ1" s="128">
        <v>3</v>
      </c>
      <c r="CA1" s="128">
        <v>4</v>
      </c>
      <c r="CB1" s="133" t="str">
        <f>"Q" &amp; ROW() &amp; ": "&amp; COUNTIF($G$1:CA$1,ROW())</f>
        <v>Q1: 18</v>
      </c>
    </row>
    <row r="2" spans="1:81" x14ac:dyDescent="0.5">
      <c r="G2" s="122">
        <v>1997</v>
      </c>
      <c r="H2" s="122">
        <v>1998</v>
      </c>
      <c r="I2" s="122">
        <v>1998</v>
      </c>
      <c r="J2" s="122">
        <v>1998</v>
      </c>
      <c r="K2" s="122">
        <v>1998</v>
      </c>
      <c r="L2" s="122">
        <v>1999</v>
      </c>
      <c r="M2" s="122">
        <v>1999</v>
      </c>
      <c r="N2" s="122">
        <v>1999</v>
      </c>
      <c r="O2" s="122">
        <v>1999</v>
      </c>
      <c r="P2" s="122">
        <v>2000</v>
      </c>
      <c r="Q2" s="122">
        <v>2000</v>
      </c>
      <c r="R2" s="122">
        <v>2000</v>
      </c>
      <c r="S2" s="122">
        <v>2000</v>
      </c>
      <c r="T2" s="122">
        <v>2001</v>
      </c>
      <c r="U2" s="122">
        <v>2001</v>
      </c>
      <c r="V2" s="122">
        <v>2001</v>
      </c>
      <c r="W2" s="122">
        <v>2001</v>
      </c>
      <c r="X2" s="122">
        <v>2002</v>
      </c>
      <c r="Y2" s="122">
        <v>2002</v>
      </c>
      <c r="Z2" s="122">
        <v>2002</v>
      </c>
      <c r="AA2" s="122">
        <v>2002</v>
      </c>
      <c r="AB2" s="122">
        <v>2003</v>
      </c>
      <c r="AC2" s="122">
        <v>2003</v>
      </c>
      <c r="AD2" s="122">
        <v>2003</v>
      </c>
      <c r="AE2" s="122">
        <v>2003</v>
      </c>
      <c r="AF2" s="122">
        <v>2004</v>
      </c>
      <c r="AG2" s="122">
        <v>2004</v>
      </c>
      <c r="AH2" s="122">
        <v>2004</v>
      </c>
      <c r="AI2" s="122">
        <v>2004</v>
      </c>
      <c r="AJ2" s="122">
        <v>2005</v>
      </c>
      <c r="AK2" s="122">
        <v>2005</v>
      </c>
      <c r="AL2" s="122">
        <v>2005</v>
      </c>
      <c r="AM2" s="122">
        <v>2005</v>
      </c>
      <c r="AN2" s="122">
        <v>2006</v>
      </c>
      <c r="AO2" s="122">
        <v>2006</v>
      </c>
      <c r="AP2" s="122">
        <v>2006</v>
      </c>
      <c r="AQ2" s="122">
        <v>2006</v>
      </c>
      <c r="AR2" s="122">
        <v>2007</v>
      </c>
      <c r="AS2" s="122">
        <v>2007</v>
      </c>
      <c r="AT2" s="122">
        <v>2007</v>
      </c>
      <c r="AU2" s="122">
        <v>2007</v>
      </c>
      <c r="AV2" s="128">
        <v>2008</v>
      </c>
      <c r="AW2" s="128">
        <v>2008</v>
      </c>
      <c r="AX2" s="128">
        <v>2008</v>
      </c>
      <c r="AY2" s="128">
        <v>2008</v>
      </c>
      <c r="AZ2" s="128">
        <v>2009</v>
      </c>
      <c r="BA2" s="128">
        <v>2009</v>
      </c>
      <c r="BB2" s="128">
        <v>2009</v>
      </c>
      <c r="BC2" s="128">
        <v>2009</v>
      </c>
      <c r="BD2" s="128">
        <v>2010</v>
      </c>
      <c r="BE2" s="128">
        <v>2010</v>
      </c>
      <c r="BF2" s="128">
        <v>2010</v>
      </c>
      <c r="BG2" s="128">
        <v>2010</v>
      </c>
      <c r="BH2" s="128">
        <v>2011</v>
      </c>
      <c r="BI2" s="128">
        <v>2011</v>
      </c>
      <c r="BJ2" s="128">
        <v>2011</v>
      </c>
      <c r="BK2" s="128">
        <v>2011</v>
      </c>
      <c r="BL2" s="128">
        <v>2012</v>
      </c>
      <c r="BM2" s="128">
        <v>2012</v>
      </c>
      <c r="BN2" s="128">
        <v>2012</v>
      </c>
      <c r="BO2" s="128">
        <v>2012</v>
      </c>
      <c r="BP2" s="128">
        <v>2013</v>
      </c>
      <c r="BQ2" s="128">
        <v>2013</v>
      </c>
      <c r="BR2" s="128">
        <v>2013</v>
      </c>
      <c r="BS2" s="128">
        <v>2013</v>
      </c>
      <c r="BT2" s="128">
        <v>2014</v>
      </c>
      <c r="BU2" s="128">
        <v>2014</v>
      </c>
      <c r="BV2" s="128">
        <v>2014</v>
      </c>
      <c r="BW2" s="128">
        <v>2014</v>
      </c>
      <c r="BX2" s="128">
        <v>2015</v>
      </c>
      <c r="BY2" s="128">
        <v>2015</v>
      </c>
      <c r="BZ2" s="128">
        <v>2015</v>
      </c>
      <c r="CA2" s="128">
        <v>2015</v>
      </c>
      <c r="CB2" s="133" t="str">
        <f>"Q" &amp; ROW() &amp; ": "&amp; COUNTIF($G$1:CA$1,ROW())</f>
        <v>Q2: 18</v>
      </c>
    </row>
    <row r="3" spans="1:81" x14ac:dyDescent="0.5">
      <c r="F3" s="125" t="s">
        <v>85</v>
      </c>
      <c r="G3" s="157" t="str">
        <f>ChartsByTopic!B1</f>
        <v>San Mateo</v>
      </c>
      <c r="CB3" s="133" t="str">
        <f>"Q" &amp; ROW() &amp; ": "&amp; COUNTIF($G$1:CA$1,ROW())</f>
        <v>Q3: 18</v>
      </c>
    </row>
    <row r="4" spans="1:81" x14ac:dyDescent="0.5">
      <c r="F4" s="125" t="s">
        <v>86</v>
      </c>
      <c r="G4" s="157" t="str">
        <f>ChartsByTopic!B2</f>
        <v>California</v>
      </c>
      <c r="CB4" s="133" t="str">
        <f>"Q" &amp; ROW() &amp; ": "&amp; COUNTIF($G$1:CA$1,ROW())</f>
        <v>Q4: 19</v>
      </c>
    </row>
    <row r="5" spans="1:81" x14ac:dyDescent="0.5">
      <c r="G5" s="122">
        <f>COLUMN()-6</f>
        <v>1</v>
      </c>
      <c r="H5" s="122">
        <f t="shared" ref="H5:AZ5" si="0">COLUMN()-6</f>
        <v>2</v>
      </c>
      <c r="I5" s="122">
        <f t="shared" si="0"/>
        <v>3</v>
      </c>
      <c r="J5" s="122">
        <f t="shared" si="0"/>
        <v>4</v>
      </c>
      <c r="K5" s="122">
        <f t="shared" si="0"/>
        <v>5</v>
      </c>
      <c r="L5" s="122">
        <f t="shared" si="0"/>
        <v>6</v>
      </c>
      <c r="M5" s="122">
        <f t="shared" si="0"/>
        <v>7</v>
      </c>
      <c r="N5" s="122">
        <f t="shared" si="0"/>
        <v>8</v>
      </c>
      <c r="O5" s="122">
        <f t="shared" si="0"/>
        <v>9</v>
      </c>
      <c r="P5" s="122">
        <f t="shared" si="0"/>
        <v>10</v>
      </c>
      <c r="Q5" s="122">
        <f t="shared" si="0"/>
        <v>11</v>
      </c>
      <c r="R5" s="122">
        <f t="shared" si="0"/>
        <v>12</v>
      </c>
      <c r="S5" s="122">
        <f t="shared" si="0"/>
        <v>13</v>
      </c>
      <c r="T5" s="122">
        <f t="shared" si="0"/>
        <v>14</v>
      </c>
      <c r="U5" s="122">
        <f t="shared" si="0"/>
        <v>15</v>
      </c>
      <c r="V5" s="122">
        <f t="shared" si="0"/>
        <v>16</v>
      </c>
      <c r="W5" s="122">
        <f t="shared" si="0"/>
        <v>17</v>
      </c>
      <c r="X5" s="122">
        <f t="shared" si="0"/>
        <v>18</v>
      </c>
      <c r="Y5" s="122">
        <f t="shared" si="0"/>
        <v>19</v>
      </c>
      <c r="Z5" s="122">
        <f t="shared" si="0"/>
        <v>20</v>
      </c>
      <c r="AA5" s="122">
        <f t="shared" si="0"/>
        <v>21</v>
      </c>
      <c r="AB5" s="122">
        <f t="shared" si="0"/>
        <v>22</v>
      </c>
      <c r="AC5" s="122">
        <f t="shared" si="0"/>
        <v>23</v>
      </c>
      <c r="AD5" s="122">
        <f t="shared" si="0"/>
        <v>24</v>
      </c>
      <c r="AE5" s="122">
        <f t="shared" si="0"/>
        <v>25</v>
      </c>
      <c r="AF5" s="122">
        <f t="shared" si="0"/>
        <v>26</v>
      </c>
      <c r="AG5" s="122">
        <f t="shared" si="0"/>
        <v>27</v>
      </c>
      <c r="AH5" s="122">
        <f t="shared" si="0"/>
        <v>28</v>
      </c>
      <c r="AI5" s="122">
        <f t="shared" si="0"/>
        <v>29</v>
      </c>
      <c r="AJ5" s="122">
        <f t="shared" si="0"/>
        <v>30</v>
      </c>
      <c r="AK5" s="122">
        <f t="shared" si="0"/>
        <v>31</v>
      </c>
      <c r="AL5" s="122">
        <f t="shared" si="0"/>
        <v>32</v>
      </c>
      <c r="AM5" s="122">
        <f t="shared" si="0"/>
        <v>33</v>
      </c>
      <c r="AN5" s="122">
        <f t="shared" si="0"/>
        <v>34</v>
      </c>
      <c r="AO5" s="122">
        <f t="shared" si="0"/>
        <v>35</v>
      </c>
      <c r="AP5" s="122">
        <f t="shared" si="0"/>
        <v>36</v>
      </c>
      <c r="AQ5" s="122">
        <f t="shared" si="0"/>
        <v>37</v>
      </c>
      <c r="AR5" s="122">
        <f t="shared" si="0"/>
        <v>38</v>
      </c>
      <c r="AS5" s="122">
        <f t="shared" si="0"/>
        <v>39</v>
      </c>
      <c r="AT5" s="122">
        <f t="shared" si="0"/>
        <v>40</v>
      </c>
      <c r="AU5" s="122">
        <f t="shared" si="0"/>
        <v>41</v>
      </c>
      <c r="AV5" s="122">
        <f t="shared" si="0"/>
        <v>42</v>
      </c>
      <c r="AW5" s="122">
        <f t="shared" si="0"/>
        <v>43</v>
      </c>
      <c r="AX5" s="128">
        <f t="shared" si="0"/>
        <v>44</v>
      </c>
      <c r="AY5" s="128">
        <f t="shared" si="0"/>
        <v>45</v>
      </c>
      <c r="AZ5" s="128">
        <f t="shared" si="0"/>
        <v>46</v>
      </c>
      <c r="BA5" s="128">
        <v>47</v>
      </c>
      <c r="BB5" s="128">
        <v>48</v>
      </c>
      <c r="BC5" s="128">
        <v>49</v>
      </c>
      <c r="BD5" s="128">
        <v>50</v>
      </c>
      <c r="BE5" s="128">
        <v>51</v>
      </c>
      <c r="BF5" s="128">
        <v>52</v>
      </c>
      <c r="BG5" s="128">
        <v>53</v>
      </c>
      <c r="BH5" s="128">
        <v>54</v>
      </c>
      <c r="BI5" s="128">
        <v>55</v>
      </c>
      <c r="BJ5" s="128">
        <v>56</v>
      </c>
      <c r="BK5" s="128">
        <v>57</v>
      </c>
      <c r="BL5" s="128">
        <v>58</v>
      </c>
      <c r="BM5" s="128">
        <v>59</v>
      </c>
      <c r="BN5" s="128">
        <v>60</v>
      </c>
      <c r="BO5" s="128">
        <v>61</v>
      </c>
      <c r="BP5" s="128">
        <v>62</v>
      </c>
      <c r="BQ5" s="128">
        <v>63</v>
      </c>
      <c r="BR5" s="128">
        <v>64</v>
      </c>
      <c r="BS5" s="128">
        <v>65</v>
      </c>
      <c r="BT5" s="128">
        <v>66</v>
      </c>
      <c r="BU5" s="128">
        <v>67</v>
      </c>
      <c r="BV5" s="128">
        <v>68</v>
      </c>
      <c r="BW5" s="128">
        <v>69</v>
      </c>
      <c r="BX5" s="128">
        <v>70</v>
      </c>
      <c r="BY5" s="128">
        <v>71</v>
      </c>
      <c r="BZ5" s="128">
        <v>72</v>
      </c>
      <c r="CA5" s="128">
        <v>73</v>
      </c>
      <c r="CB5" s="133"/>
    </row>
    <row r="6" spans="1:81" x14ac:dyDescent="0.5">
      <c r="B6" s="122" t="s">
        <v>482</v>
      </c>
      <c r="C6" s="122" t="s">
        <v>304</v>
      </c>
      <c r="D6" s="122" t="s">
        <v>301</v>
      </c>
      <c r="E6" s="122" t="s">
        <v>551</v>
      </c>
      <c r="F6" s="129" t="s">
        <v>100</v>
      </c>
      <c r="CB6" s="133" t="s">
        <v>453</v>
      </c>
      <c r="CC6" s="129" t="s">
        <v>99</v>
      </c>
    </row>
    <row r="7" spans="1:81" x14ac:dyDescent="0.5">
      <c r="A7" s="127" t="s">
        <v>177</v>
      </c>
      <c r="B7" s="131" t="s">
        <v>301</v>
      </c>
      <c r="C7" s="131">
        <v>0</v>
      </c>
      <c r="D7" s="132">
        <v>1</v>
      </c>
      <c r="E7" s="132">
        <v>0</v>
      </c>
      <c r="F7" s="205" t="s">
        <v>9</v>
      </c>
      <c r="G7" s="137">
        <f t="shared" ref="G7:AL7" ca="1" si="1">VLOOKUP($G$3,INDIRECT($A7 &amp; $B7&amp;"D"),COLUMN()-5,FALSE)</f>
        <v>520</v>
      </c>
      <c r="H7" s="137">
        <f t="shared" ca="1" si="1"/>
        <v>511</v>
      </c>
      <c r="I7" s="137">
        <f t="shared" ca="1" si="1"/>
        <v>506</v>
      </c>
      <c r="J7" s="137">
        <f t="shared" ca="1" si="1"/>
        <v>475</v>
      </c>
      <c r="K7" s="137">
        <f t="shared" ca="1" si="1"/>
        <v>455</v>
      </c>
      <c r="L7" s="137">
        <f t="shared" ca="1" si="1"/>
        <v>456</v>
      </c>
      <c r="M7" s="137">
        <f t="shared" ca="1" si="1"/>
        <v>452</v>
      </c>
      <c r="N7" s="137">
        <f t="shared" ca="1" si="1"/>
        <v>453</v>
      </c>
      <c r="O7" s="137">
        <f t="shared" ca="1" si="1"/>
        <v>454</v>
      </c>
      <c r="P7" s="137">
        <f t="shared" ca="1" si="1"/>
        <v>461</v>
      </c>
      <c r="Q7" s="137">
        <f t="shared" ca="1" si="1"/>
        <v>447</v>
      </c>
      <c r="R7" s="137">
        <f t="shared" ca="1" si="1"/>
        <v>430</v>
      </c>
      <c r="S7" s="137">
        <f t="shared" ca="1" si="1"/>
        <v>424</v>
      </c>
      <c r="T7" s="137">
        <f t="shared" ca="1" si="1"/>
        <v>422</v>
      </c>
      <c r="U7" s="137">
        <f t="shared" ca="1" si="1"/>
        <v>412</v>
      </c>
      <c r="V7" s="137">
        <f t="shared" ca="1" si="1"/>
        <v>391</v>
      </c>
      <c r="W7" s="137">
        <f t="shared" ca="1" si="1"/>
        <v>401</v>
      </c>
      <c r="X7" s="137">
        <f t="shared" ca="1" si="1"/>
        <v>396</v>
      </c>
      <c r="Y7" s="137">
        <f t="shared" ca="1" si="1"/>
        <v>393</v>
      </c>
      <c r="Z7" s="137">
        <f t="shared" ca="1" si="1"/>
        <v>411</v>
      </c>
      <c r="AA7" s="137">
        <f t="shared" ca="1" si="1"/>
        <v>408</v>
      </c>
      <c r="AB7" s="137">
        <f t="shared" ca="1" si="1"/>
        <v>420</v>
      </c>
      <c r="AC7" s="137">
        <f t="shared" ca="1" si="1"/>
        <v>417</v>
      </c>
      <c r="AD7" s="137">
        <f t="shared" ca="1" si="1"/>
        <v>407</v>
      </c>
      <c r="AE7" s="137">
        <f t="shared" ca="1" si="1"/>
        <v>412</v>
      </c>
      <c r="AF7" s="137">
        <f t="shared" ca="1" si="1"/>
        <v>413</v>
      </c>
      <c r="AG7" s="137">
        <f t="shared" ca="1" si="1"/>
        <v>407</v>
      </c>
      <c r="AH7" s="137">
        <f t="shared" ca="1" si="1"/>
        <v>393</v>
      </c>
      <c r="AI7" s="137">
        <f t="shared" ca="1" si="1"/>
        <v>398</v>
      </c>
      <c r="AJ7" s="137">
        <f t="shared" ca="1" si="1"/>
        <v>401</v>
      </c>
      <c r="AK7" s="137">
        <f t="shared" ca="1" si="1"/>
        <v>394</v>
      </c>
      <c r="AL7" s="137">
        <f t="shared" ca="1" si="1"/>
        <v>404</v>
      </c>
      <c r="AM7" s="137">
        <f t="shared" ref="AM7:BV7" ca="1" si="2">VLOOKUP($G$3,INDIRECT($A7 &amp; $B7&amp;"D"),COLUMN()-5,FALSE)</f>
        <v>411</v>
      </c>
      <c r="AN7" s="137">
        <f t="shared" ca="1" si="2"/>
        <v>405</v>
      </c>
      <c r="AO7" s="137">
        <f t="shared" ca="1" si="2"/>
        <v>415</v>
      </c>
      <c r="AP7" s="137">
        <f t="shared" ca="1" si="2"/>
        <v>402</v>
      </c>
      <c r="AQ7" s="137">
        <f t="shared" ca="1" si="2"/>
        <v>388</v>
      </c>
      <c r="AR7" s="137">
        <f t="shared" ca="1" si="2"/>
        <v>390</v>
      </c>
      <c r="AS7" s="137">
        <f t="shared" ca="1" si="2"/>
        <v>391</v>
      </c>
      <c r="AT7" s="137">
        <f t="shared" ca="1" si="2"/>
        <v>408</v>
      </c>
      <c r="AU7" s="137">
        <f t="shared" ca="1" si="2"/>
        <v>391</v>
      </c>
      <c r="AV7" s="137">
        <f t="shared" ca="1" si="2"/>
        <v>360</v>
      </c>
      <c r="AW7" s="137">
        <f t="shared" ca="1" si="2"/>
        <v>343</v>
      </c>
      <c r="AX7" s="137">
        <f t="shared" ca="1" si="2"/>
        <v>311</v>
      </c>
      <c r="AY7" s="137">
        <f t="shared" ca="1" si="2"/>
        <v>287</v>
      </c>
      <c r="AZ7" s="137">
        <f t="shared" ca="1" si="2"/>
        <v>270</v>
      </c>
      <c r="BA7" s="137">
        <f t="shared" ca="1" si="2"/>
        <v>252</v>
      </c>
      <c r="BB7" s="137">
        <f t="shared" ca="1" si="2"/>
        <v>252</v>
      </c>
      <c r="BC7" s="138">
        <f t="shared" ca="1" si="2"/>
        <v>253</v>
      </c>
      <c r="BD7" s="138">
        <f t="shared" ca="1" si="2"/>
        <v>251</v>
      </c>
      <c r="BE7" s="138">
        <f t="shared" ca="1" si="2"/>
        <v>238</v>
      </c>
      <c r="BF7" s="138">
        <f t="shared" ca="1" si="2"/>
        <v>257</v>
      </c>
      <c r="BG7" s="138">
        <f t="shared" ca="1" si="2"/>
        <v>257</v>
      </c>
      <c r="BH7" s="138">
        <f t="shared" ca="1" si="2"/>
        <v>261</v>
      </c>
      <c r="BI7" s="138">
        <f t="shared" ca="1" si="2"/>
        <v>262</v>
      </c>
      <c r="BJ7" s="138">
        <f t="shared" ca="1" si="2"/>
        <v>251</v>
      </c>
      <c r="BK7" s="138">
        <f t="shared" ca="1" si="2"/>
        <v>261</v>
      </c>
      <c r="BL7" s="138">
        <f t="shared" ca="1" si="2"/>
        <v>272</v>
      </c>
      <c r="BM7" s="138">
        <f t="shared" ca="1" si="2"/>
        <v>275</v>
      </c>
      <c r="BN7" s="138">
        <f t="shared" ca="1" si="2"/>
        <v>295</v>
      </c>
      <c r="BO7" s="138">
        <f t="shared" ca="1" si="2"/>
        <v>303</v>
      </c>
      <c r="BP7" s="138">
        <f t="shared" ca="1" si="2"/>
        <v>313</v>
      </c>
      <c r="BQ7" s="138">
        <f t="shared" ca="1" si="2"/>
        <v>324</v>
      </c>
      <c r="BR7" s="138">
        <f t="shared" ca="1" si="2"/>
        <v>305</v>
      </c>
      <c r="BS7" s="138">
        <f t="shared" ca="1" si="2"/>
        <v>300</v>
      </c>
      <c r="BT7" s="138">
        <f t="shared" ca="1" si="2"/>
        <v>321</v>
      </c>
      <c r="BU7" s="138">
        <f t="shared" ca="1" si="2"/>
        <v>315</v>
      </c>
      <c r="BV7" s="138">
        <f t="shared" ca="1" si="2"/>
        <v>325</v>
      </c>
      <c r="BW7" s="138">
        <f t="shared" ref="BV7:CA22" ca="1" si="3">VLOOKUP($G$3,INDIRECT($A7 &amp; $B7&amp;"D"),COLUMN()-5,FALSE)</f>
        <v>319</v>
      </c>
      <c r="BX7" s="138">
        <f t="shared" ca="1" si="3"/>
        <v>330</v>
      </c>
      <c r="BY7" s="138">
        <f t="shared" ca="1" si="3"/>
        <v>318</v>
      </c>
      <c r="BZ7" s="138">
        <f t="shared" ca="1" si="3"/>
        <v>299</v>
      </c>
      <c r="CA7" s="138">
        <f t="shared" ca="1" si="3"/>
        <v>303</v>
      </c>
      <c r="CB7" s="227"/>
      <c r="CC7" s="126" t="s">
        <v>2142</v>
      </c>
    </row>
    <row r="8" spans="1:81" x14ac:dyDescent="0.5">
      <c r="A8" s="130" t="s">
        <v>145</v>
      </c>
      <c r="B8" s="133" t="s">
        <v>301</v>
      </c>
      <c r="C8" s="133">
        <v>0</v>
      </c>
      <c r="D8" s="128">
        <v>1</v>
      </c>
      <c r="E8" s="128">
        <v>0</v>
      </c>
      <c r="F8" s="205" t="s">
        <v>183</v>
      </c>
      <c r="G8" s="137">
        <f t="shared" ref="G8:P22" ca="1" si="4">VLOOKUP($G$3,INDIRECT($A8 &amp; $B8&amp;"D"),COLUMN()-5,FALSE)</f>
        <v>253</v>
      </c>
      <c r="H8" s="137">
        <f t="shared" ca="1" si="4"/>
        <v>222</v>
      </c>
      <c r="I8" s="137">
        <f t="shared" ca="1" si="4"/>
        <v>204</v>
      </c>
      <c r="J8" s="137">
        <f t="shared" ca="1" si="4"/>
        <v>229</v>
      </c>
      <c r="K8" s="137">
        <f t="shared" ca="1" si="4"/>
        <v>237</v>
      </c>
      <c r="L8" s="137">
        <f t="shared" ca="1" si="4"/>
        <v>243</v>
      </c>
      <c r="M8" s="137">
        <f t="shared" ca="1" si="4"/>
        <v>231</v>
      </c>
      <c r="N8" s="137">
        <f t="shared" ca="1" si="4"/>
        <v>221</v>
      </c>
      <c r="O8" s="137">
        <f t="shared" ca="1" si="4"/>
        <v>213</v>
      </c>
      <c r="P8" s="137">
        <f t="shared" ca="1" si="4"/>
        <v>202</v>
      </c>
      <c r="Q8" s="137">
        <f t="shared" ref="Q8:Z22" ca="1" si="5">VLOOKUP($G$3,INDIRECT($A8 &amp; $B8&amp;"D"),COLUMN()-5,FALSE)</f>
        <v>193</v>
      </c>
      <c r="R8" s="137">
        <f t="shared" ca="1" si="5"/>
        <v>183</v>
      </c>
      <c r="S8" s="137">
        <f t="shared" ca="1" si="5"/>
        <v>192</v>
      </c>
      <c r="T8" s="137">
        <f t="shared" ca="1" si="5"/>
        <v>186</v>
      </c>
      <c r="U8" s="137">
        <f t="shared" ca="1" si="5"/>
        <v>193</v>
      </c>
      <c r="V8" s="137">
        <f t="shared" ca="1" si="5"/>
        <v>191</v>
      </c>
      <c r="W8" s="137">
        <f t="shared" ca="1" si="5"/>
        <v>185</v>
      </c>
      <c r="X8" s="137">
        <f t="shared" ca="1" si="5"/>
        <v>208</v>
      </c>
      <c r="Y8" s="137">
        <f t="shared" ca="1" si="5"/>
        <v>213</v>
      </c>
      <c r="Z8" s="137">
        <f t="shared" ca="1" si="5"/>
        <v>211</v>
      </c>
      <c r="AA8" s="137">
        <f t="shared" ref="AA8:AL22" ca="1" si="6">VLOOKUP($G$3,INDIRECT($A8 &amp; $B8&amp;"D"),COLUMN()-5,FALSE)</f>
        <v>228</v>
      </c>
      <c r="AB8" s="137">
        <f t="shared" ca="1" si="6"/>
        <v>218</v>
      </c>
      <c r="AC8" s="137">
        <f t="shared" ca="1" si="6"/>
        <v>222</v>
      </c>
      <c r="AD8" s="137">
        <f t="shared" ca="1" si="6"/>
        <v>217</v>
      </c>
      <c r="AE8" s="137">
        <f t="shared" ca="1" si="6"/>
        <v>208</v>
      </c>
      <c r="AF8" s="137">
        <f t="shared" ca="1" si="6"/>
        <v>201</v>
      </c>
      <c r="AG8" s="137">
        <f t="shared" ca="1" si="6"/>
        <v>200</v>
      </c>
      <c r="AH8" s="137">
        <f t="shared" ca="1" si="6"/>
        <v>210</v>
      </c>
      <c r="AI8" s="137">
        <f t="shared" ca="1" si="6"/>
        <v>206</v>
      </c>
      <c r="AJ8" s="137">
        <f t="shared" ca="1" si="6"/>
        <v>217</v>
      </c>
      <c r="AK8" s="137">
        <f t="shared" ca="1" si="6"/>
        <v>214</v>
      </c>
      <c r="AL8" s="137">
        <f t="shared" ca="1" si="6"/>
        <v>221</v>
      </c>
      <c r="AM8" s="137">
        <f t="shared" ref="AM8:AY27" ca="1" si="7">VLOOKUP($G$3,INDIRECT($A8 &amp; $B8&amp;"D"),COLUMN()-5,FALSE)</f>
        <v>234</v>
      </c>
      <c r="AN8" s="137">
        <f t="shared" ca="1" si="7"/>
        <v>237</v>
      </c>
      <c r="AO8" s="137">
        <f t="shared" ca="1" si="7"/>
        <v>240</v>
      </c>
      <c r="AP8" s="137">
        <f t="shared" ca="1" si="7"/>
        <v>260</v>
      </c>
      <c r="AQ8" s="137">
        <f t="shared" ca="1" si="7"/>
        <v>239</v>
      </c>
      <c r="AR8" s="137">
        <f t="shared" ca="1" si="7"/>
        <v>204</v>
      </c>
      <c r="AS8" s="137">
        <f t="shared" ca="1" si="7"/>
        <v>189</v>
      </c>
      <c r="AT8" s="137">
        <f t="shared" ca="1" si="7"/>
        <v>135</v>
      </c>
      <c r="AU8" s="137">
        <f t="shared" ca="1" si="7"/>
        <v>129</v>
      </c>
      <c r="AV8" s="137">
        <f t="shared" ca="1" si="7"/>
        <v>132</v>
      </c>
      <c r="AW8" s="137">
        <f t="shared" ca="1" si="7"/>
        <v>109</v>
      </c>
      <c r="AX8" s="137">
        <f t="shared" ca="1" si="7"/>
        <v>116</v>
      </c>
      <c r="AY8" s="137">
        <f t="shared" ca="1" si="7"/>
        <v>112</v>
      </c>
      <c r="AZ8" s="137">
        <f t="shared" ref="AZ8:BC26" ca="1" si="8">VLOOKUP($G$3,INDIRECT($A8 &amp; $B8&amp;"D"),COLUMN()-5,FALSE)</f>
        <v>107</v>
      </c>
      <c r="BA8" s="137">
        <f t="shared" ca="1" si="8"/>
        <v>110</v>
      </c>
      <c r="BB8" s="137">
        <f t="shared" ca="1" si="8"/>
        <v>115</v>
      </c>
      <c r="BC8" s="138">
        <f t="shared" ca="1" si="8"/>
        <v>117</v>
      </c>
      <c r="BD8" s="138">
        <f t="shared" ref="BD8:BV22" ca="1" si="9">VLOOKUP($G$3,INDIRECT($A8 &amp; $B8&amp;"D"),COLUMN()-5,FALSE)</f>
        <v>131</v>
      </c>
      <c r="BE8" s="138">
        <f t="shared" ca="1" si="9"/>
        <v>149</v>
      </c>
      <c r="BF8" s="138">
        <f t="shared" ca="1" si="9"/>
        <v>144</v>
      </c>
      <c r="BG8" s="138">
        <f t="shared" ca="1" si="9"/>
        <v>153</v>
      </c>
      <c r="BH8" s="138">
        <f t="shared" ca="1" si="9"/>
        <v>174</v>
      </c>
      <c r="BI8" s="138">
        <f ca="1">VLOOKUP($G$3,INDIRECT($A8 &amp; $B8&amp;"D"),COLUMN()-5,FALSE)</f>
        <v>176</v>
      </c>
      <c r="BJ8" s="138">
        <f t="shared" ca="1" si="9"/>
        <v>187</v>
      </c>
      <c r="BK8" s="138">
        <f t="shared" ca="1" si="9"/>
        <v>189</v>
      </c>
      <c r="BL8" s="138">
        <f t="shared" ca="1" si="9"/>
        <v>177</v>
      </c>
      <c r="BM8" s="138">
        <f t="shared" ca="1" si="9"/>
        <v>181</v>
      </c>
      <c r="BN8" s="138">
        <f t="shared" ca="1" si="9"/>
        <v>169</v>
      </c>
      <c r="BO8" s="138">
        <f t="shared" ca="1" si="9"/>
        <v>165</v>
      </c>
      <c r="BP8" s="138">
        <f t="shared" ca="1" si="9"/>
        <v>163</v>
      </c>
      <c r="BQ8" s="138">
        <f t="shared" ca="1" si="9"/>
        <v>158</v>
      </c>
      <c r="BR8" s="138">
        <f t="shared" ca="1" si="9"/>
        <v>176</v>
      </c>
      <c r="BS8" s="138">
        <f t="shared" ca="1" si="9"/>
        <v>179</v>
      </c>
      <c r="BT8" s="138">
        <f t="shared" ca="1" si="9"/>
        <v>173</v>
      </c>
      <c r="BU8" s="138">
        <f t="shared" ref="BU8:BU22" ca="1" si="10">VLOOKUP($G$3,INDIRECT($A8 &amp; $B8&amp;"D"),COLUMN()-5,FALSE)</f>
        <v>165</v>
      </c>
      <c r="BV8" s="138">
        <f t="shared" ca="1" si="9"/>
        <v>154</v>
      </c>
      <c r="BW8" s="138">
        <f t="shared" ca="1" si="3"/>
        <v>165</v>
      </c>
      <c r="BX8" s="138" t="e">
        <f t="shared" ca="1" si="3"/>
        <v>#REF!</v>
      </c>
      <c r="BY8" s="138" t="e">
        <f t="shared" ca="1" si="3"/>
        <v>#REF!</v>
      </c>
      <c r="BZ8" s="138" t="e">
        <f t="shared" ca="1" si="3"/>
        <v>#REF!</v>
      </c>
      <c r="CA8" s="138" t="e">
        <f t="shared" ca="1" si="3"/>
        <v>#REF!</v>
      </c>
      <c r="CB8" s="227"/>
      <c r="CC8" s="126" t="s">
        <v>2143</v>
      </c>
    </row>
    <row r="9" spans="1:81" x14ac:dyDescent="0.5">
      <c r="A9" s="130" t="s">
        <v>146</v>
      </c>
      <c r="B9" s="133" t="s">
        <v>301</v>
      </c>
      <c r="C9" s="133">
        <v>0</v>
      </c>
      <c r="D9" s="128">
        <v>1</v>
      </c>
      <c r="E9" s="128">
        <v>0</v>
      </c>
      <c r="F9" s="205" t="s">
        <v>227</v>
      </c>
      <c r="G9" s="137">
        <f t="shared" ca="1" si="4"/>
        <v>300</v>
      </c>
      <c r="H9" s="137">
        <f t="shared" ca="1" si="4"/>
        <v>276</v>
      </c>
      <c r="I9" s="137">
        <f t="shared" ca="1" si="4"/>
        <v>259</v>
      </c>
      <c r="J9" s="137">
        <f t="shared" ca="1" si="4"/>
        <v>258</v>
      </c>
      <c r="K9" s="137">
        <f t="shared" ca="1" si="4"/>
        <v>240</v>
      </c>
      <c r="L9" s="137">
        <f t="shared" ca="1" si="4"/>
        <v>240</v>
      </c>
      <c r="M9" s="137">
        <f t="shared" ca="1" si="4"/>
        <v>244</v>
      </c>
      <c r="N9" s="137">
        <f t="shared" ca="1" si="4"/>
        <v>251</v>
      </c>
      <c r="O9" s="137">
        <f t="shared" ca="1" si="4"/>
        <v>266</v>
      </c>
      <c r="P9" s="137">
        <f t="shared" ca="1" si="4"/>
        <v>259</v>
      </c>
      <c r="Q9" s="137">
        <f t="shared" ca="1" si="5"/>
        <v>253</v>
      </c>
      <c r="R9" s="137">
        <f t="shared" ca="1" si="5"/>
        <v>246</v>
      </c>
      <c r="S9" s="137">
        <f t="shared" ca="1" si="5"/>
        <v>230</v>
      </c>
      <c r="T9" s="137">
        <f t="shared" ca="1" si="5"/>
        <v>234</v>
      </c>
      <c r="U9" s="137">
        <f t="shared" ca="1" si="5"/>
        <v>232</v>
      </c>
      <c r="V9" s="137">
        <f t="shared" ca="1" si="5"/>
        <v>189</v>
      </c>
      <c r="W9" s="137">
        <f t="shared" ca="1" si="5"/>
        <v>192</v>
      </c>
      <c r="X9" s="137">
        <f t="shared" ca="1" si="5"/>
        <v>194</v>
      </c>
      <c r="Y9" s="137">
        <f t="shared" ca="1" si="5"/>
        <v>186</v>
      </c>
      <c r="Z9" s="137">
        <f t="shared" ca="1" si="5"/>
        <v>212</v>
      </c>
      <c r="AA9" s="137">
        <f t="shared" ca="1" si="6"/>
        <v>223</v>
      </c>
      <c r="AB9" s="137">
        <f t="shared" ca="1" si="6"/>
        <v>223</v>
      </c>
      <c r="AC9" s="137">
        <f t="shared" ca="1" si="6"/>
        <v>250</v>
      </c>
      <c r="AD9" s="137">
        <f t="shared" ca="1" si="6"/>
        <v>251</v>
      </c>
      <c r="AE9" s="137">
        <f t="shared" ca="1" si="6"/>
        <v>232</v>
      </c>
      <c r="AF9" s="137">
        <f t="shared" ca="1" si="6"/>
        <v>235</v>
      </c>
      <c r="AG9" s="137">
        <f t="shared" ca="1" si="6"/>
        <v>216</v>
      </c>
      <c r="AH9" s="137">
        <f t="shared" ca="1" si="6"/>
        <v>190</v>
      </c>
      <c r="AI9" s="137">
        <f t="shared" ca="1" si="6"/>
        <v>193</v>
      </c>
      <c r="AJ9" s="137">
        <f t="shared" ca="1" si="6"/>
        <v>197</v>
      </c>
      <c r="AK9" s="137">
        <f t="shared" ca="1" si="6"/>
        <v>198</v>
      </c>
      <c r="AL9" s="137">
        <f t="shared" ca="1" si="6"/>
        <v>228</v>
      </c>
      <c r="AM9" s="137">
        <f t="shared" ca="1" si="7"/>
        <v>266</v>
      </c>
      <c r="AN9" s="137">
        <f t="shared" ca="1" si="7"/>
        <v>266</v>
      </c>
      <c r="AO9" s="137">
        <f t="shared" ca="1" si="7"/>
        <v>256</v>
      </c>
      <c r="AP9" s="137">
        <f t="shared" ca="1" si="7"/>
        <v>253</v>
      </c>
      <c r="AQ9" s="137">
        <f t="shared" ca="1" si="7"/>
        <v>235</v>
      </c>
      <c r="AR9" s="137">
        <f t="shared" ca="1" si="7"/>
        <v>235</v>
      </c>
      <c r="AS9" s="137">
        <f t="shared" ca="1" si="7"/>
        <v>253</v>
      </c>
      <c r="AT9" s="137">
        <f t="shared" ca="1" si="7"/>
        <v>242</v>
      </c>
      <c r="AU9" s="137">
        <f t="shared" ca="1" si="7"/>
        <v>236</v>
      </c>
      <c r="AV9" s="137">
        <f t="shared" ca="1" si="7"/>
        <v>228</v>
      </c>
      <c r="AW9" s="137">
        <f t="shared" ca="1" si="7"/>
        <v>205</v>
      </c>
      <c r="AX9" s="137">
        <f t="shared" ca="1" si="7"/>
        <v>186</v>
      </c>
      <c r="AY9" s="137">
        <f t="shared" ca="1" si="7"/>
        <v>153</v>
      </c>
      <c r="AZ9" s="137">
        <f t="shared" ca="1" si="8"/>
        <v>133</v>
      </c>
      <c r="BA9" s="137">
        <f t="shared" ca="1" si="8"/>
        <v>127</v>
      </c>
      <c r="BB9" s="137">
        <f t="shared" ca="1" si="8"/>
        <v>121</v>
      </c>
      <c r="BC9" s="138">
        <f t="shared" ca="1" si="8"/>
        <v>137</v>
      </c>
      <c r="BD9" s="138">
        <f t="shared" ca="1" si="9"/>
        <v>143</v>
      </c>
      <c r="BE9" s="138">
        <f t="shared" ca="1" si="9"/>
        <v>152</v>
      </c>
      <c r="BF9" s="138">
        <f t="shared" ca="1" si="9"/>
        <v>165</v>
      </c>
      <c r="BG9" s="138">
        <f t="shared" ca="1" si="9"/>
        <v>165</v>
      </c>
      <c r="BH9" s="138">
        <f t="shared" ca="1" si="9"/>
        <v>177</v>
      </c>
      <c r="BI9" s="138">
        <f t="shared" ca="1" si="9"/>
        <v>168</v>
      </c>
      <c r="BJ9" s="138">
        <f t="shared" ca="1" si="9"/>
        <v>149</v>
      </c>
      <c r="BK9" s="138">
        <f t="shared" ca="1" si="9"/>
        <v>149</v>
      </c>
      <c r="BL9" s="138">
        <f t="shared" ca="1" si="9"/>
        <v>145</v>
      </c>
      <c r="BM9" s="138">
        <f t="shared" ca="1" si="9"/>
        <v>152</v>
      </c>
      <c r="BN9" s="138">
        <f t="shared" ca="1" si="9"/>
        <v>178</v>
      </c>
      <c r="BO9" s="138">
        <f t="shared" ca="1" si="9"/>
        <v>185</v>
      </c>
      <c r="BP9" s="138">
        <f t="shared" ca="1" si="9"/>
        <v>163</v>
      </c>
      <c r="BQ9" s="138">
        <f t="shared" ca="1" si="9"/>
        <v>165</v>
      </c>
      <c r="BR9" s="138">
        <f t="shared" ca="1" si="9"/>
        <v>158</v>
      </c>
      <c r="BS9" s="138">
        <f t="shared" ca="1" si="9"/>
        <v>163</v>
      </c>
      <c r="BT9" s="138">
        <f t="shared" ref="BT9:BT23" ca="1" si="11">VLOOKUP($G$3,INDIRECT($A9 &amp; $B9&amp;"D"),COLUMN()-5,FALSE)</f>
        <v>172</v>
      </c>
      <c r="BU9" s="138">
        <f t="shared" ca="1" si="10"/>
        <v>177</v>
      </c>
      <c r="BV9" s="138">
        <f t="shared" ca="1" si="3"/>
        <v>189</v>
      </c>
      <c r="BW9" s="138">
        <f t="shared" ca="1" si="3"/>
        <v>187</v>
      </c>
      <c r="BX9" s="138" t="e">
        <f t="shared" ca="1" si="3"/>
        <v>#REF!</v>
      </c>
      <c r="BY9" s="138" t="e">
        <f t="shared" ca="1" si="3"/>
        <v>#REF!</v>
      </c>
      <c r="BZ9" s="138" t="e">
        <f t="shared" ca="1" si="3"/>
        <v>#REF!</v>
      </c>
      <c r="CA9" s="138" t="e">
        <f t="shared" ca="1" si="3"/>
        <v>#REF!</v>
      </c>
      <c r="CB9" s="227"/>
      <c r="CC9" s="126" t="s">
        <v>2144</v>
      </c>
    </row>
    <row r="10" spans="1:81" x14ac:dyDescent="0.5">
      <c r="A10" s="130" t="s">
        <v>434</v>
      </c>
      <c r="B10" s="133" t="s">
        <v>304</v>
      </c>
      <c r="C10" s="133">
        <v>1</v>
      </c>
      <c r="D10" s="128">
        <v>0</v>
      </c>
      <c r="E10" s="128">
        <v>0</v>
      </c>
      <c r="F10" s="205" t="s">
        <v>2145</v>
      </c>
      <c r="G10" s="137">
        <f t="shared" ca="1" si="4"/>
        <v>48.1</v>
      </c>
      <c r="H10" s="137">
        <f t="shared" ca="1" si="4"/>
        <v>53.2</v>
      </c>
      <c r="I10" s="137">
        <f t="shared" ca="1" si="4"/>
        <v>53.2</v>
      </c>
      <c r="J10" s="137">
        <f t="shared" ca="1" si="4"/>
        <v>52.6</v>
      </c>
      <c r="K10" s="137">
        <f t="shared" ca="1" si="4"/>
        <v>48.2</v>
      </c>
      <c r="L10" s="137">
        <f t="shared" ca="1" si="4"/>
        <v>49.4</v>
      </c>
      <c r="M10" s="137">
        <f t="shared" ca="1" si="4"/>
        <v>49.5</v>
      </c>
      <c r="N10" s="137">
        <f t="shared" ca="1" si="4"/>
        <v>56.6</v>
      </c>
      <c r="O10" s="137">
        <f t="shared" ca="1" si="4"/>
        <v>55.2</v>
      </c>
      <c r="P10" s="137">
        <f t="shared" ca="1" si="4"/>
        <v>57.1</v>
      </c>
      <c r="Q10" s="137">
        <f t="shared" ca="1" si="5"/>
        <v>58.5</v>
      </c>
      <c r="R10" s="137">
        <f t="shared" ca="1" si="5"/>
        <v>53.4</v>
      </c>
      <c r="S10" s="137">
        <f t="shared" ca="1" si="5"/>
        <v>55.8</v>
      </c>
      <c r="T10" s="137">
        <f t="shared" ca="1" si="5"/>
        <v>50.9</v>
      </c>
      <c r="U10" s="137">
        <f t="shared" ca="1" si="5"/>
        <v>49.2</v>
      </c>
      <c r="V10" s="137">
        <f t="shared" ca="1" si="5"/>
        <v>45.2</v>
      </c>
      <c r="W10" s="137">
        <f t="shared" ca="1" si="5"/>
        <v>41.2</v>
      </c>
      <c r="X10" s="137">
        <f t="shared" ca="1" si="5"/>
        <v>40.5</v>
      </c>
      <c r="Y10" s="137">
        <f t="shared" ca="1" si="5"/>
        <v>42.5</v>
      </c>
      <c r="Z10" s="137">
        <f t="shared" ca="1" si="5"/>
        <v>48</v>
      </c>
      <c r="AA10" s="137">
        <f t="shared" ca="1" si="6"/>
        <v>47.7</v>
      </c>
      <c r="AB10" s="137">
        <f t="shared" ca="1" si="6"/>
        <v>49.8</v>
      </c>
      <c r="AC10" s="137">
        <f t="shared" ca="1" si="6"/>
        <v>44.5</v>
      </c>
      <c r="AD10" s="137">
        <f t="shared" ca="1" si="6"/>
        <v>42.5</v>
      </c>
      <c r="AE10" s="137">
        <f t="shared" ca="1" si="6"/>
        <v>39.200000000000003</v>
      </c>
      <c r="AF10" s="137">
        <f t="shared" ca="1" si="6"/>
        <v>35.9</v>
      </c>
      <c r="AG10" s="137">
        <f t="shared" ca="1" si="6"/>
        <v>35.799999999999997</v>
      </c>
      <c r="AH10" s="137">
        <f t="shared" ca="1" si="6"/>
        <v>32.799999999999997</v>
      </c>
      <c r="AI10" s="137">
        <f t="shared" ca="1" si="6"/>
        <v>38.5</v>
      </c>
      <c r="AJ10" s="137">
        <f t="shared" ca="1" si="6"/>
        <v>39.4</v>
      </c>
      <c r="AK10" s="137">
        <f t="shared" ca="1" si="6"/>
        <v>42.9</v>
      </c>
      <c r="AL10" s="137">
        <f t="shared" ca="1" si="6"/>
        <v>44.9</v>
      </c>
      <c r="AM10" s="137">
        <f t="shared" ca="1" si="7"/>
        <v>45.3</v>
      </c>
      <c r="AN10" s="137">
        <f t="shared" ca="1" si="7"/>
        <v>43.9</v>
      </c>
      <c r="AO10" s="137">
        <f t="shared" ca="1" si="7"/>
        <v>47.2</v>
      </c>
      <c r="AP10" s="137">
        <f t="shared" ca="1" si="7"/>
        <v>47.4</v>
      </c>
      <c r="AQ10" s="137">
        <f t="shared" ca="1" si="7"/>
        <v>46.5</v>
      </c>
      <c r="AR10" s="137">
        <f t="shared" ca="1" si="7"/>
        <v>46.4</v>
      </c>
      <c r="AS10" s="137">
        <f t="shared" ca="1" si="7"/>
        <v>47.8</v>
      </c>
      <c r="AT10" s="137">
        <f t="shared" ca="1" si="7"/>
        <v>50.8</v>
      </c>
      <c r="AU10" s="137">
        <f t="shared" ca="1" si="7"/>
        <v>48.8</v>
      </c>
      <c r="AV10" s="137">
        <f t="shared" ca="1" si="7"/>
        <v>48.8</v>
      </c>
      <c r="AW10" s="137">
        <f t="shared" ca="1" si="7"/>
        <v>45.5</v>
      </c>
      <c r="AX10" s="137">
        <f t="shared" ca="1" si="7"/>
        <v>40.200000000000003</v>
      </c>
      <c r="AY10" s="137">
        <f t="shared" ca="1" si="7"/>
        <v>32.1</v>
      </c>
      <c r="AZ10" s="137">
        <f t="shared" ca="1" si="8"/>
        <v>26.5</v>
      </c>
      <c r="BA10" s="137">
        <f t="shared" ca="1" si="8"/>
        <v>30.4</v>
      </c>
      <c r="BB10" s="137">
        <f t="shared" ca="1" si="8"/>
        <v>36.1</v>
      </c>
      <c r="BC10" s="138">
        <f t="shared" ca="1" si="8"/>
        <v>33.6</v>
      </c>
      <c r="BD10" s="138">
        <f t="shared" ca="1" si="9"/>
        <v>43.8</v>
      </c>
      <c r="BE10" s="138">
        <f t="shared" ca="1" si="9"/>
        <v>43.8</v>
      </c>
      <c r="BF10" s="138">
        <f t="shared" ca="1" si="9"/>
        <v>46</v>
      </c>
      <c r="BG10" s="138">
        <f t="shared" ca="1" si="9"/>
        <v>46.6</v>
      </c>
      <c r="BH10" s="138">
        <f t="shared" ca="1" si="9"/>
        <v>44.8</v>
      </c>
      <c r="BI10" s="138">
        <f t="shared" ca="1" si="9"/>
        <v>41.5</v>
      </c>
      <c r="BJ10" s="138">
        <f t="shared" ca="1" si="9"/>
        <v>39.299999999999997</v>
      </c>
      <c r="BK10" s="138">
        <f t="shared" ca="1" si="9"/>
        <v>42.6</v>
      </c>
      <c r="BL10" s="138">
        <f t="shared" ca="1" si="9"/>
        <v>42.6</v>
      </c>
      <c r="BM10" s="138">
        <f t="shared" ca="1" si="9"/>
        <v>42.9</v>
      </c>
      <c r="BN10" s="138">
        <f t="shared" ca="1" si="9"/>
        <v>46.7</v>
      </c>
      <c r="BO10" s="138">
        <f t="shared" ca="1" si="9"/>
        <v>47.2</v>
      </c>
      <c r="BP10" s="138">
        <f t="shared" ca="1" si="9"/>
        <v>44.7</v>
      </c>
      <c r="BQ10" s="138">
        <f t="shared" ca="1" si="9"/>
        <v>50</v>
      </c>
      <c r="BR10" s="138">
        <f t="shared" ca="1" si="9"/>
        <v>51.2</v>
      </c>
      <c r="BS10" s="138">
        <f t="shared" ca="1" si="9"/>
        <v>47.9</v>
      </c>
      <c r="BT10" s="138" t="e">
        <f t="shared" ca="1" si="11"/>
        <v>#REF!</v>
      </c>
      <c r="BU10" s="138" t="e">
        <f t="shared" ca="1" si="10"/>
        <v>#REF!</v>
      </c>
      <c r="BV10" s="138" t="e">
        <f t="shared" ca="1" si="3"/>
        <v>#REF!</v>
      </c>
      <c r="BW10" s="138" t="e">
        <f t="shared" ca="1" si="3"/>
        <v>#REF!</v>
      </c>
      <c r="BX10" s="138" t="e">
        <f t="shared" ca="1" si="3"/>
        <v>#REF!</v>
      </c>
      <c r="BY10" s="138" t="e">
        <f t="shared" ca="1" si="3"/>
        <v>#REF!</v>
      </c>
      <c r="BZ10" s="138" t="e">
        <f t="shared" ca="1" si="3"/>
        <v>#REF!</v>
      </c>
      <c r="CA10" s="138" t="e">
        <f t="shared" ca="1" si="3"/>
        <v>#REF!</v>
      </c>
      <c r="CB10" s="227"/>
      <c r="CC10" s="126" t="s">
        <v>2146</v>
      </c>
    </row>
    <row r="11" spans="1:81" x14ac:dyDescent="0.5">
      <c r="A11" s="130" t="s">
        <v>435</v>
      </c>
      <c r="B11" s="133" t="s">
        <v>304</v>
      </c>
      <c r="C11" s="133">
        <v>1</v>
      </c>
      <c r="D11" s="128">
        <v>0</v>
      </c>
      <c r="E11" s="128">
        <v>0</v>
      </c>
      <c r="F11" s="205" t="s">
        <v>2147</v>
      </c>
      <c r="G11" s="137">
        <f t="shared" ca="1" si="4"/>
        <v>10.199999999999999</v>
      </c>
      <c r="H11" s="137">
        <f t="shared" ca="1" si="4"/>
        <v>9.4</v>
      </c>
      <c r="I11" s="137">
        <f t="shared" ca="1" si="4"/>
        <v>7.4</v>
      </c>
      <c r="J11" s="137">
        <f t="shared" ca="1" si="4"/>
        <v>8.1</v>
      </c>
      <c r="K11" s="137">
        <f t="shared" ca="1" si="4"/>
        <v>13.1</v>
      </c>
      <c r="L11" s="137">
        <f t="shared" ca="1" si="4"/>
        <v>13.7</v>
      </c>
      <c r="M11" s="137">
        <f t="shared" ca="1" si="4"/>
        <v>14.2</v>
      </c>
      <c r="N11" s="137">
        <f t="shared" ca="1" si="4"/>
        <v>11.8</v>
      </c>
      <c r="O11" s="137">
        <f t="shared" ca="1" si="4"/>
        <v>5.4</v>
      </c>
      <c r="P11" s="137">
        <f t="shared" ca="1" si="4"/>
        <v>4.7</v>
      </c>
      <c r="Q11" s="137">
        <f t="shared" ca="1" si="5"/>
        <v>4.9000000000000004</v>
      </c>
      <c r="R11" s="137">
        <f t="shared" ca="1" si="5"/>
        <v>5.7</v>
      </c>
      <c r="S11" s="137">
        <f t="shared" ca="1" si="5"/>
        <v>9.4</v>
      </c>
      <c r="T11" s="137">
        <f t="shared" ca="1" si="5"/>
        <v>8.6</v>
      </c>
      <c r="U11" s="137">
        <f t="shared" ca="1" si="5"/>
        <v>7.9</v>
      </c>
      <c r="V11" s="137">
        <f t="shared" ca="1" si="5"/>
        <v>8.5</v>
      </c>
      <c r="W11" s="137">
        <f t="shared" ca="1" si="5"/>
        <v>7.6</v>
      </c>
      <c r="X11" s="137">
        <f t="shared" ca="1" si="5"/>
        <v>7.4</v>
      </c>
      <c r="Y11" s="137">
        <f t="shared" ca="1" si="5"/>
        <v>10</v>
      </c>
      <c r="Z11" s="137">
        <f t="shared" ca="1" si="5"/>
        <v>9.6</v>
      </c>
      <c r="AA11" s="137">
        <f t="shared" ca="1" si="6"/>
        <v>7.3</v>
      </c>
      <c r="AB11" s="137">
        <f t="shared" ca="1" si="6"/>
        <v>8.9</v>
      </c>
      <c r="AC11" s="137">
        <f t="shared" ca="1" si="6"/>
        <v>5.7</v>
      </c>
      <c r="AD11" s="137">
        <f t="shared" ca="1" si="6"/>
        <v>7.2</v>
      </c>
      <c r="AE11" s="137">
        <f t="shared" ca="1" si="6"/>
        <v>8</v>
      </c>
      <c r="AF11" s="137">
        <f t="shared" ca="1" si="6"/>
        <v>8.1</v>
      </c>
      <c r="AG11" s="137">
        <f t="shared" ca="1" si="6"/>
        <v>10.9</v>
      </c>
      <c r="AH11" s="137">
        <f t="shared" ca="1" si="6"/>
        <v>9.1</v>
      </c>
      <c r="AI11" s="137">
        <f t="shared" ca="1" si="6"/>
        <v>9.1999999999999993</v>
      </c>
      <c r="AJ11" s="137">
        <f t="shared" ca="1" si="6"/>
        <v>8.4</v>
      </c>
      <c r="AK11" s="137">
        <f t="shared" ca="1" si="6"/>
        <v>8.8000000000000007</v>
      </c>
      <c r="AL11" s="137">
        <f t="shared" ca="1" si="6"/>
        <v>10.7</v>
      </c>
      <c r="AM11" s="137">
        <f t="shared" ca="1" si="7"/>
        <v>11.1</v>
      </c>
      <c r="AN11" s="137">
        <f t="shared" ca="1" si="7"/>
        <v>12.2</v>
      </c>
      <c r="AO11" s="137">
        <f t="shared" ca="1" si="7"/>
        <v>11.3</v>
      </c>
      <c r="AP11" s="137">
        <f t="shared" ca="1" si="7"/>
        <v>8.1</v>
      </c>
      <c r="AQ11" s="137">
        <f t="shared" ca="1" si="7"/>
        <v>7.8</v>
      </c>
      <c r="AR11" s="137">
        <f t="shared" ca="1" si="7"/>
        <v>6.6</v>
      </c>
      <c r="AS11" s="137">
        <f t="shared" ca="1" si="7"/>
        <v>7.2</v>
      </c>
      <c r="AT11" s="137">
        <f t="shared" ca="1" si="7"/>
        <v>8.6</v>
      </c>
      <c r="AU11" s="137">
        <f t="shared" ca="1" si="7"/>
        <v>5.8</v>
      </c>
      <c r="AV11" s="137">
        <f t="shared" ca="1" si="7"/>
        <v>4.0999999999999996</v>
      </c>
      <c r="AW11" s="137">
        <f t="shared" ca="1" si="7"/>
        <v>5.0999999999999996</v>
      </c>
      <c r="AX11" s="137">
        <f t="shared" ca="1" si="7"/>
        <v>5.6</v>
      </c>
      <c r="AY11" s="137">
        <f t="shared" ca="1" si="7"/>
        <v>6.6</v>
      </c>
      <c r="AZ11" s="137">
        <f t="shared" ca="1" si="8"/>
        <v>6.9</v>
      </c>
      <c r="BA11" s="137">
        <f t="shared" ca="1" si="8"/>
        <v>5.9</v>
      </c>
      <c r="BB11" s="137">
        <f t="shared" ca="1" si="8"/>
        <v>8.3000000000000007</v>
      </c>
      <c r="BC11" s="138">
        <f t="shared" ca="1" si="8"/>
        <v>6.5</v>
      </c>
      <c r="BD11" s="138">
        <f t="shared" ca="1" si="9"/>
        <v>5.8</v>
      </c>
      <c r="BE11" s="138">
        <f t="shared" ca="1" si="9"/>
        <v>4.0999999999999996</v>
      </c>
      <c r="BF11" s="138">
        <f t="shared" ca="1" si="9"/>
        <v>4.3</v>
      </c>
      <c r="BG11" s="138">
        <f t="shared" ca="1" si="9"/>
        <v>4.0999999999999996</v>
      </c>
      <c r="BH11" s="138">
        <f t="shared" ca="1" si="9"/>
        <v>5.5</v>
      </c>
      <c r="BI11" s="138">
        <f t="shared" ca="1" si="9"/>
        <v>5.5</v>
      </c>
      <c r="BJ11" s="138">
        <f t="shared" ca="1" si="9"/>
        <v>4</v>
      </c>
      <c r="BK11" s="138">
        <f t="shared" ca="1" si="9"/>
        <v>3.4</v>
      </c>
      <c r="BL11" s="138">
        <f t="shared" ca="1" si="9"/>
        <v>3</v>
      </c>
      <c r="BM11" s="138">
        <f t="shared" ca="1" si="9"/>
        <v>2.9</v>
      </c>
      <c r="BN11" s="138">
        <f t="shared" ca="1" si="9"/>
        <v>2.4</v>
      </c>
      <c r="BO11" s="138">
        <f t="shared" ca="1" si="9"/>
        <v>4.9000000000000004</v>
      </c>
      <c r="BP11" s="138" t="e">
        <f t="shared" ca="1" si="9"/>
        <v>#REF!</v>
      </c>
      <c r="BQ11" s="138" t="e">
        <f t="shared" ca="1" si="9"/>
        <v>#REF!</v>
      </c>
      <c r="BR11" s="138" t="e">
        <f t="shared" ca="1" si="9"/>
        <v>#REF!</v>
      </c>
      <c r="BS11" s="138" t="e">
        <f t="shared" ca="1" si="9"/>
        <v>#REF!</v>
      </c>
      <c r="BT11" s="138" t="e">
        <f t="shared" ca="1" si="11"/>
        <v>#REF!</v>
      </c>
      <c r="BU11" s="138" t="e">
        <f t="shared" ca="1" si="10"/>
        <v>#REF!</v>
      </c>
      <c r="BV11" s="138" t="e">
        <f t="shared" ca="1" si="3"/>
        <v>#REF!</v>
      </c>
      <c r="BW11" s="138" t="e">
        <f t="shared" ca="1" si="3"/>
        <v>#REF!</v>
      </c>
      <c r="BX11" s="138" t="e">
        <f t="shared" ca="1" si="3"/>
        <v>#REF!</v>
      </c>
      <c r="BY11" s="138" t="e">
        <f t="shared" ca="1" si="3"/>
        <v>#REF!</v>
      </c>
      <c r="BZ11" s="138" t="e">
        <f t="shared" ca="1" si="3"/>
        <v>#REF!</v>
      </c>
      <c r="CA11" s="138" t="e">
        <f t="shared" ca="1" si="3"/>
        <v>#REF!</v>
      </c>
      <c r="CB11" s="227"/>
      <c r="CC11" s="126" t="s">
        <v>2148</v>
      </c>
    </row>
    <row r="12" spans="1:81" x14ac:dyDescent="0.5">
      <c r="A12" s="130" t="s">
        <v>365</v>
      </c>
      <c r="B12" s="133" t="s">
        <v>301</v>
      </c>
      <c r="C12" s="133">
        <v>0</v>
      </c>
      <c r="D12" s="128">
        <v>1</v>
      </c>
      <c r="E12" s="128">
        <v>1</v>
      </c>
      <c r="F12" s="205" t="s">
        <v>552</v>
      </c>
      <c r="G12" s="137">
        <f t="shared" ca="1" si="4"/>
        <v>215</v>
      </c>
      <c r="H12" s="137">
        <f t="shared" ca="1" si="4"/>
        <v>201</v>
      </c>
      <c r="I12" s="137">
        <f t="shared" ca="1" si="4"/>
        <v>190</v>
      </c>
      <c r="J12" s="137">
        <f t="shared" ca="1" si="4"/>
        <v>187</v>
      </c>
      <c r="K12" s="137">
        <f t="shared" ca="1" si="4"/>
        <v>180</v>
      </c>
      <c r="L12" s="137">
        <f t="shared" ca="1" si="4"/>
        <v>179</v>
      </c>
      <c r="M12" s="137">
        <f t="shared" ca="1" si="4"/>
        <v>174</v>
      </c>
      <c r="N12" s="137">
        <f t="shared" ca="1" si="4"/>
        <v>168</v>
      </c>
      <c r="O12" s="137">
        <f t="shared" ca="1" si="4"/>
        <v>176</v>
      </c>
      <c r="P12" s="137">
        <f t="shared" ca="1" si="4"/>
        <v>186</v>
      </c>
      <c r="Q12" s="137">
        <f t="shared" ca="1" si="5"/>
        <v>179</v>
      </c>
      <c r="R12" s="137">
        <f t="shared" ca="1" si="5"/>
        <v>164</v>
      </c>
      <c r="S12" s="137">
        <f t="shared" ca="1" si="5"/>
        <v>151</v>
      </c>
      <c r="T12" s="137">
        <f t="shared" ca="1" si="5"/>
        <v>144</v>
      </c>
      <c r="U12" s="137">
        <f t="shared" ca="1" si="5"/>
        <v>150</v>
      </c>
      <c r="V12" s="137">
        <f t="shared" ca="1" si="5"/>
        <v>136</v>
      </c>
      <c r="W12" s="137">
        <f t="shared" ca="1" si="5"/>
        <v>157</v>
      </c>
      <c r="X12" s="137">
        <f t="shared" ca="1" si="5"/>
        <v>146</v>
      </c>
      <c r="Y12" s="137">
        <f t="shared" ca="1" si="5"/>
        <v>143</v>
      </c>
      <c r="Z12" s="137">
        <f t="shared" ca="1" si="5"/>
        <v>147</v>
      </c>
      <c r="AA12" s="137">
        <f t="shared" ca="1" si="6"/>
        <v>144</v>
      </c>
      <c r="AB12" s="137">
        <f t="shared" ca="1" si="6"/>
        <v>147</v>
      </c>
      <c r="AC12" s="137">
        <f t="shared" ca="1" si="6"/>
        <v>142</v>
      </c>
      <c r="AD12" s="137">
        <f t="shared" ca="1" si="6"/>
        <v>146</v>
      </c>
      <c r="AE12" s="137">
        <f t="shared" ca="1" si="6"/>
        <v>154</v>
      </c>
      <c r="AF12" s="137">
        <f t="shared" ca="1" si="6"/>
        <v>160</v>
      </c>
      <c r="AG12" s="137">
        <f t="shared" ca="1" si="6"/>
        <v>159</v>
      </c>
      <c r="AH12" s="137">
        <f t="shared" ca="1" si="6"/>
        <v>141</v>
      </c>
      <c r="AI12" s="137">
        <f t="shared" ca="1" si="6"/>
        <v>150</v>
      </c>
      <c r="AJ12" s="137">
        <f t="shared" ca="1" si="6"/>
        <v>158</v>
      </c>
      <c r="AK12" s="137">
        <f t="shared" ca="1" si="6"/>
        <v>159</v>
      </c>
      <c r="AL12" s="137">
        <f t="shared" ca="1" si="6"/>
        <v>170</v>
      </c>
      <c r="AM12" s="137">
        <f t="shared" ca="1" si="7"/>
        <v>171</v>
      </c>
      <c r="AN12" s="137">
        <f t="shared" ca="1" si="7"/>
        <v>172</v>
      </c>
      <c r="AO12" s="137">
        <f t="shared" ca="1" si="7"/>
        <v>170</v>
      </c>
      <c r="AP12" s="137">
        <f t="shared" ca="1" si="7"/>
        <v>158</v>
      </c>
      <c r="AQ12" s="137">
        <f t="shared" ca="1" si="7"/>
        <v>138</v>
      </c>
      <c r="AR12" s="137">
        <f t="shared" ca="1" si="7"/>
        <v>160</v>
      </c>
      <c r="AS12" s="137">
        <f t="shared" ca="1" si="7"/>
        <v>155</v>
      </c>
      <c r="AT12" s="137">
        <f t="shared" ca="1" si="7"/>
        <v>157</v>
      </c>
      <c r="AU12" s="137">
        <f t="shared" ca="1" si="7"/>
        <v>168</v>
      </c>
      <c r="AV12" s="137">
        <f t="shared" ca="1" si="7"/>
        <v>148</v>
      </c>
      <c r="AW12" s="137">
        <f t="shared" ca="1" si="7"/>
        <v>146</v>
      </c>
      <c r="AX12" s="137">
        <f t="shared" ca="1" si="7"/>
        <v>124</v>
      </c>
      <c r="AY12" s="137">
        <f t="shared" ca="1" si="7"/>
        <v>120</v>
      </c>
      <c r="AZ12" s="137">
        <f t="shared" ca="1" si="8"/>
        <v>100</v>
      </c>
      <c r="BA12" s="137">
        <f t="shared" ca="1" si="8"/>
        <v>85</v>
      </c>
      <c r="BB12" s="137">
        <f t="shared" ca="1" si="8"/>
        <v>92</v>
      </c>
      <c r="BC12" s="138">
        <f t="shared" ca="1" si="8"/>
        <v>88</v>
      </c>
      <c r="BD12" s="138">
        <f t="shared" ca="1" si="9"/>
        <v>89</v>
      </c>
      <c r="BE12" s="138">
        <f t="shared" ca="1" si="9"/>
        <v>73</v>
      </c>
      <c r="BF12" s="138">
        <f t="shared" ca="1" si="9"/>
        <v>77</v>
      </c>
      <c r="BG12" s="138">
        <f t="shared" ca="1" si="9"/>
        <v>87</v>
      </c>
      <c r="BH12" s="138">
        <f t="shared" ca="1" si="9"/>
        <v>91</v>
      </c>
      <c r="BI12" s="138">
        <f t="shared" ca="1" si="9"/>
        <v>89</v>
      </c>
      <c r="BJ12" s="138">
        <f t="shared" ca="1" si="9"/>
        <v>98</v>
      </c>
      <c r="BK12" s="138">
        <f t="shared" ca="1" si="9"/>
        <v>112</v>
      </c>
      <c r="BL12" s="138">
        <f t="shared" ca="1" si="9"/>
        <v>112</v>
      </c>
      <c r="BM12" s="138">
        <f t="shared" ca="1" si="9"/>
        <v>111</v>
      </c>
      <c r="BN12" s="138">
        <f t="shared" ca="1" si="9"/>
        <v>103</v>
      </c>
      <c r="BO12" s="138">
        <f t="shared" ca="1" si="9"/>
        <v>106</v>
      </c>
      <c r="BP12" s="138">
        <f t="shared" ca="1" si="9"/>
        <v>107</v>
      </c>
      <c r="BQ12" s="138">
        <f t="shared" ca="1" si="9"/>
        <v>114</v>
      </c>
      <c r="BR12" s="138">
        <f t="shared" ca="1" si="9"/>
        <v>100</v>
      </c>
      <c r="BS12" s="138">
        <f t="shared" ca="1" si="9"/>
        <v>108</v>
      </c>
      <c r="BT12" s="138">
        <f t="shared" ca="1" si="11"/>
        <v>120</v>
      </c>
      <c r="BU12" s="138">
        <f t="shared" ca="1" si="10"/>
        <v>103</v>
      </c>
      <c r="BV12" s="138">
        <f t="shared" ca="1" si="3"/>
        <v>100</v>
      </c>
      <c r="BW12" s="138">
        <f t="shared" ca="1" si="3"/>
        <v>105</v>
      </c>
      <c r="BX12" s="138">
        <f t="shared" ca="1" si="3"/>
        <v>101</v>
      </c>
      <c r="BY12" s="138">
        <f t="shared" ca="1" si="3"/>
        <v>94</v>
      </c>
      <c r="BZ12" s="138">
        <f t="shared" ca="1" si="3"/>
        <v>78</v>
      </c>
      <c r="CA12" s="138">
        <f t="shared" ca="1" si="3"/>
        <v>80</v>
      </c>
      <c r="CB12" s="227"/>
      <c r="CC12" s="126" t="s">
        <v>2149</v>
      </c>
    </row>
    <row r="13" spans="1:81" x14ac:dyDescent="0.5">
      <c r="A13" s="130" t="s">
        <v>365</v>
      </c>
      <c r="B13" s="133" t="s">
        <v>551</v>
      </c>
      <c r="C13" s="133">
        <v>0</v>
      </c>
      <c r="D13" s="128">
        <v>1</v>
      </c>
      <c r="E13" s="128">
        <v>1</v>
      </c>
      <c r="F13" s="205" t="s">
        <v>1379</v>
      </c>
      <c r="G13" s="137">
        <f t="shared" ca="1" si="4"/>
        <v>520</v>
      </c>
      <c r="H13" s="137">
        <f t="shared" ca="1" si="4"/>
        <v>511</v>
      </c>
      <c r="I13" s="137">
        <f t="shared" ca="1" si="4"/>
        <v>506</v>
      </c>
      <c r="J13" s="137">
        <f t="shared" ca="1" si="4"/>
        <v>475</v>
      </c>
      <c r="K13" s="137">
        <f t="shared" ca="1" si="4"/>
        <v>455</v>
      </c>
      <c r="L13" s="137">
        <f t="shared" ca="1" si="4"/>
        <v>456</v>
      </c>
      <c r="M13" s="137">
        <f t="shared" ca="1" si="4"/>
        <v>452</v>
      </c>
      <c r="N13" s="137">
        <f t="shared" ca="1" si="4"/>
        <v>453</v>
      </c>
      <c r="O13" s="137">
        <f t="shared" ca="1" si="4"/>
        <v>454</v>
      </c>
      <c r="P13" s="137">
        <f t="shared" ca="1" si="4"/>
        <v>461</v>
      </c>
      <c r="Q13" s="137">
        <f t="shared" ca="1" si="5"/>
        <v>447</v>
      </c>
      <c r="R13" s="137">
        <f t="shared" ca="1" si="5"/>
        <v>430</v>
      </c>
      <c r="S13" s="137">
        <f t="shared" ca="1" si="5"/>
        <v>424</v>
      </c>
      <c r="T13" s="137">
        <f t="shared" ca="1" si="5"/>
        <v>422</v>
      </c>
      <c r="U13" s="137">
        <f t="shared" ca="1" si="5"/>
        <v>412</v>
      </c>
      <c r="V13" s="137">
        <f t="shared" ca="1" si="5"/>
        <v>391</v>
      </c>
      <c r="W13" s="137">
        <f t="shared" ca="1" si="5"/>
        <v>401</v>
      </c>
      <c r="X13" s="137">
        <f t="shared" ca="1" si="5"/>
        <v>396</v>
      </c>
      <c r="Y13" s="137">
        <f t="shared" ca="1" si="5"/>
        <v>393</v>
      </c>
      <c r="Z13" s="137">
        <f t="shared" ca="1" si="5"/>
        <v>411</v>
      </c>
      <c r="AA13" s="137">
        <f t="shared" ca="1" si="6"/>
        <v>408</v>
      </c>
      <c r="AB13" s="137">
        <f t="shared" ca="1" si="6"/>
        <v>420</v>
      </c>
      <c r="AC13" s="137">
        <f t="shared" ca="1" si="6"/>
        <v>417</v>
      </c>
      <c r="AD13" s="137">
        <f t="shared" ca="1" si="6"/>
        <v>407</v>
      </c>
      <c r="AE13" s="137">
        <f t="shared" ca="1" si="6"/>
        <v>412</v>
      </c>
      <c r="AF13" s="137">
        <f t="shared" ca="1" si="6"/>
        <v>413</v>
      </c>
      <c r="AG13" s="137">
        <f t="shared" ca="1" si="6"/>
        <v>407</v>
      </c>
      <c r="AH13" s="137">
        <f t="shared" ca="1" si="6"/>
        <v>393</v>
      </c>
      <c r="AI13" s="137">
        <f t="shared" ca="1" si="6"/>
        <v>398</v>
      </c>
      <c r="AJ13" s="137">
        <f t="shared" ca="1" si="6"/>
        <v>401</v>
      </c>
      <c r="AK13" s="137">
        <f t="shared" ca="1" si="6"/>
        <v>394</v>
      </c>
      <c r="AL13" s="137">
        <f t="shared" ca="1" si="6"/>
        <v>404</v>
      </c>
      <c r="AM13" s="137">
        <f t="shared" ca="1" si="7"/>
        <v>411</v>
      </c>
      <c r="AN13" s="137">
        <f t="shared" ca="1" si="7"/>
        <v>405</v>
      </c>
      <c r="AO13" s="137">
        <f t="shared" ca="1" si="7"/>
        <v>415</v>
      </c>
      <c r="AP13" s="137">
        <f t="shared" ca="1" si="7"/>
        <v>402</v>
      </c>
      <c r="AQ13" s="137">
        <f t="shared" ca="1" si="7"/>
        <v>388</v>
      </c>
      <c r="AR13" s="137">
        <f t="shared" ca="1" si="7"/>
        <v>390</v>
      </c>
      <c r="AS13" s="137">
        <f t="shared" ca="1" si="7"/>
        <v>391</v>
      </c>
      <c r="AT13" s="137">
        <f t="shared" ca="1" si="7"/>
        <v>408</v>
      </c>
      <c r="AU13" s="137">
        <f t="shared" ca="1" si="7"/>
        <v>391</v>
      </c>
      <c r="AV13" s="137">
        <f t="shared" ca="1" si="7"/>
        <v>360</v>
      </c>
      <c r="AW13" s="137">
        <f t="shared" ca="1" si="7"/>
        <v>343</v>
      </c>
      <c r="AX13" s="137">
        <f t="shared" ca="1" si="7"/>
        <v>311</v>
      </c>
      <c r="AY13" s="137">
        <f t="shared" ca="1" si="7"/>
        <v>287</v>
      </c>
      <c r="AZ13" s="137">
        <f t="shared" ca="1" si="8"/>
        <v>270</v>
      </c>
      <c r="BA13" s="137">
        <f t="shared" ca="1" si="8"/>
        <v>252</v>
      </c>
      <c r="BB13" s="137">
        <f t="shared" ca="1" si="8"/>
        <v>252</v>
      </c>
      <c r="BC13" s="138">
        <f t="shared" ca="1" si="8"/>
        <v>253</v>
      </c>
      <c r="BD13" s="138">
        <f t="shared" ca="1" si="9"/>
        <v>251</v>
      </c>
      <c r="BE13" s="138">
        <f t="shared" ca="1" si="9"/>
        <v>238</v>
      </c>
      <c r="BF13" s="138">
        <f t="shared" ca="1" si="9"/>
        <v>257</v>
      </c>
      <c r="BG13" s="138">
        <f t="shared" ca="1" si="9"/>
        <v>257</v>
      </c>
      <c r="BH13" s="138">
        <f t="shared" ca="1" si="9"/>
        <v>261</v>
      </c>
      <c r="BI13" s="138">
        <f t="shared" ca="1" si="9"/>
        <v>262</v>
      </c>
      <c r="BJ13" s="138">
        <f t="shared" ca="1" si="9"/>
        <v>251</v>
      </c>
      <c r="BK13" s="138">
        <f t="shared" ca="1" si="9"/>
        <v>261</v>
      </c>
      <c r="BL13" s="138">
        <f t="shared" ca="1" si="9"/>
        <v>272</v>
      </c>
      <c r="BM13" s="138">
        <f t="shared" ca="1" si="9"/>
        <v>275</v>
      </c>
      <c r="BN13" s="138">
        <f t="shared" ca="1" si="9"/>
        <v>295</v>
      </c>
      <c r="BO13" s="138">
        <f t="shared" ca="1" si="9"/>
        <v>303</v>
      </c>
      <c r="BP13" s="138">
        <f t="shared" ca="1" si="9"/>
        <v>313</v>
      </c>
      <c r="BQ13" s="138">
        <f t="shared" ca="1" si="9"/>
        <v>324</v>
      </c>
      <c r="BR13" s="138">
        <f t="shared" ca="1" si="9"/>
        <v>305</v>
      </c>
      <c r="BS13" s="138">
        <f t="shared" ca="1" si="9"/>
        <v>300</v>
      </c>
      <c r="BT13" s="138">
        <f t="shared" ca="1" si="11"/>
        <v>321</v>
      </c>
      <c r="BU13" s="138">
        <f t="shared" ca="1" si="10"/>
        <v>315</v>
      </c>
      <c r="BV13" s="138">
        <f t="shared" ca="1" si="3"/>
        <v>325</v>
      </c>
      <c r="BW13" s="138">
        <f t="shared" ca="1" si="3"/>
        <v>319</v>
      </c>
      <c r="BX13" s="138">
        <f t="shared" ca="1" si="3"/>
        <v>330</v>
      </c>
      <c r="BY13" s="138">
        <f t="shared" ca="1" si="3"/>
        <v>318</v>
      </c>
      <c r="BZ13" s="138">
        <f t="shared" ca="1" si="3"/>
        <v>299</v>
      </c>
      <c r="CA13" s="138">
        <f t="shared" ca="1" si="3"/>
        <v>303</v>
      </c>
      <c r="CB13" s="227"/>
      <c r="CC13" s="126" t="s">
        <v>2150</v>
      </c>
    </row>
    <row r="14" spans="1:81" x14ac:dyDescent="0.5">
      <c r="A14" s="130" t="s">
        <v>366</v>
      </c>
      <c r="B14" s="133" t="s">
        <v>301</v>
      </c>
      <c r="C14" s="133">
        <v>0</v>
      </c>
      <c r="D14" s="128">
        <v>1</v>
      </c>
      <c r="E14" s="128">
        <v>1</v>
      </c>
      <c r="F14" s="205" t="s">
        <v>243</v>
      </c>
      <c r="G14" s="137">
        <f t="shared" ca="1" si="4"/>
        <v>133</v>
      </c>
      <c r="H14" s="137">
        <f t="shared" ca="1" si="4"/>
        <v>145</v>
      </c>
      <c r="I14" s="137">
        <f t="shared" ca="1" si="4"/>
        <v>119</v>
      </c>
      <c r="J14" s="137">
        <f t="shared" ca="1" si="4"/>
        <v>106</v>
      </c>
      <c r="K14" s="137">
        <f t="shared" ca="1" si="4"/>
        <v>98</v>
      </c>
      <c r="L14" s="137">
        <f t="shared" ca="1" si="4"/>
        <v>100</v>
      </c>
      <c r="M14" s="137">
        <f t="shared" ca="1" si="4"/>
        <v>90</v>
      </c>
      <c r="N14" s="137">
        <f t="shared" ca="1" si="4"/>
        <v>90</v>
      </c>
      <c r="O14" s="137">
        <f t="shared" ca="1" si="4"/>
        <v>90</v>
      </c>
      <c r="P14" s="137">
        <f t="shared" ca="1" si="4"/>
        <v>91</v>
      </c>
      <c r="Q14" s="137">
        <f t="shared" ca="1" si="5"/>
        <v>89</v>
      </c>
      <c r="R14" s="137">
        <f t="shared" ca="1" si="5"/>
        <v>79</v>
      </c>
      <c r="S14" s="137">
        <f t="shared" ca="1" si="5"/>
        <v>63</v>
      </c>
      <c r="T14" s="137">
        <f t="shared" ca="1" si="5"/>
        <v>59</v>
      </c>
      <c r="U14" s="137">
        <f t="shared" ca="1" si="5"/>
        <v>51</v>
      </c>
      <c r="V14" s="137">
        <f t="shared" ca="1" si="5"/>
        <v>50</v>
      </c>
      <c r="W14" s="137">
        <f t="shared" ca="1" si="5"/>
        <v>44</v>
      </c>
      <c r="X14" s="137">
        <f t="shared" ca="1" si="5"/>
        <v>50</v>
      </c>
      <c r="Y14" s="137">
        <f t="shared" ca="1" si="5"/>
        <v>48</v>
      </c>
      <c r="Z14" s="137">
        <f t="shared" ca="1" si="5"/>
        <v>49</v>
      </c>
      <c r="AA14" s="137">
        <f t="shared" ca="1" si="6"/>
        <v>50</v>
      </c>
      <c r="AB14" s="137">
        <f t="shared" ca="1" si="6"/>
        <v>48</v>
      </c>
      <c r="AC14" s="137">
        <f t="shared" ca="1" si="6"/>
        <v>48</v>
      </c>
      <c r="AD14" s="137">
        <f t="shared" ca="1" si="6"/>
        <v>54</v>
      </c>
      <c r="AE14" s="137">
        <f t="shared" ca="1" si="6"/>
        <v>54</v>
      </c>
      <c r="AF14" s="137">
        <f t="shared" ca="1" si="6"/>
        <v>52</v>
      </c>
      <c r="AG14" s="137">
        <f t="shared" ca="1" si="6"/>
        <v>46</v>
      </c>
      <c r="AH14" s="137">
        <f t="shared" ca="1" si="6"/>
        <v>54</v>
      </c>
      <c r="AI14" s="137">
        <f t="shared" ca="1" si="6"/>
        <v>55</v>
      </c>
      <c r="AJ14" s="137">
        <f t="shared" ca="1" si="6"/>
        <v>55</v>
      </c>
      <c r="AK14" s="137">
        <f t="shared" ca="1" si="6"/>
        <v>52</v>
      </c>
      <c r="AL14" s="137">
        <f t="shared" ca="1" si="6"/>
        <v>62</v>
      </c>
      <c r="AM14" s="137">
        <f t="shared" ca="1" si="7"/>
        <v>65</v>
      </c>
      <c r="AN14" s="137">
        <f t="shared" ca="1" si="7"/>
        <v>61</v>
      </c>
      <c r="AO14" s="137">
        <f t="shared" ca="1" si="7"/>
        <v>60</v>
      </c>
      <c r="AP14" s="137">
        <f t="shared" ca="1" si="7"/>
        <v>50</v>
      </c>
      <c r="AQ14" s="137">
        <f t="shared" ca="1" si="7"/>
        <v>46</v>
      </c>
      <c r="AR14" s="137">
        <f t="shared" ca="1" si="7"/>
        <v>48</v>
      </c>
      <c r="AS14" s="137">
        <f t="shared" ca="1" si="7"/>
        <v>43</v>
      </c>
      <c r="AT14" s="137">
        <f t="shared" ca="1" si="7"/>
        <v>39</v>
      </c>
      <c r="AU14" s="137">
        <f t="shared" ca="1" si="7"/>
        <v>36</v>
      </c>
      <c r="AV14" s="137">
        <f t="shared" ca="1" si="7"/>
        <v>37</v>
      </c>
      <c r="AW14" s="137">
        <f t="shared" ca="1" si="7"/>
        <v>40</v>
      </c>
      <c r="AX14" s="137">
        <f t="shared" ca="1" si="7"/>
        <v>36</v>
      </c>
      <c r="AY14" s="137">
        <f t="shared" ca="1" si="7"/>
        <v>32</v>
      </c>
      <c r="AZ14" s="137">
        <f t="shared" ca="1" si="8"/>
        <v>35</v>
      </c>
      <c r="BA14" s="137">
        <f t="shared" ca="1" si="8"/>
        <v>28</v>
      </c>
      <c r="BB14" s="137">
        <f t="shared" ca="1" si="8"/>
        <v>34</v>
      </c>
      <c r="BC14" s="138">
        <f t="shared" ca="1" si="8"/>
        <v>30</v>
      </c>
      <c r="BD14" s="138">
        <f t="shared" ca="1" si="9"/>
        <v>35</v>
      </c>
      <c r="BE14" s="138">
        <f t="shared" ca="1" si="9"/>
        <v>38</v>
      </c>
      <c r="BF14" s="138">
        <f t="shared" ca="1" si="9"/>
        <v>42</v>
      </c>
      <c r="BG14" s="138">
        <f t="shared" ca="1" si="9"/>
        <v>35</v>
      </c>
      <c r="BH14" s="138">
        <f t="shared" ca="1" si="9"/>
        <v>36</v>
      </c>
      <c r="BI14" s="138">
        <f t="shared" ca="1" si="9"/>
        <v>33</v>
      </c>
      <c r="BJ14" s="138">
        <f t="shared" ca="1" si="9"/>
        <v>27</v>
      </c>
      <c r="BK14" s="138">
        <f t="shared" ca="1" si="9"/>
        <v>24</v>
      </c>
      <c r="BL14" s="138">
        <f t="shared" ca="1" si="9"/>
        <v>27</v>
      </c>
      <c r="BM14" s="138">
        <f t="shared" ca="1" si="9"/>
        <v>30</v>
      </c>
      <c r="BN14" s="138">
        <f t="shared" ca="1" si="9"/>
        <v>32</v>
      </c>
      <c r="BO14" s="138">
        <f t="shared" ca="1" si="9"/>
        <v>24</v>
      </c>
      <c r="BP14" s="138">
        <f t="shared" ca="1" si="9"/>
        <v>26</v>
      </c>
      <c r="BQ14" s="138">
        <f t="shared" ca="1" si="9"/>
        <v>20</v>
      </c>
      <c r="BR14" s="138">
        <f t="shared" ca="1" si="9"/>
        <v>21</v>
      </c>
      <c r="BS14" s="138">
        <f t="shared" ca="1" si="9"/>
        <v>20</v>
      </c>
      <c r="BT14" s="138">
        <f t="shared" ca="1" si="11"/>
        <v>23</v>
      </c>
      <c r="BU14" s="138">
        <f t="shared" ca="1" si="10"/>
        <v>17</v>
      </c>
      <c r="BV14" s="138">
        <f t="shared" ca="1" si="3"/>
        <v>18</v>
      </c>
      <c r="BW14" s="138">
        <f t="shared" ca="1" si="3"/>
        <v>15</v>
      </c>
      <c r="BX14" s="138">
        <f t="shared" ca="1" si="3"/>
        <v>19</v>
      </c>
      <c r="BY14" s="138">
        <f t="shared" ca="1" si="3"/>
        <v>19</v>
      </c>
      <c r="BZ14" s="138">
        <f t="shared" ca="1" si="3"/>
        <v>20</v>
      </c>
      <c r="CA14" s="138">
        <f t="shared" ca="1" si="3"/>
        <v>24</v>
      </c>
      <c r="CB14" s="227"/>
      <c r="CC14" s="126" t="s">
        <v>2151</v>
      </c>
    </row>
    <row r="15" spans="1:81" x14ac:dyDescent="0.5">
      <c r="A15" s="130" t="s">
        <v>366</v>
      </c>
      <c r="B15" s="133" t="s">
        <v>551</v>
      </c>
      <c r="C15" s="133">
        <v>0</v>
      </c>
      <c r="D15" s="128">
        <v>1</v>
      </c>
      <c r="E15" s="128">
        <v>1</v>
      </c>
      <c r="F15" s="205" t="s">
        <v>1379</v>
      </c>
      <c r="G15" s="137">
        <f t="shared" ca="1" si="4"/>
        <v>520</v>
      </c>
      <c r="H15" s="137">
        <f t="shared" ca="1" si="4"/>
        <v>511</v>
      </c>
      <c r="I15" s="137">
        <f t="shared" ca="1" si="4"/>
        <v>506</v>
      </c>
      <c r="J15" s="137">
        <f t="shared" ca="1" si="4"/>
        <v>475</v>
      </c>
      <c r="K15" s="137">
        <f t="shared" ca="1" si="4"/>
        <v>455</v>
      </c>
      <c r="L15" s="137">
        <f t="shared" ca="1" si="4"/>
        <v>456</v>
      </c>
      <c r="M15" s="137">
        <f t="shared" ca="1" si="4"/>
        <v>452</v>
      </c>
      <c r="N15" s="137">
        <f t="shared" ca="1" si="4"/>
        <v>453</v>
      </c>
      <c r="O15" s="137">
        <f t="shared" ca="1" si="4"/>
        <v>454</v>
      </c>
      <c r="P15" s="137">
        <f t="shared" ca="1" si="4"/>
        <v>461</v>
      </c>
      <c r="Q15" s="137">
        <f t="shared" ca="1" si="5"/>
        <v>447</v>
      </c>
      <c r="R15" s="137">
        <f t="shared" ca="1" si="5"/>
        <v>430</v>
      </c>
      <c r="S15" s="137">
        <f t="shared" ca="1" si="5"/>
        <v>424</v>
      </c>
      <c r="T15" s="137">
        <f t="shared" ca="1" si="5"/>
        <v>422</v>
      </c>
      <c r="U15" s="137">
        <f t="shared" ca="1" si="5"/>
        <v>412</v>
      </c>
      <c r="V15" s="137">
        <f t="shared" ca="1" si="5"/>
        <v>391</v>
      </c>
      <c r="W15" s="137">
        <f t="shared" ca="1" si="5"/>
        <v>401</v>
      </c>
      <c r="X15" s="137">
        <f t="shared" ca="1" si="5"/>
        <v>396</v>
      </c>
      <c r="Y15" s="137">
        <f t="shared" ca="1" si="5"/>
        <v>393</v>
      </c>
      <c r="Z15" s="137">
        <f t="shared" ca="1" si="5"/>
        <v>411</v>
      </c>
      <c r="AA15" s="137">
        <f t="shared" ca="1" si="6"/>
        <v>408</v>
      </c>
      <c r="AB15" s="137">
        <f t="shared" ca="1" si="6"/>
        <v>420</v>
      </c>
      <c r="AC15" s="137">
        <f t="shared" ca="1" si="6"/>
        <v>417</v>
      </c>
      <c r="AD15" s="137">
        <f t="shared" ca="1" si="6"/>
        <v>407</v>
      </c>
      <c r="AE15" s="137">
        <f t="shared" ca="1" si="6"/>
        <v>412</v>
      </c>
      <c r="AF15" s="137">
        <f t="shared" ca="1" si="6"/>
        <v>413</v>
      </c>
      <c r="AG15" s="137">
        <f t="shared" ca="1" si="6"/>
        <v>407</v>
      </c>
      <c r="AH15" s="137">
        <f t="shared" ca="1" si="6"/>
        <v>393</v>
      </c>
      <c r="AI15" s="137">
        <f t="shared" ca="1" si="6"/>
        <v>398</v>
      </c>
      <c r="AJ15" s="137">
        <f t="shared" ca="1" si="6"/>
        <v>401</v>
      </c>
      <c r="AK15" s="137">
        <f t="shared" ca="1" si="6"/>
        <v>394</v>
      </c>
      <c r="AL15" s="137">
        <f t="shared" ca="1" si="6"/>
        <v>404</v>
      </c>
      <c r="AM15" s="137">
        <f t="shared" ca="1" si="7"/>
        <v>411</v>
      </c>
      <c r="AN15" s="137">
        <f t="shared" ca="1" si="7"/>
        <v>405</v>
      </c>
      <c r="AO15" s="137">
        <f t="shared" ca="1" si="7"/>
        <v>415</v>
      </c>
      <c r="AP15" s="137">
        <f t="shared" ca="1" si="7"/>
        <v>402</v>
      </c>
      <c r="AQ15" s="137">
        <f t="shared" ca="1" si="7"/>
        <v>388</v>
      </c>
      <c r="AR15" s="137">
        <f t="shared" ca="1" si="7"/>
        <v>390</v>
      </c>
      <c r="AS15" s="137">
        <f t="shared" ca="1" si="7"/>
        <v>391</v>
      </c>
      <c r="AT15" s="137">
        <f t="shared" ca="1" si="7"/>
        <v>408</v>
      </c>
      <c r="AU15" s="137">
        <f t="shared" ca="1" si="7"/>
        <v>391</v>
      </c>
      <c r="AV15" s="137">
        <f t="shared" ca="1" si="7"/>
        <v>360</v>
      </c>
      <c r="AW15" s="137">
        <f t="shared" ca="1" si="7"/>
        <v>343</v>
      </c>
      <c r="AX15" s="137">
        <f t="shared" ca="1" si="7"/>
        <v>311</v>
      </c>
      <c r="AY15" s="137">
        <f t="shared" ca="1" si="7"/>
        <v>287</v>
      </c>
      <c r="AZ15" s="137">
        <f t="shared" ca="1" si="8"/>
        <v>270</v>
      </c>
      <c r="BA15" s="137">
        <f t="shared" ca="1" si="8"/>
        <v>252</v>
      </c>
      <c r="BB15" s="137">
        <f t="shared" ca="1" si="8"/>
        <v>252</v>
      </c>
      <c r="BC15" s="138">
        <f t="shared" ca="1" si="8"/>
        <v>253</v>
      </c>
      <c r="BD15" s="138">
        <f t="shared" ca="1" si="9"/>
        <v>251</v>
      </c>
      <c r="BE15" s="138">
        <f t="shared" ca="1" si="9"/>
        <v>238</v>
      </c>
      <c r="BF15" s="138">
        <f t="shared" ca="1" si="9"/>
        <v>257</v>
      </c>
      <c r="BG15" s="138">
        <f t="shared" ca="1" si="9"/>
        <v>257</v>
      </c>
      <c r="BH15" s="138">
        <f t="shared" ca="1" si="9"/>
        <v>261</v>
      </c>
      <c r="BI15" s="138">
        <f t="shared" ca="1" si="9"/>
        <v>262</v>
      </c>
      <c r="BJ15" s="138">
        <f t="shared" ca="1" si="9"/>
        <v>251</v>
      </c>
      <c r="BK15" s="138">
        <f t="shared" ca="1" si="9"/>
        <v>261</v>
      </c>
      <c r="BL15" s="138">
        <f t="shared" ca="1" si="9"/>
        <v>272</v>
      </c>
      <c r="BM15" s="138">
        <f t="shared" ca="1" si="9"/>
        <v>275</v>
      </c>
      <c r="BN15" s="138">
        <f t="shared" ca="1" si="9"/>
        <v>295</v>
      </c>
      <c r="BO15" s="138">
        <f t="shared" ca="1" si="9"/>
        <v>303</v>
      </c>
      <c r="BP15" s="138">
        <f t="shared" ca="1" si="9"/>
        <v>313</v>
      </c>
      <c r="BQ15" s="138">
        <f t="shared" ca="1" si="9"/>
        <v>324</v>
      </c>
      <c r="BR15" s="138">
        <f t="shared" ca="1" si="9"/>
        <v>305</v>
      </c>
      <c r="BS15" s="138">
        <f t="shared" ca="1" si="9"/>
        <v>300</v>
      </c>
      <c r="BT15" s="138">
        <f t="shared" ca="1" si="11"/>
        <v>321</v>
      </c>
      <c r="BU15" s="138">
        <f t="shared" ca="1" si="10"/>
        <v>315</v>
      </c>
      <c r="BV15" s="138">
        <f t="shared" ca="1" si="3"/>
        <v>325</v>
      </c>
      <c r="BW15" s="138">
        <f t="shared" ca="1" si="3"/>
        <v>319</v>
      </c>
      <c r="BX15" s="138">
        <f t="shared" ca="1" si="3"/>
        <v>330</v>
      </c>
      <c r="BY15" s="138">
        <f t="shared" ca="1" si="3"/>
        <v>318</v>
      </c>
      <c r="BZ15" s="138">
        <f t="shared" ca="1" si="3"/>
        <v>299</v>
      </c>
      <c r="CA15" s="138">
        <f t="shared" ca="1" si="3"/>
        <v>303</v>
      </c>
      <c r="CB15" s="227"/>
      <c r="CC15" s="126" t="s">
        <v>2152</v>
      </c>
    </row>
    <row r="16" spans="1:81" x14ac:dyDescent="0.5">
      <c r="A16" s="130" t="s">
        <v>367</v>
      </c>
      <c r="B16" s="133" t="s">
        <v>301</v>
      </c>
      <c r="C16" s="133">
        <v>0</v>
      </c>
      <c r="D16" s="128">
        <v>1</v>
      </c>
      <c r="E16" s="128">
        <v>1</v>
      </c>
      <c r="F16" s="205" t="s">
        <v>97</v>
      </c>
      <c r="G16" s="137">
        <f t="shared" ca="1" si="4"/>
        <v>77</v>
      </c>
      <c r="H16" s="137">
        <f t="shared" ca="1" si="4"/>
        <v>80</v>
      </c>
      <c r="I16" s="137">
        <f t="shared" ca="1" si="4"/>
        <v>107</v>
      </c>
      <c r="J16" s="137">
        <f t="shared" ca="1" si="4"/>
        <v>102</v>
      </c>
      <c r="K16" s="137">
        <f t="shared" ca="1" si="4"/>
        <v>93</v>
      </c>
      <c r="L16" s="137">
        <f t="shared" ca="1" si="4"/>
        <v>90</v>
      </c>
      <c r="M16" s="137">
        <f t="shared" ca="1" si="4"/>
        <v>87</v>
      </c>
      <c r="N16" s="137">
        <f t="shared" ca="1" si="4"/>
        <v>80</v>
      </c>
      <c r="O16" s="137">
        <f t="shared" ca="1" si="4"/>
        <v>72</v>
      </c>
      <c r="P16" s="137">
        <f t="shared" ca="1" si="4"/>
        <v>71</v>
      </c>
      <c r="Q16" s="137">
        <f t="shared" ca="1" si="5"/>
        <v>73</v>
      </c>
      <c r="R16" s="137">
        <f t="shared" ca="1" si="5"/>
        <v>80</v>
      </c>
      <c r="S16" s="137">
        <f t="shared" ca="1" si="5"/>
        <v>96</v>
      </c>
      <c r="T16" s="137">
        <f t="shared" ca="1" si="5"/>
        <v>102</v>
      </c>
      <c r="U16" s="137">
        <f t="shared" ca="1" si="5"/>
        <v>95</v>
      </c>
      <c r="V16" s="137">
        <f t="shared" ca="1" si="5"/>
        <v>91</v>
      </c>
      <c r="W16" s="137">
        <f t="shared" ca="1" si="5"/>
        <v>83</v>
      </c>
      <c r="X16" s="137">
        <f t="shared" ca="1" si="5"/>
        <v>77</v>
      </c>
      <c r="Y16" s="137">
        <f t="shared" ca="1" si="5"/>
        <v>77</v>
      </c>
      <c r="Z16" s="137">
        <f t="shared" ca="1" si="5"/>
        <v>89</v>
      </c>
      <c r="AA16" s="137">
        <f t="shared" ca="1" si="6"/>
        <v>81</v>
      </c>
      <c r="AB16" s="137">
        <f t="shared" ca="1" si="6"/>
        <v>99</v>
      </c>
      <c r="AC16" s="137">
        <f t="shared" ca="1" si="6"/>
        <v>111</v>
      </c>
      <c r="AD16" s="137">
        <f t="shared" ca="1" si="6"/>
        <v>95</v>
      </c>
      <c r="AE16" s="137">
        <f t="shared" ca="1" si="6"/>
        <v>92</v>
      </c>
      <c r="AF16" s="137">
        <f t="shared" ca="1" si="6"/>
        <v>85</v>
      </c>
      <c r="AG16" s="137">
        <f t="shared" ca="1" si="6"/>
        <v>83</v>
      </c>
      <c r="AH16" s="137">
        <f t="shared" ca="1" si="6"/>
        <v>85</v>
      </c>
      <c r="AI16" s="137">
        <f t="shared" ca="1" si="6"/>
        <v>90</v>
      </c>
      <c r="AJ16" s="137">
        <f t="shared" ca="1" si="6"/>
        <v>93</v>
      </c>
      <c r="AK16" s="137">
        <f t="shared" ca="1" si="6"/>
        <v>99</v>
      </c>
      <c r="AL16" s="137">
        <f t="shared" ca="1" si="6"/>
        <v>82</v>
      </c>
      <c r="AM16" s="137">
        <f t="shared" ca="1" si="7"/>
        <v>86</v>
      </c>
      <c r="AN16" s="137">
        <f t="shared" ca="1" si="7"/>
        <v>88</v>
      </c>
      <c r="AO16" s="137">
        <f t="shared" ca="1" si="7"/>
        <v>92</v>
      </c>
      <c r="AP16" s="137">
        <f t="shared" ca="1" si="7"/>
        <v>92</v>
      </c>
      <c r="AQ16" s="137">
        <f t="shared" ca="1" si="7"/>
        <v>92</v>
      </c>
      <c r="AR16" s="137">
        <f t="shared" ca="1" si="7"/>
        <v>87</v>
      </c>
      <c r="AS16" s="137">
        <f t="shared" ca="1" si="7"/>
        <v>99</v>
      </c>
      <c r="AT16" s="137">
        <f t="shared" ca="1" si="7"/>
        <v>122</v>
      </c>
      <c r="AU16" s="137">
        <f t="shared" ca="1" si="7"/>
        <v>114</v>
      </c>
      <c r="AV16" s="137">
        <f t="shared" ca="1" si="7"/>
        <v>105</v>
      </c>
      <c r="AW16" s="137">
        <f t="shared" ca="1" si="7"/>
        <v>82</v>
      </c>
      <c r="AX16" s="137">
        <f t="shared" ca="1" si="7"/>
        <v>74</v>
      </c>
      <c r="AY16" s="137">
        <f t="shared" ca="1" si="7"/>
        <v>69</v>
      </c>
      <c r="AZ16" s="137">
        <f t="shared" ca="1" si="8"/>
        <v>62</v>
      </c>
      <c r="BA16" s="137">
        <f t="shared" ca="1" si="8"/>
        <v>67</v>
      </c>
      <c r="BB16" s="137">
        <f t="shared" ca="1" si="8"/>
        <v>67</v>
      </c>
      <c r="BC16" s="138">
        <f t="shared" ca="1" si="8"/>
        <v>72</v>
      </c>
      <c r="BD16" s="138">
        <f t="shared" ca="1" si="9"/>
        <v>64</v>
      </c>
      <c r="BE16" s="138">
        <f t="shared" ca="1" si="9"/>
        <v>65</v>
      </c>
      <c r="BF16" s="138">
        <f t="shared" ca="1" si="9"/>
        <v>72</v>
      </c>
      <c r="BG16" s="138">
        <f t="shared" ca="1" si="9"/>
        <v>64</v>
      </c>
      <c r="BH16" s="138">
        <f t="shared" ca="1" si="9"/>
        <v>69</v>
      </c>
      <c r="BI16" s="138">
        <f t="shared" ca="1" si="9"/>
        <v>70</v>
      </c>
      <c r="BJ16" s="138">
        <f t="shared" ca="1" si="9"/>
        <v>58</v>
      </c>
      <c r="BK16" s="138">
        <f t="shared" ca="1" si="9"/>
        <v>55</v>
      </c>
      <c r="BL16" s="138">
        <f t="shared" ca="1" si="9"/>
        <v>60</v>
      </c>
      <c r="BM16" s="138">
        <f t="shared" ca="1" si="9"/>
        <v>58</v>
      </c>
      <c r="BN16" s="138">
        <f t="shared" ca="1" si="9"/>
        <v>60</v>
      </c>
      <c r="BO16" s="138">
        <f t="shared" ca="1" si="9"/>
        <v>65</v>
      </c>
      <c r="BP16" s="138">
        <f t="shared" ca="1" si="9"/>
        <v>72</v>
      </c>
      <c r="BQ16" s="138">
        <f t="shared" ca="1" si="9"/>
        <v>74</v>
      </c>
      <c r="BR16" s="138">
        <f t="shared" ca="1" si="9"/>
        <v>60</v>
      </c>
      <c r="BS16" s="138">
        <f t="shared" ca="1" si="9"/>
        <v>53</v>
      </c>
      <c r="BT16" s="138">
        <f t="shared" ca="1" si="11"/>
        <v>53</v>
      </c>
      <c r="BU16" s="138">
        <f t="shared" ca="1" si="10"/>
        <v>59</v>
      </c>
      <c r="BV16" s="138">
        <f t="shared" ca="1" si="3"/>
        <v>63</v>
      </c>
      <c r="BW16" s="138">
        <f t="shared" ca="1" si="3"/>
        <v>59</v>
      </c>
      <c r="BX16" s="138">
        <f t="shared" ca="1" si="3"/>
        <v>65</v>
      </c>
      <c r="BY16" s="138">
        <f t="shared" ca="1" si="3"/>
        <v>74</v>
      </c>
      <c r="BZ16" s="138">
        <f t="shared" ca="1" si="3"/>
        <v>74</v>
      </c>
      <c r="CA16" s="138">
        <f t="shared" ca="1" si="3"/>
        <v>78</v>
      </c>
      <c r="CB16" s="227"/>
      <c r="CC16" s="126" t="s">
        <v>2153</v>
      </c>
    </row>
    <row r="17" spans="1:81" x14ac:dyDescent="0.5">
      <c r="A17" s="130" t="s">
        <v>367</v>
      </c>
      <c r="B17" s="133" t="s">
        <v>551</v>
      </c>
      <c r="C17" s="133">
        <v>0</v>
      </c>
      <c r="D17" s="128">
        <v>1</v>
      </c>
      <c r="E17" s="128">
        <v>1</v>
      </c>
      <c r="F17" s="205" t="s">
        <v>1379</v>
      </c>
      <c r="G17" s="137">
        <f t="shared" ca="1" si="4"/>
        <v>520</v>
      </c>
      <c r="H17" s="137">
        <f t="shared" ca="1" si="4"/>
        <v>511</v>
      </c>
      <c r="I17" s="137">
        <f t="shared" ca="1" si="4"/>
        <v>506</v>
      </c>
      <c r="J17" s="137">
        <f t="shared" ca="1" si="4"/>
        <v>475</v>
      </c>
      <c r="K17" s="137">
        <f t="shared" ca="1" si="4"/>
        <v>455</v>
      </c>
      <c r="L17" s="137">
        <f t="shared" ca="1" si="4"/>
        <v>456</v>
      </c>
      <c r="M17" s="137">
        <f t="shared" ca="1" si="4"/>
        <v>452</v>
      </c>
      <c r="N17" s="137">
        <f t="shared" ca="1" si="4"/>
        <v>453</v>
      </c>
      <c r="O17" s="137">
        <f t="shared" ca="1" si="4"/>
        <v>454</v>
      </c>
      <c r="P17" s="137">
        <f t="shared" ca="1" si="4"/>
        <v>461</v>
      </c>
      <c r="Q17" s="137">
        <f t="shared" ca="1" si="5"/>
        <v>447</v>
      </c>
      <c r="R17" s="137">
        <f t="shared" ca="1" si="5"/>
        <v>430</v>
      </c>
      <c r="S17" s="137">
        <f t="shared" ca="1" si="5"/>
        <v>424</v>
      </c>
      <c r="T17" s="137">
        <f t="shared" ca="1" si="5"/>
        <v>422</v>
      </c>
      <c r="U17" s="137">
        <f t="shared" ca="1" si="5"/>
        <v>412</v>
      </c>
      <c r="V17" s="137">
        <f t="shared" ca="1" si="5"/>
        <v>391</v>
      </c>
      <c r="W17" s="137">
        <f t="shared" ca="1" si="5"/>
        <v>401</v>
      </c>
      <c r="X17" s="137">
        <f t="shared" ca="1" si="5"/>
        <v>396</v>
      </c>
      <c r="Y17" s="137">
        <f t="shared" ca="1" si="5"/>
        <v>393</v>
      </c>
      <c r="Z17" s="137">
        <f t="shared" ca="1" si="5"/>
        <v>411</v>
      </c>
      <c r="AA17" s="137">
        <f t="shared" ca="1" si="6"/>
        <v>408</v>
      </c>
      <c r="AB17" s="137">
        <f t="shared" ca="1" si="6"/>
        <v>420</v>
      </c>
      <c r="AC17" s="137">
        <f t="shared" ca="1" si="6"/>
        <v>417</v>
      </c>
      <c r="AD17" s="137">
        <f t="shared" ca="1" si="6"/>
        <v>407</v>
      </c>
      <c r="AE17" s="137">
        <f t="shared" ca="1" si="6"/>
        <v>412</v>
      </c>
      <c r="AF17" s="137">
        <f t="shared" ca="1" si="6"/>
        <v>413</v>
      </c>
      <c r="AG17" s="137">
        <f t="shared" ca="1" si="6"/>
        <v>407</v>
      </c>
      <c r="AH17" s="137">
        <f t="shared" ca="1" si="6"/>
        <v>393</v>
      </c>
      <c r="AI17" s="137">
        <f t="shared" ca="1" si="6"/>
        <v>398</v>
      </c>
      <c r="AJ17" s="137">
        <f t="shared" ca="1" si="6"/>
        <v>401</v>
      </c>
      <c r="AK17" s="137">
        <f t="shared" ca="1" si="6"/>
        <v>394</v>
      </c>
      <c r="AL17" s="137">
        <f t="shared" ca="1" si="6"/>
        <v>404</v>
      </c>
      <c r="AM17" s="137">
        <f t="shared" ca="1" si="7"/>
        <v>411</v>
      </c>
      <c r="AN17" s="137">
        <f t="shared" ca="1" si="7"/>
        <v>405</v>
      </c>
      <c r="AO17" s="137">
        <f t="shared" ca="1" si="7"/>
        <v>415</v>
      </c>
      <c r="AP17" s="137">
        <f t="shared" ca="1" si="7"/>
        <v>402</v>
      </c>
      <c r="AQ17" s="137">
        <f t="shared" ca="1" si="7"/>
        <v>388</v>
      </c>
      <c r="AR17" s="137">
        <f t="shared" ca="1" si="7"/>
        <v>390</v>
      </c>
      <c r="AS17" s="137">
        <f t="shared" ca="1" si="7"/>
        <v>391</v>
      </c>
      <c r="AT17" s="137">
        <f t="shared" ca="1" si="7"/>
        <v>408</v>
      </c>
      <c r="AU17" s="137">
        <f t="shared" ca="1" si="7"/>
        <v>391</v>
      </c>
      <c r="AV17" s="137">
        <f t="shared" ca="1" si="7"/>
        <v>360</v>
      </c>
      <c r="AW17" s="137">
        <f t="shared" ca="1" si="7"/>
        <v>343</v>
      </c>
      <c r="AX17" s="137">
        <f t="shared" ca="1" si="7"/>
        <v>311</v>
      </c>
      <c r="AY17" s="137">
        <f t="shared" ca="1" si="7"/>
        <v>287</v>
      </c>
      <c r="AZ17" s="137">
        <f t="shared" ca="1" si="8"/>
        <v>270</v>
      </c>
      <c r="BA17" s="137">
        <f t="shared" ca="1" si="8"/>
        <v>252</v>
      </c>
      <c r="BB17" s="137">
        <f t="shared" ca="1" si="8"/>
        <v>252</v>
      </c>
      <c r="BC17" s="138">
        <f t="shared" ca="1" si="8"/>
        <v>253</v>
      </c>
      <c r="BD17" s="138">
        <f t="shared" ca="1" si="9"/>
        <v>251</v>
      </c>
      <c r="BE17" s="138">
        <f t="shared" ca="1" si="9"/>
        <v>238</v>
      </c>
      <c r="BF17" s="138">
        <f t="shared" ca="1" si="9"/>
        <v>257</v>
      </c>
      <c r="BG17" s="138">
        <f t="shared" ca="1" si="9"/>
        <v>257</v>
      </c>
      <c r="BH17" s="138">
        <f t="shared" ca="1" si="9"/>
        <v>261</v>
      </c>
      <c r="BI17" s="138">
        <f t="shared" ca="1" si="9"/>
        <v>262</v>
      </c>
      <c r="BJ17" s="138">
        <f t="shared" ca="1" si="9"/>
        <v>251</v>
      </c>
      <c r="BK17" s="138">
        <f t="shared" ca="1" si="9"/>
        <v>261</v>
      </c>
      <c r="BL17" s="138">
        <f t="shared" ca="1" si="9"/>
        <v>272</v>
      </c>
      <c r="BM17" s="138">
        <f t="shared" ca="1" si="9"/>
        <v>275</v>
      </c>
      <c r="BN17" s="138">
        <f t="shared" ca="1" si="9"/>
        <v>295</v>
      </c>
      <c r="BO17" s="138">
        <f t="shared" ca="1" si="9"/>
        <v>303</v>
      </c>
      <c r="BP17" s="138">
        <f t="shared" ca="1" si="9"/>
        <v>313</v>
      </c>
      <c r="BQ17" s="138">
        <f t="shared" ca="1" si="9"/>
        <v>324</v>
      </c>
      <c r="BR17" s="138">
        <f t="shared" ca="1" si="9"/>
        <v>305</v>
      </c>
      <c r="BS17" s="138">
        <f t="shared" ca="1" si="9"/>
        <v>300</v>
      </c>
      <c r="BT17" s="138">
        <f t="shared" ca="1" si="11"/>
        <v>321</v>
      </c>
      <c r="BU17" s="138">
        <f t="shared" ca="1" si="10"/>
        <v>315</v>
      </c>
      <c r="BV17" s="138">
        <f t="shared" ca="1" si="3"/>
        <v>325</v>
      </c>
      <c r="BW17" s="138">
        <f t="shared" ca="1" si="3"/>
        <v>319</v>
      </c>
      <c r="BX17" s="138">
        <f t="shared" ca="1" si="3"/>
        <v>330</v>
      </c>
      <c r="BY17" s="138">
        <f t="shared" ca="1" si="3"/>
        <v>318</v>
      </c>
      <c r="BZ17" s="138">
        <f t="shared" ca="1" si="3"/>
        <v>299</v>
      </c>
      <c r="CA17" s="138">
        <f t="shared" ca="1" si="3"/>
        <v>303</v>
      </c>
      <c r="CB17" s="227"/>
      <c r="CC17" s="126" t="s">
        <v>2154</v>
      </c>
    </row>
    <row r="18" spans="1:81" x14ac:dyDescent="0.5">
      <c r="A18" s="130" t="s">
        <v>368</v>
      </c>
      <c r="B18" s="133" t="s">
        <v>301</v>
      </c>
      <c r="C18" s="133">
        <v>0</v>
      </c>
      <c r="D18" s="128">
        <v>1</v>
      </c>
      <c r="E18" s="128">
        <v>1</v>
      </c>
      <c r="F18" s="205" t="s">
        <v>175</v>
      </c>
      <c r="G18" s="137">
        <f t="shared" ca="1" si="4"/>
        <v>39</v>
      </c>
      <c r="H18" s="137">
        <f t="shared" ca="1" si="4"/>
        <v>38</v>
      </c>
      <c r="I18" s="137">
        <f t="shared" ca="1" si="4"/>
        <v>42</v>
      </c>
      <c r="J18" s="137">
        <f t="shared" ca="1" si="4"/>
        <v>34</v>
      </c>
      <c r="K18" s="137">
        <f t="shared" ca="1" si="4"/>
        <v>29</v>
      </c>
      <c r="L18" s="137">
        <f t="shared" ca="1" si="4"/>
        <v>34</v>
      </c>
      <c r="M18" s="137">
        <f t="shared" ca="1" si="4"/>
        <v>39</v>
      </c>
      <c r="N18" s="137">
        <f t="shared" ca="1" si="4"/>
        <v>42</v>
      </c>
      <c r="O18" s="137">
        <f t="shared" ca="1" si="4"/>
        <v>42</v>
      </c>
      <c r="P18" s="137">
        <f t="shared" ca="1" si="4"/>
        <v>47</v>
      </c>
      <c r="Q18" s="137">
        <f t="shared" ca="1" si="5"/>
        <v>50</v>
      </c>
      <c r="R18" s="137">
        <f t="shared" ca="1" si="5"/>
        <v>46</v>
      </c>
      <c r="S18" s="137">
        <f t="shared" ca="1" si="5"/>
        <v>47</v>
      </c>
      <c r="T18" s="137">
        <f t="shared" ca="1" si="5"/>
        <v>53</v>
      </c>
      <c r="U18" s="137">
        <f t="shared" ca="1" si="5"/>
        <v>50</v>
      </c>
      <c r="V18" s="137">
        <f t="shared" ca="1" si="5"/>
        <v>54</v>
      </c>
      <c r="W18" s="137">
        <f t="shared" ca="1" si="5"/>
        <v>62</v>
      </c>
      <c r="X18" s="137">
        <f t="shared" ca="1" si="5"/>
        <v>65</v>
      </c>
      <c r="Y18" s="137">
        <f t="shared" ca="1" si="5"/>
        <v>68</v>
      </c>
      <c r="Z18" s="137">
        <f t="shared" ca="1" si="5"/>
        <v>64</v>
      </c>
      <c r="AA18" s="137">
        <f t="shared" ca="1" si="6"/>
        <v>71</v>
      </c>
      <c r="AB18" s="137">
        <f t="shared" ca="1" si="6"/>
        <v>71</v>
      </c>
      <c r="AC18" s="137">
        <f t="shared" ca="1" si="6"/>
        <v>67</v>
      </c>
      <c r="AD18" s="137">
        <f t="shared" ca="1" si="6"/>
        <v>62</v>
      </c>
      <c r="AE18" s="137">
        <f t="shared" ca="1" si="6"/>
        <v>61</v>
      </c>
      <c r="AF18" s="137">
        <f t="shared" ca="1" si="6"/>
        <v>56</v>
      </c>
      <c r="AG18" s="137">
        <f t="shared" ca="1" si="6"/>
        <v>62</v>
      </c>
      <c r="AH18" s="137">
        <f t="shared" ca="1" si="6"/>
        <v>58</v>
      </c>
      <c r="AI18" s="137">
        <f t="shared" ca="1" si="6"/>
        <v>54</v>
      </c>
      <c r="AJ18" s="137">
        <f t="shared" ca="1" si="6"/>
        <v>52</v>
      </c>
      <c r="AK18" s="137">
        <f t="shared" ca="1" si="6"/>
        <v>47</v>
      </c>
      <c r="AL18" s="137">
        <f t="shared" ca="1" si="6"/>
        <v>56</v>
      </c>
      <c r="AM18" s="137">
        <f t="shared" ca="1" si="7"/>
        <v>53</v>
      </c>
      <c r="AN18" s="137">
        <f t="shared" ca="1" si="7"/>
        <v>49</v>
      </c>
      <c r="AO18" s="137">
        <f t="shared" ca="1" si="7"/>
        <v>54</v>
      </c>
      <c r="AP18" s="137">
        <f t="shared" ca="1" si="7"/>
        <v>62</v>
      </c>
      <c r="AQ18" s="137">
        <f t="shared" ca="1" si="7"/>
        <v>68</v>
      </c>
      <c r="AR18" s="137">
        <f t="shared" ca="1" si="7"/>
        <v>59</v>
      </c>
      <c r="AS18" s="137">
        <f t="shared" ca="1" si="7"/>
        <v>47</v>
      </c>
      <c r="AT18" s="137">
        <f t="shared" ca="1" si="7"/>
        <v>46</v>
      </c>
      <c r="AU18" s="137">
        <f t="shared" ca="1" si="7"/>
        <v>42</v>
      </c>
      <c r="AV18" s="137">
        <f t="shared" ca="1" si="7"/>
        <v>37</v>
      </c>
      <c r="AW18" s="137">
        <f t="shared" ca="1" si="7"/>
        <v>39</v>
      </c>
      <c r="AX18" s="137">
        <f t="shared" ca="1" si="7"/>
        <v>34</v>
      </c>
      <c r="AY18" s="137">
        <f t="shared" ca="1" si="7"/>
        <v>33</v>
      </c>
      <c r="AZ18" s="137">
        <f t="shared" ca="1" si="8"/>
        <v>32</v>
      </c>
      <c r="BA18" s="137">
        <f t="shared" ca="1" si="8"/>
        <v>34</v>
      </c>
      <c r="BB18" s="137">
        <f t="shared" ca="1" si="8"/>
        <v>30</v>
      </c>
      <c r="BC18" s="138">
        <f t="shared" ca="1" si="8"/>
        <v>39</v>
      </c>
      <c r="BD18" s="138">
        <f t="shared" ca="1" si="9"/>
        <v>45</v>
      </c>
      <c r="BE18" s="138">
        <f t="shared" ca="1" si="9"/>
        <v>41</v>
      </c>
      <c r="BF18" s="138">
        <f t="shared" ca="1" si="9"/>
        <v>38</v>
      </c>
      <c r="BG18" s="138">
        <f t="shared" ca="1" si="9"/>
        <v>46</v>
      </c>
      <c r="BH18" s="138">
        <f t="shared" ca="1" si="9"/>
        <v>37</v>
      </c>
      <c r="BI18" s="138">
        <f t="shared" ca="1" si="9"/>
        <v>41</v>
      </c>
      <c r="BJ18" s="138">
        <f t="shared" ca="1" si="9"/>
        <v>40</v>
      </c>
      <c r="BK18" s="138">
        <f t="shared" ca="1" si="9"/>
        <v>45</v>
      </c>
      <c r="BL18" s="138">
        <f t="shared" ca="1" si="9"/>
        <v>43</v>
      </c>
      <c r="BM18" s="138">
        <f t="shared" ca="1" si="9"/>
        <v>39</v>
      </c>
      <c r="BN18" s="138">
        <f t="shared" ca="1" si="9"/>
        <v>50</v>
      </c>
      <c r="BO18" s="138">
        <f t="shared" ca="1" si="9"/>
        <v>50</v>
      </c>
      <c r="BP18" s="138">
        <f t="shared" ca="1" si="9"/>
        <v>48</v>
      </c>
      <c r="BQ18" s="138">
        <f t="shared" ca="1" si="9"/>
        <v>46</v>
      </c>
      <c r="BR18" s="138">
        <f t="shared" ca="1" si="9"/>
        <v>42</v>
      </c>
      <c r="BS18" s="138">
        <f t="shared" ca="1" si="9"/>
        <v>36</v>
      </c>
      <c r="BT18" s="138">
        <f t="shared" ca="1" si="11"/>
        <v>41</v>
      </c>
      <c r="BU18" s="138">
        <f t="shared" ca="1" si="10"/>
        <v>37</v>
      </c>
      <c r="BV18" s="138">
        <f t="shared" ca="1" si="3"/>
        <v>40</v>
      </c>
      <c r="BW18" s="138">
        <f t="shared" ca="1" si="3"/>
        <v>36</v>
      </c>
      <c r="BX18" s="138">
        <f t="shared" ca="1" si="3"/>
        <v>38</v>
      </c>
      <c r="BY18" s="138">
        <f t="shared" ca="1" si="3"/>
        <v>27</v>
      </c>
      <c r="BZ18" s="138">
        <f t="shared" ca="1" si="3"/>
        <v>34</v>
      </c>
      <c r="CA18" s="138">
        <f t="shared" ca="1" si="3"/>
        <v>32</v>
      </c>
      <c r="CB18" s="227"/>
      <c r="CC18" s="126" t="s">
        <v>2155</v>
      </c>
    </row>
    <row r="19" spans="1:81" x14ac:dyDescent="0.5">
      <c r="A19" s="130" t="s">
        <v>368</v>
      </c>
      <c r="B19" s="133" t="s">
        <v>551</v>
      </c>
      <c r="C19" s="133">
        <v>0</v>
      </c>
      <c r="D19" s="128">
        <v>1</v>
      </c>
      <c r="E19" s="128">
        <v>1</v>
      </c>
      <c r="F19" s="205" t="s">
        <v>1379</v>
      </c>
      <c r="G19" s="137">
        <f t="shared" ca="1" si="4"/>
        <v>520</v>
      </c>
      <c r="H19" s="137">
        <f t="shared" ca="1" si="4"/>
        <v>511</v>
      </c>
      <c r="I19" s="137">
        <f t="shared" ca="1" si="4"/>
        <v>506</v>
      </c>
      <c r="J19" s="137">
        <f t="shared" ca="1" si="4"/>
        <v>475</v>
      </c>
      <c r="K19" s="137">
        <f t="shared" ca="1" si="4"/>
        <v>455</v>
      </c>
      <c r="L19" s="137">
        <f t="shared" ca="1" si="4"/>
        <v>456</v>
      </c>
      <c r="M19" s="137">
        <f t="shared" ca="1" si="4"/>
        <v>452</v>
      </c>
      <c r="N19" s="137">
        <f t="shared" ca="1" si="4"/>
        <v>453</v>
      </c>
      <c r="O19" s="137">
        <f t="shared" ca="1" si="4"/>
        <v>454</v>
      </c>
      <c r="P19" s="137">
        <f t="shared" ca="1" si="4"/>
        <v>461</v>
      </c>
      <c r="Q19" s="137">
        <f t="shared" ca="1" si="5"/>
        <v>447</v>
      </c>
      <c r="R19" s="137">
        <f t="shared" ca="1" si="5"/>
        <v>430</v>
      </c>
      <c r="S19" s="137">
        <f t="shared" ca="1" si="5"/>
        <v>424</v>
      </c>
      <c r="T19" s="137">
        <f t="shared" ca="1" si="5"/>
        <v>422</v>
      </c>
      <c r="U19" s="137">
        <f t="shared" ca="1" si="5"/>
        <v>412</v>
      </c>
      <c r="V19" s="137">
        <f t="shared" ca="1" si="5"/>
        <v>391</v>
      </c>
      <c r="W19" s="137">
        <f t="shared" ca="1" si="5"/>
        <v>401</v>
      </c>
      <c r="X19" s="137">
        <f t="shared" ca="1" si="5"/>
        <v>396</v>
      </c>
      <c r="Y19" s="137">
        <f t="shared" ca="1" si="5"/>
        <v>393</v>
      </c>
      <c r="Z19" s="137">
        <f t="shared" ca="1" si="5"/>
        <v>411</v>
      </c>
      <c r="AA19" s="137">
        <f t="shared" ca="1" si="6"/>
        <v>408</v>
      </c>
      <c r="AB19" s="137">
        <f t="shared" ca="1" si="6"/>
        <v>420</v>
      </c>
      <c r="AC19" s="137">
        <f t="shared" ca="1" si="6"/>
        <v>417</v>
      </c>
      <c r="AD19" s="137">
        <f t="shared" ca="1" si="6"/>
        <v>407</v>
      </c>
      <c r="AE19" s="137">
        <f t="shared" ca="1" si="6"/>
        <v>412</v>
      </c>
      <c r="AF19" s="137">
        <f t="shared" ca="1" si="6"/>
        <v>413</v>
      </c>
      <c r="AG19" s="137">
        <f t="shared" ca="1" si="6"/>
        <v>407</v>
      </c>
      <c r="AH19" s="137">
        <f t="shared" ca="1" si="6"/>
        <v>393</v>
      </c>
      <c r="AI19" s="137">
        <f t="shared" ca="1" si="6"/>
        <v>398</v>
      </c>
      <c r="AJ19" s="137">
        <f t="shared" ca="1" si="6"/>
        <v>401</v>
      </c>
      <c r="AK19" s="137">
        <f t="shared" ca="1" si="6"/>
        <v>394</v>
      </c>
      <c r="AL19" s="137">
        <f t="shared" ca="1" si="6"/>
        <v>404</v>
      </c>
      <c r="AM19" s="137">
        <f t="shared" ca="1" si="7"/>
        <v>411</v>
      </c>
      <c r="AN19" s="137">
        <f t="shared" ca="1" si="7"/>
        <v>405</v>
      </c>
      <c r="AO19" s="137">
        <f t="shared" ca="1" si="7"/>
        <v>415</v>
      </c>
      <c r="AP19" s="137">
        <f t="shared" ca="1" si="7"/>
        <v>402</v>
      </c>
      <c r="AQ19" s="137">
        <f t="shared" ca="1" si="7"/>
        <v>388</v>
      </c>
      <c r="AR19" s="137">
        <f t="shared" ca="1" si="7"/>
        <v>390</v>
      </c>
      <c r="AS19" s="137">
        <f t="shared" ca="1" si="7"/>
        <v>391</v>
      </c>
      <c r="AT19" s="137">
        <f t="shared" ca="1" si="7"/>
        <v>408</v>
      </c>
      <c r="AU19" s="137">
        <f t="shared" ca="1" si="7"/>
        <v>391</v>
      </c>
      <c r="AV19" s="137">
        <f t="shared" ca="1" si="7"/>
        <v>360</v>
      </c>
      <c r="AW19" s="137">
        <f t="shared" ca="1" si="7"/>
        <v>343</v>
      </c>
      <c r="AX19" s="137">
        <f t="shared" ca="1" si="7"/>
        <v>311</v>
      </c>
      <c r="AY19" s="137">
        <f t="shared" ca="1" si="7"/>
        <v>287</v>
      </c>
      <c r="AZ19" s="137">
        <f t="shared" ca="1" si="8"/>
        <v>270</v>
      </c>
      <c r="BA19" s="137">
        <f t="shared" ca="1" si="8"/>
        <v>252</v>
      </c>
      <c r="BB19" s="137">
        <f t="shared" ca="1" si="8"/>
        <v>252</v>
      </c>
      <c r="BC19" s="138">
        <f t="shared" ca="1" si="8"/>
        <v>253</v>
      </c>
      <c r="BD19" s="138">
        <f t="shared" ca="1" si="9"/>
        <v>251</v>
      </c>
      <c r="BE19" s="138">
        <f t="shared" ca="1" si="9"/>
        <v>238</v>
      </c>
      <c r="BF19" s="138">
        <f t="shared" ca="1" si="9"/>
        <v>257</v>
      </c>
      <c r="BG19" s="138">
        <f t="shared" ca="1" si="9"/>
        <v>257</v>
      </c>
      <c r="BH19" s="138">
        <f t="shared" ca="1" si="9"/>
        <v>261</v>
      </c>
      <c r="BI19" s="138">
        <f t="shared" ca="1" si="9"/>
        <v>262</v>
      </c>
      <c r="BJ19" s="138">
        <f t="shared" ca="1" si="9"/>
        <v>251</v>
      </c>
      <c r="BK19" s="138">
        <f t="shared" ca="1" si="9"/>
        <v>261</v>
      </c>
      <c r="BL19" s="138">
        <f t="shared" ca="1" si="9"/>
        <v>272</v>
      </c>
      <c r="BM19" s="138">
        <f t="shared" ca="1" si="9"/>
        <v>275</v>
      </c>
      <c r="BN19" s="138">
        <f t="shared" ca="1" si="9"/>
        <v>295</v>
      </c>
      <c r="BO19" s="138">
        <f t="shared" ca="1" si="9"/>
        <v>303</v>
      </c>
      <c r="BP19" s="138">
        <f t="shared" ca="1" si="9"/>
        <v>313</v>
      </c>
      <c r="BQ19" s="138">
        <f t="shared" ca="1" si="9"/>
        <v>324</v>
      </c>
      <c r="BR19" s="138">
        <f t="shared" ca="1" si="9"/>
        <v>305</v>
      </c>
      <c r="BS19" s="138">
        <f t="shared" ca="1" si="9"/>
        <v>300</v>
      </c>
      <c r="BT19" s="138">
        <f t="shared" ca="1" si="11"/>
        <v>321</v>
      </c>
      <c r="BU19" s="138">
        <f t="shared" ca="1" si="10"/>
        <v>315</v>
      </c>
      <c r="BV19" s="138">
        <f t="shared" ca="1" si="3"/>
        <v>325</v>
      </c>
      <c r="BW19" s="138">
        <f t="shared" ca="1" si="3"/>
        <v>319</v>
      </c>
      <c r="BX19" s="138">
        <f t="shared" ca="1" si="3"/>
        <v>330</v>
      </c>
      <c r="BY19" s="138">
        <f t="shared" ca="1" si="3"/>
        <v>318</v>
      </c>
      <c r="BZ19" s="138">
        <f t="shared" ca="1" si="3"/>
        <v>299</v>
      </c>
      <c r="CA19" s="138">
        <f t="shared" ca="1" si="3"/>
        <v>303</v>
      </c>
      <c r="CB19" s="227"/>
      <c r="CC19" s="126" t="s">
        <v>2156</v>
      </c>
    </row>
    <row r="20" spans="1:81" x14ac:dyDescent="0.5">
      <c r="A20" s="130" t="s">
        <v>369</v>
      </c>
      <c r="B20" s="133" t="s">
        <v>301</v>
      </c>
      <c r="C20" s="133">
        <v>0</v>
      </c>
      <c r="D20" s="128">
        <v>1</v>
      </c>
      <c r="E20" s="128">
        <v>1</v>
      </c>
      <c r="F20" s="205" t="s">
        <v>524</v>
      </c>
      <c r="G20" s="137">
        <f t="shared" ca="1" si="4"/>
        <v>12</v>
      </c>
      <c r="H20" s="137">
        <f t="shared" ca="1" si="4"/>
        <v>13</v>
      </c>
      <c r="I20" s="137">
        <f t="shared" ca="1" si="4"/>
        <v>13</v>
      </c>
      <c r="J20" s="137">
        <f t="shared" ca="1" si="4"/>
        <v>15</v>
      </c>
      <c r="K20" s="137">
        <f t="shared" ca="1" si="4"/>
        <v>24</v>
      </c>
      <c r="L20" s="137">
        <f t="shared" ca="1" si="4"/>
        <v>27</v>
      </c>
      <c r="M20" s="137">
        <f t="shared" ca="1" si="4"/>
        <v>25</v>
      </c>
      <c r="N20" s="137">
        <f t="shared" ca="1" si="4"/>
        <v>26</v>
      </c>
      <c r="O20" s="137">
        <f t="shared" ca="1" si="4"/>
        <v>26</v>
      </c>
      <c r="P20" s="137">
        <f t="shared" ca="1" si="4"/>
        <v>24</v>
      </c>
      <c r="Q20" s="137">
        <f t="shared" ca="1" si="5"/>
        <v>23</v>
      </c>
      <c r="R20" s="137">
        <f t="shared" ca="1" si="5"/>
        <v>21</v>
      </c>
      <c r="S20" s="137">
        <f t="shared" ca="1" si="5"/>
        <v>24</v>
      </c>
      <c r="T20" s="137">
        <f t="shared" ca="1" si="5"/>
        <v>22</v>
      </c>
      <c r="U20" s="137">
        <f t="shared" ca="1" si="5"/>
        <v>26</v>
      </c>
      <c r="V20" s="137">
        <f t="shared" ca="1" si="5"/>
        <v>24</v>
      </c>
      <c r="W20" s="137">
        <f t="shared" ca="1" si="5"/>
        <v>24</v>
      </c>
      <c r="X20" s="137">
        <f t="shared" ca="1" si="5"/>
        <v>24</v>
      </c>
      <c r="Y20" s="137">
        <f t="shared" ca="1" si="5"/>
        <v>24</v>
      </c>
      <c r="Z20" s="137">
        <f t="shared" ca="1" si="5"/>
        <v>21</v>
      </c>
      <c r="AA20" s="137">
        <f t="shared" ca="1" si="6"/>
        <v>25</v>
      </c>
      <c r="AB20" s="137">
        <f t="shared" ca="1" si="6"/>
        <v>25</v>
      </c>
      <c r="AC20" s="137">
        <f t="shared" ca="1" si="6"/>
        <v>20</v>
      </c>
      <c r="AD20" s="137">
        <f t="shared" ca="1" si="6"/>
        <v>18</v>
      </c>
      <c r="AE20" s="137">
        <f t="shared" ca="1" si="6"/>
        <v>20</v>
      </c>
      <c r="AF20" s="137">
        <f t="shared" ca="1" si="6"/>
        <v>20</v>
      </c>
      <c r="AG20" s="137">
        <f t="shared" ca="1" si="6"/>
        <v>20</v>
      </c>
      <c r="AH20" s="137">
        <f t="shared" ca="1" si="6"/>
        <v>24</v>
      </c>
      <c r="AI20" s="137">
        <f t="shared" ca="1" si="6"/>
        <v>20</v>
      </c>
      <c r="AJ20" s="137">
        <f t="shared" ca="1" si="6"/>
        <v>17</v>
      </c>
      <c r="AK20" s="137">
        <f t="shared" ca="1" si="6"/>
        <v>12</v>
      </c>
      <c r="AL20" s="137">
        <f t="shared" ca="1" si="6"/>
        <v>6</v>
      </c>
      <c r="AM20" s="137">
        <f t="shared" ca="1" si="7"/>
        <v>6</v>
      </c>
      <c r="AN20" s="137">
        <f t="shared" ca="1" si="7"/>
        <v>6</v>
      </c>
      <c r="AO20" s="137">
        <f t="shared" ca="1" si="7"/>
        <v>6</v>
      </c>
      <c r="AP20" s="137">
        <f t="shared" ca="1" si="7"/>
        <v>3</v>
      </c>
      <c r="AQ20" s="137">
        <f t="shared" ca="1" si="7"/>
        <v>4</v>
      </c>
      <c r="AR20" s="137">
        <f t="shared" ca="1" si="7"/>
        <v>1</v>
      </c>
      <c r="AS20" s="137">
        <f t="shared" ca="1" si="7"/>
        <v>1</v>
      </c>
      <c r="AT20" s="137" t="str">
        <f t="shared" ca="1" si="7"/>
        <v>.</v>
      </c>
      <c r="AU20" s="137">
        <f t="shared" ca="1" si="7"/>
        <v>1</v>
      </c>
      <c r="AV20" s="137">
        <f t="shared" ca="1" si="7"/>
        <v>1</v>
      </c>
      <c r="AW20" s="137">
        <f t="shared" ca="1" si="7"/>
        <v>1</v>
      </c>
      <c r="AX20" s="137">
        <f t="shared" ca="1" si="7"/>
        <v>1</v>
      </c>
      <c r="AY20" s="137">
        <f t="shared" ca="1" si="7"/>
        <v>1</v>
      </c>
      <c r="AZ20" s="137">
        <f t="shared" ca="1" si="8"/>
        <v>1</v>
      </c>
      <c r="BA20" s="137">
        <f t="shared" ca="1" si="8"/>
        <v>1</v>
      </c>
      <c r="BB20" s="137" t="str">
        <f t="shared" ca="1" si="8"/>
        <v>.</v>
      </c>
      <c r="BC20" s="138" t="str">
        <f t="shared" ca="1" si="8"/>
        <v>.</v>
      </c>
      <c r="BD20" s="138" t="str">
        <f t="shared" ca="1" si="9"/>
        <v>.</v>
      </c>
      <c r="BE20" s="138">
        <f t="shared" ca="1" si="9"/>
        <v>1</v>
      </c>
      <c r="BF20" s="138">
        <f t="shared" ca="1" si="9"/>
        <v>1</v>
      </c>
      <c r="BG20" s="138" t="str">
        <f t="shared" ca="1" si="9"/>
        <v>.</v>
      </c>
      <c r="BH20" s="138" t="str">
        <f t="shared" ca="1" si="9"/>
        <v>.</v>
      </c>
      <c r="BI20" s="138">
        <f t="shared" ca="1" si="9"/>
        <v>1</v>
      </c>
      <c r="BJ20" s="138">
        <f t="shared" ca="1" si="9"/>
        <v>1</v>
      </c>
      <c r="BK20" s="138">
        <f t="shared" ca="1" si="9"/>
        <v>1</v>
      </c>
      <c r="BL20" s="138">
        <f t="shared" ca="1" si="9"/>
        <v>3</v>
      </c>
      <c r="BM20" s="138">
        <f t="shared" ca="1" si="9"/>
        <v>3</v>
      </c>
      <c r="BN20" s="138">
        <f t="shared" ca="1" si="9"/>
        <v>3</v>
      </c>
      <c r="BO20" s="138">
        <f t="shared" ca="1" si="9"/>
        <v>2</v>
      </c>
      <c r="BP20" s="138" t="str">
        <f t="shared" ca="1" si="9"/>
        <v>.</v>
      </c>
      <c r="BQ20" s="138" t="str">
        <f t="shared" ca="1" si="9"/>
        <v>.</v>
      </c>
      <c r="BR20" s="138" t="str">
        <f t="shared" ca="1" si="9"/>
        <v>.</v>
      </c>
      <c r="BS20" s="138" t="str">
        <f t="shared" ca="1" si="9"/>
        <v>.</v>
      </c>
      <c r="BT20" s="138" t="str">
        <f t="shared" ca="1" si="11"/>
        <v>.</v>
      </c>
      <c r="BU20" s="138" t="str">
        <f t="shared" ca="1" si="10"/>
        <v>.</v>
      </c>
      <c r="BV20" s="138" t="str">
        <f t="shared" ca="1" si="3"/>
        <v>.</v>
      </c>
      <c r="BW20" s="138" t="str">
        <f t="shared" ca="1" si="3"/>
        <v>.</v>
      </c>
      <c r="BX20" s="138" t="str">
        <f t="shared" ca="1" si="3"/>
        <v>.</v>
      </c>
      <c r="BY20" s="138" t="str">
        <f t="shared" ca="1" si="3"/>
        <v>.</v>
      </c>
      <c r="BZ20" s="138" t="str">
        <f t="shared" ca="1" si="3"/>
        <v>.</v>
      </c>
      <c r="CA20" s="138" t="str">
        <f t="shared" ca="1" si="3"/>
        <v>.</v>
      </c>
      <c r="CB20" s="227"/>
      <c r="CC20" s="126" t="s">
        <v>2157</v>
      </c>
    </row>
    <row r="21" spans="1:81" x14ac:dyDescent="0.5">
      <c r="A21" s="130" t="s">
        <v>369</v>
      </c>
      <c r="B21" s="133" t="s">
        <v>551</v>
      </c>
      <c r="C21" s="133">
        <v>0</v>
      </c>
      <c r="D21" s="128">
        <v>1</v>
      </c>
      <c r="E21" s="128">
        <v>1</v>
      </c>
      <c r="F21" s="205" t="s">
        <v>1379</v>
      </c>
      <c r="G21" s="137">
        <f t="shared" ca="1" si="4"/>
        <v>520</v>
      </c>
      <c r="H21" s="137">
        <f t="shared" ca="1" si="4"/>
        <v>511</v>
      </c>
      <c r="I21" s="137">
        <f t="shared" ca="1" si="4"/>
        <v>506</v>
      </c>
      <c r="J21" s="137">
        <f t="shared" ca="1" si="4"/>
        <v>475</v>
      </c>
      <c r="K21" s="137">
        <f t="shared" ca="1" si="4"/>
        <v>455</v>
      </c>
      <c r="L21" s="137">
        <f t="shared" ca="1" si="4"/>
        <v>456</v>
      </c>
      <c r="M21" s="137">
        <f t="shared" ca="1" si="4"/>
        <v>452</v>
      </c>
      <c r="N21" s="137">
        <f t="shared" ca="1" si="4"/>
        <v>453</v>
      </c>
      <c r="O21" s="137">
        <f t="shared" ca="1" si="4"/>
        <v>454</v>
      </c>
      <c r="P21" s="137">
        <f t="shared" ca="1" si="4"/>
        <v>461</v>
      </c>
      <c r="Q21" s="137">
        <f t="shared" ca="1" si="5"/>
        <v>447</v>
      </c>
      <c r="R21" s="137">
        <f t="shared" ca="1" si="5"/>
        <v>430</v>
      </c>
      <c r="S21" s="137">
        <f t="shared" ca="1" si="5"/>
        <v>424</v>
      </c>
      <c r="T21" s="137">
        <f t="shared" ca="1" si="5"/>
        <v>422</v>
      </c>
      <c r="U21" s="137">
        <f t="shared" ca="1" si="5"/>
        <v>412</v>
      </c>
      <c r="V21" s="137">
        <f t="shared" ca="1" si="5"/>
        <v>391</v>
      </c>
      <c r="W21" s="137">
        <f t="shared" ca="1" si="5"/>
        <v>401</v>
      </c>
      <c r="X21" s="137">
        <f t="shared" ca="1" si="5"/>
        <v>396</v>
      </c>
      <c r="Y21" s="137">
        <f t="shared" ca="1" si="5"/>
        <v>393</v>
      </c>
      <c r="Z21" s="137">
        <f t="shared" ca="1" si="5"/>
        <v>411</v>
      </c>
      <c r="AA21" s="137">
        <f t="shared" ca="1" si="6"/>
        <v>408</v>
      </c>
      <c r="AB21" s="137">
        <f t="shared" ca="1" si="6"/>
        <v>420</v>
      </c>
      <c r="AC21" s="137">
        <f t="shared" ca="1" si="6"/>
        <v>417</v>
      </c>
      <c r="AD21" s="137">
        <f t="shared" ca="1" si="6"/>
        <v>407</v>
      </c>
      <c r="AE21" s="137">
        <f t="shared" ca="1" si="6"/>
        <v>412</v>
      </c>
      <c r="AF21" s="137">
        <f t="shared" ca="1" si="6"/>
        <v>413</v>
      </c>
      <c r="AG21" s="137">
        <f t="shared" ca="1" si="6"/>
        <v>407</v>
      </c>
      <c r="AH21" s="137">
        <f t="shared" ca="1" si="6"/>
        <v>393</v>
      </c>
      <c r="AI21" s="137">
        <f t="shared" ca="1" si="6"/>
        <v>398</v>
      </c>
      <c r="AJ21" s="137">
        <f t="shared" ca="1" si="6"/>
        <v>401</v>
      </c>
      <c r="AK21" s="137">
        <f t="shared" ca="1" si="6"/>
        <v>394</v>
      </c>
      <c r="AL21" s="137">
        <f t="shared" ca="1" si="6"/>
        <v>404</v>
      </c>
      <c r="AM21" s="137">
        <f t="shared" ca="1" si="7"/>
        <v>411</v>
      </c>
      <c r="AN21" s="137">
        <f t="shared" ca="1" si="7"/>
        <v>405</v>
      </c>
      <c r="AO21" s="137">
        <f t="shared" ca="1" si="7"/>
        <v>415</v>
      </c>
      <c r="AP21" s="137">
        <f t="shared" ca="1" si="7"/>
        <v>402</v>
      </c>
      <c r="AQ21" s="137">
        <f t="shared" ca="1" si="7"/>
        <v>388</v>
      </c>
      <c r="AR21" s="137">
        <f t="shared" ca="1" si="7"/>
        <v>390</v>
      </c>
      <c r="AS21" s="137">
        <f t="shared" ca="1" si="7"/>
        <v>391</v>
      </c>
      <c r="AT21" s="137">
        <f t="shared" ca="1" si="7"/>
        <v>408</v>
      </c>
      <c r="AU21" s="137">
        <f t="shared" ca="1" si="7"/>
        <v>391</v>
      </c>
      <c r="AV21" s="137">
        <f t="shared" ca="1" si="7"/>
        <v>360</v>
      </c>
      <c r="AW21" s="137">
        <f t="shared" ca="1" si="7"/>
        <v>343</v>
      </c>
      <c r="AX21" s="137">
        <f t="shared" ca="1" si="7"/>
        <v>311</v>
      </c>
      <c r="AY21" s="137">
        <f t="shared" ca="1" si="7"/>
        <v>287</v>
      </c>
      <c r="AZ21" s="137">
        <f t="shared" ca="1" si="8"/>
        <v>270</v>
      </c>
      <c r="BA21" s="137">
        <f t="shared" ca="1" si="8"/>
        <v>252</v>
      </c>
      <c r="BB21" s="137">
        <f t="shared" ca="1" si="8"/>
        <v>252</v>
      </c>
      <c r="BC21" s="138">
        <f t="shared" ca="1" si="8"/>
        <v>253</v>
      </c>
      <c r="BD21" s="138">
        <f t="shared" ca="1" si="9"/>
        <v>251</v>
      </c>
      <c r="BE21" s="138">
        <f t="shared" ca="1" si="9"/>
        <v>238</v>
      </c>
      <c r="BF21" s="138">
        <f t="shared" ca="1" si="9"/>
        <v>257</v>
      </c>
      <c r="BG21" s="138">
        <f t="shared" ca="1" si="9"/>
        <v>257</v>
      </c>
      <c r="BH21" s="138">
        <f t="shared" ca="1" si="9"/>
        <v>261</v>
      </c>
      <c r="BI21" s="138">
        <f t="shared" ca="1" si="9"/>
        <v>262</v>
      </c>
      <c r="BJ21" s="138">
        <f t="shared" ca="1" si="9"/>
        <v>251</v>
      </c>
      <c r="BK21" s="138">
        <f t="shared" ca="1" si="9"/>
        <v>261</v>
      </c>
      <c r="BL21" s="138">
        <f t="shared" ca="1" si="9"/>
        <v>272</v>
      </c>
      <c r="BM21" s="138">
        <f t="shared" ca="1" si="9"/>
        <v>275</v>
      </c>
      <c r="BN21" s="138">
        <f t="shared" ca="1" si="9"/>
        <v>295</v>
      </c>
      <c r="BO21" s="138">
        <f t="shared" ca="1" si="9"/>
        <v>303</v>
      </c>
      <c r="BP21" s="138">
        <f t="shared" ca="1" si="9"/>
        <v>313</v>
      </c>
      <c r="BQ21" s="138">
        <f t="shared" ca="1" si="9"/>
        <v>324</v>
      </c>
      <c r="BR21" s="138">
        <f t="shared" ca="1" si="9"/>
        <v>305</v>
      </c>
      <c r="BS21" s="138">
        <f t="shared" ca="1" si="9"/>
        <v>300</v>
      </c>
      <c r="BT21" s="138">
        <f t="shared" ca="1" si="11"/>
        <v>321</v>
      </c>
      <c r="BU21" s="138">
        <f t="shared" ca="1" si="10"/>
        <v>315</v>
      </c>
      <c r="BV21" s="138">
        <f t="shared" ca="1" si="3"/>
        <v>325</v>
      </c>
      <c r="BW21" s="138">
        <f t="shared" ca="1" si="3"/>
        <v>319</v>
      </c>
      <c r="BX21" s="138">
        <f t="shared" ca="1" si="3"/>
        <v>330</v>
      </c>
      <c r="BY21" s="138">
        <f t="shared" ca="1" si="3"/>
        <v>318</v>
      </c>
      <c r="BZ21" s="138">
        <f t="shared" ca="1" si="3"/>
        <v>299</v>
      </c>
      <c r="CA21" s="138">
        <f t="shared" ca="1" si="3"/>
        <v>303</v>
      </c>
      <c r="CB21" s="227"/>
      <c r="CC21" s="126" t="s">
        <v>2158</v>
      </c>
    </row>
    <row r="22" spans="1:81" x14ac:dyDescent="0.5">
      <c r="A22" s="130" t="s">
        <v>370</v>
      </c>
      <c r="B22" s="133" t="s">
        <v>301</v>
      </c>
      <c r="C22" s="133">
        <v>0</v>
      </c>
      <c r="D22" s="128">
        <v>1</v>
      </c>
      <c r="E22" s="128">
        <v>1</v>
      </c>
      <c r="F22" s="205" t="s">
        <v>525</v>
      </c>
      <c r="G22" s="137">
        <f t="shared" ca="1" si="4"/>
        <v>15</v>
      </c>
      <c r="H22" s="137">
        <f t="shared" ca="1" si="4"/>
        <v>11</v>
      </c>
      <c r="I22" s="137">
        <f t="shared" ca="1" si="4"/>
        <v>12</v>
      </c>
      <c r="J22" s="137">
        <f t="shared" ca="1" si="4"/>
        <v>7</v>
      </c>
      <c r="K22" s="137">
        <f t="shared" ca="1" si="4"/>
        <v>6</v>
      </c>
      <c r="L22" s="137">
        <f t="shared" ca="1" si="4"/>
        <v>5</v>
      </c>
      <c r="M22" s="137">
        <f t="shared" ca="1" si="4"/>
        <v>12</v>
      </c>
      <c r="N22" s="137">
        <f t="shared" ca="1" si="4"/>
        <v>20</v>
      </c>
      <c r="O22" s="137">
        <f t="shared" ca="1" si="4"/>
        <v>12</v>
      </c>
      <c r="P22" s="137">
        <f t="shared" ca="1" si="4"/>
        <v>11</v>
      </c>
      <c r="Q22" s="137">
        <f t="shared" ca="1" si="5"/>
        <v>8</v>
      </c>
      <c r="R22" s="137">
        <f t="shared" ca="1" si="5"/>
        <v>16</v>
      </c>
      <c r="S22" s="137">
        <f t="shared" ca="1" si="5"/>
        <v>12</v>
      </c>
      <c r="T22" s="137">
        <f t="shared" ca="1" si="5"/>
        <v>13</v>
      </c>
      <c r="U22" s="137">
        <f t="shared" ca="1" si="5"/>
        <v>12</v>
      </c>
      <c r="V22" s="137">
        <f t="shared" ca="1" si="5"/>
        <v>10</v>
      </c>
      <c r="W22" s="137">
        <f t="shared" ca="1" si="5"/>
        <v>8</v>
      </c>
      <c r="X22" s="137">
        <f t="shared" ca="1" si="5"/>
        <v>7</v>
      </c>
      <c r="Y22" s="137">
        <f t="shared" ca="1" si="5"/>
        <v>5</v>
      </c>
      <c r="Z22" s="137">
        <f t="shared" ca="1" si="5"/>
        <v>12</v>
      </c>
      <c r="AA22" s="137">
        <f t="shared" ca="1" si="6"/>
        <v>13</v>
      </c>
      <c r="AB22" s="137">
        <f t="shared" ca="1" si="6"/>
        <v>5</v>
      </c>
      <c r="AC22" s="137">
        <f t="shared" ca="1" si="6"/>
        <v>7</v>
      </c>
      <c r="AD22" s="137">
        <f t="shared" ca="1" si="6"/>
        <v>9</v>
      </c>
      <c r="AE22" s="137">
        <f t="shared" ca="1" si="6"/>
        <v>8</v>
      </c>
      <c r="AF22" s="137">
        <f t="shared" ca="1" si="6"/>
        <v>14</v>
      </c>
      <c r="AG22" s="137">
        <f t="shared" ca="1" si="6"/>
        <v>10</v>
      </c>
      <c r="AH22" s="137">
        <f t="shared" ca="1" si="6"/>
        <v>3</v>
      </c>
      <c r="AI22" s="137">
        <f t="shared" ca="1" si="6"/>
        <v>5</v>
      </c>
      <c r="AJ22" s="137">
        <f t="shared" ca="1" si="6"/>
        <v>7</v>
      </c>
      <c r="AK22" s="137">
        <f t="shared" ca="1" si="6"/>
        <v>3</v>
      </c>
      <c r="AL22" s="137">
        <f t="shared" ca="1" si="6"/>
        <v>6</v>
      </c>
      <c r="AM22" s="137">
        <f t="shared" ca="1" si="7"/>
        <v>6</v>
      </c>
      <c r="AN22" s="137">
        <f t="shared" ca="1" si="7"/>
        <v>6</v>
      </c>
      <c r="AO22" s="137">
        <f t="shared" ca="1" si="7"/>
        <v>8</v>
      </c>
      <c r="AP22" s="137">
        <f t="shared" ca="1" si="7"/>
        <v>18</v>
      </c>
      <c r="AQ22" s="137">
        <f t="shared" ca="1" si="7"/>
        <v>11</v>
      </c>
      <c r="AR22" s="137">
        <f t="shared" ca="1" si="7"/>
        <v>9</v>
      </c>
      <c r="AS22" s="137">
        <f t="shared" ca="1" si="7"/>
        <v>17</v>
      </c>
      <c r="AT22" s="137">
        <f t="shared" ca="1" si="7"/>
        <v>12</v>
      </c>
      <c r="AU22" s="137">
        <f t="shared" ca="1" si="7"/>
        <v>5</v>
      </c>
      <c r="AV22" s="137">
        <f t="shared" ca="1" si="7"/>
        <v>3</v>
      </c>
      <c r="AW22" s="137">
        <f t="shared" ca="1" si="7"/>
        <v>4</v>
      </c>
      <c r="AX22" s="137">
        <f t="shared" ca="1" si="7"/>
        <v>8</v>
      </c>
      <c r="AY22" s="137">
        <f t="shared" ca="1" si="7"/>
        <v>4</v>
      </c>
      <c r="AZ22" s="137">
        <f t="shared" ca="1" si="8"/>
        <v>9</v>
      </c>
      <c r="BA22" s="137">
        <f t="shared" ca="1" si="8"/>
        <v>11</v>
      </c>
      <c r="BB22" s="137">
        <f t="shared" ca="1" si="8"/>
        <v>3</v>
      </c>
      <c r="BC22" s="138">
        <f t="shared" ca="1" si="8"/>
        <v>3</v>
      </c>
      <c r="BD22" s="138">
        <f t="shared" ca="1" si="9"/>
        <v>2</v>
      </c>
      <c r="BE22" s="138">
        <f t="shared" ca="1" si="9"/>
        <v>3</v>
      </c>
      <c r="BF22" s="138">
        <f t="shared" ca="1" si="9"/>
        <v>7</v>
      </c>
      <c r="BG22" s="138">
        <f t="shared" ca="1" si="9"/>
        <v>5</v>
      </c>
      <c r="BH22" s="138">
        <f t="shared" ca="1" si="9"/>
        <v>7</v>
      </c>
      <c r="BI22" s="138">
        <f t="shared" ca="1" si="9"/>
        <v>6</v>
      </c>
      <c r="BJ22" s="138">
        <f t="shared" ca="1" si="9"/>
        <v>4</v>
      </c>
      <c r="BK22" s="138" t="str">
        <f t="shared" ca="1" si="9"/>
        <v>.</v>
      </c>
      <c r="BL22" s="138" t="str">
        <f t="shared" ca="1" si="9"/>
        <v>.</v>
      </c>
      <c r="BM22" s="138">
        <f t="shared" ca="1" si="9"/>
        <v>1</v>
      </c>
      <c r="BN22" s="138">
        <f t="shared" ca="1" si="9"/>
        <v>3</v>
      </c>
      <c r="BO22" s="138">
        <f t="shared" ca="1" si="9"/>
        <v>2</v>
      </c>
      <c r="BP22" s="138">
        <f t="shared" ca="1" si="9"/>
        <v>1</v>
      </c>
      <c r="BQ22" s="138">
        <f t="shared" ca="1" si="9"/>
        <v>1</v>
      </c>
      <c r="BR22" s="138">
        <f t="shared" ca="1" si="9"/>
        <v>1</v>
      </c>
      <c r="BS22" s="138">
        <f t="shared" ca="1" si="9"/>
        <v>1</v>
      </c>
      <c r="BT22" s="138" t="str">
        <f t="shared" ca="1" si="11"/>
        <v>.</v>
      </c>
      <c r="BU22" s="138">
        <f t="shared" ca="1" si="10"/>
        <v>2</v>
      </c>
      <c r="BV22" s="138">
        <f t="shared" ca="1" si="3"/>
        <v>3</v>
      </c>
      <c r="BW22" s="138">
        <f t="shared" ca="1" si="3"/>
        <v>2</v>
      </c>
      <c r="BX22" s="138">
        <f t="shared" ca="1" si="3"/>
        <v>5</v>
      </c>
      <c r="BY22" s="138">
        <f t="shared" ca="1" si="3"/>
        <v>2</v>
      </c>
      <c r="BZ22" s="138" t="str">
        <f t="shared" ca="1" si="3"/>
        <v>.</v>
      </c>
      <c r="CA22" s="138" t="str">
        <f t="shared" ca="1" si="3"/>
        <v>.</v>
      </c>
      <c r="CB22" s="227"/>
      <c r="CC22" s="126" t="s">
        <v>2159</v>
      </c>
    </row>
    <row r="23" spans="1:81" x14ac:dyDescent="0.5">
      <c r="A23" s="130" t="s">
        <v>370</v>
      </c>
      <c r="B23" s="133" t="s">
        <v>551</v>
      </c>
      <c r="C23" s="133">
        <v>0</v>
      </c>
      <c r="D23" s="128">
        <v>1</v>
      </c>
      <c r="E23" s="128">
        <v>1</v>
      </c>
      <c r="F23" s="205" t="s">
        <v>1379</v>
      </c>
      <c r="G23" s="137">
        <f t="shared" ref="G23:P32" ca="1" si="12">VLOOKUP($G$3,INDIRECT($A23 &amp; $B23&amp;"D"),COLUMN()-5,FALSE)</f>
        <v>520</v>
      </c>
      <c r="H23" s="137">
        <f t="shared" ca="1" si="12"/>
        <v>511</v>
      </c>
      <c r="I23" s="137">
        <f t="shared" ca="1" si="12"/>
        <v>506</v>
      </c>
      <c r="J23" s="137">
        <f t="shared" ca="1" si="12"/>
        <v>475</v>
      </c>
      <c r="K23" s="137">
        <f t="shared" ca="1" si="12"/>
        <v>455</v>
      </c>
      <c r="L23" s="137">
        <f t="shared" ca="1" si="12"/>
        <v>456</v>
      </c>
      <c r="M23" s="137">
        <f t="shared" ca="1" si="12"/>
        <v>452</v>
      </c>
      <c r="N23" s="137">
        <f t="shared" ca="1" si="12"/>
        <v>453</v>
      </c>
      <c r="O23" s="137">
        <f t="shared" ca="1" si="12"/>
        <v>454</v>
      </c>
      <c r="P23" s="137">
        <f t="shared" ca="1" si="12"/>
        <v>461</v>
      </c>
      <c r="Q23" s="137">
        <f t="shared" ref="Q23:Z32" ca="1" si="13">VLOOKUP($G$3,INDIRECT($A23 &amp; $B23&amp;"D"),COLUMN()-5,FALSE)</f>
        <v>447</v>
      </c>
      <c r="R23" s="137">
        <f t="shared" ca="1" si="13"/>
        <v>430</v>
      </c>
      <c r="S23" s="137">
        <f t="shared" ca="1" si="13"/>
        <v>424</v>
      </c>
      <c r="T23" s="137">
        <f t="shared" ca="1" si="13"/>
        <v>422</v>
      </c>
      <c r="U23" s="137">
        <f t="shared" ca="1" si="13"/>
        <v>412</v>
      </c>
      <c r="V23" s="137">
        <f t="shared" ca="1" si="13"/>
        <v>391</v>
      </c>
      <c r="W23" s="137">
        <f t="shared" ca="1" si="13"/>
        <v>401</v>
      </c>
      <c r="X23" s="137">
        <f t="shared" ca="1" si="13"/>
        <v>396</v>
      </c>
      <c r="Y23" s="137">
        <f t="shared" ca="1" si="13"/>
        <v>393</v>
      </c>
      <c r="Z23" s="137">
        <f t="shared" ca="1" si="13"/>
        <v>411</v>
      </c>
      <c r="AA23" s="137">
        <f t="shared" ref="AA23:AK32" ca="1" si="14">VLOOKUP($G$3,INDIRECT($A23 &amp; $B23&amp;"D"),COLUMN()-5,FALSE)</f>
        <v>408</v>
      </c>
      <c r="AB23" s="137">
        <f t="shared" ca="1" si="14"/>
        <v>420</v>
      </c>
      <c r="AC23" s="137">
        <f t="shared" ca="1" si="14"/>
        <v>417</v>
      </c>
      <c r="AD23" s="137">
        <f t="shared" ca="1" si="14"/>
        <v>407</v>
      </c>
      <c r="AE23" s="137">
        <f t="shared" ca="1" si="14"/>
        <v>412</v>
      </c>
      <c r="AF23" s="137">
        <f t="shared" ca="1" si="14"/>
        <v>413</v>
      </c>
      <c r="AG23" s="137">
        <f t="shared" ca="1" si="14"/>
        <v>407</v>
      </c>
      <c r="AH23" s="137">
        <f t="shared" ca="1" si="14"/>
        <v>393</v>
      </c>
      <c r="AI23" s="137">
        <f t="shared" ca="1" si="14"/>
        <v>398</v>
      </c>
      <c r="AJ23" s="137">
        <f t="shared" ca="1" si="14"/>
        <v>401</v>
      </c>
      <c r="AK23" s="137">
        <f t="shared" ca="1" si="14"/>
        <v>394</v>
      </c>
      <c r="AL23" s="137">
        <f t="shared" ref="AL23:AT55" ca="1" si="15">VLOOKUP($G$3,INDIRECT($A23 &amp; $B23&amp;"D"),COLUMN()-5,FALSE)</f>
        <v>404</v>
      </c>
      <c r="AM23" s="137">
        <f t="shared" ca="1" si="7"/>
        <v>411</v>
      </c>
      <c r="AN23" s="137">
        <f t="shared" ca="1" si="7"/>
        <v>405</v>
      </c>
      <c r="AO23" s="137">
        <f t="shared" ca="1" si="7"/>
        <v>415</v>
      </c>
      <c r="AP23" s="137">
        <f t="shared" ca="1" si="7"/>
        <v>402</v>
      </c>
      <c r="AQ23" s="137">
        <f t="shared" ca="1" si="7"/>
        <v>388</v>
      </c>
      <c r="AR23" s="137">
        <f t="shared" ca="1" si="7"/>
        <v>390</v>
      </c>
      <c r="AS23" s="137">
        <f t="shared" ca="1" si="7"/>
        <v>391</v>
      </c>
      <c r="AT23" s="137">
        <f t="shared" ca="1" si="7"/>
        <v>408</v>
      </c>
      <c r="AU23" s="137">
        <f t="shared" ca="1" si="7"/>
        <v>391</v>
      </c>
      <c r="AV23" s="137">
        <f t="shared" ca="1" si="7"/>
        <v>360</v>
      </c>
      <c r="AW23" s="137">
        <f t="shared" ca="1" si="7"/>
        <v>343</v>
      </c>
      <c r="AX23" s="137">
        <f t="shared" ca="1" si="7"/>
        <v>311</v>
      </c>
      <c r="AY23" s="137">
        <f t="shared" ca="1" si="7"/>
        <v>287</v>
      </c>
      <c r="AZ23" s="137">
        <f t="shared" ca="1" si="8"/>
        <v>270</v>
      </c>
      <c r="BA23" s="137">
        <f t="shared" ca="1" si="8"/>
        <v>252</v>
      </c>
      <c r="BB23" s="137">
        <f t="shared" ca="1" si="8"/>
        <v>252</v>
      </c>
      <c r="BC23" s="138">
        <f t="shared" ca="1" si="8"/>
        <v>253</v>
      </c>
      <c r="BD23" s="138">
        <f t="shared" ref="BD23:BS26" ca="1" si="16">VLOOKUP($G$3,INDIRECT($A23 &amp; $B23&amp;"D"),COLUMN()-5,FALSE)</f>
        <v>251</v>
      </c>
      <c r="BE23" s="138">
        <f t="shared" ca="1" si="16"/>
        <v>238</v>
      </c>
      <c r="BF23" s="138">
        <f t="shared" ca="1" si="16"/>
        <v>257</v>
      </c>
      <c r="BG23" s="138">
        <f t="shared" ca="1" si="16"/>
        <v>257</v>
      </c>
      <c r="BH23" s="138">
        <f t="shared" ca="1" si="16"/>
        <v>261</v>
      </c>
      <c r="BI23" s="138">
        <f t="shared" ca="1" si="16"/>
        <v>262</v>
      </c>
      <c r="BJ23" s="138">
        <f t="shared" ca="1" si="16"/>
        <v>251</v>
      </c>
      <c r="BK23" s="138">
        <f t="shared" ca="1" si="16"/>
        <v>261</v>
      </c>
      <c r="BL23" s="138">
        <f t="shared" ca="1" si="16"/>
        <v>272</v>
      </c>
      <c r="BM23" s="138">
        <f t="shared" ca="1" si="16"/>
        <v>275</v>
      </c>
      <c r="BN23" s="138">
        <f t="shared" ca="1" si="16"/>
        <v>295</v>
      </c>
      <c r="BO23" s="138">
        <f t="shared" ca="1" si="16"/>
        <v>303</v>
      </c>
      <c r="BP23" s="138">
        <f t="shared" ca="1" si="16"/>
        <v>313</v>
      </c>
      <c r="BQ23" s="138">
        <f t="shared" ca="1" si="16"/>
        <v>324</v>
      </c>
      <c r="BR23" s="138">
        <f t="shared" ca="1" si="16"/>
        <v>305</v>
      </c>
      <c r="BS23" s="138">
        <f t="shared" ca="1" si="16"/>
        <v>300</v>
      </c>
      <c r="BT23" s="138">
        <f t="shared" ca="1" si="11"/>
        <v>321</v>
      </c>
      <c r="BU23" s="138">
        <f t="shared" ref="BT23:CA38" ca="1" si="17">VLOOKUP($G$3,INDIRECT($A23 &amp; $B23&amp;"D"),COLUMN()-5,FALSE)</f>
        <v>315</v>
      </c>
      <c r="BV23" s="138">
        <f ca="1">VLOOKUP($G$3,INDIRECT($A23 &amp; $B23&amp;"D"),COLUMN()-5,FALSE)</f>
        <v>325</v>
      </c>
      <c r="BW23" s="138">
        <f t="shared" ca="1" si="17"/>
        <v>319</v>
      </c>
      <c r="BX23" s="138">
        <f t="shared" ca="1" si="17"/>
        <v>330</v>
      </c>
      <c r="BY23" s="138">
        <f t="shared" ca="1" si="17"/>
        <v>318</v>
      </c>
      <c r="BZ23" s="138">
        <f t="shared" ca="1" si="17"/>
        <v>299</v>
      </c>
      <c r="CA23" s="138">
        <f t="shared" ca="1" si="17"/>
        <v>303</v>
      </c>
      <c r="CB23" s="227"/>
      <c r="CC23" s="126" t="s">
        <v>2160</v>
      </c>
    </row>
    <row r="24" spans="1:81" x14ac:dyDescent="0.5">
      <c r="A24" s="130" t="s">
        <v>193</v>
      </c>
      <c r="B24" s="133" t="s">
        <v>301</v>
      </c>
      <c r="C24" s="133">
        <v>0</v>
      </c>
      <c r="D24" s="128">
        <v>1</v>
      </c>
      <c r="E24" s="128">
        <v>1</v>
      </c>
      <c r="F24" s="205" t="s">
        <v>481</v>
      </c>
      <c r="G24" s="137">
        <f t="shared" ca="1" si="12"/>
        <v>29</v>
      </c>
      <c r="H24" s="137">
        <f t="shared" ca="1" si="12"/>
        <v>23</v>
      </c>
      <c r="I24" s="137">
        <f t="shared" ca="1" si="12"/>
        <v>23</v>
      </c>
      <c r="J24" s="137">
        <f t="shared" ca="1" si="12"/>
        <v>24</v>
      </c>
      <c r="K24" s="137">
        <f t="shared" ca="1" si="12"/>
        <v>25</v>
      </c>
      <c r="L24" s="137">
        <f t="shared" ca="1" si="12"/>
        <v>21</v>
      </c>
      <c r="M24" s="137">
        <f t="shared" ca="1" si="12"/>
        <v>25</v>
      </c>
      <c r="N24" s="137">
        <f t="shared" ca="1" si="12"/>
        <v>27</v>
      </c>
      <c r="O24" s="137">
        <f t="shared" ca="1" si="12"/>
        <v>36</v>
      </c>
      <c r="P24" s="137">
        <f t="shared" ca="1" si="12"/>
        <v>31</v>
      </c>
      <c r="Q24" s="137">
        <f t="shared" ca="1" si="13"/>
        <v>25</v>
      </c>
      <c r="R24" s="137">
        <f t="shared" ca="1" si="13"/>
        <v>24</v>
      </c>
      <c r="S24" s="137">
        <f t="shared" ca="1" si="13"/>
        <v>31</v>
      </c>
      <c r="T24" s="137">
        <f t="shared" ca="1" si="13"/>
        <v>29</v>
      </c>
      <c r="U24" s="137">
        <f t="shared" ca="1" si="13"/>
        <v>28</v>
      </c>
      <c r="V24" s="137">
        <f t="shared" ca="1" si="13"/>
        <v>26</v>
      </c>
      <c r="W24" s="137">
        <f t="shared" ca="1" si="13"/>
        <v>23</v>
      </c>
      <c r="X24" s="137">
        <f t="shared" ca="1" si="13"/>
        <v>27</v>
      </c>
      <c r="Y24" s="137">
        <f t="shared" ca="1" si="13"/>
        <v>28</v>
      </c>
      <c r="Z24" s="137">
        <f t="shared" ca="1" si="13"/>
        <v>29</v>
      </c>
      <c r="AA24" s="137">
        <f t="shared" ca="1" si="14"/>
        <v>24</v>
      </c>
      <c r="AB24" s="137">
        <f t="shared" ca="1" si="14"/>
        <v>25</v>
      </c>
      <c r="AC24" s="137">
        <f t="shared" ca="1" si="14"/>
        <v>22</v>
      </c>
      <c r="AD24" s="137">
        <f t="shared" ca="1" si="14"/>
        <v>23</v>
      </c>
      <c r="AE24" s="137">
        <f t="shared" ca="1" si="14"/>
        <v>23</v>
      </c>
      <c r="AF24" s="137">
        <f t="shared" ca="1" si="14"/>
        <v>26</v>
      </c>
      <c r="AG24" s="137">
        <f t="shared" ca="1" si="14"/>
        <v>27</v>
      </c>
      <c r="AH24" s="137">
        <f t="shared" ca="1" si="14"/>
        <v>28</v>
      </c>
      <c r="AI24" s="137">
        <f t="shared" ca="1" si="14"/>
        <v>24</v>
      </c>
      <c r="AJ24" s="137">
        <f t="shared" ca="1" si="14"/>
        <v>19</v>
      </c>
      <c r="AK24" s="137">
        <f t="shared" ca="1" si="14"/>
        <v>22</v>
      </c>
      <c r="AL24" s="137">
        <f t="shared" ca="1" si="15"/>
        <v>22</v>
      </c>
      <c r="AM24" s="137">
        <f t="shared" ca="1" si="7"/>
        <v>24</v>
      </c>
      <c r="AN24" s="137">
        <f t="shared" ca="1" si="7"/>
        <v>23</v>
      </c>
      <c r="AO24" s="137">
        <f t="shared" ca="1" si="7"/>
        <v>25</v>
      </c>
      <c r="AP24" s="137">
        <f t="shared" ca="1" si="7"/>
        <v>19</v>
      </c>
      <c r="AQ24" s="137">
        <f t="shared" ca="1" si="7"/>
        <v>29</v>
      </c>
      <c r="AR24" s="137">
        <f t="shared" ca="1" si="7"/>
        <v>26</v>
      </c>
      <c r="AS24" s="137">
        <f t="shared" ca="1" si="7"/>
        <v>29</v>
      </c>
      <c r="AT24" s="137">
        <f t="shared" ca="1" si="7"/>
        <v>32</v>
      </c>
      <c r="AU24" s="137">
        <f t="shared" ca="1" si="7"/>
        <v>25</v>
      </c>
      <c r="AV24" s="137">
        <f t="shared" ca="1" si="7"/>
        <v>29</v>
      </c>
      <c r="AW24" s="137">
        <f t="shared" ca="1" si="7"/>
        <v>31</v>
      </c>
      <c r="AX24" s="137">
        <f t="shared" ca="1" si="7"/>
        <v>34</v>
      </c>
      <c r="AY24" s="137">
        <f t="shared" ca="1" si="7"/>
        <v>28</v>
      </c>
      <c r="AZ24" s="137">
        <f t="shared" ca="1" si="8"/>
        <v>31</v>
      </c>
      <c r="BA24" s="137">
        <f t="shared" ca="1" si="8"/>
        <v>26</v>
      </c>
      <c r="BB24" s="137">
        <f t="shared" ca="1" si="8"/>
        <v>26</v>
      </c>
      <c r="BC24" s="138">
        <f t="shared" ca="1" si="8"/>
        <v>21</v>
      </c>
      <c r="BD24" s="138">
        <f t="shared" ca="1" si="16"/>
        <v>16</v>
      </c>
      <c r="BE24" s="138">
        <f t="shared" ca="1" si="16"/>
        <v>17</v>
      </c>
      <c r="BF24" s="138">
        <f t="shared" ca="1" si="16"/>
        <v>20</v>
      </c>
      <c r="BG24" s="138">
        <f t="shared" ca="1" si="16"/>
        <v>20</v>
      </c>
      <c r="BH24" s="138">
        <f t="shared" ca="1" si="16"/>
        <v>21</v>
      </c>
      <c r="BI24" s="138">
        <f t="shared" ca="1" si="16"/>
        <v>22</v>
      </c>
      <c r="BJ24" s="138">
        <f t="shared" ca="1" si="16"/>
        <v>23</v>
      </c>
      <c r="BK24" s="138">
        <f t="shared" ca="1" si="16"/>
        <v>23</v>
      </c>
      <c r="BL24" s="138">
        <f t="shared" ca="1" si="16"/>
        <v>25</v>
      </c>
      <c r="BM24" s="138">
        <f t="shared" ca="1" si="16"/>
        <v>26</v>
      </c>
      <c r="BN24" s="138">
        <f t="shared" ca="1" si="16"/>
        <v>32</v>
      </c>
      <c r="BO24" s="138">
        <f t="shared" ca="1" si="16"/>
        <v>32</v>
      </c>
      <c r="BP24" s="138">
        <f t="shared" ca="1" si="16"/>
        <v>32</v>
      </c>
      <c r="BQ24" s="138">
        <f t="shared" ca="1" si="16"/>
        <v>38</v>
      </c>
      <c r="BR24" s="138">
        <f t="shared" ca="1" si="16"/>
        <v>43</v>
      </c>
      <c r="BS24" s="138">
        <f t="shared" ca="1" si="16"/>
        <v>40</v>
      </c>
      <c r="BT24" s="138">
        <f t="shared" ca="1" si="17"/>
        <v>40</v>
      </c>
      <c r="BU24" s="138">
        <f t="shared" ca="1" si="17"/>
        <v>37</v>
      </c>
      <c r="BV24" s="138">
        <f t="shared" ca="1" si="17"/>
        <v>35</v>
      </c>
      <c r="BW24" s="138">
        <f t="shared" ca="1" si="17"/>
        <v>29</v>
      </c>
      <c r="BX24" s="138">
        <f t="shared" ca="1" si="17"/>
        <v>26</v>
      </c>
      <c r="BY24" s="138">
        <f t="shared" ca="1" si="17"/>
        <v>31</v>
      </c>
      <c r="BZ24" s="138">
        <f t="shared" ca="1" si="17"/>
        <v>21</v>
      </c>
      <c r="CA24" s="138">
        <f t="shared" ca="1" si="17"/>
        <v>18</v>
      </c>
      <c r="CB24" s="227"/>
      <c r="CC24" s="126" t="s">
        <v>2161</v>
      </c>
    </row>
    <row r="25" spans="1:81" x14ac:dyDescent="0.5">
      <c r="A25" s="130" t="s">
        <v>193</v>
      </c>
      <c r="B25" s="133" t="s">
        <v>551</v>
      </c>
      <c r="C25" s="133">
        <v>0</v>
      </c>
      <c r="D25" s="128">
        <v>1</v>
      </c>
      <c r="E25" s="128">
        <v>1</v>
      </c>
      <c r="F25" s="205" t="s">
        <v>1379</v>
      </c>
      <c r="G25" s="137">
        <f t="shared" ca="1" si="12"/>
        <v>520</v>
      </c>
      <c r="H25" s="137">
        <f t="shared" ca="1" si="12"/>
        <v>511</v>
      </c>
      <c r="I25" s="137">
        <f t="shared" ca="1" si="12"/>
        <v>506</v>
      </c>
      <c r="J25" s="137">
        <f t="shared" ca="1" si="12"/>
        <v>475</v>
      </c>
      <c r="K25" s="137">
        <f t="shared" ca="1" si="12"/>
        <v>455</v>
      </c>
      <c r="L25" s="137">
        <f t="shared" ca="1" si="12"/>
        <v>456</v>
      </c>
      <c r="M25" s="137">
        <f t="shared" ca="1" si="12"/>
        <v>452</v>
      </c>
      <c r="N25" s="137">
        <f t="shared" ca="1" si="12"/>
        <v>453</v>
      </c>
      <c r="O25" s="137">
        <f t="shared" ca="1" si="12"/>
        <v>454</v>
      </c>
      <c r="P25" s="137">
        <f t="shared" ca="1" si="12"/>
        <v>461</v>
      </c>
      <c r="Q25" s="137">
        <f t="shared" ca="1" si="13"/>
        <v>447</v>
      </c>
      <c r="R25" s="137">
        <f t="shared" ca="1" si="13"/>
        <v>430</v>
      </c>
      <c r="S25" s="137">
        <f t="shared" ca="1" si="13"/>
        <v>424</v>
      </c>
      <c r="T25" s="137">
        <f t="shared" ca="1" si="13"/>
        <v>422</v>
      </c>
      <c r="U25" s="137">
        <f t="shared" ca="1" si="13"/>
        <v>412</v>
      </c>
      <c r="V25" s="137">
        <f t="shared" ca="1" si="13"/>
        <v>391</v>
      </c>
      <c r="W25" s="137">
        <f t="shared" ca="1" si="13"/>
        <v>401</v>
      </c>
      <c r="X25" s="137">
        <f t="shared" ca="1" si="13"/>
        <v>396</v>
      </c>
      <c r="Y25" s="137">
        <f t="shared" ca="1" si="13"/>
        <v>393</v>
      </c>
      <c r="Z25" s="137">
        <f t="shared" ca="1" si="13"/>
        <v>411</v>
      </c>
      <c r="AA25" s="137">
        <f t="shared" ca="1" si="14"/>
        <v>408</v>
      </c>
      <c r="AB25" s="137">
        <f t="shared" ca="1" si="14"/>
        <v>420</v>
      </c>
      <c r="AC25" s="137">
        <f t="shared" ca="1" si="14"/>
        <v>417</v>
      </c>
      <c r="AD25" s="137">
        <f t="shared" ca="1" si="14"/>
        <v>407</v>
      </c>
      <c r="AE25" s="137">
        <f t="shared" ca="1" si="14"/>
        <v>412</v>
      </c>
      <c r="AF25" s="137">
        <f t="shared" ca="1" si="14"/>
        <v>413</v>
      </c>
      <c r="AG25" s="137">
        <f t="shared" ca="1" si="14"/>
        <v>407</v>
      </c>
      <c r="AH25" s="137">
        <f t="shared" ca="1" si="14"/>
        <v>393</v>
      </c>
      <c r="AI25" s="137">
        <f t="shared" ca="1" si="14"/>
        <v>398</v>
      </c>
      <c r="AJ25" s="137">
        <f t="shared" ca="1" si="14"/>
        <v>401</v>
      </c>
      <c r="AK25" s="137">
        <f t="shared" ca="1" si="14"/>
        <v>394</v>
      </c>
      <c r="AL25" s="137">
        <f t="shared" ca="1" si="15"/>
        <v>404</v>
      </c>
      <c r="AM25" s="137">
        <f t="shared" ca="1" si="7"/>
        <v>411</v>
      </c>
      <c r="AN25" s="137">
        <f t="shared" ca="1" si="7"/>
        <v>405</v>
      </c>
      <c r="AO25" s="137">
        <f t="shared" ca="1" si="7"/>
        <v>415</v>
      </c>
      <c r="AP25" s="137">
        <f t="shared" ca="1" si="7"/>
        <v>402</v>
      </c>
      <c r="AQ25" s="137">
        <f t="shared" ca="1" si="7"/>
        <v>388</v>
      </c>
      <c r="AR25" s="137">
        <f t="shared" ca="1" si="7"/>
        <v>390</v>
      </c>
      <c r="AS25" s="137">
        <f t="shared" ca="1" si="7"/>
        <v>391</v>
      </c>
      <c r="AT25" s="137">
        <f t="shared" ca="1" si="7"/>
        <v>408</v>
      </c>
      <c r="AU25" s="137">
        <f t="shared" ca="1" si="7"/>
        <v>391</v>
      </c>
      <c r="AV25" s="137">
        <f t="shared" ca="1" si="7"/>
        <v>360</v>
      </c>
      <c r="AW25" s="137">
        <f t="shared" ca="1" si="7"/>
        <v>343</v>
      </c>
      <c r="AX25" s="137">
        <f t="shared" ca="1" si="7"/>
        <v>311</v>
      </c>
      <c r="AY25" s="137">
        <f t="shared" ca="1" si="7"/>
        <v>287</v>
      </c>
      <c r="AZ25" s="137">
        <f t="shared" ca="1" si="8"/>
        <v>270</v>
      </c>
      <c r="BA25" s="137">
        <f t="shared" ca="1" si="8"/>
        <v>252</v>
      </c>
      <c r="BB25" s="137">
        <f t="shared" ca="1" si="8"/>
        <v>252</v>
      </c>
      <c r="BC25" s="138">
        <f t="shared" ca="1" si="8"/>
        <v>253</v>
      </c>
      <c r="BD25" s="138">
        <f t="shared" ca="1" si="16"/>
        <v>251</v>
      </c>
      <c r="BE25" s="138">
        <f t="shared" ca="1" si="16"/>
        <v>238</v>
      </c>
      <c r="BF25" s="138">
        <f t="shared" ca="1" si="16"/>
        <v>257</v>
      </c>
      <c r="BG25" s="138">
        <f t="shared" ca="1" si="16"/>
        <v>257</v>
      </c>
      <c r="BH25" s="138">
        <f t="shared" ca="1" si="16"/>
        <v>261</v>
      </c>
      <c r="BI25" s="138">
        <f t="shared" ca="1" si="16"/>
        <v>262</v>
      </c>
      <c r="BJ25" s="138">
        <f t="shared" ca="1" si="16"/>
        <v>251</v>
      </c>
      <c r="BK25" s="138">
        <f t="shared" ca="1" si="16"/>
        <v>261</v>
      </c>
      <c r="BL25" s="138">
        <f t="shared" ca="1" si="16"/>
        <v>272</v>
      </c>
      <c r="BM25" s="138">
        <f t="shared" ca="1" si="16"/>
        <v>275</v>
      </c>
      <c r="BN25" s="138">
        <f t="shared" ca="1" si="16"/>
        <v>295</v>
      </c>
      <c r="BO25" s="138">
        <f t="shared" ca="1" si="16"/>
        <v>303</v>
      </c>
      <c r="BP25" s="138">
        <f t="shared" ca="1" si="16"/>
        <v>313</v>
      </c>
      <c r="BQ25" s="138">
        <f t="shared" ca="1" si="16"/>
        <v>324</v>
      </c>
      <c r="BR25" s="138">
        <f t="shared" ca="1" si="16"/>
        <v>305</v>
      </c>
      <c r="BS25" s="138">
        <f t="shared" ca="1" si="16"/>
        <v>300</v>
      </c>
      <c r="BT25" s="138">
        <f t="shared" ca="1" si="17"/>
        <v>321</v>
      </c>
      <c r="BU25" s="138">
        <f t="shared" ca="1" si="17"/>
        <v>315</v>
      </c>
      <c r="BV25" s="138">
        <f t="shared" ca="1" si="17"/>
        <v>325</v>
      </c>
      <c r="BW25" s="138">
        <f t="shared" ca="1" si="17"/>
        <v>319</v>
      </c>
      <c r="BX25" s="138">
        <f t="shared" ca="1" si="17"/>
        <v>330</v>
      </c>
      <c r="BY25" s="138">
        <f t="shared" ca="1" si="17"/>
        <v>318</v>
      </c>
      <c r="BZ25" s="138">
        <f t="shared" ca="1" si="17"/>
        <v>299</v>
      </c>
      <c r="CA25" s="138">
        <f t="shared" ca="1" si="17"/>
        <v>303</v>
      </c>
      <c r="CB25" s="227"/>
      <c r="CC25" s="126" t="s">
        <v>2162</v>
      </c>
    </row>
    <row r="26" spans="1:81" x14ac:dyDescent="0.5">
      <c r="A26" s="130" t="s">
        <v>159</v>
      </c>
      <c r="B26" s="133" t="s">
        <v>301</v>
      </c>
      <c r="C26" s="133">
        <v>0</v>
      </c>
      <c r="D26" s="128">
        <v>1</v>
      </c>
      <c r="E26" s="128">
        <v>0</v>
      </c>
      <c r="F26" s="205" t="s">
        <v>1487</v>
      </c>
      <c r="G26" s="137">
        <f t="shared" ca="1" si="12"/>
        <v>99</v>
      </c>
      <c r="H26" s="137">
        <f t="shared" ca="1" si="12"/>
        <v>97</v>
      </c>
      <c r="I26" s="137">
        <f t="shared" ca="1" si="12"/>
        <v>111</v>
      </c>
      <c r="J26" s="137">
        <f t="shared" ca="1" si="12"/>
        <v>100</v>
      </c>
      <c r="K26" s="137">
        <f t="shared" ca="1" si="12"/>
        <v>104</v>
      </c>
      <c r="L26" s="137">
        <f t="shared" ca="1" si="12"/>
        <v>87</v>
      </c>
      <c r="M26" s="137">
        <f t="shared" ca="1" si="12"/>
        <v>88</v>
      </c>
      <c r="N26" s="137">
        <f t="shared" ca="1" si="12"/>
        <v>98</v>
      </c>
      <c r="O26" s="137">
        <f t="shared" ca="1" si="12"/>
        <v>99</v>
      </c>
      <c r="P26" s="137">
        <f t="shared" ca="1" si="12"/>
        <v>97</v>
      </c>
      <c r="Q26" s="137">
        <f t="shared" ca="1" si="13"/>
        <v>98</v>
      </c>
      <c r="R26" s="137">
        <f t="shared" ca="1" si="13"/>
        <v>93</v>
      </c>
      <c r="S26" s="137">
        <f t="shared" ca="1" si="13"/>
        <v>98</v>
      </c>
      <c r="T26" s="137">
        <f t="shared" ca="1" si="13"/>
        <v>107</v>
      </c>
      <c r="U26" s="137">
        <f t="shared" ca="1" si="13"/>
        <v>131</v>
      </c>
      <c r="V26" s="137">
        <f t="shared" ca="1" si="13"/>
        <v>119</v>
      </c>
      <c r="W26" s="137">
        <f t="shared" ca="1" si="13"/>
        <v>99</v>
      </c>
      <c r="X26" s="137">
        <f t="shared" ca="1" si="13"/>
        <v>116</v>
      </c>
      <c r="Y26" s="137">
        <f t="shared" ca="1" si="13"/>
        <v>111</v>
      </c>
      <c r="Z26" s="137">
        <f t="shared" ca="1" si="13"/>
        <v>99</v>
      </c>
      <c r="AA26" s="137">
        <f t="shared" ca="1" si="14"/>
        <v>88</v>
      </c>
      <c r="AB26" s="137">
        <f t="shared" ca="1" si="14"/>
        <v>84</v>
      </c>
      <c r="AC26" s="137">
        <f t="shared" ca="1" si="14"/>
        <v>96</v>
      </c>
      <c r="AD26" s="137">
        <f t="shared" ca="1" si="14"/>
        <v>102</v>
      </c>
      <c r="AE26" s="137">
        <f t="shared" ca="1" si="14"/>
        <v>96</v>
      </c>
      <c r="AF26" s="137">
        <f t="shared" ca="1" si="14"/>
        <v>81</v>
      </c>
      <c r="AG26" s="137">
        <f t="shared" ca="1" si="14"/>
        <v>84</v>
      </c>
      <c r="AH26" s="137">
        <f t="shared" ca="1" si="14"/>
        <v>79</v>
      </c>
      <c r="AI26" s="137">
        <f t="shared" ca="1" si="14"/>
        <v>82</v>
      </c>
      <c r="AJ26" s="137">
        <f t="shared" ca="1" si="14"/>
        <v>87</v>
      </c>
      <c r="AK26" s="137">
        <f t="shared" ca="1" si="14"/>
        <v>93</v>
      </c>
      <c r="AL26" s="137">
        <f t="shared" ca="1" si="15"/>
        <v>75</v>
      </c>
      <c r="AM26" s="137">
        <f t="shared" ca="1" si="7"/>
        <v>76</v>
      </c>
      <c r="AN26" s="137">
        <f t="shared" ca="1" si="7"/>
        <v>87</v>
      </c>
      <c r="AO26" s="137">
        <f t="shared" ca="1" si="7"/>
        <v>82</v>
      </c>
      <c r="AP26" s="137">
        <f t="shared" ca="1" si="7"/>
        <v>103</v>
      </c>
      <c r="AQ26" s="137">
        <f t="shared" ca="1" si="7"/>
        <v>128</v>
      </c>
      <c r="AR26" s="137">
        <f t="shared" ca="1" si="7"/>
        <v>125</v>
      </c>
      <c r="AS26" s="137">
        <f t="shared" ca="1" si="7"/>
        <v>92</v>
      </c>
      <c r="AT26" s="137">
        <f t="shared" ca="1" si="7"/>
        <v>86</v>
      </c>
      <c r="AU26" s="137">
        <f t="shared" ca="1" si="7"/>
        <v>83</v>
      </c>
      <c r="AV26" s="137">
        <f t="shared" ca="1" si="7"/>
        <v>67</v>
      </c>
      <c r="AW26" s="137">
        <f t="shared" ca="1" si="7"/>
        <v>63</v>
      </c>
      <c r="AX26" s="137">
        <f t="shared" ca="1" si="7"/>
        <v>61</v>
      </c>
      <c r="AY26" s="137">
        <f t="shared" ca="1" si="7"/>
        <v>55</v>
      </c>
      <c r="AZ26" s="137">
        <f t="shared" ca="1" si="8"/>
        <v>51</v>
      </c>
      <c r="BA26" s="137">
        <f t="shared" ca="1" si="8"/>
        <v>50</v>
      </c>
      <c r="BB26" s="137">
        <f t="shared" ca="1" si="8"/>
        <v>43</v>
      </c>
      <c r="BC26" s="138">
        <f t="shared" ca="1" si="8"/>
        <v>43</v>
      </c>
      <c r="BD26" s="138">
        <f t="shared" ca="1" si="16"/>
        <v>37</v>
      </c>
      <c r="BE26" s="138">
        <f t="shared" ca="1" si="16"/>
        <v>38</v>
      </c>
      <c r="BF26" s="138">
        <f t="shared" ca="1" si="16"/>
        <v>35</v>
      </c>
      <c r="BG26" s="138">
        <f t="shared" ca="1" si="16"/>
        <v>37</v>
      </c>
      <c r="BH26" s="138">
        <f t="shared" ca="1" si="16"/>
        <v>41</v>
      </c>
      <c r="BI26" s="138">
        <f t="shared" ca="1" si="16"/>
        <v>48</v>
      </c>
      <c r="BJ26" s="138">
        <f t="shared" ca="1" si="16"/>
        <v>38</v>
      </c>
      <c r="BK26" s="138">
        <f t="shared" ca="1" si="16"/>
        <v>38</v>
      </c>
      <c r="BL26" s="138">
        <f t="shared" ca="1" si="16"/>
        <v>41</v>
      </c>
      <c r="BM26" s="138">
        <f t="shared" ca="1" si="16"/>
        <v>43</v>
      </c>
      <c r="BN26" s="138">
        <f t="shared" ca="1" si="16"/>
        <v>46</v>
      </c>
      <c r="BO26" s="138">
        <f t="shared" ca="1" si="16"/>
        <v>52</v>
      </c>
      <c r="BP26" s="138">
        <f t="shared" ca="1" si="16"/>
        <v>59</v>
      </c>
      <c r="BQ26" s="138">
        <f t="shared" ca="1" si="16"/>
        <v>80</v>
      </c>
      <c r="BR26" s="138">
        <f t="shared" ca="1" si="16"/>
        <v>85</v>
      </c>
      <c r="BS26" s="138">
        <f t="shared" ca="1" si="16"/>
        <v>84</v>
      </c>
      <c r="BT26" s="138">
        <f t="shared" ca="1" si="17"/>
        <v>89</v>
      </c>
      <c r="BU26" s="138">
        <f t="shared" ca="1" si="17"/>
        <v>97</v>
      </c>
      <c r="BV26" s="138">
        <f t="shared" ca="1" si="17"/>
        <v>102</v>
      </c>
      <c r="BW26" s="138">
        <f t="shared" ca="1" si="17"/>
        <v>118</v>
      </c>
      <c r="BX26" s="138">
        <f t="shared" ca="1" si="17"/>
        <v>127</v>
      </c>
      <c r="BY26" s="138">
        <f t="shared" ca="1" si="17"/>
        <v>133</v>
      </c>
      <c r="BZ26" s="138">
        <f t="shared" ca="1" si="17"/>
        <v>111</v>
      </c>
      <c r="CA26" s="138">
        <f t="shared" ca="1" si="17"/>
        <v>101</v>
      </c>
      <c r="CB26" s="227"/>
      <c r="CC26" s="126" t="s">
        <v>2163</v>
      </c>
    </row>
    <row r="27" spans="1:81" x14ac:dyDescent="0.5">
      <c r="A27" s="130" t="s">
        <v>160</v>
      </c>
      <c r="B27" s="133" t="s">
        <v>301</v>
      </c>
      <c r="C27" s="133">
        <v>0</v>
      </c>
      <c r="D27" s="128">
        <v>1</v>
      </c>
      <c r="E27" s="128">
        <v>0</v>
      </c>
      <c r="F27" s="205" t="s">
        <v>1488</v>
      </c>
      <c r="G27" s="137">
        <f t="shared" ca="1" si="12"/>
        <v>10</v>
      </c>
      <c r="H27" s="137">
        <f t="shared" ca="1" si="12"/>
        <v>18</v>
      </c>
      <c r="I27" s="137">
        <f t="shared" ca="1" si="12"/>
        <v>25</v>
      </c>
      <c r="J27" s="137">
        <f t="shared" ca="1" si="12"/>
        <v>36</v>
      </c>
      <c r="K27" s="137">
        <f t="shared" ca="1" si="12"/>
        <v>46</v>
      </c>
      <c r="L27" s="137">
        <f t="shared" ca="1" si="12"/>
        <v>41</v>
      </c>
      <c r="M27" s="137">
        <f t="shared" ca="1" si="12"/>
        <v>47</v>
      </c>
      <c r="N27" s="137">
        <f t="shared" ca="1" si="12"/>
        <v>56</v>
      </c>
      <c r="O27" s="137">
        <f t="shared" ca="1" si="12"/>
        <v>56</v>
      </c>
      <c r="P27" s="137">
        <f t="shared" ca="1" si="12"/>
        <v>52</v>
      </c>
      <c r="Q27" s="137">
        <f t="shared" ca="1" si="13"/>
        <v>42</v>
      </c>
      <c r="R27" s="137">
        <f t="shared" ca="1" si="13"/>
        <v>39</v>
      </c>
      <c r="S27" s="137">
        <f t="shared" ca="1" si="13"/>
        <v>41</v>
      </c>
      <c r="T27" s="137">
        <f t="shared" ca="1" si="13"/>
        <v>48</v>
      </c>
      <c r="U27" s="137">
        <f t="shared" ca="1" si="13"/>
        <v>38</v>
      </c>
      <c r="V27" s="137">
        <f t="shared" ca="1" si="13"/>
        <v>43</v>
      </c>
      <c r="W27" s="137">
        <f t="shared" ca="1" si="13"/>
        <v>49</v>
      </c>
      <c r="X27" s="137">
        <f t="shared" ca="1" si="13"/>
        <v>52</v>
      </c>
      <c r="Y27" s="137">
        <f t="shared" ca="1" si="13"/>
        <v>54</v>
      </c>
      <c r="Z27" s="137">
        <f t="shared" ca="1" si="13"/>
        <v>55</v>
      </c>
      <c r="AA27" s="137">
        <f t="shared" ca="1" si="14"/>
        <v>54</v>
      </c>
      <c r="AB27" s="137">
        <f t="shared" ca="1" si="14"/>
        <v>43</v>
      </c>
      <c r="AC27" s="137">
        <f t="shared" ca="1" si="14"/>
        <v>56</v>
      </c>
      <c r="AD27" s="137">
        <f t="shared" ca="1" si="14"/>
        <v>67</v>
      </c>
      <c r="AE27" s="137">
        <f t="shared" ca="1" si="14"/>
        <v>52</v>
      </c>
      <c r="AF27" s="137">
        <f t="shared" ca="1" si="14"/>
        <v>62</v>
      </c>
      <c r="AG27" s="137">
        <f t="shared" ca="1" si="14"/>
        <v>79</v>
      </c>
      <c r="AH27" s="137">
        <f t="shared" ca="1" si="14"/>
        <v>80</v>
      </c>
      <c r="AI27" s="137">
        <f t="shared" ca="1" si="14"/>
        <v>66</v>
      </c>
      <c r="AJ27" s="137">
        <f t="shared" ca="1" si="14"/>
        <v>64</v>
      </c>
      <c r="AK27" s="137">
        <f t="shared" ca="1" si="14"/>
        <v>46</v>
      </c>
      <c r="AL27" s="137">
        <f t="shared" ca="1" si="15"/>
        <v>42</v>
      </c>
      <c r="AM27" s="137">
        <f t="shared" ca="1" si="7"/>
        <v>33</v>
      </c>
      <c r="AN27" s="137">
        <f t="shared" ca="1" si="7"/>
        <v>23</v>
      </c>
      <c r="AO27" s="137">
        <f t="shared" ca="1" si="7"/>
        <v>34</v>
      </c>
      <c r="AP27" s="137">
        <f t="shared" ca="1" si="7"/>
        <v>49</v>
      </c>
      <c r="AQ27" s="137">
        <f t="shared" ca="1" si="7"/>
        <v>63</v>
      </c>
      <c r="AR27" s="137">
        <f t="shared" ca="1" si="7"/>
        <v>62</v>
      </c>
      <c r="AS27" s="137">
        <f t="shared" ca="1" si="7"/>
        <v>48</v>
      </c>
      <c r="AT27" s="137">
        <f t="shared" ca="1" si="7"/>
        <v>50</v>
      </c>
      <c r="AU27" s="137">
        <f t="shared" ref="AU27:BA64" ca="1" si="18">VLOOKUP($G$3,INDIRECT($A27 &amp; $B27&amp;"D"),COLUMN()-5,FALSE)</f>
        <v>50</v>
      </c>
      <c r="AV27" s="137">
        <f t="shared" ca="1" si="18"/>
        <v>51</v>
      </c>
      <c r="AW27" s="137">
        <f t="shared" ca="1" si="18"/>
        <v>66</v>
      </c>
      <c r="AX27" s="137">
        <f t="shared" ca="1" si="18"/>
        <v>74</v>
      </c>
      <c r="AY27" s="137">
        <f t="shared" ca="1" si="18"/>
        <v>57</v>
      </c>
      <c r="AZ27" s="137">
        <f t="shared" ca="1" si="18"/>
        <v>50</v>
      </c>
      <c r="BA27" s="137">
        <f t="shared" ca="1" si="18"/>
        <v>37</v>
      </c>
      <c r="BB27" s="137">
        <f t="shared" ref="BB27:BQ42" ca="1" si="19">VLOOKUP($G$3,INDIRECT($A27 &amp; $B27&amp;"D"),COLUMN()-5,FALSE)</f>
        <v>32</v>
      </c>
      <c r="BC27" s="138">
        <f t="shared" ca="1" si="19"/>
        <v>22</v>
      </c>
      <c r="BD27" s="138">
        <f t="shared" ca="1" si="19"/>
        <v>18</v>
      </c>
      <c r="BE27" s="138">
        <f t="shared" ca="1" si="19"/>
        <v>20</v>
      </c>
      <c r="BF27" s="138">
        <f t="shared" ca="1" si="19"/>
        <v>24</v>
      </c>
      <c r="BG27" s="138">
        <f t="shared" ca="1" si="19"/>
        <v>26</v>
      </c>
      <c r="BH27" s="138">
        <f t="shared" ca="1" si="19"/>
        <v>26</v>
      </c>
      <c r="BI27" s="138">
        <f t="shared" ca="1" si="19"/>
        <v>31</v>
      </c>
      <c r="BJ27" s="138">
        <f t="shared" ca="1" si="19"/>
        <v>31</v>
      </c>
      <c r="BK27" s="138">
        <f t="shared" ca="1" si="19"/>
        <v>31</v>
      </c>
      <c r="BL27" s="138">
        <f t="shared" ca="1" si="19"/>
        <v>36</v>
      </c>
      <c r="BM27" s="138">
        <f t="shared" ca="1" si="19"/>
        <v>36</v>
      </c>
      <c r="BN27" s="138">
        <f t="shared" ca="1" si="19"/>
        <v>29</v>
      </c>
      <c r="BO27" s="138">
        <f t="shared" ca="1" si="19"/>
        <v>26</v>
      </c>
      <c r="BP27" s="138">
        <f t="shared" ca="1" si="19"/>
        <v>30</v>
      </c>
      <c r="BQ27" s="138">
        <f t="shared" ca="1" si="19"/>
        <v>47</v>
      </c>
      <c r="BR27" s="138">
        <f t="shared" ref="BR27:BS38" ca="1" si="20">VLOOKUP($G$3,INDIRECT($A27 &amp; $B27&amp;"D"),COLUMN()-5,FALSE)</f>
        <v>38</v>
      </c>
      <c r="BS27" s="138">
        <f t="shared" ca="1" si="20"/>
        <v>43</v>
      </c>
      <c r="BT27" s="138">
        <f t="shared" ca="1" si="17"/>
        <v>44</v>
      </c>
      <c r="BU27" s="138">
        <f t="shared" ca="1" si="17"/>
        <v>60</v>
      </c>
      <c r="BV27" s="138">
        <f t="shared" ca="1" si="17"/>
        <v>57</v>
      </c>
      <c r="BW27" s="138">
        <f t="shared" ca="1" si="17"/>
        <v>56</v>
      </c>
      <c r="BX27" s="138">
        <f t="shared" ca="1" si="17"/>
        <v>50</v>
      </c>
      <c r="BY27" s="138">
        <f t="shared" ca="1" si="17"/>
        <v>38</v>
      </c>
      <c r="BZ27" s="138">
        <f t="shared" ca="1" si="17"/>
        <v>34</v>
      </c>
      <c r="CA27" s="138">
        <f t="shared" ca="1" si="17"/>
        <v>27</v>
      </c>
      <c r="CB27" s="227"/>
      <c r="CC27" s="126" t="s">
        <v>2164</v>
      </c>
    </row>
    <row r="28" spans="1:81" x14ac:dyDescent="0.5">
      <c r="A28" s="130" t="s">
        <v>477</v>
      </c>
      <c r="B28" s="133" t="s">
        <v>304</v>
      </c>
      <c r="C28" s="133">
        <v>1</v>
      </c>
      <c r="D28" s="128">
        <v>0</v>
      </c>
      <c r="E28" s="128">
        <v>0</v>
      </c>
      <c r="F28" s="205" t="s">
        <v>2165</v>
      </c>
      <c r="G28" s="137">
        <f t="shared" ca="1" si="12"/>
        <v>20.6</v>
      </c>
      <c r="H28" s="137">
        <f t="shared" ca="1" si="12"/>
        <v>19.600000000000001</v>
      </c>
      <c r="I28" s="137">
        <f t="shared" ca="1" si="12"/>
        <v>19.8</v>
      </c>
      <c r="J28" s="137">
        <f t="shared" ca="1" si="12"/>
        <v>21.7</v>
      </c>
      <c r="K28" s="137">
        <f t="shared" ca="1" si="12"/>
        <v>15.6</v>
      </c>
      <c r="L28" s="137">
        <f t="shared" ca="1" si="12"/>
        <v>11.5</v>
      </c>
      <c r="M28" s="137">
        <f t="shared" ca="1" si="12"/>
        <v>9.4</v>
      </c>
      <c r="N28" s="137">
        <f t="shared" ca="1" si="12"/>
        <v>8.4</v>
      </c>
      <c r="O28" s="137">
        <f t="shared" ca="1" si="12"/>
        <v>7.4</v>
      </c>
      <c r="P28" s="137">
        <f t="shared" ca="1" si="12"/>
        <v>12.6</v>
      </c>
      <c r="Q28" s="137">
        <f t="shared" ca="1" si="13"/>
        <v>15.5</v>
      </c>
      <c r="R28" s="137">
        <f t="shared" ca="1" si="13"/>
        <v>14.6</v>
      </c>
      <c r="S28" s="137">
        <f t="shared" ca="1" si="13"/>
        <v>17</v>
      </c>
      <c r="T28" s="137">
        <f t="shared" ca="1" si="13"/>
        <v>15.7</v>
      </c>
      <c r="U28" s="137">
        <f t="shared" ca="1" si="13"/>
        <v>12.5</v>
      </c>
      <c r="V28" s="137">
        <f t="shared" ca="1" si="13"/>
        <v>13.5</v>
      </c>
      <c r="W28" s="137">
        <f t="shared" ca="1" si="13"/>
        <v>10.9</v>
      </c>
      <c r="X28" s="137">
        <f t="shared" ca="1" si="13"/>
        <v>12.9</v>
      </c>
      <c r="Y28" s="137">
        <f t="shared" ca="1" si="13"/>
        <v>14.7</v>
      </c>
      <c r="Z28" s="137">
        <f t="shared" ca="1" si="13"/>
        <v>11.8</v>
      </c>
      <c r="AA28" s="137">
        <f t="shared" ca="1" si="14"/>
        <v>14.6</v>
      </c>
      <c r="AB28" s="137">
        <f t="shared" ca="1" si="14"/>
        <v>12.9</v>
      </c>
      <c r="AC28" s="137">
        <f t="shared" ca="1" si="14"/>
        <v>15.7</v>
      </c>
      <c r="AD28" s="137">
        <f t="shared" ca="1" si="14"/>
        <v>22</v>
      </c>
      <c r="AE28" s="137">
        <f t="shared" ca="1" si="14"/>
        <v>20.8</v>
      </c>
      <c r="AF28" s="137">
        <f t="shared" ca="1" si="14"/>
        <v>26.9</v>
      </c>
      <c r="AG28" s="137">
        <f t="shared" ca="1" si="14"/>
        <v>23.4</v>
      </c>
      <c r="AH28" s="137">
        <f t="shared" ca="1" si="14"/>
        <v>15.9</v>
      </c>
      <c r="AI28" s="137">
        <f t="shared" ca="1" si="14"/>
        <v>18.899999999999999</v>
      </c>
      <c r="AJ28" s="137">
        <f t="shared" ca="1" si="14"/>
        <v>18.2</v>
      </c>
      <c r="AK28" s="137">
        <f t="shared" ca="1" si="14"/>
        <v>15.1</v>
      </c>
      <c r="AL28" s="137">
        <f t="shared" ca="1" si="15"/>
        <v>16</v>
      </c>
      <c r="AM28" s="137">
        <f t="shared" ca="1" si="15"/>
        <v>10</v>
      </c>
      <c r="AN28" s="137">
        <f t="shared" ca="1" si="15"/>
        <v>9.9</v>
      </c>
      <c r="AO28" s="137">
        <f t="shared" ca="1" si="15"/>
        <v>11.2</v>
      </c>
      <c r="AP28" s="137">
        <f t="shared" ca="1" si="15"/>
        <v>10.5</v>
      </c>
      <c r="AQ28" s="137">
        <f t="shared" ca="1" si="15"/>
        <v>16.5</v>
      </c>
      <c r="AR28" s="137">
        <f t="shared" ca="1" si="15"/>
        <v>13.8</v>
      </c>
      <c r="AS28" s="137">
        <f t="shared" ca="1" si="15"/>
        <v>15.7</v>
      </c>
      <c r="AT28" s="137">
        <f t="shared" ca="1" si="15"/>
        <v>17.7</v>
      </c>
      <c r="AU28" s="137">
        <f t="shared" ca="1" si="18"/>
        <v>10.7</v>
      </c>
      <c r="AV28" s="137">
        <f t="shared" ca="1" si="18"/>
        <v>10.5</v>
      </c>
      <c r="AW28" s="137">
        <f t="shared" ca="1" si="18"/>
        <v>16.3</v>
      </c>
      <c r="AX28" s="137">
        <f t="shared" ca="1" si="18"/>
        <v>19</v>
      </c>
      <c r="AY28" s="137">
        <f t="shared" ca="1" si="18"/>
        <v>14.7</v>
      </c>
      <c r="AZ28" s="137">
        <f t="shared" ca="1" si="18"/>
        <v>18.5</v>
      </c>
      <c r="BA28" s="137">
        <f t="shared" ca="1" si="18"/>
        <v>23.3</v>
      </c>
      <c r="BB28" s="137">
        <f t="shared" ca="1" si="19"/>
        <v>18.899999999999999</v>
      </c>
      <c r="BC28" s="138">
        <f t="shared" ca="1" si="19"/>
        <v>17.600000000000001</v>
      </c>
      <c r="BD28" s="138">
        <f t="shared" ca="1" si="19"/>
        <v>17.600000000000001</v>
      </c>
      <c r="BE28" s="138">
        <f t="shared" ca="1" si="19"/>
        <v>12.7</v>
      </c>
      <c r="BF28" s="138">
        <f t="shared" ca="1" si="19"/>
        <v>13.1</v>
      </c>
      <c r="BG28" s="138">
        <f t="shared" ca="1" si="19"/>
        <v>9.1</v>
      </c>
      <c r="BH28" s="138">
        <f t="shared" ca="1" si="19"/>
        <v>7.2</v>
      </c>
      <c r="BI28" s="138">
        <f t="shared" ca="1" si="19"/>
        <v>7.9</v>
      </c>
      <c r="BJ28" s="138">
        <f t="shared" ca="1" si="19"/>
        <v>6.2</v>
      </c>
      <c r="BK28" s="138">
        <f t="shared" ca="1" si="19"/>
        <v>4.2</v>
      </c>
      <c r="BL28" s="138">
        <f t="shared" ca="1" si="19"/>
        <v>4.3</v>
      </c>
      <c r="BM28" s="138">
        <f t="shared" ca="1" si="19"/>
        <v>5.5</v>
      </c>
      <c r="BN28" s="138">
        <f t="shared" ca="1" si="19"/>
        <v>13.3</v>
      </c>
      <c r="BO28" s="138">
        <f t="shared" ca="1" si="19"/>
        <v>21.3</v>
      </c>
      <c r="BP28" s="138" t="e">
        <f t="shared" ca="1" si="19"/>
        <v>#REF!</v>
      </c>
      <c r="BQ28" s="138" t="e">
        <f t="shared" ca="1" si="19"/>
        <v>#REF!</v>
      </c>
      <c r="BR28" s="138" t="e">
        <f t="shared" ca="1" si="20"/>
        <v>#REF!</v>
      </c>
      <c r="BS28" s="138" t="e">
        <f t="shared" ca="1" si="20"/>
        <v>#REF!</v>
      </c>
      <c r="BT28" s="138" t="e">
        <f t="shared" ca="1" si="17"/>
        <v>#REF!</v>
      </c>
      <c r="BU28" s="138" t="e">
        <f t="shared" ca="1" si="17"/>
        <v>#REF!</v>
      </c>
      <c r="BV28" s="138" t="e">
        <f t="shared" ca="1" si="17"/>
        <v>#REF!</v>
      </c>
      <c r="BW28" s="138" t="e">
        <f t="shared" ca="1" si="17"/>
        <v>#REF!</v>
      </c>
      <c r="BX28" s="138" t="e">
        <f t="shared" ca="1" si="17"/>
        <v>#REF!</v>
      </c>
      <c r="BY28" s="138" t="e">
        <f t="shared" ca="1" si="17"/>
        <v>#REF!</v>
      </c>
      <c r="BZ28" s="138" t="e">
        <f t="shared" ca="1" si="17"/>
        <v>#REF!</v>
      </c>
      <c r="CA28" s="138" t="e">
        <f t="shared" ca="1" si="17"/>
        <v>#REF!</v>
      </c>
      <c r="CB28" s="227"/>
      <c r="CC28" s="126" t="s">
        <v>2166</v>
      </c>
    </row>
    <row r="29" spans="1:81" x14ac:dyDescent="0.5">
      <c r="A29" s="130" t="s">
        <v>219</v>
      </c>
      <c r="B29" s="133" t="s">
        <v>304</v>
      </c>
      <c r="C29" s="133">
        <v>1</v>
      </c>
      <c r="D29" s="128">
        <v>1</v>
      </c>
      <c r="E29" s="128">
        <v>1</v>
      </c>
      <c r="F29" s="205" t="s">
        <v>121</v>
      </c>
      <c r="G29" s="137">
        <f t="shared" ca="1" si="12"/>
        <v>40.4</v>
      </c>
      <c r="H29" s="137">
        <f t="shared" ca="1" si="12"/>
        <v>38</v>
      </c>
      <c r="I29" s="137">
        <f t="shared" ca="1" si="12"/>
        <v>38.1</v>
      </c>
      <c r="J29" s="137">
        <f t="shared" ca="1" si="12"/>
        <v>37.799999999999997</v>
      </c>
      <c r="K29" s="137">
        <f t="shared" ca="1" si="12"/>
        <v>35.5</v>
      </c>
      <c r="L29" s="137">
        <f t="shared" ca="1" si="12"/>
        <v>33.6</v>
      </c>
      <c r="M29" s="137">
        <f t="shared" ca="1" si="12"/>
        <v>34.4</v>
      </c>
      <c r="N29" s="137">
        <f t="shared" ca="1" si="12"/>
        <v>33.1</v>
      </c>
      <c r="O29" s="137">
        <f t="shared" ca="1" si="12"/>
        <v>28</v>
      </c>
      <c r="P29" s="137">
        <f t="shared" ca="1" si="12"/>
        <v>21.7</v>
      </c>
      <c r="Q29" s="137">
        <f t="shared" ca="1" si="13"/>
        <v>19.5</v>
      </c>
      <c r="R29" s="137">
        <f t="shared" ca="1" si="13"/>
        <v>22</v>
      </c>
      <c r="S29" s="137">
        <f t="shared" ca="1" si="13"/>
        <v>22.2</v>
      </c>
      <c r="T29" s="137">
        <f t="shared" ca="1" si="13"/>
        <v>21</v>
      </c>
      <c r="U29" s="137">
        <f t="shared" ca="1" si="13"/>
        <v>16.5</v>
      </c>
      <c r="V29" s="137">
        <f t="shared" ca="1" si="13"/>
        <v>14.3</v>
      </c>
      <c r="W29" s="137" t="e">
        <f t="shared" ca="1" si="13"/>
        <v>#REF!</v>
      </c>
      <c r="X29" s="137" t="e">
        <f t="shared" ca="1" si="13"/>
        <v>#REF!</v>
      </c>
      <c r="Y29" s="137" t="e">
        <f t="shared" ca="1" si="13"/>
        <v>#REF!</v>
      </c>
      <c r="Z29" s="137" t="e">
        <f t="shared" ca="1" si="13"/>
        <v>#REF!</v>
      </c>
      <c r="AA29" s="137" t="e">
        <f t="shared" ca="1" si="14"/>
        <v>#REF!</v>
      </c>
      <c r="AB29" s="137" t="e">
        <f t="shared" ca="1" si="14"/>
        <v>#REF!</v>
      </c>
      <c r="AC29" s="137" t="e">
        <f t="shared" ca="1" si="14"/>
        <v>#REF!</v>
      </c>
      <c r="AD29" s="137" t="e">
        <f t="shared" ca="1" si="14"/>
        <v>#REF!</v>
      </c>
      <c r="AE29" s="137" t="e">
        <f t="shared" ca="1" si="14"/>
        <v>#REF!</v>
      </c>
      <c r="AF29" s="137" t="e">
        <f t="shared" ca="1" si="14"/>
        <v>#REF!</v>
      </c>
      <c r="AG29" s="137" t="e">
        <f t="shared" ca="1" si="14"/>
        <v>#REF!</v>
      </c>
      <c r="AH29" s="137" t="e">
        <f t="shared" ca="1" si="14"/>
        <v>#REF!</v>
      </c>
      <c r="AI29" s="137" t="e">
        <f t="shared" ca="1" si="14"/>
        <v>#REF!</v>
      </c>
      <c r="AJ29" s="137" t="e">
        <f t="shared" ca="1" si="14"/>
        <v>#REF!</v>
      </c>
      <c r="AK29" s="137" t="e">
        <f t="shared" ca="1" si="14"/>
        <v>#REF!</v>
      </c>
      <c r="AL29" s="137" t="e">
        <f t="shared" ca="1" si="15"/>
        <v>#REF!</v>
      </c>
      <c r="AM29" s="137" t="e">
        <f t="shared" ca="1" si="15"/>
        <v>#REF!</v>
      </c>
      <c r="AN29" s="137" t="e">
        <f t="shared" ca="1" si="15"/>
        <v>#REF!</v>
      </c>
      <c r="AO29" s="137" t="e">
        <f t="shared" ca="1" si="15"/>
        <v>#REF!</v>
      </c>
      <c r="AP29" s="137" t="e">
        <f t="shared" ca="1" si="15"/>
        <v>#REF!</v>
      </c>
      <c r="AQ29" s="137" t="e">
        <f t="shared" ca="1" si="15"/>
        <v>#REF!</v>
      </c>
      <c r="AR29" s="137" t="e">
        <f t="shared" ca="1" si="15"/>
        <v>#REF!</v>
      </c>
      <c r="AS29" s="137" t="e">
        <f t="shared" ca="1" si="15"/>
        <v>#REF!</v>
      </c>
      <c r="AT29" s="137" t="e">
        <f t="shared" ca="1" si="15"/>
        <v>#REF!</v>
      </c>
      <c r="AU29" s="137" t="e">
        <f t="shared" ca="1" si="18"/>
        <v>#REF!</v>
      </c>
      <c r="AV29" s="137" t="e">
        <f t="shared" ca="1" si="18"/>
        <v>#REF!</v>
      </c>
      <c r="AW29" s="137" t="e">
        <f t="shared" ca="1" si="18"/>
        <v>#REF!</v>
      </c>
      <c r="AX29" s="137" t="e">
        <f t="shared" ca="1" si="18"/>
        <v>#REF!</v>
      </c>
      <c r="AY29" s="137" t="e">
        <f t="shared" ca="1" si="18"/>
        <v>#REF!</v>
      </c>
      <c r="AZ29" s="137" t="e">
        <f t="shared" ca="1" si="18"/>
        <v>#REF!</v>
      </c>
      <c r="BA29" s="137" t="e">
        <f t="shared" ca="1" si="18"/>
        <v>#REF!</v>
      </c>
      <c r="BB29" s="137" t="e">
        <f t="shared" ca="1" si="19"/>
        <v>#REF!</v>
      </c>
      <c r="BC29" s="138" t="e">
        <f t="shared" ca="1" si="19"/>
        <v>#REF!</v>
      </c>
      <c r="BD29" s="138" t="e">
        <f t="shared" ca="1" si="19"/>
        <v>#REF!</v>
      </c>
      <c r="BE29" s="138" t="e">
        <f t="shared" ca="1" si="19"/>
        <v>#REF!</v>
      </c>
      <c r="BF29" s="138" t="e">
        <f t="shared" ca="1" si="19"/>
        <v>#REF!</v>
      </c>
      <c r="BG29" s="138" t="e">
        <f t="shared" ca="1" si="19"/>
        <v>#REF!</v>
      </c>
      <c r="BH29" s="138" t="e">
        <f t="shared" ca="1" si="19"/>
        <v>#REF!</v>
      </c>
      <c r="BI29" s="138" t="e">
        <f t="shared" ca="1" si="19"/>
        <v>#REF!</v>
      </c>
      <c r="BJ29" s="138" t="e">
        <f t="shared" ca="1" si="19"/>
        <v>#REF!</v>
      </c>
      <c r="BK29" s="138" t="e">
        <f t="shared" ca="1" si="19"/>
        <v>#REF!</v>
      </c>
      <c r="BL29" s="138" t="e">
        <f t="shared" ca="1" si="19"/>
        <v>#REF!</v>
      </c>
      <c r="BM29" s="138" t="e">
        <f t="shared" ca="1" si="19"/>
        <v>#REF!</v>
      </c>
      <c r="BN29" s="138" t="e">
        <f t="shared" ca="1" si="19"/>
        <v>#REF!</v>
      </c>
      <c r="BO29" s="138" t="e">
        <f t="shared" ca="1" si="19"/>
        <v>#REF!</v>
      </c>
      <c r="BP29" s="138" t="e">
        <f t="shared" ca="1" si="19"/>
        <v>#REF!</v>
      </c>
      <c r="BQ29" s="138" t="e">
        <f t="shared" ca="1" si="19"/>
        <v>#REF!</v>
      </c>
      <c r="BR29" s="138" t="e">
        <f t="shared" ca="1" si="20"/>
        <v>#REF!</v>
      </c>
      <c r="BS29" s="138" t="e">
        <f t="shared" ca="1" si="20"/>
        <v>#REF!</v>
      </c>
      <c r="BT29" s="138" t="e">
        <f t="shared" ca="1" si="17"/>
        <v>#REF!</v>
      </c>
      <c r="BU29" s="138" t="e">
        <f t="shared" ca="1" si="17"/>
        <v>#REF!</v>
      </c>
      <c r="BV29" s="138" t="e">
        <f t="shared" ca="1" si="17"/>
        <v>#REF!</v>
      </c>
      <c r="BW29" s="138" t="e">
        <f t="shared" ca="1" si="17"/>
        <v>#REF!</v>
      </c>
      <c r="BX29" s="138" t="e">
        <f t="shared" ca="1" si="17"/>
        <v>#REF!</v>
      </c>
      <c r="BY29" s="138" t="e">
        <f t="shared" ca="1" si="17"/>
        <v>#REF!</v>
      </c>
      <c r="BZ29" s="138" t="e">
        <f t="shared" ca="1" si="17"/>
        <v>#REF!</v>
      </c>
      <c r="CA29" s="138" t="e">
        <f t="shared" ca="1" si="17"/>
        <v>#REF!</v>
      </c>
      <c r="CB29" s="227"/>
      <c r="CC29" s="126" t="s">
        <v>2167</v>
      </c>
    </row>
    <row r="30" spans="1:81" x14ac:dyDescent="0.5">
      <c r="A30" s="130" t="s">
        <v>219</v>
      </c>
      <c r="B30" s="133" t="s">
        <v>301</v>
      </c>
      <c r="C30" s="133">
        <v>1</v>
      </c>
      <c r="D30" s="128">
        <v>1</v>
      </c>
      <c r="E30" s="128">
        <v>1</v>
      </c>
      <c r="F30" s="205" t="s">
        <v>122</v>
      </c>
      <c r="G30" s="137">
        <f t="shared" ca="1" si="12"/>
        <v>217</v>
      </c>
      <c r="H30" s="137">
        <f t="shared" ca="1" si="12"/>
        <v>194</v>
      </c>
      <c r="I30" s="137">
        <f t="shared" ca="1" si="12"/>
        <v>184</v>
      </c>
      <c r="J30" s="137">
        <f t="shared" ca="1" si="12"/>
        <v>174</v>
      </c>
      <c r="K30" s="137">
        <f t="shared" ca="1" si="12"/>
        <v>155</v>
      </c>
      <c r="L30" s="137">
        <f t="shared" ca="1" si="12"/>
        <v>139</v>
      </c>
      <c r="M30" s="137">
        <f t="shared" ca="1" si="12"/>
        <v>137</v>
      </c>
      <c r="N30" s="137">
        <f t="shared" ca="1" si="12"/>
        <v>128</v>
      </c>
      <c r="O30" s="137">
        <f t="shared" ca="1" si="12"/>
        <v>105</v>
      </c>
      <c r="P30" s="137">
        <f t="shared" ca="1" si="12"/>
        <v>76</v>
      </c>
      <c r="Q30" s="137">
        <f t="shared" ca="1" si="13"/>
        <v>65</v>
      </c>
      <c r="R30" s="137">
        <f t="shared" ca="1" si="13"/>
        <v>70</v>
      </c>
      <c r="S30" s="137">
        <f t="shared" ca="1" si="13"/>
        <v>67</v>
      </c>
      <c r="T30" s="137">
        <f t="shared" ca="1" si="13"/>
        <v>60</v>
      </c>
      <c r="U30" s="137">
        <f t="shared" ca="1" si="13"/>
        <v>47</v>
      </c>
      <c r="V30" s="137">
        <f t="shared" ca="1" si="13"/>
        <v>40</v>
      </c>
      <c r="W30" s="137" t="e">
        <f t="shared" ca="1" si="13"/>
        <v>#REF!</v>
      </c>
      <c r="X30" s="137" t="e">
        <f t="shared" ca="1" si="13"/>
        <v>#REF!</v>
      </c>
      <c r="Y30" s="137" t="e">
        <f t="shared" ca="1" si="13"/>
        <v>#REF!</v>
      </c>
      <c r="Z30" s="137" t="e">
        <f t="shared" ca="1" si="13"/>
        <v>#REF!</v>
      </c>
      <c r="AA30" s="137" t="e">
        <f t="shared" ca="1" si="14"/>
        <v>#REF!</v>
      </c>
      <c r="AB30" s="137" t="e">
        <f t="shared" ca="1" si="14"/>
        <v>#REF!</v>
      </c>
      <c r="AC30" s="137" t="e">
        <f t="shared" ca="1" si="14"/>
        <v>#REF!</v>
      </c>
      <c r="AD30" s="137" t="e">
        <f t="shared" ca="1" si="14"/>
        <v>#REF!</v>
      </c>
      <c r="AE30" s="137" t="e">
        <f t="shared" ca="1" si="14"/>
        <v>#REF!</v>
      </c>
      <c r="AF30" s="137" t="e">
        <f t="shared" ca="1" si="14"/>
        <v>#REF!</v>
      </c>
      <c r="AG30" s="137" t="e">
        <f t="shared" ca="1" si="14"/>
        <v>#REF!</v>
      </c>
      <c r="AH30" s="137" t="e">
        <f t="shared" ca="1" si="14"/>
        <v>#REF!</v>
      </c>
      <c r="AI30" s="137" t="e">
        <f t="shared" ca="1" si="14"/>
        <v>#REF!</v>
      </c>
      <c r="AJ30" s="137" t="e">
        <f t="shared" ca="1" si="14"/>
        <v>#REF!</v>
      </c>
      <c r="AK30" s="137" t="e">
        <f t="shared" ca="1" si="14"/>
        <v>#REF!</v>
      </c>
      <c r="AL30" s="137" t="e">
        <f t="shared" ca="1" si="15"/>
        <v>#REF!</v>
      </c>
      <c r="AM30" s="137" t="e">
        <f t="shared" ca="1" si="15"/>
        <v>#REF!</v>
      </c>
      <c r="AN30" s="137" t="e">
        <f t="shared" ca="1" si="15"/>
        <v>#REF!</v>
      </c>
      <c r="AO30" s="137" t="e">
        <f t="shared" ca="1" si="15"/>
        <v>#REF!</v>
      </c>
      <c r="AP30" s="137" t="e">
        <f t="shared" ca="1" si="15"/>
        <v>#REF!</v>
      </c>
      <c r="AQ30" s="137" t="e">
        <f t="shared" ca="1" si="15"/>
        <v>#REF!</v>
      </c>
      <c r="AR30" s="137" t="e">
        <f t="shared" ca="1" si="15"/>
        <v>#REF!</v>
      </c>
      <c r="AS30" s="137" t="e">
        <f t="shared" ca="1" si="15"/>
        <v>#REF!</v>
      </c>
      <c r="AT30" s="137" t="e">
        <f t="shared" ca="1" si="15"/>
        <v>#REF!</v>
      </c>
      <c r="AU30" s="137" t="e">
        <f t="shared" ca="1" si="18"/>
        <v>#REF!</v>
      </c>
      <c r="AV30" s="137" t="e">
        <f t="shared" ca="1" si="18"/>
        <v>#REF!</v>
      </c>
      <c r="AW30" s="137" t="e">
        <f t="shared" ca="1" si="18"/>
        <v>#REF!</v>
      </c>
      <c r="AX30" s="137" t="e">
        <f t="shared" ca="1" si="18"/>
        <v>#REF!</v>
      </c>
      <c r="AY30" s="137" t="e">
        <f t="shared" ca="1" si="18"/>
        <v>#REF!</v>
      </c>
      <c r="AZ30" s="137" t="e">
        <f t="shared" ca="1" si="18"/>
        <v>#REF!</v>
      </c>
      <c r="BA30" s="137" t="e">
        <f t="shared" ca="1" si="18"/>
        <v>#REF!</v>
      </c>
      <c r="BB30" s="137" t="e">
        <f t="shared" ca="1" si="19"/>
        <v>#REF!</v>
      </c>
      <c r="BC30" s="138" t="e">
        <f t="shared" ca="1" si="19"/>
        <v>#REF!</v>
      </c>
      <c r="BD30" s="138" t="e">
        <f t="shared" ca="1" si="19"/>
        <v>#REF!</v>
      </c>
      <c r="BE30" s="138" t="e">
        <f t="shared" ca="1" si="19"/>
        <v>#REF!</v>
      </c>
      <c r="BF30" s="138" t="e">
        <f t="shared" ca="1" si="19"/>
        <v>#REF!</v>
      </c>
      <c r="BG30" s="138" t="e">
        <f t="shared" ca="1" si="19"/>
        <v>#REF!</v>
      </c>
      <c r="BH30" s="138" t="e">
        <f t="shared" ca="1" si="19"/>
        <v>#REF!</v>
      </c>
      <c r="BI30" s="138" t="e">
        <f t="shared" ca="1" si="19"/>
        <v>#REF!</v>
      </c>
      <c r="BJ30" s="138" t="e">
        <f t="shared" ca="1" si="19"/>
        <v>#REF!</v>
      </c>
      <c r="BK30" s="138" t="e">
        <f t="shared" ca="1" si="19"/>
        <v>#REF!</v>
      </c>
      <c r="BL30" s="138" t="e">
        <f t="shared" ca="1" si="19"/>
        <v>#REF!</v>
      </c>
      <c r="BM30" s="138" t="e">
        <f t="shared" ca="1" si="19"/>
        <v>#REF!</v>
      </c>
      <c r="BN30" s="138" t="e">
        <f t="shared" ca="1" si="19"/>
        <v>#REF!</v>
      </c>
      <c r="BO30" s="138" t="e">
        <f t="shared" ca="1" si="19"/>
        <v>#REF!</v>
      </c>
      <c r="BP30" s="138" t="e">
        <f t="shared" ca="1" si="19"/>
        <v>#REF!</v>
      </c>
      <c r="BQ30" s="138" t="e">
        <f t="shared" ca="1" si="19"/>
        <v>#REF!</v>
      </c>
      <c r="BR30" s="138" t="e">
        <f t="shared" ca="1" si="20"/>
        <v>#REF!</v>
      </c>
      <c r="BS30" s="138" t="e">
        <f t="shared" ca="1" si="20"/>
        <v>#REF!</v>
      </c>
      <c r="BT30" s="138" t="e">
        <f t="shared" ca="1" si="17"/>
        <v>#REF!</v>
      </c>
      <c r="BU30" s="138" t="e">
        <f t="shared" ca="1" si="17"/>
        <v>#REF!</v>
      </c>
      <c r="BV30" s="138" t="e">
        <f t="shared" ca="1" si="17"/>
        <v>#REF!</v>
      </c>
      <c r="BW30" s="138" t="e">
        <f t="shared" ca="1" si="17"/>
        <v>#REF!</v>
      </c>
      <c r="BX30" s="138" t="e">
        <f t="shared" ca="1" si="17"/>
        <v>#REF!</v>
      </c>
      <c r="BY30" s="138" t="e">
        <f t="shared" ca="1" si="17"/>
        <v>#REF!</v>
      </c>
      <c r="BZ30" s="138" t="e">
        <f t="shared" ca="1" si="17"/>
        <v>#REF!</v>
      </c>
      <c r="CA30" s="138" t="e">
        <f t="shared" ca="1" si="17"/>
        <v>#REF!</v>
      </c>
      <c r="CB30" s="227"/>
      <c r="CC30" s="126" t="s">
        <v>2168</v>
      </c>
    </row>
    <row r="31" spans="1:81" x14ac:dyDescent="0.5">
      <c r="A31" s="130" t="s">
        <v>219</v>
      </c>
      <c r="B31" s="133" t="s">
        <v>551</v>
      </c>
      <c r="C31" s="133">
        <v>1</v>
      </c>
      <c r="D31" s="128">
        <v>1</v>
      </c>
      <c r="E31" s="128">
        <v>1</v>
      </c>
      <c r="F31" s="205" t="s">
        <v>123</v>
      </c>
      <c r="G31" s="137">
        <f t="shared" ca="1" si="12"/>
        <v>5365</v>
      </c>
      <c r="H31" s="137">
        <f t="shared" ca="1" si="12"/>
        <v>5105</v>
      </c>
      <c r="I31" s="137">
        <f t="shared" ca="1" si="12"/>
        <v>4836</v>
      </c>
      <c r="J31" s="137">
        <f t="shared" ca="1" si="12"/>
        <v>4598</v>
      </c>
      <c r="K31" s="137">
        <f t="shared" ca="1" si="12"/>
        <v>4361</v>
      </c>
      <c r="L31" s="137">
        <f t="shared" ca="1" si="12"/>
        <v>4143</v>
      </c>
      <c r="M31" s="137">
        <f t="shared" ca="1" si="12"/>
        <v>3977</v>
      </c>
      <c r="N31" s="137">
        <f t="shared" ca="1" si="12"/>
        <v>3870</v>
      </c>
      <c r="O31" s="137">
        <f t="shared" ca="1" si="12"/>
        <v>3748</v>
      </c>
      <c r="P31" s="137">
        <f t="shared" ca="1" si="12"/>
        <v>3504</v>
      </c>
      <c r="Q31" s="137">
        <f t="shared" ca="1" si="13"/>
        <v>3330</v>
      </c>
      <c r="R31" s="137">
        <f t="shared" ca="1" si="13"/>
        <v>3177</v>
      </c>
      <c r="S31" s="137">
        <f t="shared" ca="1" si="13"/>
        <v>3020</v>
      </c>
      <c r="T31" s="137">
        <f t="shared" ca="1" si="13"/>
        <v>2854</v>
      </c>
      <c r="U31" s="137">
        <f t="shared" ca="1" si="13"/>
        <v>2844</v>
      </c>
      <c r="V31" s="137">
        <f t="shared" ca="1" si="13"/>
        <v>2790</v>
      </c>
      <c r="W31" s="137" t="e">
        <f t="shared" ca="1" si="13"/>
        <v>#REF!</v>
      </c>
      <c r="X31" s="137" t="e">
        <f t="shared" ca="1" si="13"/>
        <v>#REF!</v>
      </c>
      <c r="Y31" s="137" t="e">
        <f t="shared" ca="1" si="13"/>
        <v>#REF!</v>
      </c>
      <c r="Z31" s="137" t="e">
        <f t="shared" ca="1" si="13"/>
        <v>#REF!</v>
      </c>
      <c r="AA31" s="137" t="e">
        <f t="shared" ca="1" si="14"/>
        <v>#REF!</v>
      </c>
      <c r="AB31" s="137" t="e">
        <f t="shared" ca="1" si="14"/>
        <v>#REF!</v>
      </c>
      <c r="AC31" s="137" t="e">
        <f t="shared" ca="1" si="14"/>
        <v>#REF!</v>
      </c>
      <c r="AD31" s="137" t="e">
        <f t="shared" ca="1" si="14"/>
        <v>#REF!</v>
      </c>
      <c r="AE31" s="137" t="e">
        <f t="shared" ca="1" si="14"/>
        <v>#REF!</v>
      </c>
      <c r="AF31" s="137" t="e">
        <f t="shared" ca="1" si="14"/>
        <v>#REF!</v>
      </c>
      <c r="AG31" s="137" t="e">
        <f t="shared" ca="1" si="14"/>
        <v>#REF!</v>
      </c>
      <c r="AH31" s="137" t="e">
        <f t="shared" ca="1" si="14"/>
        <v>#REF!</v>
      </c>
      <c r="AI31" s="137" t="e">
        <f t="shared" ca="1" si="14"/>
        <v>#REF!</v>
      </c>
      <c r="AJ31" s="137" t="e">
        <f t="shared" ca="1" si="14"/>
        <v>#REF!</v>
      </c>
      <c r="AK31" s="137" t="e">
        <f t="shared" ca="1" si="14"/>
        <v>#REF!</v>
      </c>
      <c r="AL31" s="137" t="e">
        <f t="shared" ca="1" si="15"/>
        <v>#REF!</v>
      </c>
      <c r="AM31" s="137" t="e">
        <f t="shared" ca="1" si="15"/>
        <v>#REF!</v>
      </c>
      <c r="AN31" s="137" t="e">
        <f t="shared" ca="1" si="15"/>
        <v>#REF!</v>
      </c>
      <c r="AO31" s="137" t="e">
        <f t="shared" ca="1" si="15"/>
        <v>#REF!</v>
      </c>
      <c r="AP31" s="137" t="e">
        <f t="shared" ca="1" si="15"/>
        <v>#REF!</v>
      </c>
      <c r="AQ31" s="137" t="e">
        <f t="shared" ca="1" si="15"/>
        <v>#REF!</v>
      </c>
      <c r="AR31" s="137" t="e">
        <f t="shared" ca="1" si="15"/>
        <v>#REF!</v>
      </c>
      <c r="AS31" s="137" t="e">
        <f t="shared" ca="1" si="15"/>
        <v>#REF!</v>
      </c>
      <c r="AT31" s="137" t="e">
        <f t="shared" ca="1" si="15"/>
        <v>#REF!</v>
      </c>
      <c r="AU31" s="137" t="e">
        <f t="shared" ca="1" si="18"/>
        <v>#REF!</v>
      </c>
      <c r="AV31" s="137" t="e">
        <f t="shared" ca="1" si="18"/>
        <v>#REF!</v>
      </c>
      <c r="AW31" s="137" t="e">
        <f t="shared" ca="1" si="18"/>
        <v>#REF!</v>
      </c>
      <c r="AX31" s="137" t="e">
        <f t="shared" ca="1" si="18"/>
        <v>#REF!</v>
      </c>
      <c r="AY31" s="137" t="e">
        <f t="shared" ca="1" si="18"/>
        <v>#REF!</v>
      </c>
      <c r="AZ31" s="137" t="e">
        <f t="shared" ca="1" si="18"/>
        <v>#REF!</v>
      </c>
      <c r="BA31" s="137" t="e">
        <f t="shared" ca="1" si="18"/>
        <v>#REF!</v>
      </c>
      <c r="BB31" s="137" t="e">
        <f t="shared" ca="1" si="19"/>
        <v>#REF!</v>
      </c>
      <c r="BC31" s="138" t="e">
        <f t="shared" ca="1" si="19"/>
        <v>#REF!</v>
      </c>
      <c r="BD31" s="138" t="e">
        <f t="shared" ca="1" si="19"/>
        <v>#REF!</v>
      </c>
      <c r="BE31" s="138" t="e">
        <f t="shared" ca="1" si="19"/>
        <v>#REF!</v>
      </c>
      <c r="BF31" s="138" t="e">
        <f t="shared" ca="1" si="19"/>
        <v>#REF!</v>
      </c>
      <c r="BG31" s="138" t="e">
        <f t="shared" ca="1" si="19"/>
        <v>#REF!</v>
      </c>
      <c r="BH31" s="138" t="e">
        <f t="shared" ca="1" si="19"/>
        <v>#REF!</v>
      </c>
      <c r="BI31" s="138" t="e">
        <f t="shared" ca="1" si="19"/>
        <v>#REF!</v>
      </c>
      <c r="BJ31" s="138" t="e">
        <f t="shared" ca="1" si="19"/>
        <v>#REF!</v>
      </c>
      <c r="BK31" s="138" t="e">
        <f t="shared" ca="1" si="19"/>
        <v>#REF!</v>
      </c>
      <c r="BL31" s="138" t="e">
        <f t="shared" ca="1" si="19"/>
        <v>#REF!</v>
      </c>
      <c r="BM31" s="138" t="e">
        <f t="shared" ca="1" si="19"/>
        <v>#REF!</v>
      </c>
      <c r="BN31" s="138" t="e">
        <f t="shared" ca="1" si="19"/>
        <v>#REF!</v>
      </c>
      <c r="BO31" s="138" t="e">
        <f t="shared" ca="1" si="19"/>
        <v>#REF!</v>
      </c>
      <c r="BP31" s="138" t="e">
        <f t="shared" ca="1" si="19"/>
        <v>#REF!</v>
      </c>
      <c r="BQ31" s="138" t="e">
        <f t="shared" ca="1" si="19"/>
        <v>#REF!</v>
      </c>
      <c r="BR31" s="138" t="e">
        <f t="shared" ca="1" si="20"/>
        <v>#REF!</v>
      </c>
      <c r="BS31" s="138" t="e">
        <f t="shared" ca="1" si="20"/>
        <v>#REF!</v>
      </c>
      <c r="BT31" s="138" t="e">
        <f t="shared" ca="1" si="17"/>
        <v>#REF!</v>
      </c>
      <c r="BU31" s="138" t="e">
        <f t="shared" ca="1" si="17"/>
        <v>#REF!</v>
      </c>
      <c r="BV31" s="138" t="e">
        <f t="shared" ca="1" si="17"/>
        <v>#REF!</v>
      </c>
      <c r="BW31" s="138" t="e">
        <f t="shared" ca="1" si="17"/>
        <v>#REF!</v>
      </c>
      <c r="BX31" s="138" t="e">
        <f t="shared" ca="1" si="17"/>
        <v>#REF!</v>
      </c>
      <c r="BY31" s="138" t="e">
        <f t="shared" ca="1" si="17"/>
        <v>#REF!</v>
      </c>
      <c r="BZ31" s="138" t="e">
        <f t="shared" ca="1" si="17"/>
        <v>#REF!</v>
      </c>
      <c r="CA31" s="138" t="e">
        <f t="shared" ca="1" si="17"/>
        <v>#REF!</v>
      </c>
      <c r="CB31" s="227"/>
      <c r="CC31" s="126" t="s">
        <v>2169</v>
      </c>
    </row>
    <row r="32" spans="1:81" x14ac:dyDescent="0.5">
      <c r="A32" s="130" t="s">
        <v>220</v>
      </c>
      <c r="B32" s="133" t="s">
        <v>304</v>
      </c>
      <c r="C32" s="133">
        <v>1</v>
      </c>
      <c r="D32" s="128">
        <v>1</v>
      </c>
      <c r="E32" s="128">
        <v>1</v>
      </c>
      <c r="F32" s="205" t="s">
        <v>569</v>
      </c>
      <c r="G32" s="137">
        <f t="shared" ca="1" si="12"/>
        <v>2</v>
      </c>
      <c r="H32" s="137">
        <f t="shared" ca="1" si="12"/>
        <v>1.8</v>
      </c>
      <c r="I32" s="137">
        <f t="shared" ca="1" si="12"/>
        <v>1.6</v>
      </c>
      <c r="J32" s="137">
        <f t="shared" ca="1" si="12"/>
        <v>1.7</v>
      </c>
      <c r="K32" s="137">
        <f t="shared" ca="1" si="12"/>
        <v>2</v>
      </c>
      <c r="L32" s="137">
        <f t="shared" ca="1" si="12"/>
        <v>2.1</v>
      </c>
      <c r="M32" s="137">
        <f t="shared" ca="1" si="12"/>
        <v>2</v>
      </c>
      <c r="N32" s="137">
        <f t="shared" ca="1" si="12"/>
        <v>1.9</v>
      </c>
      <c r="O32" s="137">
        <f t="shared" ca="1" si="12"/>
        <v>1.6</v>
      </c>
      <c r="P32" s="137">
        <f t="shared" ca="1" si="12"/>
        <v>1.3</v>
      </c>
      <c r="Q32" s="137">
        <f t="shared" ca="1" si="13"/>
        <v>1</v>
      </c>
      <c r="R32" s="137">
        <f t="shared" ca="1" si="13"/>
        <v>1.3</v>
      </c>
      <c r="S32" s="137">
        <f t="shared" ca="1" si="13"/>
        <v>1.2</v>
      </c>
      <c r="T32" s="137">
        <f t="shared" ca="1" si="13"/>
        <v>1.5</v>
      </c>
      <c r="U32" s="137">
        <f t="shared" ca="1" si="13"/>
        <v>1.2</v>
      </c>
      <c r="V32" s="137">
        <f t="shared" ca="1" si="13"/>
        <v>1.1000000000000001</v>
      </c>
      <c r="W32" s="137" t="e">
        <f t="shared" ca="1" si="13"/>
        <v>#REF!</v>
      </c>
      <c r="X32" s="137" t="e">
        <f t="shared" ca="1" si="13"/>
        <v>#REF!</v>
      </c>
      <c r="Y32" s="137" t="e">
        <f t="shared" ca="1" si="13"/>
        <v>#REF!</v>
      </c>
      <c r="Z32" s="137" t="e">
        <f t="shared" ca="1" si="13"/>
        <v>#REF!</v>
      </c>
      <c r="AA32" s="137" t="e">
        <f t="shared" ca="1" si="14"/>
        <v>#REF!</v>
      </c>
      <c r="AB32" s="137" t="e">
        <f t="shared" ca="1" si="14"/>
        <v>#REF!</v>
      </c>
      <c r="AC32" s="137" t="e">
        <f t="shared" ca="1" si="14"/>
        <v>#REF!</v>
      </c>
      <c r="AD32" s="137" t="e">
        <f t="shared" ca="1" si="14"/>
        <v>#REF!</v>
      </c>
      <c r="AE32" s="137" t="e">
        <f t="shared" ca="1" si="14"/>
        <v>#REF!</v>
      </c>
      <c r="AF32" s="137" t="e">
        <f t="shared" ca="1" si="14"/>
        <v>#REF!</v>
      </c>
      <c r="AG32" s="137" t="e">
        <f t="shared" ca="1" si="14"/>
        <v>#REF!</v>
      </c>
      <c r="AH32" s="137" t="e">
        <f t="shared" ca="1" si="14"/>
        <v>#REF!</v>
      </c>
      <c r="AI32" s="137" t="e">
        <f t="shared" ca="1" si="14"/>
        <v>#REF!</v>
      </c>
      <c r="AJ32" s="137" t="e">
        <f t="shared" ca="1" si="14"/>
        <v>#REF!</v>
      </c>
      <c r="AK32" s="137" t="e">
        <f t="shared" ca="1" si="14"/>
        <v>#REF!</v>
      </c>
      <c r="AL32" s="137" t="e">
        <f t="shared" ca="1" si="15"/>
        <v>#REF!</v>
      </c>
      <c r="AM32" s="137" t="e">
        <f t="shared" ca="1" si="15"/>
        <v>#REF!</v>
      </c>
      <c r="AN32" s="137" t="e">
        <f t="shared" ca="1" si="15"/>
        <v>#REF!</v>
      </c>
      <c r="AO32" s="137" t="e">
        <f t="shared" ca="1" si="15"/>
        <v>#REF!</v>
      </c>
      <c r="AP32" s="137" t="e">
        <f t="shared" ca="1" si="15"/>
        <v>#REF!</v>
      </c>
      <c r="AQ32" s="137" t="e">
        <f t="shared" ca="1" si="15"/>
        <v>#REF!</v>
      </c>
      <c r="AR32" s="137" t="e">
        <f t="shared" ca="1" si="15"/>
        <v>#REF!</v>
      </c>
      <c r="AS32" s="137" t="e">
        <f t="shared" ca="1" si="15"/>
        <v>#REF!</v>
      </c>
      <c r="AT32" s="137" t="e">
        <f t="shared" ca="1" si="15"/>
        <v>#REF!</v>
      </c>
      <c r="AU32" s="137" t="e">
        <f t="shared" ca="1" si="18"/>
        <v>#REF!</v>
      </c>
      <c r="AV32" s="137" t="e">
        <f t="shared" ca="1" si="18"/>
        <v>#REF!</v>
      </c>
      <c r="AW32" s="137" t="e">
        <f t="shared" ca="1" si="18"/>
        <v>#REF!</v>
      </c>
      <c r="AX32" s="137" t="e">
        <f t="shared" ca="1" si="18"/>
        <v>#REF!</v>
      </c>
      <c r="AY32" s="137" t="e">
        <f t="shared" ca="1" si="18"/>
        <v>#REF!</v>
      </c>
      <c r="AZ32" s="137" t="e">
        <f t="shared" ca="1" si="18"/>
        <v>#REF!</v>
      </c>
      <c r="BA32" s="137" t="e">
        <f t="shared" ca="1" si="18"/>
        <v>#REF!</v>
      </c>
      <c r="BB32" s="137" t="e">
        <f t="shared" ca="1" si="19"/>
        <v>#REF!</v>
      </c>
      <c r="BC32" s="138" t="e">
        <f t="shared" ca="1" si="19"/>
        <v>#REF!</v>
      </c>
      <c r="BD32" s="138" t="e">
        <f t="shared" ca="1" si="19"/>
        <v>#REF!</v>
      </c>
      <c r="BE32" s="138" t="e">
        <f t="shared" ca="1" si="19"/>
        <v>#REF!</v>
      </c>
      <c r="BF32" s="138" t="e">
        <f t="shared" ca="1" si="19"/>
        <v>#REF!</v>
      </c>
      <c r="BG32" s="138" t="e">
        <f t="shared" ca="1" si="19"/>
        <v>#REF!</v>
      </c>
      <c r="BH32" s="138" t="e">
        <f t="shared" ca="1" si="19"/>
        <v>#REF!</v>
      </c>
      <c r="BI32" s="138" t="e">
        <f t="shared" ca="1" si="19"/>
        <v>#REF!</v>
      </c>
      <c r="BJ32" s="138" t="e">
        <f t="shared" ca="1" si="19"/>
        <v>#REF!</v>
      </c>
      <c r="BK32" s="138" t="e">
        <f t="shared" ca="1" si="19"/>
        <v>#REF!</v>
      </c>
      <c r="BL32" s="138" t="e">
        <f t="shared" ca="1" si="19"/>
        <v>#REF!</v>
      </c>
      <c r="BM32" s="138" t="e">
        <f t="shared" ca="1" si="19"/>
        <v>#REF!</v>
      </c>
      <c r="BN32" s="138" t="e">
        <f t="shared" ca="1" si="19"/>
        <v>#REF!</v>
      </c>
      <c r="BO32" s="138" t="e">
        <f t="shared" ca="1" si="19"/>
        <v>#REF!</v>
      </c>
      <c r="BP32" s="138" t="e">
        <f t="shared" ca="1" si="19"/>
        <v>#REF!</v>
      </c>
      <c r="BQ32" s="138" t="e">
        <f t="shared" ca="1" si="19"/>
        <v>#REF!</v>
      </c>
      <c r="BR32" s="138" t="e">
        <f t="shared" ca="1" si="20"/>
        <v>#REF!</v>
      </c>
      <c r="BS32" s="138" t="e">
        <f t="shared" ca="1" si="20"/>
        <v>#REF!</v>
      </c>
      <c r="BT32" s="138" t="e">
        <f t="shared" ca="1" si="17"/>
        <v>#REF!</v>
      </c>
      <c r="BU32" s="138" t="e">
        <f t="shared" ca="1" si="17"/>
        <v>#REF!</v>
      </c>
      <c r="BV32" s="138" t="e">
        <f t="shared" ca="1" si="17"/>
        <v>#REF!</v>
      </c>
      <c r="BW32" s="138" t="e">
        <f t="shared" ca="1" si="17"/>
        <v>#REF!</v>
      </c>
      <c r="BX32" s="138" t="e">
        <f t="shared" ca="1" si="17"/>
        <v>#REF!</v>
      </c>
      <c r="BY32" s="138" t="e">
        <f t="shared" ca="1" si="17"/>
        <v>#REF!</v>
      </c>
      <c r="BZ32" s="138" t="e">
        <f t="shared" ca="1" si="17"/>
        <v>#REF!</v>
      </c>
      <c r="CA32" s="138" t="e">
        <f t="shared" ca="1" si="17"/>
        <v>#REF!</v>
      </c>
      <c r="CB32" s="227"/>
      <c r="CC32" s="126" t="s">
        <v>2170</v>
      </c>
    </row>
    <row r="33" spans="1:81" x14ac:dyDescent="0.5">
      <c r="A33" s="130" t="s">
        <v>220</v>
      </c>
      <c r="B33" s="133" t="s">
        <v>301</v>
      </c>
      <c r="C33" s="133">
        <v>1</v>
      </c>
      <c r="D33" s="128">
        <v>1</v>
      </c>
      <c r="E33" s="128">
        <v>1</v>
      </c>
      <c r="F33" s="205" t="s">
        <v>570</v>
      </c>
      <c r="G33" s="137">
        <f t="shared" ref="G33:P38" ca="1" si="21">VLOOKUP($G$3,INDIRECT($A33 &amp; $B33&amp;"D"),COLUMN()-5,FALSE)</f>
        <v>126</v>
      </c>
      <c r="H33" s="137">
        <f t="shared" ca="1" si="21"/>
        <v>106</v>
      </c>
      <c r="I33" s="137">
        <f t="shared" ca="1" si="21"/>
        <v>93</v>
      </c>
      <c r="J33" s="137">
        <f t="shared" ca="1" si="21"/>
        <v>95</v>
      </c>
      <c r="K33" s="137">
        <f t="shared" ca="1" si="21"/>
        <v>113</v>
      </c>
      <c r="L33" s="137">
        <f t="shared" ca="1" si="21"/>
        <v>112</v>
      </c>
      <c r="M33" s="137">
        <f t="shared" ca="1" si="21"/>
        <v>104</v>
      </c>
      <c r="N33" s="137">
        <f t="shared" ca="1" si="21"/>
        <v>99</v>
      </c>
      <c r="O33" s="137">
        <f t="shared" ca="1" si="21"/>
        <v>84</v>
      </c>
      <c r="P33" s="137">
        <f t="shared" ca="1" si="21"/>
        <v>68</v>
      </c>
      <c r="Q33" s="137">
        <f t="shared" ref="Q33:Z38" ca="1" si="22">VLOOKUP($G$3,INDIRECT($A33 &amp; $B33&amp;"D"),COLUMN()-5,FALSE)</f>
        <v>52</v>
      </c>
      <c r="R33" s="137">
        <f t="shared" ca="1" si="22"/>
        <v>70</v>
      </c>
      <c r="S33" s="137">
        <f t="shared" ca="1" si="22"/>
        <v>65</v>
      </c>
      <c r="T33" s="137">
        <f t="shared" ca="1" si="22"/>
        <v>86</v>
      </c>
      <c r="U33" s="137">
        <f t="shared" ca="1" si="22"/>
        <v>64</v>
      </c>
      <c r="V33" s="137">
        <f t="shared" ca="1" si="22"/>
        <v>60</v>
      </c>
      <c r="W33" s="137" t="e">
        <f t="shared" ca="1" si="22"/>
        <v>#REF!</v>
      </c>
      <c r="X33" s="137" t="e">
        <f t="shared" ca="1" si="22"/>
        <v>#REF!</v>
      </c>
      <c r="Y33" s="137" t="e">
        <f t="shared" ca="1" si="22"/>
        <v>#REF!</v>
      </c>
      <c r="Z33" s="137" t="e">
        <f t="shared" ca="1" si="22"/>
        <v>#REF!</v>
      </c>
      <c r="AA33" s="137" t="e">
        <f t="shared" ref="AA33:AK38" ca="1" si="23">VLOOKUP($G$3,INDIRECT($A33 &amp; $B33&amp;"D"),COLUMN()-5,FALSE)</f>
        <v>#REF!</v>
      </c>
      <c r="AB33" s="137" t="e">
        <f t="shared" ca="1" si="23"/>
        <v>#REF!</v>
      </c>
      <c r="AC33" s="137" t="e">
        <f t="shared" ca="1" si="23"/>
        <v>#REF!</v>
      </c>
      <c r="AD33" s="137" t="e">
        <f t="shared" ca="1" si="23"/>
        <v>#REF!</v>
      </c>
      <c r="AE33" s="137" t="e">
        <f t="shared" ca="1" si="23"/>
        <v>#REF!</v>
      </c>
      <c r="AF33" s="137" t="e">
        <f t="shared" ca="1" si="23"/>
        <v>#REF!</v>
      </c>
      <c r="AG33" s="137" t="e">
        <f t="shared" ca="1" si="23"/>
        <v>#REF!</v>
      </c>
      <c r="AH33" s="137" t="e">
        <f t="shared" ca="1" si="23"/>
        <v>#REF!</v>
      </c>
      <c r="AI33" s="137" t="e">
        <f t="shared" ca="1" si="23"/>
        <v>#REF!</v>
      </c>
      <c r="AJ33" s="137" t="e">
        <f t="shared" ca="1" si="23"/>
        <v>#REF!</v>
      </c>
      <c r="AK33" s="137" t="e">
        <f t="shared" ca="1" si="23"/>
        <v>#REF!</v>
      </c>
      <c r="AL33" s="137" t="e">
        <f t="shared" ca="1" si="15"/>
        <v>#REF!</v>
      </c>
      <c r="AM33" s="137" t="e">
        <f t="shared" ca="1" si="15"/>
        <v>#REF!</v>
      </c>
      <c r="AN33" s="137" t="e">
        <f t="shared" ca="1" si="15"/>
        <v>#REF!</v>
      </c>
      <c r="AO33" s="137" t="e">
        <f t="shared" ca="1" si="15"/>
        <v>#REF!</v>
      </c>
      <c r="AP33" s="137" t="e">
        <f t="shared" ca="1" si="15"/>
        <v>#REF!</v>
      </c>
      <c r="AQ33" s="137" t="e">
        <f t="shared" ca="1" si="15"/>
        <v>#REF!</v>
      </c>
      <c r="AR33" s="137" t="e">
        <f t="shared" ca="1" si="15"/>
        <v>#REF!</v>
      </c>
      <c r="AS33" s="137" t="e">
        <f t="shared" ca="1" si="15"/>
        <v>#REF!</v>
      </c>
      <c r="AT33" s="137" t="e">
        <f t="shared" ca="1" si="15"/>
        <v>#REF!</v>
      </c>
      <c r="AU33" s="137" t="e">
        <f t="shared" ca="1" si="18"/>
        <v>#REF!</v>
      </c>
      <c r="AV33" s="137" t="e">
        <f t="shared" ca="1" si="18"/>
        <v>#REF!</v>
      </c>
      <c r="AW33" s="137" t="e">
        <f t="shared" ca="1" si="18"/>
        <v>#REF!</v>
      </c>
      <c r="AX33" s="137" t="e">
        <f t="shared" ca="1" si="18"/>
        <v>#REF!</v>
      </c>
      <c r="AY33" s="137" t="e">
        <f t="shared" ca="1" si="18"/>
        <v>#REF!</v>
      </c>
      <c r="AZ33" s="137" t="e">
        <f t="shared" ca="1" si="18"/>
        <v>#REF!</v>
      </c>
      <c r="BA33" s="137" t="e">
        <f t="shared" ca="1" si="18"/>
        <v>#REF!</v>
      </c>
      <c r="BB33" s="137" t="e">
        <f t="shared" ca="1" si="19"/>
        <v>#REF!</v>
      </c>
      <c r="BC33" s="138" t="e">
        <f t="shared" ca="1" si="19"/>
        <v>#REF!</v>
      </c>
      <c r="BD33" s="138" t="e">
        <f t="shared" ca="1" si="19"/>
        <v>#REF!</v>
      </c>
      <c r="BE33" s="138" t="e">
        <f t="shared" ca="1" si="19"/>
        <v>#REF!</v>
      </c>
      <c r="BF33" s="138" t="e">
        <f t="shared" ca="1" si="19"/>
        <v>#REF!</v>
      </c>
      <c r="BG33" s="138" t="e">
        <f t="shared" ca="1" si="19"/>
        <v>#REF!</v>
      </c>
      <c r="BH33" s="138" t="e">
        <f t="shared" ca="1" si="19"/>
        <v>#REF!</v>
      </c>
      <c r="BI33" s="138" t="e">
        <f t="shared" ca="1" si="19"/>
        <v>#REF!</v>
      </c>
      <c r="BJ33" s="138" t="e">
        <f t="shared" ca="1" si="19"/>
        <v>#REF!</v>
      </c>
      <c r="BK33" s="138" t="e">
        <f t="shared" ca="1" si="19"/>
        <v>#REF!</v>
      </c>
      <c r="BL33" s="138" t="e">
        <f t="shared" ca="1" si="19"/>
        <v>#REF!</v>
      </c>
      <c r="BM33" s="138" t="e">
        <f t="shared" ca="1" si="19"/>
        <v>#REF!</v>
      </c>
      <c r="BN33" s="138" t="e">
        <f t="shared" ca="1" si="19"/>
        <v>#REF!</v>
      </c>
      <c r="BO33" s="138" t="e">
        <f t="shared" ca="1" si="19"/>
        <v>#REF!</v>
      </c>
      <c r="BP33" s="138" t="e">
        <f t="shared" ca="1" si="19"/>
        <v>#REF!</v>
      </c>
      <c r="BQ33" s="138" t="e">
        <f t="shared" ca="1" si="19"/>
        <v>#REF!</v>
      </c>
      <c r="BR33" s="138" t="e">
        <f t="shared" ca="1" si="20"/>
        <v>#REF!</v>
      </c>
      <c r="BS33" s="138" t="e">
        <f t="shared" ca="1" si="20"/>
        <v>#REF!</v>
      </c>
      <c r="BT33" s="138" t="e">
        <f t="shared" ca="1" si="17"/>
        <v>#REF!</v>
      </c>
      <c r="BU33" s="138" t="e">
        <f t="shared" ca="1" si="17"/>
        <v>#REF!</v>
      </c>
      <c r="BV33" s="138" t="e">
        <f t="shared" ca="1" si="17"/>
        <v>#REF!</v>
      </c>
      <c r="BW33" s="138" t="e">
        <f t="shared" ca="1" si="17"/>
        <v>#REF!</v>
      </c>
      <c r="BX33" s="138" t="e">
        <f t="shared" ca="1" si="17"/>
        <v>#REF!</v>
      </c>
      <c r="BY33" s="138" t="e">
        <f t="shared" ca="1" si="17"/>
        <v>#REF!</v>
      </c>
      <c r="BZ33" s="138" t="e">
        <f t="shared" ca="1" si="17"/>
        <v>#REF!</v>
      </c>
      <c r="CA33" s="138" t="e">
        <f t="shared" ca="1" si="17"/>
        <v>#REF!</v>
      </c>
      <c r="CB33" s="227"/>
      <c r="CC33" s="126" t="s">
        <v>2171</v>
      </c>
    </row>
    <row r="34" spans="1:81" x14ac:dyDescent="0.5">
      <c r="A34" s="130" t="s">
        <v>220</v>
      </c>
      <c r="B34" s="133" t="s">
        <v>551</v>
      </c>
      <c r="C34" s="133">
        <v>1</v>
      </c>
      <c r="D34" s="128">
        <v>1</v>
      </c>
      <c r="E34" s="128">
        <v>1</v>
      </c>
      <c r="F34" s="205" t="s">
        <v>522</v>
      </c>
      <c r="G34" s="137">
        <f t="shared" ca="1" si="21"/>
        <v>61574</v>
      </c>
      <c r="H34" s="137">
        <f t="shared" ca="1" si="21"/>
        <v>60209</v>
      </c>
      <c r="I34" s="137">
        <f t="shared" ca="1" si="21"/>
        <v>58711</v>
      </c>
      <c r="J34" s="137">
        <f t="shared" ca="1" si="21"/>
        <v>57278</v>
      </c>
      <c r="K34" s="137">
        <f t="shared" ca="1" si="21"/>
        <v>55819</v>
      </c>
      <c r="L34" s="137">
        <f t="shared" ca="1" si="21"/>
        <v>54298</v>
      </c>
      <c r="M34" s="137">
        <f t="shared" ca="1" si="21"/>
        <v>53319</v>
      </c>
      <c r="N34" s="137">
        <f t="shared" ca="1" si="21"/>
        <v>53158</v>
      </c>
      <c r="O34" s="137">
        <f t="shared" ca="1" si="21"/>
        <v>53408</v>
      </c>
      <c r="P34" s="137">
        <f t="shared" ca="1" si="21"/>
        <v>53691</v>
      </c>
      <c r="Q34" s="137">
        <f t="shared" ca="1" si="22"/>
        <v>53366</v>
      </c>
      <c r="R34" s="137">
        <f t="shared" ca="1" si="22"/>
        <v>53982</v>
      </c>
      <c r="S34" s="137">
        <f t="shared" ca="1" si="22"/>
        <v>55044</v>
      </c>
      <c r="T34" s="137">
        <f t="shared" ca="1" si="22"/>
        <v>55571</v>
      </c>
      <c r="U34" s="137">
        <f t="shared" ca="1" si="22"/>
        <v>55596</v>
      </c>
      <c r="V34" s="137">
        <f t="shared" ca="1" si="22"/>
        <v>55659</v>
      </c>
      <c r="W34" s="137" t="e">
        <f t="shared" ca="1" si="22"/>
        <v>#REF!</v>
      </c>
      <c r="X34" s="137" t="e">
        <f t="shared" ca="1" si="22"/>
        <v>#REF!</v>
      </c>
      <c r="Y34" s="137" t="e">
        <f t="shared" ca="1" si="22"/>
        <v>#REF!</v>
      </c>
      <c r="Z34" s="137" t="e">
        <f t="shared" ca="1" si="22"/>
        <v>#REF!</v>
      </c>
      <c r="AA34" s="137" t="e">
        <f t="shared" ca="1" si="23"/>
        <v>#REF!</v>
      </c>
      <c r="AB34" s="137" t="e">
        <f t="shared" ca="1" si="23"/>
        <v>#REF!</v>
      </c>
      <c r="AC34" s="137" t="e">
        <f t="shared" ca="1" si="23"/>
        <v>#REF!</v>
      </c>
      <c r="AD34" s="137" t="e">
        <f t="shared" ca="1" si="23"/>
        <v>#REF!</v>
      </c>
      <c r="AE34" s="137" t="e">
        <f t="shared" ca="1" si="23"/>
        <v>#REF!</v>
      </c>
      <c r="AF34" s="137" t="e">
        <f t="shared" ca="1" si="23"/>
        <v>#REF!</v>
      </c>
      <c r="AG34" s="137" t="e">
        <f t="shared" ca="1" si="23"/>
        <v>#REF!</v>
      </c>
      <c r="AH34" s="137" t="e">
        <f t="shared" ca="1" si="23"/>
        <v>#REF!</v>
      </c>
      <c r="AI34" s="137" t="e">
        <f t="shared" ca="1" si="23"/>
        <v>#REF!</v>
      </c>
      <c r="AJ34" s="137" t="e">
        <f t="shared" ca="1" si="23"/>
        <v>#REF!</v>
      </c>
      <c r="AK34" s="137" t="e">
        <f t="shared" ca="1" si="23"/>
        <v>#REF!</v>
      </c>
      <c r="AL34" s="137" t="e">
        <f t="shared" ca="1" si="15"/>
        <v>#REF!</v>
      </c>
      <c r="AM34" s="137" t="e">
        <f t="shared" ca="1" si="15"/>
        <v>#REF!</v>
      </c>
      <c r="AN34" s="137" t="e">
        <f t="shared" ca="1" si="15"/>
        <v>#REF!</v>
      </c>
      <c r="AO34" s="137" t="e">
        <f t="shared" ca="1" si="15"/>
        <v>#REF!</v>
      </c>
      <c r="AP34" s="137" t="e">
        <f t="shared" ca="1" si="15"/>
        <v>#REF!</v>
      </c>
      <c r="AQ34" s="137" t="e">
        <f t="shared" ca="1" si="15"/>
        <v>#REF!</v>
      </c>
      <c r="AR34" s="137" t="e">
        <f t="shared" ca="1" si="15"/>
        <v>#REF!</v>
      </c>
      <c r="AS34" s="137" t="e">
        <f t="shared" ca="1" si="15"/>
        <v>#REF!</v>
      </c>
      <c r="AT34" s="137" t="e">
        <f t="shared" ca="1" si="15"/>
        <v>#REF!</v>
      </c>
      <c r="AU34" s="137" t="e">
        <f t="shared" ca="1" si="18"/>
        <v>#REF!</v>
      </c>
      <c r="AV34" s="137" t="e">
        <f t="shared" ca="1" si="18"/>
        <v>#REF!</v>
      </c>
      <c r="AW34" s="137" t="e">
        <f t="shared" ca="1" si="18"/>
        <v>#REF!</v>
      </c>
      <c r="AX34" s="137" t="e">
        <f t="shared" ca="1" si="18"/>
        <v>#REF!</v>
      </c>
      <c r="AY34" s="137" t="e">
        <f t="shared" ca="1" si="18"/>
        <v>#REF!</v>
      </c>
      <c r="AZ34" s="137" t="e">
        <f t="shared" ca="1" si="18"/>
        <v>#REF!</v>
      </c>
      <c r="BA34" s="137" t="e">
        <f t="shared" ca="1" si="18"/>
        <v>#REF!</v>
      </c>
      <c r="BB34" s="137" t="e">
        <f t="shared" ca="1" si="19"/>
        <v>#REF!</v>
      </c>
      <c r="BC34" s="138" t="e">
        <f t="shared" ca="1" si="19"/>
        <v>#REF!</v>
      </c>
      <c r="BD34" s="138" t="e">
        <f t="shared" ca="1" si="19"/>
        <v>#REF!</v>
      </c>
      <c r="BE34" s="138" t="e">
        <f t="shared" ca="1" si="19"/>
        <v>#REF!</v>
      </c>
      <c r="BF34" s="138" t="e">
        <f t="shared" ca="1" si="19"/>
        <v>#REF!</v>
      </c>
      <c r="BG34" s="138" t="e">
        <f t="shared" ca="1" si="19"/>
        <v>#REF!</v>
      </c>
      <c r="BH34" s="138" t="e">
        <f t="shared" ca="1" si="19"/>
        <v>#REF!</v>
      </c>
      <c r="BI34" s="138" t="e">
        <f t="shared" ca="1" si="19"/>
        <v>#REF!</v>
      </c>
      <c r="BJ34" s="138" t="e">
        <f t="shared" ca="1" si="19"/>
        <v>#REF!</v>
      </c>
      <c r="BK34" s="138" t="e">
        <f t="shared" ca="1" si="19"/>
        <v>#REF!</v>
      </c>
      <c r="BL34" s="138" t="e">
        <f t="shared" ca="1" si="19"/>
        <v>#REF!</v>
      </c>
      <c r="BM34" s="138" t="e">
        <f t="shared" ca="1" si="19"/>
        <v>#REF!</v>
      </c>
      <c r="BN34" s="138" t="e">
        <f t="shared" ca="1" si="19"/>
        <v>#REF!</v>
      </c>
      <c r="BO34" s="138" t="e">
        <f t="shared" ca="1" si="19"/>
        <v>#REF!</v>
      </c>
      <c r="BP34" s="138" t="e">
        <f t="shared" ca="1" si="19"/>
        <v>#REF!</v>
      </c>
      <c r="BQ34" s="138" t="e">
        <f t="shared" ca="1" si="19"/>
        <v>#REF!</v>
      </c>
      <c r="BR34" s="138" t="e">
        <f t="shared" ca="1" si="20"/>
        <v>#REF!</v>
      </c>
      <c r="BS34" s="138" t="e">
        <f t="shared" ca="1" si="20"/>
        <v>#REF!</v>
      </c>
      <c r="BT34" s="138" t="e">
        <f t="shared" ca="1" si="17"/>
        <v>#REF!</v>
      </c>
      <c r="BU34" s="138" t="e">
        <f t="shared" ca="1" si="17"/>
        <v>#REF!</v>
      </c>
      <c r="BV34" s="138" t="e">
        <f t="shared" ca="1" si="17"/>
        <v>#REF!</v>
      </c>
      <c r="BW34" s="138" t="e">
        <f t="shared" ca="1" si="17"/>
        <v>#REF!</v>
      </c>
      <c r="BX34" s="138" t="e">
        <f t="shared" ca="1" si="17"/>
        <v>#REF!</v>
      </c>
      <c r="BY34" s="138" t="e">
        <f t="shared" ca="1" si="17"/>
        <v>#REF!</v>
      </c>
      <c r="BZ34" s="138" t="e">
        <f t="shared" ca="1" si="17"/>
        <v>#REF!</v>
      </c>
      <c r="CA34" s="138" t="e">
        <f t="shared" ca="1" si="17"/>
        <v>#REF!</v>
      </c>
      <c r="CB34" s="227"/>
      <c r="CC34" s="126" t="s">
        <v>2172</v>
      </c>
    </row>
    <row r="35" spans="1:81" x14ac:dyDescent="0.5">
      <c r="A35" s="130" t="s">
        <v>363</v>
      </c>
      <c r="B35" s="133" t="s">
        <v>304</v>
      </c>
      <c r="C35" s="133">
        <v>1</v>
      </c>
      <c r="D35" s="128">
        <v>1</v>
      </c>
      <c r="E35" s="128">
        <v>1</v>
      </c>
      <c r="F35" s="205" t="s">
        <v>1376</v>
      </c>
      <c r="G35" s="137">
        <f t="shared" ca="1" si="21"/>
        <v>2.6</v>
      </c>
      <c r="H35" s="137">
        <f t="shared" ca="1" si="21"/>
        <v>2.7</v>
      </c>
      <c r="I35" s="137">
        <f t="shared" ca="1" si="21"/>
        <v>2.4</v>
      </c>
      <c r="J35" s="137">
        <f t="shared" ca="1" si="21"/>
        <v>3.4</v>
      </c>
      <c r="K35" s="137">
        <f t="shared" ca="1" si="21"/>
        <v>2.9</v>
      </c>
      <c r="L35" s="137">
        <f t="shared" ca="1" si="21"/>
        <v>2.8</v>
      </c>
      <c r="M35" s="137">
        <f t="shared" ca="1" si="21"/>
        <v>3.2</v>
      </c>
      <c r="N35" s="137">
        <f t="shared" ca="1" si="21"/>
        <v>3.4</v>
      </c>
      <c r="O35" s="137">
        <f t="shared" ca="1" si="21"/>
        <v>2.9</v>
      </c>
      <c r="P35" s="137">
        <f t="shared" ca="1" si="21"/>
        <v>2.2999999999999998</v>
      </c>
      <c r="Q35" s="137">
        <f t="shared" ca="1" si="22"/>
        <v>2.4</v>
      </c>
      <c r="R35" s="137">
        <f t="shared" ca="1" si="22"/>
        <v>2.1</v>
      </c>
      <c r="S35" s="137">
        <f t="shared" ca="1" si="22"/>
        <v>2.2999999999999998</v>
      </c>
      <c r="T35" s="137">
        <f t="shared" ca="1" si="22"/>
        <v>1.9</v>
      </c>
      <c r="U35" s="137">
        <f t="shared" ca="1" si="22"/>
        <v>1.9</v>
      </c>
      <c r="V35" s="137">
        <f t="shared" ca="1" si="22"/>
        <v>2.1</v>
      </c>
      <c r="W35" s="137" t="e">
        <f t="shared" ca="1" si="22"/>
        <v>#REF!</v>
      </c>
      <c r="X35" s="137" t="e">
        <f t="shared" ca="1" si="22"/>
        <v>#REF!</v>
      </c>
      <c r="Y35" s="137" t="e">
        <f t="shared" ca="1" si="22"/>
        <v>#REF!</v>
      </c>
      <c r="Z35" s="137" t="e">
        <f t="shared" ca="1" si="22"/>
        <v>#REF!</v>
      </c>
      <c r="AA35" s="137" t="e">
        <f t="shared" ca="1" si="23"/>
        <v>#REF!</v>
      </c>
      <c r="AB35" s="137" t="e">
        <f t="shared" ca="1" si="23"/>
        <v>#REF!</v>
      </c>
      <c r="AC35" s="137" t="e">
        <f t="shared" ca="1" si="23"/>
        <v>#REF!</v>
      </c>
      <c r="AD35" s="137" t="e">
        <f t="shared" ca="1" si="23"/>
        <v>#REF!</v>
      </c>
      <c r="AE35" s="137" t="e">
        <f t="shared" ca="1" si="23"/>
        <v>#REF!</v>
      </c>
      <c r="AF35" s="137" t="e">
        <f t="shared" ca="1" si="23"/>
        <v>#REF!</v>
      </c>
      <c r="AG35" s="137" t="e">
        <f t="shared" ca="1" si="23"/>
        <v>#REF!</v>
      </c>
      <c r="AH35" s="137" t="e">
        <f t="shared" ca="1" si="23"/>
        <v>#REF!</v>
      </c>
      <c r="AI35" s="137" t="e">
        <f t="shared" ca="1" si="23"/>
        <v>#REF!</v>
      </c>
      <c r="AJ35" s="137" t="e">
        <f t="shared" ca="1" si="23"/>
        <v>#REF!</v>
      </c>
      <c r="AK35" s="137" t="e">
        <f t="shared" ca="1" si="23"/>
        <v>#REF!</v>
      </c>
      <c r="AL35" s="137" t="e">
        <f t="shared" ca="1" si="15"/>
        <v>#REF!</v>
      </c>
      <c r="AM35" s="137" t="e">
        <f t="shared" ca="1" si="15"/>
        <v>#REF!</v>
      </c>
      <c r="AN35" s="137" t="e">
        <f t="shared" ca="1" si="15"/>
        <v>#REF!</v>
      </c>
      <c r="AO35" s="137" t="e">
        <f t="shared" ca="1" si="15"/>
        <v>#REF!</v>
      </c>
      <c r="AP35" s="137" t="e">
        <f t="shared" ca="1" si="15"/>
        <v>#REF!</v>
      </c>
      <c r="AQ35" s="137" t="e">
        <f t="shared" ca="1" si="15"/>
        <v>#REF!</v>
      </c>
      <c r="AR35" s="137" t="e">
        <f t="shared" ca="1" si="15"/>
        <v>#REF!</v>
      </c>
      <c r="AS35" s="137" t="e">
        <f t="shared" ca="1" si="15"/>
        <v>#REF!</v>
      </c>
      <c r="AT35" s="137" t="e">
        <f t="shared" ca="1" si="15"/>
        <v>#REF!</v>
      </c>
      <c r="AU35" s="137" t="e">
        <f t="shared" ca="1" si="18"/>
        <v>#REF!</v>
      </c>
      <c r="AV35" s="137" t="e">
        <f t="shared" ca="1" si="18"/>
        <v>#REF!</v>
      </c>
      <c r="AW35" s="137" t="e">
        <f t="shared" ca="1" si="18"/>
        <v>#REF!</v>
      </c>
      <c r="AX35" s="137" t="e">
        <f t="shared" ca="1" si="18"/>
        <v>#REF!</v>
      </c>
      <c r="AY35" s="137" t="e">
        <f t="shared" ca="1" si="18"/>
        <v>#REF!</v>
      </c>
      <c r="AZ35" s="137" t="e">
        <f t="shared" ca="1" si="18"/>
        <v>#REF!</v>
      </c>
      <c r="BA35" s="137" t="e">
        <f t="shared" ca="1" si="18"/>
        <v>#REF!</v>
      </c>
      <c r="BB35" s="137" t="e">
        <f t="shared" ca="1" si="19"/>
        <v>#REF!</v>
      </c>
      <c r="BC35" s="138" t="e">
        <f t="shared" ca="1" si="19"/>
        <v>#REF!</v>
      </c>
      <c r="BD35" s="138" t="e">
        <f t="shared" ca="1" si="19"/>
        <v>#REF!</v>
      </c>
      <c r="BE35" s="138" t="e">
        <f t="shared" ca="1" si="19"/>
        <v>#REF!</v>
      </c>
      <c r="BF35" s="138" t="e">
        <f t="shared" ca="1" si="19"/>
        <v>#REF!</v>
      </c>
      <c r="BG35" s="138" t="e">
        <f t="shared" ca="1" si="19"/>
        <v>#REF!</v>
      </c>
      <c r="BH35" s="138" t="e">
        <f t="shared" ca="1" si="19"/>
        <v>#REF!</v>
      </c>
      <c r="BI35" s="138" t="e">
        <f t="shared" ca="1" si="19"/>
        <v>#REF!</v>
      </c>
      <c r="BJ35" s="138" t="e">
        <f t="shared" ca="1" si="19"/>
        <v>#REF!</v>
      </c>
      <c r="BK35" s="138" t="e">
        <f t="shared" ca="1" si="19"/>
        <v>#REF!</v>
      </c>
      <c r="BL35" s="138" t="e">
        <f t="shared" ca="1" si="19"/>
        <v>#REF!</v>
      </c>
      <c r="BM35" s="138" t="e">
        <f t="shared" ca="1" si="19"/>
        <v>#REF!</v>
      </c>
      <c r="BN35" s="138" t="e">
        <f t="shared" ca="1" si="19"/>
        <v>#REF!</v>
      </c>
      <c r="BO35" s="138" t="e">
        <f t="shared" ca="1" si="19"/>
        <v>#REF!</v>
      </c>
      <c r="BP35" s="138" t="e">
        <f t="shared" ca="1" si="19"/>
        <v>#REF!</v>
      </c>
      <c r="BQ35" s="138" t="e">
        <f t="shared" ca="1" si="19"/>
        <v>#REF!</v>
      </c>
      <c r="BR35" s="138" t="e">
        <f t="shared" ca="1" si="20"/>
        <v>#REF!</v>
      </c>
      <c r="BS35" s="138" t="e">
        <f t="shared" ca="1" si="20"/>
        <v>#REF!</v>
      </c>
      <c r="BT35" s="138" t="e">
        <f t="shared" ca="1" si="17"/>
        <v>#REF!</v>
      </c>
      <c r="BU35" s="138" t="e">
        <f t="shared" ca="1" si="17"/>
        <v>#REF!</v>
      </c>
      <c r="BV35" s="138" t="e">
        <f t="shared" ca="1" si="17"/>
        <v>#REF!</v>
      </c>
      <c r="BW35" s="138" t="e">
        <f t="shared" ca="1" si="17"/>
        <v>#REF!</v>
      </c>
      <c r="BX35" s="138" t="e">
        <f t="shared" ca="1" si="17"/>
        <v>#REF!</v>
      </c>
      <c r="BY35" s="138" t="e">
        <f t="shared" ca="1" si="17"/>
        <v>#REF!</v>
      </c>
      <c r="BZ35" s="138" t="e">
        <f t="shared" ca="1" si="17"/>
        <v>#REF!</v>
      </c>
      <c r="CA35" s="138" t="e">
        <f t="shared" ca="1" si="17"/>
        <v>#REF!</v>
      </c>
      <c r="CB35" s="227"/>
      <c r="CC35" s="126" t="s">
        <v>2173</v>
      </c>
    </row>
    <row r="36" spans="1:81" x14ac:dyDescent="0.5">
      <c r="A36" s="130" t="s">
        <v>363</v>
      </c>
      <c r="B36" s="133" t="s">
        <v>301</v>
      </c>
      <c r="C36" s="133">
        <v>1</v>
      </c>
      <c r="D36" s="128">
        <v>1</v>
      </c>
      <c r="E36" s="128">
        <v>1</v>
      </c>
      <c r="F36" s="205" t="s">
        <v>1377</v>
      </c>
      <c r="G36" s="137">
        <f t="shared" ca="1" si="21"/>
        <v>131</v>
      </c>
      <c r="H36" s="137">
        <f t="shared" ca="1" si="21"/>
        <v>141</v>
      </c>
      <c r="I36" s="137">
        <f t="shared" ca="1" si="21"/>
        <v>127</v>
      </c>
      <c r="J36" s="137">
        <f t="shared" ca="1" si="21"/>
        <v>178</v>
      </c>
      <c r="K36" s="137">
        <f t="shared" ca="1" si="21"/>
        <v>155</v>
      </c>
      <c r="L36" s="137">
        <f t="shared" ca="1" si="21"/>
        <v>147</v>
      </c>
      <c r="M36" s="137">
        <f t="shared" ca="1" si="21"/>
        <v>173</v>
      </c>
      <c r="N36" s="137">
        <f t="shared" ca="1" si="21"/>
        <v>183</v>
      </c>
      <c r="O36" s="137">
        <f t="shared" ca="1" si="21"/>
        <v>157</v>
      </c>
      <c r="P36" s="137">
        <f t="shared" ca="1" si="21"/>
        <v>124</v>
      </c>
      <c r="Q36" s="137">
        <f t="shared" ca="1" si="22"/>
        <v>132</v>
      </c>
      <c r="R36" s="137">
        <f t="shared" ca="1" si="22"/>
        <v>114</v>
      </c>
      <c r="S36" s="137">
        <f t="shared" ca="1" si="22"/>
        <v>121</v>
      </c>
      <c r="T36" s="137">
        <f t="shared" ca="1" si="22"/>
        <v>99</v>
      </c>
      <c r="U36" s="137">
        <f t="shared" ca="1" si="22"/>
        <v>102</v>
      </c>
      <c r="V36" s="137">
        <f t="shared" ca="1" si="22"/>
        <v>112</v>
      </c>
      <c r="W36" s="137" t="e">
        <f t="shared" ca="1" si="22"/>
        <v>#REF!</v>
      </c>
      <c r="X36" s="137" t="e">
        <f t="shared" ca="1" si="22"/>
        <v>#REF!</v>
      </c>
      <c r="Y36" s="137" t="e">
        <f t="shared" ca="1" si="22"/>
        <v>#REF!</v>
      </c>
      <c r="Z36" s="137" t="e">
        <f t="shared" ca="1" si="22"/>
        <v>#REF!</v>
      </c>
      <c r="AA36" s="137" t="e">
        <f t="shared" ca="1" si="23"/>
        <v>#REF!</v>
      </c>
      <c r="AB36" s="137" t="e">
        <f t="shared" ca="1" si="23"/>
        <v>#REF!</v>
      </c>
      <c r="AC36" s="137" t="e">
        <f t="shared" ca="1" si="23"/>
        <v>#REF!</v>
      </c>
      <c r="AD36" s="137" t="e">
        <f t="shared" ca="1" si="23"/>
        <v>#REF!</v>
      </c>
      <c r="AE36" s="137" t="e">
        <f t="shared" ca="1" si="23"/>
        <v>#REF!</v>
      </c>
      <c r="AF36" s="137" t="e">
        <f t="shared" ca="1" si="23"/>
        <v>#REF!</v>
      </c>
      <c r="AG36" s="137" t="e">
        <f t="shared" ca="1" si="23"/>
        <v>#REF!</v>
      </c>
      <c r="AH36" s="137" t="e">
        <f t="shared" ca="1" si="23"/>
        <v>#REF!</v>
      </c>
      <c r="AI36" s="137" t="e">
        <f t="shared" ca="1" si="23"/>
        <v>#REF!</v>
      </c>
      <c r="AJ36" s="137" t="e">
        <f t="shared" ca="1" si="23"/>
        <v>#REF!</v>
      </c>
      <c r="AK36" s="137" t="e">
        <f t="shared" ca="1" si="23"/>
        <v>#REF!</v>
      </c>
      <c r="AL36" s="137" t="e">
        <f t="shared" ca="1" si="15"/>
        <v>#REF!</v>
      </c>
      <c r="AM36" s="137" t="e">
        <f t="shared" ca="1" si="15"/>
        <v>#REF!</v>
      </c>
      <c r="AN36" s="137" t="e">
        <f t="shared" ca="1" si="15"/>
        <v>#REF!</v>
      </c>
      <c r="AO36" s="137" t="e">
        <f t="shared" ca="1" si="15"/>
        <v>#REF!</v>
      </c>
      <c r="AP36" s="137" t="e">
        <f t="shared" ca="1" si="15"/>
        <v>#REF!</v>
      </c>
      <c r="AQ36" s="137" t="e">
        <f t="shared" ca="1" si="15"/>
        <v>#REF!</v>
      </c>
      <c r="AR36" s="137" t="e">
        <f t="shared" ca="1" si="15"/>
        <v>#REF!</v>
      </c>
      <c r="AS36" s="137" t="e">
        <f t="shared" ca="1" si="15"/>
        <v>#REF!</v>
      </c>
      <c r="AT36" s="137" t="e">
        <f t="shared" ca="1" si="15"/>
        <v>#REF!</v>
      </c>
      <c r="AU36" s="137" t="e">
        <f t="shared" ca="1" si="18"/>
        <v>#REF!</v>
      </c>
      <c r="AV36" s="137" t="e">
        <f t="shared" ca="1" si="18"/>
        <v>#REF!</v>
      </c>
      <c r="AW36" s="137" t="e">
        <f t="shared" ca="1" si="18"/>
        <v>#REF!</v>
      </c>
      <c r="AX36" s="137" t="e">
        <f t="shared" ca="1" si="18"/>
        <v>#REF!</v>
      </c>
      <c r="AY36" s="137" t="e">
        <f t="shared" ca="1" si="18"/>
        <v>#REF!</v>
      </c>
      <c r="AZ36" s="137" t="e">
        <f t="shared" ca="1" si="18"/>
        <v>#REF!</v>
      </c>
      <c r="BA36" s="137" t="e">
        <f t="shared" ca="1" si="18"/>
        <v>#REF!</v>
      </c>
      <c r="BB36" s="137" t="e">
        <f t="shared" ca="1" si="19"/>
        <v>#REF!</v>
      </c>
      <c r="BC36" s="138" t="e">
        <f t="shared" ca="1" si="19"/>
        <v>#REF!</v>
      </c>
      <c r="BD36" s="138" t="e">
        <f t="shared" ca="1" si="19"/>
        <v>#REF!</v>
      </c>
      <c r="BE36" s="138" t="e">
        <f t="shared" ca="1" si="19"/>
        <v>#REF!</v>
      </c>
      <c r="BF36" s="138" t="e">
        <f t="shared" ca="1" si="19"/>
        <v>#REF!</v>
      </c>
      <c r="BG36" s="138" t="e">
        <f t="shared" ca="1" si="19"/>
        <v>#REF!</v>
      </c>
      <c r="BH36" s="138" t="e">
        <f t="shared" ca="1" si="19"/>
        <v>#REF!</v>
      </c>
      <c r="BI36" s="138" t="e">
        <f t="shared" ca="1" si="19"/>
        <v>#REF!</v>
      </c>
      <c r="BJ36" s="138" t="e">
        <f t="shared" ca="1" si="19"/>
        <v>#REF!</v>
      </c>
      <c r="BK36" s="138" t="e">
        <f t="shared" ca="1" si="19"/>
        <v>#REF!</v>
      </c>
      <c r="BL36" s="138" t="e">
        <f t="shared" ca="1" si="19"/>
        <v>#REF!</v>
      </c>
      <c r="BM36" s="138" t="e">
        <f t="shared" ca="1" si="19"/>
        <v>#REF!</v>
      </c>
      <c r="BN36" s="138" t="e">
        <f t="shared" ca="1" si="19"/>
        <v>#REF!</v>
      </c>
      <c r="BO36" s="138" t="e">
        <f t="shared" ca="1" si="19"/>
        <v>#REF!</v>
      </c>
      <c r="BP36" s="138" t="e">
        <f t="shared" ca="1" si="19"/>
        <v>#REF!</v>
      </c>
      <c r="BQ36" s="138" t="e">
        <f t="shared" ca="1" si="19"/>
        <v>#REF!</v>
      </c>
      <c r="BR36" s="138" t="e">
        <f t="shared" ca="1" si="20"/>
        <v>#REF!</v>
      </c>
      <c r="BS36" s="138" t="e">
        <f t="shared" ca="1" si="20"/>
        <v>#REF!</v>
      </c>
      <c r="BT36" s="138" t="e">
        <f t="shared" ca="1" si="17"/>
        <v>#REF!</v>
      </c>
      <c r="BU36" s="138" t="e">
        <f t="shared" ca="1" si="17"/>
        <v>#REF!</v>
      </c>
      <c r="BV36" s="138" t="e">
        <f t="shared" ca="1" si="17"/>
        <v>#REF!</v>
      </c>
      <c r="BW36" s="138" t="e">
        <f t="shared" ca="1" si="17"/>
        <v>#REF!</v>
      </c>
      <c r="BX36" s="138" t="e">
        <f t="shared" ca="1" si="17"/>
        <v>#REF!</v>
      </c>
      <c r="BY36" s="138" t="e">
        <f t="shared" ca="1" si="17"/>
        <v>#REF!</v>
      </c>
      <c r="BZ36" s="138" t="e">
        <f t="shared" ca="1" si="17"/>
        <v>#REF!</v>
      </c>
      <c r="CA36" s="138" t="e">
        <f t="shared" ca="1" si="17"/>
        <v>#REF!</v>
      </c>
      <c r="CB36" s="227"/>
      <c r="CC36" s="126" t="s">
        <v>2174</v>
      </c>
    </row>
    <row r="37" spans="1:81" x14ac:dyDescent="0.5">
      <c r="A37" s="130" t="s">
        <v>363</v>
      </c>
      <c r="B37" s="133" t="s">
        <v>551</v>
      </c>
      <c r="C37" s="133">
        <v>1</v>
      </c>
      <c r="D37" s="128">
        <v>1</v>
      </c>
      <c r="E37" s="128">
        <v>1</v>
      </c>
      <c r="F37" s="205" t="s">
        <v>1378</v>
      </c>
      <c r="G37" s="137">
        <f t="shared" ca="1" si="21"/>
        <v>50284</v>
      </c>
      <c r="H37" s="137">
        <f t="shared" ca="1" si="21"/>
        <v>51899</v>
      </c>
      <c r="I37" s="137">
        <f t="shared" ca="1" si="21"/>
        <v>52548</v>
      </c>
      <c r="J37" s="137">
        <f t="shared" ca="1" si="21"/>
        <v>52970</v>
      </c>
      <c r="K37" s="137">
        <f t="shared" ca="1" si="21"/>
        <v>53170</v>
      </c>
      <c r="L37" s="137">
        <f t="shared" ca="1" si="21"/>
        <v>53276</v>
      </c>
      <c r="M37" s="137">
        <f t="shared" ca="1" si="21"/>
        <v>53261</v>
      </c>
      <c r="N37" s="137">
        <f t="shared" ca="1" si="21"/>
        <v>53557</v>
      </c>
      <c r="O37" s="137">
        <f t="shared" ca="1" si="21"/>
        <v>54145</v>
      </c>
      <c r="P37" s="137">
        <f t="shared" ca="1" si="21"/>
        <v>54706</v>
      </c>
      <c r="Q37" s="137">
        <f t="shared" ca="1" si="22"/>
        <v>54936</v>
      </c>
      <c r="R37" s="137">
        <f t="shared" ca="1" si="22"/>
        <v>54438</v>
      </c>
      <c r="S37" s="137">
        <f t="shared" ca="1" si="22"/>
        <v>53546</v>
      </c>
      <c r="T37" s="137">
        <f t="shared" ca="1" si="22"/>
        <v>53067</v>
      </c>
      <c r="U37" s="137">
        <f t="shared" ca="1" si="22"/>
        <v>53477</v>
      </c>
      <c r="V37" s="137">
        <f t="shared" ca="1" si="22"/>
        <v>53363</v>
      </c>
      <c r="W37" s="137" t="e">
        <f t="shared" ca="1" si="22"/>
        <v>#REF!</v>
      </c>
      <c r="X37" s="137" t="e">
        <f t="shared" ca="1" si="22"/>
        <v>#REF!</v>
      </c>
      <c r="Y37" s="137" t="e">
        <f t="shared" ca="1" si="22"/>
        <v>#REF!</v>
      </c>
      <c r="Z37" s="137" t="e">
        <f t="shared" ca="1" si="22"/>
        <v>#REF!</v>
      </c>
      <c r="AA37" s="137" t="e">
        <f t="shared" ca="1" si="23"/>
        <v>#REF!</v>
      </c>
      <c r="AB37" s="137" t="e">
        <f t="shared" ca="1" si="23"/>
        <v>#REF!</v>
      </c>
      <c r="AC37" s="137" t="e">
        <f t="shared" ca="1" si="23"/>
        <v>#REF!</v>
      </c>
      <c r="AD37" s="137" t="e">
        <f t="shared" ca="1" si="23"/>
        <v>#REF!</v>
      </c>
      <c r="AE37" s="137" t="e">
        <f t="shared" ca="1" si="23"/>
        <v>#REF!</v>
      </c>
      <c r="AF37" s="137" t="e">
        <f t="shared" ca="1" si="23"/>
        <v>#REF!</v>
      </c>
      <c r="AG37" s="137" t="e">
        <f t="shared" ca="1" si="23"/>
        <v>#REF!</v>
      </c>
      <c r="AH37" s="137" t="e">
        <f t="shared" ca="1" si="23"/>
        <v>#REF!</v>
      </c>
      <c r="AI37" s="137" t="e">
        <f t="shared" ca="1" si="23"/>
        <v>#REF!</v>
      </c>
      <c r="AJ37" s="137" t="e">
        <f t="shared" ca="1" si="23"/>
        <v>#REF!</v>
      </c>
      <c r="AK37" s="137" t="e">
        <f t="shared" ca="1" si="23"/>
        <v>#REF!</v>
      </c>
      <c r="AL37" s="137" t="e">
        <f t="shared" ca="1" si="15"/>
        <v>#REF!</v>
      </c>
      <c r="AM37" s="137" t="e">
        <f t="shared" ca="1" si="15"/>
        <v>#REF!</v>
      </c>
      <c r="AN37" s="137" t="e">
        <f t="shared" ca="1" si="15"/>
        <v>#REF!</v>
      </c>
      <c r="AO37" s="137" t="e">
        <f t="shared" ca="1" si="15"/>
        <v>#REF!</v>
      </c>
      <c r="AP37" s="137" t="e">
        <f t="shared" ca="1" si="15"/>
        <v>#REF!</v>
      </c>
      <c r="AQ37" s="137" t="e">
        <f t="shared" ca="1" si="15"/>
        <v>#REF!</v>
      </c>
      <c r="AR37" s="137" t="e">
        <f t="shared" ca="1" si="15"/>
        <v>#REF!</v>
      </c>
      <c r="AS37" s="137" t="e">
        <f t="shared" ca="1" si="15"/>
        <v>#REF!</v>
      </c>
      <c r="AT37" s="137" t="e">
        <f t="shared" ca="1" si="15"/>
        <v>#REF!</v>
      </c>
      <c r="AU37" s="137" t="e">
        <f t="shared" ca="1" si="18"/>
        <v>#REF!</v>
      </c>
      <c r="AV37" s="137" t="e">
        <f t="shared" ca="1" si="18"/>
        <v>#REF!</v>
      </c>
      <c r="AW37" s="137" t="e">
        <f t="shared" ca="1" si="18"/>
        <v>#REF!</v>
      </c>
      <c r="AX37" s="137" t="e">
        <f t="shared" ca="1" si="18"/>
        <v>#REF!</v>
      </c>
      <c r="AY37" s="137" t="e">
        <f t="shared" ca="1" si="18"/>
        <v>#REF!</v>
      </c>
      <c r="AZ37" s="137" t="e">
        <f t="shared" ca="1" si="18"/>
        <v>#REF!</v>
      </c>
      <c r="BA37" s="137" t="e">
        <f t="shared" ca="1" si="18"/>
        <v>#REF!</v>
      </c>
      <c r="BB37" s="137" t="e">
        <f t="shared" ca="1" si="19"/>
        <v>#REF!</v>
      </c>
      <c r="BC37" s="138" t="e">
        <f t="shared" ca="1" si="19"/>
        <v>#REF!</v>
      </c>
      <c r="BD37" s="138" t="e">
        <f t="shared" ca="1" si="19"/>
        <v>#REF!</v>
      </c>
      <c r="BE37" s="138" t="e">
        <f t="shared" ca="1" si="19"/>
        <v>#REF!</v>
      </c>
      <c r="BF37" s="138" t="e">
        <f t="shared" ca="1" si="19"/>
        <v>#REF!</v>
      </c>
      <c r="BG37" s="138" t="e">
        <f t="shared" ca="1" si="19"/>
        <v>#REF!</v>
      </c>
      <c r="BH37" s="138" t="e">
        <f t="shared" ca="1" si="19"/>
        <v>#REF!</v>
      </c>
      <c r="BI37" s="138" t="e">
        <f t="shared" ca="1" si="19"/>
        <v>#REF!</v>
      </c>
      <c r="BJ37" s="138" t="e">
        <f t="shared" ca="1" si="19"/>
        <v>#REF!</v>
      </c>
      <c r="BK37" s="138" t="e">
        <f t="shared" ca="1" si="19"/>
        <v>#REF!</v>
      </c>
      <c r="BL37" s="138" t="e">
        <f t="shared" ca="1" si="19"/>
        <v>#REF!</v>
      </c>
      <c r="BM37" s="138" t="e">
        <f t="shared" ca="1" si="19"/>
        <v>#REF!</v>
      </c>
      <c r="BN37" s="138" t="e">
        <f t="shared" ca="1" si="19"/>
        <v>#REF!</v>
      </c>
      <c r="BO37" s="138" t="e">
        <f t="shared" ca="1" si="19"/>
        <v>#REF!</v>
      </c>
      <c r="BP37" s="138" t="e">
        <f t="shared" ca="1" si="19"/>
        <v>#REF!</v>
      </c>
      <c r="BQ37" s="138" t="e">
        <f t="shared" ca="1" si="19"/>
        <v>#REF!</v>
      </c>
      <c r="BR37" s="138" t="e">
        <f t="shared" ca="1" si="20"/>
        <v>#REF!</v>
      </c>
      <c r="BS37" s="138" t="e">
        <f t="shared" ca="1" si="20"/>
        <v>#REF!</v>
      </c>
      <c r="BT37" s="138" t="e">
        <f t="shared" ca="1" si="17"/>
        <v>#REF!</v>
      </c>
      <c r="BU37" s="138" t="e">
        <f t="shared" ca="1" si="17"/>
        <v>#REF!</v>
      </c>
      <c r="BV37" s="138" t="e">
        <f t="shared" ca="1" si="17"/>
        <v>#REF!</v>
      </c>
      <c r="BW37" s="138" t="e">
        <f t="shared" ca="1" si="17"/>
        <v>#REF!</v>
      </c>
      <c r="BX37" s="138" t="e">
        <f t="shared" ca="1" si="17"/>
        <v>#REF!</v>
      </c>
      <c r="BY37" s="138" t="e">
        <f t="shared" ca="1" si="17"/>
        <v>#REF!</v>
      </c>
      <c r="BZ37" s="138" t="e">
        <f t="shared" ca="1" si="17"/>
        <v>#REF!</v>
      </c>
      <c r="CA37" s="138" t="e">
        <f t="shared" ca="1" si="17"/>
        <v>#REF!</v>
      </c>
      <c r="CB37" s="227"/>
      <c r="CC37" s="126" t="s">
        <v>2175</v>
      </c>
    </row>
    <row r="38" spans="1:81" x14ac:dyDescent="0.5">
      <c r="A38" s="130" t="s">
        <v>218</v>
      </c>
      <c r="B38" s="133" t="s">
        <v>304</v>
      </c>
      <c r="C38" s="133">
        <v>1</v>
      </c>
      <c r="D38" s="128">
        <v>1</v>
      </c>
      <c r="E38" s="128">
        <v>1</v>
      </c>
      <c r="F38" s="205" t="s">
        <v>77</v>
      </c>
      <c r="G38" s="137">
        <f t="shared" ca="1" si="21"/>
        <v>1.1000000000000001</v>
      </c>
      <c r="H38" s="137">
        <f t="shared" ca="1" si="21"/>
        <v>1</v>
      </c>
      <c r="I38" s="137">
        <f t="shared" ca="1" si="21"/>
        <v>1.2</v>
      </c>
      <c r="J38" s="137">
        <f t="shared" ca="1" si="21"/>
        <v>1.1000000000000001</v>
      </c>
      <c r="K38" s="137">
        <f t="shared" ca="1" si="21"/>
        <v>1.1000000000000001</v>
      </c>
      <c r="L38" s="137">
        <f t="shared" ca="1" si="21"/>
        <v>1.2</v>
      </c>
      <c r="M38" s="137">
        <f t="shared" ca="1" si="21"/>
        <v>1.2</v>
      </c>
      <c r="N38" s="137">
        <f t="shared" ca="1" si="21"/>
        <v>0.9</v>
      </c>
      <c r="O38" s="137">
        <f t="shared" ca="1" si="21"/>
        <v>1.1000000000000001</v>
      </c>
      <c r="P38" s="137">
        <f t="shared" ca="1" si="21"/>
        <v>0.8</v>
      </c>
      <c r="Q38" s="137">
        <f t="shared" ca="1" si="22"/>
        <v>0.7</v>
      </c>
      <c r="R38" s="137">
        <f t="shared" ca="1" si="22"/>
        <v>0.8</v>
      </c>
      <c r="S38" s="137">
        <f t="shared" ca="1" si="22"/>
        <v>1</v>
      </c>
      <c r="T38" s="137">
        <f t="shared" ca="1" si="22"/>
        <v>1.4</v>
      </c>
      <c r="U38" s="137">
        <f t="shared" ca="1" si="22"/>
        <v>1</v>
      </c>
      <c r="V38" s="137">
        <f t="shared" ca="1" si="22"/>
        <v>1</v>
      </c>
      <c r="W38" s="137" t="e">
        <f t="shared" ca="1" si="22"/>
        <v>#REF!</v>
      </c>
      <c r="X38" s="137" t="e">
        <f t="shared" ca="1" si="22"/>
        <v>#REF!</v>
      </c>
      <c r="Y38" s="137" t="e">
        <f t="shared" ca="1" si="22"/>
        <v>#REF!</v>
      </c>
      <c r="Z38" s="137" t="e">
        <f t="shared" ca="1" si="22"/>
        <v>#REF!</v>
      </c>
      <c r="AA38" s="137" t="e">
        <f t="shared" ca="1" si="23"/>
        <v>#REF!</v>
      </c>
      <c r="AB38" s="137" t="e">
        <f t="shared" ca="1" si="23"/>
        <v>#REF!</v>
      </c>
      <c r="AC38" s="137" t="e">
        <f t="shared" ca="1" si="23"/>
        <v>#REF!</v>
      </c>
      <c r="AD38" s="137" t="e">
        <f t="shared" ca="1" si="23"/>
        <v>#REF!</v>
      </c>
      <c r="AE38" s="137" t="e">
        <f t="shared" ca="1" si="23"/>
        <v>#REF!</v>
      </c>
      <c r="AF38" s="137" t="e">
        <f t="shared" ca="1" si="23"/>
        <v>#REF!</v>
      </c>
      <c r="AG38" s="137" t="e">
        <f t="shared" ca="1" si="23"/>
        <v>#REF!</v>
      </c>
      <c r="AH38" s="137" t="e">
        <f t="shared" ca="1" si="23"/>
        <v>#REF!</v>
      </c>
      <c r="AI38" s="137" t="e">
        <f t="shared" ca="1" si="23"/>
        <v>#REF!</v>
      </c>
      <c r="AJ38" s="137" t="e">
        <f t="shared" ca="1" si="23"/>
        <v>#REF!</v>
      </c>
      <c r="AK38" s="137" t="e">
        <f t="shared" ca="1" si="23"/>
        <v>#REF!</v>
      </c>
      <c r="AL38" s="137" t="e">
        <f t="shared" ca="1" si="15"/>
        <v>#REF!</v>
      </c>
      <c r="AM38" s="137" t="e">
        <f t="shared" ca="1" si="15"/>
        <v>#REF!</v>
      </c>
      <c r="AN38" s="137" t="e">
        <f t="shared" ca="1" si="15"/>
        <v>#REF!</v>
      </c>
      <c r="AO38" s="137" t="e">
        <f t="shared" ca="1" si="15"/>
        <v>#REF!</v>
      </c>
      <c r="AP38" s="137" t="e">
        <f t="shared" ca="1" si="15"/>
        <v>#REF!</v>
      </c>
      <c r="AQ38" s="137" t="e">
        <f t="shared" ca="1" si="15"/>
        <v>#REF!</v>
      </c>
      <c r="AR38" s="137" t="e">
        <f t="shared" ca="1" si="15"/>
        <v>#REF!</v>
      </c>
      <c r="AS38" s="137" t="e">
        <f t="shared" ca="1" si="15"/>
        <v>#REF!</v>
      </c>
      <c r="AT38" s="137" t="e">
        <f t="shared" ca="1" si="15"/>
        <v>#REF!</v>
      </c>
      <c r="AU38" s="137" t="e">
        <f t="shared" ca="1" si="18"/>
        <v>#REF!</v>
      </c>
      <c r="AV38" s="137" t="e">
        <f t="shared" ca="1" si="18"/>
        <v>#REF!</v>
      </c>
      <c r="AW38" s="137" t="e">
        <f t="shared" ca="1" si="18"/>
        <v>#REF!</v>
      </c>
      <c r="AX38" s="137" t="e">
        <f t="shared" ca="1" si="18"/>
        <v>#REF!</v>
      </c>
      <c r="AY38" s="137" t="e">
        <f t="shared" ca="1" si="18"/>
        <v>#REF!</v>
      </c>
      <c r="AZ38" s="137" t="e">
        <f t="shared" ca="1" si="18"/>
        <v>#REF!</v>
      </c>
      <c r="BA38" s="137" t="e">
        <f t="shared" ca="1" si="18"/>
        <v>#REF!</v>
      </c>
      <c r="BB38" s="137" t="e">
        <f t="shared" ca="1" si="19"/>
        <v>#REF!</v>
      </c>
      <c r="BC38" s="138" t="e">
        <f t="shared" ca="1" si="19"/>
        <v>#REF!</v>
      </c>
      <c r="BD38" s="138" t="e">
        <f t="shared" ca="1" si="19"/>
        <v>#REF!</v>
      </c>
      <c r="BE38" s="138" t="e">
        <f t="shared" ca="1" si="19"/>
        <v>#REF!</v>
      </c>
      <c r="BF38" s="138" t="e">
        <f t="shared" ca="1" si="19"/>
        <v>#REF!</v>
      </c>
      <c r="BG38" s="138" t="e">
        <f t="shared" ca="1" si="19"/>
        <v>#REF!</v>
      </c>
      <c r="BH38" s="138" t="e">
        <f t="shared" ca="1" si="19"/>
        <v>#REF!</v>
      </c>
      <c r="BI38" s="138" t="e">
        <f t="shared" ca="1" si="19"/>
        <v>#REF!</v>
      </c>
      <c r="BJ38" s="138" t="e">
        <f t="shared" ca="1" si="19"/>
        <v>#REF!</v>
      </c>
      <c r="BK38" s="138" t="e">
        <f t="shared" ca="1" si="19"/>
        <v>#REF!</v>
      </c>
      <c r="BL38" s="138" t="e">
        <f t="shared" ca="1" si="19"/>
        <v>#REF!</v>
      </c>
      <c r="BM38" s="138" t="e">
        <f t="shared" ca="1" si="19"/>
        <v>#REF!</v>
      </c>
      <c r="BN38" s="138" t="e">
        <f t="shared" ca="1" si="19"/>
        <v>#REF!</v>
      </c>
      <c r="BO38" s="138" t="e">
        <f t="shared" ca="1" si="19"/>
        <v>#REF!</v>
      </c>
      <c r="BP38" s="138" t="e">
        <f t="shared" ca="1" si="19"/>
        <v>#REF!</v>
      </c>
      <c r="BQ38" s="138" t="e">
        <f t="shared" ca="1" si="19"/>
        <v>#REF!</v>
      </c>
      <c r="BR38" s="138" t="e">
        <f t="shared" ca="1" si="20"/>
        <v>#REF!</v>
      </c>
      <c r="BS38" s="138" t="e">
        <f t="shared" ca="1" si="20"/>
        <v>#REF!</v>
      </c>
      <c r="BT38" s="138" t="e">
        <f t="shared" ca="1" si="17"/>
        <v>#REF!</v>
      </c>
      <c r="BU38" s="138" t="e">
        <f t="shared" ca="1" si="17"/>
        <v>#REF!</v>
      </c>
      <c r="BV38" s="138" t="e">
        <f t="shared" ca="1" si="17"/>
        <v>#REF!</v>
      </c>
      <c r="BW38" s="138" t="e">
        <f t="shared" ca="1" si="17"/>
        <v>#REF!</v>
      </c>
      <c r="BX38" s="138" t="e">
        <f t="shared" ca="1" si="17"/>
        <v>#REF!</v>
      </c>
      <c r="BY38" s="138" t="e">
        <f t="shared" ca="1" si="17"/>
        <v>#REF!</v>
      </c>
      <c r="BZ38" s="138" t="e">
        <f t="shared" ca="1" si="17"/>
        <v>#REF!</v>
      </c>
      <c r="CA38" s="138" t="e">
        <f t="shared" ca="1" si="17"/>
        <v>#REF!</v>
      </c>
      <c r="CB38" s="227"/>
      <c r="CC38" s="126" t="s">
        <v>2176</v>
      </c>
    </row>
    <row r="39" spans="1:81" x14ac:dyDescent="0.5">
      <c r="A39" s="130" t="s">
        <v>218</v>
      </c>
      <c r="B39" s="133" t="s">
        <v>301</v>
      </c>
      <c r="C39" s="133">
        <v>1</v>
      </c>
      <c r="D39" s="128">
        <v>1</v>
      </c>
      <c r="E39" s="128">
        <v>1</v>
      </c>
      <c r="F39" s="205" t="s">
        <v>78</v>
      </c>
      <c r="G39" s="137">
        <f t="shared" ref="G39:AI39" ca="1" si="24">VLOOKUP($G$3,INDIRECT($A39 &amp; $B39&amp;"D"),COLUMN()-5,FALSE)</f>
        <v>38</v>
      </c>
      <c r="H39" s="137">
        <f t="shared" ca="1" si="24"/>
        <v>35</v>
      </c>
      <c r="I39" s="137">
        <f t="shared" ca="1" si="24"/>
        <v>42</v>
      </c>
      <c r="J39" s="137">
        <f t="shared" ca="1" si="24"/>
        <v>38</v>
      </c>
      <c r="K39" s="137">
        <f t="shared" ca="1" si="24"/>
        <v>39</v>
      </c>
      <c r="L39" s="137">
        <f t="shared" ca="1" si="24"/>
        <v>41</v>
      </c>
      <c r="M39" s="137">
        <f t="shared" ca="1" si="24"/>
        <v>43</v>
      </c>
      <c r="N39" s="137">
        <f t="shared" ca="1" si="24"/>
        <v>31</v>
      </c>
      <c r="O39" s="137">
        <f t="shared" ca="1" si="24"/>
        <v>39</v>
      </c>
      <c r="P39" s="137">
        <f t="shared" ca="1" si="24"/>
        <v>29</v>
      </c>
      <c r="Q39" s="137">
        <f t="shared" ca="1" si="24"/>
        <v>27</v>
      </c>
      <c r="R39" s="137">
        <f t="shared" ca="1" si="24"/>
        <v>28</v>
      </c>
      <c r="S39" s="137">
        <f t="shared" ca="1" si="24"/>
        <v>36</v>
      </c>
      <c r="T39" s="137">
        <f t="shared" ca="1" si="24"/>
        <v>53</v>
      </c>
      <c r="U39" s="137">
        <f t="shared" ca="1" si="24"/>
        <v>40</v>
      </c>
      <c r="V39" s="137">
        <f t="shared" ca="1" si="24"/>
        <v>37</v>
      </c>
      <c r="W39" s="137" t="e">
        <f t="shared" ca="1" si="24"/>
        <v>#REF!</v>
      </c>
      <c r="X39" s="137" t="e">
        <f t="shared" ca="1" si="24"/>
        <v>#REF!</v>
      </c>
      <c r="Y39" s="137" t="e">
        <f t="shared" ca="1" si="24"/>
        <v>#REF!</v>
      </c>
      <c r="Z39" s="137" t="e">
        <f t="shared" ca="1" si="24"/>
        <v>#REF!</v>
      </c>
      <c r="AA39" s="137" t="e">
        <f t="shared" ca="1" si="24"/>
        <v>#REF!</v>
      </c>
      <c r="AB39" s="137" t="e">
        <f t="shared" ca="1" si="24"/>
        <v>#REF!</v>
      </c>
      <c r="AC39" s="137" t="e">
        <f t="shared" ca="1" si="24"/>
        <v>#REF!</v>
      </c>
      <c r="AD39" s="137" t="e">
        <f t="shared" ca="1" si="24"/>
        <v>#REF!</v>
      </c>
      <c r="AE39" s="137" t="e">
        <f t="shared" ca="1" si="24"/>
        <v>#REF!</v>
      </c>
      <c r="AF39" s="137" t="e">
        <f t="shared" ca="1" si="24"/>
        <v>#REF!</v>
      </c>
      <c r="AG39" s="137" t="e">
        <f t="shared" ca="1" si="24"/>
        <v>#REF!</v>
      </c>
      <c r="AH39" s="137" t="e">
        <f t="shared" ca="1" si="24"/>
        <v>#REF!</v>
      </c>
      <c r="AI39" s="137" t="e">
        <f t="shared" ca="1" si="24"/>
        <v>#REF!</v>
      </c>
      <c r="AJ39" s="137" t="e">
        <f t="shared" ref="AJ39:AK65" ca="1" si="25">VLOOKUP($G$3,INDIRECT($A39 &amp; $B39&amp;"D"),COLUMN()-5,FALSE)</f>
        <v>#REF!</v>
      </c>
      <c r="AK39" s="137" t="e">
        <f t="shared" ca="1" si="25"/>
        <v>#REF!</v>
      </c>
      <c r="AL39" s="137" t="e">
        <f t="shared" ca="1" si="15"/>
        <v>#REF!</v>
      </c>
      <c r="AM39" s="137" t="e">
        <f t="shared" ca="1" si="15"/>
        <v>#REF!</v>
      </c>
      <c r="AN39" s="137" t="e">
        <f t="shared" ca="1" si="15"/>
        <v>#REF!</v>
      </c>
      <c r="AO39" s="137" t="e">
        <f t="shared" ca="1" si="15"/>
        <v>#REF!</v>
      </c>
      <c r="AP39" s="137" t="e">
        <f t="shared" ca="1" si="15"/>
        <v>#REF!</v>
      </c>
      <c r="AQ39" s="137" t="e">
        <f t="shared" ca="1" si="15"/>
        <v>#REF!</v>
      </c>
      <c r="AR39" s="137" t="e">
        <f t="shared" ca="1" si="15"/>
        <v>#REF!</v>
      </c>
      <c r="AS39" s="137" t="e">
        <f t="shared" ca="1" si="15"/>
        <v>#REF!</v>
      </c>
      <c r="AT39" s="137" t="e">
        <f t="shared" ca="1" si="15"/>
        <v>#REF!</v>
      </c>
      <c r="AU39" s="137" t="e">
        <f t="shared" ca="1" si="18"/>
        <v>#REF!</v>
      </c>
      <c r="AV39" s="137" t="e">
        <f t="shared" ca="1" si="18"/>
        <v>#REF!</v>
      </c>
      <c r="AW39" s="137" t="e">
        <f t="shared" ca="1" si="18"/>
        <v>#REF!</v>
      </c>
      <c r="AX39" s="137" t="e">
        <f t="shared" ca="1" si="18"/>
        <v>#REF!</v>
      </c>
      <c r="AY39" s="137" t="e">
        <f t="shared" ca="1" si="18"/>
        <v>#REF!</v>
      </c>
      <c r="AZ39" s="137" t="e">
        <f t="shared" ca="1" si="18"/>
        <v>#REF!</v>
      </c>
      <c r="BA39" s="137" t="e">
        <f t="shared" ca="1" si="18"/>
        <v>#REF!</v>
      </c>
      <c r="BB39" s="137" t="e">
        <f t="shared" ca="1" si="19"/>
        <v>#REF!</v>
      </c>
      <c r="BC39" s="138" t="e">
        <f t="shared" ca="1" si="19"/>
        <v>#REF!</v>
      </c>
      <c r="BD39" s="138" t="e">
        <f t="shared" ca="1" si="19"/>
        <v>#REF!</v>
      </c>
      <c r="BE39" s="138" t="e">
        <f t="shared" ca="1" si="19"/>
        <v>#REF!</v>
      </c>
      <c r="BF39" s="138" t="e">
        <f t="shared" ca="1" si="19"/>
        <v>#REF!</v>
      </c>
      <c r="BG39" s="138" t="e">
        <f t="shared" ca="1" si="19"/>
        <v>#REF!</v>
      </c>
      <c r="BH39" s="138" t="e">
        <f t="shared" ca="1" si="19"/>
        <v>#REF!</v>
      </c>
      <c r="BI39" s="138" t="e">
        <f t="shared" ca="1" si="19"/>
        <v>#REF!</v>
      </c>
      <c r="BJ39" s="138" t="e">
        <f t="shared" ca="1" si="19"/>
        <v>#REF!</v>
      </c>
      <c r="BK39" s="138" t="e">
        <f t="shared" ca="1" si="19"/>
        <v>#REF!</v>
      </c>
      <c r="BL39" s="138" t="e">
        <f t="shared" ca="1" si="19"/>
        <v>#REF!</v>
      </c>
      <c r="BM39" s="138" t="e">
        <f t="shared" ca="1" si="19"/>
        <v>#REF!</v>
      </c>
      <c r="BN39" s="138" t="e">
        <f t="shared" ca="1" si="19"/>
        <v>#REF!</v>
      </c>
      <c r="BO39" s="138" t="e">
        <f t="shared" ca="1" si="19"/>
        <v>#REF!</v>
      </c>
      <c r="BP39" s="138" t="e">
        <f t="shared" ca="1" si="19"/>
        <v>#REF!</v>
      </c>
      <c r="BQ39" s="138" t="e">
        <f t="shared" ca="1" si="19"/>
        <v>#REF!</v>
      </c>
      <c r="BR39" s="138" t="e">
        <f t="shared" ref="BR39:CA41" ca="1" si="26">VLOOKUP($G$3,INDIRECT($A39 &amp; $B39&amp;"D"),COLUMN()-5,FALSE)</f>
        <v>#REF!</v>
      </c>
      <c r="BS39" s="138" t="e">
        <f t="shared" ca="1" si="26"/>
        <v>#REF!</v>
      </c>
      <c r="BT39" s="138" t="e">
        <f t="shared" ca="1" si="26"/>
        <v>#REF!</v>
      </c>
      <c r="BU39" s="138" t="e">
        <f t="shared" ca="1" si="26"/>
        <v>#REF!</v>
      </c>
      <c r="BV39" s="138" t="e">
        <f t="shared" ca="1" si="26"/>
        <v>#REF!</v>
      </c>
      <c r="BW39" s="138" t="e">
        <f t="shared" ca="1" si="26"/>
        <v>#REF!</v>
      </c>
      <c r="BX39" s="138" t="e">
        <f t="shared" ca="1" si="26"/>
        <v>#REF!</v>
      </c>
      <c r="BY39" s="138" t="e">
        <f t="shared" ca="1" si="26"/>
        <v>#REF!</v>
      </c>
      <c r="BZ39" s="138" t="e">
        <f t="shared" ca="1" si="26"/>
        <v>#REF!</v>
      </c>
      <c r="CA39" s="138" t="e">
        <f t="shared" ca="1" si="26"/>
        <v>#REF!</v>
      </c>
      <c r="CB39" s="227"/>
      <c r="CC39" s="126" t="s">
        <v>2177</v>
      </c>
    </row>
    <row r="40" spans="1:81" x14ac:dyDescent="0.5">
      <c r="A40" s="130" t="s">
        <v>218</v>
      </c>
      <c r="B40" s="133" t="s">
        <v>551</v>
      </c>
      <c r="C40" s="133">
        <v>1</v>
      </c>
      <c r="D40" s="128">
        <v>1</v>
      </c>
      <c r="E40" s="128">
        <v>1</v>
      </c>
      <c r="F40" s="205" t="s">
        <v>79</v>
      </c>
      <c r="G40" s="137">
        <f t="shared" ref="G40:U40" ca="1" si="27">VLOOKUP($G$3,INDIRECT($A40 &amp; $B40&amp;"D"),COLUMN()-5,FALSE)</f>
        <v>35288</v>
      </c>
      <c r="H40" s="137">
        <f t="shared" ca="1" si="27"/>
        <v>35869</v>
      </c>
      <c r="I40" s="137">
        <f t="shared" ca="1" si="27"/>
        <v>35901</v>
      </c>
      <c r="J40" s="137">
        <f t="shared" ca="1" si="27"/>
        <v>35800</v>
      </c>
      <c r="K40" s="137">
        <f t="shared" ca="1" si="27"/>
        <v>35643</v>
      </c>
      <c r="L40" s="137">
        <f t="shared" ca="1" si="27"/>
        <v>35418</v>
      </c>
      <c r="M40" s="137">
        <f t="shared" ca="1" si="27"/>
        <v>35266</v>
      </c>
      <c r="N40" s="137">
        <f t="shared" ca="1" si="27"/>
        <v>35371</v>
      </c>
      <c r="O40" s="137">
        <f t="shared" ca="1" si="27"/>
        <v>35800</v>
      </c>
      <c r="P40" s="137">
        <f t="shared" ca="1" si="27"/>
        <v>36372</v>
      </c>
      <c r="Q40" s="137">
        <f t="shared" ca="1" si="27"/>
        <v>36958</v>
      </c>
      <c r="R40" s="137">
        <f t="shared" ca="1" si="27"/>
        <v>37241</v>
      </c>
      <c r="S40" s="137">
        <f t="shared" ca="1" si="27"/>
        <v>37569</v>
      </c>
      <c r="T40" s="137">
        <f t="shared" ca="1" si="27"/>
        <v>37890</v>
      </c>
      <c r="U40" s="137">
        <f t="shared" ca="1" si="27"/>
        <v>38199</v>
      </c>
      <c r="V40" s="137">
        <f t="shared" ref="V40:AI58" ca="1" si="28">VLOOKUP($G$3,INDIRECT($A40 &amp; $B40&amp;"D"),COLUMN()-5,FALSE)</f>
        <v>38538</v>
      </c>
      <c r="W40" s="137" t="e">
        <f t="shared" ca="1" si="28"/>
        <v>#REF!</v>
      </c>
      <c r="X40" s="137" t="e">
        <f t="shared" ca="1" si="28"/>
        <v>#REF!</v>
      </c>
      <c r="Y40" s="137" t="e">
        <f t="shared" ca="1" si="28"/>
        <v>#REF!</v>
      </c>
      <c r="Z40" s="137" t="e">
        <f t="shared" ca="1" si="28"/>
        <v>#REF!</v>
      </c>
      <c r="AA40" s="137" t="e">
        <f t="shared" ca="1" si="28"/>
        <v>#REF!</v>
      </c>
      <c r="AB40" s="137" t="e">
        <f t="shared" ca="1" si="28"/>
        <v>#REF!</v>
      </c>
      <c r="AC40" s="137" t="e">
        <f t="shared" ca="1" si="28"/>
        <v>#REF!</v>
      </c>
      <c r="AD40" s="137" t="e">
        <f t="shared" ca="1" si="28"/>
        <v>#REF!</v>
      </c>
      <c r="AE40" s="137" t="e">
        <f t="shared" ca="1" si="28"/>
        <v>#REF!</v>
      </c>
      <c r="AF40" s="137" t="e">
        <f t="shared" ca="1" si="28"/>
        <v>#REF!</v>
      </c>
      <c r="AG40" s="137" t="e">
        <f t="shared" ca="1" si="28"/>
        <v>#REF!</v>
      </c>
      <c r="AH40" s="137" t="e">
        <f t="shared" ca="1" si="28"/>
        <v>#REF!</v>
      </c>
      <c r="AI40" s="137" t="e">
        <f t="shared" ca="1" si="28"/>
        <v>#REF!</v>
      </c>
      <c r="AJ40" s="137" t="e">
        <f t="shared" ca="1" si="25"/>
        <v>#REF!</v>
      </c>
      <c r="AK40" s="137" t="e">
        <f t="shared" ca="1" si="25"/>
        <v>#REF!</v>
      </c>
      <c r="AL40" s="137" t="e">
        <f t="shared" ca="1" si="15"/>
        <v>#REF!</v>
      </c>
      <c r="AM40" s="137" t="e">
        <f t="shared" ca="1" si="15"/>
        <v>#REF!</v>
      </c>
      <c r="AN40" s="137" t="e">
        <f t="shared" ca="1" si="15"/>
        <v>#REF!</v>
      </c>
      <c r="AO40" s="137" t="e">
        <f t="shared" ca="1" si="15"/>
        <v>#REF!</v>
      </c>
      <c r="AP40" s="137" t="e">
        <f t="shared" ca="1" si="15"/>
        <v>#REF!</v>
      </c>
      <c r="AQ40" s="137" t="e">
        <f t="shared" ca="1" si="15"/>
        <v>#REF!</v>
      </c>
      <c r="AR40" s="137" t="e">
        <f t="shared" ca="1" si="15"/>
        <v>#REF!</v>
      </c>
      <c r="AS40" s="137" t="e">
        <f t="shared" ca="1" si="15"/>
        <v>#REF!</v>
      </c>
      <c r="AT40" s="137" t="e">
        <f t="shared" ca="1" si="15"/>
        <v>#REF!</v>
      </c>
      <c r="AU40" s="137" t="e">
        <f t="shared" ca="1" si="18"/>
        <v>#REF!</v>
      </c>
      <c r="AV40" s="137" t="e">
        <f t="shared" ca="1" si="18"/>
        <v>#REF!</v>
      </c>
      <c r="AW40" s="137" t="e">
        <f t="shared" ca="1" si="18"/>
        <v>#REF!</v>
      </c>
      <c r="AX40" s="137" t="e">
        <f t="shared" ca="1" si="18"/>
        <v>#REF!</v>
      </c>
      <c r="AY40" s="137" t="e">
        <f t="shared" ca="1" si="18"/>
        <v>#REF!</v>
      </c>
      <c r="AZ40" s="137" t="e">
        <f t="shared" ca="1" si="18"/>
        <v>#REF!</v>
      </c>
      <c r="BA40" s="137" t="e">
        <f t="shared" ca="1" si="18"/>
        <v>#REF!</v>
      </c>
      <c r="BB40" s="137" t="e">
        <f t="shared" ca="1" si="19"/>
        <v>#REF!</v>
      </c>
      <c r="BC40" s="138" t="e">
        <f t="shared" ca="1" si="19"/>
        <v>#REF!</v>
      </c>
      <c r="BD40" s="138" t="e">
        <f t="shared" ca="1" si="19"/>
        <v>#REF!</v>
      </c>
      <c r="BE40" s="138" t="e">
        <f t="shared" ca="1" si="19"/>
        <v>#REF!</v>
      </c>
      <c r="BF40" s="138" t="e">
        <f t="shared" ca="1" si="19"/>
        <v>#REF!</v>
      </c>
      <c r="BG40" s="138" t="e">
        <f t="shared" ca="1" si="19"/>
        <v>#REF!</v>
      </c>
      <c r="BH40" s="138" t="e">
        <f t="shared" ca="1" si="19"/>
        <v>#REF!</v>
      </c>
      <c r="BI40" s="138" t="e">
        <f t="shared" ca="1" si="19"/>
        <v>#REF!</v>
      </c>
      <c r="BJ40" s="138" t="e">
        <f t="shared" ca="1" si="19"/>
        <v>#REF!</v>
      </c>
      <c r="BK40" s="138" t="e">
        <f t="shared" ca="1" si="19"/>
        <v>#REF!</v>
      </c>
      <c r="BL40" s="138" t="e">
        <f t="shared" ca="1" si="19"/>
        <v>#REF!</v>
      </c>
      <c r="BM40" s="138" t="e">
        <f t="shared" ca="1" si="19"/>
        <v>#REF!</v>
      </c>
      <c r="BN40" s="138" t="e">
        <f t="shared" ca="1" si="19"/>
        <v>#REF!</v>
      </c>
      <c r="BO40" s="138" t="e">
        <f t="shared" ca="1" si="19"/>
        <v>#REF!</v>
      </c>
      <c r="BP40" s="138" t="e">
        <f t="shared" ca="1" si="19"/>
        <v>#REF!</v>
      </c>
      <c r="BQ40" s="138" t="e">
        <f t="shared" ca="1" si="19"/>
        <v>#REF!</v>
      </c>
      <c r="BR40" s="138" t="e">
        <f t="shared" ca="1" si="26"/>
        <v>#REF!</v>
      </c>
      <c r="BS40" s="138" t="e">
        <f t="shared" ca="1" si="26"/>
        <v>#REF!</v>
      </c>
      <c r="BT40" s="138" t="e">
        <f t="shared" ca="1" si="26"/>
        <v>#REF!</v>
      </c>
      <c r="BU40" s="138" t="e">
        <f t="shared" ca="1" si="26"/>
        <v>#REF!</v>
      </c>
      <c r="BV40" s="138" t="e">
        <f t="shared" ca="1" si="26"/>
        <v>#REF!</v>
      </c>
      <c r="BW40" s="138" t="e">
        <f t="shared" ca="1" si="26"/>
        <v>#REF!</v>
      </c>
      <c r="BX40" s="138" t="e">
        <f t="shared" ca="1" si="26"/>
        <v>#REF!</v>
      </c>
      <c r="BY40" s="138" t="e">
        <f t="shared" ca="1" si="26"/>
        <v>#REF!</v>
      </c>
      <c r="BZ40" s="138" t="e">
        <f t="shared" ca="1" si="26"/>
        <v>#REF!</v>
      </c>
      <c r="CA40" s="138" t="e">
        <f t="shared" ca="1" si="26"/>
        <v>#REF!</v>
      </c>
      <c r="CB40" s="227"/>
      <c r="CC40" s="126" t="s">
        <v>2178</v>
      </c>
    </row>
    <row r="41" spans="1:81" x14ac:dyDescent="0.5">
      <c r="A41" s="130" t="s">
        <v>217</v>
      </c>
      <c r="B41" s="133" t="s">
        <v>304</v>
      </c>
      <c r="C41" s="133">
        <v>1</v>
      </c>
      <c r="D41" s="128">
        <v>1</v>
      </c>
      <c r="E41" s="128">
        <v>1</v>
      </c>
      <c r="F41" s="205" t="s">
        <v>80</v>
      </c>
      <c r="G41" s="137">
        <f t="shared" ref="G41:U57" ca="1" si="29">VLOOKUP($G$3,INDIRECT($A41 &amp; $B41&amp;"D"),COLUMN()-5,FALSE)</f>
        <v>11.6</v>
      </c>
      <c r="H41" s="137">
        <f t="shared" ca="1" si="29"/>
        <v>6.3</v>
      </c>
      <c r="I41" s="137">
        <f t="shared" ca="1" si="29"/>
        <v>6.8</v>
      </c>
      <c r="J41" s="137">
        <f t="shared" ca="1" si="29"/>
        <v>7.3</v>
      </c>
      <c r="K41" s="137">
        <f t="shared" ca="1" si="29"/>
        <v>3.9</v>
      </c>
      <c r="L41" s="137">
        <f t="shared" ca="1" si="29"/>
        <v>12.7</v>
      </c>
      <c r="M41" s="137">
        <f t="shared" ca="1" si="29"/>
        <v>13.2</v>
      </c>
      <c r="N41" s="137">
        <f t="shared" ca="1" si="29"/>
        <v>4.5</v>
      </c>
      <c r="O41" s="137">
        <f t="shared" ca="1" si="29"/>
        <v>4.5</v>
      </c>
      <c r="P41" s="137">
        <f t="shared" ca="1" si="29"/>
        <v>0</v>
      </c>
      <c r="Q41" s="137">
        <f t="shared" ca="1" si="29"/>
        <v>4.7</v>
      </c>
      <c r="R41" s="137">
        <f t="shared" ca="1" si="29"/>
        <v>23.9</v>
      </c>
      <c r="S41" s="137">
        <f t="shared" ca="1" si="29"/>
        <v>10.1</v>
      </c>
      <c r="T41" s="137">
        <f t="shared" ca="1" si="29"/>
        <v>15.9</v>
      </c>
      <c r="U41" s="137">
        <f t="shared" ca="1" si="29"/>
        <v>10.3</v>
      </c>
      <c r="V41" s="137">
        <f t="shared" ca="1" si="28"/>
        <v>10.3</v>
      </c>
      <c r="W41" s="137" t="e">
        <f t="shared" ca="1" si="28"/>
        <v>#REF!</v>
      </c>
      <c r="X41" s="137" t="e">
        <f t="shared" ca="1" si="28"/>
        <v>#REF!</v>
      </c>
      <c r="Y41" s="137" t="e">
        <f t="shared" ca="1" si="28"/>
        <v>#REF!</v>
      </c>
      <c r="Z41" s="137" t="e">
        <f t="shared" ca="1" si="28"/>
        <v>#REF!</v>
      </c>
      <c r="AA41" s="137" t="e">
        <f t="shared" ca="1" si="28"/>
        <v>#REF!</v>
      </c>
      <c r="AB41" s="137" t="e">
        <f t="shared" ca="1" si="28"/>
        <v>#REF!</v>
      </c>
      <c r="AC41" s="137" t="e">
        <f t="shared" ca="1" si="28"/>
        <v>#REF!</v>
      </c>
      <c r="AD41" s="137" t="e">
        <f t="shared" ca="1" si="28"/>
        <v>#REF!</v>
      </c>
      <c r="AE41" s="137" t="e">
        <f t="shared" ca="1" si="28"/>
        <v>#REF!</v>
      </c>
      <c r="AF41" s="137" t="e">
        <f t="shared" ca="1" si="28"/>
        <v>#REF!</v>
      </c>
      <c r="AG41" s="137" t="e">
        <f t="shared" ca="1" si="28"/>
        <v>#REF!</v>
      </c>
      <c r="AH41" s="137" t="e">
        <f t="shared" ca="1" si="28"/>
        <v>#REF!</v>
      </c>
      <c r="AI41" s="137" t="e">
        <f t="shared" ca="1" si="28"/>
        <v>#REF!</v>
      </c>
      <c r="AJ41" s="137" t="e">
        <f t="shared" ca="1" si="25"/>
        <v>#REF!</v>
      </c>
      <c r="AK41" s="137" t="e">
        <f t="shared" ca="1" si="25"/>
        <v>#REF!</v>
      </c>
      <c r="AL41" s="137" t="e">
        <f t="shared" ca="1" si="15"/>
        <v>#REF!</v>
      </c>
      <c r="AM41" s="137" t="e">
        <f t="shared" ca="1" si="15"/>
        <v>#REF!</v>
      </c>
      <c r="AN41" s="137" t="e">
        <f t="shared" ca="1" si="15"/>
        <v>#REF!</v>
      </c>
      <c r="AO41" s="137" t="e">
        <f t="shared" ca="1" si="15"/>
        <v>#REF!</v>
      </c>
      <c r="AP41" s="137" t="e">
        <f t="shared" ca="1" si="15"/>
        <v>#REF!</v>
      </c>
      <c r="AQ41" s="137" t="e">
        <f t="shared" ca="1" si="15"/>
        <v>#REF!</v>
      </c>
      <c r="AR41" s="137" t="e">
        <f t="shared" ca="1" si="15"/>
        <v>#REF!</v>
      </c>
      <c r="AS41" s="137" t="e">
        <f t="shared" ca="1" si="15"/>
        <v>#REF!</v>
      </c>
      <c r="AT41" s="137" t="e">
        <f t="shared" ca="1" si="15"/>
        <v>#REF!</v>
      </c>
      <c r="AU41" s="137" t="e">
        <f t="shared" ca="1" si="18"/>
        <v>#REF!</v>
      </c>
      <c r="AV41" s="137" t="e">
        <f t="shared" ca="1" si="18"/>
        <v>#REF!</v>
      </c>
      <c r="AW41" s="137" t="e">
        <f t="shared" ca="1" si="18"/>
        <v>#REF!</v>
      </c>
      <c r="AX41" s="137" t="e">
        <f t="shared" ca="1" si="18"/>
        <v>#REF!</v>
      </c>
      <c r="AY41" s="137" t="e">
        <f t="shared" ca="1" si="18"/>
        <v>#REF!</v>
      </c>
      <c r="AZ41" s="137" t="e">
        <f t="shared" ca="1" si="18"/>
        <v>#REF!</v>
      </c>
      <c r="BA41" s="137" t="e">
        <f t="shared" ca="1" si="18"/>
        <v>#REF!</v>
      </c>
      <c r="BB41" s="137" t="e">
        <f t="shared" ca="1" si="19"/>
        <v>#REF!</v>
      </c>
      <c r="BC41" s="138" t="e">
        <f t="shared" ca="1" si="19"/>
        <v>#REF!</v>
      </c>
      <c r="BD41" s="138" t="e">
        <f t="shared" ca="1" si="19"/>
        <v>#REF!</v>
      </c>
      <c r="BE41" s="138" t="e">
        <f t="shared" ca="1" si="19"/>
        <v>#REF!</v>
      </c>
      <c r="BF41" s="138" t="e">
        <f t="shared" ca="1" si="19"/>
        <v>#REF!</v>
      </c>
      <c r="BG41" s="138" t="e">
        <f t="shared" ca="1" si="19"/>
        <v>#REF!</v>
      </c>
      <c r="BH41" s="138" t="e">
        <f t="shared" ca="1" si="19"/>
        <v>#REF!</v>
      </c>
      <c r="BI41" s="138" t="e">
        <f t="shared" ca="1" si="19"/>
        <v>#REF!</v>
      </c>
      <c r="BJ41" s="138" t="e">
        <f t="shared" ca="1" si="19"/>
        <v>#REF!</v>
      </c>
      <c r="BK41" s="138" t="e">
        <f t="shared" ca="1" si="19"/>
        <v>#REF!</v>
      </c>
      <c r="BL41" s="138" t="e">
        <f t="shared" ca="1" si="19"/>
        <v>#REF!</v>
      </c>
      <c r="BM41" s="138" t="e">
        <f t="shared" ca="1" si="19"/>
        <v>#REF!</v>
      </c>
      <c r="BN41" s="138" t="e">
        <f t="shared" ca="1" si="19"/>
        <v>#REF!</v>
      </c>
      <c r="BO41" s="138" t="e">
        <f t="shared" ca="1" si="19"/>
        <v>#REF!</v>
      </c>
      <c r="BP41" s="138" t="e">
        <f t="shared" ca="1" si="19"/>
        <v>#REF!</v>
      </c>
      <c r="BQ41" s="138" t="e">
        <f t="shared" ca="1" si="19"/>
        <v>#REF!</v>
      </c>
      <c r="BR41" s="138" t="e">
        <f t="shared" ca="1" si="26"/>
        <v>#REF!</v>
      </c>
      <c r="BS41" s="138" t="e">
        <f t="shared" ca="1" si="26"/>
        <v>#REF!</v>
      </c>
      <c r="BT41" s="138" t="e">
        <f t="shared" ca="1" si="26"/>
        <v>#REF!</v>
      </c>
      <c r="BU41" s="138" t="e">
        <f t="shared" ca="1" si="26"/>
        <v>#REF!</v>
      </c>
      <c r="BV41" s="138" t="e">
        <f t="shared" ca="1" si="26"/>
        <v>#REF!</v>
      </c>
      <c r="BW41" s="138" t="e">
        <f t="shared" ca="1" si="26"/>
        <v>#REF!</v>
      </c>
      <c r="BX41" s="138" t="e">
        <f t="shared" ca="1" si="26"/>
        <v>#REF!</v>
      </c>
      <c r="BY41" s="138" t="e">
        <f t="shared" ca="1" si="26"/>
        <v>#REF!</v>
      </c>
      <c r="BZ41" s="138" t="e">
        <f t="shared" ca="1" si="26"/>
        <v>#REF!</v>
      </c>
      <c r="CA41" s="138" t="e">
        <f t="shared" ca="1" si="26"/>
        <v>#REF!</v>
      </c>
      <c r="CB41" s="227"/>
      <c r="CC41" s="126" t="s">
        <v>2179</v>
      </c>
    </row>
    <row r="42" spans="1:81" x14ac:dyDescent="0.5">
      <c r="A42" s="130" t="s">
        <v>217</v>
      </c>
      <c r="B42" s="133" t="s">
        <v>301</v>
      </c>
      <c r="C42" s="133">
        <v>1</v>
      </c>
      <c r="D42" s="128">
        <v>1</v>
      </c>
      <c r="E42" s="128">
        <v>1</v>
      </c>
      <c r="F42" s="205" t="s">
        <v>81</v>
      </c>
      <c r="G42" s="137">
        <f t="shared" ca="1" si="29"/>
        <v>4</v>
      </c>
      <c r="H42" s="137">
        <f t="shared" ca="1" si="29"/>
        <v>2</v>
      </c>
      <c r="I42" s="137">
        <f t="shared" ca="1" si="29"/>
        <v>2</v>
      </c>
      <c r="J42" s="137">
        <f t="shared" ca="1" si="29"/>
        <v>2</v>
      </c>
      <c r="K42" s="137">
        <f t="shared" ca="1" si="29"/>
        <v>1</v>
      </c>
      <c r="L42" s="137">
        <f t="shared" ca="1" si="29"/>
        <v>3</v>
      </c>
      <c r="M42" s="137">
        <f t="shared" ca="1" si="29"/>
        <v>3</v>
      </c>
      <c r="N42" s="137">
        <f t="shared" ca="1" si="29"/>
        <v>1</v>
      </c>
      <c r="O42" s="137">
        <f t="shared" ca="1" si="29"/>
        <v>1</v>
      </c>
      <c r="P42" s="137">
        <f t="shared" ca="1" si="29"/>
        <v>0</v>
      </c>
      <c r="Q42" s="137">
        <f t="shared" ca="1" si="29"/>
        <v>1</v>
      </c>
      <c r="R42" s="137">
        <f t="shared" ca="1" si="29"/>
        <v>5</v>
      </c>
      <c r="S42" s="137">
        <f t="shared" ca="1" si="29"/>
        <v>2</v>
      </c>
      <c r="T42" s="137">
        <f t="shared" ca="1" si="29"/>
        <v>3</v>
      </c>
      <c r="U42" s="137">
        <f t="shared" ca="1" si="29"/>
        <v>2</v>
      </c>
      <c r="V42" s="137">
        <f t="shared" ca="1" si="28"/>
        <v>2</v>
      </c>
      <c r="W42" s="137" t="e">
        <f t="shared" ca="1" si="28"/>
        <v>#REF!</v>
      </c>
      <c r="X42" s="137" t="e">
        <f t="shared" ca="1" si="28"/>
        <v>#REF!</v>
      </c>
      <c r="Y42" s="137" t="e">
        <f t="shared" ca="1" si="28"/>
        <v>#REF!</v>
      </c>
      <c r="Z42" s="137" t="e">
        <f t="shared" ca="1" si="28"/>
        <v>#REF!</v>
      </c>
      <c r="AA42" s="137" t="e">
        <f t="shared" ca="1" si="28"/>
        <v>#REF!</v>
      </c>
      <c r="AB42" s="137" t="e">
        <f t="shared" ca="1" si="28"/>
        <v>#REF!</v>
      </c>
      <c r="AC42" s="137" t="e">
        <f t="shared" ca="1" si="28"/>
        <v>#REF!</v>
      </c>
      <c r="AD42" s="137" t="e">
        <f t="shared" ca="1" si="28"/>
        <v>#REF!</v>
      </c>
      <c r="AE42" s="137" t="e">
        <f t="shared" ca="1" si="28"/>
        <v>#REF!</v>
      </c>
      <c r="AF42" s="137" t="e">
        <f t="shared" ca="1" si="28"/>
        <v>#REF!</v>
      </c>
      <c r="AG42" s="137" t="e">
        <f t="shared" ca="1" si="28"/>
        <v>#REF!</v>
      </c>
      <c r="AH42" s="137" t="e">
        <f t="shared" ca="1" si="28"/>
        <v>#REF!</v>
      </c>
      <c r="AI42" s="137" t="e">
        <f t="shared" ca="1" si="28"/>
        <v>#REF!</v>
      </c>
      <c r="AJ42" s="137" t="e">
        <f t="shared" ca="1" si="25"/>
        <v>#REF!</v>
      </c>
      <c r="AK42" s="137" t="e">
        <f t="shared" ca="1" si="25"/>
        <v>#REF!</v>
      </c>
      <c r="AL42" s="137" t="e">
        <f t="shared" ca="1" si="15"/>
        <v>#REF!</v>
      </c>
      <c r="AM42" s="137" t="e">
        <f t="shared" ca="1" si="15"/>
        <v>#REF!</v>
      </c>
      <c r="AN42" s="137" t="e">
        <f t="shared" ca="1" si="15"/>
        <v>#REF!</v>
      </c>
      <c r="AO42" s="137" t="e">
        <f t="shared" ca="1" si="15"/>
        <v>#REF!</v>
      </c>
      <c r="AP42" s="137" t="e">
        <f t="shared" ca="1" si="15"/>
        <v>#REF!</v>
      </c>
      <c r="AQ42" s="137" t="e">
        <f t="shared" ca="1" si="15"/>
        <v>#REF!</v>
      </c>
      <c r="AR42" s="137" t="e">
        <f t="shared" ca="1" si="15"/>
        <v>#REF!</v>
      </c>
      <c r="AS42" s="137" t="e">
        <f t="shared" ca="1" si="15"/>
        <v>#REF!</v>
      </c>
      <c r="AT42" s="137" t="e">
        <f t="shared" ca="1" si="15"/>
        <v>#REF!</v>
      </c>
      <c r="AU42" s="137" t="e">
        <f t="shared" ca="1" si="18"/>
        <v>#REF!</v>
      </c>
      <c r="AV42" s="137" t="e">
        <f t="shared" ca="1" si="18"/>
        <v>#REF!</v>
      </c>
      <c r="AW42" s="137" t="e">
        <f t="shared" ca="1" si="18"/>
        <v>#REF!</v>
      </c>
      <c r="AX42" s="137" t="e">
        <f t="shared" ca="1" si="18"/>
        <v>#REF!</v>
      </c>
      <c r="AY42" s="137" t="e">
        <f t="shared" ca="1" si="18"/>
        <v>#REF!</v>
      </c>
      <c r="AZ42" s="137" t="e">
        <f t="shared" ca="1" si="18"/>
        <v>#REF!</v>
      </c>
      <c r="BA42" s="137" t="e">
        <f t="shared" ca="1" si="18"/>
        <v>#REF!</v>
      </c>
      <c r="BB42" s="137" t="e">
        <f t="shared" ca="1" si="19"/>
        <v>#REF!</v>
      </c>
      <c r="BC42" s="138" t="e">
        <f t="shared" ca="1" si="19"/>
        <v>#REF!</v>
      </c>
      <c r="BD42" s="138" t="e">
        <f t="shared" ca="1" si="19"/>
        <v>#REF!</v>
      </c>
      <c r="BE42" s="138" t="e">
        <f t="shared" ca="1" si="19"/>
        <v>#REF!</v>
      </c>
      <c r="BF42" s="138" t="e">
        <f t="shared" ca="1" si="19"/>
        <v>#REF!</v>
      </c>
      <c r="BG42" s="138" t="e">
        <f t="shared" ca="1" si="19"/>
        <v>#REF!</v>
      </c>
      <c r="BH42" s="138" t="e">
        <f t="shared" ca="1" si="19"/>
        <v>#REF!</v>
      </c>
      <c r="BI42" s="138" t="e">
        <f t="shared" ca="1" si="19"/>
        <v>#REF!</v>
      </c>
      <c r="BJ42" s="138" t="e">
        <f t="shared" ca="1" si="19"/>
        <v>#REF!</v>
      </c>
      <c r="BK42" s="138" t="e">
        <f t="shared" ca="1" si="19"/>
        <v>#REF!</v>
      </c>
      <c r="BL42" s="138" t="e">
        <f t="shared" ca="1" si="19"/>
        <v>#REF!</v>
      </c>
      <c r="BM42" s="138" t="e">
        <f t="shared" ca="1" si="19"/>
        <v>#REF!</v>
      </c>
      <c r="BN42" s="138" t="e">
        <f t="shared" ca="1" si="19"/>
        <v>#REF!</v>
      </c>
      <c r="BO42" s="138" t="e">
        <f t="shared" ca="1" si="19"/>
        <v>#REF!</v>
      </c>
      <c r="BP42" s="138" t="e">
        <f t="shared" ca="1" si="19"/>
        <v>#REF!</v>
      </c>
      <c r="BQ42" s="138" t="e">
        <f t="shared" ref="BQ42:CA57" ca="1" si="30">VLOOKUP($G$3,INDIRECT($A42 &amp; $B42&amp;"D"),COLUMN()-5,FALSE)</f>
        <v>#REF!</v>
      </c>
      <c r="BR42" s="138" t="e">
        <f t="shared" ca="1" si="30"/>
        <v>#REF!</v>
      </c>
      <c r="BS42" s="138" t="e">
        <f t="shared" ca="1" si="30"/>
        <v>#REF!</v>
      </c>
      <c r="BT42" s="138" t="e">
        <f t="shared" ca="1" si="30"/>
        <v>#REF!</v>
      </c>
      <c r="BU42" s="138" t="e">
        <f t="shared" ca="1" si="30"/>
        <v>#REF!</v>
      </c>
      <c r="BV42" s="138" t="e">
        <f t="shared" ca="1" si="30"/>
        <v>#REF!</v>
      </c>
      <c r="BW42" s="138" t="e">
        <f t="shared" ca="1" si="30"/>
        <v>#REF!</v>
      </c>
      <c r="BX42" s="138" t="e">
        <f t="shared" ca="1" si="30"/>
        <v>#REF!</v>
      </c>
      <c r="BY42" s="138" t="e">
        <f t="shared" ca="1" si="30"/>
        <v>#REF!</v>
      </c>
      <c r="BZ42" s="138" t="e">
        <f t="shared" ca="1" si="30"/>
        <v>#REF!</v>
      </c>
      <c r="CA42" s="138" t="e">
        <f t="shared" ca="1" si="30"/>
        <v>#REF!</v>
      </c>
      <c r="CB42" s="227"/>
      <c r="CC42" s="126" t="s">
        <v>2180</v>
      </c>
    </row>
    <row r="43" spans="1:81" x14ac:dyDescent="0.5">
      <c r="A43" s="130" t="s">
        <v>217</v>
      </c>
      <c r="B43" s="133" t="s">
        <v>551</v>
      </c>
      <c r="C43" s="133">
        <v>1</v>
      </c>
      <c r="D43" s="128">
        <v>1</v>
      </c>
      <c r="E43" s="128">
        <v>1</v>
      </c>
      <c r="F43" s="205" t="s">
        <v>82</v>
      </c>
      <c r="G43" s="137">
        <f t="shared" ca="1" si="29"/>
        <v>346</v>
      </c>
      <c r="H43" s="137">
        <f t="shared" ca="1" si="29"/>
        <v>320</v>
      </c>
      <c r="I43" s="137">
        <f t="shared" ca="1" si="29"/>
        <v>294</v>
      </c>
      <c r="J43" s="137">
        <f t="shared" ca="1" si="29"/>
        <v>275</v>
      </c>
      <c r="K43" s="137">
        <f t="shared" ca="1" si="29"/>
        <v>258</v>
      </c>
      <c r="L43" s="137">
        <f t="shared" ca="1" si="29"/>
        <v>237</v>
      </c>
      <c r="M43" s="137">
        <f t="shared" ca="1" si="29"/>
        <v>228</v>
      </c>
      <c r="N43" s="137">
        <f t="shared" ca="1" si="29"/>
        <v>223</v>
      </c>
      <c r="O43" s="137">
        <f t="shared" ca="1" si="29"/>
        <v>223</v>
      </c>
      <c r="P43" s="137">
        <f t="shared" ca="1" si="29"/>
        <v>217</v>
      </c>
      <c r="Q43" s="137">
        <f t="shared" ca="1" si="29"/>
        <v>214</v>
      </c>
      <c r="R43" s="137">
        <f t="shared" ca="1" si="29"/>
        <v>209</v>
      </c>
      <c r="S43" s="137">
        <f t="shared" ca="1" si="29"/>
        <v>198</v>
      </c>
      <c r="T43" s="137">
        <f t="shared" ca="1" si="29"/>
        <v>189</v>
      </c>
      <c r="U43" s="137">
        <f t="shared" ca="1" si="29"/>
        <v>195</v>
      </c>
      <c r="V43" s="137">
        <f t="shared" ca="1" si="28"/>
        <v>194</v>
      </c>
      <c r="W43" s="137" t="e">
        <f t="shared" ca="1" si="28"/>
        <v>#REF!</v>
      </c>
      <c r="X43" s="137" t="e">
        <f t="shared" ca="1" si="28"/>
        <v>#REF!</v>
      </c>
      <c r="Y43" s="137" t="e">
        <f t="shared" ca="1" si="28"/>
        <v>#REF!</v>
      </c>
      <c r="Z43" s="137" t="e">
        <f t="shared" ca="1" si="28"/>
        <v>#REF!</v>
      </c>
      <c r="AA43" s="137" t="e">
        <f t="shared" ca="1" si="28"/>
        <v>#REF!</v>
      </c>
      <c r="AB43" s="137" t="e">
        <f t="shared" ca="1" si="28"/>
        <v>#REF!</v>
      </c>
      <c r="AC43" s="137" t="e">
        <f t="shared" ca="1" si="28"/>
        <v>#REF!</v>
      </c>
      <c r="AD43" s="137" t="e">
        <f t="shared" ca="1" si="28"/>
        <v>#REF!</v>
      </c>
      <c r="AE43" s="137" t="e">
        <f t="shared" ca="1" si="28"/>
        <v>#REF!</v>
      </c>
      <c r="AF43" s="137" t="e">
        <f t="shared" ca="1" si="28"/>
        <v>#REF!</v>
      </c>
      <c r="AG43" s="137" t="e">
        <f t="shared" ca="1" si="28"/>
        <v>#REF!</v>
      </c>
      <c r="AH43" s="137" t="e">
        <f t="shared" ca="1" si="28"/>
        <v>#REF!</v>
      </c>
      <c r="AI43" s="137" t="e">
        <f t="shared" ca="1" si="28"/>
        <v>#REF!</v>
      </c>
      <c r="AJ43" s="137" t="e">
        <f t="shared" ca="1" si="25"/>
        <v>#REF!</v>
      </c>
      <c r="AK43" s="137" t="e">
        <f t="shared" ca="1" si="25"/>
        <v>#REF!</v>
      </c>
      <c r="AL43" s="137" t="e">
        <f t="shared" ca="1" si="15"/>
        <v>#REF!</v>
      </c>
      <c r="AM43" s="137" t="e">
        <f t="shared" ca="1" si="15"/>
        <v>#REF!</v>
      </c>
      <c r="AN43" s="137" t="e">
        <f t="shared" ca="1" si="15"/>
        <v>#REF!</v>
      </c>
      <c r="AO43" s="137" t="e">
        <f t="shared" ca="1" si="15"/>
        <v>#REF!</v>
      </c>
      <c r="AP43" s="137" t="e">
        <f t="shared" ca="1" si="15"/>
        <v>#REF!</v>
      </c>
      <c r="AQ43" s="137" t="e">
        <f t="shared" ca="1" si="15"/>
        <v>#REF!</v>
      </c>
      <c r="AR43" s="137" t="e">
        <f t="shared" ca="1" si="15"/>
        <v>#REF!</v>
      </c>
      <c r="AS43" s="137" t="e">
        <f t="shared" ca="1" si="15"/>
        <v>#REF!</v>
      </c>
      <c r="AT43" s="137" t="e">
        <f t="shared" ca="1" si="15"/>
        <v>#REF!</v>
      </c>
      <c r="AU43" s="137" t="e">
        <f t="shared" ca="1" si="18"/>
        <v>#REF!</v>
      </c>
      <c r="AV43" s="137" t="e">
        <f t="shared" ca="1" si="18"/>
        <v>#REF!</v>
      </c>
      <c r="AW43" s="137" t="e">
        <f t="shared" ca="1" si="18"/>
        <v>#REF!</v>
      </c>
      <c r="AX43" s="137" t="e">
        <f t="shared" ca="1" si="18"/>
        <v>#REF!</v>
      </c>
      <c r="AY43" s="137" t="e">
        <f t="shared" ca="1" si="18"/>
        <v>#REF!</v>
      </c>
      <c r="AZ43" s="137" t="e">
        <f t="shared" ca="1" si="18"/>
        <v>#REF!</v>
      </c>
      <c r="BA43" s="137" t="e">
        <f t="shared" ca="1" si="18"/>
        <v>#REF!</v>
      </c>
      <c r="BB43" s="137" t="e">
        <f t="shared" ref="BB43:BR58" ca="1" si="31">VLOOKUP($G$3,INDIRECT($A43 &amp; $B43&amp;"D"),COLUMN()-5,FALSE)</f>
        <v>#REF!</v>
      </c>
      <c r="BC43" s="138" t="e">
        <f t="shared" ca="1" si="31"/>
        <v>#REF!</v>
      </c>
      <c r="BD43" s="138" t="e">
        <f t="shared" ca="1" si="31"/>
        <v>#REF!</v>
      </c>
      <c r="BE43" s="138" t="e">
        <f t="shared" ca="1" si="31"/>
        <v>#REF!</v>
      </c>
      <c r="BF43" s="138" t="e">
        <f t="shared" ca="1" si="31"/>
        <v>#REF!</v>
      </c>
      <c r="BG43" s="138" t="e">
        <f t="shared" ca="1" si="31"/>
        <v>#REF!</v>
      </c>
      <c r="BH43" s="138" t="e">
        <f t="shared" ca="1" si="31"/>
        <v>#REF!</v>
      </c>
      <c r="BI43" s="138" t="e">
        <f t="shared" ca="1" si="31"/>
        <v>#REF!</v>
      </c>
      <c r="BJ43" s="138" t="e">
        <f t="shared" ca="1" si="31"/>
        <v>#REF!</v>
      </c>
      <c r="BK43" s="138" t="e">
        <f t="shared" ca="1" si="31"/>
        <v>#REF!</v>
      </c>
      <c r="BL43" s="138" t="e">
        <f t="shared" ca="1" si="31"/>
        <v>#REF!</v>
      </c>
      <c r="BM43" s="138" t="e">
        <f t="shared" ca="1" si="31"/>
        <v>#REF!</v>
      </c>
      <c r="BN43" s="138" t="e">
        <f t="shared" ca="1" si="31"/>
        <v>#REF!</v>
      </c>
      <c r="BO43" s="138" t="e">
        <f t="shared" ca="1" si="31"/>
        <v>#REF!</v>
      </c>
      <c r="BP43" s="138" t="e">
        <f t="shared" ca="1" si="31"/>
        <v>#REF!</v>
      </c>
      <c r="BQ43" s="138" t="e">
        <f t="shared" ca="1" si="31"/>
        <v>#REF!</v>
      </c>
      <c r="BR43" s="138" t="e">
        <f t="shared" ca="1" si="31"/>
        <v>#REF!</v>
      </c>
      <c r="BS43" s="138" t="e">
        <f t="shared" ca="1" si="30"/>
        <v>#REF!</v>
      </c>
      <c r="BT43" s="138" t="e">
        <f t="shared" ca="1" si="30"/>
        <v>#REF!</v>
      </c>
      <c r="BU43" s="138" t="e">
        <f t="shared" ca="1" si="30"/>
        <v>#REF!</v>
      </c>
      <c r="BV43" s="138" t="e">
        <f t="shared" ca="1" si="30"/>
        <v>#REF!</v>
      </c>
      <c r="BW43" s="138" t="e">
        <f t="shared" ca="1" si="30"/>
        <v>#REF!</v>
      </c>
      <c r="BX43" s="138" t="e">
        <f t="shared" ca="1" si="30"/>
        <v>#REF!</v>
      </c>
      <c r="BY43" s="138" t="e">
        <f t="shared" ca="1" si="30"/>
        <v>#REF!</v>
      </c>
      <c r="BZ43" s="138" t="e">
        <f t="shared" ca="1" si="30"/>
        <v>#REF!</v>
      </c>
      <c r="CA43" s="138" t="e">
        <f t="shared" ca="1" si="30"/>
        <v>#REF!</v>
      </c>
      <c r="CB43" s="227"/>
      <c r="CC43" s="126" t="s">
        <v>2181</v>
      </c>
    </row>
    <row r="44" spans="1:81" x14ac:dyDescent="0.5">
      <c r="A44" s="130" t="s">
        <v>125</v>
      </c>
      <c r="B44" s="133" t="s">
        <v>304</v>
      </c>
      <c r="C44" s="133">
        <v>1</v>
      </c>
      <c r="D44" s="128">
        <v>0</v>
      </c>
      <c r="E44" s="128">
        <v>1</v>
      </c>
      <c r="F44" s="205" t="s">
        <v>2182</v>
      </c>
      <c r="G44" s="137">
        <f t="shared" ca="1" si="29"/>
        <v>11.9</v>
      </c>
      <c r="H44" s="137">
        <f t="shared" ca="1" si="29"/>
        <v>14.9</v>
      </c>
      <c r="I44" s="137">
        <f t="shared" ca="1" si="29"/>
        <v>34.299999999999997</v>
      </c>
      <c r="J44" s="137">
        <f t="shared" ca="1" si="29"/>
        <v>50.7</v>
      </c>
      <c r="K44" s="137">
        <f t="shared" ca="1" si="29"/>
        <v>55.2</v>
      </c>
      <c r="L44" s="137">
        <f t="shared" ca="1" si="29"/>
        <v>55.2</v>
      </c>
      <c r="M44" s="137">
        <f t="shared" ca="1" si="29"/>
        <v>55.2</v>
      </c>
      <c r="N44" s="137" t="e">
        <f t="shared" ca="1" si="29"/>
        <v>#REF!</v>
      </c>
      <c r="O44" s="137" t="e">
        <f t="shared" ca="1" si="29"/>
        <v>#REF!</v>
      </c>
      <c r="P44" s="137" t="e">
        <f t="shared" ca="1" si="29"/>
        <v>#REF!</v>
      </c>
      <c r="Q44" s="137" t="e">
        <f t="shared" ca="1" si="29"/>
        <v>#REF!</v>
      </c>
      <c r="R44" s="137" t="e">
        <f t="shared" ca="1" si="29"/>
        <v>#REF!</v>
      </c>
      <c r="S44" s="137" t="e">
        <f t="shared" ca="1" si="29"/>
        <v>#REF!</v>
      </c>
      <c r="T44" s="137" t="e">
        <f t="shared" ca="1" si="29"/>
        <v>#REF!</v>
      </c>
      <c r="U44" s="137" t="e">
        <f t="shared" ca="1" si="29"/>
        <v>#REF!</v>
      </c>
      <c r="V44" s="137" t="e">
        <f t="shared" ca="1" si="28"/>
        <v>#REF!</v>
      </c>
      <c r="W44" s="137" t="e">
        <f t="shared" ca="1" si="28"/>
        <v>#REF!</v>
      </c>
      <c r="X44" s="137" t="e">
        <f t="shared" ca="1" si="28"/>
        <v>#REF!</v>
      </c>
      <c r="Y44" s="137" t="e">
        <f t="shared" ca="1" si="28"/>
        <v>#REF!</v>
      </c>
      <c r="Z44" s="137" t="e">
        <f t="shared" ca="1" si="28"/>
        <v>#REF!</v>
      </c>
      <c r="AA44" s="137" t="e">
        <f t="shared" ca="1" si="28"/>
        <v>#REF!</v>
      </c>
      <c r="AB44" s="137" t="e">
        <f t="shared" ca="1" si="28"/>
        <v>#REF!</v>
      </c>
      <c r="AC44" s="137" t="e">
        <f t="shared" ca="1" si="28"/>
        <v>#REF!</v>
      </c>
      <c r="AD44" s="137" t="e">
        <f t="shared" ca="1" si="28"/>
        <v>#REF!</v>
      </c>
      <c r="AE44" s="137" t="e">
        <f t="shared" ca="1" si="28"/>
        <v>#REF!</v>
      </c>
      <c r="AF44" s="137" t="e">
        <f t="shared" ca="1" si="28"/>
        <v>#REF!</v>
      </c>
      <c r="AG44" s="137" t="e">
        <f t="shared" ca="1" si="28"/>
        <v>#REF!</v>
      </c>
      <c r="AH44" s="137" t="e">
        <f t="shared" ca="1" si="28"/>
        <v>#REF!</v>
      </c>
      <c r="AI44" s="137" t="e">
        <f t="shared" ca="1" si="28"/>
        <v>#REF!</v>
      </c>
      <c r="AJ44" s="137" t="e">
        <f t="shared" ca="1" si="25"/>
        <v>#REF!</v>
      </c>
      <c r="AK44" s="137" t="e">
        <f t="shared" ca="1" si="25"/>
        <v>#REF!</v>
      </c>
      <c r="AL44" s="137" t="e">
        <f t="shared" ca="1" si="15"/>
        <v>#REF!</v>
      </c>
      <c r="AM44" s="137" t="e">
        <f t="shared" ca="1" si="15"/>
        <v>#REF!</v>
      </c>
      <c r="AN44" s="137" t="e">
        <f t="shared" ca="1" si="15"/>
        <v>#REF!</v>
      </c>
      <c r="AO44" s="137" t="e">
        <f t="shared" ca="1" si="15"/>
        <v>#REF!</v>
      </c>
      <c r="AP44" s="137" t="e">
        <f t="shared" ca="1" si="15"/>
        <v>#REF!</v>
      </c>
      <c r="AQ44" s="137" t="e">
        <f t="shared" ca="1" si="15"/>
        <v>#REF!</v>
      </c>
      <c r="AR44" s="137" t="e">
        <f t="shared" ca="1" si="15"/>
        <v>#REF!</v>
      </c>
      <c r="AS44" s="137" t="e">
        <f t="shared" ca="1" si="15"/>
        <v>#REF!</v>
      </c>
      <c r="AT44" s="137" t="e">
        <f t="shared" ca="1" si="15"/>
        <v>#REF!</v>
      </c>
      <c r="AU44" s="137" t="e">
        <f t="shared" ca="1" si="18"/>
        <v>#REF!</v>
      </c>
      <c r="AV44" s="137" t="e">
        <f t="shared" ca="1" si="18"/>
        <v>#REF!</v>
      </c>
      <c r="AW44" s="137" t="e">
        <f t="shared" ca="1" si="18"/>
        <v>#REF!</v>
      </c>
      <c r="AX44" s="137" t="e">
        <f t="shared" ca="1" si="18"/>
        <v>#REF!</v>
      </c>
      <c r="AY44" s="137" t="e">
        <f t="shared" ca="1" si="18"/>
        <v>#REF!</v>
      </c>
      <c r="AZ44" s="137" t="e">
        <f t="shared" ca="1" si="18"/>
        <v>#REF!</v>
      </c>
      <c r="BA44" s="137" t="e">
        <f t="shared" ca="1" si="18"/>
        <v>#REF!</v>
      </c>
      <c r="BB44" s="137" t="e">
        <f t="shared" ca="1" si="31"/>
        <v>#REF!</v>
      </c>
      <c r="BC44" s="138" t="e">
        <f t="shared" ca="1" si="31"/>
        <v>#REF!</v>
      </c>
      <c r="BD44" s="138" t="e">
        <f t="shared" ca="1" si="31"/>
        <v>#REF!</v>
      </c>
      <c r="BE44" s="138" t="e">
        <f t="shared" ca="1" si="31"/>
        <v>#REF!</v>
      </c>
      <c r="BF44" s="138" t="e">
        <f t="shared" ca="1" si="31"/>
        <v>#REF!</v>
      </c>
      <c r="BG44" s="138" t="e">
        <f t="shared" ca="1" si="31"/>
        <v>#REF!</v>
      </c>
      <c r="BH44" s="138" t="e">
        <f t="shared" ca="1" si="31"/>
        <v>#REF!</v>
      </c>
      <c r="BI44" s="138" t="e">
        <f t="shared" ca="1" si="31"/>
        <v>#REF!</v>
      </c>
      <c r="BJ44" s="138" t="e">
        <f t="shared" ca="1" si="31"/>
        <v>#REF!</v>
      </c>
      <c r="BK44" s="138" t="e">
        <f t="shared" ca="1" si="31"/>
        <v>#REF!</v>
      </c>
      <c r="BL44" s="138" t="e">
        <f t="shared" ca="1" si="31"/>
        <v>#REF!</v>
      </c>
      <c r="BM44" s="138" t="e">
        <f t="shared" ca="1" si="31"/>
        <v>#REF!</v>
      </c>
      <c r="BN44" s="138" t="e">
        <f t="shared" ca="1" si="31"/>
        <v>#REF!</v>
      </c>
      <c r="BO44" s="138" t="e">
        <f t="shared" ca="1" si="31"/>
        <v>#REF!</v>
      </c>
      <c r="BP44" s="138" t="e">
        <f t="shared" ca="1" si="31"/>
        <v>#REF!</v>
      </c>
      <c r="BQ44" s="138" t="e">
        <f t="shared" ca="1" si="31"/>
        <v>#REF!</v>
      </c>
      <c r="BR44" s="138" t="e">
        <f t="shared" ca="1" si="30"/>
        <v>#REF!</v>
      </c>
      <c r="BS44" s="138" t="e">
        <f t="shared" ca="1" si="30"/>
        <v>#REF!</v>
      </c>
      <c r="BT44" s="138" t="e">
        <f t="shared" ca="1" si="30"/>
        <v>#REF!</v>
      </c>
      <c r="BU44" s="138" t="e">
        <f t="shared" ca="1" si="30"/>
        <v>#REF!</v>
      </c>
      <c r="BV44" s="138" t="e">
        <f t="shared" ca="1" si="30"/>
        <v>#REF!</v>
      </c>
      <c r="BW44" s="138" t="e">
        <f t="shared" ca="1" si="30"/>
        <v>#REF!</v>
      </c>
      <c r="BX44" s="138" t="e">
        <f t="shared" ca="1" si="30"/>
        <v>#REF!</v>
      </c>
      <c r="BY44" s="138" t="e">
        <f t="shared" ca="1" si="30"/>
        <v>#REF!</v>
      </c>
      <c r="BZ44" s="138" t="e">
        <f t="shared" ca="1" si="30"/>
        <v>#REF!</v>
      </c>
      <c r="CA44" s="138" t="e">
        <f t="shared" ca="1" si="30"/>
        <v>#REF!</v>
      </c>
      <c r="CB44" s="227"/>
      <c r="CC44" s="126" t="s">
        <v>2183</v>
      </c>
    </row>
    <row r="45" spans="1:81" x14ac:dyDescent="0.5">
      <c r="A45" s="130" t="s">
        <v>125</v>
      </c>
      <c r="B45" s="133" t="s">
        <v>551</v>
      </c>
      <c r="C45" s="133">
        <v>1</v>
      </c>
      <c r="D45" s="128">
        <v>0</v>
      </c>
      <c r="E45" s="128">
        <v>1</v>
      </c>
      <c r="F45" s="205" t="s">
        <v>2184</v>
      </c>
      <c r="G45" s="137">
        <f t="shared" ca="1" si="29"/>
        <v>67</v>
      </c>
      <c r="H45" s="137">
        <f t="shared" ca="1" si="29"/>
        <v>23</v>
      </c>
      <c r="I45" s="137">
        <f t="shared" ca="1" si="29"/>
        <v>0.34300000000000003</v>
      </c>
      <c r="J45" s="137" t="e">
        <f t="shared" ca="1" si="29"/>
        <v>#REF!</v>
      </c>
      <c r="K45" s="137" t="e">
        <f t="shared" ca="1" si="29"/>
        <v>#REF!</v>
      </c>
      <c r="L45" s="137" t="e">
        <f t="shared" ca="1" si="29"/>
        <v>#REF!</v>
      </c>
      <c r="M45" s="137" t="e">
        <f t="shared" ca="1" si="29"/>
        <v>#REF!</v>
      </c>
      <c r="N45" s="137" t="e">
        <f t="shared" ca="1" si="29"/>
        <v>#REF!</v>
      </c>
      <c r="O45" s="137" t="e">
        <f t="shared" ca="1" si="29"/>
        <v>#REF!</v>
      </c>
      <c r="P45" s="137" t="e">
        <f t="shared" ca="1" si="29"/>
        <v>#REF!</v>
      </c>
      <c r="Q45" s="137" t="e">
        <f t="shared" ca="1" si="29"/>
        <v>#REF!</v>
      </c>
      <c r="R45" s="137" t="e">
        <f t="shared" ca="1" si="29"/>
        <v>#REF!</v>
      </c>
      <c r="S45" s="137" t="e">
        <f t="shared" ca="1" si="29"/>
        <v>#REF!</v>
      </c>
      <c r="T45" s="137" t="e">
        <f t="shared" ca="1" si="29"/>
        <v>#REF!</v>
      </c>
      <c r="U45" s="137" t="e">
        <f t="shared" ca="1" si="29"/>
        <v>#REF!</v>
      </c>
      <c r="V45" s="137" t="e">
        <f t="shared" ca="1" si="28"/>
        <v>#REF!</v>
      </c>
      <c r="W45" s="137" t="e">
        <f t="shared" ca="1" si="28"/>
        <v>#REF!</v>
      </c>
      <c r="X45" s="137" t="e">
        <f t="shared" ca="1" si="28"/>
        <v>#REF!</v>
      </c>
      <c r="Y45" s="137" t="e">
        <f t="shared" ca="1" si="28"/>
        <v>#REF!</v>
      </c>
      <c r="Z45" s="137" t="e">
        <f t="shared" ca="1" si="28"/>
        <v>#REF!</v>
      </c>
      <c r="AA45" s="137" t="e">
        <f t="shared" ca="1" si="28"/>
        <v>#REF!</v>
      </c>
      <c r="AB45" s="137" t="e">
        <f t="shared" ca="1" si="28"/>
        <v>#REF!</v>
      </c>
      <c r="AC45" s="137" t="e">
        <f t="shared" ca="1" si="28"/>
        <v>#REF!</v>
      </c>
      <c r="AD45" s="137" t="e">
        <f t="shared" ca="1" si="28"/>
        <v>#REF!</v>
      </c>
      <c r="AE45" s="137" t="e">
        <f t="shared" ca="1" si="28"/>
        <v>#REF!</v>
      </c>
      <c r="AF45" s="137" t="e">
        <f t="shared" ca="1" si="28"/>
        <v>#REF!</v>
      </c>
      <c r="AG45" s="137" t="e">
        <f t="shared" ca="1" si="28"/>
        <v>#REF!</v>
      </c>
      <c r="AH45" s="137" t="e">
        <f t="shared" ca="1" si="28"/>
        <v>#REF!</v>
      </c>
      <c r="AI45" s="137" t="e">
        <f t="shared" ca="1" si="28"/>
        <v>#REF!</v>
      </c>
      <c r="AJ45" s="137" t="e">
        <f t="shared" ca="1" si="25"/>
        <v>#REF!</v>
      </c>
      <c r="AK45" s="137" t="e">
        <f t="shared" ca="1" si="25"/>
        <v>#REF!</v>
      </c>
      <c r="AL45" s="137" t="e">
        <f t="shared" ca="1" si="15"/>
        <v>#REF!</v>
      </c>
      <c r="AM45" s="137" t="e">
        <f t="shared" ca="1" si="15"/>
        <v>#REF!</v>
      </c>
      <c r="AN45" s="137" t="e">
        <f t="shared" ca="1" si="15"/>
        <v>#REF!</v>
      </c>
      <c r="AO45" s="137" t="e">
        <f t="shared" ca="1" si="15"/>
        <v>#REF!</v>
      </c>
      <c r="AP45" s="137" t="e">
        <f t="shared" ca="1" si="15"/>
        <v>#REF!</v>
      </c>
      <c r="AQ45" s="137" t="e">
        <f t="shared" ca="1" si="15"/>
        <v>#REF!</v>
      </c>
      <c r="AR45" s="137" t="e">
        <f t="shared" ca="1" si="15"/>
        <v>#REF!</v>
      </c>
      <c r="AS45" s="137" t="e">
        <f t="shared" ca="1" si="15"/>
        <v>#REF!</v>
      </c>
      <c r="AT45" s="137" t="e">
        <f t="shared" ca="1" si="15"/>
        <v>#REF!</v>
      </c>
      <c r="AU45" s="137" t="e">
        <f t="shared" ca="1" si="18"/>
        <v>#REF!</v>
      </c>
      <c r="AV45" s="137" t="e">
        <f t="shared" ca="1" si="18"/>
        <v>#REF!</v>
      </c>
      <c r="AW45" s="137" t="e">
        <f t="shared" ca="1" si="18"/>
        <v>#REF!</v>
      </c>
      <c r="AX45" s="137" t="e">
        <f t="shared" ca="1" si="18"/>
        <v>#REF!</v>
      </c>
      <c r="AY45" s="137" t="e">
        <f t="shared" ca="1" si="18"/>
        <v>#REF!</v>
      </c>
      <c r="AZ45" s="137" t="e">
        <f t="shared" ca="1" si="18"/>
        <v>#REF!</v>
      </c>
      <c r="BA45" s="137" t="e">
        <f t="shared" ca="1" si="18"/>
        <v>#REF!</v>
      </c>
      <c r="BB45" s="137" t="e">
        <f t="shared" ca="1" si="31"/>
        <v>#REF!</v>
      </c>
      <c r="BC45" s="138" t="e">
        <f t="shared" ca="1" si="31"/>
        <v>#REF!</v>
      </c>
      <c r="BD45" s="138" t="e">
        <f t="shared" ca="1" si="31"/>
        <v>#REF!</v>
      </c>
      <c r="BE45" s="138" t="e">
        <f t="shared" ca="1" si="31"/>
        <v>#REF!</v>
      </c>
      <c r="BF45" s="138" t="e">
        <f t="shared" ca="1" si="31"/>
        <v>#REF!</v>
      </c>
      <c r="BG45" s="138" t="e">
        <f t="shared" ca="1" si="31"/>
        <v>#REF!</v>
      </c>
      <c r="BH45" s="138" t="e">
        <f t="shared" ca="1" si="31"/>
        <v>#REF!</v>
      </c>
      <c r="BI45" s="138" t="e">
        <f t="shared" ca="1" si="31"/>
        <v>#REF!</v>
      </c>
      <c r="BJ45" s="138" t="e">
        <f t="shared" ca="1" si="31"/>
        <v>#REF!</v>
      </c>
      <c r="BK45" s="138" t="e">
        <f t="shared" ca="1" si="31"/>
        <v>#REF!</v>
      </c>
      <c r="BL45" s="138" t="e">
        <f t="shared" ca="1" si="31"/>
        <v>#REF!</v>
      </c>
      <c r="BM45" s="138" t="e">
        <f t="shared" ca="1" si="31"/>
        <v>#REF!</v>
      </c>
      <c r="BN45" s="138" t="e">
        <f t="shared" ca="1" si="31"/>
        <v>#REF!</v>
      </c>
      <c r="BO45" s="138" t="e">
        <f t="shared" ca="1" si="31"/>
        <v>#REF!</v>
      </c>
      <c r="BP45" s="138" t="e">
        <f t="shared" ca="1" si="31"/>
        <v>#REF!</v>
      </c>
      <c r="BQ45" s="138" t="e">
        <f t="shared" ca="1" si="31"/>
        <v>#REF!</v>
      </c>
      <c r="BR45" s="138" t="e">
        <f t="shared" ca="1" si="30"/>
        <v>#REF!</v>
      </c>
      <c r="BS45" s="138" t="e">
        <f t="shared" ca="1" si="30"/>
        <v>#REF!</v>
      </c>
      <c r="BT45" s="138" t="e">
        <f t="shared" ca="1" si="30"/>
        <v>#REF!</v>
      </c>
      <c r="BU45" s="138" t="e">
        <f t="shared" ca="1" si="30"/>
        <v>#REF!</v>
      </c>
      <c r="BV45" s="138" t="e">
        <f t="shared" ca="1" si="30"/>
        <v>#REF!</v>
      </c>
      <c r="BW45" s="138" t="e">
        <f t="shared" ca="1" si="30"/>
        <v>#REF!</v>
      </c>
      <c r="BX45" s="138" t="e">
        <f t="shared" ca="1" si="30"/>
        <v>#REF!</v>
      </c>
      <c r="BY45" s="138" t="e">
        <f t="shared" ca="1" si="30"/>
        <v>#REF!</v>
      </c>
      <c r="BZ45" s="138" t="e">
        <f t="shared" ca="1" si="30"/>
        <v>#REF!</v>
      </c>
      <c r="CA45" s="138" t="e">
        <f t="shared" ca="1" si="30"/>
        <v>#REF!</v>
      </c>
      <c r="CB45" s="227"/>
      <c r="CC45" s="126" t="s">
        <v>2185</v>
      </c>
    </row>
    <row r="46" spans="1:81" x14ac:dyDescent="0.5">
      <c r="A46" s="130" t="s">
        <v>126</v>
      </c>
      <c r="B46" s="133" t="s">
        <v>304</v>
      </c>
      <c r="C46" s="133">
        <v>1</v>
      </c>
      <c r="D46" s="128">
        <v>0</v>
      </c>
      <c r="E46" s="128">
        <v>0</v>
      </c>
      <c r="F46" s="205" t="s">
        <v>2186</v>
      </c>
      <c r="G46" s="137" t="str">
        <f t="shared" ca="1" si="29"/>
        <v>.</v>
      </c>
      <c r="H46" s="137" t="str">
        <f t="shared" ca="1" si="29"/>
        <v>.</v>
      </c>
      <c r="I46" s="137" t="str">
        <f t="shared" ca="1" si="29"/>
        <v>.</v>
      </c>
      <c r="J46" s="137">
        <f t="shared" ca="1" si="29"/>
        <v>1.5</v>
      </c>
      <c r="K46" s="137">
        <f t="shared" ca="1" si="29"/>
        <v>1.5</v>
      </c>
      <c r="L46" s="137">
        <f t="shared" ca="1" si="29"/>
        <v>9</v>
      </c>
      <c r="M46" s="137">
        <f t="shared" ca="1" si="29"/>
        <v>14.9</v>
      </c>
      <c r="N46" s="137" t="e">
        <f t="shared" ca="1" si="29"/>
        <v>#REF!</v>
      </c>
      <c r="O46" s="137" t="e">
        <f t="shared" ca="1" si="29"/>
        <v>#REF!</v>
      </c>
      <c r="P46" s="137" t="e">
        <f t="shared" ca="1" si="29"/>
        <v>#REF!</v>
      </c>
      <c r="Q46" s="137" t="e">
        <f t="shared" ca="1" si="29"/>
        <v>#REF!</v>
      </c>
      <c r="R46" s="137" t="e">
        <f t="shared" ca="1" si="29"/>
        <v>#REF!</v>
      </c>
      <c r="S46" s="137" t="e">
        <f t="shared" ca="1" si="29"/>
        <v>#REF!</v>
      </c>
      <c r="T46" s="137" t="e">
        <f t="shared" ca="1" si="29"/>
        <v>#REF!</v>
      </c>
      <c r="U46" s="137" t="e">
        <f t="shared" ca="1" si="29"/>
        <v>#REF!</v>
      </c>
      <c r="V46" s="137" t="e">
        <f t="shared" ca="1" si="28"/>
        <v>#REF!</v>
      </c>
      <c r="W46" s="137" t="e">
        <f t="shared" ca="1" si="28"/>
        <v>#REF!</v>
      </c>
      <c r="X46" s="137" t="e">
        <f t="shared" ca="1" si="28"/>
        <v>#REF!</v>
      </c>
      <c r="Y46" s="137" t="e">
        <f t="shared" ca="1" si="28"/>
        <v>#REF!</v>
      </c>
      <c r="Z46" s="137" t="e">
        <f t="shared" ca="1" si="28"/>
        <v>#REF!</v>
      </c>
      <c r="AA46" s="137" t="e">
        <f t="shared" ca="1" si="28"/>
        <v>#REF!</v>
      </c>
      <c r="AB46" s="137" t="e">
        <f t="shared" ca="1" si="28"/>
        <v>#REF!</v>
      </c>
      <c r="AC46" s="137" t="e">
        <f t="shared" ca="1" si="28"/>
        <v>#REF!</v>
      </c>
      <c r="AD46" s="137" t="e">
        <f t="shared" ca="1" si="28"/>
        <v>#REF!</v>
      </c>
      <c r="AE46" s="137" t="e">
        <f t="shared" ca="1" si="28"/>
        <v>#REF!</v>
      </c>
      <c r="AF46" s="137" t="e">
        <f t="shared" ca="1" si="28"/>
        <v>#REF!</v>
      </c>
      <c r="AG46" s="137" t="e">
        <f t="shared" ca="1" si="28"/>
        <v>#REF!</v>
      </c>
      <c r="AH46" s="137" t="e">
        <f t="shared" ca="1" si="28"/>
        <v>#REF!</v>
      </c>
      <c r="AI46" s="137" t="e">
        <f t="shared" ca="1" si="28"/>
        <v>#REF!</v>
      </c>
      <c r="AJ46" s="137" t="e">
        <f t="shared" ca="1" si="25"/>
        <v>#REF!</v>
      </c>
      <c r="AK46" s="137" t="e">
        <f t="shared" ca="1" si="25"/>
        <v>#REF!</v>
      </c>
      <c r="AL46" s="137" t="e">
        <f t="shared" ca="1" si="15"/>
        <v>#REF!</v>
      </c>
      <c r="AM46" s="137" t="e">
        <f t="shared" ca="1" si="15"/>
        <v>#REF!</v>
      </c>
      <c r="AN46" s="137" t="e">
        <f t="shared" ca="1" si="15"/>
        <v>#REF!</v>
      </c>
      <c r="AO46" s="137" t="e">
        <f t="shared" ca="1" si="15"/>
        <v>#REF!</v>
      </c>
      <c r="AP46" s="137" t="e">
        <f t="shared" ca="1" si="15"/>
        <v>#REF!</v>
      </c>
      <c r="AQ46" s="137" t="e">
        <f t="shared" ca="1" si="15"/>
        <v>#REF!</v>
      </c>
      <c r="AR46" s="137" t="e">
        <f t="shared" ca="1" si="15"/>
        <v>#REF!</v>
      </c>
      <c r="AS46" s="137" t="e">
        <f t="shared" ca="1" si="15"/>
        <v>#REF!</v>
      </c>
      <c r="AT46" s="137" t="e">
        <f t="shared" ca="1" si="15"/>
        <v>#REF!</v>
      </c>
      <c r="AU46" s="137" t="e">
        <f t="shared" ca="1" si="18"/>
        <v>#REF!</v>
      </c>
      <c r="AV46" s="137" t="e">
        <f t="shared" ca="1" si="18"/>
        <v>#REF!</v>
      </c>
      <c r="AW46" s="137" t="e">
        <f t="shared" ca="1" si="18"/>
        <v>#REF!</v>
      </c>
      <c r="AX46" s="137" t="e">
        <f t="shared" ca="1" si="18"/>
        <v>#REF!</v>
      </c>
      <c r="AY46" s="137" t="e">
        <f t="shared" ca="1" si="18"/>
        <v>#REF!</v>
      </c>
      <c r="AZ46" s="137" t="e">
        <f t="shared" ca="1" si="18"/>
        <v>#REF!</v>
      </c>
      <c r="BA46" s="137" t="e">
        <f t="shared" ca="1" si="18"/>
        <v>#REF!</v>
      </c>
      <c r="BB46" s="137" t="e">
        <f t="shared" ca="1" si="31"/>
        <v>#REF!</v>
      </c>
      <c r="BC46" s="138" t="e">
        <f t="shared" ca="1" si="31"/>
        <v>#REF!</v>
      </c>
      <c r="BD46" s="138" t="e">
        <f t="shared" ca="1" si="31"/>
        <v>#REF!</v>
      </c>
      <c r="BE46" s="138" t="e">
        <f t="shared" ca="1" si="31"/>
        <v>#REF!</v>
      </c>
      <c r="BF46" s="138" t="e">
        <f t="shared" ca="1" si="31"/>
        <v>#REF!</v>
      </c>
      <c r="BG46" s="138" t="e">
        <f t="shared" ca="1" si="31"/>
        <v>#REF!</v>
      </c>
      <c r="BH46" s="138" t="e">
        <f t="shared" ca="1" si="31"/>
        <v>#REF!</v>
      </c>
      <c r="BI46" s="138" t="e">
        <f t="shared" ca="1" si="31"/>
        <v>#REF!</v>
      </c>
      <c r="BJ46" s="138" t="e">
        <f t="shared" ca="1" si="31"/>
        <v>#REF!</v>
      </c>
      <c r="BK46" s="138" t="e">
        <f t="shared" ca="1" si="31"/>
        <v>#REF!</v>
      </c>
      <c r="BL46" s="138" t="e">
        <f t="shared" ca="1" si="31"/>
        <v>#REF!</v>
      </c>
      <c r="BM46" s="138" t="e">
        <f t="shared" ca="1" si="31"/>
        <v>#REF!</v>
      </c>
      <c r="BN46" s="138" t="e">
        <f t="shared" ca="1" si="31"/>
        <v>#REF!</v>
      </c>
      <c r="BO46" s="138" t="e">
        <f t="shared" ca="1" si="31"/>
        <v>#REF!</v>
      </c>
      <c r="BP46" s="138" t="e">
        <f t="shared" ca="1" si="31"/>
        <v>#REF!</v>
      </c>
      <c r="BQ46" s="138" t="e">
        <f t="shared" ca="1" si="31"/>
        <v>#REF!</v>
      </c>
      <c r="BR46" s="138" t="e">
        <f t="shared" ca="1" si="30"/>
        <v>#REF!</v>
      </c>
      <c r="BS46" s="138" t="e">
        <f t="shared" ca="1" si="30"/>
        <v>#REF!</v>
      </c>
      <c r="BT46" s="138" t="e">
        <f t="shared" ca="1" si="30"/>
        <v>#REF!</v>
      </c>
      <c r="BU46" s="138" t="e">
        <f t="shared" ca="1" si="30"/>
        <v>#REF!</v>
      </c>
      <c r="BV46" s="138" t="e">
        <f t="shared" ca="1" si="30"/>
        <v>#REF!</v>
      </c>
      <c r="BW46" s="138" t="e">
        <f t="shared" ca="1" si="30"/>
        <v>#REF!</v>
      </c>
      <c r="BX46" s="138" t="e">
        <f t="shared" ca="1" si="30"/>
        <v>#REF!</v>
      </c>
      <c r="BY46" s="138" t="e">
        <f t="shared" ca="1" si="30"/>
        <v>#REF!</v>
      </c>
      <c r="BZ46" s="138" t="e">
        <f t="shared" ca="1" si="30"/>
        <v>#REF!</v>
      </c>
      <c r="CA46" s="138" t="e">
        <f t="shared" ca="1" si="30"/>
        <v>#REF!</v>
      </c>
      <c r="CB46" s="227"/>
      <c r="CC46" s="126" t="s">
        <v>2187</v>
      </c>
    </row>
    <row r="47" spans="1:81" x14ac:dyDescent="0.5">
      <c r="A47" s="130" t="s">
        <v>127</v>
      </c>
      <c r="B47" s="133" t="s">
        <v>304</v>
      </c>
      <c r="C47" s="133">
        <v>1</v>
      </c>
      <c r="D47" s="128">
        <v>0</v>
      </c>
      <c r="E47" s="128">
        <v>0</v>
      </c>
      <c r="F47" s="205" t="s">
        <v>2188</v>
      </c>
      <c r="G47" s="137" t="str">
        <f t="shared" ca="1" si="29"/>
        <v>.</v>
      </c>
      <c r="H47" s="137" t="str">
        <f t="shared" ca="1" si="29"/>
        <v>.</v>
      </c>
      <c r="I47" s="137" t="str">
        <f t="shared" ca="1" si="29"/>
        <v>.</v>
      </c>
      <c r="J47" s="137">
        <f t="shared" ca="1" si="29"/>
        <v>6</v>
      </c>
      <c r="K47" s="137">
        <f t="shared" ca="1" si="29"/>
        <v>9</v>
      </c>
      <c r="L47" s="137">
        <f t="shared" ca="1" si="29"/>
        <v>11.9</v>
      </c>
      <c r="M47" s="137">
        <f t="shared" ca="1" si="29"/>
        <v>17.899999999999999</v>
      </c>
      <c r="N47" s="137" t="e">
        <f t="shared" ca="1" si="29"/>
        <v>#REF!</v>
      </c>
      <c r="O47" s="137" t="e">
        <f t="shared" ca="1" si="29"/>
        <v>#REF!</v>
      </c>
      <c r="P47" s="137" t="e">
        <f t="shared" ca="1" si="29"/>
        <v>#REF!</v>
      </c>
      <c r="Q47" s="137" t="e">
        <f t="shared" ca="1" si="29"/>
        <v>#REF!</v>
      </c>
      <c r="R47" s="137" t="e">
        <f t="shared" ca="1" si="29"/>
        <v>#REF!</v>
      </c>
      <c r="S47" s="137" t="e">
        <f t="shared" ca="1" si="29"/>
        <v>#REF!</v>
      </c>
      <c r="T47" s="137" t="e">
        <f t="shared" ca="1" si="29"/>
        <v>#REF!</v>
      </c>
      <c r="U47" s="137" t="e">
        <f t="shared" ca="1" si="29"/>
        <v>#REF!</v>
      </c>
      <c r="V47" s="137" t="e">
        <f t="shared" ca="1" si="28"/>
        <v>#REF!</v>
      </c>
      <c r="W47" s="137" t="e">
        <f t="shared" ca="1" si="28"/>
        <v>#REF!</v>
      </c>
      <c r="X47" s="137" t="e">
        <f t="shared" ca="1" si="28"/>
        <v>#REF!</v>
      </c>
      <c r="Y47" s="137" t="e">
        <f t="shared" ca="1" si="28"/>
        <v>#REF!</v>
      </c>
      <c r="Z47" s="137" t="e">
        <f t="shared" ca="1" si="28"/>
        <v>#REF!</v>
      </c>
      <c r="AA47" s="137" t="e">
        <f t="shared" ca="1" si="28"/>
        <v>#REF!</v>
      </c>
      <c r="AB47" s="137" t="e">
        <f t="shared" ca="1" si="28"/>
        <v>#REF!</v>
      </c>
      <c r="AC47" s="137" t="e">
        <f t="shared" ca="1" si="28"/>
        <v>#REF!</v>
      </c>
      <c r="AD47" s="137" t="e">
        <f t="shared" ca="1" si="28"/>
        <v>#REF!</v>
      </c>
      <c r="AE47" s="137" t="e">
        <f t="shared" ca="1" si="28"/>
        <v>#REF!</v>
      </c>
      <c r="AF47" s="137" t="e">
        <f t="shared" ca="1" si="28"/>
        <v>#REF!</v>
      </c>
      <c r="AG47" s="137" t="e">
        <f t="shared" ca="1" si="28"/>
        <v>#REF!</v>
      </c>
      <c r="AH47" s="137" t="e">
        <f t="shared" ca="1" si="28"/>
        <v>#REF!</v>
      </c>
      <c r="AI47" s="137" t="e">
        <f t="shared" ca="1" si="28"/>
        <v>#REF!</v>
      </c>
      <c r="AJ47" s="137" t="e">
        <f t="shared" ca="1" si="25"/>
        <v>#REF!</v>
      </c>
      <c r="AK47" s="137" t="e">
        <f t="shared" ca="1" si="25"/>
        <v>#REF!</v>
      </c>
      <c r="AL47" s="137" t="e">
        <f t="shared" ca="1" si="15"/>
        <v>#REF!</v>
      </c>
      <c r="AM47" s="137" t="e">
        <f t="shared" ca="1" si="15"/>
        <v>#REF!</v>
      </c>
      <c r="AN47" s="137" t="e">
        <f t="shared" ca="1" si="15"/>
        <v>#REF!</v>
      </c>
      <c r="AO47" s="137" t="e">
        <f t="shared" ca="1" si="15"/>
        <v>#REF!</v>
      </c>
      <c r="AP47" s="137" t="e">
        <f t="shared" ca="1" si="15"/>
        <v>#REF!</v>
      </c>
      <c r="AQ47" s="137" t="e">
        <f t="shared" ca="1" si="15"/>
        <v>#REF!</v>
      </c>
      <c r="AR47" s="137" t="e">
        <f t="shared" ca="1" si="15"/>
        <v>#REF!</v>
      </c>
      <c r="AS47" s="137" t="e">
        <f t="shared" ca="1" si="15"/>
        <v>#REF!</v>
      </c>
      <c r="AT47" s="137" t="e">
        <f t="shared" ca="1" si="15"/>
        <v>#REF!</v>
      </c>
      <c r="AU47" s="137" t="e">
        <f t="shared" ca="1" si="18"/>
        <v>#REF!</v>
      </c>
      <c r="AV47" s="137" t="e">
        <f t="shared" ca="1" si="18"/>
        <v>#REF!</v>
      </c>
      <c r="AW47" s="137" t="e">
        <f t="shared" ca="1" si="18"/>
        <v>#REF!</v>
      </c>
      <c r="AX47" s="137" t="e">
        <f t="shared" ca="1" si="18"/>
        <v>#REF!</v>
      </c>
      <c r="AY47" s="137" t="e">
        <f t="shared" ca="1" si="18"/>
        <v>#REF!</v>
      </c>
      <c r="AZ47" s="137" t="e">
        <f t="shared" ca="1" si="18"/>
        <v>#REF!</v>
      </c>
      <c r="BA47" s="137" t="e">
        <f t="shared" ca="1" si="18"/>
        <v>#REF!</v>
      </c>
      <c r="BB47" s="137" t="e">
        <f t="shared" ca="1" si="31"/>
        <v>#REF!</v>
      </c>
      <c r="BC47" s="138" t="e">
        <f t="shared" ca="1" si="31"/>
        <v>#REF!</v>
      </c>
      <c r="BD47" s="138" t="e">
        <f t="shared" ca="1" si="31"/>
        <v>#REF!</v>
      </c>
      <c r="BE47" s="138" t="e">
        <f t="shared" ca="1" si="31"/>
        <v>#REF!</v>
      </c>
      <c r="BF47" s="138" t="e">
        <f t="shared" ca="1" si="31"/>
        <v>#REF!</v>
      </c>
      <c r="BG47" s="138" t="e">
        <f t="shared" ca="1" si="31"/>
        <v>#REF!</v>
      </c>
      <c r="BH47" s="138" t="e">
        <f t="shared" ca="1" si="31"/>
        <v>#REF!</v>
      </c>
      <c r="BI47" s="138" t="e">
        <f t="shared" ca="1" si="31"/>
        <v>#REF!</v>
      </c>
      <c r="BJ47" s="138" t="e">
        <f t="shared" ca="1" si="31"/>
        <v>#REF!</v>
      </c>
      <c r="BK47" s="138" t="e">
        <f t="shared" ca="1" si="31"/>
        <v>#REF!</v>
      </c>
      <c r="BL47" s="138" t="e">
        <f t="shared" ca="1" si="31"/>
        <v>#REF!</v>
      </c>
      <c r="BM47" s="138" t="e">
        <f t="shared" ca="1" si="31"/>
        <v>#REF!</v>
      </c>
      <c r="BN47" s="138" t="e">
        <f t="shared" ca="1" si="31"/>
        <v>#REF!</v>
      </c>
      <c r="BO47" s="138" t="e">
        <f t="shared" ca="1" si="31"/>
        <v>#REF!</v>
      </c>
      <c r="BP47" s="138" t="e">
        <f t="shared" ca="1" si="31"/>
        <v>#REF!</v>
      </c>
      <c r="BQ47" s="138" t="e">
        <f t="shared" ca="1" si="31"/>
        <v>#REF!</v>
      </c>
      <c r="BR47" s="138" t="e">
        <f t="shared" ca="1" si="30"/>
        <v>#REF!</v>
      </c>
      <c r="BS47" s="138" t="e">
        <f t="shared" ca="1" si="30"/>
        <v>#REF!</v>
      </c>
      <c r="BT47" s="138" t="e">
        <f t="shared" ca="1" si="30"/>
        <v>#REF!</v>
      </c>
      <c r="BU47" s="138" t="e">
        <f t="shared" ca="1" si="30"/>
        <v>#REF!</v>
      </c>
      <c r="BV47" s="138" t="e">
        <f t="shared" ca="1" si="30"/>
        <v>#REF!</v>
      </c>
      <c r="BW47" s="138" t="e">
        <f t="shared" ca="1" si="30"/>
        <v>#REF!</v>
      </c>
      <c r="BX47" s="138" t="e">
        <f t="shared" ca="1" si="30"/>
        <v>#REF!</v>
      </c>
      <c r="BY47" s="138" t="e">
        <f t="shared" ca="1" si="30"/>
        <v>#REF!</v>
      </c>
      <c r="BZ47" s="138" t="e">
        <f t="shared" ca="1" si="30"/>
        <v>#REF!</v>
      </c>
      <c r="CA47" s="138" t="e">
        <f t="shared" ca="1" si="30"/>
        <v>#REF!</v>
      </c>
      <c r="CB47" s="11"/>
      <c r="CC47" s="126" t="s">
        <v>2189</v>
      </c>
    </row>
    <row r="48" spans="1:81" x14ac:dyDescent="0.5">
      <c r="A48" s="130" t="s">
        <v>128</v>
      </c>
      <c r="B48" s="133" t="s">
        <v>304</v>
      </c>
      <c r="C48" s="133">
        <v>1</v>
      </c>
      <c r="D48" s="128">
        <v>0</v>
      </c>
      <c r="E48" s="128">
        <v>0</v>
      </c>
      <c r="F48" s="205" t="s">
        <v>2190</v>
      </c>
      <c r="G48" s="137" t="str">
        <f t="shared" ca="1" si="29"/>
        <v>.</v>
      </c>
      <c r="H48" s="137" t="str">
        <f t="shared" ca="1" si="29"/>
        <v>.</v>
      </c>
      <c r="I48" s="137" t="str">
        <f t="shared" ca="1" si="29"/>
        <v>.</v>
      </c>
      <c r="J48" s="137" t="str">
        <f t="shared" ca="1" si="29"/>
        <v>.</v>
      </c>
      <c r="K48" s="137" t="str">
        <f t="shared" ca="1" si="29"/>
        <v>.</v>
      </c>
      <c r="L48" s="137" t="str">
        <f t="shared" ca="1" si="29"/>
        <v>.</v>
      </c>
      <c r="M48" s="137" t="str">
        <f t="shared" ca="1" si="29"/>
        <v>.</v>
      </c>
      <c r="N48" s="137" t="e">
        <f t="shared" ca="1" si="29"/>
        <v>#REF!</v>
      </c>
      <c r="O48" s="137" t="e">
        <f t="shared" ca="1" si="29"/>
        <v>#REF!</v>
      </c>
      <c r="P48" s="137" t="e">
        <f t="shared" ca="1" si="29"/>
        <v>#REF!</v>
      </c>
      <c r="Q48" s="137" t="e">
        <f t="shared" ca="1" si="29"/>
        <v>#REF!</v>
      </c>
      <c r="R48" s="137" t="e">
        <f t="shared" ca="1" si="29"/>
        <v>#REF!</v>
      </c>
      <c r="S48" s="137" t="e">
        <f t="shared" ca="1" si="29"/>
        <v>#REF!</v>
      </c>
      <c r="T48" s="137" t="e">
        <f t="shared" ca="1" si="29"/>
        <v>#REF!</v>
      </c>
      <c r="U48" s="137" t="e">
        <f t="shared" ca="1" si="29"/>
        <v>#REF!</v>
      </c>
      <c r="V48" s="137" t="e">
        <f t="shared" ca="1" si="28"/>
        <v>#REF!</v>
      </c>
      <c r="W48" s="137" t="e">
        <f t="shared" ca="1" si="28"/>
        <v>#REF!</v>
      </c>
      <c r="X48" s="137" t="e">
        <f t="shared" ca="1" si="28"/>
        <v>#REF!</v>
      </c>
      <c r="Y48" s="137" t="e">
        <f t="shared" ca="1" si="28"/>
        <v>#REF!</v>
      </c>
      <c r="Z48" s="137" t="e">
        <f t="shared" ca="1" si="28"/>
        <v>#REF!</v>
      </c>
      <c r="AA48" s="137" t="e">
        <f t="shared" ca="1" si="28"/>
        <v>#REF!</v>
      </c>
      <c r="AB48" s="137" t="e">
        <f t="shared" ca="1" si="28"/>
        <v>#REF!</v>
      </c>
      <c r="AC48" s="137" t="e">
        <f t="shared" ca="1" si="28"/>
        <v>#REF!</v>
      </c>
      <c r="AD48" s="137" t="e">
        <f t="shared" ca="1" si="28"/>
        <v>#REF!</v>
      </c>
      <c r="AE48" s="137" t="e">
        <f t="shared" ca="1" si="28"/>
        <v>#REF!</v>
      </c>
      <c r="AF48" s="137" t="e">
        <f t="shared" ca="1" si="28"/>
        <v>#REF!</v>
      </c>
      <c r="AG48" s="137" t="e">
        <f t="shared" ca="1" si="28"/>
        <v>#REF!</v>
      </c>
      <c r="AH48" s="137" t="e">
        <f t="shared" ca="1" si="28"/>
        <v>#REF!</v>
      </c>
      <c r="AI48" s="137" t="e">
        <f t="shared" ca="1" si="28"/>
        <v>#REF!</v>
      </c>
      <c r="AJ48" s="137" t="e">
        <f t="shared" ca="1" si="25"/>
        <v>#REF!</v>
      </c>
      <c r="AK48" s="137" t="e">
        <f t="shared" ca="1" si="25"/>
        <v>#REF!</v>
      </c>
      <c r="AL48" s="137" t="e">
        <f t="shared" ca="1" si="15"/>
        <v>#REF!</v>
      </c>
      <c r="AM48" s="137" t="e">
        <f t="shared" ca="1" si="15"/>
        <v>#REF!</v>
      </c>
      <c r="AN48" s="137" t="e">
        <f t="shared" ca="1" si="15"/>
        <v>#REF!</v>
      </c>
      <c r="AO48" s="137" t="e">
        <f t="shared" ca="1" si="15"/>
        <v>#REF!</v>
      </c>
      <c r="AP48" s="137" t="e">
        <f t="shared" ca="1" si="15"/>
        <v>#REF!</v>
      </c>
      <c r="AQ48" s="137" t="e">
        <f t="shared" ca="1" si="15"/>
        <v>#REF!</v>
      </c>
      <c r="AR48" s="137" t="e">
        <f t="shared" ca="1" si="15"/>
        <v>#REF!</v>
      </c>
      <c r="AS48" s="137" t="e">
        <f t="shared" ca="1" si="15"/>
        <v>#REF!</v>
      </c>
      <c r="AT48" s="137" t="e">
        <f t="shared" ca="1" si="15"/>
        <v>#REF!</v>
      </c>
      <c r="AU48" s="137" t="e">
        <f t="shared" ca="1" si="18"/>
        <v>#REF!</v>
      </c>
      <c r="AV48" s="137" t="e">
        <f t="shared" ca="1" si="18"/>
        <v>#REF!</v>
      </c>
      <c r="AW48" s="137" t="e">
        <f t="shared" ca="1" si="18"/>
        <v>#REF!</v>
      </c>
      <c r="AX48" s="137" t="e">
        <f t="shared" ca="1" si="18"/>
        <v>#REF!</v>
      </c>
      <c r="AY48" s="137" t="e">
        <f t="shared" ca="1" si="18"/>
        <v>#REF!</v>
      </c>
      <c r="AZ48" s="137" t="e">
        <f t="shared" ca="1" si="18"/>
        <v>#REF!</v>
      </c>
      <c r="BA48" s="137" t="e">
        <f t="shared" ca="1" si="18"/>
        <v>#REF!</v>
      </c>
      <c r="BB48" s="137" t="e">
        <f t="shared" ca="1" si="31"/>
        <v>#REF!</v>
      </c>
      <c r="BC48" s="138" t="e">
        <f t="shared" ca="1" si="31"/>
        <v>#REF!</v>
      </c>
      <c r="BD48" s="138" t="e">
        <f t="shared" ca="1" si="31"/>
        <v>#REF!</v>
      </c>
      <c r="BE48" s="138" t="e">
        <f t="shared" ca="1" si="31"/>
        <v>#REF!</v>
      </c>
      <c r="BF48" s="138" t="e">
        <f t="shared" ca="1" si="31"/>
        <v>#REF!</v>
      </c>
      <c r="BG48" s="138" t="e">
        <f t="shared" ca="1" si="31"/>
        <v>#REF!</v>
      </c>
      <c r="BH48" s="138" t="e">
        <f t="shared" ca="1" si="31"/>
        <v>#REF!</v>
      </c>
      <c r="BI48" s="138" t="e">
        <f t="shared" ca="1" si="31"/>
        <v>#REF!</v>
      </c>
      <c r="BJ48" s="138" t="e">
        <f t="shared" ca="1" si="31"/>
        <v>#REF!</v>
      </c>
      <c r="BK48" s="138" t="e">
        <f t="shared" ca="1" si="31"/>
        <v>#REF!</v>
      </c>
      <c r="BL48" s="138" t="e">
        <f t="shared" ca="1" si="31"/>
        <v>#REF!</v>
      </c>
      <c r="BM48" s="138" t="e">
        <f t="shared" ca="1" si="31"/>
        <v>#REF!</v>
      </c>
      <c r="BN48" s="138" t="e">
        <f t="shared" ca="1" si="31"/>
        <v>#REF!</v>
      </c>
      <c r="BO48" s="138" t="e">
        <f t="shared" ca="1" si="31"/>
        <v>#REF!</v>
      </c>
      <c r="BP48" s="138" t="e">
        <f t="shared" ca="1" si="31"/>
        <v>#REF!</v>
      </c>
      <c r="BQ48" s="138" t="e">
        <f t="shared" ca="1" si="31"/>
        <v>#REF!</v>
      </c>
      <c r="BR48" s="138" t="e">
        <f t="shared" ca="1" si="30"/>
        <v>#REF!</v>
      </c>
      <c r="BS48" s="138" t="e">
        <f t="shared" ca="1" si="30"/>
        <v>#REF!</v>
      </c>
      <c r="BT48" s="138" t="e">
        <f t="shared" ca="1" si="30"/>
        <v>#REF!</v>
      </c>
      <c r="BU48" s="138" t="e">
        <f t="shared" ca="1" si="30"/>
        <v>#REF!</v>
      </c>
      <c r="BV48" s="138" t="e">
        <f t="shared" ca="1" si="30"/>
        <v>#REF!</v>
      </c>
      <c r="BW48" s="138" t="e">
        <f t="shared" ca="1" si="30"/>
        <v>#REF!</v>
      </c>
      <c r="BX48" s="138" t="e">
        <f t="shared" ca="1" si="30"/>
        <v>#REF!</v>
      </c>
      <c r="BY48" s="138" t="e">
        <f t="shared" ca="1" si="30"/>
        <v>#REF!</v>
      </c>
      <c r="BZ48" s="138" t="e">
        <f t="shared" ca="1" si="30"/>
        <v>#REF!</v>
      </c>
      <c r="CA48" s="138" t="e">
        <f t="shared" ca="1" si="30"/>
        <v>#REF!</v>
      </c>
      <c r="CB48" s="11"/>
      <c r="CC48" s="126" t="s">
        <v>2191</v>
      </c>
    </row>
    <row r="49" spans="1:81" x14ac:dyDescent="0.5">
      <c r="A49" s="130" t="s">
        <v>129</v>
      </c>
      <c r="B49" s="133" t="s">
        <v>304</v>
      </c>
      <c r="C49" s="133">
        <v>1</v>
      </c>
      <c r="D49" s="128">
        <v>0</v>
      </c>
      <c r="E49" s="128">
        <v>0</v>
      </c>
      <c r="F49" s="205" t="s">
        <v>2192</v>
      </c>
      <c r="G49" s="137" t="str">
        <f t="shared" ca="1" si="29"/>
        <v>.</v>
      </c>
      <c r="H49" s="137" t="str">
        <f t="shared" ca="1" si="29"/>
        <v>.</v>
      </c>
      <c r="I49" s="137" t="str">
        <f t="shared" ca="1" si="29"/>
        <v>.</v>
      </c>
      <c r="J49" s="137" t="str">
        <f t="shared" ca="1" si="29"/>
        <v>.</v>
      </c>
      <c r="K49" s="137" t="str">
        <f t="shared" ca="1" si="29"/>
        <v>.</v>
      </c>
      <c r="L49" s="137" t="str">
        <f t="shared" ca="1" si="29"/>
        <v>.</v>
      </c>
      <c r="M49" s="137" t="str">
        <f t="shared" ca="1" si="29"/>
        <v>.</v>
      </c>
      <c r="N49" s="137" t="e">
        <f t="shared" ca="1" si="29"/>
        <v>#REF!</v>
      </c>
      <c r="O49" s="137" t="e">
        <f t="shared" ca="1" si="29"/>
        <v>#REF!</v>
      </c>
      <c r="P49" s="137" t="e">
        <f t="shared" ca="1" si="29"/>
        <v>#REF!</v>
      </c>
      <c r="Q49" s="137" t="e">
        <f t="shared" ca="1" si="29"/>
        <v>#REF!</v>
      </c>
      <c r="R49" s="137" t="e">
        <f t="shared" ca="1" si="29"/>
        <v>#REF!</v>
      </c>
      <c r="S49" s="137" t="e">
        <f t="shared" ca="1" si="29"/>
        <v>#REF!</v>
      </c>
      <c r="T49" s="137" t="e">
        <f t="shared" ca="1" si="29"/>
        <v>#REF!</v>
      </c>
      <c r="U49" s="137" t="e">
        <f t="shared" ca="1" si="29"/>
        <v>#REF!</v>
      </c>
      <c r="V49" s="137" t="e">
        <f t="shared" ca="1" si="28"/>
        <v>#REF!</v>
      </c>
      <c r="W49" s="137" t="e">
        <f t="shared" ca="1" si="28"/>
        <v>#REF!</v>
      </c>
      <c r="X49" s="137" t="e">
        <f t="shared" ca="1" si="28"/>
        <v>#REF!</v>
      </c>
      <c r="Y49" s="137" t="e">
        <f t="shared" ca="1" si="28"/>
        <v>#REF!</v>
      </c>
      <c r="Z49" s="137" t="e">
        <f t="shared" ca="1" si="28"/>
        <v>#REF!</v>
      </c>
      <c r="AA49" s="137" t="e">
        <f t="shared" ca="1" si="28"/>
        <v>#REF!</v>
      </c>
      <c r="AB49" s="137" t="e">
        <f t="shared" ca="1" si="28"/>
        <v>#REF!</v>
      </c>
      <c r="AC49" s="137" t="e">
        <f t="shared" ca="1" si="28"/>
        <v>#REF!</v>
      </c>
      <c r="AD49" s="137" t="e">
        <f t="shared" ca="1" si="28"/>
        <v>#REF!</v>
      </c>
      <c r="AE49" s="137" t="e">
        <f t="shared" ca="1" si="28"/>
        <v>#REF!</v>
      </c>
      <c r="AF49" s="137" t="e">
        <f t="shared" ca="1" si="28"/>
        <v>#REF!</v>
      </c>
      <c r="AG49" s="137" t="e">
        <f t="shared" ca="1" si="28"/>
        <v>#REF!</v>
      </c>
      <c r="AH49" s="137" t="e">
        <f t="shared" ca="1" si="28"/>
        <v>#REF!</v>
      </c>
      <c r="AI49" s="137" t="e">
        <f t="shared" ca="1" si="28"/>
        <v>#REF!</v>
      </c>
      <c r="AJ49" s="137" t="e">
        <f t="shared" ca="1" si="25"/>
        <v>#REF!</v>
      </c>
      <c r="AK49" s="137" t="e">
        <f t="shared" ca="1" si="25"/>
        <v>#REF!</v>
      </c>
      <c r="AL49" s="137" t="e">
        <f t="shared" ca="1" si="15"/>
        <v>#REF!</v>
      </c>
      <c r="AM49" s="137" t="e">
        <f t="shared" ca="1" si="15"/>
        <v>#REF!</v>
      </c>
      <c r="AN49" s="137" t="e">
        <f t="shared" ca="1" si="15"/>
        <v>#REF!</v>
      </c>
      <c r="AO49" s="137" t="e">
        <f t="shared" ca="1" si="15"/>
        <v>#REF!</v>
      </c>
      <c r="AP49" s="137" t="e">
        <f t="shared" ca="1" si="15"/>
        <v>#REF!</v>
      </c>
      <c r="AQ49" s="137" t="e">
        <f t="shared" ca="1" si="15"/>
        <v>#REF!</v>
      </c>
      <c r="AR49" s="137" t="e">
        <f t="shared" ca="1" si="15"/>
        <v>#REF!</v>
      </c>
      <c r="AS49" s="137" t="e">
        <f t="shared" ca="1" si="15"/>
        <v>#REF!</v>
      </c>
      <c r="AT49" s="137" t="e">
        <f t="shared" ca="1" si="15"/>
        <v>#REF!</v>
      </c>
      <c r="AU49" s="137" t="e">
        <f t="shared" ca="1" si="18"/>
        <v>#REF!</v>
      </c>
      <c r="AV49" s="137" t="e">
        <f t="shared" ca="1" si="18"/>
        <v>#REF!</v>
      </c>
      <c r="AW49" s="137" t="e">
        <f t="shared" ca="1" si="18"/>
        <v>#REF!</v>
      </c>
      <c r="AX49" s="137" t="e">
        <f t="shared" ca="1" si="18"/>
        <v>#REF!</v>
      </c>
      <c r="AY49" s="137" t="e">
        <f t="shared" ca="1" si="18"/>
        <v>#REF!</v>
      </c>
      <c r="AZ49" s="137" t="e">
        <f t="shared" ca="1" si="18"/>
        <v>#REF!</v>
      </c>
      <c r="BA49" s="137" t="e">
        <f t="shared" ca="1" si="18"/>
        <v>#REF!</v>
      </c>
      <c r="BB49" s="137" t="e">
        <f t="shared" ca="1" si="31"/>
        <v>#REF!</v>
      </c>
      <c r="BC49" s="138" t="e">
        <f t="shared" ca="1" si="31"/>
        <v>#REF!</v>
      </c>
      <c r="BD49" s="138" t="e">
        <f t="shared" ca="1" si="31"/>
        <v>#REF!</v>
      </c>
      <c r="BE49" s="138" t="e">
        <f t="shared" ca="1" si="31"/>
        <v>#REF!</v>
      </c>
      <c r="BF49" s="138" t="e">
        <f t="shared" ca="1" si="31"/>
        <v>#REF!</v>
      </c>
      <c r="BG49" s="138" t="e">
        <f t="shared" ca="1" si="31"/>
        <v>#REF!</v>
      </c>
      <c r="BH49" s="138" t="e">
        <f t="shared" ca="1" si="31"/>
        <v>#REF!</v>
      </c>
      <c r="BI49" s="138" t="e">
        <f t="shared" ca="1" si="31"/>
        <v>#REF!</v>
      </c>
      <c r="BJ49" s="138" t="e">
        <f t="shared" ca="1" si="31"/>
        <v>#REF!</v>
      </c>
      <c r="BK49" s="138" t="e">
        <f t="shared" ca="1" si="31"/>
        <v>#REF!</v>
      </c>
      <c r="BL49" s="138" t="e">
        <f t="shared" ca="1" si="31"/>
        <v>#REF!</v>
      </c>
      <c r="BM49" s="138" t="e">
        <f t="shared" ca="1" si="31"/>
        <v>#REF!</v>
      </c>
      <c r="BN49" s="138" t="e">
        <f t="shared" ca="1" si="31"/>
        <v>#REF!</v>
      </c>
      <c r="BO49" s="138" t="e">
        <f t="shared" ca="1" si="31"/>
        <v>#REF!</v>
      </c>
      <c r="BP49" s="138" t="e">
        <f t="shared" ca="1" si="31"/>
        <v>#REF!</v>
      </c>
      <c r="BQ49" s="138" t="e">
        <f t="shared" ca="1" si="31"/>
        <v>#REF!</v>
      </c>
      <c r="BR49" s="138" t="e">
        <f t="shared" ca="1" si="30"/>
        <v>#REF!</v>
      </c>
      <c r="BS49" s="138" t="e">
        <f t="shared" ca="1" si="30"/>
        <v>#REF!</v>
      </c>
      <c r="BT49" s="138" t="e">
        <f t="shared" ca="1" si="30"/>
        <v>#REF!</v>
      </c>
      <c r="BU49" s="138" t="e">
        <f t="shared" ca="1" si="30"/>
        <v>#REF!</v>
      </c>
      <c r="BV49" s="138" t="e">
        <f t="shared" ca="1" si="30"/>
        <v>#REF!</v>
      </c>
      <c r="BW49" s="138" t="e">
        <f t="shared" ca="1" si="30"/>
        <v>#REF!</v>
      </c>
      <c r="BX49" s="138" t="e">
        <f t="shared" ca="1" si="30"/>
        <v>#REF!</v>
      </c>
      <c r="BY49" s="138" t="e">
        <f t="shared" ca="1" si="30"/>
        <v>#REF!</v>
      </c>
      <c r="BZ49" s="138" t="e">
        <f t="shared" ca="1" si="30"/>
        <v>#REF!</v>
      </c>
      <c r="CA49" s="138" t="e">
        <f t="shared" ca="1" si="30"/>
        <v>#REF!</v>
      </c>
      <c r="CB49" s="11"/>
      <c r="CC49" s="126" t="s">
        <v>2193</v>
      </c>
    </row>
    <row r="50" spans="1:81" x14ac:dyDescent="0.5">
      <c r="A50" s="130" t="s">
        <v>130</v>
      </c>
      <c r="B50" s="133" t="s">
        <v>304</v>
      </c>
      <c r="C50" s="133">
        <v>1</v>
      </c>
      <c r="D50" s="128">
        <v>0</v>
      </c>
      <c r="E50" s="128">
        <v>0</v>
      </c>
      <c r="F50" s="205" t="s">
        <v>2194</v>
      </c>
      <c r="G50" s="137">
        <f t="shared" ca="1" si="29"/>
        <v>88.1</v>
      </c>
      <c r="H50" s="137">
        <f t="shared" ca="1" si="29"/>
        <v>85.1</v>
      </c>
      <c r="I50" s="137">
        <f t="shared" ca="1" si="29"/>
        <v>65.7</v>
      </c>
      <c r="J50" s="137">
        <f t="shared" ca="1" si="29"/>
        <v>41.8</v>
      </c>
      <c r="K50" s="137">
        <f t="shared" ca="1" si="29"/>
        <v>34.299999999999997</v>
      </c>
      <c r="L50" s="137">
        <f t="shared" ca="1" si="29"/>
        <v>23.9</v>
      </c>
      <c r="M50" s="137">
        <f t="shared" ca="1" si="29"/>
        <v>11.9</v>
      </c>
      <c r="N50" s="137" t="e">
        <f t="shared" ca="1" si="29"/>
        <v>#REF!</v>
      </c>
      <c r="O50" s="137" t="e">
        <f t="shared" ca="1" si="29"/>
        <v>#REF!</v>
      </c>
      <c r="P50" s="137" t="e">
        <f t="shared" ca="1" si="29"/>
        <v>#REF!</v>
      </c>
      <c r="Q50" s="137" t="e">
        <f t="shared" ca="1" si="29"/>
        <v>#REF!</v>
      </c>
      <c r="R50" s="137" t="e">
        <f t="shared" ca="1" si="29"/>
        <v>#REF!</v>
      </c>
      <c r="S50" s="137" t="e">
        <f t="shared" ca="1" si="29"/>
        <v>#REF!</v>
      </c>
      <c r="T50" s="137" t="e">
        <f t="shared" ca="1" si="29"/>
        <v>#REF!</v>
      </c>
      <c r="U50" s="137" t="e">
        <f t="shared" ca="1" si="29"/>
        <v>#REF!</v>
      </c>
      <c r="V50" s="137" t="e">
        <f t="shared" ca="1" si="28"/>
        <v>#REF!</v>
      </c>
      <c r="W50" s="137" t="e">
        <f t="shared" ca="1" si="28"/>
        <v>#REF!</v>
      </c>
      <c r="X50" s="137" t="e">
        <f t="shared" ca="1" si="28"/>
        <v>#REF!</v>
      </c>
      <c r="Y50" s="137" t="e">
        <f t="shared" ca="1" si="28"/>
        <v>#REF!</v>
      </c>
      <c r="Z50" s="137" t="e">
        <f t="shared" ca="1" si="28"/>
        <v>#REF!</v>
      </c>
      <c r="AA50" s="137" t="e">
        <f t="shared" ca="1" si="28"/>
        <v>#REF!</v>
      </c>
      <c r="AB50" s="137" t="e">
        <f t="shared" ca="1" si="28"/>
        <v>#REF!</v>
      </c>
      <c r="AC50" s="137" t="e">
        <f t="shared" ca="1" si="28"/>
        <v>#REF!</v>
      </c>
      <c r="AD50" s="137" t="e">
        <f t="shared" ca="1" si="28"/>
        <v>#REF!</v>
      </c>
      <c r="AE50" s="137" t="e">
        <f t="shared" ca="1" si="28"/>
        <v>#REF!</v>
      </c>
      <c r="AF50" s="137" t="e">
        <f t="shared" ca="1" si="28"/>
        <v>#REF!</v>
      </c>
      <c r="AG50" s="137" t="e">
        <f t="shared" ca="1" si="28"/>
        <v>#REF!</v>
      </c>
      <c r="AH50" s="137" t="e">
        <f t="shared" ca="1" si="28"/>
        <v>#REF!</v>
      </c>
      <c r="AI50" s="137" t="e">
        <f t="shared" ca="1" si="28"/>
        <v>#REF!</v>
      </c>
      <c r="AJ50" s="137" t="e">
        <f t="shared" ca="1" si="25"/>
        <v>#REF!</v>
      </c>
      <c r="AK50" s="137" t="e">
        <f t="shared" ca="1" si="25"/>
        <v>#REF!</v>
      </c>
      <c r="AL50" s="137" t="e">
        <f t="shared" ca="1" si="15"/>
        <v>#REF!</v>
      </c>
      <c r="AM50" s="137" t="e">
        <f t="shared" ca="1" si="15"/>
        <v>#REF!</v>
      </c>
      <c r="AN50" s="137" t="e">
        <f t="shared" ca="1" si="15"/>
        <v>#REF!</v>
      </c>
      <c r="AO50" s="137" t="e">
        <f t="shared" ca="1" si="15"/>
        <v>#REF!</v>
      </c>
      <c r="AP50" s="137" t="e">
        <f t="shared" ca="1" si="15"/>
        <v>#REF!</v>
      </c>
      <c r="AQ50" s="137" t="e">
        <f t="shared" ca="1" si="15"/>
        <v>#REF!</v>
      </c>
      <c r="AR50" s="137" t="e">
        <f t="shared" ca="1" si="15"/>
        <v>#REF!</v>
      </c>
      <c r="AS50" s="137" t="e">
        <f t="shared" ca="1" si="15"/>
        <v>#REF!</v>
      </c>
      <c r="AT50" s="137" t="e">
        <f t="shared" ca="1" si="15"/>
        <v>#REF!</v>
      </c>
      <c r="AU50" s="137" t="e">
        <f t="shared" ca="1" si="18"/>
        <v>#REF!</v>
      </c>
      <c r="AV50" s="137" t="e">
        <f t="shared" ca="1" si="18"/>
        <v>#REF!</v>
      </c>
      <c r="AW50" s="137" t="e">
        <f t="shared" ca="1" si="18"/>
        <v>#REF!</v>
      </c>
      <c r="AX50" s="137" t="e">
        <f t="shared" ca="1" si="18"/>
        <v>#REF!</v>
      </c>
      <c r="AY50" s="137" t="e">
        <f t="shared" ca="1" si="18"/>
        <v>#REF!</v>
      </c>
      <c r="AZ50" s="137" t="e">
        <f t="shared" ca="1" si="18"/>
        <v>#REF!</v>
      </c>
      <c r="BA50" s="137" t="e">
        <f t="shared" ca="1" si="18"/>
        <v>#REF!</v>
      </c>
      <c r="BB50" s="137" t="e">
        <f t="shared" ca="1" si="31"/>
        <v>#REF!</v>
      </c>
      <c r="BC50" s="138" t="e">
        <f t="shared" ca="1" si="31"/>
        <v>#REF!</v>
      </c>
      <c r="BD50" s="138" t="e">
        <f t="shared" ca="1" si="31"/>
        <v>#REF!</v>
      </c>
      <c r="BE50" s="138" t="e">
        <f t="shared" ca="1" si="31"/>
        <v>#REF!</v>
      </c>
      <c r="BF50" s="138" t="e">
        <f t="shared" ca="1" si="31"/>
        <v>#REF!</v>
      </c>
      <c r="BG50" s="138" t="e">
        <f t="shared" ca="1" si="31"/>
        <v>#REF!</v>
      </c>
      <c r="BH50" s="138" t="e">
        <f t="shared" ca="1" si="31"/>
        <v>#REF!</v>
      </c>
      <c r="BI50" s="138" t="e">
        <f t="shared" ca="1" si="31"/>
        <v>#REF!</v>
      </c>
      <c r="BJ50" s="138" t="e">
        <f t="shared" ca="1" si="31"/>
        <v>#REF!</v>
      </c>
      <c r="BK50" s="138" t="e">
        <f t="shared" ca="1" si="31"/>
        <v>#REF!</v>
      </c>
      <c r="BL50" s="138" t="e">
        <f t="shared" ca="1" si="31"/>
        <v>#REF!</v>
      </c>
      <c r="BM50" s="138" t="e">
        <f t="shared" ca="1" si="31"/>
        <v>#REF!</v>
      </c>
      <c r="BN50" s="138" t="e">
        <f t="shared" ca="1" si="31"/>
        <v>#REF!</v>
      </c>
      <c r="BO50" s="138" t="e">
        <f t="shared" ca="1" si="31"/>
        <v>#REF!</v>
      </c>
      <c r="BP50" s="138" t="e">
        <f t="shared" ca="1" si="31"/>
        <v>#REF!</v>
      </c>
      <c r="BQ50" s="138" t="e">
        <f t="shared" ca="1" si="31"/>
        <v>#REF!</v>
      </c>
      <c r="BR50" s="138" t="e">
        <f t="shared" ca="1" si="30"/>
        <v>#REF!</v>
      </c>
      <c r="BS50" s="138" t="e">
        <f t="shared" ca="1" si="30"/>
        <v>#REF!</v>
      </c>
      <c r="BT50" s="138" t="e">
        <f t="shared" ca="1" si="30"/>
        <v>#REF!</v>
      </c>
      <c r="BU50" s="138" t="e">
        <f t="shared" ca="1" si="30"/>
        <v>#REF!</v>
      </c>
      <c r="BV50" s="138" t="e">
        <f t="shared" ca="1" si="30"/>
        <v>#REF!</v>
      </c>
      <c r="BW50" s="138" t="e">
        <f t="shared" ca="1" si="30"/>
        <v>#REF!</v>
      </c>
      <c r="BX50" s="138" t="e">
        <f t="shared" ca="1" si="30"/>
        <v>#REF!</v>
      </c>
      <c r="BY50" s="138" t="e">
        <f t="shared" ca="1" si="30"/>
        <v>#REF!</v>
      </c>
      <c r="BZ50" s="138" t="e">
        <f t="shared" ca="1" si="30"/>
        <v>#REF!</v>
      </c>
      <c r="CA50" s="138" t="e">
        <f t="shared" ca="1" si="30"/>
        <v>#REF!</v>
      </c>
      <c r="CB50" s="11"/>
      <c r="CC50" s="126" t="s">
        <v>2195</v>
      </c>
    </row>
    <row r="51" spans="1:81" x14ac:dyDescent="0.5">
      <c r="A51" s="130" t="s">
        <v>131</v>
      </c>
      <c r="B51" s="133" t="s">
        <v>304</v>
      </c>
      <c r="C51" s="133">
        <v>1</v>
      </c>
      <c r="D51" s="128">
        <v>0</v>
      </c>
      <c r="E51" s="128">
        <v>1</v>
      </c>
      <c r="F51" s="205" t="s">
        <v>2196</v>
      </c>
      <c r="G51" s="137">
        <f t="shared" ca="1" si="29"/>
        <v>29.2</v>
      </c>
      <c r="H51" s="137">
        <f t="shared" ca="1" si="29"/>
        <v>35.4</v>
      </c>
      <c r="I51" s="137">
        <f t="shared" ca="1" si="29"/>
        <v>51</v>
      </c>
      <c r="J51" s="137">
        <f t="shared" ca="1" si="29"/>
        <v>66.7</v>
      </c>
      <c r="K51" s="137">
        <f t="shared" ca="1" si="29"/>
        <v>74</v>
      </c>
      <c r="L51" s="137">
        <f t="shared" ca="1" si="29"/>
        <v>75</v>
      </c>
      <c r="M51" s="137">
        <f t="shared" ca="1" si="29"/>
        <v>75</v>
      </c>
      <c r="N51" s="137" t="e">
        <f t="shared" ca="1" si="29"/>
        <v>#REF!</v>
      </c>
      <c r="O51" s="137" t="e">
        <f t="shared" ca="1" si="29"/>
        <v>#REF!</v>
      </c>
      <c r="P51" s="137" t="e">
        <f t="shared" ca="1" si="29"/>
        <v>#REF!</v>
      </c>
      <c r="Q51" s="137" t="e">
        <f t="shared" ca="1" si="29"/>
        <v>#REF!</v>
      </c>
      <c r="R51" s="137" t="e">
        <f t="shared" ca="1" si="29"/>
        <v>#REF!</v>
      </c>
      <c r="S51" s="137" t="e">
        <f t="shared" ca="1" si="29"/>
        <v>#REF!</v>
      </c>
      <c r="T51" s="137" t="e">
        <f t="shared" ca="1" si="29"/>
        <v>#REF!</v>
      </c>
      <c r="U51" s="137" t="e">
        <f t="shared" ca="1" si="29"/>
        <v>#REF!</v>
      </c>
      <c r="V51" s="137" t="e">
        <f t="shared" ca="1" si="28"/>
        <v>#REF!</v>
      </c>
      <c r="W51" s="137" t="e">
        <f t="shared" ca="1" si="28"/>
        <v>#REF!</v>
      </c>
      <c r="X51" s="137" t="e">
        <f t="shared" ca="1" si="28"/>
        <v>#REF!</v>
      </c>
      <c r="Y51" s="137" t="e">
        <f t="shared" ca="1" si="28"/>
        <v>#REF!</v>
      </c>
      <c r="Z51" s="137" t="e">
        <f t="shared" ca="1" si="28"/>
        <v>#REF!</v>
      </c>
      <c r="AA51" s="137" t="e">
        <f t="shared" ca="1" si="28"/>
        <v>#REF!</v>
      </c>
      <c r="AB51" s="137" t="e">
        <f t="shared" ca="1" si="28"/>
        <v>#REF!</v>
      </c>
      <c r="AC51" s="137" t="e">
        <f t="shared" ca="1" si="28"/>
        <v>#REF!</v>
      </c>
      <c r="AD51" s="137" t="e">
        <f t="shared" ca="1" si="28"/>
        <v>#REF!</v>
      </c>
      <c r="AE51" s="137" t="e">
        <f t="shared" ca="1" si="28"/>
        <v>#REF!</v>
      </c>
      <c r="AF51" s="137" t="e">
        <f t="shared" ca="1" si="28"/>
        <v>#REF!</v>
      </c>
      <c r="AG51" s="137" t="e">
        <f t="shared" ca="1" si="28"/>
        <v>#REF!</v>
      </c>
      <c r="AH51" s="137" t="e">
        <f t="shared" ca="1" si="28"/>
        <v>#REF!</v>
      </c>
      <c r="AI51" s="137" t="e">
        <f t="shared" ca="1" si="28"/>
        <v>#REF!</v>
      </c>
      <c r="AJ51" s="137" t="e">
        <f t="shared" ca="1" si="25"/>
        <v>#REF!</v>
      </c>
      <c r="AK51" s="137" t="e">
        <f t="shared" ca="1" si="25"/>
        <v>#REF!</v>
      </c>
      <c r="AL51" s="137" t="e">
        <f t="shared" ca="1" si="15"/>
        <v>#REF!</v>
      </c>
      <c r="AM51" s="137" t="e">
        <f t="shared" ca="1" si="15"/>
        <v>#REF!</v>
      </c>
      <c r="AN51" s="137" t="e">
        <f t="shared" ca="1" si="15"/>
        <v>#REF!</v>
      </c>
      <c r="AO51" s="137" t="e">
        <f t="shared" ca="1" si="15"/>
        <v>#REF!</v>
      </c>
      <c r="AP51" s="137" t="e">
        <f t="shared" ca="1" si="15"/>
        <v>#REF!</v>
      </c>
      <c r="AQ51" s="137" t="e">
        <f t="shared" ca="1" si="15"/>
        <v>#REF!</v>
      </c>
      <c r="AR51" s="137" t="e">
        <f t="shared" ca="1" si="15"/>
        <v>#REF!</v>
      </c>
      <c r="AS51" s="137" t="e">
        <f t="shared" ca="1" si="15"/>
        <v>#REF!</v>
      </c>
      <c r="AT51" s="137" t="e">
        <f t="shared" ca="1" si="15"/>
        <v>#REF!</v>
      </c>
      <c r="AU51" s="137" t="e">
        <f t="shared" ca="1" si="18"/>
        <v>#REF!</v>
      </c>
      <c r="AV51" s="137" t="e">
        <f t="shared" ca="1" si="18"/>
        <v>#REF!</v>
      </c>
      <c r="AW51" s="137" t="e">
        <f t="shared" ca="1" si="18"/>
        <v>#REF!</v>
      </c>
      <c r="AX51" s="137" t="e">
        <f t="shared" ca="1" si="18"/>
        <v>#REF!</v>
      </c>
      <c r="AY51" s="137" t="e">
        <f t="shared" ca="1" si="18"/>
        <v>#REF!</v>
      </c>
      <c r="AZ51" s="137" t="e">
        <f t="shared" ca="1" si="18"/>
        <v>#REF!</v>
      </c>
      <c r="BA51" s="137" t="e">
        <f t="shared" ca="1" si="18"/>
        <v>#REF!</v>
      </c>
      <c r="BB51" s="137" t="e">
        <f t="shared" ca="1" si="31"/>
        <v>#REF!</v>
      </c>
      <c r="BC51" s="138" t="e">
        <f t="shared" ca="1" si="31"/>
        <v>#REF!</v>
      </c>
      <c r="BD51" s="138" t="e">
        <f t="shared" ca="1" si="31"/>
        <v>#REF!</v>
      </c>
      <c r="BE51" s="138" t="e">
        <f t="shared" ca="1" si="31"/>
        <v>#REF!</v>
      </c>
      <c r="BF51" s="138" t="e">
        <f t="shared" ca="1" si="31"/>
        <v>#REF!</v>
      </c>
      <c r="BG51" s="138" t="e">
        <f t="shared" ca="1" si="31"/>
        <v>#REF!</v>
      </c>
      <c r="BH51" s="138" t="e">
        <f t="shared" ca="1" si="31"/>
        <v>#REF!</v>
      </c>
      <c r="BI51" s="138" t="e">
        <f t="shared" ca="1" si="31"/>
        <v>#REF!</v>
      </c>
      <c r="BJ51" s="138" t="e">
        <f t="shared" ca="1" si="31"/>
        <v>#REF!</v>
      </c>
      <c r="BK51" s="138" t="e">
        <f t="shared" ca="1" si="31"/>
        <v>#REF!</v>
      </c>
      <c r="BL51" s="138" t="e">
        <f t="shared" ca="1" si="31"/>
        <v>#REF!</v>
      </c>
      <c r="BM51" s="138" t="e">
        <f t="shared" ca="1" si="31"/>
        <v>#REF!</v>
      </c>
      <c r="BN51" s="138" t="e">
        <f t="shared" ca="1" si="31"/>
        <v>#REF!</v>
      </c>
      <c r="BO51" s="138" t="e">
        <f t="shared" ca="1" si="31"/>
        <v>#REF!</v>
      </c>
      <c r="BP51" s="138" t="e">
        <f t="shared" ca="1" si="31"/>
        <v>#REF!</v>
      </c>
      <c r="BQ51" s="138" t="e">
        <f t="shared" ca="1" si="31"/>
        <v>#REF!</v>
      </c>
      <c r="BR51" s="138" t="e">
        <f t="shared" ca="1" si="30"/>
        <v>#REF!</v>
      </c>
      <c r="BS51" s="138" t="e">
        <f t="shared" ca="1" si="30"/>
        <v>#REF!</v>
      </c>
      <c r="BT51" s="138" t="e">
        <f t="shared" ca="1" si="30"/>
        <v>#REF!</v>
      </c>
      <c r="BU51" s="138" t="e">
        <f t="shared" ca="1" si="30"/>
        <v>#REF!</v>
      </c>
      <c r="BV51" s="138" t="e">
        <f t="shared" ca="1" si="30"/>
        <v>#REF!</v>
      </c>
      <c r="BW51" s="138" t="e">
        <f t="shared" ca="1" si="30"/>
        <v>#REF!</v>
      </c>
      <c r="BX51" s="138" t="e">
        <f t="shared" ca="1" si="30"/>
        <v>#REF!</v>
      </c>
      <c r="BY51" s="138" t="e">
        <f t="shared" ca="1" si="30"/>
        <v>#REF!</v>
      </c>
      <c r="BZ51" s="138" t="e">
        <f t="shared" ca="1" si="30"/>
        <v>#REF!</v>
      </c>
      <c r="CA51" s="138" t="e">
        <f t="shared" ca="1" si="30"/>
        <v>#REF!</v>
      </c>
      <c r="CB51" s="11"/>
      <c r="CC51" s="126" t="s">
        <v>2197</v>
      </c>
    </row>
    <row r="52" spans="1:81" x14ac:dyDescent="0.5">
      <c r="A52" s="130" t="s">
        <v>131</v>
      </c>
      <c r="B52" s="133" t="s">
        <v>551</v>
      </c>
      <c r="C52" s="133">
        <v>1</v>
      </c>
      <c r="D52" s="128">
        <v>0</v>
      </c>
      <c r="E52" s="128">
        <v>1</v>
      </c>
      <c r="F52" s="205" t="s">
        <v>2184</v>
      </c>
      <c r="G52" s="137">
        <f t="shared" ca="1" si="29"/>
        <v>96</v>
      </c>
      <c r="H52" s="137">
        <f t="shared" ca="1" si="29"/>
        <v>52</v>
      </c>
      <c r="I52" s="137">
        <f t="shared" ca="1" si="29"/>
        <v>0.54200000000000004</v>
      </c>
      <c r="J52" s="137" t="e">
        <f t="shared" ca="1" si="29"/>
        <v>#REF!</v>
      </c>
      <c r="K52" s="137" t="e">
        <f t="shared" ca="1" si="29"/>
        <v>#REF!</v>
      </c>
      <c r="L52" s="137" t="e">
        <f t="shared" ca="1" si="29"/>
        <v>#REF!</v>
      </c>
      <c r="M52" s="137" t="e">
        <f t="shared" ca="1" si="29"/>
        <v>#REF!</v>
      </c>
      <c r="N52" s="137" t="e">
        <f t="shared" ca="1" si="29"/>
        <v>#REF!</v>
      </c>
      <c r="O52" s="137" t="e">
        <f t="shared" ca="1" si="29"/>
        <v>#REF!</v>
      </c>
      <c r="P52" s="137" t="e">
        <f t="shared" ca="1" si="29"/>
        <v>#REF!</v>
      </c>
      <c r="Q52" s="137" t="e">
        <f t="shared" ca="1" si="29"/>
        <v>#REF!</v>
      </c>
      <c r="R52" s="137" t="e">
        <f t="shared" ca="1" si="29"/>
        <v>#REF!</v>
      </c>
      <c r="S52" s="137" t="e">
        <f t="shared" ca="1" si="29"/>
        <v>#REF!</v>
      </c>
      <c r="T52" s="137" t="e">
        <f t="shared" ca="1" si="29"/>
        <v>#REF!</v>
      </c>
      <c r="U52" s="137" t="e">
        <f t="shared" ca="1" si="29"/>
        <v>#REF!</v>
      </c>
      <c r="V52" s="137" t="e">
        <f t="shared" ca="1" si="28"/>
        <v>#REF!</v>
      </c>
      <c r="W52" s="137" t="e">
        <f t="shared" ca="1" si="28"/>
        <v>#REF!</v>
      </c>
      <c r="X52" s="137" t="e">
        <f t="shared" ca="1" si="28"/>
        <v>#REF!</v>
      </c>
      <c r="Y52" s="137" t="e">
        <f t="shared" ca="1" si="28"/>
        <v>#REF!</v>
      </c>
      <c r="Z52" s="137" t="e">
        <f t="shared" ca="1" si="28"/>
        <v>#REF!</v>
      </c>
      <c r="AA52" s="137" t="e">
        <f t="shared" ca="1" si="28"/>
        <v>#REF!</v>
      </c>
      <c r="AB52" s="137" t="e">
        <f t="shared" ca="1" si="28"/>
        <v>#REF!</v>
      </c>
      <c r="AC52" s="137" t="e">
        <f t="shared" ca="1" si="28"/>
        <v>#REF!</v>
      </c>
      <c r="AD52" s="137" t="e">
        <f t="shared" ca="1" si="28"/>
        <v>#REF!</v>
      </c>
      <c r="AE52" s="137" t="e">
        <f t="shared" ca="1" si="28"/>
        <v>#REF!</v>
      </c>
      <c r="AF52" s="137" t="e">
        <f t="shared" ca="1" si="28"/>
        <v>#REF!</v>
      </c>
      <c r="AG52" s="137" t="e">
        <f t="shared" ca="1" si="28"/>
        <v>#REF!</v>
      </c>
      <c r="AH52" s="137" t="e">
        <f t="shared" ca="1" si="28"/>
        <v>#REF!</v>
      </c>
      <c r="AI52" s="137" t="e">
        <f t="shared" ca="1" si="28"/>
        <v>#REF!</v>
      </c>
      <c r="AJ52" s="137" t="e">
        <f t="shared" ca="1" si="25"/>
        <v>#REF!</v>
      </c>
      <c r="AK52" s="137" t="e">
        <f t="shared" ca="1" si="25"/>
        <v>#REF!</v>
      </c>
      <c r="AL52" s="137" t="e">
        <f t="shared" ca="1" si="15"/>
        <v>#REF!</v>
      </c>
      <c r="AM52" s="137" t="e">
        <f t="shared" ca="1" si="15"/>
        <v>#REF!</v>
      </c>
      <c r="AN52" s="137" t="e">
        <f t="shared" ca="1" si="15"/>
        <v>#REF!</v>
      </c>
      <c r="AO52" s="137" t="e">
        <f t="shared" ca="1" si="15"/>
        <v>#REF!</v>
      </c>
      <c r="AP52" s="137" t="e">
        <f t="shared" ca="1" si="15"/>
        <v>#REF!</v>
      </c>
      <c r="AQ52" s="137" t="e">
        <f t="shared" ca="1" si="15"/>
        <v>#REF!</v>
      </c>
      <c r="AR52" s="137" t="e">
        <f t="shared" ca="1" si="15"/>
        <v>#REF!</v>
      </c>
      <c r="AS52" s="137" t="e">
        <f t="shared" ca="1" si="15"/>
        <v>#REF!</v>
      </c>
      <c r="AT52" s="137" t="e">
        <f t="shared" ca="1" si="15"/>
        <v>#REF!</v>
      </c>
      <c r="AU52" s="137" t="e">
        <f t="shared" ca="1" si="18"/>
        <v>#REF!</v>
      </c>
      <c r="AV52" s="137" t="e">
        <f t="shared" ca="1" si="18"/>
        <v>#REF!</v>
      </c>
      <c r="AW52" s="137" t="e">
        <f t="shared" ca="1" si="18"/>
        <v>#REF!</v>
      </c>
      <c r="AX52" s="137" t="e">
        <f t="shared" ca="1" si="18"/>
        <v>#REF!</v>
      </c>
      <c r="AY52" s="137" t="e">
        <f t="shared" ca="1" si="18"/>
        <v>#REF!</v>
      </c>
      <c r="AZ52" s="137" t="e">
        <f t="shared" ca="1" si="18"/>
        <v>#REF!</v>
      </c>
      <c r="BA52" s="137" t="e">
        <f t="shared" ca="1" si="18"/>
        <v>#REF!</v>
      </c>
      <c r="BB52" s="137" t="e">
        <f t="shared" ca="1" si="31"/>
        <v>#REF!</v>
      </c>
      <c r="BC52" s="138" t="e">
        <f t="shared" ca="1" si="31"/>
        <v>#REF!</v>
      </c>
      <c r="BD52" s="138" t="e">
        <f t="shared" ca="1" si="31"/>
        <v>#REF!</v>
      </c>
      <c r="BE52" s="138" t="e">
        <f t="shared" ca="1" si="31"/>
        <v>#REF!</v>
      </c>
      <c r="BF52" s="138" t="e">
        <f t="shared" ca="1" si="31"/>
        <v>#REF!</v>
      </c>
      <c r="BG52" s="138" t="e">
        <f t="shared" ca="1" si="31"/>
        <v>#REF!</v>
      </c>
      <c r="BH52" s="138" t="e">
        <f t="shared" ca="1" si="31"/>
        <v>#REF!</v>
      </c>
      <c r="BI52" s="138" t="e">
        <f t="shared" ca="1" si="31"/>
        <v>#REF!</v>
      </c>
      <c r="BJ52" s="138" t="e">
        <f t="shared" ca="1" si="31"/>
        <v>#REF!</v>
      </c>
      <c r="BK52" s="138" t="e">
        <f t="shared" ca="1" si="31"/>
        <v>#REF!</v>
      </c>
      <c r="BL52" s="138" t="e">
        <f t="shared" ca="1" si="31"/>
        <v>#REF!</v>
      </c>
      <c r="BM52" s="138" t="e">
        <f t="shared" ca="1" si="31"/>
        <v>#REF!</v>
      </c>
      <c r="BN52" s="138" t="e">
        <f t="shared" ca="1" si="31"/>
        <v>#REF!</v>
      </c>
      <c r="BO52" s="138" t="e">
        <f t="shared" ca="1" si="31"/>
        <v>#REF!</v>
      </c>
      <c r="BP52" s="138" t="e">
        <f t="shared" ca="1" si="31"/>
        <v>#REF!</v>
      </c>
      <c r="BQ52" s="138" t="e">
        <f t="shared" ca="1" si="31"/>
        <v>#REF!</v>
      </c>
      <c r="BR52" s="138" t="e">
        <f t="shared" ca="1" si="30"/>
        <v>#REF!</v>
      </c>
      <c r="BS52" s="138" t="e">
        <f t="shared" ca="1" si="30"/>
        <v>#REF!</v>
      </c>
      <c r="BT52" s="138" t="e">
        <f t="shared" ca="1" si="30"/>
        <v>#REF!</v>
      </c>
      <c r="BU52" s="138" t="e">
        <f t="shared" ca="1" si="30"/>
        <v>#REF!</v>
      </c>
      <c r="BV52" s="138" t="e">
        <f t="shared" ca="1" si="30"/>
        <v>#REF!</v>
      </c>
      <c r="BW52" s="138" t="e">
        <f t="shared" ca="1" si="30"/>
        <v>#REF!</v>
      </c>
      <c r="BX52" s="138" t="e">
        <f t="shared" ca="1" si="30"/>
        <v>#REF!</v>
      </c>
      <c r="BY52" s="138" t="e">
        <f t="shared" ca="1" si="30"/>
        <v>#REF!</v>
      </c>
      <c r="BZ52" s="138" t="e">
        <f t="shared" ca="1" si="30"/>
        <v>#REF!</v>
      </c>
      <c r="CA52" s="138" t="e">
        <f t="shared" ca="1" si="30"/>
        <v>#REF!</v>
      </c>
      <c r="CB52" s="11"/>
      <c r="CC52" s="126" t="s">
        <v>2198</v>
      </c>
    </row>
    <row r="53" spans="1:81" x14ac:dyDescent="0.5">
      <c r="A53" s="130" t="s">
        <v>132</v>
      </c>
      <c r="B53" s="133" t="s">
        <v>304</v>
      </c>
      <c r="C53" s="133">
        <v>1</v>
      </c>
      <c r="D53" s="128">
        <v>0</v>
      </c>
      <c r="E53" s="128">
        <v>0</v>
      </c>
      <c r="F53" s="205" t="s">
        <v>2199</v>
      </c>
      <c r="G53" s="137" t="str">
        <f t="shared" ca="1" si="29"/>
        <v>.</v>
      </c>
      <c r="H53" s="137" t="str">
        <f t="shared" ca="1" si="29"/>
        <v>.</v>
      </c>
      <c r="I53" s="137">
        <f t="shared" ca="1" si="29"/>
        <v>3.1</v>
      </c>
      <c r="J53" s="137">
        <f t="shared" ca="1" si="29"/>
        <v>5.2</v>
      </c>
      <c r="K53" s="137">
        <f t="shared" ca="1" si="29"/>
        <v>5.2</v>
      </c>
      <c r="L53" s="137">
        <f t="shared" ca="1" si="29"/>
        <v>5.2</v>
      </c>
      <c r="M53" s="137">
        <f t="shared" ca="1" si="29"/>
        <v>6.3</v>
      </c>
      <c r="N53" s="137" t="e">
        <f t="shared" ca="1" si="29"/>
        <v>#REF!</v>
      </c>
      <c r="O53" s="137" t="e">
        <f t="shared" ca="1" si="29"/>
        <v>#REF!</v>
      </c>
      <c r="P53" s="137" t="e">
        <f t="shared" ca="1" si="29"/>
        <v>#REF!</v>
      </c>
      <c r="Q53" s="137" t="e">
        <f t="shared" ca="1" si="29"/>
        <v>#REF!</v>
      </c>
      <c r="R53" s="137" t="e">
        <f t="shared" ca="1" si="29"/>
        <v>#REF!</v>
      </c>
      <c r="S53" s="137" t="e">
        <f t="shared" ca="1" si="29"/>
        <v>#REF!</v>
      </c>
      <c r="T53" s="137" t="e">
        <f t="shared" ca="1" si="29"/>
        <v>#REF!</v>
      </c>
      <c r="U53" s="137" t="e">
        <f t="shared" ca="1" si="29"/>
        <v>#REF!</v>
      </c>
      <c r="V53" s="137" t="e">
        <f t="shared" ca="1" si="28"/>
        <v>#REF!</v>
      </c>
      <c r="W53" s="137" t="e">
        <f t="shared" ca="1" si="28"/>
        <v>#REF!</v>
      </c>
      <c r="X53" s="137" t="e">
        <f t="shared" ca="1" si="28"/>
        <v>#REF!</v>
      </c>
      <c r="Y53" s="137" t="e">
        <f t="shared" ca="1" si="28"/>
        <v>#REF!</v>
      </c>
      <c r="Z53" s="137" t="e">
        <f t="shared" ca="1" si="28"/>
        <v>#REF!</v>
      </c>
      <c r="AA53" s="137" t="e">
        <f t="shared" ca="1" si="28"/>
        <v>#REF!</v>
      </c>
      <c r="AB53" s="137" t="e">
        <f t="shared" ca="1" si="28"/>
        <v>#REF!</v>
      </c>
      <c r="AC53" s="137" t="e">
        <f t="shared" ca="1" si="28"/>
        <v>#REF!</v>
      </c>
      <c r="AD53" s="137" t="e">
        <f t="shared" ca="1" si="28"/>
        <v>#REF!</v>
      </c>
      <c r="AE53" s="137" t="e">
        <f t="shared" ca="1" si="28"/>
        <v>#REF!</v>
      </c>
      <c r="AF53" s="137" t="e">
        <f t="shared" ca="1" si="28"/>
        <v>#REF!</v>
      </c>
      <c r="AG53" s="137" t="e">
        <f t="shared" ca="1" si="28"/>
        <v>#REF!</v>
      </c>
      <c r="AH53" s="137" t="e">
        <f t="shared" ca="1" si="28"/>
        <v>#REF!</v>
      </c>
      <c r="AI53" s="137" t="e">
        <f t="shared" ca="1" si="28"/>
        <v>#REF!</v>
      </c>
      <c r="AJ53" s="137" t="e">
        <f t="shared" ca="1" si="25"/>
        <v>#REF!</v>
      </c>
      <c r="AK53" s="137" t="e">
        <f t="shared" ca="1" si="25"/>
        <v>#REF!</v>
      </c>
      <c r="AL53" s="137" t="e">
        <f t="shared" ca="1" si="15"/>
        <v>#REF!</v>
      </c>
      <c r="AM53" s="137" t="e">
        <f t="shared" ca="1" si="15"/>
        <v>#REF!</v>
      </c>
      <c r="AN53" s="137" t="e">
        <f t="shared" ca="1" si="15"/>
        <v>#REF!</v>
      </c>
      <c r="AO53" s="137" t="e">
        <f t="shared" ca="1" si="15"/>
        <v>#REF!</v>
      </c>
      <c r="AP53" s="137" t="e">
        <f t="shared" ca="1" si="15"/>
        <v>#REF!</v>
      </c>
      <c r="AQ53" s="137" t="e">
        <f t="shared" ca="1" si="15"/>
        <v>#REF!</v>
      </c>
      <c r="AR53" s="137" t="e">
        <f t="shared" ca="1" si="15"/>
        <v>#REF!</v>
      </c>
      <c r="AS53" s="137" t="e">
        <f t="shared" ca="1" si="15"/>
        <v>#REF!</v>
      </c>
      <c r="AT53" s="137" t="e">
        <f t="shared" ca="1" si="15"/>
        <v>#REF!</v>
      </c>
      <c r="AU53" s="137" t="e">
        <f t="shared" ca="1" si="18"/>
        <v>#REF!</v>
      </c>
      <c r="AV53" s="137" t="e">
        <f t="shared" ca="1" si="18"/>
        <v>#REF!</v>
      </c>
      <c r="AW53" s="137" t="e">
        <f t="shared" ca="1" si="18"/>
        <v>#REF!</v>
      </c>
      <c r="AX53" s="137" t="e">
        <f t="shared" ca="1" si="18"/>
        <v>#REF!</v>
      </c>
      <c r="AY53" s="137" t="e">
        <f t="shared" ca="1" si="18"/>
        <v>#REF!</v>
      </c>
      <c r="AZ53" s="137" t="e">
        <f t="shared" ca="1" si="18"/>
        <v>#REF!</v>
      </c>
      <c r="BA53" s="137" t="e">
        <f t="shared" ca="1" si="18"/>
        <v>#REF!</v>
      </c>
      <c r="BB53" s="137" t="e">
        <f t="shared" ca="1" si="31"/>
        <v>#REF!</v>
      </c>
      <c r="BC53" s="138" t="e">
        <f t="shared" ca="1" si="31"/>
        <v>#REF!</v>
      </c>
      <c r="BD53" s="138" t="e">
        <f t="shared" ca="1" si="31"/>
        <v>#REF!</v>
      </c>
      <c r="BE53" s="138" t="e">
        <f t="shared" ca="1" si="31"/>
        <v>#REF!</v>
      </c>
      <c r="BF53" s="138" t="e">
        <f t="shared" ca="1" si="31"/>
        <v>#REF!</v>
      </c>
      <c r="BG53" s="138" t="e">
        <f t="shared" ca="1" si="31"/>
        <v>#REF!</v>
      </c>
      <c r="BH53" s="138" t="e">
        <f t="shared" ca="1" si="31"/>
        <v>#REF!</v>
      </c>
      <c r="BI53" s="138" t="e">
        <f t="shared" ca="1" si="31"/>
        <v>#REF!</v>
      </c>
      <c r="BJ53" s="138" t="e">
        <f t="shared" ca="1" si="31"/>
        <v>#REF!</v>
      </c>
      <c r="BK53" s="138" t="e">
        <f t="shared" ca="1" si="31"/>
        <v>#REF!</v>
      </c>
      <c r="BL53" s="138" t="e">
        <f t="shared" ca="1" si="31"/>
        <v>#REF!</v>
      </c>
      <c r="BM53" s="138" t="e">
        <f t="shared" ca="1" si="31"/>
        <v>#REF!</v>
      </c>
      <c r="BN53" s="138" t="e">
        <f t="shared" ca="1" si="31"/>
        <v>#REF!</v>
      </c>
      <c r="BO53" s="138" t="e">
        <f t="shared" ca="1" si="31"/>
        <v>#REF!</v>
      </c>
      <c r="BP53" s="138" t="e">
        <f t="shared" ca="1" si="31"/>
        <v>#REF!</v>
      </c>
      <c r="BQ53" s="138" t="e">
        <f t="shared" ca="1" si="31"/>
        <v>#REF!</v>
      </c>
      <c r="BR53" s="138" t="e">
        <f t="shared" ca="1" si="30"/>
        <v>#REF!</v>
      </c>
      <c r="BS53" s="138" t="e">
        <f t="shared" ca="1" si="30"/>
        <v>#REF!</v>
      </c>
      <c r="BT53" s="138" t="e">
        <f t="shared" ca="1" si="30"/>
        <v>#REF!</v>
      </c>
      <c r="BU53" s="138" t="e">
        <f t="shared" ca="1" si="30"/>
        <v>#REF!</v>
      </c>
      <c r="BV53" s="138" t="e">
        <f t="shared" ca="1" si="30"/>
        <v>#REF!</v>
      </c>
      <c r="BW53" s="138" t="e">
        <f t="shared" ca="1" si="30"/>
        <v>#REF!</v>
      </c>
      <c r="BX53" s="138" t="e">
        <f t="shared" ca="1" si="30"/>
        <v>#REF!</v>
      </c>
      <c r="BY53" s="138" t="e">
        <f t="shared" ca="1" si="30"/>
        <v>#REF!</v>
      </c>
      <c r="BZ53" s="138" t="e">
        <f t="shared" ca="1" si="30"/>
        <v>#REF!</v>
      </c>
      <c r="CA53" s="138" t="e">
        <f t="shared" ca="1" si="30"/>
        <v>#REF!</v>
      </c>
      <c r="CB53" s="11"/>
      <c r="CC53" s="126" t="s">
        <v>2200</v>
      </c>
    </row>
    <row r="54" spans="1:81" x14ac:dyDescent="0.5">
      <c r="A54" s="130" t="s">
        <v>133</v>
      </c>
      <c r="B54" s="133" t="s">
        <v>304</v>
      </c>
      <c r="C54" s="133">
        <v>1</v>
      </c>
      <c r="D54" s="128">
        <v>0</v>
      </c>
      <c r="E54" s="128">
        <v>0</v>
      </c>
      <c r="F54" s="205" t="s">
        <v>2201</v>
      </c>
      <c r="G54" s="137" t="str">
        <f t="shared" ca="1" si="29"/>
        <v>.</v>
      </c>
      <c r="H54" s="137" t="str">
        <f t="shared" ca="1" si="29"/>
        <v>.</v>
      </c>
      <c r="I54" s="137" t="str">
        <f t="shared" ca="1" si="29"/>
        <v>.</v>
      </c>
      <c r="J54" s="137" t="str">
        <f t="shared" ca="1" si="29"/>
        <v>.</v>
      </c>
      <c r="K54" s="137" t="str">
        <f t="shared" ca="1" si="29"/>
        <v>.</v>
      </c>
      <c r="L54" s="137" t="str">
        <f t="shared" ca="1" si="29"/>
        <v>.</v>
      </c>
      <c r="M54" s="137" t="str">
        <f t="shared" ca="1" si="29"/>
        <v>.</v>
      </c>
      <c r="N54" s="137" t="e">
        <f t="shared" ca="1" si="29"/>
        <v>#REF!</v>
      </c>
      <c r="O54" s="137" t="e">
        <f t="shared" ca="1" si="29"/>
        <v>#REF!</v>
      </c>
      <c r="P54" s="137" t="e">
        <f t="shared" ca="1" si="29"/>
        <v>#REF!</v>
      </c>
      <c r="Q54" s="137" t="e">
        <f t="shared" ca="1" si="29"/>
        <v>#REF!</v>
      </c>
      <c r="R54" s="137" t="e">
        <f t="shared" ca="1" si="29"/>
        <v>#REF!</v>
      </c>
      <c r="S54" s="137" t="e">
        <f t="shared" ca="1" si="29"/>
        <v>#REF!</v>
      </c>
      <c r="T54" s="137" t="e">
        <f t="shared" ca="1" si="29"/>
        <v>#REF!</v>
      </c>
      <c r="U54" s="137" t="e">
        <f t="shared" ca="1" si="29"/>
        <v>#REF!</v>
      </c>
      <c r="V54" s="137" t="e">
        <f t="shared" ca="1" si="28"/>
        <v>#REF!</v>
      </c>
      <c r="W54" s="137" t="e">
        <f t="shared" ca="1" si="28"/>
        <v>#REF!</v>
      </c>
      <c r="X54" s="137" t="e">
        <f t="shared" ca="1" si="28"/>
        <v>#REF!</v>
      </c>
      <c r="Y54" s="137" t="e">
        <f t="shared" ca="1" si="28"/>
        <v>#REF!</v>
      </c>
      <c r="Z54" s="137" t="e">
        <f t="shared" ca="1" si="28"/>
        <v>#REF!</v>
      </c>
      <c r="AA54" s="137" t="e">
        <f t="shared" ca="1" si="28"/>
        <v>#REF!</v>
      </c>
      <c r="AB54" s="137" t="e">
        <f t="shared" ca="1" si="28"/>
        <v>#REF!</v>
      </c>
      <c r="AC54" s="137" t="e">
        <f t="shared" ca="1" si="28"/>
        <v>#REF!</v>
      </c>
      <c r="AD54" s="137" t="e">
        <f t="shared" ca="1" si="28"/>
        <v>#REF!</v>
      </c>
      <c r="AE54" s="137" t="e">
        <f t="shared" ca="1" si="28"/>
        <v>#REF!</v>
      </c>
      <c r="AF54" s="137" t="e">
        <f t="shared" ca="1" si="28"/>
        <v>#REF!</v>
      </c>
      <c r="AG54" s="137" t="e">
        <f t="shared" ca="1" si="28"/>
        <v>#REF!</v>
      </c>
      <c r="AH54" s="137" t="e">
        <f t="shared" ca="1" si="28"/>
        <v>#REF!</v>
      </c>
      <c r="AI54" s="137" t="e">
        <f t="shared" ca="1" si="28"/>
        <v>#REF!</v>
      </c>
      <c r="AJ54" s="137" t="e">
        <f t="shared" ca="1" si="25"/>
        <v>#REF!</v>
      </c>
      <c r="AK54" s="137" t="e">
        <f t="shared" ca="1" si="25"/>
        <v>#REF!</v>
      </c>
      <c r="AL54" s="137" t="e">
        <f t="shared" ca="1" si="15"/>
        <v>#REF!</v>
      </c>
      <c r="AM54" s="137" t="e">
        <f t="shared" ca="1" si="15"/>
        <v>#REF!</v>
      </c>
      <c r="AN54" s="137" t="e">
        <f t="shared" ca="1" si="15"/>
        <v>#REF!</v>
      </c>
      <c r="AO54" s="137" t="e">
        <f t="shared" ca="1" si="15"/>
        <v>#REF!</v>
      </c>
      <c r="AP54" s="137" t="e">
        <f t="shared" ca="1" si="15"/>
        <v>#REF!</v>
      </c>
      <c r="AQ54" s="137" t="e">
        <f t="shared" ca="1" si="15"/>
        <v>#REF!</v>
      </c>
      <c r="AR54" s="137" t="e">
        <f t="shared" ca="1" si="15"/>
        <v>#REF!</v>
      </c>
      <c r="AS54" s="137" t="e">
        <f t="shared" ca="1" si="15"/>
        <v>#REF!</v>
      </c>
      <c r="AT54" s="137" t="e">
        <f t="shared" ca="1" si="15"/>
        <v>#REF!</v>
      </c>
      <c r="AU54" s="137" t="e">
        <f t="shared" ca="1" si="18"/>
        <v>#REF!</v>
      </c>
      <c r="AV54" s="137" t="e">
        <f t="shared" ca="1" si="18"/>
        <v>#REF!</v>
      </c>
      <c r="AW54" s="137" t="e">
        <f t="shared" ca="1" si="18"/>
        <v>#REF!</v>
      </c>
      <c r="AX54" s="137" t="e">
        <f t="shared" ca="1" si="18"/>
        <v>#REF!</v>
      </c>
      <c r="AY54" s="137" t="e">
        <f t="shared" ca="1" si="18"/>
        <v>#REF!</v>
      </c>
      <c r="AZ54" s="137" t="e">
        <f t="shared" ca="1" si="18"/>
        <v>#REF!</v>
      </c>
      <c r="BA54" s="137" t="e">
        <f t="shared" ref="BA54:BP71" ca="1" si="32">VLOOKUP($G$3,INDIRECT($A54 &amp; $B54&amp;"D"),COLUMN()-5,FALSE)</f>
        <v>#REF!</v>
      </c>
      <c r="BB54" s="137" t="e">
        <f t="shared" ca="1" si="32"/>
        <v>#REF!</v>
      </c>
      <c r="BC54" s="138" t="e">
        <f t="shared" ca="1" si="32"/>
        <v>#REF!</v>
      </c>
      <c r="BD54" s="138" t="e">
        <f t="shared" ca="1" si="31"/>
        <v>#REF!</v>
      </c>
      <c r="BE54" s="138" t="e">
        <f t="shared" ca="1" si="31"/>
        <v>#REF!</v>
      </c>
      <c r="BF54" s="138" t="e">
        <f t="shared" ca="1" si="31"/>
        <v>#REF!</v>
      </c>
      <c r="BG54" s="138" t="e">
        <f t="shared" ca="1" si="31"/>
        <v>#REF!</v>
      </c>
      <c r="BH54" s="138" t="e">
        <f t="shared" ca="1" si="31"/>
        <v>#REF!</v>
      </c>
      <c r="BI54" s="138" t="e">
        <f t="shared" ca="1" si="31"/>
        <v>#REF!</v>
      </c>
      <c r="BJ54" s="138" t="e">
        <f t="shared" ca="1" si="31"/>
        <v>#REF!</v>
      </c>
      <c r="BK54" s="138" t="e">
        <f t="shared" ca="1" si="31"/>
        <v>#REF!</v>
      </c>
      <c r="BL54" s="138" t="e">
        <f t="shared" ca="1" si="31"/>
        <v>#REF!</v>
      </c>
      <c r="BM54" s="138" t="e">
        <f t="shared" ca="1" si="31"/>
        <v>#REF!</v>
      </c>
      <c r="BN54" s="138" t="e">
        <f t="shared" ca="1" si="31"/>
        <v>#REF!</v>
      </c>
      <c r="BO54" s="138" t="e">
        <f t="shared" ca="1" si="31"/>
        <v>#REF!</v>
      </c>
      <c r="BP54" s="138" t="e">
        <f t="shared" ca="1" si="31"/>
        <v>#REF!</v>
      </c>
      <c r="BQ54" s="138" t="e">
        <f t="shared" ca="1" si="31"/>
        <v>#REF!</v>
      </c>
      <c r="BR54" s="138" t="e">
        <f t="shared" ca="1" si="30"/>
        <v>#REF!</v>
      </c>
      <c r="BS54" s="138" t="e">
        <f t="shared" ca="1" si="30"/>
        <v>#REF!</v>
      </c>
      <c r="BT54" s="138" t="e">
        <f t="shared" ca="1" si="30"/>
        <v>#REF!</v>
      </c>
      <c r="BU54" s="138" t="e">
        <f t="shared" ca="1" si="30"/>
        <v>#REF!</v>
      </c>
      <c r="BV54" s="138" t="e">
        <f t="shared" ca="1" si="30"/>
        <v>#REF!</v>
      </c>
      <c r="BW54" s="138" t="e">
        <f t="shared" ca="1" si="30"/>
        <v>#REF!</v>
      </c>
      <c r="BX54" s="138" t="e">
        <f t="shared" ca="1" si="30"/>
        <v>#REF!</v>
      </c>
      <c r="BY54" s="138" t="e">
        <f t="shared" ca="1" si="30"/>
        <v>#REF!</v>
      </c>
      <c r="BZ54" s="138" t="e">
        <f t="shared" ca="1" si="30"/>
        <v>#REF!</v>
      </c>
      <c r="CA54" s="138" t="e">
        <f t="shared" ca="1" si="30"/>
        <v>#REF!</v>
      </c>
      <c r="CB54" s="11"/>
      <c r="CC54" s="126" t="s">
        <v>2202</v>
      </c>
    </row>
    <row r="55" spans="1:81" x14ac:dyDescent="0.5">
      <c r="A55" s="130" t="s">
        <v>134</v>
      </c>
      <c r="B55" s="133" t="s">
        <v>304</v>
      </c>
      <c r="C55" s="133">
        <v>1</v>
      </c>
      <c r="D55" s="128">
        <v>0</v>
      </c>
      <c r="E55" s="128">
        <v>0</v>
      </c>
      <c r="F55" s="205" t="s">
        <v>2203</v>
      </c>
      <c r="G55" s="137">
        <f t="shared" ca="1" si="29"/>
        <v>2.1</v>
      </c>
      <c r="H55" s="137">
        <f t="shared" ca="1" si="29"/>
        <v>2.1</v>
      </c>
      <c r="I55" s="137">
        <f t="shared" ca="1" si="29"/>
        <v>2.1</v>
      </c>
      <c r="J55" s="137">
        <f t="shared" ca="1" si="29"/>
        <v>4.2</v>
      </c>
      <c r="K55" s="137">
        <f t="shared" ca="1" si="29"/>
        <v>5.2</v>
      </c>
      <c r="L55" s="137">
        <f t="shared" ca="1" si="29"/>
        <v>5.2</v>
      </c>
      <c r="M55" s="137">
        <f t="shared" ca="1" si="29"/>
        <v>5.2</v>
      </c>
      <c r="N55" s="137" t="e">
        <f t="shared" ca="1" si="29"/>
        <v>#REF!</v>
      </c>
      <c r="O55" s="137" t="e">
        <f t="shared" ca="1" si="29"/>
        <v>#REF!</v>
      </c>
      <c r="P55" s="137" t="e">
        <f t="shared" ca="1" si="29"/>
        <v>#REF!</v>
      </c>
      <c r="Q55" s="137" t="e">
        <f t="shared" ca="1" si="29"/>
        <v>#REF!</v>
      </c>
      <c r="R55" s="137" t="e">
        <f t="shared" ca="1" si="29"/>
        <v>#REF!</v>
      </c>
      <c r="S55" s="137" t="e">
        <f t="shared" ca="1" si="29"/>
        <v>#REF!</v>
      </c>
      <c r="T55" s="137" t="e">
        <f t="shared" ca="1" si="29"/>
        <v>#REF!</v>
      </c>
      <c r="U55" s="137" t="e">
        <f t="shared" ca="1" si="29"/>
        <v>#REF!</v>
      </c>
      <c r="V55" s="137" t="e">
        <f t="shared" ca="1" si="28"/>
        <v>#REF!</v>
      </c>
      <c r="W55" s="137" t="e">
        <f t="shared" ca="1" si="28"/>
        <v>#REF!</v>
      </c>
      <c r="X55" s="137" t="e">
        <f t="shared" ca="1" si="28"/>
        <v>#REF!</v>
      </c>
      <c r="Y55" s="137" t="e">
        <f t="shared" ca="1" si="28"/>
        <v>#REF!</v>
      </c>
      <c r="Z55" s="137" t="e">
        <f t="shared" ca="1" si="28"/>
        <v>#REF!</v>
      </c>
      <c r="AA55" s="137" t="e">
        <f t="shared" ca="1" si="28"/>
        <v>#REF!</v>
      </c>
      <c r="AB55" s="137" t="e">
        <f t="shared" ca="1" si="28"/>
        <v>#REF!</v>
      </c>
      <c r="AC55" s="137" t="e">
        <f t="shared" ca="1" si="28"/>
        <v>#REF!</v>
      </c>
      <c r="AD55" s="137" t="e">
        <f t="shared" ca="1" si="28"/>
        <v>#REF!</v>
      </c>
      <c r="AE55" s="137" t="e">
        <f t="shared" ca="1" si="28"/>
        <v>#REF!</v>
      </c>
      <c r="AF55" s="137" t="e">
        <f t="shared" ca="1" si="28"/>
        <v>#REF!</v>
      </c>
      <c r="AG55" s="137" t="e">
        <f t="shared" ca="1" si="28"/>
        <v>#REF!</v>
      </c>
      <c r="AH55" s="137" t="e">
        <f t="shared" ca="1" si="28"/>
        <v>#REF!</v>
      </c>
      <c r="AI55" s="137" t="e">
        <f t="shared" ca="1" si="28"/>
        <v>#REF!</v>
      </c>
      <c r="AJ55" s="137" t="e">
        <f t="shared" ca="1" si="25"/>
        <v>#REF!</v>
      </c>
      <c r="AK55" s="137" t="e">
        <f t="shared" ca="1" si="25"/>
        <v>#REF!</v>
      </c>
      <c r="AL55" s="137" t="e">
        <f t="shared" ca="1" si="15"/>
        <v>#REF!</v>
      </c>
      <c r="AM55" s="137" t="e">
        <f t="shared" ca="1" si="15"/>
        <v>#REF!</v>
      </c>
      <c r="AN55" s="137" t="e">
        <f t="shared" ca="1" si="15"/>
        <v>#REF!</v>
      </c>
      <c r="AO55" s="137" t="e">
        <f t="shared" ca="1" si="15"/>
        <v>#REF!</v>
      </c>
      <c r="AP55" s="137" t="e">
        <f t="shared" ca="1" si="15"/>
        <v>#REF!</v>
      </c>
      <c r="AQ55" s="137" t="e">
        <f t="shared" ca="1" si="15"/>
        <v>#REF!</v>
      </c>
      <c r="AR55" s="137" t="e">
        <f t="shared" ca="1" si="15"/>
        <v>#REF!</v>
      </c>
      <c r="AS55" s="137" t="e">
        <f t="shared" ref="AS55:AT68" ca="1" si="33">VLOOKUP($G$3,INDIRECT($A55 &amp; $B55&amp;"D"),COLUMN()-5,FALSE)</f>
        <v>#REF!</v>
      </c>
      <c r="AT55" s="137" t="e">
        <f t="shared" ca="1" si="33"/>
        <v>#REF!</v>
      </c>
      <c r="AU55" s="137" t="e">
        <f t="shared" ca="1" si="18"/>
        <v>#REF!</v>
      </c>
      <c r="AV55" s="137" t="e">
        <f t="shared" ca="1" si="18"/>
        <v>#REF!</v>
      </c>
      <c r="AW55" s="137" t="e">
        <f t="shared" ca="1" si="18"/>
        <v>#REF!</v>
      </c>
      <c r="AX55" s="137" t="e">
        <f t="shared" ca="1" si="18"/>
        <v>#REF!</v>
      </c>
      <c r="AY55" s="137" t="e">
        <f t="shared" ca="1" si="18"/>
        <v>#REF!</v>
      </c>
      <c r="AZ55" s="137" t="e">
        <f t="shared" ca="1" si="18"/>
        <v>#REF!</v>
      </c>
      <c r="BA55" s="137" t="e">
        <f t="shared" ca="1" si="32"/>
        <v>#REF!</v>
      </c>
      <c r="BB55" s="137" t="e">
        <f t="shared" ca="1" si="32"/>
        <v>#REF!</v>
      </c>
      <c r="BC55" s="138" t="e">
        <f t="shared" ca="1" si="32"/>
        <v>#REF!</v>
      </c>
      <c r="BD55" s="138" t="e">
        <f t="shared" ca="1" si="31"/>
        <v>#REF!</v>
      </c>
      <c r="BE55" s="138" t="e">
        <f t="shared" ca="1" si="31"/>
        <v>#REF!</v>
      </c>
      <c r="BF55" s="138" t="e">
        <f t="shared" ca="1" si="31"/>
        <v>#REF!</v>
      </c>
      <c r="BG55" s="138" t="e">
        <f t="shared" ca="1" si="31"/>
        <v>#REF!</v>
      </c>
      <c r="BH55" s="138" t="e">
        <f t="shared" ca="1" si="31"/>
        <v>#REF!</v>
      </c>
      <c r="BI55" s="138" t="e">
        <f t="shared" ca="1" si="31"/>
        <v>#REF!</v>
      </c>
      <c r="BJ55" s="138" t="e">
        <f t="shared" ca="1" si="31"/>
        <v>#REF!</v>
      </c>
      <c r="BK55" s="138" t="e">
        <f t="shared" ca="1" si="31"/>
        <v>#REF!</v>
      </c>
      <c r="BL55" s="138" t="e">
        <f t="shared" ca="1" si="31"/>
        <v>#REF!</v>
      </c>
      <c r="BM55" s="138" t="e">
        <f t="shared" ca="1" si="31"/>
        <v>#REF!</v>
      </c>
      <c r="BN55" s="138" t="e">
        <f t="shared" ca="1" si="31"/>
        <v>#REF!</v>
      </c>
      <c r="BO55" s="138" t="e">
        <f t="shared" ca="1" si="31"/>
        <v>#REF!</v>
      </c>
      <c r="BP55" s="138" t="e">
        <f t="shared" ca="1" si="31"/>
        <v>#REF!</v>
      </c>
      <c r="BQ55" s="138" t="e">
        <f t="shared" ca="1" si="31"/>
        <v>#REF!</v>
      </c>
      <c r="BR55" s="138" t="e">
        <f t="shared" ca="1" si="30"/>
        <v>#REF!</v>
      </c>
      <c r="BS55" s="138" t="e">
        <f t="shared" ca="1" si="30"/>
        <v>#REF!</v>
      </c>
      <c r="BT55" s="138" t="e">
        <f t="shared" ca="1" si="30"/>
        <v>#REF!</v>
      </c>
      <c r="BU55" s="138" t="e">
        <f t="shared" ca="1" si="30"/>
        <v>#REF!</v>
      </c>
      <c r="BV55" s="138" t="e">
        <f t="shared" ca="1" si="30"/>
        <v>#REF!</v>
      </c>
      <c r="BW55" s="138" t="e">
        <f t="shared" ca="1" si="30"/>
        <v>#REF!</v>
      </c>
      <c r="BX55" s="138" t="e">
        <f t="shared" ca="1" si="30"/>
        <v>#REF!</v>
      </c>
      <c r="BY55" s="138" t="e">
        <f t="shared" ca="1" si="30"/>
        <v>#REF!</v>
      </c>
      <c r="BZ55" s="138" t="e">
        <f t="shared" ca="1" si="30"/>
        <v>#REF!</v>
      </c>
      <c r="CA55" s="138" t="e">
        <f t="shared" ca="1" si="30"/>
        <v>#REF!</v>
      </c>
      <c r="CB55" s="11"/>
      <c r="CC55" s="126" t="s">
        <v>2204</v>
      </c>
    </row>
    <row r="56" spans="1:81" x14ac:dyDescent="0.5">
      <c r="A56" s="130" t="s">
        <v>135</v>
      </c>
      <c r="B56" s="133" t="s">
        <v>304</v>
      </c>
      <c r="C56" s="133">
        <v>1</v>
      </c>
      <c r="D56" s="128">
        <v>0</v>
      </c>
      <c r="E56" s="128">
        <v>0</v>
      </c>
      <c r="F56" s="205" t="s">
        <v>2205</v>
      </c>
      <c r="G56" s="137">
        <f t="shared" ca="1" si="29"/>
        <v>2.1</v>
      </c>
      <c r="H56" s="137">
        <f t="shared" ca="1" si="29"/>
        <v>2.1</v>
      </c>
      <c r="I56" s="137">
        <f t="shared" ca="1" si="29"/>
        <v>2.1</v>
      </c>
      <c r="J56" s="137">
        <f t="shared" ca="1" si="29"/>
        <v>2.1</v>
      </c>
      <c r="K56" s="137">
        <f t="shared" ca="1" si="29"/>
        <v>2.1</v>
      </c>
      <c r="L56" s="137">
        <f t="shared" ca="1" si="29"/>
        <v>3.1</v>
      </c>
      <c r="M56" s="137">
        <f t="shared" ca="1" si="29"/>
        <v>3.1</v>
      </c>
      <c r="N56" s="137" t="e">
        <f t="shared" ca="1" si="29"/>
        <v>#REF!</v>
      </c>
      <c r="O56" s="137" t="e">
        <f t="shared" ca="1" si="29"/>
        <v>#REF!</v>
      </c>
      <c r="P56" s="137" t="e">
        <f t="shared" ca="1" si="29"/>
        <v>#REF!</v>
      </c>
      <c r="Q56" s="137" t="e">
        <f t="shared" ca="1" si="29"/>
        <v>#REF!</v>
      </c>
      <c r="R56" s="137" t="e">
        <f t="shared" ca="1" si="29"/>
        <v>#REF!</v>
      </c>
      <c r="S56" s="137" t="e">
        <f t="shared" ca="1" si="29"/>
        <v>#REF!</v>
      </c>
      <c r="T56" s="137" t="e">
        <f t="shared" ca="1" si="29"/>
        <v>#REF!</v>
      </c>
      <c r="U56" s="137" t="e">
        <f t="shared" ca="1" si="29"/>
        <v>#REF!</v>
      </c>
      <c r="V56" s="137" t="e">
        <f t="shared" ca="1" si="28"/>
        <v>#REF!</v>
      </c>
      <c r="W56" s="137" t="e">
        <f t="shared" ca="1" si="28"/>
        <v>#REF!</v>
      </c>
      <c r="X56" s="137" t="e">
        <f t="shared" ca="1" si="28"/>
        <v>#REF!</v>
      </c>
      <c r="Y56" s="137" t="e">
        <f t="shared" ca="1" si="28"/>
        <v>#REF!</v>
      </c>
      <c r="Z56" s="137" t="e">
        <f t="shared" ca="1" si="28"/>
        <v>#REF!</v>
      </c>
      <c r="AA56" s="137" t="e">
        <f t="shared" ca="1" si="28"/>
        <v>#REF!</v>
      </c>
      <c r="AB56" s="137" t="e">
        <f t="shared" ca="1" si="28"/>
        <v>#REF!</v>
      </c>
      <c r="AC56" s="137" t="e">
        <f t="shared" ca="1" si="28"/>
        <v>#REF!</v>
      </c>
      <c r="AD56" s="137" t="e">
        <f t="shared" ca="1" si="28"/>
        <v>#REF!</v>
      </c>
      <c r="AE56" s="137" t="e">
        <f t="shared" ca="1" si="28"/>
        <v>#REF!</v>
      </c>
      <c r="AF56" s="137" t="e">
        <f t="shared" ca="1" si="28"/>
        <v>#REF!</v>
      </c>
      <c r="AG56" s="137" t="e">
        <f t="shared" ca="1" si="28"/>
        <v>#REF!</v>
      </c>
      <c r="AH56" s="137" t="e">
        <f t="shared" ca="1" si="28"/>
        <v>#REF!</v>
      </c>
      <c r="AI56" s="137" t="e">
        <f t="shared" ca="1" si="28"/>
        <v>#REF!</v>
      </c>
      <c r="AJ56" s="137" t="e">
        <f t="shared" ca="1" si="25"/>
        <v>#REF!</v>
      </c>
      <c r="AK56" s="137" t="e">
        <f t="shared" ca="1" si="25"/>
        <v>#REF!</v>
      </c>
      <c r="AL56" s="137" t="e">
        <f t="shared" ref="AL56:AR68" ca="1" si="34">VLOOKUP($G$3,INDIRECT($A56 &amp; $B56&amp;"D"),COLUMN()-5,FALSE)</f>
        <v>#REF!</v>
      </c>
      <c r="AM56" s="137" t="e">
        <f t="shared" ca="1" si="34"/>
        <v>#REF!</v>
      </c>
      <c r="AN56" s="137" t="e">
        <f t="shared" ca="1" si="34"/>
        <v>#REF!</v>
      </c>
      <c r="AO56" s="137" t="e">
        <f t="shared" ca="1" si="34"/>
        <v>#REF!</v>
      </c>
      <c r="AP56" s="137" t="e">
        <f t="shared" ca="1" si="34"/>
        <v>#REF!</v>
      </c>
      <c r="AQ56" s="137" t="e">
        <f t="shared" ca="1" si="34"/>
        <v>#REF!</v>
      </c>
      <c r="AR56" s="137" t="e">
        <f t="shared" ca="1" si="34"/>
        <v>#REF!</v>
      </c>
      <c r="AS56" s="137" t="e">
        <f t="shared" ca="1" si="33"/>
        <v>#REF!</v>
      </c>
      <c r="AT56" s="137" t="e">
        <f t="shared" ca="1" si="33"/>
        <v>#REF!</v>
      </c>
      <c r="AU56" s="137" t="e">
        <f t="shared" ca="1" si="18"/>
        <v>#REF!</v>
      </c>
      <c r="AV56" s="137" t="e">
        <f t="shared" ca="1" si="18"/>
        <v>#REF!</v>
      </c>
      <c r="AW56" s="137" t="e">
        <f t="shared" ca="1" si="18"/>
        <v>#REF!</v>
      </c>
      <c r="AX56" s="137" t="e">
        <f t="shared" ca="1" si="18"/>
        <v>#REF!</v>
      </c>
      <c r="AY56" s="137" t="e">
        <f t="shared" ca="1" si="18"/>
        <v>#REF!</v>
      </c>
      <c r="AZ56" s="137" t="e">
        <f t="shared" ca="1" si="18"/>
        <v>#REF!</v>
      </c>
      <c r="BA56" s="137" t="e">
        <f t="shared" ca="1" si="32"/>
        <v>#REF!</v>
      </c>
      <c r="BB56" s="137" t="e">
        <f t="shared" ca="1" si="32"/>
        <v>#REF!</v>
      </c>
      <c r="BC56" s="138" t="e">
        <f t="shared" ca="1" si="32"/>
        <v>#REF!</v>
      </c>
      <c r="BD56" s="138" t="e">
        <f t="shared" ca="1" si="31"/>
        <v>#REF!</v>
      </c>
      <c r="BE56" s="138" t="e">
        <f t="shared" ca="1" si="31"/>
        <v>#REF!</v>
      </c>
      <c r="BF56" s="138" t="e">
        <f t="shared" ca="1" si="31"/>
        <v>#REF!</v>
      </c>
      <c r="BG56" s="138" t="e">
        <f t="shared" ca="1" si="31"/>
        <v>#REF!</v>
      </c>
      <c r="BH56" s="138" t="e">
        <f t="shared" ca="1" si="31"/>
        <v>#REF!</v>
      </c>
      <c r="BI56" s="138" t="e">
        <f t="shared" ca="1" si="31"/>
        <v>#REF!</v>
      </c>
      <c r="BJ56" s="138" t="e">
        <f t="shared" ca="1" si="31"/>
        <v>#REF!</v>
      </c>
      <c r="BK56" s="138" t="e">
        <f t="shared" ca="1" si="31"/>
        <v>#REF!</v>
      </c>
      <c r="BL56" s="138" t="e">
        <f t="shared" ca="1" si="31"/>
        <v>#REF!</v>
      </c>
      <c r="BM56" s="138" t="e">
        <f t="shared" ca="1" si="31"/>
        <v>#REF!</v>
      </c>
      <c r="BN56" s="138" t="e">
        <f t="shared" ca="1" si="31"/>
        <v>#REF!</v>
      </c>
      <c r="BO56" s="138" t="e">
        <f t="shared" ca="1" si="31"/>
        <v>#REF!</v>
      </c>
      <c r="BP56" s="138" t="e">
        <f t="shared" ca="1" si="31"/>
        <v>#REF!</v>
      </c>
      <c r="BQ56" s="138" t="e">
        <f t="shared" ca="1" si="31"/>
        <v>#REF!</v>
      </c>
      <c r="BR56" s="138" t="e">
        <f t="shared" ca="1" si="30"/>
        <v>#REF!</v>
      </c>
      <c r="BS56" s="138" t="e">
        <f t="shared" ca="1" si="30"/>
        <v>#REF!</v>
      </c>
      <c r="BT56" s="138" t="e">
        <f t="shared" ca="1" si="30"/>
        <v>#REF!</v>
      </c>
      <c r="BU56" s="138" t="e">
        <f t="shared" ca="1" si="30"/>
        <v>#REF!</v>
      </c>
      <c r="BV56" s="138" t="e">
        <f t="shared" ca="1" si="30"/>
        <v>#REF!</v>
      </c>
      <c r="BW56" s="138" t="e">
        <f t="shared" ca="1" si="30"/>
        <v>#REF!</v>
      </c>
      <c r="BX56" s="138" t="e">
        <f t="shared" ca="1" si="30"/>
        <v>#REF!</v>
      </c>
      <c r="BY56" s="138" t="e">
        <f t="shared" ca="1" si="30"/>
        <v>#REF!</v>
      </c>
      <c r="BZ56" s="138" t="e">
        <f t="shared" ca="1" si="30"/>
        <v>#REF!</v>
      </c>
      <c r="CA56" s="138" t="e">
        <f t="shared" ca="1" si="30"/>
        <v>#REF!</v>
      </c>
      <c r="CB56" s="11"/>
      <c r="CC56" s="126" t="s">
        <v>2206</v>
      </c>
    </row>
    <row r="57" spans="1:81" x14ac:dyDescent="0.5">
      <c r="A57" s="130" t="s">
        <v>136</v>
      </c>
      <c r="B57" s="133" t="s">
        <v>304</v>
      </c>
      <c r="C57" s="133">
        <v>1</v>
      </c>
      <c r="D57" s="128">
        <v>0</v>
      </c>
      <c r="E57" s="128">
        <v>0</v>
      </c>
      <c r="F57" s="205" t="s">
        <v>2207</v>
      </c>
      <c r="G57" s="137">
        <f t="shared" ca="1" si="29"/>
        <v>66.7</v>
      </c>
      <c r="H57" s="137">
        <f t="shared" ca="1" si="29"/>
        <v>60.4</v>
      </c>
      <c r="I57" s="137">
        <f t="shared" ca="1" si="29"/>
        <v>41.7</v>
      </c>
      <c r="J57" s="137">
        <f t="shared" ca="1" si="29"/>
        <v>21.9</v>
      </c>
      <c r="K57" s="137">
        <f t="shared" ca="1" si="29"/>
        <v>13.5</v>
      </c>
      <c r="L57" s="137">
        <f t="shared" ca="1" si="29"/>
        <v>11.5</v>
      </c>
      <c r="M57" s="137">
        <f t="shared" ca="1" si="29"/>
        <v>10.4</v>
      </c>
      <c r="N57" s="137" t="e">
        <f t="shared" ca="1" si="29"/>
        <v>#REF!</v>
      </c>
      <c r="O57" s="137" t="e">
        <f t="shared" ca="1" si="29"/>
        <v>#REF!</v>
      </c>
      <c r="P57" s="137" t="e">
        <f t="shared" ca="1" si="29"/>
        <v>#REF!</v>
      </c>
      <c r="Q57" s="137" t="e">
        <f t="shared" ca="1" si="29"/>
        <v>#REF!</v>
      </c>
      <c r="R57" s="137" t="e">
        <f t="shared" ca="1" si="29"/>
        <v>#REF!</v>
      </c>
      <c r="S57" s="137" t="e">
        <f t="shared" ca="1" si="29"/>
        <v>#REF!</v>
      </c>
      <c r="T57" s="137" t="e">
        <f t="shared" ca="1" si="29"/>
        <v>#REF!</v>
      </c>
      <c r="U57" s="137" t="e">
        <f t="shared" ca="1" si="29"/>
        <v>#REF!</v>
      </c>
      <c r="V57" s="137" t="e">
        <f t="shared" ca="1" si="28"/>
        <v>#REF!</v>
      </c>
      <c r="W57" s="137" t="e">
        <f t="shared" ca="1" si="28"/>
        <v>#REF!</v>
      </c>
      <c r="X57" s="137" t="e">
        <f t="shared" ca="1" si="28"/>
        <v>#REF!</v>
      </c>
      <c r="Y57" s="137" t="e">
        <f t="shared" ca="1" si="28"/>
        <v>#REF!</v>
      </c>
      <c r="Z57" s="137" t="e">
        <f t="shared" ca="1" si="28"/>
        <v>#REF!</v>
      </c>
      <c r="AA57" s="137" t="e">
        <f t="shared" ca="1" si="28"/>
        <v>#REF!</v>
      </c>
      <c r="AB57" s="137" t="e">
        <f t="shared" ca="1" si="28"/>
        <v>#REF!</v>
      </c>
      <c r="AC57" s="137" t="e">
        <f t="shared" ca="1" si="28"/>
        <v>#REF!</v>
      </c>
      <c r="AD57" s="137" t="e">
        <f t="shared" ca="1" si="28"/>
        <v>#REF!</v>
      </c>
      <c r="AE57" s="137" t="e">
        <f t="shared" ca="1" si="28"/>
        <v>#REF!</v>
      </c>
      <c r="AF57" s="137" t="e">
        <f t="shared" ca="1" si="28"/>
        <v>#REF!</v>
      </c>
      <c r="AG57" s="137" t="e">
        <f t="shared" ca="1" si="28"/>
        <v>#REF!</v>
      </c>
      <c r="AH57" s="137" t="e">
        <f t="shared" ca="1" si="28"/>
        <v>#REF!</v>
      </c>
      <c r="AI57" s="137" t="e">
        <f t="shared" ca="1" si="28"/>
        <v>#REF!</v>
      </c>
      <c r="AJ57" s="137" t="e">
        <f t="shared" ca="1" si="25"/>
        <v>#REF!</v>
      </c>
      <c r="AK57" s="137" t="e">
        <f t="shared" ca="1" si="25"/>
        <v>#REF!</v>
      </c>
      <c r="AL57" s="137" t="e">
        <f t="shared" ca="1" si="34"/>
        <v>#REF!</v>
      </c>
      <c r="AM57" s="137" t="e">
        <f t="shared" ca="1" si="34"/>
        <v>#REF!</v>
      </c>
      <c r="AN57" s="137" t="e">
        <f t="shared" ca="1" si="34"/>
        <v>#REF!</v>
      </c>
      <c r="AO57" s="137" t="e">
        <f t="shared" ca="1" si="34"/>
        <v>#REF!</v>
      </c>
      <c r="AP57" s="137" t="e">
        <f t="shared" ca="1" si="34"/>
        <v>#REF!</v>
      </c>
      <c r="AQ57" s="137" t="e">
        <f t="shared" ca="1" si="34"/>
        <v>#REF!</v>
      </c>
      <c r="AR57" s="137" t="e">
        <f t="shared" ca="1" si="34"/>
        <v>#REF!</v>
      </c>
      <c r="AS57" s="137" t="e">
        <f t="shared" ca="1" si="33"/>
        <v>#REF!</v>
      </c>
      <c r="AT57" s="137" t="e">
        <f t="shared" ca="1" si="33"/>
        <v>#REF!</v>
      </c>
      <c r="AU57" s="137" t="e">
        <f t="shared" ca="1" si="18"/>
        <v>#REF!</v>
      </c>
      <c r="AV57" s="137" t="e">
        <f t="shared" ca="1" si="18"/>
        <v>#REF!</v>
      </c>
      <c r="AW57" s="137" t="e">
        <f t="shared" ca="1" si="18"/>
        <v>#REF!</v>
      </c>
      <c r="AX57" s="137" t="e">
        <f t="shared" ca="1" si="18"/>
        <v>#REF!</v>
      </c>
      <c r="AY57" s="137" t="e">
        <f t="shared" ca="1" si="18"/>
        <v>#REF!</v>
      </c>
      <c r="AZ57" s="137" t="e">
        <f t="shared" ca="1" si="18"/>
        <v>#REF!</v>
      </c>
      <c r="BA57" s="137" t="e">
        <f t="shared" ca="1" si="32"/>
        <v>#REF!</v>
      </c>
      <c r="BB57" s="137" t="e">
        <f t="shared" ca="1" si="32"/>
        <v>#REF!</v>
      </c>
      <c r="BC57" s="138" t="e">
        <f t="shared" ca="1" si="32"/>
        <v>#REF!</v>
      </c>
      <c r="BD57" s="138" t="e">
        <f t="shared" ca="1" si="31"/>
        <v>#REF!</v>
      </c>
      <c r="BE57" s="138" t="e">
        <f t="shared" ca="1" si="31"/>
        <v>#REF!</v>
      </c>
      <c r="BF57" s="138" t="e">
        <f t="shared" ca="1" si="31"/>
        <v>#REF!</v>
      </c>
      <c r="BG57" s="138" t="e">
        <f t="shared" ca="1" si="31"/>
        <v>#REF!</v>
      </c>
      <c r="BH57" s="138" t="e">
        <f t="shared" ca="1" si="31"/>
        <v>#REF!</v>
      </c>
      <c r="BI57" s="138" t="e">
        <f t="shared" ca="1" si="31"/>
        <v>#REF!</v>
      </c>
      <c r="BJ57" s="138" t="e">
        <f t="shared" ca="1" si="31"/>
        <v>#REF!</v>
      </c>
      <c r="BK57" s="138" t="e">
        <f t="shared" ca="1" si="31"/>
        <v>#REF!</v>
      </c>
      <c r="BL57" s="138" t="e">
        <f t="shared" ca="1" si="31"/>
        <v>#REF!</v>
      </c>
      <c r="BM57" s="138" t="e">
        <f t="shared" ca="1" si="31"/>
        <v>#REF!</v>
      </c>
      <c r="BN57" s="138" t="e">
        <f t="shared" ca="1" si="31"/>
        <v>#REF!</v>
      </c>
      <c r="BO57" s="138" t="e">
        <f t="shared" ca="1" si="31"/>
        <v>#REF!</v>
      </c>
      <c r="BP57" s="138" t="e">
        <f t="shared" ca="1" si="31"/>
        <v>#REF!</v>
      </c>
      <c r="BQ57" s="138" t="e">
        <f t="shared" ca="1" si="31"/>
        <v>#REF!</v>
      </c>
      <c r="BR57" s="138" t="e">
        <f t="shared" ca="1" si="30"/>
        <v>#REF!</v>
      </c>
      <c r="BS57" s="138" t="e">
        <f t="shared" ca="1" si="30"/>
        <v>#REF!</v>
      </c>
      <c r="BT57" s="138" t="e">
        <f t="shared" ca="1" si="30"/>
        <v>#REF!</v>
      </c>
      <c r="BU57" s="138" t="e">
        <f t="shared" ca="1" si="30"/>
        <v>#REF!</v>
      </c>
      <c r="BV57" s="138" t="e">
        <f t="shared" ca="1" si="30"/>
        <v>#REF!</v>
      </c>
      <c r="BW57" s="138" t="e">
        <f t="shared" ca="1" si="30"/>
        <v>#REF!</v>
      </c>
      <c r="BX57" s="138" t="e">
        <f t="shared" ca="1" si="30"/>
        <v>#REF!</v>
      </c>
      <c r="BY57" s="138" t="e">
        <f t="shared" ca="1" si="30"/>
        <v>#REF!</v>
      </c>
      <c r="BZ57" s="138" t="e">
        <f t="shared" ca="1" si="30"/>
        <v>#REF!</v>
      </c>
      <c r="CA57" s="138" t="e">
        <f t="shared" ca="1" si="30"/>
        <v>#REF!</v>
      </c>
      <c r="CB57" s="11"/>
      <c r="CC57" s="126" t="s">
        <v>2208</v>
      </c>
    </row>
    <row r="58" spans="1:81" x14ac:dyDescent="0.5">
      <c r="A58" s="130" t="s">
        <v>105</v>
      </c>
      <c r="B58" s="133" t="s">
        <v>304</v>
      </c>
      <c r="C58" s="133">
        <v>1</v>
      </c>
      <c r="D58" s="128">
        <v>1</v>
      </c>
      <c r="E58" s="128">
        <v>1</v>
      </c>
      <c r="F58" s="205" t="s">
        <v>2209</v>
      </c>
      <c r="G58" s="137">
        <f t="shared" ref="G58:V68" ca="1" si="35">VLOOKUP($G$3,INDIRECT($A58 &amp; $B58&amp;"D"),COLUMN()-5,FALSE)</f>
        <v>20.5</v>
      </c>
      <c r="H58" s="137">
        <f t="shared" ca="1" si="35"/>
        <v>25</v>
      </c>
      <c r="I58" s="137">
        <f t="shared" ca="1" si="35"/>
        <v>40.9</v>
      </c>
      <c r="J58" s="137">
        <f t="shared" ca="1" si="35"/>
        <v>55.7</v>
      </c>
      <c r="K58" s="137">
        <f t="shared" ca="1" si="35"/>
        <v>61.4</v>
      </c>
      <c r="L58" s="137">
        <f t="shared" ca="1" si="35"/>
        <v>61.9</v>
      </c>
      <c r="M58" s="137">
        <f t="shared" ca="1" si="35"/>
        <v>61.9</v>
      </c>
      <c r="N58" s="137" t="e">
        <f t="shared" ca="1" si="35"/>
        <v>#REF!</v>
      </c>
      <c r="O58" s="137" t="e">
        <f t="shared" ca="1" si="35"/>
        <v>#REF!</v>
      </c>
      <c r="P58" s="137" t="e">
        <f t="shared" ca="1" si="35"/>
        <v>#REF!</v>
      </c>
      <c r="Q58" s="137" t="e">
        <f t="shared" ca="1" si="35"/>
        <v>#REF!</v>
      </c>
      <c r="R58" s="137" t="e">
        <f t="shared" ca="1" si="35"/>
        <v>#REF!</v>
      </c>
      <c r="S58" s="137" t="e">
        <f t="shared" ca="1" si="35"/>
        <v>#REF!</v>
      </c>
      <c r="T58" s="137" t="e">
        <f t="shared" ca="1" si="35"/>
        <v>#REF!</v>
      </c>
      <c r="U58" s="137" t="e">
        <f t="shared" ca="1" si="35"/>
        <v>#REF!</v>
      </c>
      <c r="V58" s="137" t="e">
        <f t="shared" ca="1" si="28"/>
        <v>#REF!</v>
      </c>
      <c r="W58" s="137" t="e">
        <f t="shared" ca="1" si="28"/>
        <v>#REF!</v>
      </c>
      <c r="X58" s="137" t="e">
        <f t="shared" ca="1" si="28"/>
        <v>#REF!</v>
      </c>
      <c r="Y58" s="137" t="e">
        <f t="shared" ref="Y58:AK68" ca="1" si="36">VLOOKUP($G$3,INDIRECT($A58 &amp; $B58&amp;"D"),COLUMN()-5,FALSE)</f>
        <v>#REF!</v>
      </c>
      <c r="Z58" s="137" t="e">
        <f t="shared" ca="1" si="36"/>
        <v>#REF!</v>
      </c>
      <c r="AA58" s="137" t="e">
        <f t="shared" ca="1" si="36"/>
        <v>#REF!</v>
      </c>
      <c r="AB58" s="137" t="e">
        <f t="shared" ca="1" si="36"/>
        <v>#REF!</v>
      </c>
      <c r="AC58" s="137" t="e">
        <f t="shared" ca="1" si="36"/>
        <v>#REF!</v>
      </c>
      <c r="AD58" s="137" t="e">
        <f t="shared" ca="1" si="36"/>
        <v>#REF!</v>
      </c>
      <c r="AE58" s="137" t="e">
        <f t="shared" ca="1" si="36"/>
        <v>#REF!</v>
      </c>
      <c r="AF58" s="137" t="e">
        <f t="shared" ca="1" si="36"/>
        <v>#REF!</v>
      </c>
      <c r="AG58" s="137" t="e">
        <f t="shared" ca="1" si="36"/>
        <v>#REF!</v>
      </c>
      <c r="AH58" s="137" t="e">
        <f t="shared" ca="1" si="36"/>
        <v>#REF!</v>
      </c>
      <c r="AI58" s="137" t="e">
        <f t="shared" ca="1" si="36"/>
        <v>#REF!</v>
      </c>
      <c r="AJ58" s="137" t="e">
        <f t="shared" ca="1" si="25"/>
        <v>#REF!</v>
      </c>
      <c r="AK58" s="137" t="e">
        <f t="shared" ca="1" si="25"/>
        <v>#REF!</v>
      </c>
      <c r="AL58" s="137" t="e">
        <f t="shared" ca="1" si="34"/>
        <v>#REF!</v>
      </c>
      <c r="AM58" s="137" t="e">
        <f t="shared" ca="1" si="34"/>
        <v>#REF!</v>
      </c>
      <c r="AN58" s="137" t="e">
        <f t="shared" ca="1" si="34"/>
        <v>#REF!</v>
      </c>
      <c r="AO58" s="137" t="e">
        <f t="shared" ca="1" si="34"/>
        <v>#REF!</v>
      </c>
      <c r="AP58" s="137" t="e">
        <f t="shared" ca="1" si="34"/>
        <v>#REF!</v>
      </c>
      <c r="AQ58" s="137" t="e">
        <f t="shared" ca="1" si="34"/>
        <v>#REF!</v>
      </c>
      <c r="AR58" s="137" t="e">
        <f t="shared" ca="1" si="34"/>
        <v>#REF!</v>
      </c>
      <c r="AS58" s="137" t="e">
        <f t="shared" ca="1" si="33"/>
        <v>#REF!</v>
      </c>
      <c r="AT58" s="137" t="e">
        <f t="shared" ca="1" si="33"/>
        <v>#REF!</v>
      </c>
      <c r="AU58" s="137" t="e">
        <f t="shared" ca="1" si="18"/>
        <v>#REF!</v>
      </c>
      <c r="AV58" s="137" t="e">
        <f t="shared" ca="1" si="18"/>
        <v>#REF!</v>
      </c>
      <c r="AW58" s="137" t="e">
        <f t="shared" ca="1" si="18"/>
        <v>#REF!</v>
      </c>
      <c r="AX58" s="137" t="e">
        <f t="shared" ca="1" si="18"/>
        <v>#REF!</v>
      </c>
      <c r="AY58" s="137" t="e">
        <f t="shared" ca="1" si="18"/>
        <v>#REF!</v>
      </c>
      <c r="AZ58" s="137" t="e">
        <f t="shared" ca="1" si="18"/>
        <v>#REF!</v>
      </c>
      <c r="BA58" s="137" t="e">
        <f t="shared" ca="1" si="32"/>
        <v>#REF!</v>
      </c>
      <c r="BB58" s="137" t="e">
        <f t="shared" ca="1" si="32"/>
        <v>#REF!</v>
      </c>
      <c r="BC58" s="138" t="e">
        <f t="shared" ca="1" si="32"/>
        <v>#REF!</v>
      </c>
      <c r="BD58" s="138" t="e">
        <f t="shared" ca="1" si="31"/>
        <v>#REF!</v>
      </c>
      <c r="BE58" s="138" t="e">
        <f t="shared" ca="1" si="31"/>
        <v>#REF!</v>
      </c>
      <c r="BF58" s="138" t="e">
        <f t="shared" ca="1" si="31"/>
        <v>#REF!</v>
      </c>
      <c r="BG58" s="138" t="e">
        <f t="shared" ca="1" si="31"/>
        <v>#REF!</v>
      </c>
      <c r="BH58" s="138" t="e">
        <f t="shared" ca="1" si="31"/>
        <v>#REF!</v>
      </c>
      <c r="BI58" s="138" t="e">
        <f t="shared" ca="1" si="31"/>
        <v>#REF!</v>
      </c>
      <c r="BJ58" s="138" t="e">
        <f t="shared" ca="1" si="31"/>
        <v>#REF!</v>
      </c>
      <c r="BK58" s="138" t="e">
        <f t="shared" ca="1" si="31"/>
        <v>#REF!</v>
      </c>
      <c r="BL58" s="138" t="e">
        <f t="shared" ca="1" si="31"/>
        <v>#REF!</v>
      </c>
      <c r="BM58" s="138" t="e">
        <f t="shared" ca="1" si="31"/>
        <v>#REF!</v>
      </c>
      <c r="BN58" s="138" t="e">
        <f t="shared" ca="1" si="31"/>
        <v>#REF!</v>
      </c>
      <c r="BO58" s="138" t="e">
        <f t="shared" ca="1" si="31"/>
        <v>#REF!</v>
      </c>
      <c r="BP58" s="138" t="e">
        <f t="shared" ca="1" si="31"/>
        <v>#REF!</v>
      </c>
      <c r="BQ58" s="138" t="e">
        <f t="shared" ca="1" si="31"/>
        <v>#REF!</v>
      </c>
      <c r="BR58" s="138" t="e">
        <f t="shared" ref="BR58:CA58" ca="1" si="37">VLOOKUP($G$3,INDIRECT($A58 &amp; $B58&amp;"D"),COLUMN()-5,FALSE)</f>
        <v>#REF!</v>
      </c>
      <c r="BS58" s="138" t="e">
        <f t="shared" ca="1" si="37"/>
        <v>#REF!</v>
      </c>
      <c r="BT58" s="138" t="e">
        <f t="shared" ca="1" si="37"/>
        <v>#REF!</v>
      </c>
      <c r="BU58" s="138" t="e">
        <f t="shared" ca="1" si="37"/>
        <v>#REF!</v>
      </c>
      <c r="BV58" s="138" t="e">
        <f t="shared" ca="1" si="37"/>
        <v>#REF!</v>
      </c>
      <c r="BW58" s="138" t="e">
        <f t="shared" ca="1" si="37"/>
        <v>#REF!</v>
      </c>
      <c r="BX58" s="138" t="e">
        <f t="shared" ca="1" si="37"/>
        <v>#REF!</v>
      </c>
      <c r="BY58" s="138" t="e">
        <f t="shared" ca="1" si="37"/>
        <v>#REF!</v>
      </c>
      <c r="BZ58" s="138" t="e">
        <f t="shared" ca="1" si="37"/>
        <v>#REF!</v>
      </c>
      <c r="CA58" s="138" t="e">
        <f t="shared" ca="1" si="37"/>
        <v>#REF!</v>
      </c>
      <c r="CB58" s="11"/>
      <c r="CC58" s="126" t="s">
        <v>2210</v>
      </c>
    </row>
    <row r="59" spans="1:81" x14ac:dyDescent="0.5">
      <c r="A59" s="130" t="s">
        <v>105</v>
      </c>
      <c r="B59" s="133" t="s">
        <v>551</v>
      </c>
      <c r="C59" s="133">
        <v>1</v>
      </c>
      <c r="D59" s="128">
        <v>1</v>
      </c>
      <c r="E59" s="128">
        <v>1</v>
      </c>
      <c r="F59" s="205" t="s">
        <v>2184</v>
      </c>
      <c r="G59" s="137">
        <f t="shared" ca="1" si="35"/>
        <v>176</v>
      </c>
      <c r="H59" s="137">
        <f t="shared" ca="1" si="35"/>
        <v>75</v>
      </c>
      <c r="I59" s="137">
        <f t="shared" ca="1" si="35"/>
        <v>0.42599999999999999</v>
      </c>
      <c r="J59" s="137" t="e">
        <f t="shared" ca="1" si="35"/>
        <v>#REF!</v>
      </c>
      <c r="K59" s="137" t="e">
        <f t="shared" ca="1" si="35"/>
        <v>#REF!</v>
      </c>
      <c r="L59" s="137" t="e">
        <f t="shared" ca="1" si="35"/>
        <v>#REF!</v>
      </c>
      <c r="M59" s="137" t="e">
        <f t="shared" ca="1" si="35"/>
        <v>#REF!</v>
      </c>
      <c r="N59" s="137" t="e">
        <f t="shared" ca="1" si="35"/>
        <v>#REF!</v>
      </c>
      <c r="O59" s="137" t="e">
        <f t="shared" ca="1" si="35"/>
        <v>#REF!</v>
      </c>
      <c r="P59" s="137" t="e">
        <f t="shared" ca="1" si="35"/>
        <v>#REF!</v>
      </c>
      <c r="Q59" s="137" t="e">
        <f t="shared" ca="1" si="35"/>
        <v>#REF!</v>
      </c>
      <c r="R59" s="137" t="e">
        <f t="shared" ca="1" si="35"/>
        <v>#REF!</v>
      </c>
      <c r="S59" s="137" t="e">
        <f t="shared" ca="1" si="35"/>
        <v>#REF!</v>
      </c>
      <c r="T59" s="137" t="e">
        <f t="shared" ca="1" si="35"/>
        <v>#REF!</v>
      </c>
      <c r="U59" s="137" t="e">
        <f t="shared" ca="1" si="35"/>
        <v>#REF!</v>
      </c>
      <c r="V59" s="137" t="e">
        <f t="shared" ca="1" si="35"/>
        <v>#REF!</v>
      </c>
      <c r="W59" s="137" t="e">
        <f t="shared" ref="W59:X68" ca="1" si="38">VLOOKUP($G$3,INDIRECT($A59 &amp; $B59&amp;"D"),COLUMN()-5,FALSE)</f>
        <v>#REF!</v>
      </c>
      <c r="X59" s="137" t="e">
        <f t="shared" ca="1" si="38"/>
        <v>#REF!</v>
      </c>
      <c r="Y59" s="137" t="e">
        <f t="shared" ca="1" si="36"/>
        <v>#REF!</v>
      </c>
      <c r="Z59" s="137" t="e">
        <f t="shared" ca="1" si="36"/>
        <v>#REF!</v>
      </c>
      <c r="AA59" s="137" t="e">
        <f t="shared" ca="1" si="36"/>
        <v>#REF!</v>
      </c>
      <c r="AB59" s="137" t="e">
        <f t="shared" ca="1" si="36"/>
        <v>#REF!</v>
      </c>
      <c r="AC59" s="137" t="e">
        <f t="shared" ca="1" si="36"/>
        <v>#REF!</v>
      </c>
      <c r="AD59" s="137" t="e">
        <f t="shared" ca="1" si="36"/>
        <v>#REF!</v>
      </c>
      <c r="AE59" s="137" t="e">
        <f t="shared" ca="1" si="36"/>
        <v>#REF!</v>
      </c>
      <c r="AF59" s="137" t="e">
        <f t="shared" ca="1" si="36"/>
        <v>#REF!</v>
      </c>
      <c r="AG59" s="137" t="e">
        <f t="shared" ca="1" si="36"/>
        <v>#REF!</v>
      </c>
      <c r="AH59" s="137" t="e">
        <f t="shared" ca="1" si="36"/>
        <v>#REF!</v>
      </c>
      <c r="AI59" s="137" t="e">
        <f t="shared" ca="1" si="36"/>
        <v>#REF!</v>
      </c>
      <c r="AJ59" s="137" t="e">
        <f t="shared" ca="1" si="25"/>
        <v>#REF!</v>
      </c>
      <c r="AK59" s="137" t="e">
        <f t="shared" ca="1" si="25"/>
        <v>#REF!</v>
      </c>
      <c r="AL59" s="137" t="e">
        <f t="shared" ca="1" si="34"/>
        <v>#REF!</v>
      </c>
      <c r="AM59" s="137" t="e">
        <f t="shared" ca="1" si="34"/>
        <v>#REF!</v>
      </c>
      <c r="AN59" s="137" t="e">
        <f t="shared" ca="1" si="34"/>
        <v>#REF!</v>
      </c>
      <c r="AO59" s="137" t="e">
        <f t="shared" ca="1" si="34"/>
        <v>#REF!</v>
      </c>
      <c r="AP59" s="137" t="e">
        <f t="shared" ca="1" si="34"/>
        <v>#REF!</v>
      </c>
      <c r="AQ59" s="137" t="e">
        <f t="shared" ca="1" si="34"/>
        <v>#REF!</v>
      </c>
      <c r="AR59" s="137" t="e">
        <f t="shared" ca="1" si="34"/>
        <v>#REF!</v>
      </c>
      <c r="AS59" s="137" t="e">
        <f t="shared" ca="1" si="33"/>
        <v>#REF!</v>
      </c>
      <c r="AT59" s="137" t="e">
        <f t="shared" ca="1" si="33"/>
        <v>#REF!</v>
      </c>
      <c r="AU59" s="137" t="e">
        <f t="shared" ca="1" si="18"/>
        <v>#REF!</v>
      </c>
      <c r="AV59" s="137" t="e">
        <f t="shared" ca="1" si="18"/>
        <v>#REF!</v>
      </c>
      <c r="AW59" s="137" t="e">
        <f t="shared" ca="1" si="18"/>
        <v>#REF!</v>
      </c>
      <c r="AX59" s="137" t="e">
        <f t="shared" ca="1" si="18"/>
        <v>#REF!</v>
      </c>
      <c r="AY59" s="137" t="e">
        <f t="shared" ca="1" si="18"/>
        <v>#REF!</v>
      </c>
      <c r="AZ59" s="137" t="e">
        <f t="shared" ca="1" si="18"/>
        <v>#REF!</v>
      </c>
      <c r="BA59" s="137" t="e">
        <f t="shared" ca="1" si="32"/>
        <v>#REF!</v>
      </c>
      <c r="BB59" s="137" t="e">
        <f t="shared" ca="1" si="32"/>
        <v>#REF!</v>
      </c>
      <c r="BC59" s="138" t="e">
        <f t="shared" ca="1" si="32"/>
        <v>#REF!</v>
      </c>
      <c r="BD59" s="138" t="e">
        <f t="shared" ca="1" si="32"/>
        <v>#REF!</v>
      </c>
      <c r="BE59" s="138" t="e">
        <f t="shared" ca="1" si="32"/>
        <v>#REF!</v>
      </c>
      <c r="BF59" s="138" t="e">
        <f t="shared" ca="1" si="32"/>
        <v>#REF!</v>
      </c>
      <c r="BG59" s="138" t="e">
        <f t="shared" ca="1" si="32"/>
        <v>#REF!</v>
      </c>
      <c r="BH59" s="138" t="e">
        <f t="shared" ca="1" si="32"/>
        <v>#REF!</v>
      </c>
      <c r="BI59" s="138" t="e">
        <f t="shared" ca="1" si="32"/>
        <v>#REF!</v>
      </c>
      <c r="BJ59" s="138" t="e">
        <f t="shared" ca="1" si="32"/>
        <v>#REF!</v>
      </c>
      <c r="BK59" s="138" t="e">
        <f t="shared" ca="1" si="32"/>
        <v>#REF!</v>
      </c>
      <c r="BL59" s="138" t="e">
        <f t="shared" ca="1" si="32"/>
        <v>#REF!</v>
      </c>
      <c r="BM59" s="138" t="e">
        <f t="shared" ca="1" si="32"/>
        <v>#REF!</v>
      </c>
      <c r="BN59" s="138" t="e">
        <f t="shared" ca="1" si="32"/>
        <v>#REF!</v>
      </c>
      <c r="BO59" s="138" t="e">
        <f t="shared" ca="1" si="32"/>
        <v>#REF!</v>
      </c>
      <c r="BP59" s="138" t="e">
        <f t="shared" ca="1" si="32"/>
        <v>#REF!</v>
      </c>
      <c r="BQ59" s="138" t="e">
        <f t="shared" ref="BP59:CA74" ca="1" si="39">VLOOKUP($G$3,INDIRECT($A59 &amp; $B59&amp;"D"),COLUMN()-5,FALSE)</f>
        <v>#REF!</v>
      </c>
      <c r="BR59" s="138" t="e">
        <f t="shared" ca="1" si="39"/>
        <v>#REF!</v>
      </c>
      <c r="BS59" s="138" t="e">
        <f t="shared" ca="1" si="39"/>
        <v>#REF!</v>
      </c>
      <c r="BT59" s="138" t="e">
        <f t="shared" ca="1" si="39"/>
        <v>#REF!</v>
      </c>
      <c r="BU59" s="138" t="e">
        <f t="shared" ca="1" si="39"/>
        <v>#REF!</v>
      </c>
      <c r="BV59" s="138" t="e">
        <f t="shared" ca="1" si="39"/>
        <v>#REF!</v>
      </c>
      <c r="BW59" s="138" t="e">
        <f t="shared" ca="1" si="39"/>
        <v>#REF!</v>
      </c>
      <c r="BX59" s="138" t="e">
        <f t="shared" ca="1" si="39"/>
        <v>#REF!</v>
      </c>
      <c r="BY59" s="138" t="e">
        <f t="shared" ca="1" si="39"/>
        <v>#REF!</v>
      </c>
      <c r="BZ59" s="138" t="e">
        <f t="shared" ca="1" si="39"/>
        <v>#REF!</v>
      </c>
      <c r="CA59" s="138" t="e">
        <f t="shared" ca="1" si="39"/>
        <v>#REF!</v>
      </c>
      <c r="CB59" s="11"/>
      <c r="CC59" s="126" t="s">
        <v>2213</v>
      </c>
    </row>
    <row r="60" spans="1:81" x14ac:dyDescent="0.5">
      <c r="A60" s="130" t="s">
        <v>107</v>
      </c>
      <c r="B60" s="133" t="s">
        <v>304</v>
      </c>
      <c r="C60" s="133">
        <v>1</v>
      </c>
      <c r="D60" s="128">
        <v>1</v>
      </c>
      <c r="E60" s="128">
        <v>0</v>
      </c>
      <c r="F60" s="205" t="s">
        <v>2214</v>
      </c>
      <c r="G60" s="137" t="str">
        <f t="shared" ca="1" si="35"/>
        <v>.</v>
      </c>
      <c r="H60" s="137" t="str">
        <f t="shared" ca="1" si="35"/>
        <v>.</v>
      </c>
      <c r="I60" s="137">
        <f t="shared" ca="1" si="35"/>
        <v>1.7</v>
      </c>
      <c r="J60" s="137">
        <f t="shared" ca="1" si="35"/>
        <v>3.4</v>
      </c>
      <c r="K60" s="137">
        <f t="shared" ca="1" si="35"/>
        <v>3.4</v>
      </c>
      <c r="L60" s="137">
        <f t="shared" ca="1" si="35"/>
        <v>6.3</v>
      </c>
      <c r="M60" s="137">
        <f t="shared" ca="1" si="35"/>
        <v>9.1</v>
      </c>
      <c r="N60" s="137" t="e">
        <f t="shared" ca="1" si="35"/>
        <v>#REF!</v>
      </c>
      <c r="O60" s="137" t="e">
        <f t="shared" ca="1" si="35"/>
        <v>#REF!</v>
      </c>
      <c r="P60" s="137" t="e">
        <f t="shared" ca="1" si="35"/>
        <v>#REF!</v>
      </c>
      <c r="Q60" s="137" t="e">
        <f t="shared" ca="1" si="35"/>
        <v>#REF!</v>
      </c>
      <c r="R60" s="137" t="e">
        <f t="shared" ca="1" si="35"/>
        <v>#REF!</v>
      </c>
      <c r="S60" s="137" t="e">
        <f t="shared" ca="1" si="35"/>
        <v>#REF!</v>
      </c>
      <c r="T60" s="137" t="e">
        <f t="shared" ca="1" si="35"/>
        <v>#REF!</v>
      </c>
      <c r="U60" s="137" t="e">
        <f t="shared" ca="1" si="35"/>
        <v>#REF!</v>
      </c>
      <c r="V60" s="137" t="e">
        <f t="shared" ca="1" si="35"/>
        <v>#REF!</v>
      </c>
      <c r="W60" s="137" t="e">
        <f t="shared" ca="1" si="38"/>
        <v>#REF!</v>
      </c>
      <c r="X60" s="137" t="e">
        <f t="shared" ca="1" si="38"/>
        <v>#REF!</v>
      </c>
      <c r="Y60" s="137" t="e">
        <f t="shared" ca="1" si="36"/>
        <v>#REF!</v>
      </c>
      <c r="Z60" s="137" t="e">
        <f t="shared" ca="1" si="36"/>
        <v>#REF!</v>
      </c>
      <c r="AA60" s="137" t="e">
        <f t="shared" ca="1" si="36"/>
        <v>#REF!</v>
      </c>
      <c r="AB60" s="137" t="e">
        <f t="shared" ca="1" si="36"/>
        <v>#REF!</v>
      </c>
      <c r="AC60" s="137" t="e">
        <f t="shared" ca="1" si="36"/>
        <v>#REF!</v>
      </c>
      <c r="AD60" s="137" t="e">
        <f t="shared" ca="1" si="36"/>
        <v>#REF!</v>
      </c>
      <c r="AE60" s="137" t="e">
        <f t="shared" ca="1" si="36"/>
        <v>#REF!</v>
      </c>
      <c r="AF60" s="137" t="e">
        <f t="shared" ca="1" si="36"/>
        <v>#REF!</v>
      </c>
      <c r="AG60" s="137" t="e">
        <f t="shared" ca="1" si="36"/>
        <v>#REF!</v>
      </c>
      <c r="AH60" s="137" t="e">
        <f t="shared" ca="1" si="36"/>
        <v>#REF!</v>
      </c>
      <c r="AI60" s="137" t="e">
        <f t="shared" ca="1" si="36"/>
        <v>#REF!</v>
      </c>
      <c r="AJ60" s="137" t="e">
        <f t="shared" ca="1" si="25"/>
        <v>#REF!</v>
      </c>
      <c r="AK60" s="137" t="e">
        <f t="shared" ca="1" si="25"/>
        <v>#REF!</v>
      </c>
      <c r="AL60" s="137" t="e">
        <f t="shared" ca="1" si="34"/>
        <v>#REF!</v>
      </c>
      <c r="AM60" s="137" t="e">
        <f t="shared" ca="1" si="34"/>
        <v>#REF!</v>
      </c>
      <c r="AN60" s="137" t="e">
        <f t="shared" ca="1" si="34"/>
        <v>#REF!</v>
      </c>
      <c r="AO60" s="137" t="e">
        <f t="shared" ca="1" si="34"/>
        <v>#REF!</v>
      </c>
      <c r="AP60" s="137" t="e">
        <f t="shared" ca="1" si="34"/>
        <v>#REF!</v>
      </c>
      <c r="AQ60" s="137" t="e">
        <f t="shared" ca="1" si="34"/>
        <v>#REF!</v>
      </c>
      <c r="AR60" s="137" t="e">
        <f t="shared" ca="1" si="34"/>
        <v>#REF!</v>
      </c>
      <c r="AS60" s="137" t="e">
        <f t="shared" ca="1" si="33"/>
        <v>#REF!</v>
      </c>
      <c r="AT60" s="137" t="e">
        <f t="shared" ca="1" si="33"/>
        <v>#REF!</v>
      </c>
      <c r="AU60" s="137" t="e">
        <f t="shared" ca="1" si="18"/>
        <v>#REF!</v>
      </c>
      <c r="AV60" s="137" t="e">
        <f t="shared" ca="1" si="18"/>
        <v>#REF!</v>
      </c>
      <c r="AW60" s="137" t="e">
        <f t="shared" ca="1" si="18"/>
        <v>#REF!</v>
      </c>
      <c r="AX60" s="137" t="e">
        <f t="shared" ca="1" si="18"/>
        <v>#REF!</v>
      </c>
      <c r="AY60" s="137" t="e">
        <f t="shared" ca="1" si="18"/>
        <v>#REF!</v>
      </c>
      <c r="AZ60" s="137" t="e">
        <f t="shared" ca="1" si="18"/>
        <v>#REF!</v>
      </c>
      <c r="BA60" s="137" t="e">
        <f t="shared" ca="1" si="32"/>
        <v>#REF!</v>
      </c>
      <c r="BB60" s="137" t="e">
        <f t="shared" ca="1" si="32"/>
        <v>#REF!</v>
      </c>
      <c r="BC60" s="138" t="e">
        <f t="shared" ca="1" si="32"/>
        <v>#REF!</v>
      </c>
      <c r="BD60" s="138" t="e">
        <f t="shared" ca="1" si="32"/>
        <v>#REF!</v>
      </c>
      <c r="BE60" s="138" t="e">
        <f t="shared" ca="1" si="32"/>
        <v>#REF!</v>
      </c>
      <c r="BF60" s="138" t="e">
        <f t="shared" ca="1" si="32"/>
        <v>#REF!</v>
      </c>
      <c r="BG60" s="138" t="e">
        <f t="shared" ca="1" si="32"/>
        <v>#REF!</v>
      </c>
      <c r="BH60" s="138" t="e">
        <f t="shared" ca="1" si="32"/>
        <v>#REF!</v>
      </c>
      <c r="BI60" s="138" t="e">
        <f t="shared" ca="1" si="32"/>
        <v>#REF!</v>
      </c>
      <c r="BJ60" s="138" t="e">
        <f t="shared" ca="1" si="32"/>
        <v>#REF!</v>
      </c>
      <c r="BK60" s="138" t="e">
        <f t="shared" ca="1" si="32"/>
        <v>#REF!</v>
      </c>
      <c r="BL60" s="138" t="e">
        <f t="shared" ca="1" si="32"/>
        <v>#REF!</v>
      </c>
      <c r="BM60" s="138" t="e">
        <f t="shared" ca="1" si="32"/>
        <v>#REF!</v>
      </c>
      <c r="BN60" s="138" t="e">
        <f t="shared" ca="1" si="32"/>
        <v>#REF!</v>
      </c>
      <c r="BO60" s="138" t="e">
        <f t="shared" ca="1" si="32"/>
        <v>#REF!</v>
      </c>
      <c r="BP60" s="138" t="e">
        <f t="shared" ca="1" si="39"/>
        <v>#REF!</v>
      </c>
      <c r="BQ60" s="138" t="e">
        <f t="shared" ca="1" si="39"/>
        <v>#REF!</v>
      </c>
      <c r="BR60" s="138" t="e">
        <f t="shared" ca="1" si="39"/>
        <v>#REF!</v>
      </c>
      <c r="BS60" s="138" t="e">
        <f t="shared" ca="1" si="39"/>
        <v>#REF!</v>
      </c>
      <c r="BT60" s="138" t="e">
        <f t="shared" ca="1" si="39"/>
        <v>#REF!</v>
      </c>
      <c r="BU60" s="138" t="e">
        <f t="shared" ca="1" si="39"/>
        <v>#REF!</v>
      </c>
      <c r="BV60" s="138" t="e">
        <f t="shared" ca="1" si="39"/>
        <v>#REF!</v>
      </c>
      <c r="BW60" s="138" t="e">
        <f t="shared" ca="1" si="39"/>
        <v>#REF!</v>
      </c>
      <c r="BX60" s="138" t="e">
        <f t="shared" ca="1" si="39"/>
        <v>#REF!</v>
      </c>
      <c r="BY60" s="138" t="e">
        <f t="shared" ca="1" si="39"/>
        <v>#REF!</v>
      </c>
      <c r="BZ60" s="138" t="e">
        <f t="shared" ca="1" si="39"/>
        <v>#REF!</v>
      </c>
      <c r="CA60" s="138" t="e">
        <f t="shared" ca="1" si="39"/>
        <v>#REF!</v>
      </c>
      <c r="CB60" s="11"/>
      <c r="CC60" s="126" t="s">
        <v>2215</v>
      </c>
    </row>
    <row r="61" spans="1:81" x14ac:dyDescent="0.5">
      <c r="A61" s="130" t="s">
        <v>109</v>
      </c>
      <c r="B61" s="133" t="s">
        <v>304</v>
      </c>
      <c r="C61" s="133">
        <v>1</v>
      </c>
      <c r="D61" s="128">
        <v>1</v>
      </c>
      <c r="E61" s="128">
        <v>0</v>
      </c>
      <c r="F61" s="205" t="s">
        <v>2218</v>
      </c>
      <c r="G61" s="137" t="str">
        <f t="shared" ca="1" si="35"/>
        <v>.</v>
      </c>
      <c r="H61" s="137" t="str">
        <f t="shared" ca="1" si="35"/>
        <v>.</v>
      </c>
      <c r="I61" s="137" t="str">
        <f t="shared" ca="1" si="35"/>
        <v>.</v>
      </c>
      <c r="J61" s="137">
        <f t="shared" ca="1" si="35"/>
        <v>2.2999999999999998</v>
      </c>
      <c r="K61" s="137">
        <f t="shared" ca="1" si="35"/>
        <v>3.4</v>
      </c>
      <c r="L61" s="137">
        <f t="shared" ca="1" si="35"/>
        <v>4.5</v>
      </c>
      <c r="M61" s="137">
        <f t="shared" ca="1" si="35"/>
        <v>6.8</v>
      </c>
      <c r="N61" s="137" t="e">
        <f t="shared" ca="1" si="35"/>
        <v>#REF!</v>
      </c>
      <c r="O61" s="137" t="e">
        <f t="shared" ca="1" si="35"/>
        <v>#REF!</v>
      </c>
      <c r="P61" s="137" t="e">
        <f t="shared" ca="1" si="35"/>
        <v>#REF!</v>
      </c>
      <c r="Q61" s="137" t="e">
        <f t="shared" ca="1" si="35"/>
        <v>#REF!</v>
      </c>
      <c r="R61" s="137" t="e">
        <f t="shared" ca="1" si="35"/>
        <v>#REF!</v>
      </c>
      <c r="S61" s="137" t="e">
        <f t="shared" ca="1" si="35"/>
        <v>#REF!</v>
      </c>
      <c r="T61" s="137" t="e">
        <f t="shared" ca="1" si="35"/>
        <v>#REF!</v>
      </c>
      <c r="U61" s="137" t="e">
        <f t="shared" ca="1" si="35"/>
        <v>#REF!</v>
      </c>
      <c r="V61" s="137" t="e">
        <f t="shared" ca="1" si="35"/>
        <v>#REF!</v>
      </c>
      <c r="W61" s="137" t="e">
        <f t="shared" ca="1" si="38"/>
        <v>#REF!</v>
      </c>
      <c r="X61" s="137" t="e">
        <f t="shared" ca="1" si="38"/>
        <v>#REF!</v>
      </c>
      <c r="Y61" s="137" t="e">
        <f t="shared" ca="1" si="36"/>
        <v>#REF!</v>
      </c>
      <c r="Z61" s="137" t="e">
        <f t="shared" ca="1" si="36"/>
        <v>#REF!</v>
      </c>
      <c r="AA61" s="137" t="e">
        <f t="shared" ca="1" si="36"/>
        <v>#REF!</v>
      </c>
      <c r="AB61" s="137" t="e">
        <f t="shared" ca="1" si="36"/>
        <v>#REF!</v>
      </c>
      <c r="AC61" s="137" t="e">
        <f t="shared" ca="1" si="36"/>
        <v>#REF!</v>
      </c>
      <c r="AD61" s="137" t="e">
        <f t="shared" ca="1" si="36"/>
        <v>#REF!</v>
      </c>
      <c r="AE61" s="137" t="e">
        <f t="shared" ca="1" si="36"/>
        <v>#REF!</v>
      </c>
      <c r="AF61" s="137" t="e">
        <f t="shared" ca="1" si="36"/>
        <v>#REF!</v>
      </c>
      <c r="AG61" s="137" t="e">
        <f t="shared" ca="1" si="36"/>
        <v>#REF!</v>
      </c>
      <c r="AH61" s="137" t="e">
        <f t="shared" ca="1" si="36"/>
        <v>#REF!</v>
      </c>
      <c r="AI61" s="137" t="e">
        <f t="shared" ca="1" si="36"/>
        <v>#REF!</v>
      </c>
      <c r="AJ61" s="137" t="e">
        <f t="shared" ca="1" si="25"/>
        <v>#REF!</v>
      </c>
      <c r="AK61" s="137" t="e">
        <f t="shared" ca="1" si="25"/>
        <v>#REF!</v>
      </c>
      <c r="AL61" s="137" t="e">
        <f t="shared" ca="1" si="34"/>
        <v>#REF!</v>
      </c>
      <c r="AM61" s="137" t="e">
        <f t="shared" ca="1" si="34"/>
        <v>#REF!</v>
      </c>
      <c r="AN61" s="137" t="e">
        <f t="shared" ca="1" si="34"/>
        <v>#REF!</v>
      </c>
      <c r="AO61" s="137" t="e">
        <f t="shared" ca="1" si="34"/>
        <v>#REF!</v>
      </c>
      <c r="AP61" s="137" t="e">
        <f t="shared" ca="1" si="34"/>
        <v>#REF!</v>
      </c>
      <c r="AQ61" s="137" t="e">
        <f t="shared" ca="1" si="34"/>
        <v>#REF!</v>
      </c>
      <c r="AR61" s="137" t="e">
        <f t="shared" ca="1" si="34"/>
        <v>#REF!</v>
      </c>
      <c r="AS61" s="137" t="e">
        <f t="shared" ca="1" si="33"/>
        <v>#REF!</v>
      </c>
      <c r="AT61" s="137" t="e">
        <f t="shared" ca="1" si="33"/>
        <v>#REF!</v>
      </c>
      <c r="AU61" s="137" t="e">
        <f t="shared" ca="1" si="18"/>
        <v>#REF!</v>
      </c>
      <c r="AV61" s="137" t="e">
        <f t="shared" ca="1" si="18"/>
        <v>#REF!</v>
      </c>
      <c r="AW61" s="137" t="e">
        <f t="shared" ca="1" si="18"/>
        <v>#REF!</v>
      </c>
      <c r="AX61" s="137" t="e">
        <f t="shared" ca="1" si="18"/>
        <v>#REF!</v>
      </c>
      <c r="AY61" s="137" t="e">
        <f t="shared" ca="1" si="18"/>
        <v>#REF!</v>
      </c>
      <c r="AZ61" s="137" t="e">
        <f t="shared" ca="1" si="18"/>
        <v>#REF!</v>
      </c>
      <c r="BA61" s="137" t="e">
        <f t="shared" ca="1" si="32"/>
        <v>#REF!</v>
      </c>
      <c r="BB61" s="137" t="e">
        <f t="shared" ca="1" si="32"/>
        <v>#REF!</v>
      </c>
      <c r="BC61" s="138" t="e">
        <f t="shared" ca="1" si="32"/>
        <v>#REF!</v>
      </c>
      <c r="BD61" s="138" t="e">
        <f t="shared" ca="1" si="32"/>
        <v>#REF!</v>
      </c>
      <c r="BE61" s="138" t="e">
        <f t="shared" ca="1" si="32"/>
        <v>#REF!</v>
      </c>
      <c r="BF61" s="138" t="e">
        <f t="shared" ca="1" si="32"/>
        <v>#REF!</v>
      </c>
      <c r="BG61" s="138" t="e">
        <f t="shared" ca="1" si="32"/>
        <v>#REF!</v>
      </c>
      <c r="BH61" s="138" t="e">
        <f t="shared" ca="1" si="32"/>
        <v>#REF!</v>
      </c>
      <c r="BI61" s="138" t="e">
        <f t="shared" ca="1" si="32"/>
        <v>#REF!</v>
      </c>
      <c r="BJ61" s="138" t="e">
        <f t="shared" ca="1" si="32"/>
        <v>#REF!</v>
      </c>
      <c r="BK61" s="138" t="e">
        <f t="shared" ca="1" si="32"/>
        <v>#REF!</v>
      </c>
      <c r="BL61" s="138" t="e">
        <f t="shared" ca="1" si="32"/>
        <v>#REF!</v>
      </c>
      <c r="BM61" s="138" t="e">
        <f t="shared" ca="1" si="32"/>
        <v>#REF!</v>
      </c>
      <c r="BN61" s="138" t="e">
        <f t="shared" ca="1" si="32"/>
        <v>#REF!</v>
      </c>
      <c r="BO61" s="138" t="e">
        <f t="shared" ca="1" si="32"/>
        <v>#REF!</v>
      </c>
      <c r="BP61" s="138" t="e">
        <f t="shared" ca="1" si="39"/>
        <v>#REF!</v>
      </c>
      <c r="BQ61" s="138" t="e">
        <f t="shared" ca="1" si="39"/>
        <v>#REF!</v>
      </c>
      <c r="BR61" s="138" t="e">
        <f t="shared" ca="1" si="39"/>
        <v>#REF!</v>
      </c>
      <c r="BS61" s="138" t="e">
        <f t="shared" ca="1" si="39"/>
        <v>#REF!</v>
      </c>
      <c r="BT61" s="138" t="e">
        <f t="shared" ca="1" si="39"/>
        <v>#REF!</v>
      </c>
      <c r="BU61" s="138" t="e">
        <f t="shared" ca="1" si="39"/>
        <v>#REF!</v>
      </c>
      <c r="BV61" s="138" t="e">
        <f t="shared" ca="1" si="39"/>
        <v>#REF!</v>
      </c>
      <c r="BW61" s="138" t="e">
        <f t="shared" ca="1" si="39"/>
        <v>#REF!</v>
      </c>
      <c r="BX61" s="138" t="e">
        <f t="shared" ca="1" si="39"/>
        <v>#REF!</v>
      </c>
      <c r="BY61" s="138" t="e">
        <f t="shared" ca="1" si="39"/>
        <v>#REF!</v>
      </c>
      <c r="BZ61" s="138" t="e">
        <f t="shared" ca="1" si="39"/>
        <v>#REF!</v>
      </c>
      <c r="CA61" s="138" t="e">
        <f t="shared" ca="1" si="39"/>
        <v>#REF!</v>
      </c>
      <c r="CB61" s="11"/>
      <c r="CC61" s="126" t="s">
        <v>2219</v>
      </c>
    </row>
    <row r="62" spans="1:81" x14ac:dyDescent="0.5">
      <c r="A62" s="130" t="s">
        <v>111</v>
      </c>
      <c r="B62" s="133" t="s">
        <v>304</v>
      </c>
      <c r="C62" s="133">
        <v>1</v>
      </c>
      <c r="D62" s="128">
        <v>1</v>
      </c>
      <c r="E62" s="128">
        <v>0</v>
      </c>
      <c r="F62" s="205" t="s">
        <v>2222</v>
      </c>
      <c r="G62" s="137">
        <f t="shared" ca="1" si="35"/>
        <v>1.1000000000000001</v>
      </c>
      <c r="H62" s="137">
        <f t="shared" ca="1" si="35"/>
        <v>1.1000000000000001</v>
      </c>
      <c r="I62" s="137">
        <f t="shared" ca="1" si="35"/>
        <v>1.1000000000000001</v>
      </c>
      <c r="J62" s="137">
        <f t="shared" ca="1" si="35"/>
        <v>2.2999999999999998</v>
      </c>
      <c r="K62" s="137">
        <f t="shared" ca="1" si="35"/>
        <v>2.8</v>
      </c>
      <c r="L62" s="137">
        <f t="shared" ca="1" si="35"/>
        <v>2.8</v>
      </c>
      <c r="M62" s="137">
        <f t="shared" ca="1" si="35"/>
        <v>2.8</v>
      </c>
      <c r="N62" s="137" t="e">
        <f t="shared" ca="1" si="35"/>
        <v>#REF!</v>
      </c>
      <c r="O62" s="137" t="e">
        <f t="shared" ca="1" si="35"/>
        <v>#REF!</v>
      </c>
      <c r="P62" s="137" t="e">
        <f t="shared" ca="1" si="35"/>
        <v>#REF!</v>
      </c>
      <c r="Q62" s="137" t="e">
        <f t="shared" ca="1" si="35"/>
        <v>#REF!</v>
      </c>
      <c r="R62" s="137" t="e">
        <f t="shared" ca="1" si="35"/>
        <v>#REF!</v>
      </c>
      <c r="S62" s="137" t="e">
        <f t="shared" ca="1" si="35"/>
        <v>#REF!</v>
      </c>
      <c r="T62" s="137" t="e">
        <f t="shared" ca="1" si="35"/>
        <v>#REF!</v>
      </c>
      <c r="U62" s="137" t="e">
        <f t="shared" ca="1" si="35"/>
        <v>#REF!</v>
      </c>
      <c r="V62" s="137" t="e">
        <f t="shared" ca="1" si="35"/>
        <v>#REF!</v>
      </c>
      <c r="W62" s="137" t="e">
        <f t="shared" ca="1" si="38"/>
        <v>#REF!</v>
      </c>
      <c r="X62" s="137" t="e">
        <f t="shared" ca="1" si="38"/>
        <v>#REF!</v>
      </c>
      <c r="Y62" s="137" t="e">
        <f t="shared" ca="1" si="36"/>
        <v>#REF!</v>
      </c>
      <c r="Z62" s="137" t="e">
        <f t="shared" ca="1" si="36"/>
        <v>#REF!</v>
      </c>
      <c r="AA62" s="137" t="e">
        <f t="shared" ca="1" si="36"/>
        <v>#REF!</v>
      </c>
      <c r="AB62" s="137" t="e">
        <f t="shared" ca="1" si="36"/>
        <v>#REF!</v>
      </c>
      <c r="AC62" s="137" t="e">
        <f t="shared" ca="1" si="36"/>
        <v>#REF!</v>
      </c>
      <c r="AD62" s="137" t="e">
        <f t="shared" ca="1" si="36"/>
        <v>#REF!</v>
      </c>
      <c r="AE62" s="137" t="e">
        <f t="shared" ca="1" si="36"/>
        <v>#REF!</v>
      </c>
      <c r="AF62" s="137" t="e">
        <f t="shared" ca="1" si="36"/>
        <v>#REF!</v>
      </c>
      <c r="AG62" s="137" t="e">
        <f t="shared" ca="1" si="36"/>
        <v>#REF!</v>
      </c>
      <c r="AH62" s="137" t="e">
        <f t="shared" ca="1" si="36"/>
        <v>#REF!</v>
      </c>
      <c r="AI62" s="137" t="e">
        <f t="shared" ca="1" si="36"/>
        <v>#REF!</v>
      </c>
      <c r="AJ62" s="137" t="e">
        <f t="shared" ca="1" si="25"/>
        <v>#REF!</v>
      </c>
      <c r="AK62" s="137" t="e">
        <f t="shared" ca="1" si="25"/>
        <v>#REF!</v>
      </c>
      <c r="AL62" s="137" t="e">
        <f t="shared" ca="1" si="34"/>
        <v>#REF!</v>
      </c>
      <c r="AM62" s="137" t="e">
        <f t="shared" ca="1" si="34"/>
        <v>#REF!</v>
      </c>
      <c r="AN62" s="137" t="e">
        <f t="shared" ca="1" si="34"/>
        <v>#REF!</v>
      </c>
      <c r="AO62" s="137" t="e">
        <f t="shared" ca="1" si="34"/>
        <v>#REF!</v>
      </c>
      <c r="AP62" s="137" t="e">
        <f t="shared" ca="1" si="34"/>
        <v>#REF!</v>
      </c>
      <c r="AQ62" s="137" t="e">
        <f t="shared" ca="1" si="34"/>
        <v>#REF!</v>
      </c>
      <c r="AR62" s="137" t="e">
        <f t="shared" ca="1" si="34"/>
        <v>#REF!</v>
      </c>
      <c r="AS62" s="137" t="e">
        <f t="shared" ca="1" si="33"/>
        <v>#REF!</v>
      </c>
      <c r="AT62" s="137" t="e">
        <f t="shared" ca="1" si="33"/>
        <v>#REF!</v>
      </c>
      <c r="AU62" s="137" t="e">
        <f t="shared" ca="1" si="18"/>
        <v>#REF!</v>
      </c>
      <c r="AV62" s="137" t="e">
        <f t="shared" ca="1" si="18"/>
        <v>#REF!</v>
      </c>
      <c r="AW62" s="137" t="e">
        <f t="shared" ca="1" si="18"/>
        <v>#REF!</v>
      </c>
      <c r="AX62" s="137" t="e">
        <f t="shared" ca="1" si="18"/>
        <v>#REF!</v>
      </c>
      <c r="AY62" s="137" t="e">
        <f t="shared" ca="1" si="18"/>
        <v>#REF!</v>
      </c>
      <c r="AZ62" s="137" t="e">
        <f t="shared" ca="1" si="18"/>
        <v>#REF!</v>
      </c>
      <c r="BA62" s="137" t="e">
        <f t="shared" ca="1" si="32"/>
        <v>#REF!</v>
      </c>
      <c r="BB62" s="137" t="e">
        <f t="shared" ca="1" si="32"/>
        <v>#REF!</v>
      </c>
      <c r="BC62" s="138" t="e">
        <f t="shared" ca="1" si="32"/>
        <v>#REF!</v>
      </c>
      <c r="BD62" s="138" t="e">
        <f t="shared" ca="1" si="32"/>
        <v>#REF!</v>
      </c>
      <c r="BE62" s="138" t="e">
        <f t="shared" ca="1" si="32"/>
        <v>#REF!</v>
      </c>
      <c r="BF62" s="138" t="e">
        <f t="shared" ca="1" si="32"/>
        <v>#REF!</v>
      </c>
      <c r="BG62" s="138" t="e">
        <f t="shared" ca="1" si="32"/>
        <v>#REF!</v>
      </c>
      <c r="BH62" s="138" t="e">
        <f t="shared" ca="1" si="32"/>
        <v>#REF!</v>
      </c>
      <c r="BI62" s="138" t="e">
        <f t="shared" ca="1" si="32"/>
        <v>#REF!</v>
      </c>
      <c r="BJ62" s="138" t="e">
        <f t="shared" ca="1" si="32"/>
        <v>#REF!</v>
      </c>
      <c r="BK62" s="138" t="e">
        <f t="shared" ca="1" si="32"/>
        <v>#REF!</v>
      </c>
      <c r="BL62" s="138" t="e">
        <f t="shared" ca="1" si="32"/>
        <v>#REF!</v>
      </c>
      <c r="BM62" s="138" t="e">
        <f t="shared" ca="1" si="32"/>
        <v>#REF!</v>
      </c>
      <c r="BN62" s="138" t="e">
        <f t="shared" ca="1" si="32"/>
        <v>#REF!</v>
      </c>
      <c r="BO62" s="138" t="e">
        <f t="shared" ca="1" si="32"/>
        <v>#REF!</v>
      </c>
      <c r="BP62" s="138" t="e">
        <f t="shared" ca="1" si="39"/>
        <v>#REF!</v>
      </c>
      <c r="BQ62" s="138" t="e">
        <f t="shared" ca="1" si="39"/>
        <v>#REF!</v>
      </c>
      <c r="BR62" s="138" t="e">
        <f t="shared" ca="1" si="39"/>
        <v>#REF!</v>
      </c>
      <c r="BS62" s="138" t="e">
        <f t="shared" ca="1" si="39"/>
        <v>#REF!</v>
      </c>
      <c r="BT62" s="138" t="e">
        <f t="shared" ca="1" si="39"/>
        <v>#REF!</v>
      </c>
      <c r="BU62" s="138" t="e">
        <f t="shared" ca="1" si="39"/>
        <v>#REF!</v>
      </c>
      <c r="BV62" s="138" t="e">
        <f t="shared" ca="1" si="39"/>
        <v>#REF!</v>
      </c>
      <c r="BW62" s="138" t="e">
        <f t="shared" ca="1" si="39"/>
        <v>#REF!</v>
      </c>
      <c r="BX62" s="138" t="e">
        <f t="shared" ca="1" si="39"/>
        <v>#REF!</v>
      </c>
      <c r="BY62" s="138" t="e">
        <f t="shared" ca="1" si="39"/>
        <v>#REF!</v>
      </c>
      <c r="BZ62" s="138" t="e">
        <f t="shared" ca="1" si="39"/>
        <v>#REF!</v>
      </c>
      <c r="CA62" s="138" t="e">
        <f t="shared" ca="1" si="39"/>
        <v>#REF!</v>
      </c>
      <c r="CB62" s="11"/>
      <c r="CC62" s="126" t="s">
        <v>2223</v>
      </c>
    </row>
    <row r="63" spans="1:81" x14ac:dyDescent="0.5">
      <c r="A63" s="130" t="s">
        <v>113</v>
      </c>
      <c r="B63" s="133" t="s">
        <v>304</v>
      </c>
      <c r="C63" s="133">
        <v>1</v>
      </c>
      <c r="D63" s="128">
        <v>1</v>
      </c>
      <c r="E63" s="128">
        <v>0</v>
      </c>
      <c r="F63" s="205" t="s">
        <v>2226</v>
      </c>
      <c r="G63" s="137">
        <f t="shared" ca="1" si="35"/>
        <v>1.1000000000000001</v>
      </c>
      <c r="H63" s="137">
        <f t="shared" ca="1" si="35"/>
        <v>1.1000000000000001</v>
      </c>
      <c r="I63" s="137">
        <f t="shared" ca="1" si="35"/>
        <v>1.1000000000000001</v>
      </c>
      <c r="J63" s="137">
        <f t="shared" ca="1" si="35"/>
        <v>1.1000000000000001</v>
      </c>
      <c r="K63" s="137">
        <f t="shared" ca="1" si="35"/>
        <v>1.1000000000000001</v>
      </c>
      <c r="L63" s="137">
        <f t="shared" ca="1" si="35"/>
        <v>2.2999999999999998</v>
      </c>
      <c r="M63" s="137">
        <f t="shared" ca="1" si="35"/>
        <v>2.8</v>
      </c>
      <c r="N63" s="137" t="e">
        <f t="shared" ca="1" si="35"/>
        <v>#REF!</v>
      </c>
      <c r="O63" s="137" t="e">
        <f t="shared" ca="1" si="35"/>
        <v>#REF!</v>
      </c>
      <c r="P63" s="137" t="e">
        <f t="shared" ca="1" si="35"/>
        <v>#REF!</v>
      </c>
      <c r="Q63" s="137" t="e">
        <f t="shared" ca="1" si="35"/>
        <v>#REF!</v>
      </c>
      <c r="R63" s="137" t="e">
        <f t="shared" ca="1" si="35"/>
        <v>#REF!</v>
      </c>
      <c r="S63" s="137" t="e">
        <f t="shared" ca="1" si="35"/>
        <v>#REF!</v>
      </c>
      <c r="T63" s="137" t="e">
        <f t="shared" ca="1" si="35"/>
        <v>#REF!</v>
      </c>
      <c r="U63" s="137" t="e">
        <f t="shared" ca="1" si="35"/>
        <v>#REF!</v>
      </c>
      <c r="V63" s="137" t="e">
        <f t="shared" ca="1" si="35"/>
        <v>#REF!</v>
      </c>
      <c r="W63" s="137" t="e">
        <f t="shared" ca="1" si="38"/>
        <v>#REF!</v>
      </c>
      <c r="X63" s="137" t="e">
        <f t="shared" ca="1" si="38"/>
        <v>#REF!</v>
      </c>
      <c r="Y63" s="137" t="e">
        <f t="shared" ca="1" si="36"/>
        <v>#REF!</v>
      </c>
      <c r="Z63" s="137" t="e">
        <f t="shared" ca="1" si="36"/>
        <v>#REF!</v>
      </c>
      <c r="AA63" s="137" t="e">
        <f t="shared" ca="1" si="36"/>
        <v>#REF!</v>
      </c>
      <c r="AB63" s="137" t="e">
        <f t="shared" ca="1" si="36"/>
        <v>#REF!</v>
      </c>
      <c r="AC63" s="137" t="e">
        <f t="shared" ca="1" si="36"/>
        <v>#REF!</v>
      </c>
      <c r="AD63" s="137" t="e">
        <f t="shared" ca="1" si="36"/>
        <v>#REF!</v>
      </c>
      <c r="AE63" s="137" t="e">
        <f t="shared" ca="1" si="36"/>
        <v>#REF!</v>
      </c>
      <c r="AF63" s="137" t="e">
        <f t="shared" ca="1" si="36"/>
        <v>#REF!</v>
      </c>
      <c r="AG63" s="137" t="e">
        <f t="shared" ca="1" si="36"/>
        <v>#REF!</v>
      </c>
      <c r="AH63" s="137" t="e">
        <f t="shared" ca="1" si="36"/>
        <v>#REF!</v>
      </c>
      <c r="AI63" s="137" t="e">
        <f t="shared" ca="1" si="36"/>
        <v>#REF!</v>
      </c>
      <c r="AJ63" s="137" t="e">
        <f t="shared" ca="1" si="25"/>
        <v>#REF!</v>
      </c>
      <c r="AK63" s="137" t="e">
        <f t="shared" ca="1" si="25"/>
        <v>#REF!</v>
      </c>
      <c r="AL63" s="137" t="e">
        <f t="shared" ca="1" si="34"/>
        <v>#REF!</v>
      </c>
      <c r="AM63" s="137" t="e">
        <f t="shared" ca="1" si="34"/>
        <v>#REF!</v>
      </c>
      <c r="AN63" s="137" t="e">
        <f t="shared" ca="1" si="34"/>
        <v>#REF!</v>
      </c>
      <c r="AO63" s="137" t="e">
        <f t="shared" ca="1" si="34"/>
        <v>#REF!</v>
      </c>
      <c r="AP63" s="137" t="e">
        <f t="shared" ca="1" si="34"/>
        <v>#REF!</v>
      </c>
      <c r="AQ63" s="137" t="e">
        <f t="shared" ca="1" si="34"/>
        <v>#REF!</v>
      </c>
      <c r="AR63" s="137" t="e">
        <f t="shared" ca="1" si="34"/>
        <v>#REF!</v>
      </c>
      <c r="AS63" s="137" t="e">
        <f t="shared" ca="1" si="33"/>
        <v>#REF!</v>
      </c>
      <c r="AT63" s="137" t="e">
        <f t="shared" ca="1" si="33"/>
        <v>#REF!</v>
      </c>
      <c r="AU63" s="137" t="e">
        <f t="shared" ca="1" si="18"/>
        <v>#REF!</v>
      </c>
      <c r="AV63" s="137" t="e">
        <f t="shared" ca="1" si="18"/>
        <v>#REF!</v>
      </c>
      <c r="AW63" s="137" t="e">
        <f t="shared" ca="1" si="18"/>
        <v>#REF!</v>
      </c>
      <c r="AX63" s="137" t="e">
        <f t="shared" ca="1" si="18"/>
        <v>#REF!</v>
      </c>
      <c r="AY63" s="137" t="e">
        <f t="shared" ca="1" si="18"/>
        <v>#REF!</v>
      </c>
      <c r="AZ63" s="137" t="e">
        <f t="shared" ca="1" si="18"/>
        <v>#REF!</v>
      </c>
      <c r="BA63" s="137" t="e">
        <f t="shared" ca="1" si="32"/>
        <v>#REF!</v>
      </c>
      <c r="BB63" s="137" t="e">
        <f t="shared" ca="1" si="32"/>
        <v>#REF!</v>
      </c>
      <c r="BC63" s="138" t="e">
        <f t="shared" ca="1" si="32"/>
        <v>#REF!</v>
      </c>
      <c r="BD63" s="138" t="e">
        <f t="shared" ca="1" si="32"/>
        <v>#REF!</v>
      </c>
      <c r="BE63" s="138" t="e">
        <f t="shared" ca="1" si="32"/>
        <v>#REF!</v>
      </c>
      <c r="BF63" s="138" t="e">
        <f t="shared" ca="1" si="32"/>
        <v>#REF!</v>
      </c>
      <c r="BG63" s="138" t="e">
        <f t="shared" ca="1" si="32"/>
        <v>#REF!</v>
      </c>
      <c r="BH63" s="138" t="e">
        <f t="shared" ca="1" si="32"/>
        <v>#REF!</v>
      </c>
      <c r="BI63" s="138" t="e">
        <f t="shared" ca="1" si="32"/>
        <v>#REF!</v>
      </c>
      <c r="BJ63" s="138" t="e">
        <f t="shared" ca="1" si="32"/>
        <v>#REF!</v>
      </c>
      <c r="BK63" s="138" t="e">
        <f t="shared" ca="1" si="32"/>
        <v>#REF!</v>
      </c>
      <c r="BL63" s="138" t="e">
        <f t="shared" ca="1" si="32"/>
        <v>#REF!</v>
      </c>
      <c r="BM63" s="138" t="e">
        <f t="shared" ca="1" si="32"/>
        <v>#REF!</v>
      </c>
      <c r="BN63" s="138" t="e">
        <f t="shared" ca="1" si="32"/>
        <v>#REF!</v>
      </c>
      <c r="BO63" s="138" t="e">
        <f t="shared" ca="1" si="32"/>
        <v>#REF!</v>
      </c>
      <c r="BP63" s="138" t="e">
        <f t="shared" ca="1" si="39"/>
        <v>#REF!</v>
      </c>
      <c r="BQ63" s="138" t="e">
        <f t="shared" ca="1" si="39"/>
        <v>#REF!</v>
      </c>
      <c r="BR63" s="138" t="e">
        <f t="shared" ca="1" si="39"/>
        <v>#REF!</v>
      </c>
      <c r="BS63" s="138" t="e">
        <f t="shared" ca="1" si="39"/>
        <v>#REF!</v>
      </c>
      <c r="BT63" s="138" t="e">
        <f t="shared" ca="1" si="39"/>
        <v>#REF!</v>
      </c>
      <c r="BU63" s="138" t="e">
        <f t="shared" ca="1" si="39"/>
        <v>#REF!</v>
      </c>
      <c r="BV63" s="138" t="e">
        <f t="shared" ca="1" si="39"/>
        <v>#REF!</v>
      </c>
      <c r="BW63" s="138" t="e">
        <f t="shared" ca="1" si="39"/>
        <v>#REF!</v>
      </c>
      <c r="BX63" s="138" t="e">
        <f t="shared" ca="1" si="39"/>
        <v>#REF!</v>
      </c>
      <c r="BY63" s="138" t="e">
        <f t="shared" ca="1" si="39"/>
        <v>#REF!</v>
      </c>
      <c r="BZ63" s="138" t="e">
        <f t="shared" ca="1" si="39"/>
        <v>#REF!</v>
      </c>
      <c r="CA63" s="138" t="e">
        <f t="shared" ca="1" si="39"/>
        <v>#REF!</v>
      </c>
      <c r="CB63" s="11"/>
      <c r="CC63" s="126" t="s">
        <v>2227</v>
      </c>
    </row>
    <row r="64" spans="1:81" x14ac:dyDescent="0.5">
      <c r="A64" s="130" t="s">
        <v>115</v>
      </c>
      <c r="B64" s="133" t="s">
        <v>304</v>
      </c>
      <c r="C64" s="133">
        <v>1</v>
      </c>
      <c r="D64" s="128">
        <v>1</v>
      </c>
      <c r="E64" s="128">
        <v>0</v>
      </c>
      <c r="F64" s="205" t="s">
        <v>2230</v>
      </c>
      <c r="G64" s="137">
        <f t="shared" ca="1" si="35"/>
        <v>77.3</v>
      </c>
      <c r="H64" s="137">
        <f t="shared" ca="1" si="35"/>
        <v>72.7</v>
      </c>
      <c r="I64" s="137">
        <f t="shared" ca="1" si="35"/>
        <v>55.1</v>
      </c>
      <c r="J64" s="137">
        <f t="shared" ca="1" si="35"/>
        <v>35.200000000000003</v>
      </c>
      <c r="K64" s="137">
        <f t="shared" ca="1" si="35"/>
        <v>27.8</v>
      </c>
      <c r="L64" s="137">
        <f t="shared" ca="1" si="35"/>
        <v>22.2</v>
      </c>
      <c r="M64" s="137">
        <f t="shared" ca="1" si="35"/>
        <v>16.5</v>
      </c>
      <c r="N64" s="137" t="e">
        <f t="shared" ca="1" si="35"/>
        <v>#REF!</v>
      </c>
      <c r="O64" s="137" t="e">
        <f t="shared" ca="1" si="35"/>
        <v>#REF!</v>
      </c>
      <c r="P64" s="137" t="e">
        <f t="shared" ca="1" si="35"/>
        <v>#REF!</v>
      </c>
      <c r="Q64" s="137" t="e">
        <f t="shared" ca="1" si="35"/>
        <v>#REF!</v>
      </c>
      <c r="R64" s="137" t="e">
        <f t="shared" ca="1" si="35"/>
        <v>#REF!</v>
      </c>
      <c r="S64" s="137" t="e">
        <f t="shared" ca="1" si="35"/>
        <v>#REF!</v>
      </c>
      <c r="T64" s="137" t="e">
        <f t="shared" ca="1" si="35"/>
        <v>#REF!</v>
      </c>
      <c r="U64" s="137" t="e">
        <f t="shared" ca="1" si="35"/>
        <v>#REF!</v>
      </c>
      <c r="V64" s="137" t="e">
        <f t="shared" ca="1" si="35"/>
        <v>#REF!</v>
      </c>
      <c r="W64" s="137" t="e">
        <f t="shared" ca="1" si="38"/>
        <v>#REF!</v>
      </c>
      <c r="X64" s="137" t="e">
        <f t="shared" ca="1" si="38"/>
        <v>#REF!</v>
      </c>
      <c r="Y64" s="137" t="e">
        <f t="shared" ca="1" si="36"/>
        <v>#REF!</v>
      </c>
      <c r="Z64" s="137" t="e">
        <f t="shared" ca="1" si="36"/>
        <v>#REF!</v>
      </c>
      <c r="AA64" s="137" t="e">
        <f t="shared" ca="1" si="36"/>
        <v>#REF!</v>
      </c>
      <c r="AB64" s="137" t="e">
        <f t="shared" ca="1" si="36"/>
        <v>#REF!</v>
      </c>
      <c r="AC64" s="137" t="e">
        <f t="shared" ca="1" si="36"/>
        <v>#REF!</v>
      </c>
      <c r="AD64" s="137" t="e">
        <f t="shared" ca="1" si="36"/>
        <v>#REF!</v>
      </c>
      <c r="AE64" s="137" t="e">
        <f t="shared" ca="1" si="36"/>
        <v>#REF!</v>
      </c>
      <c r="AF64" s="137" t="e">
        <f t="shared" ca="1" si="36"/>
        <v>#REF!</v>
      </c>
      <c r="AG64" s="137" t="e">
        <f t="shared" ca="1" si="36"/>
        <v>#REF!</v>
      </c>
      <c r="AH64" s="137" t="e">
        <f t="shared" ca="1" si="36"/>
        <v>#REF!</v>
      </c>
      <c r="AI64" s="137" t="e">
        <f t="shared" ca="1" si="36"/>
        <v>#REF!</v>
      </c>
      <c r="AJ64" s="137" t="e">
        <f t="shared" ca="1" si="25"/>
        <v>#REF!</v>
      </c>
      <c r="AK64" s="137" t="e">
        <f t="shared" ca="1" si="25"/>
        <v>#REF!</v>
      </c>
      <c r="AL64" s="137" t="e">
        <f t="shared" ca="1" si="34"/>
        <v>#REF!</v>
      </c>
      <c r="AM64" s="137" t="e">
        <f t="shared" ca="1" si="34"/>
        <v>#REF!</v>
      </c>
      <c r="AN64" s="137" t="e">
        <f t="shared" ca="1" si="34"/>
        <v>#REF!</v>
      </c>
      <c r="AO64" s="137" t="e">
        <f t="shared" ca="1" si="34"/>
        <v>#REF!</v>
      </c>
      <c r="AP64" s="137" t="e">
        <f t="shared" ca="1" si="34"/>
        <v>#REF!</v>
      </c>
      <c r="AQ64" s="137" t="e">
        <f t="shared" ca="1" si="34"/>
        <v>#REF!</v>
      </c>
      <c r="AR64" s="137" t="e">
        <f t="shared" ca="1" si="34"/>
        <v>#REF!</v>
      </c>
      <c r="AS64" s="137" t="e">
        <f t="shared" ca="1" si="33"/>
        <v>#REF!</v>
      </c>
      <c r="AT64" s="137" t="e">
        <f t="shared" ca="1" si="33"/>
        <v>#REF!</v>
      </c>
      <c r="AU64" s="137" t="e">
        <f t="shared" ca="1" si="18"/>
        <v>#REF!</v>
      </c>
      <c r="AV64" s="137" t="e">
        <f t="shared" ca="1" si="18"/>
        <v>#REF!</v>
      </c>
      <c r="AW64" s="137" t="e">
        <f t="shared" ca="1" si="18"/>
        <v>#REF!</v>
      </c>
      <c r="AX64" s="137" t="e">
        <f t="shared" ca="1" si="18"/>
        <v>#REF!</v>
      </c>
      <c r="AY64" s="137" t="e">
        <f t="shared" ca="1" si="18"/>
        <v>#REF!</v>
      </c>
      <c r="AZ64" s="137" t="e">
        <f t="shared" ca="1" si="18"/>
        <v>#REF!</v>
      </c>
      <c r="BA64" s="137" t="e">
        <f t="shared" ca="1" si="32"/>
        <v>#REF!</v>
      </c>
      <c r="BB64" s="137" t="e">
        <f t="shared" ca="1" si="32"/>
        <v>#REF!</v>
      </c>
      <c r="BC64" s="138" t="e">
        <f t="shared" ca="1" si="32"/>
        <v>#REF!</v>
      </c>
      <c r="BD64" s="138" t="e">
        <f t="shared" ca="1" si="32"/>
        <v>#REF!</v>
      </c>
      <c r="BE64" s="138" t="e">
        <f t="shared" ca="1" si="32"/>
        <v>#REF!</v>
      </c>
      <c r="BF64" s="138" t="e">
        <f t="shared" ca="1" si="32"/>
        <v>#REF!</v>
      </c>
      <c r="BG64" s="138" t="e">
        <f t="shared" ca="1" si="32"/>
        <v>#REF!</v>
      </c>
      <c r="BH64" s="138" t="e">
        <f t="shared" ca="1" si="32"/>
        <v>#REF!</v>
      </c>
      <c r="BI64" s="138" t="e">
        <f t="shared" ca="1" si="32"/>
        <v>#REF!</v>
      </c>
      <c r="BJ64" s="138" t="e">
        <f t="shared" ca="1" si="32"/>
        <v>#REF!</v>
      </c>
      <c r="BK64" s="138" t="e">
        <f t="shared" ca="1" si="32"/>
        <v>#REF!</v>
      </c>
      <c r="BL64" s="138" t="e">
        <f t="shared" ca="1" si="32"/>
        <v>#REF!</v>
      </c>
      <c r="BM64" s="138" t="e">
        <f t="shared" ca="1" si="32"/>
        <v>#REF!</v>
      </c>
      <c r="BN64" s="138" t="e">
        <f t="shared" ca="1" si="32"/>
        <v>#REF!</v>
      </c>
      <c r="BO64" s="138" t="e">
        <f t="shared" ca="1" si="32"/>
        <v>#REF!</v>
      </c>
      <c r="BP64" s="138" t="e">
        <f t="shared" ca="1" si="39"/>
        <v>#REF!</v>
      </c>
      <c r="BQ64" s="138" t="e">
        <f t="shared" ca="1" si="39"/>
        <v>#REF!</v>
      </c>
      <c r="BR64" s="138" t="e">
        <f t="shared" ca="1" si="39"/>
        <v>#REF!</v>
      </c>
      <c r="BS64" s="138" t="e">
        <f t="shared" ca="1" si="39"/>
        <v>#REF!</v>
      </c>
      <c r="BT64" s="138" t="e">
        <f t="shared" ca="1" si="39"/>
        <v>#REF!</v>
      </c>
      <c r="BU64" s="138" t="e">
        <f t="shared" ca="1" si="39"/>
        <v>#REF!</v>
      </c>
      <c r="BV64" s="138" t="e">
        <f t="shared" ca="1" si="39"/>
        <v>#REF!</v>
      </c>
      <c r="BW64" s="138" t="e">
        <f t="shared" ca="1" si="39"/>
        <v>#REF!</v>
      </c>
      <c r="BX64" s="138" t="e">
        <f t="shared" ca="1" si="39"/>
        <v>#REF!</v>
      </c>
      <c r="BY64" s="138" t="e">
        <f t="shared" ca="1" si="39"/>
        <v>#REF!</v>
      </c>
      <c r="BZ64" s="138" t="e">
        <f t="shared" ca="1" si="39"/>
        <v>#REF!</v>
      </c>
      <c r="CA64" s="138" t="e">
        <f t="shared" ca="1" si="39"/>
        <v>#REF!</v>
      </c>
      <c r="CB64" s="11"/>
      <c r="CC64" s="126" t="s">
        <v>2231</v>
      </c>
    </row>
    <row r="65" spans="1:81" x14ac:dyDescent="0.5">
      <c r="A65" s="130" t="s">
        <v>334</v>
      </c>
      <c r="B65" s="133" t="s">
        <v>301</v>
      </c>
      <c r="C65" s="133">
        <v>0</v>
      </c>
      <c r="D65" s="128">
        <v>1</v>
      </c>
      <c r="E65" s="128">
        <v>0</v>
      </c>
      <c r="F65" s="205" t="s">
        <v>1489</v>
      </c>
      <c r="G65" s="137">
        <f t="shared" ca="1" si="35"/>
        <v>122</v>
      </c>
      <c r="H65" s="137">
        <f t="shared" ca="1" si="35"/>
        <v>122</v>
      </c>
      <c r="I65" s="137">
        <f t="shared" ca="1" si="35"/>
        <v>141</v>
      </c>
      <c r="J65" s="137">
        <f t="shared" ca="1" si="35"/>
        <v>138</v>
      </c>
      <c r="K65" s="137">
        <f t="shared" ca="1" si="35"/>
        <v>129</v>
      </c>
      <c r="L65" s="137">
        <f t="shared" ca="1" si="35"/>
        <v>113</v>
      </c>
      <c r="M65" s="137">
        <f t="shared" ca="1" si="35"/>
        <v>125</v>
      </c>
      <c r="N65" s="137">
        <f t="shared" ca="1" si="35"/>
        <v>146</v>
      </c>
      <c r="O65" s="137">
        <f t="shared" ca="1" si="35"/>
        <v>135</v>
      </c>
      <c r="P65" s="137">
        <f t="shared" ca="1" si="35"/>
        <v>127</v>
      </c>
      <c r="Q65" s="137">
        <f t="shared" ca="1" si="35"/>
        <v>111</v>
      </c>
      <c r="R65" s="137">
        <f t="shared" ca="1" si="35"/>
        <v>110</v>
      </c>
      <c r="S65" s="137">
        <f t="shared" ca="1" si="35"/>
        <v>98</v>
      </c>
      <c r="T65" s="137">
        <f t="shared" ca="1" si="35"/>
        <v>106</v>
      </c>
      <c r="U65" s="137">
        <f t="shared" ca="1" si="35"/>
        <v>105</v>
      </c>
      <c r="V65" s="137">
        <f t="shared" ca="1" si="35"/>
        <v>77</v>
      </c>
      <c r="W65" s="137">
        <f t="shared" ca="1" si="38"/>
        <v>82</v>
      </c>
      <c r="X65" s="137">
        <f t="shared" ca="1" si="38"/>
        <v>78</v>
      </c>
      <c r="Y65" s="137">
        <f t="shared" ca="1" si="36"/>
        <v>99</v>
      </c>
      <c r="Z65" s="137">
        <f t="shared" ca="1" si="36"/>
        <v>82</v>
      </c>
      <c r="AA65" s="137">
        <f t="shared" ca="1" si="36"/>
        <v>67</v>
      </c>
      <c r="AB65" s="137">
        <f t="shared" ca="1" si="36"/>
        <v>79</v>
      </c>
      <c r="AC65" s="137">
        <f t="shared" ca="1" si="36"/>
        <v>72</v>
      </c>
      <c r="AD65" s="137">
        <f t="shared" ca="1" si="36"/>
        <v>68</v>
      </c>
      <c r="AE65" s="137">
        <f t="shared" ca="1" si="36"/>
        <v>71</v>
      </c>
      <c r="AF65" s="137">
        <f t="shared" ca="1" si="36"/>
        <v>55</v>
      </c>
      <c r="AG65" s="137">
        <f t="shared" ca="1" si="36"/>
        <v>39</v>
      </c>
      <c r="AH65" s="137">
        <f t="shared" ca="1" si="36"/>
        <v>49</v>
      </c>
      <c r="AI65" s="137">
        <f t="shared" ca="1" si="36"/>
        <v>49</v>
      </c>
      <c r="AJ65" s="137">
        <f t="shared" ca="1" si="25"/>
        <v>62</v>
      </c>
      <c r="AK65" s="137">
        <f t="shared" ca="1" si="25"/>
        <v>69</v>
      </c>
      <c r="AL65" s="137">
        <f t="shared" ca="1" si="34"/>
        <v>48</v>
      </c>
      <c r="AM65" s="137">
        <f t="shared" ca="1" si="34"/>
        <v>37</v>
      </c>
      <c r="AN65" s="137">
        <f t="shared" ca="1" si="34"/>
        <v>44</v>
      </c>
      <c r="AO65" s="137">
        <f t="shared" ca="1" si="34"/>
        <v>45</v>
      </c>
      <c r="AP65" s="137">
        <f t="shared" ca="1" si="34"/>
        <v>48</v>
      </c>
      <c r="AQ65" s="137">
        <f t="shared" ca="1" si="34"/>
        <v>76</v>
      </c>
      <c r="AR65" s="137">
        <f t="shared" ca="1" si="34"/>
        <v>80</v>
      </c>
      <c r="AS65" s="137">
        <f t="shared" ca="1" si="33"/>
        <v>76</v>
      </c>
      <c r="AT65" s="137">
        <f t="shared" ca="1" si="33"/>
        <v>43</v>
      </c>
      <c r="AU65" s="137">
        <f t="shared" ref="AU65:AZ68" ca="1" si="40">VLOOKUP($G$3,INDIRECT($A65 &amp; $B65&amp;"D"),COLUMN()-5,FALSE)</f>
        <v>61</v>
      </c>
      <c r="AV65" s="137">
        <f t="shared" ca="1" si="40"/>
        <v>82</v>
      </c>
      <c r="AW65" s="137">
        <f t="shared" ca="1" si="40"/>
        <v>77</v>
      </c>
      <c r="AX65" s="137">
        <f t="shared" ca="1" si="40"/>
        <v>67</v>
      </c>
      <c r="AY65" s="137">
        <f t="shared" ca="1" si="40"/>
        <v>41</v>
      </c>
      <c r="AZ65" s="137">
        <f t="shared" ca="1" si="40"/>
        <v>54</v>
      </c>
      <c r="BA65" s="137">
        <f t="shared" ca="1" si="32"/>
        <v>51</v>
      </c>
      <c r="BB65" s="137">
        <f t="shared" ca="1" si="32"/>
        <v>54</v>
      </c>
      <c r="BC65" s="138">
        <f t="shared" ca="1" si="32"/>
        <v>72</v>
      </c>
      <c r="BD65" s="138">
        <f t="shared" ca="1" si="32"/>
        <v>94</v>
      </c>
      <c r="BE65" s="138">
        <f t="shared" ca="1" si="32"/>
        <v>82</v>
      </c>
      <c r="BF65" s="138">
        <f t="shared" ca="1" si="32"/>
        <v>58</v>
      </c>
      <c r="BG65" s="138">
        <f t="shared" ca="1" si="32"/>
        <v>50</v>
      </c>
      <c r="BH65" s="138">
        <f t="shared" ca="1" si="32"/>
        <v>54</v>
      </c>
      <c r="BI65" s="138">
        <f t="shared" ca="1" si="32"/>
        <v>66</v>
      </c>
      <c r="BJ65" s="138">
        <f t="shared" ca="1" si="32"/>
        <v>73</v>
      </c>
      <c r="BK65" s="138">
        <f t="shared" ca="1" si="32"/>
        <v>85</v>
      </c>
      <c r="BL65" s="138">
        <f t="shared" ca="1" si="32"/>
        <v>96</v>
      </c>
      <c r="BM65" s="138">
        <f t="shared" ca="1" si="32"/>
        <v>108</v>
      </c>
      <c r="BN65" s="138">
        <f t="shared" ca="1" si="32"/>
        <v>99</v>
      </c>
      <c r="BO65" s="138">
        <f t="shared" ca="1" si="32"/>
        <v>92</v>
      </c>
      <c r="BP65" s="138">
        <f t="shared" ca="1" si="39"/>
        <v>99</v>
      </c>
      <c r="BQ65" s="138">
        <f t="shared" ca="1" si="39"/>
        <v>99</v>
      </c>
      <c r="BR65" s="138">
        <f t="shared" ca="1" si="39"/>
        <v>101</v>
      </c>
      <c r="BS65" s="138">
        <f t="shared" ca="1" si="39"/>
        <v>114</v>
      </c>
      <c r="BT65" s="138">
        <f t="shared" ca="1" si="39"/>
        <v>149</v>
      </c>
      <c r="BU65" s="138">
        <f t="shared" ca="1" si="39"/>
        <v>146</v>
      </c>
      <c r="BV65" s="138">
        <f t="shared" ca="1" si="39"/>
        <v>142</v>
      </c>
      <c r="BW65" s="138">
        <f t="shared" ca="1" si="39"/>
        <v>171</v>
      </c>
      <c r="BX65" s="138">
        <f t="shared" ca="1" si="39"/>
        <v>130</v>
      </c>
      <c r="BY65" s="138">
        <f t="shared" ca="1" si="39"/>
        <v>136</v>
      </c>
      <c r="BZ65" s="138">
        <f t="shared" ca="1" si="39"/>
        <v>103</v>
      </c>
      <c r="CA65" s="138">
        <f t="shared" ca="1" si="39"/>
        <v>125</v>
      </c>
      <c r="CB65" s="11"/>
      <c r="CC65" s="126" t="s">
        <v>2234</v>
      </c>
    </row>
    <row r="66" spans="1:81" x14ac:dyDescent="0.5">
      <c r="A66" s="130" t="s">
        <v>335</v>
      </c>
      <c r="B66" s="133" t="s">
        <v>301</v>
      </c>
      <c r="C66" s="133">
        <v>0</v>
      </c>
      <c r="D66" s="128">
        <v>1</v>
      </c>
      <c r="E66" s="128">
        <v>0</v>
      </c>
      <c r="F66" s="205" t="s">
        <v>1490</v>
      </c>
      <c r="G66" s="137">
        <f t="shared" ca="1" si="35"/>
        <v>1</v>
      </c>
      <c r="H66" s="137">
        <f t="shared" ca="1" si="35"/>
        <v>2</v>
      </c>
      <c r="I66" s="137">
        <f t="shared" ca="1" si="35"/>
        <v>1</v>
      </c>
      <c r="J66" s="137">
        <f t="shared" ca="1" si="35"/>
        <v>1</v>
      </c>
      <c r="K66" s="137">
        <f t="shared" ca="1" si="35"/>
        <v>1</v>
      </c>
      <c r="L66" s="137">
        <f t="shared" ca="1" si="35"/>
        <v>2</v>
      </c>
      <c r="M66" s="137">
        <f t="shared" ca="1" si="35"/>
        <v>2</v>
      </c>
      <c r="N66" s="137">
        <f t="shared" ca="1" si="35"/>
        <v>4</v>
      </c>
      <c r="O66" s="137">
        <f t="shared" ca="1" si="35"/>
        <v>4</v>
      </c>
      <c r="P66" s="137">
        <f t="shared" ca="1" si="35"/>
        <v>5</v>
      </c>
      <c r="Q66" s="137">
        <f t="shared" ca="1" si="35"/>
        <v>4</v>
      </c>
      <c r="R66" s="137">
        <f t="shared" ca="1" si="35"/>
        <v>3</v>
      </c>
      <c r="S66" s="137">
        <f t="shared" ca="1" si="35"/>
        <v>2</v>
      </c>
      <c r="T66" s="137">
        <f t="shared" ca="1" si="35"/>
        <v>2</v>
      </c>
      <c r="U66" s="137">
        <f t="shared" ca="1" si="35"/>
        <v>1</v>
      </c>
      <c r="V66" s="137">
        <f t="shared" ca="1" si="35"/>
        <v>2</v>
      </c>
      <c r="W66" s="137">
        <f t="shared" ca="1" si="38"/>
        <v>2</v>
      </c>
      <c r="X66" s="137">
        <f t="shared" ca="1" si="38"/>
        <v>2</v>
      </c>
      <c r="Y66" s="137" t="str">
        <f t="shared" ca="1" si="36"/>
        <v>.</v>
      </c>
      <c r="Z66" s="137" t="str">
        <f t="shared" ca="1" si="36"/>
        <v>.</v>
      </c>
      <c r="AA66" s="137" t="str">
        <f t="shared" ca="1" si="36"/>
        <v>.</v>
      </c>
      <c r="AB66" s="137" t="str">
        <f t="shared" ca="1" si="36"/>
        <v>.</v>
      </c>
      <c r="AC66" s="137" t="str">
        <f t="shared" ca="1" si="36"/>
        <v>.</v>
      </c>
      <c r="AD66" s="137" t="str">
        <f t="shared" ca="1" si="36"/>
        <v>.</v>
      </c>
      <c r="AE66" s="137" t="str">
        <f t="shared" ca="1" si="36"/>
        <v>.</v>
      </c>
      <c r="AF66" s="137">
        <f t="shared" ca="1" si="36"/>
        <v>1</v>
      </c>
      <c r="AG66" s="137">
        <f t="shared" ca="1" si="36"/>
        <v>4</v>
      </c>
      <c r="AH66" s="137">
        <f t="shared" ca="1" si="36"/>
        <v>1</v>
      </c>
      <c r="AI66" s="137" t="str">
        <f t="shared" ca="1" si="36"/>
        <v>.</v>
      </c>
      <c r="AJ66" s="137" t="str">
        <f t="shared" ca="1" si="36"/>
        <v>.</v>
      </c>
      <c r="AK66" s="137" t="str">
        <f t="shared" ca="1" si="36"/>
        <v>.</v>
      </c>
      <c r="AL66" s="137" t="str">
        <f t="shared" ca="1" si="34"/>
        <v>.</v>
      </c>
      <c r="AM66" s="137" t="str">
        <f t="shared" ca="1" si="34"/>
        <v>.</v>
      </c>
      <c r="AN66" s="137">
        <f t="shared" ca="1" si="34"/>
        <v>1</v>
      </c>
      <c r="AO66" s="137" t="str">
        <f t="shared" ca="1" si="34"/>
        <v>.</v>
      </c>
      <c r="AP66" s="137" t="str">
        <f t="shared" ca="1" si="34"/>
        <v>.</v>
      </c>
      <c r="AQ66" s="137" t="str">
        <f t="shared" ca="1" si="34"/>
        <v>.</v>
      </c>
      <c r="AR66" s="137" t="str">
        <f t="shared" ca="1" si="34"/>
        <v>.</v>
      </c>
      <c r="AS66" s="137">
        <f t="shared" ca="1" si="33"/>
        <v>1</v>
      </c>
      <c r="AT66" s="137">
        <f t="shared" ca="1" si="33"/>
        <v>1</v>
      </c>
      <c r="AU66" s="137">
        <f t="shared" ca="1" si="40"/>
        <v>1</v>
      </c>
      <c r="AV66" s="137" t="str">
        <f t="shared" ca="1" si="40"/>
        <v>.</v>
      </c>
      <c r="AW66" s="137">
        <f t="shared" ca="1" si="40"/>
        <v>1</v>
      </c>
      <c r="AX66" s="137" t="str">
        <f t="shared" ca="1" si="40"/>
        <v>.</v>
      </c>
      <c r="AY66" s="137" t="str">
        <f t="shared" ca="1" si="40"/>
        <v>.</v>
      </c>
      <c r="AZ66" s="137">
        <f t="shared" ca="1" si="40"/>
        <v>1</v>
      </c>
      <c r="BA66" s="137">
        <f t="shared" ca="1" si="32"/>
        <v>1</v>
      </c>
      <c r="BB66" s="137" t="str">
        <f t="shared" ca="1" si="32"/>
        <v>.</v>
      </c>
      <c r="BC66" s="138" t="str">
        <f t="shared" ca="1" si="32"/>
        <v>.</v>
      </c>
      <c r="BD66" s="138" t="str">
        <f t="shared" ca="1" si="32"/>
        <v>.</v>
      </c>
      <c r="BE66" s="138">
        <f t="shared" ca="1" si="32"/>
        <v>2</v>
      </c>
      <c r="BF66" s="138">
        <f t="shared" ca="1" si="32"/>
        <v>3</v>
      </c>
      <c r="BG66" s="138">
        <f t="shared" ca="1" si="32"/>
        <v>1</v>
      </c>
      <c r="BH66" s="138" t="str">
        <f t="shared" ca="1" si="32"/>
        <v>.</v>
      </c>
      <c r="BI66" s="138">
        <f t="shared" ca="1" si="32"/>
        <v>2</v>
      </c>
      <c r="BJ66" s="138">
        <f t="shared" ca="1" si="32"/>
        <v>2</v>
      </c>
      <c r="BK66" s="138" t="str">
        <f t="shared" ca="1" si="32"/>
        <v>.</v>
      </c>
      <c r="BL66" s="138" t="str">
        <f t="shared" ca="1" si="32"/>
        <v>.</v>
      </c>
      <c r="BM66" s="138">
        <f t="shared" ca="1" si="32"/>
        <v>2</v>
      </c>
      <c r="BN66" s="138" t="str">
        <f t="shared" ca="1" si="32"/>
        <v>.</v>
      </c>
      <c r="BO66" s="138" t="str">
        <f t="shared" ca="1" si="32"/>
        <v>.</v>
      </c>
      <c r="BP66" s="138" t="str">
        <f t="shared" ca="1" si="39"/>
        <v>.</v>
      </c>
      <c r="BQ66" s="138" t="str">
        <f t="shared" ca="1" si="39"/>
        <v>.</v>
      </c>
      <c r="BR66" s="138" t="str">
        <f t="shared" ca="1" si="39"/>
        <v>.</v>
      </c>
      <c r="BS66" s="138" t="str">
        <f t="shared" ca="1" si="39"/>
        <v>.</v>
      </c>
      <c r="BT66" s="138">
        <f t="shared" ca="1" si="39"/>
        <v>2</v>
      </c>
      <c r="BU66" s="138">
        <f t="shared" ca="1" si="39"/>
        <v>2</v>
      </c>
      <c r="BV66" s="138">
        <f t="shared" ca="1" si="39"/>
        <v>2</v>
      </c>
      <c r="BW66" s="138">
        <f t="shared" ca="1" si="39"/>
        <v>1</v>
      </c>
      <c r="BX66" s="138" t="str">
        <f t="shared" ca="1" si="39"/>
        <v>.</v>
      </c>
      <c r="BY66" s="138" t="str">
        <f t="shared" ca="1" si="39"/>
        <v>.</v>
      </c>
      <c r="BZ66" s="138" t="str">
        <f t="shared" ca="1" si="39"/>
        <v>.</v>
      </c>
      <c r="CA66" s="138" t="str">
        <f t="shared" ca="1" si="39"/>
        <v>.</v>
      </c>
      <c r="CB66" s="11"/>
      <c r="CC66" s="126" t="s">
        <v>2235</v>
      </c>
    </row>
    <row r="67" spans="1:81" x14ac:dyDescent="0.5">
      <c r="A67" s="130" t="s">
        <v>336</v>
      </c>
      <c r="B67" s="133" t="s">
        <v>301</v>
      </c>
      <c r="C67" s="133">
        <v>0</v>
      </c>
      <c r="D67" s="128">
        <v>1</v>
      </c>
      <c r="E67" s="128">
        <v>0</v>
      </c>
      <c r="F67" s="205" t="s">
        <v>8</v>
      </c>
      <c r="G67" s="137">
        <f t="shared" ca="1" si="35"/>
        <v>46</v>
      </c>
      <c r="H67" s="137">
        <f t="shared" ca="1" si="35"/>
        <v>49</v>
      </c>
      <c r="I67" s="137">
        <f t="shared" ca="1" si="35"/>
        <v>55</v>
      </c>
      <c r="J67" s="137">
        <f t="shared" ca="1" si="35"/>
        <v>54</v>
      </c>
      <c r="K67" s="137">
        <f t="shared" ca="1" si="35"/>
        <v>54</v>
      </c>
      <c r="L67" s="137">
        <f t="shared" ca="1" si="35"/>
        <v>56</v>
      </c>
      <c r="M67" s="137">
        <f t="shared" ca="1" si="35"/>
        <v>64</v>
      </c>
      <c r="N67" s="137">
        <f t="shared" ca="1" si="35"/>
        <v>70</v>
      </c>
      <c r="O67" s="137">
        <f t="shared" ca="1" si="35"/>
        <v>74</v>
      </c>
      <c r="P67" s="137">
        <f t="shared" ca="1" si="35"/>
        <v>72</v>
      </c>
      <c r="Q67" s="137">
        <f t="shared" ca="1" si="35"/>
        <v>70</v>
      </c>
      <c r="R67" s="137">
        <f t="shared" ca="1" si="35"/>
        <v>72</v>
      </c>
      <c r="S67" s="137">
        <f t="shared" ca="1" si="35"/>
        <v>74</v>
      </c>
      <c r="T67" s="137">
        <f t="shared" ca="1" si="35"/>
        <v>78</v>
      </c>
      <c r="U67" s="137">
        <f t="shared" ca="1" si="35"/>
        <v>71</v>
      </c>
      <c r="V67" s="137">
        <f t="shared" ca="1" si="35"/>
        <v>65</v>
      </c>
      <c r="W67" s="137">
        <f t="shared" ca="1" si="38"/>
        <v>68</v>
      </c>
      <c r="X67" s="137">
        <f t="shared" ca="1" si="38"/>
        <v>67</v>
      </c>
      <c r="Y67" s="137">
        <f t="shared" ca="1" si="36"/>
        <v>62</v>
      </c>
      <c r="Z67" s="137">
        <f t="shared" ca="1" si="36"/>
        <v>67</v>
      </c>
      <c r="AA67" s="137">
        <f t="shared" ca="1" si="36"/>
        <v>73</v>
      </c>
      <c r="AB67" s="137">
        <f t="shared" ca="1" si="36"/>
        <v>74</v>
      </c>
      <c r="AC67" s="137">
        <f t="shared" ca="1" si="36"/>
        <v>76</v>
      </c>
      <c r="AD67" s="137">
        <f t="shared" ca="1" si="36"/>
        <v>72</v>
      </c>
      <c r="AE67" s="137">
        <f t="shared" ca="1" si="36"/>
        <v>66</v>
      </c>
      <c r="AF67" s="137">
        <f t="shared" ca="1" si="36"/>
        <v>72</v>
      </c>
      <c r="AG67" s="137">
        <f t="shared" ca="1" si="36"/>
        <v>65</v>
      </c>
      <c r="AH67" s="137">
        <f t="shared" ca="1" si="36"/>
        <v>58</v>
      </c>
      <c r="AI67" s="137">
        <f t="shared" ca="1" si="36"/>
        <v>57</v>
      </c>
      <c r="AJ67" s="137">
        <f t="shared" ca="1" si="36"/>
        <v>62</v>
      </c>
      <c r="AK67" s="137">
        <f t="shared" ca="1" si="36"/>
        <v>63</v>
      </c>
      <c r="AL67" s="137">
        <f t="shared" ca="1" si="34"/>
        <v>65</v>
      </c>
      <c r="AM67" s="137">
        <f t="shared" ca="1" si="34"/>
        <v>64</v>
      </c>
      <c r="AN67" s="137">
        <f t="shared" ca="1" si="34"/>
        <v>62</v>
      </c>
      <c r="AO67" s="137">
        <f t="shared" ca="1" si="34"/>
        <v>54</v>
      </c>
      <c r="AP67" s="137">
        <f t="shared" ca="1" si="34"/>
        <v>50</v>
      </c>
      <c r="AQ67" s="137">
        <f t="shared" ca="1" si="34"/>
        <v>52</v>
      </c>
      <c r="AR67" s="137">
        <f t="shared" ca="1" si="34"/>
        <v>56</v>
      </c>
      <c r="AS67" s="137">
        <f t="shared" ca="1" si="33"/>
        <v>58</v>
      </c>
      <c r="AT67" s="137">
        <f t="shared" ca="1" si="33"/>
        <v>56</v>
      </c>
      <c r="AU67" s="137">
        <f t="shared" ca="1" si="40"/>
        <v>50</v>
      </c>
      <c r="AV67" s="137">
        <f t="shared" ca="1" si="40"/>
        <v>50</v>
      </c>
      <c r="AW67" s="137">
        <f t="shared" ca="1" si="40"/>
        <v>52</v>
      </c>
      <c r="AX67" s="137">
        <f t="shared" ca="1" si="40"/>
        <v>52</v>
      </c>
      <c r="AY67" s="137">
        <f t="shared" ca="1" si="40"/>
        <v>54</v>
      </c>
      <c r="AZ67" s="137">
        <f t="shared" ca="1" si="40"/>
        <v>55</v>
      </c>
      <c r="BA67" s="137">
        <f t="shared" ca="1" si="32"/>
        <v>53</v>
      </c>
      <c r="BB67" s="137">
        <f t="shared" ca="1" si="32"/>
        <v>51</v>
      </c>
      <c r="BC67" s="138">
        <f t="shared" ca="1" si="32"/>
        <v>47</v>
      </c>
      <c r="BD67" s="138">
        <f t="shared" ca="1" si="32"/>
        <v>49</v>
      </c>
      <c r="BE67" s="138">
        <f t="shared" ca="1" si="32"/>
        <v>49</v>
      </c>
      <c r="BF67" s="138">
        <f t="shared" ca="1" si="32"/>
        <v>48</v>
      </c>
      <c r="BG67" s="138">
        <f t="shared" ca="1" si="32"/>
        <v>50</v>
      </c>
      <c r="BH67" s="138">
        <f t="shared" ca="1" si="32"/>
        <v>47</v>
      </c>
      <c r="BI67" s="138">
        <f t="shared" ca="1" si="32"/>
        <v>45</v>
      </c>
      <c r="BJ67" s="138">
        <f t="shared" ca="1" si="32"/>
        <v>41</v>
      </c>
      <c r="BK67" s="138">
        <f t="shared" ca="1" si="32"/>
        <v>39</v>
      </c>
      <c r="BL67" s="138">
        <f t="shared" ca="1" si="32"/>
        <v>44</v>
      </c>
      <c r="BM67" s="138">
        <f t="shared" ca="1" si="32"/>
        <v>48</v>
      </c>
      <c r="BN67" s="138">
        <f t="shared" ca="1" si="32"/>
        <v>44</v>
      </c>
      <c r="BO67" s="138">
        <f t="shared" ca="1" si="32"/>
        <v>44</v>
      </c>
      <c r="BP67" s="138">
        <f t="shared" ca="1" si="39"/>
        <v>40</v>
      </c>
      <c r="BQ67" s="138">
        <f t="shared" ca="1" si="39"/>
        <v>37</v>
      </c>
      <c r="BR67" s="138">
        <f t="shared" ca="1" si="39"/>
        <v>33</v>
      </c>
      <c r="BS67" s="138">
        <f t="shared" ca="1" si="39"/>
        <v>31</v>
      </c>
      <c r="BT67" s="138">
        <f t="shared" ca="1" si="39"/>
        <v>32</v>
      </c>
      <c r="BU67" s="138">
        <f t="shared" ca="1" si="39"/>
        <v>30</v>
      </c>
      <c r="BV67" s="138">
        <f t="shared" ca="1" si="39"/>
        <v>30</v>
      </c>
      <c r="BW67" s="138">
        <f t="shared" ca="1" si="39"/>
        <v>29</v>
      </c>
      <c r="BX67" s="138">
        <f t="shared" ca="1" si="39"/>
        <v>30</v>
      </c>
      <c r="BY67" s="138">
        <f t="shared" ca="1" si="39"/>
        <v>28</v>
      </c>
      <c r="BZ67" s="138">
        <f t="shared" ca="1" si="39"/>
        <v>26</v>
      </c>
      <c r="CA67" s="138">
        <f t="shared" ca="1" si="39"/>
        <v>27</v>
      </c>
      <c r="CB67" s="11"/>
      <c r="CC67" s="126" t="s">
        <v>2236</v>
      </c>
    </row>
    <row r="68" spans="1:81" x14ac:dyDescent="0.5">
      <c r="A68" s="130" t="s">
        <v>1748</v>
      </c>
      <c r="B68" s="133" t="s">
        <v>301</v>
      </c>
      <c r="C68" s="133">
        <v>0</v>
      </c>
      <c r="D68" s="128">
        <v>1</v>
      </c>
      <c r="E68" s="128">
        <v>0</v>
      </c>
      <c r="F68" s="205" t="s">
        <v>229</v>
      </c>
      <c r="G68" s="137">
        <f t="shared" ca="1" si="35"/>
        <v>30</v>
      </c>
      <c r="H68" s="137">
        <f t="shared" ca="1" si="35"/>
        <v>26</v>
      </c>
      <c r="I68" s="137">
        <f ca="1">VLOOKUP($G$3,INDIRECT($A68 &amp; $B68&amp;"D"),COLUMN()-5,FALSE)</f>
        <v>24</v>
      </c>
      <c r="J68" s="137">
        <f t="shared" ca="1" si="35"/>
        <v>23</v>
      </c>
      <c r="K68" s="137">
        <f t="shared" ca="1" si="35"/>
        <v>26</v>
      </c>
      <c r="L68" s="137">
        <f t="shared" ca="1" si="35"/>
        <v>23</v>
      </c>
      <c r="M68" s="137">
        <f t="shared" ca="1" si="35"/>
        <v>29</v>
      </c>
      <c r="N68" s="137">
        <f t="shared" ca="1" si="35"/>
        <v>32</v>
      </c>
      <c r="O68" s="137">
        <f t="shared" ca="1" si="35"/>
        <v>29</v>
      </c>
      <c r="P68" s="137">
        <f t="shared" ca="1" si="35"/>
        <v>30</v>
      </c>
      <c r="Q68" s="137">
        <f t="shared" ca="1" si="35"/>
        <v>28</v>
      </c>
      <c r="R68" s="137">
        <f t="shared" ca="1" si="35"/>
        <v>25</v>
      </c>
      <c r="S68" s="137">
        <f t="shared" ca="1" si="35"/>
        <v>21</v>
      </c>
      <c r="T68" s="137">
        <f t="shared" ca="1" si="35"/>
        <v>18</v>
      </c>
      <c r="U68" s="137">
        <f t="shared" ca="1" si="35"/>
        <v>21</v>
      </c>
      <c r="V68" s="137">
        <f t="shared" ca="1" si="35"/>
        <v>21</v>
      </c>
      <c r="W68" s="137">
        <f t="shared" ca="1" si="38"/>
        <v>25</v>
      </c>
      <c r="X68" s="137">
        <f t="shared" ca="1" si="38"/>
        <v>28</v>
      </c>
      <c r="Y68" s="137">
        <f t="shared" ca="1" si="36"/>
        <v>23</v>
      </c>
      <c r="Z68" s="137">
        <f t="shared" ca="1" si="36"/>
        <v>22</v>
      </c>
      <c r="AA68" s="137">
        <f t="shared" ca="1" si="36"/>
        <v>24</v>
      </c>
      <c r="AB68" s="137">
        <f t="shared" ca="1" si="36"/>
        <v>22</v>
      </c>
      <c r="AC68" s="137">
        <f t="shared" ca="1" si="36"/>
        <v>26</v>
      </c>
      <c r="AD68" s="137">
        <f t="shared" ca="1" si="36"/>
        <v>27</v>
      </c>
      <c r="AE68" s="137">
        <f t="shared" ca="1" si="36"/>
        <v>24</v>
      </c>
      <c r="AF68" s="137">
        <f t="shared" ca="1" si="36"/>
        <v>30</v>
      </c>
      <c r="AG68" s="137">
        <f t="shared" ca="1" si="36"/>
        <v>35</v>
      </c>
      <c r="AH68" s="137">
        <f t="shared" ca="1" si="36"/>
        <v>38</v>
      </c>
      <c r="AI68" s="137">
        <f t="shared" ca="1" si="36"/>
        <v>38</v>
      </c>
      <c r="AJ68" s="137">
        <f t="shared" ca="1" si="36"/>
        <v>38</v>
      </c>
      <c r="AK68" s="137">
        <f t="shared" ca="1" si="36"/>
        <v>39</v>
      </c>
      <c r="AL68" s="137">
        <f t="shared" ca="1" si="34"/>
        <v>44</v>
      </c>
      <c r="AM68" s="137">
        <f t="shared" ca="1" si="34"/>
        <v>41</v>
      </c>
      <c r="AN68" s="137">
        <f t="shared" ca="1" si="34"/>
        <v>36</v>
      </c>
      <c r="AO68" s="137">
        <f t="shared" ca="1" si="34"/>
        <v>32</v>
      </c>
      <c r="AP68" s="137">
        <f t="shared" ca="1" si="34"/>
        <v>26</v>
      </c>
      <c r="AQ68" s="137">
        <f t="shared" ca="1" si="34"/>
        <v>37</v>
      </c>
      <c r="AR68" s="137">
        <f t="shared" ca="1" si="34"/>
        <v>36</v>
      </c>
      <c r="AS68" s="137">
        <f t="shared" ca="1" si="33"/>
        <v>40</v>
      </c>
      <c r="AT68" s="137">
        <f t="shared" ca="1" si="33"/>
        <v>39</v>
      </c>
      <c r="AU68" s="137">
        <f t="shared" ca="1" si="40"/>
        <v>38</v>
      </c>
      <c r="AV68" s="137">
        <f t="shared" ca="1" si="40"/>
        <v>45</v>
      </c>
      <c r="AW68" s="137">
        <f t="shared" ca="1" si="40"/>
        <v>42</v>
      </c>
      <c r="AX68" s="137">
        <f t="shared" ca="1" si="40"/>
        <v>45</v>
      </c>
      <c r="AY68" s="137">
        <f t="shared" ca="1" si="40"/>
        <v>38</v>
      </c>
      <c r="AZ68" s="137">
        <f t="shared" ca="1" si="40"/>
        <v>32</v>
      </c>
      <c r="BA68" s="137">
        <f t="shared" ca="1" si="32"/>
        <v>35</v>
      </c>
      <c r="BB68" s="137">
        <f t="shared" ca="1" si="32"/>
        <v>31</v>
      </c>
      <c r="BC68" s="138">
        <f t="shared" ca="1" si="32"/>
        <v>34</v>
      </c>
      <c r="BD68" s="138">
        <f t="shared" ca="1" si="32"/>
        <v>37</v>
      </c>
      <c r="BE68" s="138">
        <f t="shared" ca="1" si="32"/>
        <v>28</v>
      </c>
      <c r="BF68" s="138">
        <f t="shared" ca="1" si="32"/>
        <v>33</v>
      </c>
      <c r="BG68" s="138">
        <f t="shared" ca="1" si="32"/>
        <v>33</v>
      </c>
      <c r="BH68" s="138">
        <f t="shared" ca="1" si="32"/>
        <v>31</v>
      </c>
      <c r="BI68" s="138">
        <f t="shared" ca="1" si="32"/>
        <v>30</v>
      </c>
      <c r="BJ68" s="138">
        <f t="shared" ca="1" si="32"/>
        <v>20</v>
      </c>
      <c r="BK68" s="138">
        <f t="shared" ca="1" si="32"/>
        <v>19</v>
      </c>
      <c r="BL68" s="138">
        <f t="shared" ca="1" si="32"/>
        <v>17</v>
      </c>
      <c r="BM68" s="138">
        <f t="shared" ca="1" si="32"/>
        <v>15</v>
      </c>
      <c r="BN68" s="138">
        <f t="shared" ca="1" si="32"/>
        <v>14</v>
      </c>
      <c r="BO68" s="138">
        <f t="shared" ca="1" si="32"/>
        <v>12</v>
      </c>
      <c r="BP68" s="138">
        <f t="shared" ca="1" si="39"/>
        <v>12</v>
      </c>
      <c r="BQ68" s="138">
        <f t="shared" ca="1" si="39"/>
        <v>9</v>
      </c>
      <c r="BR68" s="138">
        <f t="shared" ca="1" si="39"/>
        <v>10</v>
      </c>
      <c r="BS68" s="138">
        <f t="shared" ca="1" si="39"/>
        <v>14</v>
      </c>
      <c r="BT68" s="138">
        <f t="shared" ca="1" si="39"/>
        <v>19</v>
      </c>
      <c r="BU68" s="138">
        <f t="shared" ca="1" si="39"/>
        <v>22</v>
      </c>
      <c r="BV68" s="138">
        <f t="shared" ca="1" si="39"/>
        <v>26</v>
      </c>
      <c r="BW68" s="138">
        <f t="shared" ca="1" si="39"/>
        <v>18</v>
      </c>
      <c r="BX68" s="138" t="e">
        <f t="shared" ca="1" si="39"/>
        <v>#REF!</v>
      </c>
      <c r="BY68" s="138" t="e">
        <f t="shared" ca="1" si="39"/>
        <v>#REF!</v>
      </c>
      <c r="BZ68" s="138" t="e">
        <f t="shared" ca="1" si="39"/>
        <v>#REF!</v>
      </c>
      <c r="CA68" s="138" t="e">
        <f t="shared" ca="1" si="39"/>
        <v>#REF!</v>
      </c>
      <c r="CB68" s="11"/>
      <c r="CC68" s="126" t="s">
        <v>2237</v>
      </c>
    </row>
    <row r="69" spans="1:81" x14ac:dyDescent="0.5">
      <c r="A69" s="130" t="s">
        <v>575</v>
      </c>
      <c r="B69" s="133" t="s">
        <v>301</v>
      </c>
      <c r="C69" s="133">
        <v>0</v>
      </c>
      <c r="D69" s="128">
        <v>1</v>
      </c>
      <c r="E69" s="128">
        <v>0</v>
      </c>
      <c r="F69" s="205">
        <v>0</v>
      </c>
      <c r="G69" s="137">
        <f t="shared" ref="G69:BC74" ca="1" si="41">VLOOKUP($G$3,INDIRECT($A69 &amp; $B69&amp;"D"),COLUMN()-5,FALSE)</f>
        <v>213</v>
      </c>
      <c r="H69" s="137">
        <f t="shared" ca="1" si="41"/>
        <v>195</v>
      </c>
      <c r="I69" s="137">
        <f t="shared" ca="1" si="41"/>
        <v>232</v>
      </c>
      <c r="J69" s="137">
        <f t="shared" ca="1" si="41"/>
        <v>270</v>
      </c>
      <c r="K69" s="137">
        <f t="shared" ca="1" si="41"/>
        <v>288</v>
      </c>
      <c r="L69" s="137">
        <f t="shared" ca="1" si="41"/>
        <v>353</v>
      </c>
      <c r="M69" s="137">
        <f t="shared" ca="1" si="41"/>
        <v>253</v>
      </c>
      <c r="N69" s="137">
        <f t="shared" ca="1" si="41"/>
        <v>294</v>
      </c>
      <c r="O69" s="137">
        <f t="shared" ca="1" si="41"/>
        <v>224</v>
      </c>
      <c r="P69" s="137">
        <f t="shared" ca="1" si="41"/>
        <v>124</v>
      </c>
      <c r="Q69" s="137">
        <f t="shared" ca="1" si="41"/>
        <v>93</v>
      </c>
      <c r="R69" s="137">
        <f t="shared" ca="1" si="41"/>
        <v>172</v>
      </c>
      <c r="S69" s="137">
        <f t="shared" ca="1" si="41"/>
        <v>139</v>
      </c>
      <c r="T69" s="137">
        <f t="shared" ca="1" si="41"/>
        <v>255</v>
      </c>
      <c r="U69" s="137" t="e">
        <f t="shared" ca="1" si="41"/>
        <v>#REF!</v>
      </c>
      <c r="V69" s="137" t="e">
        <f t="shared" ca="1" si="41"/>
        <v>#REF!</v>
      </c>
      <c r="W69" s="137" t="e">
        <f t="shared" ca="1" si="41"/>
        <v>#REF!</v>
      </c>
      <c r="X69" s="137" t="e">
        <f t="shared" ca="1" si="41"/>
        <v>#REF!</v>
      </c>
      <c r="Y69" s="137" t="e">
        <f t="shared" ca="1" si="41"/>
        <v>#REF!</v>
      </c>
      <c r="Z69" s="137" t="e">
        <f t="shared" ca="1" si="41"/>
        <v>#REF!</v>
      </c>
      <c r="AA69" s="137" t="e">
        <f t="shared" ca="1" si="41"/>
        <v>#REF!</v>
      </c>
      <c r="AB69" s="137" t="e">
        <f t="shared" ca="1" si="41"/>
        <v>#REF!</v>
      </c>
      <c r="AC69" s="137" t="e">
        <f t="shared" ca="1" si="41"/>
        <v>#REF!</v>
      </c>
      <c r="AD69" s="137" t="e">
        <f t="shared" ca="1" si="41"/>
        <v>#REF!</v>
      </c>
      <c r="AE69" s="137" t="e">
        <f t="shared" ca="1" si="41"/>
        <v>#REF!</v>
      </c>
      <c r="AF69" s="137" t="e">
        <f t="shared" ca="1" si="41"/>
        <v>#REF!</v>
      </c>
      <c r="AG69" s="137" t="e">
        <f t="shared" ca="1" si="41"/>
        <v>#REF!</v>
      </c>
      <c r="AH69" s="137" t="e">
        <f t="shared" ca="1" si="41"/>
        <v>#REF!</v>
      </c>
      <c r="AI69" s="137" t="e">
        <f t="shared" ca="1" si="41"/>
        <v>#REF!</v>
      </c>
      <c r="AJ69" s="137" t="e">
        <f t="shared" ca="1" si="41"/>
        <v>#REF!</v>
      </c>
      <c r="AK69" s="137" t="e">
        <f t="shared" ca="1" si="41"/>
        <v>#REF!</v>
      </c>
      <c r="AL69" s="137" t="e">
        <f t="shared" ca="1" si="41"/>
        <v>#REF!</v>
      </c>
      <c r="AM69" s="137" t="e">
        <f t="shared" ca="1" si="41"/>
        <v>#REF!</v>
      </c>
      <c r="AN69" s="137" t="e">
        <f t="shared" ca="1" si="41"/>
        <v>#REF!</v>
      </c>
      <c r="AO69" s="137" t="e">
        <f t="shared" ca="1" si="41"/>
        <v>#REF!</v>
      </c>
      <c r="AP69" s="137" t="e">
        <f t="shared" ca="1" si="41"/>
        <v>#REF!</v>
      </c>
      <c r="AQ69" s="137" t="e">
        <f t="shared" ca="1" si="41"/>
        <v>#REF!</v>
      </c>
      <c r="AR69" s="137" t="e">
        <f t="shared" ca="1" si="41"/>
        <v>#REF!</v>
      </c>
      <c r="AS69" s="137" t="e">
        <f t="shared" ca="1" si="41"/>
        <v>#REF!</v>
      </c>
      <c r="AT69" s="137" t="e">
        <f t="shared" ca="1" si="41"/>
        <v>#REF!</v>
      </c>
      <c r="AU69" s="137" t="e">
        <f t="shared" ca="1" si="41"/>
        <v>#REF!</v>
      </c>
      <c r="AV69" s="137" t="e">
        <f t="shared" ca="1" si="41"/>
        <v>#REF!</v>
      </c>
      <c r="AW69" s="137" t="e">
        <f t="shared" ca="1" si="41"/>
        <v>#REF!</v>
      </c>
      <c r="AX69" s="137" t="e">
        <f t="shared" ca="1" si="41"/>
        <v>#REF!</v>
      </c>
      <c r="AY69" s="137" t="e">
        <f t="shared" ca="1" si="41"/>
        <v>#REF!</v>
      </c>
      <c r="AZ69" s="137" t="e">
        <f t="shared" ca="1" si="41"/>
        <v>#REF!</v>
      </c>
      <c r="BA69" s="137" t="e">
        <f t="shared" ca="1" si="41"/>
        <v>#REF!</v>
      </c>
      <c r="BB69" s="137" t="e">
        <f t="shared" ca="1" si="41"/>
        <v>#REF!</v>
      </c>
      <c r="BC69" s="138" t="e">
        <f t="shared" ca="1" si="41"/>
        <v>#REF!</v>
      </c>
      <c r="BD69" s="138" t="e">
        <f t="shared" ca="1" si="32"/>
        <v>#REF!</v>
      </c>
      <c r="BE69" s="138" t="e">
        <f t="shared" ca="1" si="32"/>
        <v>#REF!</v>
      </c>
      <c r="BF69" s="138" t="e">
        <f t="shared" ca="1" si="32"/>
        <v>#REF!</v>
      </c>
      <c r="BG69" s="138" t="e">
        <f t="shared" ca="1" si="32"/>
        <v>#REF!</v>
      </c>
      <c r="BH69" s="138" t="e">
        <f t="shared" ca="1" si="32"/>
        <v>#REF!</v>
      </c>
      <c r="BI69" s="138" t="e">
        <f t="shared" ca="1" si="32"/>
        <v>#REF!</v>
      </c>
      <c r="BJ69" s="138" t="e">
        <f t="shared" ca="1" si="32"/>
        <v>#REF!</v>
      </c>
      <c r="BK69" s="138" t="e">
        <f t="shared" ca="1" si="32"/>
        <v>#REF!</v>
      </c>
      <c r="BL69" s="138" t="e">
        <f t="shared" ca="1" si="32"/>
        <v>#REF!</v>
      </c>
      <c r="BM69" s="138" t="e">
        <f t="shared" ca="1" si="32"/>
        <v>#REF!</v>
      </c>
      <c r="BN69" s="138" t="e">
        <f t="shared" ca="1" si="32"/>
        <v>#REF!</v>
      </c>
      <c r="BO69" s="138" t="e">
        <f t="shared" ca="1" si="32"/>
        <v>#REF!</v>
      </c>
      <c r="BP69" s="138" t="e">
        <f t="shared" ca="1" si="39"/>
        <v>#REF!</v>
      </c>
      <c r="BQ69" s="138" t="e">
        <f t="shared" ca="1" si="39"/>
        <v>#REF!</v>
      </c>
      <c r="BR69" s="138" t="e">
        <f t="shared" ca="1" si="39"/>
        <v>#REF!</v>
      </c>
      <c r="BS69" s="138" t="e">
        <f t="shared" ca="1" si="39"/>
        <v>#REF!</v>
      </c>
      <c r="BT69" s="138" t="e">
        <f t="shared" ca="1" si="39"/>
        <v>#REF!</v>
      </c>
      <c r="BU69" s="138" t="e">
        <f t="shared" ca="1" si="39"/>
        <v>#REF!</v>
      </c>
      <c r="BV69" s="138" t="e">
        <f t="shared" ca="1" si="39"/>
        <v>#REF!</v>
      </c>
      <c r="BW69" s="138" t="e">
        <f t="shared" ca="1" si="39"/>
        <v>#REF!</v>
      </c>
      <c r="BX69" s="138" t="e">
        <f t="shared" ca="1" si="39"/>
        <v>#REF!</v>
      </c>
      <c r="BY69" s="138" t="e">
        <f t="shared" ca="1" si="39"/>
        <v>#REF!</v>
      </c>
      <c r="BZ69" s="138" t="e">
        <f t="shared" ca="1" si="39"/>
        <v>#REF!</v>
      </c>
      <c r="CA69" s="138" t="e">
        <f t="shared" ca="1" si="39"/>
        <v>#REF!</v>
      </c>
      <c r="CB69" s="11"/>
      <c r="CC69" s="126" t="s">
        <v>1422</v>
      </c>
    </row>
    <row r="70" spans="1:81" x14ac:dyDescent="0.5">
      <c r="A70" s="130" t="s">
        <v>576</v>
      </c>
      <c r="B70" s="133" t="s">
        <v>301</v>
      </c>
      <c r="C70" s="133">
        <v>0</v>
      </c>
      <c r="D70" s="128">
        <v>1</v>
      </c>
      <c r="E70" s="128">
        <v>0</v>
      </c>
      <c r="F70" s="205">
        <v>0</v>
      </c>
      <c r="G70" s="137">
        <f t="shared" ca="1" si="41"/>
        <v>358</v>
      </c>
      <c r="H70" s="137">
        <f t="shared" ca="1" si="41"/>
        <v>294</v>
      </c>
      <c r="I70" s="137">
        <f t="shared" ca="1" si="41"/>
        <v>252</v>
      </c>
      <c r="J70" s="137">
        <f t="shared" ca="1" si="41"/>
        <v>408</v>
      </c>
      <c r="K70" s="137">
        <f t="shared" ca="1" si="41"/>
        <v>613</v>
      </c>
      <c r="L70" s="137">
        <f t="shared" ca="1" si="41"/>
        <v>590</v>
      </c>
      <c r="M70" s="137">
        <f t="shared" ca="1" si="41"/>
        <v>837</v>
      </c>
      <c r="N70" s="137">
        <f t="shared" ca="1" si="41"/>
        <v>1080</v>
      </c>
      <c r="O70" s="137">
        <f t="shared" ca="1" si="41"/>
        <v>837</v>
      </c>
      <c r="P70" s="137">
        <f t="shared" ca="1" si="41"/>
        <v>882</v>
      </c>
      <c r="Q70" s="137">
        <f t="shared" ca="1" si="41"/>
        <v>583</v>
      </c>
      <c r="R70" s="137">
        <f t="shared" ca="1" si="41"/>
        <v>531</v>
      </c>
      <c r="S70" s="137">
        <f t="shared" ca="1" si="41"/>
        <v>407</v>
      </c>
      <c r="T70" s="137">
        <f t="shared" ca="1" si="41"/>
        <v>443</v>
      </c>
      <c r="U70" s="137" t="e">
        <f t="shared" ca="1" si="41"/>
        <v>#REF!</v>
      </c>
      <c r="V70" s="137" t="e">
        <f t="shared" ca="1" si="41"/>
        <v>#REF!</v>
      </c>
      <c r="W70" s="137" t="e">
        <f t="shared" ca="1" si="41"/>
        <v>#REF!</v>
      </c>
      <c r="X70" s="137" t="e">
        <f t="shared" ca="1" si="41"/>
        <v>#REF!</v>
      </c>
      <c r="Y70" s="137" t="e">
        <f t="shared" ca="1" si="41"/>
        <v>#REF!</v>
      </c>
      <c r="Z70" s="137" t="e">
        <f t="shared" ca="1" si="41"/>
        <v>#REF!</v>
      </c>
      <c r="AA70" s="137" t="e">
        <f t="shared" ca="1" si="41"/>
        <v>#REF!</v>
      </c>
      <c r="AB70" s="137" t="e">
        <f t="shared" ca="1" si="41"/>
        <v>#REF!</v>
      </c>
      <c r="AC70" s="137" t="e">
        <f t="shared" ca="1" si="41"/>
        <v>#REF!</v>
      </c>
      <c r="AD70" s="137" t="e">
        <f t="shared" ca="1" si="41"/>
        <v>#REF!</v>
      </c>
      <c r="AE70" s="137" t="e">
        <f t="shared" ca="1" si="41"/>
        <v>#REF!</v>
      </c>
      <c r="AF70" s="137" t="e">
        <f t="shared" ca="1" si="41"/>
        <v>#REF!</v>
      </c>
      <c r="AG70" s="137" t="e">
        <f t="shared" ca="1" si="41"/>
        <v>#REF!</v>
      </c>
      <c r="AH70" s="137" t="e">
        <f t="shared" ca="1" si="41"/>
        <v>#REF!</v>
      </c>
      <c r="AI70" s="137" t="e">
        <f t="shared" ca="1" si="41"/>
        <v>#REF!</v>
      </c>
      <c r="AJ70" s="137" t="e">
        <f t="shared" ca="1" si="41"/>
        <v>#REF!</v>
      </c>
      <c r="AK70" s="137" t="e">
        <f t="shared" ca="1" si="41"/>
        <v>#REF!</v>
      </c>
      <c r="AL70" s="137" t="e">
        <f t="shared" ca="1" si="41"/>
        <v>#REF!</v>
      </c>
      <c r="AM70" s="137" t="e">
        <f t="shared" ca="1" si="41"/>
        <v>#REF!</v>
      </c>
      <c r="AN70" s="137" t="e">
        <f t="shared" ca="1" si="41"/>
        <v>#REF!</v>
      </c>
      <c r="AO70" s="137" t="e">
        <f t="shared" ca="1" si="41"/>
        <v>#REF!</v>
      </c>
      <c r="AP70" s="137" t="e">
        <f t="shared" ca="1" si="41"/>
        <v>#REF!</v>
      </c>
      <c r="AQ70" s="137" t="e">
        <f t="shared" ca="1" si="41"/>
        <v>#REF!</v>
      </c>
      <c r="AR70" s="137" t="e">
        <f t="shared" ca="1" si="41"/>
        <v>#REF!</v>
      </c>
      <c r="AS70" s="137" t="e">
        <f t="shared" ca="1" si="41"/>
        <v>#REF!</v>
      </c>
      <c r="AT70" s="137" t="e">
        <f t="shared" ca="1" si="41"/>
        <v>#REF!</v>
      </c>
      <c r="AU70" s="137" t="e">
        <f t="shared" ca="1" si="41"/>
        <v>#REF!</v>
      </c>
      <c r="AV70" s="137" t="e">
        <f t="shared" ca="1" si="41"/>
        <v>#REF!</v>
      </c>
      <c r="AW70" s="137" t="e">
        <f t="shared" ca="1" si="41"/>
        <v>#REF!</v>
      </c>
      <c r="AX70" s="137" t="e">
        <f t="shared" ca="1" si="41"/>
        <v>#REF!</v>
      </c>
      <c r="AY70" s="137" t="e">
        <f t="shared" ca="1" si="41"/>
        <v>#REF!</v>
      </c>
      <c r="AZ70" s="137" t="e">
        <f t="shared" ca="1" si="41"/>
        <v>#REF!</v>
      </c>
      <c r="BA70" s="137" t="e">
        <f t="shared" ca="1" si="41"/>
        <v>#REF!</v>
      </c>
      <c r="BB70" s="137" t="e">
        <f t="shared" ca="1" si="41"/>
        <v>#REF!</v>
      </c>
      <c r="BC70" s="138" t="e">
        <f t="shared" ca="1" si="41"/>
        <v>#REF!</v>
      </c>
      <c r="BD70" s="138" t="e">
        <f t="shared" ref="BD70:CA70" ca="1" si="42">VLOOKUP($G$3,INDIRECT($A70 &amp; $B70&amp;"D"),COLUMN()-5,FALSE)</f>
        <v>#REF!</v>
      </c>
      <c r="BE70" s="138" t="e">
        <f t="shared" ca="1" si="42"/>
        <v>#REF!</v>
      </c>
      <c r="BF70" s="138" t="e">
        <f t="shared" ca="1" si="42"/>
        <v>#REF!</v>
      </c>
      <c r="BG70" s="138" t="e">
        <f t="shared" ca="1" si="42"/>
        <v>#REF!</v>
      </c>
      <c r="BH70" s="138" t="e">
        <f t="shared" ca="1" si="42"/>
        <v>#REF!</v>
      </c>
      <c r="BI70" s="138" t="e">
        <f t="shared" ca="1" si="42"/>
        <v>#REF!</v>
      </c>
      <c r="BJ70" s="138" t="e">
        <f t="shared" ca="1" si="42"/>
        <v>#REF!</v>
      </c>
      <c r="BK70" s="138" t="e">
        <f t="shared" ca="1" si="42"/>
        <v>#REF!</v>
      </c>
      <c r="BL70" s="138" t="e">
        <f t="shared" ca="1" si="42"/>
        <v>#REF!</v>
      </c>
      <c r="BM70" s="138" t="e">
        <f t="shared" ca="1" si="42"/>
        <v>#REF!</v>
      </c>
      <c r="BN70" s="138" t="e">
        <f t="shared" ca="1" si="42"/>
        <v>#REF!</v>
      </c>
      <c r="BO70" s="138" t="e">
        <f t="shared" ca="1" si="42"/>
        <v>#REF!</v>
      </c>
      <c r="BP70" s="138" t="e">
        <f t="shared" ca="1" si="42"/>
        <v>#REF!</v>
      </c>
      <c r="BQ70" s="138" t="e">
        <f t="shared" ca="1" si="42"/>
        <v>#REF!</v>
      </c>
      <c r="BR70" s="138" t="e">
        <f t="shared" ca="1" si="42"/>
        <v>#REF!</v>
      </c>
      <c r="BS70" s="138" t="e">
        <f t="shared" ca="1" si="42"/>
        <v>#REF!</v>
      </c>
      <c r="BT70" s="138" t="e">
        <f t="shared" ca="1" si="42"/>
        <v>#REF!</v>
      </c>
      <c r="BU70" s="138" t="e">
        <f t="shared" ca="1" si="42"/>
        <v>#REF!</v>
      </c>
      <c r="BV70" s="138" t="e">
        <f t="shared" ca="1" si="42"/>
        <v>#REF!</v>
      </c>
      <c r="BW70" s="138" t="e">
        <f t="shared" ca="1" si="42"/>
        <v>#REF!</v>
      </c>
      <c r="BX70" s="138" t="e">
        <f t="shared" ca="1" si="42"/>
        <v>#REF!</v>
      </c>
      <c r="BY70" s="138" t="e">
        <f t="shared" ca="1" si="42"/>
        <v>#REF!</v>
      </c>
      <c r="BZ70" s="138" t="e">
        <f t="shared" ca="1" si="42"/>
        <v>#REF!</v>
      </c>
      <c r="CA70" s="138" t="e">
        <f t="shared" ca="1" si="42"/>
        <v>#REF!</v>
      </c>
      <c r="CB70" s="11"/>
      <c r="CC70" s="126" t="s">
        <v>1422</v>
      </c>
    </row>
    <row r="71" spans="1:81" x14ac:dyDescent="0.5">
      <c r="A71" s="130" t="s">
        <v>105</v>
      </c>
      <c r="B71" s="133" t="s">
        <v>301</v>
      </c>
      <c r="C71" s="133">
        <v>1</v>
      </c>
      <c r="D71" s="128">
        <v>1</v>
      </c>
      <c r="E71" s="128">
        <v>1</v>
      </c>
      <c r="F71" s="206" t="s">
        <v>2211</v>
      </c>
      <c r="G71" s="137">
        <f t="shared" ca="1" si="41"/>
        <v>36</v>
      </c>
      <c r="H71" s="137">
        <f t="shared" ca="1" si="41"/>
        <v>44</v>
      </c>
      <c r="I71" s="137">
        <f t="shared" ca="1" si="41"/>
        <v>72</v>
      </c>
      <c r="J71" s="137">
        <f t="shared" ca="1" si="41"/>
        <v>98</v>
      </c>
      <c r="K71" s="137">
        <f t="shared" ca="1" si="41"/>
        <v>108</v>
      </c>
      <c r="L71" s="137">
        <f t="shared" ca="1" si="41"/>
        <v>109</v>
      </c>
      <c r="M71" s="137">
        <f t="shared" ca="1" si="41"/>
        <v>109</v>
      </c>
      <c r="N71" s="137" t="e">
        <f t="shared" ca="1" si="41"/>
        <v>#REF!</v>
      </c>
      <c r="O71" s="137" t="e">
        <f t="shared" ca="1" si="41"/>
        <v>#REF!</v>
      </c>
      <c r="P71" s="137" t="e">
        <f t="shared" ca="1" si="41"/>
        <v>#REF!</v>
      </c>
      <c r="Q71" s="137" t="e">
        <f t="shared" ca="1" si="41"/>
        <v>#REF!</v>
      </c>
      <c r="R71" s="137" t="e">
        <f t="shared" ca="1" si="41"/>
        <v>#REF!</v>
      </c>
      <c r="S71" s="137" t="e">
        <f t="shared" ca="1" si="41"/>
        <v>#REF!</v>
      </c>
      <c r="T71" s="137" t="e">
        <f t="shared" ca="1" si="41"/>
        <v>#REF!</v>
      </c>
      <c r="U71" s="137" t="e">
        <f t="shared" ca="1" si="41"/>
        <v>#REF!</v>
      </c>
      <c r="V71" s="137" t="e">
        <f t="shared" ca="1" si="41"/>
        <v>#REF!</v>
      </c>
      <c r="W71" s="137" t="e">
        <f t="shared" ca="1" si="41"/>
        <v>#REF!</v>
      </c>
      <c r="X71" s="137" t="e">
        <f t="shared" ca="1" si="41"/>
        <v>#REF!</v>
      </c>
      <c r="Y71" s="137" t="e">
        <f t="shared" ca="1" si="41"/>
        <v>#REF!</v>
      </c>
      <c r="Z71" s="137" t="e">
        <f t="shared" ca="1" si="41"/>
        <v>#REF!</v>
      </c>
      <c r="AA71" s="137" t="e">
        <f t="shared" ca="1" si="41"/>
        <v>#REF!</v>
      </c>
      <c r="AB71" s="137" t="e">
        <f t="shared" ca="1" si="41"/>
        <v>#REF!</v>
      </c>
      <c r="AC71" s="137" t="e">
        <f t="shared" ca="1" si="41"/>
        <v>#REF!</v>
      </c>
      <c r="AD71" s="137" t="e">
        <f t="shared" ca="1" si="41"/>
        <v>#REF!</v>
      </c>
      <c r="AE71" s="137" t="e">
        <f t="shared" ca="1" si="41"/>
        <v>#REF!</v>
      </c>
      <c r="AF71" s="137" t="e">
        <f t="shared" ca="1" si="41"/>
        <v>#REF!</v>
      </c>
      <c r="AG71" s="137" t="e">
        <f t="shared" ca="1" si="41"/>
        <v>#REF!</v>
      </c>
      <c r="AH71" s="137" t="e">
        <f t="shared" ca="1" si="41"/>
        <v>#REF!</v>
      </c>
      <c r="AI71" s="137" t="e">
        <f t="shared" ca="1" si="41"/>
        <v>#REF!</v>
      </c>
      <c r="AJ71" s="137" t="e">
        <f t="shared" ca="1" si="41"/>
        <v>#REF!</v>
      </c>
      <c r="AK71" s="137" t="e">
        <f t="shared" ca="1" si="41"/>
        <v>#REF!</v>
      </c>
      <c r="AL71" s="137" t="e">
        <f t="shared" ca="1" si="41"/>
        <v>#REF!</v>
      </c>
      <c r="AM71" s="137" t="e">
        <f t="shared" ca="1" si="41"/>
        <v>#REF!</v>
      </c>
      <c r="AN71" s="137" t="e">
        <f t="shared" ca="1" si="41"/>
        <v>#REF!</v>
      </c>
      <c r="AO71" s="137" t="e">
        <f t="shared" ca="1" si="41"/>
        <v>#REF!</v>
      </c>
      <c r="AP71" s="137" t="e">
        <f t="shared" ca="1" si="41"/>
        <v>#REF!</v>
      </c>
      <c r="AQ71" s="137" t="e">
        <f t="shared" ca="1" si="41"/>
        <v>#REF!</v>
      </c>
      <c r="AR71" s="137" t="e">
        <f t="shared" ca="1" si="41"/>
        <v>#REF!</v>
      </c>
      <c r="AS71" s="137" t="e">
        <f t="shared" ca="1" si="41"/>
        <v>#REF!</v>
      </c>
      <c r="AT71" s="137" t="e">
        <f t="shared" ca="1" si="41"/>
        <v>#REF!</v>
      </c>
      <c r="AU71" s="137" t="e">
        <f t="shared" ca="1" si="41"/>
        <v>#REF!</v>
      </c>
      <c r="AV71" s="137" t="e">
        <f t="shared" ca="1" si="41"/>
        <v>#REF!</v>
      </c>
      <c r="AW71" s="137" t="e">
        <f t="shared" ca="1" si="41"/>
        <v>#REF!</v>
      </c>
      <c r="AX71" s="137" t="e">
        <f t="shared" ca="1" si="41"/>
        <v>#REF!</v>
      </c>
      <c r="AY71" s="137" t="e">
        <f t="shared" ca="1" si="41"/>
        <v>#REF!</v>
      </c>
      <c r="AZ71" s="137" t="e">
        <f t="shared" ca="1" si="41"/>
        <v>#REF!</v>
      </c>
      <c r="BA71" s="137" t="e">
        <f t="shared" ca="1" si="32"/>
        <v>#REF!</v>
      </c>
      <c r="BB71" s="137" t="e">
        <f t="shared" ca="1" si="32"/>
        <v>#REF!</v>
      </c>
      <c r="BC71" s="137" t="e">
        <f t="shared" ca="1" si="32"/>
        <v>#REF!</v>
      </c>
      <c r="BD71" s="137" t="e">
        <f t="shared" ca="1" si="32"/>
        <v>#REF!</v>
      </c>
      <c r="BE71" s="138" t="e">
        <f t="shared" ca="1" si="32"/>
        <v>#REF!</v>
      </c>
      <c r="BF71" s="138" t="e">
        <f t="shared" ca="1" si="32"/>
        <v>#REF!</v>
      </c>
      <c r="BG71" s="138" t="e">
        <f t="shared" ca="1" si="32"/>
        <v>#REF!</v>
      </c>
      <c r="BH71" s="138" t="e">
        <f t="shared" ca="1" si="32"/>
        <v>#REF!</v>
      </c>
      <c r="BI71" s="138" t="e">
        <f t="shared" ca="1" si="32"/>
        <v>#REF!</v>
      </c>
      <c r="BJ71" s="138" t="e">
        <f t="shared" ca="1" si="32"/>
        <v>#REF!</v>
      </c>
      <c r="BK71" s="138" t="e">
        <f t="shared" ca="1" si="32"/>
        <v>#REF!</v>
      </c>
      <c r="BL71" s="138" t="e">
        <f t="shared" ca="1" si="32"/>
        <v>#REF!</v>
      </c>
      <c r="BM71" s="138" t="e">
        <f t="shared" ca="1" si="32"/>
        <v>#REF!</v>
      </c>
      <c r="BN71" s="138" t="e">
        <f t="shared" ca="1" si="32"/>
        <v>#REF!</v>
      </c>
      <c r="BO71" s="138" t="e">
        <f t="shared" ca="1" si="32"/>
        <v>#REF!</v>
      </c>
      <c r="BP71" s="138" t="e">
        <f t="shared" ca="1" si="39"/>
        <v>#REF!</v>
      </c>
      <c r="BQ71" s="138" t="e">
        <f t="shared" ca="1" si="39"/>
        <v>#REF!</v>
      </c>
      <c r="BR71" s="138" t="e">
        <f t="shared" ca="1" si="39"/>
        <v>#REF!</v>
      </c>
      <c r="BS71" s="138" t="e">
        <f t="shared" ca="1" si="39"/>
        <v>#REF!</v>
      </c>
      <c r="BT71" s="138" t="e">
        <f t="shared" ca="1" si="39"/>
        <v>#REF!</v>
      </c>
      <c r="BU71" s="138" t="e">
        <f t="shared" ca="1" si="39"/>
        <v>#REF!</v>
      </c>
      <c r="BV71" s="138" t="e">
        <f t="shared" ca="1" si="39"/>
        <v>#REF!</v>
      </c>
      <c r="BW71" s="138" t="e">
        <f t="shared" ca="1" si="39"/>
        <v>#REF!</v>
      </c>
      <c r="BX71" s="138" t="e">
        <f t="shared" ca="1" si="39"/>
        <v>#REF!</v>
      </c>
      <c r="BY71" s="138" t="e">
        <f t="shared" ca="1" si="39"/>
        <v>#REF!</v>
      </c>
      <c r="BZ71" s="138" t="e">
        <f t="shared" ca="1" si="39"/>
        <v>#REF!</v>
      </c>
      <c r="CA71" s="138" t="e">
        <f t="shared" ca="1" si="39"/>
        <v>#REF!</v>
      </c>
      <c r="CB71" s="11"/>
      <c r="CC71" s="126" t="s">
        <v>2212</v>
      </c>
    </row>
    <row r="72" spans="1:81" x14ac:dyDescent="0.5">
      <c r="A72" s="130" t="s">
        <v>107</v>
      </c>
      <c r="B72" s="133" t="s">
        <v>301</v>
      </c>
      <c r="C72" s="133">
        <v>1</v>
      </c>
      <c r="D72" s="128">
        <v>1</v>
      </c>
      <c r="E72" s="128">
        <v>0</v>
      </c>
      <c r="F72" s="206" t="s">
        <v>2216</v>
      </c>
      <c r="G72" s="137" t="str">
        <f t="shared" ca="1" si="41"/>
        <v>.</v>
      </c>
      <c r="H72" s="137" t="str">
        <f t="shared" ca="1" si="41"/>
        <v>.</v>
      </c>
      <c r="I72" s="137">
        <f t="shared" ca="1" si="41"/>
        <v>3</v>
      </c>
      <c r="J72" s="137">
        <f t="shared" ca="1" si="41"/>
        <v>6</v>
      </c>
      <c r="K72" s="137">
        <f t="shared" ca="1" si="41"/>
        <v>6</v>
      </c>
      <c r="L72" s="137">
        <f t="shared" ca="1" si="41"/>
        <v>11</v>
      </c>
      <c r="M72" s="137">
        <f t="shared" ca="1" si="41"/>
        <v>16</v>
      </c>
      <c r="N72" s="137" t="e">
        <f t="shared" ca="1" si="41"/>
        <v>#REF!</v>
      </c>
      <c r="O72" s="137" t="e">
        <f t="shared" ca="1" si="41"/>
        <v>#REF!</v>
      </c>
      <c r="P72" s="137" t="e">
        <f t="shared" ca="1" si="41"/>
        <v>#REF!</v>
      </c>
      <c r="Q72" s="137" t="e">
        <f t="shared" ca="1" si="41"/>
        <v>#REF!</v>
      </c>
      <c r="R72" s="137" t="e">
        <f t="shared" ca="1" si="41"/>
        <v>#REF!</v>
      </c>
      <c r="S72" s="137" t="e">
        <f t="shared" ca="1" si="41"/>
        <v>#REF!</v>
      </c>
      <c r="T72" s="137" t="e">
        <f t="shared" ca="1" si="41"/>
        <v>#REF!</v>
      </c>
      <c r="U72" s="137" t="e">
        <f t="shared" ca="1" si="41"/>
        <v>#REF!</v>
      </c>
      <c r="V72" s="137" t="e">
        <f t="shared" ca="1" si="41"/>
        <v>#REF!</v>
      </c>
      <c r="W72" s="137" t="e">
        <f t="shared" ca="1" si="41"/>
        <v>#REF!</v>
      </c>
      <c r="X72" s="137" t="e">
        <f t="shared" ca="1" si="41"/>
        <v>#REF!</v>
      </c>
      <c r="Y72" s="137" t="e">
        <f t="shared" ca="1" si="41"/>
        <v>#REF!</v>
      </c>
      <c r="Z72" s="137" t="e">
        <f t="shared" ca="1" si="41"/>
        <v>#REF!</v>
      </c>
      <c r="AA72" s="137" t="e">
        <f t="shared" ca="1" si="41"/>
        <v>#REF!</v>
      </c>
      <c r="AB72" s="137" t="e">
        <f t="shared" ca="1" si="41"/>
        <v>#REF!</v>
      </c>
      <c r="AC72" s="137" t="e">
        <f t="shared" ca="1" si="41"/>
        <v>#REF!</v>
      </c>
      <c r="AD72" s="137" t="e">
        <f t="shared" ca="1" si="41"/>
        <v>#REF!</v>
      </c>
      <c r="AE72" s="137" t="e">
        <f t="shared" ca="1" si="41"/>
        <v>#REF!</v>
      </c>
      <c r="AF72" s="137" t="e">
        <f t="shared" ca="1" si="41"/>
        <v>#REF!</v>
      </c>
      <c r="AG72" s="137" t="e">
        <f t="shared" ca="1" si="41"/>
        <v>#REF!</v>
      </c>
      <c r="AH72" s="137" t="e">
        <f t="shared" ca="1" si="41"/>
        <v>#REF!</v>
      </c>
      <c r="AI72" s="137" t="e">
        <f t="shared" ca="1" si="41"/>
        <v>#REF!</v>
      </c>
      <c r="AJ72" s="137" t="e">
        <f t="shared" ca="1" si="41"/>
        <v>#REF!</v>
      </c>
      <c r="AK72" s="137" t="e">
        <f t="shared" ca="1" si="41"/>
        <v>#REF!</v>
      </c>
      <c r="AL72" s="137" t="e">
        <f t="shared" ca="1" si="41"/>
        <v>#REF!</v>
      </c>
      <c r="AM72" s="137" t="e">
        <f t="shared" ca="1" si="41"/>
        <v>#REF!</v>
      </c>
      <c r="AN72" s="137" t="e">
        <f t="shared" ca="1" si="41"/>
        <v>#REF!</v>
      </c>
      <c r="AO72" s="137" t="e">
        <f t="shared" ca="1" si="41"/>
        <v>#REF!</v>
      </c>
      <c r="AP72" s="137" t="e">
        <f t="shared" ca="1" si="41"/>
        <v>#REF!</v>
      </c>
      <c r="AQ72" s="137" t="e">
        <f t="shared" ca="1" si="41"/>
        <v>#REF!</v>
      </c>
      <c r="AR72" s="137" t="e">
        <f t="shared" ca="1" si="41"/>
        <v>#REF!</v>
      </c>
      <c r="AS72" s="137" t="e">
        <f t="shared" ca="1" si="41"/>
        <v>#REF!</v>
      </c>
      <c r="AT72" s="137" t="e">
        <f t="shared" ca="1" si="41"/>
        <v>#REF!</v>
      </c>
      <c r="AU72" s="137" t="e">
        <f t="shared" ca="1" si="41"/>
        <v>#REF!</v>
      </c>
      <c r="AV72" s="137" t="e">
        <f t="shared" ca="1" si="41"/>
        <v>#REF!</v>
      </c>
      <c r="AW72" s="137" t="e">
        <f t="shared" ca="1" si="41"/>
        <v>#REF!</v>
      </c>
      <c r="AX72" s="137" t="e">
        <f t="shared" ca="1" si="41"/>
        <v>#REF!</v>
      </c>
      <c r="AY72" s="137" t="e">
        <f t="shared" ca="1" si="41"/>
        <v>#REF!</v>
      </c>
      <c r="AZ72" s="137" t="e">
        <f t="shared" ca="1" si="41"/>
        <v>#REF!</v>
      </c>
      <c r="BA72" s="137" t="e">
        <f t="shared" ca="1" si="41"/>
        <v>#REF!</v>
      </c>
      <c r="BB72" s="137" t="e">
        <f t="shared" ca="1" si="41"/>
        <v>#REF!</v>
      </c>
      <c r="BC72" s="137" t="e">
        <f t="shared" ca="1" si="41"/>
        <v>#REF!</v>
      </c>
      <c r="BD72" s="137" t="e">
        <f t="shared" ref="BA72:BP84" ca="1" si="43">VLOOKUP($G$3,INDIRECT($A72 &amp; $B72&amp;"D"),COLUMN()-5,FALSE)</f>
        <v>#REF!</v>
      </c>
      <c r="BE72" s="138" t="e">
        <f t="shared" ca="1" si="43"/>
        <v>#REF!</v>
      </c>
      <c r="BF72" s="138" t="e">
        <f t="shared" ca="1" si="43"/>
        <v>#REF!</v>
      </c>
      <c r="BG72" s="138" t="e">
        <f t="shared" ca="1" si="43"/>
        <v>#REF!</v>
      </c>
      <c r="BH72" s="138" t="e">
        <f t="shared" ca="1" si="43"/>
        <v>#REF!</v>
      </c>
      <c r="BI72" s="138" t="e">
        <f t="shared" ca="1" si="43"/>
        <v>#REF!</v>
      </c>
      <c r="BJ72" s="138" t="e">
        <f t="shared" ca="1" si="43"/>
        <v>#REF!</v>
      </c>
      <c r="BK72" s="138" t="e">
        <f t="shared" ca="1" si="43"/>
        <v>#REF!</v>
      </c>
      <c r="BL72" s="138" t="e">
        <f t="shared" ca="1" si="43"/>
        <v>#REF!</v>
      </c>
      <c r="BM72" s="138" t="e">
        <f t="shared" ca="1" si="43"/>
        <v>#REF!</v>
      </c>
      <c r="BN72" s="138" t="e">
        <f t="shared" ca="1" si="43"/>
        <v>#REF!</v>
      </c>
      <c r="BO72" s="138" t="e">
        <f t="shared" ca="1" si="43"/>
        <v>#REF!</v>
      </c>
      <c r="BP72" s="138" t="e">
        <f t="shared" ca="1" si="43"/>
        <v>#REF!</v>
      </c>
      <c r="BQ72" s="138" t="e">
        <f t="shared" ca="1" si="39"/>
        <v>#REF!</v>
      </c>
      <c r="BR72" s="138" t="e">
        <f t="shared" ca="1" si="39"/>
        <v>#REF!</v>
      </c>
      <c r="BS72" s="138" t="e">
        <f t="shared" ca="1" si="39"/>
        <v>#REF!</v>
      </c>
      <c r="BT72" s="138" t="e">
        <f t="shared" ca="1" si="39"/>
        <v>#REF!</v>
      </c>
      <c r="BU72" s="138" t="e">
        <f t="shared" ca="1" si="39"/>
        <v>#REF!</v>
      </c>
      <c r="BV72" s="138" t="e">
        <f t="shared" ca="1" si="39"/>
        <v>#REF!</v>
      </c>
      <c r="BW72" s="138" t="e">
        <f t="shared" ca="1" si="39"/>
        <v>#REF!</v>
      </c>
      <c r="BX72" s="138" t="e">
        <f t="shared" ca="1" si="39"/>
        <v>#REF!</v>
      </c>
      <c r="BY72" s="138" t="e">
        <f t="shared" ca="1" si="39"/>
        <v>#REF!</v>
      </c>
      <c r="BZ72" s="138" t="e">
        <f t="shared" ca="1" si="39"/>
        <v>#REF!</v>
      </c>
      <c r="CA72" s="138" t="e">
        <f t="shared" ca="1" si="39"/>
        <v>#REF!</v>
      </c>
      <c r="CB72" s="11"/>
      <c r="CC72" s="126" t="s">
        <v>2217</v>
      </c>
    </row>
    <row r="73" spans="1:81" x14ac:dyDescent="0.5">
      <c r="A73" s="130" t="s">
        <v>109</v>
      </c>
      <c r="B73" s="133" t="s">
        <v>301</v>
      </c>
      <c r="C73" s="133">
        <v>1</v>
      </c>
      <c r="D73" s="128">
        <v>1</v>
      </c>
      <c r="E73" s="128">
        <v>0</v>
      </c>
      <c r="F73" s="206" t="s">
        <v>2220</v>
      </c>
      <c r="G73" s="137" t="str">
        <f t="shared" ca="1" si="41"/>
        <v>.</v>
      </c>
      <c r="H73" s="137" t="str">
        <f t="shared" ca="1" si="41"/>
        <v>.</v>
      </c>
      <c r="I73" s="137" t="str">
        <f t="shared" ca="1" si="41"/>
        <v>.</v>
      </c>
      <c r="J73" s="137">
        <f t="shared" ca="1" si="41"/>
        <v>4</v>
      </c>
      <c r="K73" s="137">
        <f t="shared" ca="1" si="41"/>
        <v>6</v>
      </c>
      <c r="L73" s="137">
        <f t="shared" ca="1" si="41"/>
        <v>8</v>
      </c>
      <c r="M73" s="137">
        <f t="shared" ca="1" si="41"/>
        <v>12</v>
      </c>
      <c r="N73" s="137" t="e">
        <f t="shared" ca="1" si="41"/>
        <v>#REF!</v>
      </c>
      <c r="O73" s="137" t="e">
        <f t="shared" ca="1" si="41"/>
        <v>#REF!</v>
      </c>
      <c r="P73" s="137" t="e">
        <f t="shared" ca="1" si="41"/>
        <v>#REF!</v>
      </c>
      <c r="Q73" s="137" t="e">
        <f t="shared" ca="1" si="41"/>
        <v>#REF!</v>
      </c>
      <c r="R73" s="137" t="e">
        <f t="shared" ca="1" si="41"/>
        <v>#REF!</v>
      </c>
      <c r="S73" s="137" t="e">
        <f t="shared" ca="1" si="41"/>
        <v>#REF!</v>
      </c>
      <c r="T73" s="137" t="e">
        <f t="shared" ca="1" si="41"/>
        <v>#REF!</v>
      </c>
      <c r="U73" s="137" t="e">
        <f t="shared" ca="1" si="41"/>
        <v>#REF!</v>
      </c>
      <c r="V73" s="137" t="e">
        <f t="shared" ca="1" si="41"/>
        <v>#REF!</v>
      </c>
      <c r="W73" s="137" t="e">
        <f t="shared" ca="1" si="41"/>
        <v>#REF!</v>
      </c>
      <c r="X73" s="137" t="e">
        <f t="shared" ca="1" si="41"/>
        <v>#REF!</v>
      </c>
      <c r="Y73" s="137" t="e">
        <f t="shared" ca="1" si="41"/>
        <v>#REF!</v>
      </c>
      <c r="Z73" s="137" t="e">
        <f t="shared" ca="1" si="41"/>
        <v>#REF!</v>
      </c>
      <c r="AA73" s="137" t="e">
        <f t="shared" ca="1" si="41"/>
        <v>#REF!</v>
      </c>
      <c r="AB73" s="137" t="e">
        <f t="shared" ca="1" si="41"/>
        <v>#REF!</v>
      </c>
      <c r="AC73" s="137" t="e">
        <f t="shared" ca="1" si="41"/>
        <v>#REF!</v>
      </c>
      <c r="AD73" s="137" t="e">
        <f t="shared" ca="1" si="41"/>
        <v>#REF!</v>
      </c>
      <c r="AE73" s="137" t="e">
        <f t="shared" ca="1" si="41"/>
        <v>#REF!</v>
      </c>
      <c r="AF73" s="137" t="e">
        <f t="shared" ca="1" si="41"/>
        <v>#REF!</v>
      </c>
      <c r="AG73" s="137" t="e">
        <f t="shared" ca="1" si="41"/>
        <v>#REF!</v>
      </c>
      <c r="AH73" s="137" t="e">
        <f t="shared" ca="1" si="41"/>
        <v>#REF!</v>
      </c>
      <c r="AI73" s="137" t="e">
        <f t="shared" ca="1" si="41"/>
        <v>#REF!</v>
      </c>
      <c r="AJ73" s="137" t="e">
        <f t="shared" ca="1" si="41"/>
        <v>#REF!</v>
      </c>
      <c r="AK73" s="137" t="e">
        <f t="shared" ca="1" si="41"/>
        <v>#REF!</v>
      </c>
      <c r="AL73" s="137" t="e">
        <f t="shared" ca="1" si="41"/>
        <v>#REF!</v>
      </c>
      <c r="AM73" s="137" t="e">
        <f t="shared" ca="1" si="41"/>
        <v>#REF!</v>
      </c>
      <c r="AN73" s="137" t="e">
        <f t="shared" ca="1" si="41"/>
        <v>#REF!</v>
      </c>
      <c r="AO73" s="137" t="e">
        <f t="shared" ca="1" si="41"/>
        <v>#REF!</v>
      </c>
      <c r="AP73" s="137" t="e">
        <f t="shared" ca="1" si="41"/>
        <v>#REF!</v>
      </c>
      <c r="AQ73" s="137" t="e">
        <f t="shared" ca="1" si="41"/>
        <v>#REF!</v>
      </c>
      <c r="AR73" s="137" t="e">
        <f t="shared" ca="1" si="41"/>
        <v>#REF!</v>
      </c>
      <c r="AS73" s="137" t="e">
        <f t="shared" ca="1" si="41"/>
        <v>#REF!</v>
      </c>
      <c r="AT73" s="137" t="e">
        <f t="shared" ca="1" si="41"/>
        <v>#REF!</v>
      </c>
      <c r="AU73" s="137" t="e">
        <f t="shared" ca="1" si="41"/>
        <v>#REF!</v>
      </c>
      <c r="AV73" s="137" t="e">
        <f t="shared" ca="1" si="41"/>
        <v>#REF!</v>
      </c>
      <c r="AW73" s="137" t="e">
        <f t="shared" ca="1" si="41"/>
        <v>#REF!</v>
      </c>
      <c r="AX73" s="137" t="e">
        <f t="shared" ca="1" si="41"/>
        <v>#REF!</v>
      </c>
      <c r="AY73" s="137" t="e">
        <f t="shared" ca="1" si="41"/>
        <v>#REF!</v>
      </c>
      <c r="AZ73" s="137" t="e">
        <f t="shared" ca="1" si="41"/>
        <v>#REF!</v>
      </c>
      <c r="BA73" s="137" t="e">
        <f t="shared" ca="1" si="43"/>
        <v>#REF!</v>
      </c>
      <c r="BB73" s="137" t="e">
        <f t="shared" ca="1" si="43"/>
        <v>#REF!</v>
      </c>
      <c r="BC73" s="137" t="e">
        <f t="shared" ca="1" si="43"/>
        <v>#REF!</v>
      </c>
      <c r="BD73" s="137" t="e">
        <f t="shared" ca="1" si="43"/>
        <v>#REF!</v>
      </c>
      <c r="BE73" s="138" t="e">
        <f t="shared" ca="1" si="43"/>
        <v>#REF!</v>
      </c>
      <c r="BF73" s="138" t="e">
        <f t="shared" ca="1" si="43"/>
        <v>#REF!</v>
      </c>
      <c r="BG73" s="138" t="e">
        <f t="shared" ca="1" si="43"/>
        <v>#REF!</v>
      </c>
      <c r="BH73" s="138" t="e">
        <f t="shared" ca="1" si="43"/>
        <v>#REF!</v>
      </c>
      <c r="BI73" s="138" t="e">
        <f t="shared" ca="1" si="43"/>
        <v>#REF!</v>
      </c>
      <c r="BJ73" s="138" t="e">
        <f t="shared" ca="1" si="43"/>
        <v>#REF!</v>
      </c>
      <c r="BK73" s="138" t="e">
        <f t="shared" ca="1" si="43"/>
        <v>#REF!</v>
      </c>
      <c r="BL73" s="138" t="e">
        <f t="shared" ca="1" si="43"/>
        <v>#REF!</v>
      </c>
      <c r="BM73" s="138" t="e">
        <f t="shared" ca="1" si="43"/>
        <v>#REF!</v>
      </c>
      <c r="BN73" s="138" t="e">
        <f t="shared" ca="1" si="43"/>
        <v>#REF!</v>
      </c>
      <c r="BO73" s="138" t="e">
        <f t="shared" ca="1" si="43"/>
        <v>#REF!</v>
      </c>
      <c r="BP73" s="138" t="e">
        <f t="shared" ca="1" si="39"/>
        <v>#REF!</v>
      </c>
      <c r="BQ73" s="138" t="e">
        <f t="shared" ca="1" si="39"/>
        <v>#REF!</v>
      </c>
      <c r="BR73" s="138" t="e">
        <f t="shared" ca="1" si="39"/>
        <v>#REF!</v>
      </c>
      <c r="BS73" s="138" t="e">
        <f t="shared" ca="1" si="39"/>
        <v>#REF!</v>
      </c>
      <c r="BT73" s="138" t="e">
        <f t="shared" ca="1" si="39"/>
        <v>#REF!</v>
      </c>
      <c r="BU73" s="138" t="e">
        <f t="shared" ca="1" si="39"/>
        <v>#REF!</v>
      </c>
      <c r="BV73" s="138" t="e">
        <f t="shared" ca="1" si="39"/>
        <v>#REF!</v>
      </c>
      <c r="BW73" s="138" t="e">
        <f t="shared" ca="1" si="39"/>
        <v>#REF!</v>
      </c>
      <c r="BX73" s="138" t="e">
        <f t="shared" ca="1" si="39"/>
        <v>#REF!</v>
      </c>
      <c r="BY73" s="138" t="e">
        <f t="shared" ca="1" si="39"/>
        <v>#REF!</v>
      </c>
      <c r="BZ73" s="138" t="e">
        <f t="shared" ca="1" si="39"/>
        <v>#REF!</v>
      </c>
      <c r="CA73" s="138" t="e">
        <f t="shared" ca="1" si="39"/>
        <v>#REF!</v>
      </c>
      <c r="CB73" s="11"/>
      <c r="CC73" s="126" t="s">
        <v>2221</v>
      </c>
    </row>
    <row r="74" spans="1:81" x14ac:dyDescent="0.5">
      <c r="A74" s="130" t="s">
        <v>111</v>
      </c>
      <c r="B74" s="133" t="s">
        <v>301</v>
      </c>
      <c r="C74" s="133">
        <v>1</v>
      </c>
      <c r="D74" s="128">
        <v>1</v>
      </c>
      <c r="E74" s="128">
        <v>0</v>
      </c>
      <c r="F74" s="206" t="s">
        <v>2224</v>
      </c>
      <c r="G74" s="137">
        <f t="shared" ca="1" si="41"/>
        <v>2</v>
      </c>
      <c r="H74" s="137">
        <f t="shared" ca="1" si="41"/>
        <v>2</v>
      </c>
      <c r="I74" s="137">
        <f t="shared" ca="1" si="41"/>
        <v>2</v>
      </c>
      <c r="J74" s="137">
        <f t="shared" ca="1" si="41"/>
        <v>4</v>
      </c>
      <c r="K74" s="137">
        <f t="shared" ca="1" si="41"/>
        <v>5</v>
      </c>
      <c r="L74" s="137">
        <f t="shared" ca="1" si="41"/>
        <v>5</v>
      </c>
      <c r="M74" s="137">
        <f t="shared" ca="1" si="41"/>
        <v>5</v>
      </c>
      <c r="N74" s="137" t="e">
        <f t="shared" ca="1" si="41"/>
        <v>#REF!</v>
      </c>
      <c r="O74" s="137" t="e">
        <f t="shared" ca="1" si="41"/>
        <v>#REF!</v>
      </c>
      <c r="P74" s="137" t="e">
        <f t="shared" ca="1" si="41"/>
        <v>#REF!</v>
      </c>
      <c r="Q74" s="137" t="e">
        <f t="shared" ca="1" si="41"/>
        <v>#REF!</v>
      </c>
      <c r="R74" s="137" t="e">
        <f t="shared" ca="1" si="41"/>
        <v>#REF!</v>
      </c>
      <c r="S74" s="137" t="e">
        <f t="shared" ca="1" si="41"/>
        <v>#REF!</v>
      </c>
      <c r="T74" s="137" t="e">
        <f t="shared" ca="1" si="41"/>
        <v>#REF!</v>
      </c>
      <c r="U74" s="137" t="e">
        <f t="shared" ca="1" si="41"/>
        <v>#REF!</v>
      </c>
      <c r="V74" s="137" t="e">
        <f t="shared" ca="1" si="41"/>
        <v>#REF!</v>
      </c>
      <c r="W74" s="137" t="e">
        <f t="shared" ref="W74:AL84" ca="1" si="44">VLOOKUP($G$3,INDIRECT($A74 &amp; $B74&amp;"D"),COLUMN()-5,FALSE)</f>
        <v>#REF!</v>
      </c>
      <c r="X74" s="137" t="e">
        <f t="shared" ca="1" si="44"/>
        <v>#REF!</v>
      </c>
      <c r="Y74" s="137" t="e">
        <f t="shared" ca="1" si="44"/>
        <v>#REF!</v>
      </c>
      <c r="Z74" s="137" t="e">
        <f t="shared" ca="1" si="44"/>
        <v>#REF!</v>
      </c>
      <c r="AA74" s="137" t="e">
        <f t="shared" ca="1" si="44"/>
        <v>#REF!</v>
      </c>
      <c r="AB74" s="137" t="e">
        <f t="shared" ca="1" si="44"/>
        <v>#REF!</v>
      </c>
      <c r="AC74" s="137" t="e">
        <f t="shared" ca="1" si="44"/>
        <v>#REF!</v>
      </c>
      <c r="AD74" s="137" t="e">
        <f t="shared" ca="1" si="44"/>
        <v>#REF!</v>
      </c>
      <c r="AE74" s="137" t="e">
        <f t="shared" ca="1" si="44"/>
        <v>#REF!</v>
      </c>
      <c r="AF74" s="137" t="e">
        <f t="shared" ca="1" si="44"/>
        <v>#REF!</v>
      </c>
      <c r="AG74" s="137" t="e">
        <f t="shared" ca="1" si="44"/>
        <v>#REF!</v>
      </c>
      <c r="AH74" s="137" t="e">
        <f t="shared" ca="1" si="44"/>
        <v>#REF!</v>
      </c>
      <c r="AI74" s="137" t="e">
        <f t="shared" ca="1" si="44"/>
        <v>#REF!</v>
      </c>
      <c r="AJ74" s="137" t="e">
        <f t="shared" ca="1" si="44"/>
        <v>#REF!</v>
      </c>
      <c r="AK74" s="137" t="e">
        <f t="shared" ca="1" si="44"/>
        <v>#REF!</v>
      </c>
      <c r="AL74" s="137" t="e">
        <f t="shared" ca="1" si="44"/>
        <v>#REF!</v>
      </c>
      <c r="AM74" s="137" t="e">
        <f t="shared" ref="AL74:BA84" ca="1" si="45">VLOOKUP($G$3,INDIRECT($A74 &amp; $B74&amp;"D"),COLUMN()-5,FALSE)</f>
        <v>#REF!</v>
      </c>
      <c r="AN74" s="137" t="e">
        <f t="shared" ca="1" si="45"/>
        <v>#REF!</v>
      </c>
      <c r="AO74" s="137" t="e">
        <f t="shared" ca="1" si="45"/>
        <v>#REF!</v>
      </c>
      <c r="AP74" s="137" t="e">
        <f t="shared" ca="1" si="45"/>
        <v>#REF!</v>
      </c>
      <c r="AQ74" s="137" t="e">
        <f t="shared" ca="1" si="45"/>
        <v>#REF!</v>
      </c>
      <c r="AR74" s="137" t="e">
        <f t="shared" ca="1" si="45"/>
        <v>#REF!</v>
      </c>
      <c r="AS74" s="137" t="e">
        <f t="shared" ca="1" si="45"/>
        <v>#REF!</v>
      </c>
      <c r="AT74" s="137" t="e">
        <f t="shared" ca="1" si="45"/>
        <v>#REF!</v>
      </c>
      <c r="AU74" s="137" t="e">
        <f t="shared" ca="1" si="45"/>
        <v>#REF!</v>
      </c>
      <c r="AV74" s="137" t="e">
        <f t="shared" ca="1" si="45"/>
        <v>#REF!</v>
      </c>
      <c r="AW74" s="137" t="e">
        <f t="shared" ca="1" si="45"/>
        <v>#REF!</v>
      </c>
      <c r="AX74" s="137" t="e">
        <f t="shared" ca="1" si="45"/>
        <v>#REF!</v>
      </c>
      <c r="AY74" s="137" t="e">
        <f t="shared" ca="1" si="45"/>
        <v>#REF!</v>
      </c>
      <c r="AZ74" s="137" t="e">
        <f t="shared" ca="1" si="45"/>
        <v>#REF!</v>
      </c>
      <c r="BA74" s="137" t="e">
        <f t="shared" ca="1" si="43"/>
        <v>#REF!</v>
      </c>
      <c r="BB74" s="137" t="e">
        <f t="shared" ca="1" si="43"/>
        <v>#REF!</v>
      </c>
      <c r="BC74" s="137" t="e">
        <f t="shared" ca="1" si="43"/>
        <v>#REF!</v>
      </c>
      <c r="BD74" s="137" t="e">
        <f t="shared" ca="1" si="43"/>
        <v>#REF!</v>
      </c>
      <c r="BE74" s="138" t="e">
        <f t="shared" ca="1" si="43"/>
        <v>#REF!</v>
      </c>
      <c r="BF74" s="138" t="e">
        <f t="shared" ca="1" si="43"/>
        <v>#REF!</v>
      </c>
      <c r="BG74" s="138" t="e">
        <f t="shared" ca="1" si="43"/>
        <v>#REF!</v>
      </c>
      <c r="BH74" s="138" t="e">
        <f t="shared" ca="1" si="43"/>
        <v>#REF!</v>
      </c>
      <c r="BI74" s="138" t="e">
        <f t="shared" ca="1" si="43"/>
        <v>#REF!</v>
      </c>
      <c r="BJ74" s="138" t="e">
        <f t="shared" ca="1" si="43"/>
        <v>#REF!</v>
      </c>
      <c r="BK74" s="138" t="e">
        <f t="shared" ca="1" si="43"/>
        <v>#REF!</v>
      </c>
      <c r="BL74" s="138" t="e">
        <f t="shared" ca="1" si="43"/>
        <v>#REF!</v>
      </c>
      <c r="BM74" s="138" t="e">
        <f t="shared" ca="1" si="43"/>
        <v>#REF!</v>
      </c>
      <c r="BN74" s="138" t="e">
        <f t="shared" ca="1" si="43"/>
        <v>#REF!</v>
      </c>
      <c r="BO74" s="138" t="e">
        <f t="shared" ca="1" si="43"/>
        <v>#REF!</v>
      </c>
      <c r="BP74" s="138" t="e">
        <f t="shared" ca="1" si="39"/>
        <v>#REF!</v>
      </c>
      <c r="BQ74" s="138" t="e">
        <f t="shared" ca="1" si="39"/>
        <v>#REF!</v>
      </c>
      <c r="BR74" s="138" t="e">
        <f t="shared" ca="1" si="39"/>
        <v>#REF!</v>
      </c>
      <c r="BS74" s="138" t="e">
        <f t="shared" ca="1" si="39"/>
        <v>#REF!</v>
      </c>
      <c r="BT74" s="138" t="e">
        <f t="shared" ca="1" si="39"/>
        <v>#REF!</v>
      </c>
      <c r="BU74" s="138" t="e">
        <f t="shared" ca="1" si="39"/>
        <v>#REF!</v>
      </c>
      <c r="BV74" s="138" t="e">
        <f t="shared" ca="1" si="39"/>
        <v>#REF!</v>
      </c>
      <c r="BW74" s="138" t="e">
        <f t="shared" ca="1" si="39"/>
        <v>#REF!</v>
      </c>
      <c r="BX74" s="138" t="e">
        <f t="shared" ca="1" si="39"/>
        <v>#REF!</v>
      </c>
      <c r="BY74" s="138" t="e">
        <f t="shared" ca="1" si="39"/>
        <v>#REF!</v>
      </c>
      <c r="BZ74" s="138" t="e">
        <f t="shared" ca="1" si="39"/>
        <v>#REF!</v>
      </c>
      <c r="CA74" s="138" t="e">
        <f t="shared" ca="1" si="39"/>
        <v>#REF!</v>
      </c>
      <c r="CB74" s="11"/>
      <c r="CC74" s="126" t="s">
        <v>2225</v>
      </c>
    </row>
    <row r="75" spans="1:81" x14ac:dyDescent="0.5">
      <c r="A75" s="130" t="s">
        <v>113</v>
      </c>
      <c r="B75" s="133" t="s">
        <v>301</v>
      </c>
      <c r="C75" s="133">
        <v>1</v>
      </c>
      <c r="D75" s="128">
        <v>1</v>
      </c>
      <c r="E75" s="128">
        <v>0</v>
      </c>
      <c r="F75" s="206" t="s">
        <v>2228</v>
      </c>
      <c r="G75" s="137">
        <f t="shared" ref="G75:V84" ca="1" si="46">VLOOKUP($G$3,INDIRECT($A75 &amp; $B75&amp;"D"),COLUMN()-5,FALSE)</f>
        <v>2</v>
      </c>
      <c r="H75" s="137">
        <f t="shared" ca="1" si="46"/>
        <v>2</v>
      </c>
      <c r="I75" s="137">
        <f t="shared" ca="1" si="46"/>
        <v>2</v>
      </c>
      <c r="J75" s="137">
        <f t="shared" ca="1" si="46"/>
        <v>2</v>
      </c>
      <c r="K75" s="137">
        <f t="shared" ca="1" si="46"/>
        <v>2</v>
      </c>
      <c r="L75" s="137">
        <f t="shared" ca="1" si="46"/>
        <v>4</v>
      </c>
      <c r="M75" s="137">
        <f t="shared" ca="1" si="46"/>
        <v>5</v>
      </c>
      <c r="N75" s="137" t="e">
        <f t="shared" ca="1" si="46"/>
        <v>#REF!</v>
      </c>
      <c r="O75" s="137" t="e">
        <f t="shared" ca="1" si="46"/>
        <v>#REF!</v>
      </c>
      <c r="P75" s="137" t="e">
        <f t="shared" ca="1" si="46"/>
        <v>#REF!</v>
      </c>
      <c r="Q75" s="137" t="e">
        <f t="shared" ca="1" si="46"/>
        <v>#REF!</v>
      </c>
      <c r="R75" s="137" t="e">
        <f t="shared" ca="1" si="46"/>
        <v>#REF!</v>
      </c>
      <c r="S75" s="137" t="e">
        <f t="shared" ca="1" si="46"/>
        <v>#REF!</v>
      </c>
      <c r="T75" s="137" t="e">
        <f t="shared" ca="1" si="46"/>
        <v>#REF!</v>
      </c>
      <c r="U75" s="137" t="e">
        <f t="shared" ca="1" si="46"/>
        <v>#REF!</v>
      </c>
      <c r="V75" s="137" t="e">
        <f t="shared" ca="1" si="46"/>
        <v>#REF!</v>
      </c>
      <c r="W75" s="137" t="e">
        <f t="shared" ca="1" si="44"/>
        <v>#REF!</v>
      </c>
      <c r="X75" s="137" t="e">
        <f t="shared" ca="1" si="44"/>
        <v>#REF!</v>
      </c>
      <c r="Y75" s="137" t="e">
        <f t="shared" ca="1" si="44"/>
        <v>#REF!</v>
      </c>
      <c r="Z75" s="137" t="e">
        <f t="shared" ca="1" si="44"/>
        <v>#REF!</v>
      </c>
      <c r="AA75" s="137" t="e">
        <f t="shared" ca="1" si="44"/>
        <v>#REF!</v>
      </c>
      <c r="AB75" s="137" t="e">
        <f t="shared" ca="1" si="44"/>
        <v>#REF!</v>
      </c>
      <c r="AC75" s="137" t="e">
        <f t="shared" ca="1" si="44"/>
        <v>#REF!</v>
      </c>
      <c r="AD75" s="137" t="e">
        <f t="shared" ca="1" si="44"/>
        <v>#REF!</v>
      </c>
      <c r="AE75" s="137" t="e">
        <f t="shared" ca="1" si="44"/>
        <v>#REF!</v>
      </c>
      <c r="AF75" s="137" t="e">
        <f t="shared" ca="1" si="44"/>
        <v>#REF!</v>
      </c>
      <c r="AG75" s="137" t="e">
        <f t="shared" ca="1" si="44"/>
        <v>#REF!</v>
      </c>
      <c r="AH75" s="137" t="e">
        <f t="shared" ca="1" si="44"/>
        <v>#REF!</v>
      </c>
      <c r="AI75" s="137" t="e">
        <f t="shared" ca="1" si="44"/>
        <v>#REF!</v>
      </c>
      <c r="AJ75" s="137" t="e">
        <f t="shared" ca="1" si="44"/>
        <v>#REF!</v>
      </c>
      <c r="AK75" s="137" t="e">
        <f t="shared" ca="1" si="44"/>
        <v>#REF!</v>
      </c>
      <c r="AL75" s="137" t="e">
        <f t="shared" ca="1" si="45"/>
        <v>#REF!</v>
      </c>
      <c r="AM75" s="137" t="e">
        <f t="shared" ca="1" si="45"/>
        <v>#REF!</v>
      </c>
      <c r="AN75" s="137" t="e">
        <f t="shared" ca="1" si="45"/>
        <v>#REF!</v>
      </c>
      <c r="AO75" s="137" t="e">
        <f t="shared" ca="1" si="45"/>
        <v>#REF!</v>
      </c>
      <c r="AP75" s="137" t="e">
        <f t="shared" ca="1" si="45"/>
        <v>#REF!</v>
      </c>
      <c r="AQ75" s="137" t="e">
        <f t="shared" ca="1" si="45"/>
        <v>#REF!</v>
      </c>
      <c r="AR75" s="137" t="e">
        <f t="shared" ca="1" si="45"/>
        <v>#REF!</v>
      </c>
      <c r="AS75" s="137" t="e">
        <f t="shared" ca="1" si="45"/>
        <v>#REF!</v>
      </c>
      <c r="AT75" s="137" t="e">
        <f t="shared" ca="1" si="45"/>
        <v>#REF!</v>
      </c>
      <c r="AU75" s="137" t="e">
        <f t="shared" ca="1" si="45"/>
        <v>#REF!</v>
      </c>
      <c r="AV75" s="137" t="e">
        <f t="shared" ca="1" si="45"/>
        <v>#REF!</v>
      </c>
      <c r="AW75" s="137" t="e">
        <f t="shared" ca="1" si="45"/>
        <v>#REF!</v>
      </c>
      <c r="AX75" s="137" t="e">
        <f t="shared" ca="1" si="45"/>
        <v>#REF!</v>
      </c>
      <c r="AY75" s="137" t="e">
        <f t="shared" ca="1" si="45"/>
        <v>#REF!</v>
      </c>
      <c r="AZ75" s="137" t="e">
        <f t="shared" ca="1" si="45"/>
        <v>#REF!</v>
      </c>
      <c r="BA75" s="137" t="e">
        <f t="shared" ca="1" si="43"/>
        <v>#REF!</v>
      </c>
      <c r="BB75" s="137" t="e">
        <f t="shared" ca="1" si="43"/>
        <v>#REF!</v>
      </c>
      <c r="BC75" s="137" t="e">
        <f t="shared" ca="1" si="43"/>
        <v>#REF!</v>
      </c>
      <c r="BD75" s="137" t="e">
        <f t="shared" ca="1" si="43"/>
        <v>#REF!</v>
      </c>
      <c r="BE75" s="138" t="e">
        <f t="shared" ca="1" si="43"/>
        <v>#REF!</v>
      </c>
      <c r="BF75" s="138" t="e">
        <f t="shared" ca="1" si="43"/>
        <v>#REF!</v>
      </c>
      <c r="BG75" s="138" t="e">
        <f t="shared" ca="1" si="43"/>
        <v>#REF!</v>
      </c>
      <c r="BH75" s="138" t="e">
        <f t="shared" ca="1" si="43"/>
        <v>#REF!</v>
      </c>
      <c r="BI75" s="138" t="e">
        <f t="shared" ca="1" si="43"/>
        <v>#REF!</v>
      </c>
      <c r="BJ75" s="138" t="e">
        <f t="shared" ca="1" si="43"/>
        <v>#REF!</v>
      </c>
      <c r="BK75" s="138" t="e">
        <f t="shared" ca="1" si="43"/>
        <v>#REF!</v>
      </c>
      <c r="BL75" s="138" t="e">
        <f t="shared" ca="1" si="43"/>
        <v>#REF!</v>
      </c>
      <c r="BM75" s="138" t="e">
        <f t="shared" ca="1" si="43"/>
        <v>#REF!</v>
      </c>
      <c r="BN75" s="138" t="e">
        <f t="shared" ca="1" si="43"/>
        <v>#REF!</v>
      </c>
      <c r="BO75" s="138" t="e">
        <f t="shared" ca="1" si="43"/>
        <v>#REF!</v>
      </c>
      <c r="BP75" s="138" t="e">
        <f t="shared" ref="BP75:CA84" ca="1" si="47">VLOOKUP($G$3,INDIRECT($A75 &amp; $B75&amp;"D"),COLUMN()-5,FALSE)</f>
        <v>#REF!</v>
      </c>
      <c r="BQ75" s="138" t="e">
        <f t="shared" ca="1" si="47"/>
        <v>#REF!</v>
      </c>
      <c r="BR75" s="138" t="e">
        <f t="shared" ca="1" si="47"/>
        <v>#REF!</v>
      </c>
      <c r="BS75" s="138" t="e">
        <f t="shared" ca="1" si="47"/>
        <v>#REF!</v>
      </c>
      <c r="BT75" s="138" t="e">
        <f t="shared" ca="1" si="47"/>
        <v>#REF!</v>
      </c>
      <c r="BU75" s="138" t="e">
        <f t="shared" ca="1" si="47"/>
        <v>#REF!</v>
      </c>
      <c r="BV75" s="138" t="e">
        <f t="shared" ca="1" si="47"/>
        <v>#REF!</v>
      </c>
      <c r="BW75" s="138" t="e">
        <f t="shared" ca="1" si="47"/>
        <v>#REF!</v>
      </c>
      <c r="BX75" s="138" t="e">
        <f t="shared" ca="1" si="47"/>
        <v>#REF!</v>
      </c>
      <c r="BY75" s="138" t="e">
        <f t="shared" ca="1" si="47"/>
        <v>#REF!</v>
      </c>
      <c r="BZ75" s="138" t="e">
        <f t="shared" ca="1" si="47"/>
        <v>#REF!</v>
      </c>
      <c r="CA75" s="138" t="e">
        <f t="shared" ca="1" si="47"/>
        <v>#REF!</v>
      </c>
      <c r="CB75" s="11"/>
      <c r="CC75" s="126" t="s">
        <v>2229</v>
      </c>
    </row>
    <row r="76" spans="1:81" x14ac:dyDescent="0.5">
      <c r="A76" s="130" t="s">
        <v>115</v>
      </c>
      <c r="B76" s="133" t="s">
        <v>301</v>
      </c>
      <c r="C76" s="133">
        <v>1</v>
      </c>
      <c r="D76" s="128">
        <v>1</v>
      </c>
      <c r="E76" s="128">
        <v>0</v>
      </c>
      <c r="F76" s="206" t="s">
        <v>2232</v>
      </c>
      <c r="G76" s="137">
        <f t="shared" ca="1" si="46"/>
        <v>136</v>
      </c>
      <c r="H76" s="137">
        <f t="shared" ca="1" si="46"/>
        <v>128</v>
      </c>
      <c r="I76" s="137">
        <f t="shared" ca="1" si="46"/>
        <v>97</v>
      </c>
      <c r="J76" s="137">
        <f t="shared" ca="1" si="46"/>
        <v>62</v>
      </c>
      <c r="K76" s="137">
        <f t="shared" ca="1" si="46"/>
        <v>49</v>
      </c>
      <c r="L76" s="137">
        <f t="shared" ca="1" si="46"/>
        <v>39</v>
      </c>
      <c r="M76" s="137">
        <f t="shared" ca="1" si="46"/>
        <v>29</v>
      </c>
      <c r="N76" s="137" t="e">
        <f t="shared" ca="1" si="46"/>
        <v>#REF!</v>
      </c>
      <c r="O76" s="137" t="e">
        <f t="shared" ca="1" si="46"/>
        <v>#REF!</v>
      </c>
      <c r="P76" s="137" t="e">
        <f t="shared" ca="1" si="46"/>
        <v>#REF!</v>
      </c>
      <c r="Q76" s="137" t="e">
        <f t="shared" ca="1" si="46"/>
        <v>#REF!</v>
      </c>
      <c r="R76" s="137" t="e">
        <f t="shared" ca="1" si="46"/>
        <v>#REF!</v>
      </c>
      <c r="S76" s="137" t="e">
        <f t="shared" ca="1" si="46"/>
        <v>#REF!</v>
      </c>
      <c r="T76" s="137" t="e">
        <f t="shared" ca="1" si="46"/>
        <v>#REF!</v>
      </c>
      <c r="U76" s="137" t="e">
        <f t="shared" ca="1" si="46"/>
        <v>#REF!</v>
      </c>
      <c r="V76" s="137" t="e">
        <f t="shared" ca="1" si="46"/>
        <v>#REF!</v>
      </c>
      <c r="W76" s="137" t="e">
        <f t="shared" ca="1" si="44"/>
        <v>#REF!</v>
      </c>
      <c r="X76" s="137" t="e">
        <f t="shared" ca="1" si="44"/>
        <v>#REF!</v>
      </c>
      <c r="Y76" s="137" t="e">
        <f t="shared" ca="1" si="44"/>
        <v>#REF!</v>
      </c>
      <c r="Z76" s="137" t="e">
        <f t="shared" ca="1" si="44"/>
        <v>#REF!</v>
      </c>
      <c r="AA76" s="137" t="e">
        <f t="shared" ca="1" si="44"/>
        <v>#REF!</v>
      </c>
      <c r="AB76" s="137" t="e">
        <f t="shared" ca="1" si="44"/>
        <v>#REF!</v>
      </c>
      <c r="AC76" s="137" t="e">
        <f t="shared" ca="1" si="44"/>
        <v>#REF!</v>
      </c>
      <c r="AD76" s="137" t="e">
        <f t="shared" ca="1" si="44"/>
        <v>#REF!</v>
      </c>
      <c r="AE76" s="137" t="e">
        <f t="shared" ca="1" si="44"/>
        <v>#REF!</v>
      </c>
      <c r="AF76" s="137" t="e">
        <f t="shared" ca="1" si="44"/>
        <v>#REF!</v>
      </c>
      <c r="AG76" s="137" t="e">
        <f t="shared" ca="1" si="44"/>
        <v>#REF!</v>
      </c>
      <c r="AH76" s="137" t="e">
        <f t="shared" ca="1" si="44"/>
        <v>#REF!</v>
      </c>
      <c r="AI76" s="137" t="e">
        <f t="shared" ca="1" si="44"/>
        <v>#REF!</v>
      </c>
      <c r="AJ76" s="137" t="e">
        <f t="shared" ca="1" si="44"/>
        <v>#REF!</v>
      </c>
      <c r="AK76" s="137" t="e">
        <f t="shared" ca="1" si="44"/>
        <v>#REF!</v>
      </c>
      <c r="AL76" s="137" t="e">
        <f t="shared" ca="1" si="45"/>
        <v>#REF!</v>
      </c>
      <c r="AM76" s="137" t="e">
        <f t="shared" ca="1" si="45"/>
        <v>#REF!</v>
      </c>
      <c r="AN76" s="137" t="e">
        <f t="shared" ca="1" si="45"/>
        <v>#REF!</v>
      </c>
      <c r="AO76" s="137" t="e">
        <f t="shared" ca="1" si="45"/>
        <v>#REF!</v>
      </c>
      <c r="AP76" s="137" t="e">
        <f t="shared" ca="1" si="45"/>
        <v>#REF!</v>
      </c>
      <c r="AQ76" s="137" t="e">
        <f t="shared" ca="1" si="45"/>
        <v>#REF!</v>
      </c>
      <c r="AR76" s="137" t="e">
        <f t="shared" ca="1" si="45"/>
        <v>#REF!</v>
      </c>
      <c r="AS76" s="137" t="e">
        <f t="shared" ca="1" si="45"/>
        <v>#REF!</v>
      </c>
      <c r="AT76" s="137" t="e">
        <f t="shared" ca="1" si="45"/>
        <v>#REF!</v>
      </c>
      <c r="AU76" s="137" t="e">
        <f t="shared" ca="1" si="45"/>
        <v>#REF!</v>
      </c>
      <c r="AV76" s="137" t="e">
        <f t="shared" ca="1" si="45"/>
        <v>#REF!</v>
      </c>
      <c r="AW76" s="137" t="e">
        <f t="shared" ca="1" si="45"/>
        <v>#REF!</v>
      </c>
      <c r="AX76" s="137" t="e">
        <f t="shared" ca="1" si="45"/>
        <v>#REF!</v>
      </c>
      <c r="AY76" s="137" t="e">
        <f t="shared" ca="1" si="45"/>
        <v>#REF!</v>
      </c>
      <c r="AZ76" s="137" t="e">
        <f t="shared" ca="1" si="45"/>
        <v>#REF!</v>
      </c>
      <c r="BA76" s="137" t="e">
        <f t="shared" ca="1" si="43"/>
        <v>#REF!</v>
      </c>
      <c r="BB76" s="137" t="e">
        <f t="shared" ca="1" si="43"/>
        <v>#REF!</v>
      </c>
      <c r="BC76" s="137" t="e">
        <f t="shared" ca="1" si="43"/>
        <v>#REF!</v>
      </c>
      <c r="BD76" s="137" t="e">
        <f t="shared" ca="1" si="43"/>
        <v>#REF!</v>
      </c>
      <c r="BE76" s="138" t="e">
        <f t="shared" ca="1" si="43"/>
        <v>#REF!</v>
      </c>
      <c r="BF76" s="138" t="e">
        <f t="shared" ca="1" si="43"/>
        <v>#REF!</v>
      </c>
      <c r="BG76" s="138" t="e">
        <f t="shared" ca="1" si="43"/>
        <v>#REF!</v>
      </c>
      <c r="BH76" s="138" t="e">
        <f t="shared" ca="1" si="43"/>
        <v>#REF!</v>
      </c>
      <c r="BI76" s="138" t="e">
        <f t="shared" ca="1" si="43"/>
        <v>#REF!</v>
      </c>
      <c r="BJ76" s="138" t="e">
        <f t="shared" ca="1" si="43"/>
        <v>#REF!</v>
      </c>
      <c r="BK76" s="138" t="e">
        <f t="shared" ca="1" si="43"/>
        <v>#REF!</v>
      </c>
      <c r="BL76" s="138" t="e">
        <f t="shared" ca="1" si="43"/>
        <v>#REF!</v>
      </c>
      <c r="BM76" s="138" t="e">
        <f t="shared" ca="1" si="43"/>
        <v>#REF!</v>
      </c>
      <c r="BN76" s="138" t="e">
        <f t="shared" ca="1" si="43"/>
        <v>#REF!</v>
      </c>
      <c r="BO76" s="138" t="e">
        <f t="shared" ca="1" si="43"/>
        <v>#REF!</v>
      </c>
      <c r="BP76" s="138" t="e">
        <f t="shared" ca="1" si="47"/>
        <v>#REF!</v>
      </c>
      <c r="BQ76" s="138" t="e">
        <f t="shared" ca="1" si="47"/>
        <v>#REF!</v>
      </c>
      <c r="BR76" s="138" t="e">
        <f t="shared" ca="1" si="47"/>
        <v>#REF!</v>
      </c>
      <c r="BS76" s="138" t="e">
        <f t="shared" ca="1" si="47"/>
        <v>#REF!</v>
      </c>
      <c r="BT76" s="138" t="e">
        <f t="shared" ca="1" si="47"/>
        <v>#REF!</v>
      </c>
      <c r="BU76" s="138" t="e">
        <f t="shared" ca="1" si="47"/>
        <v>#REF!</v>
      </c>
      <c r="BV76" s="138" t="e">
        <f t="shared" ca="1" si="47"/>
        <v>#REF!</v>
      </c>
      <c r="BW76" s="138" t="e">
        <f t="shared" ca="1" si="47"/>
        <v>#REF!</v>
      </c>
      <c r="BX76" s="138" t="e">
        <f t="shared" ca="1" si="47"/>
        <v>#REF!</v>
      </c>
      <c r="BY76" s="138" t="e">
        <f t="shared" ca="1" si="47"/>
        <v>#REF!</v>
      </c>
      <c r="BZ76" s="138" t="e">
        <f t="shared" ca="1" si="47"/>
        <v>#REF!</v>
      </c>
      <c r="CA76" s="138" t="e">
        <f t="shared" ca="1" si="47"/>
        <v>#REF!</v>
      </c>
      <c r="CB76" s="11"/>
      <c r="CC76" s="126" t="s">
        <v>2233</v>
      </c>
    </row>
    <row r="77" spans="1:81" x14ac:dyDescent="0.5">
      <c r="A77" s="130" t="s">
        <v>1418</v>
      </c>
      <c r="B77" s="133" t="s">
        <v>301</v>
      </c>
      <c r="C77" s="133">
        <v>0</v>
      </c>
      <c r="D77" s="128">
        <v>1</v>
      </c>
      <c r="E77" s="128">
        <v>1</v>
      </c>
      <c r="F77" s="205" t="s">
        <v>1423</v>
      </c>
      <c r="G77" s="137" t="str">
        <f t="shared" ca="1" si="46"/>
        <v>.</v>
      </c>
      <c r="H77" s="137" t="str">
        <f t="shared" ca="1" si="46"/>
        <v>.</v>
      </c>
      <c r="I77" s="137" t="str">
        <f t="shared" ca="1" si="46"/>
        <v>.</v>
      </c>
      <c r="J77" s="137" t="str">
        <f t="shared" ca="1" si="46"/>
        <v>.</v>
      </c>
      <c r="K77" s="137" t="str">
        <f t="shared" ca="1" si="46"/>
        <v>.</v>
      </c>
      <c r="L77" s="137" t="str">
        <f t="shared" ca="1" si="46"/>
        <v>.</v>
      </c>
      <c r="M77" s="137" t="str">
        <f t="shared" ca="1" si="46"/>
        <v>.</v>
      </c>
      <c r="N77" s="137" t="str">
        <f t="shared" ca="1" si="46"/>
        <v>.</v>
      </c>
      <c r="O77" s="137" t="str">
        <f t="shared" ca="1" si="46"/>
        <v>.</v>
      </c>
      <c r="P77" s="137" t="str">
        <f t="shared" ca="1" si="46"/>
        <v>.</v>
      </c>
      <c r="Q77" s="137" t="str">
        <f t="shared" ca="1" si="46"/>
        <v>.</v>
      </c>
      <c r="R77" s="137" t="str">
        <f t="shared" ca="1" si="46"/>
        <v>.</v>
      </c>
      <c r="S77" s="137" t="str">
        <f t="shared" ca="1" si="46"/>
        <v>.</v>
      </c>
      <c r="T77" s="137" t="str">
        <f t="shared" ca="1" si="46"/>
        <v>.</v>
      </c>
      <c r="U77" s="137" t="str">
        <f t="shared" ca="1" si="46"/>
        <v>.</v>
      </c>
      <c r="V77" s="137" t="str">
        <f t="shared" ca="1" si="46"/>
        <v>.</v>
      </c>
      <c r="W77" s="137" t="str">
        <f t="shared" ca="1" si="44"/>
        <v>.</v>
      </c>
      <c r="X77" s="137" t="str">
        <f t="shared" ca="1" si="44"/>
        <v>.</v>
      </c>
      <c r="Y77" s="137" t="str">
        <f t="shared" ca="1" si="44"/>
        <v>.</v>
      </c>
      <c r="Z77" s="137" t="str">
        <f t="shared" ca="1" si="44"/>
        <v>.</v>
      </c>
      <c r="AA77" s="137" t="str">
        <f t="shared" ca="1" si="44"/>
        <v>.</v>
      </c>
      <c r="AB77" s="137" t="str">
        <f t="shared" ca="1" si="44"/>
        <v>.</v>
      </c>
      <c r="AC77" s="137" t="str">
        <f t="shared" ca="1" si="44"/>
        <v>.</v>
      </c>
      <c r="AD77" s="137" t="str">
        <f t="shared" ca="1" si="44"/>
        <v>.</v>
      </c>
      <c r="AE77" s="137" t="str">
        <f t="shared" ca="1" si="44"/>
        <v>.</v>
      </c>
      <c r="AF77" s="137" t="str">
        <f t="shared" ca="1" si="44"/>
        <v>.</v>
      </c>
      <c r="AG77" s="137" t="str">
        <f t="shared" ca="1" si="44"/>
        <v>.</v>
      </c>
      <c r="AH77" s="137" t="str">
        <f t="shared" ca="1" si="44"/>
        <v>.</v>
      </c>
      <c r="AI77" s="137" t="str">
        <f t="shared" ca="1" si="44"/>
        <v>.</v>
      </c>
      <c r="AJ77" s="137" t="str">
        <f t="shared" ca="1" si="44"/>
        <v>.</v>
      </c>
      <c r="AK77" s="137" t="str">
        <f t="shared" ca="1" si="44"/>
        <v>.</v>
      </c>
      <c r="AL77" s="137" t="str">
        <f t="shared" ca="1" si="45"/>
        <v>.</v>
      </c>
      <c r="AM77" s="137" t="str">
        <f t="shared" ca="1" si="45"/>
        <v>.</v>
      </c>
      <c r="AN77" s="137" t="str">
        <f t="shared" ca="1" si="45"/>
        <v>.</v>
      </c>
      <c r="AO77" s="137" t="str">
        <f t="shared" ca="1" si="45"/>
        <v>.</v>
      </c>
      <c r="AP77" s="137" t="str">
        <f t="shared" ca="1" si="45"/>
        <v>.</v>
      </c>
      <c r="AQ77" s="137" t="str">
        <f t="shared" ca="1" si="45"/>
        <v>.</v>
      </c>
      <c r="AR77" s="137" t="str">
        <f t="shared" ca="1" si="45"/>
        <v>.</v>
      </c>
      <c r="AS77" s="137" t="str">
        <f t="shared" ca="1" si="45"/>
        <v>.</v>
      </c>
      <c r="AT77" s="137" t="str">
        <f t="shared" ca="1" si="45"/>
        <v>.</v>
      </c>
      <c r="AU77" s="137" t="str">
        <f t="shared" ca="1" si="45"/>
        <v>.</v>
      </c>
      <c r="AV77" s="137" t="str">
        <f t="shared" ca="1" si="45"/>
        <v>.</v>
      </c>
      <c r="AW77" s="137" t="str">
        <f t="shared" ca="1" si="45"/>
        <v>.</v>
      </c>
      <c r="AX77" s="137" t="str">
        <f t="shared" ca="1" si="45"/>
        <v>.</v>
      </c>
      <c r="AY77" s="137" t="str">
        <f t="shared" ca="1" si="45"/>
        <v>.</v>
      </c>
      <c r="AZ77" s="137" t="str">
        <f t="shared" ca="1" si="45"/>
        <v>.</v>
      </c>
      <c r="BA77" s="137" t="str">
        <f t="shared" ca="1" si="45"/>
        <v>.</v>
      </c>
      <c r="BB77" s="137" t="str">
        <f t="shared" ca="1" si="43"/>
        <v>.</v>
      </c>
      <c r="BC77" s="138" t="str">
        <f t="shared" ca="1" si="43"/>
        <v>.</v>
      </c>
      <c r="BD77" s="138" t="str">
        <f t="shared" ca="1" si="43"/>
        <v>.</v>
      </c>
      <c r="BE77" s="138" t="str">
        <f t="shared" ca="1" si="43"/>
        <v>.</v>
      </c>
      <c r="BF77" s="138" t="str">
        <f t="shared" ca="1" si="43"/>
        <v>.</v>
      </c>
      <c r="BG77" s="138" t="str">
        <f t="shared" ca="1" si="43"/>
        <v>.</v>
      </c>
      <c r="BH77" s="138" t="str">
        <f t="shared" ca="1" si="43"/>
        <v>.</v>
      </c>
      <c r="BI77" s="138" t="str">
        <f t="shared" ca="1" si="43"/>
        <v>.</v>
      </c>
      <c r="BJ77" s="138" t="str">
        <f t="shared" ca="1" si="43"/>
        <v>.</v>
      </c>
      <c r="BK77" s="138">
        <f t="shared" ca="1" si="43"/>
        <v>1</v>
      </c>
      <c r="BL77" s="138">
        <f t="shared" ca="1" si="43"/>
        <v>2</v>
      </c>
      <c r="BM77" s="138">
        <f t="shared" ca="1" si="43"/>
        <v>7</v>
      </c>
      <c r="BN77" s="138">
        <f t="shared" ca="1" si="43"/>
        <v>12</v>
      </c>
      <c r="BO77" s="138">
        <f t="shared" ca="1" si="43"/>
        <v>22</v>
      </c>
      <c r="BP77" s="138">
        <f t="shared" ca="1" si="43"/>
        <v>27</v>
      </c>
      <c r="BQ77" s="138">
        <f t="shared" ca="1" si="47"/>
        <v>31</v>
      </c>
      <c r="BR77" s="138">
        <f t="shared" ca="1" si="47"/>
        <v>38</v>
      </c>
      <c r="BS77" s="138">
        <f t="shared" ca="1" si="47"/>
        <v>42</v>
      </c>
      <c r="BT77" s="138">
        <f t="shared" ca="1" si="47"/>
        <v>44</v>
      </c>
      <c r="BU77" s="138">
        <f t="shared" ca="1" si="47"/>
        <v>60</v>
      </c>
      <c r="BV77" s="138">
        <f t="shared" ca="1" si="47"/>
        <v>66</v>
      </c>
      <c r="BW77" s="138">
        <f t="shared" ca="1" si="47"/>
        <v>73</v>
      </c>
      <c r="BX77" s="138">
        <f t="shared" ca="1" si="47"/>
        <v>76</v>
      </c>
      <c r="BY77" s="138">
        <f t="shared" ca="1" si="47"/>
        <v>71</v>
      </c>
      <c r="BZ77" s="138">
        <f t="shared" ca="1" si="47"/>
        <v>72</v>
      </c>
      <c r="CA77" s="138">
        <f t="shared" ca="1" si="47"/>
        <v>71</v>
      </c>
      <c r="CB77" s="227"/>
      <c r="CC77" s="126" t="s">
        <v>2238</v>
      </c>
    </row>
    <row r="78" spans="1:81" x14ac:dyDescent="0.5">
      <c r="A78" s="130" t="s">
        <v>1418</v>
      </c>
      <c r="B78" s="133" t="s">
        <v>551</v>
      </c>
      <c r="C78" s="133">
        <v>0</v>
      </c>
      <c r="D78" s="128">
        <v>1</v>
      </c>
      <c r="E78" s="128">
        <v>1</v>
      </c>
      <c r="F78" s="205" t="s">
        <v>1379</v>
      </c>
      <c r="G78" s="137">
        <f t="shared" ca="1" si="46"/>
        <v>520</v>
      </c>
      <c r="H78" s="137">
        <f t="shared" ca="1" si="46"/>
        <v>511</v>
      </c>
      <c r="I78" s="137">
        <f t="shared" ca="1" si="46"/>
        <v>506</v>
      </c>
      <c r="J78" s="137">
        <f t="shared" ca="1" si="46"/>
        <v>475</v>
      </c>
      <c r="K78" s="137">
        <f t="shared" ca="1" si="46"/>
        <v>455</v>
      </c>
      <c r="L78" s="137">
        <f t="shared" ca="1" si="46"/>
        <v>456</v>
      </c>
      <c r="M78" s="137">
        <f t="shared" ca="1" si="46"/>
        <v>452</v>
      </c>
      <c r="N78" s="137">
        <f t="shared" ca="1" si="46"/>
        <v>453</v>
      </c>
      <c r="O78" s="137">
        <f t="shared" ca="1" si="46"/>
        <v>454</v>
      </c>
      <c r="P78" s="137">
        <f t="shared" ca="1" si="46"/>
        <v>461</v>
      </c>
      <c r="Q78" s="137">
        <f t="shared" ca="1" si="46"/>
        <v>447</v>
      </c>
      <c r="R78" s="137">
        <f t="shared" ca="1" si="46"/>
        <v>430</v>
      </c>
      <c r="S78" s="137">
        <f t="shared" ca="1" si="46"/>
        <v>424</v>
      </c>
      <c r="T78" s="137">
        <f t="shared" ca="1" si="46"/>
        <v>422</v>
      </c>
      <c r="U78" s="137">
        <f t="shared" ca="1" si="46"/>
        <v>412</v>
      </c>
      <c r="V78" s="137">
        <f t="shared" ca="1" si="46"/>
        <v>391</v>
      </c>
      <c r="W78" s="137">
        <f t="shared" ca="1" si="44"/>
        <v>401</v>
      </c>
      <c r="X78" s="137">
        <f t="shared" ca="1" si="44"/>
        <v>396</v>
      </c>
      <c r="Y78" s="137">
        <f t="shared" ca="1" si="44"/>
        <v>393</v>
      </c>
      <c r="Z78" s="137">
        <f t="shared" ca="1" si="44"/>
        <v>411</v>
      </c>
      <c r="AA78" s="137">
        <f t="shared" ca="1" si="44"/>
        <v>408</v>
      </c>
      <c r="AB78" s="137">
        <f t="shared" ca="1" si="44"/>
        <v>420</v>
      </c>
      <c r="AC78" s="137">
        <f t="shared" ca="1" si="44"/>
        <v>417</v>
      </c>
      <c r="AD78" s="137">
        <f t="shared" ca="1" si="44"/>
        <v>407</v>
      </c>
      <c r="AE78" s="137">
        <f t="shared" ca="1" si="44"/>
        <v>412</v>
      </c>
      <c r="AF78" s="137">
        <f t="shared" ca="1" si="44"/>
        <v>413</v>
      </c>
      <c r="AG78" s="137">
        <f t="shared" ca="1" si="44"/>
        <v>407</v>
      </c>
      <c r="AH78" s="137">
        <f t="shared" ca="1" si="44"/>
        <v>393</v>
      </c>
      <c r="AI78" s="137">
        <f t="shared" ca="1" si="44"/>
        <v>398</v>
      </c>
      <c r="AJ78" s="137">
        <f t="shared" ca="1" si="44"/>
        <v>401</v>
      </c>
      <c r="AK78" s="137">
        <f t="shared" ca="1" si="44"/>
        <v>394</v>
      </c>
      <c r="AL78" s="137">
        <f t="shared" ca="1" si="45"/>
        <v>404</v>
      </c>
      <c r="AM78" s="137">
        <f t="shared" ca="1" si="45"/>
        <v>411</v>
      </c>
      <c r="AN78" s="137">
        <f t="shared" ca="1" si="45"/>
        <v>405</v>
      </c>
      <c r="AO78" s="137">
        <f t="shared" ca="1" si="45"/>
        <v>415</v>
      </c>
      <c r="AP78" s="137">
        <f t="shared" ca="1" si="45"/>
        <v>402</v>
      </c>
      <c r="AQ78" s="137">
        <f t="shared" ca="1" si="45"/>
        <v>388</v>
      </c>
      <c r="AR78" s="137">
        <f t="shared" ca="1" si="45"/>
        <v>390</v>
      </c>
      <c r="AS78" s="137">
        <f t="shared" ca="1" si="45"/>
        <v>391</v>
      </c>
      <c r="AT78" s="137">
        <f t="shared" ca="1" si="45"/>
        <v>408</v>
      </c>
      <c r="AU78" s="137">
        <f t="shared" ca="1" si="45"/>
        <v>391</v>
      </c>
      <c r="AV78" s="137">
        <f t="shared" ca="1" si="45"/>
        <v>360</v>
      </c>
      <c r="AW78" s="137">
        <f t="shared" ca="1" si="45"/>
        <v>343</v>
      </c>
      <c r="AX78" s="137">
        <f t="shared" ca="1" si="45"/>
        <v>311</v>
      </c>
      <c r="AY78" s="137">
        <f t="shared" ca="1" si="45"/>
        <v>287</v>
      </c>
      <c r="AZ78" s="137">
        <f t="shared" ca="1" si="45"/>
        <v>270</v>
      </c>
      <c r="BA78" s="137">
        <f t="shared" ca="1" si="45"/>
        <v>252</v>
      </c>
      <c r="BB78" s="137">
        <f t="shared" ca="1" si="43"/>
        <v>252</v>
      </c>
      <c r="BC78" s="138">
        <f t="shared" ca="1" si="43"/>
        <v>253</v>
      </c>
      <c r="BD78" s="138">
        <f t="shared" ca="1" si="43"/>
        <v>251</v>
      </c>
      <c r="BE78" s="138">
        <f t="shared" ca="1" si="43"/>
        <v>238</v>
      </c>
      <c r="BF78" s="138">
        <f t="shared" ca="1" si="43"/>
        <v>257</v>
      </c>
      <c r="BG78" s="138">
        <f t="shared" ca="1" si="43"/>
        <v>257</v>
      </c>
      <c r="BH78" s="138">
        <f t="shared" ca="1" si="43"/>
        <v>261</v>
      </c>
      <c r="BI78" s="138">
        <f t="shared" ca="1" si="43"/>
        <v>262</v>
      </c>
      <c r="BJ78" s="138">
        <f t="shared" ca="1" si="43"/>
        <v>251</v>
      </c>
      <c r="BK78" s="138">
        <f t="shared" ca="1" si="43"/>
        <v>261</v>
      </c>
      <c r="BL78" s="138">
        <f t="shared" ca="1" si="43"/>
        <v>272</v>
      </c>
      <c r="BM78" s="138">
        <f t="shared" ca="1" si="43"/>
        <v>275</v>
      </c>
      <c r="BN78" s="138">
        <f t="shared" ca="1" si="43"/>
        <v>295</v>
      </c>
      <c r="BO78" s="138">
        <f t="shared" ca="1" si="43"/>
        <v>303</v>
      </c>
      <c r="BP78" s="138">
        <f t="shared" ca="1" si="43"/>
        <v>313</v>
      </c>
      <c r="BQ78" s="138">
        <f t="shared" ca="1" si="47"/>
        <v>324</v>
      </c>
      <c r="BR78" s="138">
        <f t="shared" ca="1" si="47"/>
        <v>305</v>
      </c>
      <c r="BS78" s="138">
        <f t="shared" ca="1" si="47"/>
        <v>300</v>
      </c>
      <c r="BT78" s="138">
        <f t="shared" ca="1" si="47"/>
        <v>321</v>
      </c>
      <c r="BU78" s="138">
        <f t="shared" ca="1" si="47"/>
        <v>315</v>
      </c>
      <c r="BV78" s="138">
        <f t="shared" ca="1" si="47"/>
        <v>325</v>
      </c>
      <c r="BW78" s="138">
        <f t="shared" ca="1" si="47"/>
        <v>319</v>
      </c>
      <c r="BX78" s="138">
        <f t="shared" ca="1" si="47"/>
        <v>330</v>
      </c>
      <c r="BY78" s="138">
        <f t="shared" ca="1" si="47"/>
        <v>318</v>
      </c>
      <c r="BZ78" s="138">
        <f t="shared" ca="1" si="47"/>
        <v>299</v>
      </c>
      <c r="CA78" s="138">
        <f t="shared" ca="1" si="47"/>
        <v>303</v>
      </c>
      <c r="CB78" s="227"/>
      <c r="CC78" s="126" t="s">
        <v>2239</v>
      </c>
    </row>
    <row r="79" spans="1:81" x14ac:dyDescent="0.5">
      <c r="A79" s="130" t="s">
        <v>1749</v>
      </c>
      <c r="B79" s="136" t="s">
        <v>301</v>
      </c>
      <c r="C79" s="133">
        <v>0</v>
      </c>
      <c r="D79" s="128">
        <v>1</v>
      </c>
      <c r="E79" s="128">
        <v>0</v>
      </c>
      <c r="F79" s="206" t="s">
        <v>1928</v>
      </c>
      <c r="G79" s="137">
        <f t="shared" ca="1" si="46"/>
        <v>204</v>
      </c>
      <c r="H79" s="137">
        <f t="shared" ca="1" si="46"/>
        <v>213</v>
      </c>
      <c r="I79" s="137">
        <f t="shared" ca="1" si="46"/>
        <v>207</v>
      </c>
      <c r="J79" s="137">
        <f t="shared" ca="1" si="46"/>
        <v>213</v>
      </c>
      <c r="K79" s="137">
        <f t="shared" ca="1" si="46"/>
        <v>197</v>
      </c>
      <c r="L79" s="137">
        <f t="shared" ca="1" si="46"/>
        <v>186</v>
      </c>
      <c r="M79" s="137">
        <f t="shared" ca="1" si="46"/>
        <v>167</v>
      </c>
      <c r="N79" s="137">
        <f t="shared" ca="1" si="46"/>
        <v>180</v>
      </c>
      <c r="O79" s="137">
        <f t="shared" ca="1" si="46"/>
        <v>180</v>
      </c>
      <c r="P79" s="137">
        <f t="shared" ca="1" si="46"/>
        <v>162</v>
      </c>
      <c r="Q79" s="137">
        <f t="shared" ca="1" si="46"/>
        <v>167</v>
      </c>
      <c r="R79" s="137">
        <f t="shared" ca="1" si="46"/>
        <v>154</v>
      </c>
      <c r="S79" s="137">
        <f t="shared" ca="1" si="46"/>
        <v>154</v>
      </c>
      <c r="T79" s="137">
        <f t="shared" ca="1" si="46"/>
        <v>180</v>
      </c>
      <c r="U79" s="137">
        <f t="shared" ca="1" si="46"/>
        <v>184</v>
      </c>
      <c r="V79" s="137">
        <f t="shared" ca="1" si="46"/>
        <v>147</v>
      </c>
      <c r="W79" s="137">
        <f t="shared" ca="1" si="44"/>
        <v>144</v>
      </c>
      <c r="X79" s="137">
        <f t="shared" ca="1" si="44"/>
        <v>139</v>
      </c>
      <c r="Y79" s="137">
        <f t="shared" ca="1" si="44"/>
        <v>139</v>
      </c>
      <c r="Z79" s="137">
        <f t="shared" ca="1" si="44"/>
        <v>159</v>
      </c>
      <c r="AA79" s="137">
        <f t="shared" ca="1" si="44"/>
        <v>162</v>
      </c>
      <c r="AB79" s="137">
        <f t="shared" ca="1" si="44"/>
        <v>170</v>
      </c>
      <c r="AC79" s="137">
        <f t="shared" ca="1" si="44"/>
        <v>187</v>
      </c>
      <c r="AD79" s="137">
        <f t="shared" ca="1" si="44"/>
        <v>184</v>
      </c>
      <c r="AE79" s="137">
        <f t="shared" ca="1" si="44"/>
        <v>183</v>
      </c>
      <c r="AF79" s="137">
        <f t="shared" ca="1" si="44"/>
        <v>167</v>
      </c>
      <c r="AG79" s="137">
        <f t="shared" ca="1" si="44"/>
        <v>137</v>
      </c>
      <c r="AH79" s="137">
        <f t="shared" ca="1" si="44"/>
        <v>116</v>
      </c>
      <c r="AI79" s="137">
        <f t="shared" ca="1" si="44"/>
        <v>126</v>
      </c>
      <c r="AJ79" s="137">
        <f t="shared" ca="1" si="44"/>
        <v>133</v>
      </c>
      <c r="AK79" s="137">
        <f t="shared" ca="1" si="44"/>
        <v>142</v>
      </c>
      <c r="AL79" s="137">
        <f t="shared" ca="1" si="45"/>
        <v>169</v>
      </c>
      <c r="AM79" s="137">
        <f t="shared" ca="1" si="45"/>
        <v>180</v>
      </c>
      <c r="AN79" s="137">
        <f t="shared" ca="1" si="45"/>
        <v>180</v>
      </c>
      <c r="AO79" s="137">
        <f t="shared" ca="1" si="45"/>
        <v>174</v>
      </c>
      <c r="AP79" s="137">
        <f t="shared" ca="1" si="45"/>
        <v>170</v>
      </c>
      <c r="AQ79" s="137">
        <f t="shared" ca="1" si="45"/>
        <v>151</v>
      </c>
      <c r="AR79" s="137">
        <f t="shared" ca="1" si="45"/>
        <v>143</v>
      </c>
      <c r="AS79" s="137">
        <f t="shared" ca="1" si="45"/>
        <v>156</v>
      </c>
      <c r="AT79" s="137">
        <f t="shared" ca="1" si="45"/>
        <v>143</v>
      </c>
      <c r="AU79" s="137">
        <f t="shared" ca="1" si="45"/>
        <v>136</v>
      </c>
      <c r="AV79" s="137">
        <f t="shared" ca="1" si="45"/>
        <v>120</v>
      </c>
      <c r="AW79" s="137">
        <f t="shared" ca="1" si="45"/>
        <v>97</v>
      </c>
      <c r="AX79" s="137">
        <f t="shared" ca="1" si="45"/>
        <v>87</v>
      </c>
      <c r="AY79" s="137">
        <f t="shared" ca="1" si="45"/>
        <v>76</v>
      </c>
      <c r="AZ79" s="137">
        <f t="shared" ca="1" si="45"/>
        <v>80</v>
      </c>
      <c r="BA79" s="137">
        <f t="shared" ca="1" si="45"/>
        <v>78</v>
      </c>
      <c r="BB79" s="137">
        <f t="shared" ca="1" si="43"/>
        <v>78</v>
      </c>
      <c r="BC79" s="138">
        <f t="shared" ca="1" si="43"/>
        <v>75</v>
      </c>
      <c r="BD79" s="138">
        <f t="shared" ca="1" si="43"/>
        <v>80</v>
      </c>
      <c r="BE79" s="138">
        <f t="shared" ca="1" si="43"/>
        <v>95</v>
      </c>
      <c r="BF79" s="138">
        <f t="shared" ca="1" si="43"/>
        <v>98</v>
      </c>
      <c r="BG79" s="138">
        <f t="shared" ca="1" si="43"/>
        <v>107</v>
      </c>
      <c r="BH79" s="138">
        <f t="shared" ca="1" si="43"/>
        <v>116</v>
      </c>
      <c r="BI79" s="138">
        <f t="shared" ca="1" si="43"/>
        <v>111</v>
      </c>
      <c r="BJ79" s="138">
        <f t="shared" ca="1" si="43"/>
        <v>105</v>
      </c>
      <c r="BK79" s="138">
        <f t="shared" ca="1" si="43"/>
        <v>107</v>
      </c>
      <c r="BL79" s="138">
        <f t="shared" ca="1" si="43"/>
        <v>101</v>
      </c>
      <c r="BM79" s="138">
        <f t="shared" ca="1" si="43"/>
        <v>116</v>
      </c>
      <c r="BN79" s="138">
        <f t="shared" ca="1" si="43"/>
        <v>135</v>
      </c>
      <c r="BO79" s="138">
        <f t="shared" ca="1" si="43"/>
        <v>149</v>
      </c>
      <c r="BP79" s="138">
        <f t="shared" ca="1" si="43"/>
        <v>131</v>
      </c>
      <c r="BQ79" s="138">
        <f t="shared" ca="1" si="47"/>
        <v>130</v>
      </c>
      <c r="BR79" s="138">
        <f t="shared" ca="1" si="47"/>
        <v>120</v>
      </c>
      <c r="BS79" s="138">
        <f t="shared" ca="1" si="47"/>
        <v>116</v>
      </c>
      <c r="BT79" s="138">
        <f t="shared" ca="1" si="47"/>
        <v>113</v>
      </c>
      <c r="BU79" s="138">
        <f t="shared" ca="1" si="47"/>
        <v>99</v>
      </c>
      <c r="BV79" s="138">
        <f t="shared" ca="1" si="47"/>
        <v>99</v>
      </c>
      <c r="BW79" s="138">
        <f t="shared" ca="1" si="47"/>
        <v>104</v>
      </c>
      <c r="BX79" s="138" t="e">
        <f t="shared" ca="1" si="47"/>
        <v>#REF!</v>
      </c>
      <c r="BY79" s="138" t="e">
        <f t="shared" ca="1" si="47"/>
        <v>#REF!</v>
      </c>
      <c r="BZ79" s="138" t="e">
        <f t="shared" ca="1" si="47"/>
        <v>#REF!</v>
      </c>
      <c r="CA79" s="138" t="e">
        <f t="shared" ca="1" si="47"/>
        <v>#REF!</v>
      </c>
      <c r="CB79" s="227"/>
      <c r="CC79" s="126" t="s">
        <v>2240</v>
      </c>
    </row>
    <row r="80" spans="1:81" x14ac:dyDescent="0.5">
      <c r="A80" s="130" t="s">
        <v>1750</v>
      </c>
      <c r="B80" s="136" t="s">
        <v>301</v>
      </c>
      <c r="C80" s="133">
        <v>0</v>
      </c>
      <c r="D80" s="128">
        <v>1</v>
      </c>
      <c r="E80" s="128">
        <v>0</v>
      </c>
      <c r="F80" s="206" t="s">
        <v>1929</v>
      </c>
      <c r="G80" s="137">
        <f t="shared" ca="1" si="46"/>
        <v>49</v>
      </c>
      <c r="H80" s="137">
        <f t="shared" ca="1" si="46"/>
        <v>43</v>
      </c>
      <c r="I80" s="137">
        <f t="shared" ca="1" si="46"/>
        <v>42</v>
      </c>
      <c r="J80" s="137">
        <f t="shared" ca="1" si="46"/>
        <v>39</v>
      </c>
      <c r="K80" s="137">
        <f t="shared" ca="1" si="46"/>
        <v>43</v>
      </c>
      <c r="L80" s="137">
        <f t="shared" ca="1" si="46"/>
        <v>45</v>
      </c>
      <c r="M80" s="137">
        <f t="shared" ca="1" si="46"/>
        <v>51</v>
      </c>
      <c r="N80" s="137">
        <f t="shared" ca="1" si="46"/>
        <v>46</v>
      </c>
      <c r="O80" s="137">
        <f t="shared" ca="1" si="46"/>
        <v>52</v>
      </c>
      <c r="P80" s="137">
        <f t="shared" ca="1" si="46"/>
        <v>60</v>
      </c>
      <c r="Q80" s="137">
        <f t="shared" ca="1" si="46"/>
        <v>59</v>
      </c>
      <c r="R80" s="137">
        <f t="shared" ca="1" si="46"/>
        <v>63</v>
      </c>
      <c r="S80" s="137">
        <f t="shared" ca="1" si="46"/>
        <v>56</v>
      </c>
      <c r="T80" s="137">
        <f t="shared" ca="1" si="46"/>
        <v>46</v>
      </c>
      <c r="U80" s="137">
        <f t="shared" ca="1" si="46"/>
        <v>39</v>
      </c>
      <c r="V80" s="137">
        <f t="shared" ca="1" si="46"/>
        <v>29</v>
      </c>
      <c r="W80" s="137">
        <f t="shared" ca="1" si="44"/>
        <v>24</v>
      </c>
      <c r="X80" s="137">
        <f t="shared" ca="1" si="44"/>
        <v>28</v>
      </c>
      <c r="Y80" s="137">
        <f t="shared" ca="1" si="44"/>
        <v>23</v>
      </c>
      <c r="Z80" s="137">
        <f t="shared" ca="1" si="44"/>
        <v>33</v>
      </c>
      <c r="AA80" s="137">
        <f t="shared" ca="1" si="44"/>
        <v>41</v>
      </c>
      <c r="AB80" s="137">
        <f t="shared" ca="1" si="44"/>
        <v>32</v>
      </c>
      <c r="AC80" s="137">
        <f t="shared" ca="1" si="44"/>
        <v>38</v>
      </c>
      <c r="AD80" s="137">
        <f t="shared" ca="1" si="44"/>
        <v>38</v>
      </c>
      <c r="AE80" s="137">
        <f t="shared" ca="1" si="44"/>
        <v>31</v>
      </c>
      <c r="AF80" s="137">
        <f t="shared" ca="1" si="44"/>
        <v>33</v>
      </c>
      <c r="AG80" s="137">
        <f t="shared" ca="1" si="44"/>
        <v>36</v>
      </c>
      <c r="AH80" s="137">
        <f t="shared" ca="1" si="44"/>
        <v>33</v>
      </c>
      <c r="AI80" s="137">
        <f t="shared" ca="1" si="44"/>
        <v>34</v>
      </c>
      <c r="AJ80" s="137">
        <f t="shared" ca="1" si="44"/>
        <v>37</v>
      </c>
      <c r="AK80" s="137">
        <f t="shared" ca="1" si="44"/>
        <v>32</v>
      </c>
      <c r="AL80" s="137">
        <f t="shared" ca="1" si="45"/>
        <v>29</v>
      </c>
      <c r="AM80" s="137">
        <f t="shared" ca="1" si="45"/>
        <v>41</v>
      </c>
      <c r="AN80" s="137">
        <f t="shared" ca="1" si="45"/>
        <v>43</v>
      </c>
      <c r="AO80" s="137">
        <f t="shared" ca="1" si="45"/>
        <v>41</v>
      </c>
      <c r="AP80" s="137">
        <f t="shared" ca="1" si="45"/>
        <v>47</v>
      </c>
      <c r="AQ80" s="137">
        <f t="shared" ca="1" si="45"/>
        <v>47</v>
      </c>
      <c r="AR80" s="137">
        <f t="shared" ca="1" si="45"/>
        <v>51</v>
      </c>
      <c r="AS80" s="137">
        <f t="shared" ca="1" si="45"/>
        <v>54</v>
      </c>
      <c r="AT80" s="137">
        <f t="shared" ca="1" si="45"/>
        <v>50</v>
      </c>
      <c r="AU80" s="137">
        <f t="shared" ca="1" si="45"/>
        <v>48</v>
      </c>
      <c r="AV80" s="137">
        <f t="shared" ca="1" si="45"/>
        <v>42</v>
      </c>
      <c r="AW80" s="137">
        <f t="shared" ca="1" si="45"/>
        <v>42</v>
      </c>
      <c r="AX80" s="137">
        <f t="shared" ca="1" si="45"/>
        <v>44</v>
      </c>
      <c r="AY80" s="137">
        <f t="shared" ca="1" si="45"/>
        <v>36</v>
      </c>
      <c r="AZ80" s="137">
        <f t="shared" ca="1" si="45"/>
        <v>29</v>
      </c>
      <c r="BA80" s="137">
        <f t="shared" ca="1" si="45"/>
        <v>23</v>
      </c>
      <c r="BB80" s="137">
        <f t="shared" ca="1" si="43"/>
        <v>16</v>
      </c>
      <c r="BC80" s="138">
        <f t="shared" ca="1" si="43"/>
        <v>19</v>
      </c>
      <c r="BD80" s="138">
        <f t="shared" ca="1" si="43"/>
        <v>22</v>
      </c>
      <c r="BE80" s="138">
        <f t="shared" ca="1" si="43"/>
        <v>30</v>
      </c>
      <c r="BF80" s="138">
        <f t="shared" ca="1" si="43"/>
        <v>35</v>
      </c>
      <c r="BG80" s="138">
        <f t="shared" ca="1" si="43"/>
        <v>29</v>
      </c>
      <c r="BH80" s="138">
        <f t="shared" ca="1" si="43"/>
        <v>29</v>
      </c>
      <c r="BI80" s="138">
        <f t="shared" ca="1" si="43"/>
        <v>21</v>
      </c>
      <c r="BJ80" s="138">
        <f t="shared" ca="1" si="43"/>
        <v>15</v>
      </c>
      <c r="BK80" s="138">
        <f t="shared" ca="1" si="43"/>
        <v>15</v>
      </c>
      <c r="BL80" s="138">
        <f t="shared" ca="1" si="43"/>
        <v>23</v>
      </c>
      <c r="BM80" s="138">
        <f t="shared" ca="1" si="43"/>
        <v>23</v>
      </c>
      <c r="BN80" s="138">
        <f t="shared" ca="1" si="43"/>
        <v>28</v>
      </c>
      <c r="BO80" s="138">
        <f t="shared" ca="1" si="43"/>
        <v>26</v>
      </c>
      <c r="BP80" s="138">
        <f t="shared" ca="1" si="43"/>
        <v>15</v>
      </c>
      <c r="BQ80" s="138">
        <f t="shared" ca="1" si="47"/>
        <v>17</v>
      </c>
      <c r="BR80" s="138">
        <f t="shared" ca="1" si="47"/>
        <v>15</v>
      </c>
      <c r="BS80" s="138">
        <f t="shared" ca="1" si="47"/>
        <v>16</v>
      </c>
      <c r="BT80" s="138">
        <f t="shared" ca="1" si="47"/>
        <v>21</v>
      </c>
      <c r="BU80" s="138">
        <f t="shared" ca="1" si="47"/>
        <v>25</v>
      </c>
      <c r="BV80" s="138">
        <f t="shared" ca="1" si="47"/>
        <v>24</v>
      </c>
      <c r="BW80" s="138">
        <f t="shared" ca="1" si="47"/>
        <v>22</v>
      </c>
      <c r="BX80" s="138" t="e">
        <f t="shared" ca="1" si="47"/>
        <v>#REF!</v>
      </c>
      <c r="BY80" s="138" t="e">
        <f t="shared" ca="1" si="47"/>
        <v>#REF!</v>
      </c>
      <c r="BZ80" s="138" t="e">
        <f t="shared" ca="1" si="47"/>
        <v>#REF!</v>
      </c>
      <c r="CA80" s="138" t="e">
        <f t="shared" ca="1" si="47"/>
        <v>#REF!</v>
      </c>
      <c r="CB80" s="227"/>
      <c r="CC80" s="126" t="s">
        <v>2241</v>
      </c>
    </row>
    <row r="81" spans="1:81" x14ac:dyDescent="0.5">
      <c r="A81" s="130" t="s">
        <v>1751</v>
      </c>
      <c r="B81" s="136" t="s">
        <v>301</v>
      </c>
      <c r="C81" s="133">
        <v>0</v>
      </c>
      <c r="D81" s="128">
        <v>1</v>
      </c>
      <c r="E81" s="128">
        <v>0</v>
      </c>
      <c r="F81" s="206" t="s">
        <v>1930</v>
      </c>
      <c r="G81" s="137" t="str">
        <f t="shared" ca="1" si="46"/>
        <v>.</v>
      </c>
      <c r="H81" s="137" t="str">
        <f t="shared" ca="1" si="46"/>
        <v>.</v>
      </c>
      <c r="I81" s="137" t="str">
        <f t="shared" ca="1" si="46"/>
        <v>.</v>
      </c>
      <c r="J81" s="137" t="str">
        <f t="shared" ca="1" si="46"/>
        <v>.</v>
      </c>
      <c r="K81" s="137" t="str">
        <f t="shared" ca="1" si="46"/>
        <v>.</v>
      </c>
      <c r="L81" s="137" t="str">
        <f t="shared" ca="1" si="46"/>
        <v>.</v>
      </c>
      <c r="M81" s="137" t="str">
        <f t="shared" ca="1" si="46"/>
        <v>.</v>
      </c>
      <c r="N81" s="137" t="str">
        <f t="shared" ca="1" si="46"/>
        <v>.</v>
      </c>
      <c r="O81" s="137" t="str">
        <f t="shared" ca="1" si="46"/>
        <v>.</v>
      </c>
      <c r="P81" s="137" t="str">
        <f t="shared" ca="1" si="46"/>
        <v>.</v>
      </c>
      <c r="Q81" s="137" t="str">
        <f t="shared" ca="1" si="46"/>
        <v>.</v>
      </c>
      <c r="R81" s="137" t="str">
        <f t="shared" ca="1" si="46"/>
        <v>.</v>
      </c>
      <c r="S81" s="137" t="str">
        <f t="shared" ca="1" si="46"/>
        <v>.</v>
      </c>
      <c r="T81" s="137" t="str">
        <f t="shared" ca="1" si="46"/>
        <v>.</v>
      </c>
      <c r="U81" s="137" t="str">
        <f t="shared" ca="1" si="46"/>
        <v>.</v>
      </c>
      <c r="V81" s="137" t="str">
        <f t="shared" ca="1" si="46"/>
        <v>.</v>
      </c>
      <c r="W81" s="137" t="str">
        <f t="shared" ca="1" si="44"/>
        <v>.</v>
      </c>
      <c r="X81" s="137">
        <f t="shared" ca="1" si="44"/>
        <v>1</v>
      </c>
      <c r="Y81" s="137">
        <f t="shared" ca="1" si="44"/>
        <v>1</v>
      </c>
      <c r="Z81" s="137">
        <f t="shared" ca="1" si="44"/>
        <v>1</v>
      </c>
      <c r="AA81" s="137">
        <f t="shared" ca="1" si="44"/>
        <v>1</v>
      </c>
      <c r="AB81" s="137">
        <f t="shared" ca="1" si="44"/>
        <v>1</v>
      </c>
      <c r="AC81" s="137">
        <f t="shared" ca="1" si="44"/>
        <v>1</v>
      </c>
      <c r="AD81" s="137">
        <f t="shared" ca="1" si="44"/>
        <v>1</v>
      </c>
      <c r="AE81" s="137">
        <f t="shared" ca="1" si="44"/>
        <v>1</v>
      </c>
      <c r="AF81" s="137" t="str">
        <f t="shared" ca="1" si="44"/>
        <v>.</v>
      </c>
      <c r="AG81" s="137" t="str">
        <f t="shared" ca="1" si="44"/>
        <v>.</v>
      </c>
      <c r="AH81" s="137" t="str">
        <f t="shared" ca="1" si="44"/>
        <v>.</v>
      </c>
      <c r="AI81" s="137">
        <f t="shared" ca="1" si="44"/>
        <v>1</v>
      </c>
      <c r="AJ81" s="137">
        <f t="shared" ca="1" si="44"/>
        <v>1</v>
      </c>
      <c r="AK81" s="137">
        <f t="shared" ca="1" si="44"/>
        <v>1</v>
      </c>
      <c r="AL81" s="137">
        <f t="shared" ca="1" si="45"/>
        <v>1</v>
      </c>
      <c r="AM81" s="137" t="str">
        <f t="shared" ca="1" si="45"/>
        <v>.</v>
      </c>
      <c r="AN81" s="137" t="str">
        <f t="shared" ca="1" si="45"/>
        <v>.</v>
      </c>
      <c r="AO81" s="137" t="str">
        <f t="shared" ca="1" si="45"/>
        <v>.</v>
      </c>
      <c r="AP81" s="137" t="str">
        <f t="shared" ca="1" si="45"/>
        <v>.</v>
      </c>
      <c r="AQ81" s="137">
        <f t="shared" ca="1" si="45"/>
        <v>1</v>
      </c>
      <c r="AR81" s="137">
        <f t="shared" ca="1" si="45"/>
        <v>6</v>
      </c>
      <c r="AS81" s="137">
        <f t="shared" ca="1" si="45"/>
        <v>7</v>
      </c>
      <c r="AT81" s="137">
        <f t="shared" ca="1" si="45"/>
        <v>7</v>
      </c>
      <c r="AU81" s="137">
        <f t="shared" ca="1" si="45"/>
        <v>6</v>
      </c>
      <c r="AV81" s="137">
        <f t="shared" ca="1" si="45"/>
        <v>1</v>
      </c>
      <c r="AW81" s="137">
        <f t="shared" ca="1" si="45"/>
        <v>1</v>
      </c>
      <c r="AX81" s="137">
        <f t="shared" ca="1" si="45"/>
        <v>1</v>
      </c>
      <c r="AY81" s="137">
        <f t="shared" ca="1" si="45"/>
        <v>1</v>
      </c>
      <c r="AZ81" s="137">
        <f t="shared" ca="1" si="45"/>
        <v>3</v>
      </c>
      <c r="BA81" s="137">
        <f t="shared" ca="1" si="45"/>
        <v>2</v>
      </c>
      <c r="BB81" s="137">
        <f t="shared" ca="1" si="43"/>
        <v>2</v>
      </c>
      <c r="BC81" s="138">
        <f t="shared" ca="1" si="43"/>
        <v>3</v>
      </c>
      <c r="BD81" s="138">
        <f t="shared" ca="1" si="43"/>
        <v>1</v>
      </c>
      <c r="BE81" s="138">
        <f t="shared" ca="1" si="43"/>
        <v>1</v>
      </c>
      <c r="BF81" s="138">
        <f t="shared" ca="1" si="43"/>
        <v>1</v>
      </c>
      <c r="BG81" s="138" t="str">
        <f t="shared" ca="1" si="43"/>
        <v>.</v>
      </c>
      <c r="BH81" s="138" t="str">
        <f t="shared" ca="1" si="43"/>
        <v>.</v>
      </c>
      <c r="BI81" s="138">
        <f t="shared" ca="1" si="43"/>
        <v>1</v>
      </c>
      <c r="BJ81" s="138">
        <f t="shared" ca="1" si="43"/>
        <v>1</v>
      </c>
      <c r="BK81" s="138">
        <f t="shared" ca="1" si="43"/>
        <v>1</v>
      </c>
      <c r="BL81" s="138">
        <f t="shared" ca="1" si="43"/>
        <v>1</v>
      </c>
      <c r="BM81" s="138" t="str">
        <f t="shared" ca="1" si="43"/>
        <v>.</v>
      </c>
      <c r="BN81" s="138" t="str">
        <f t="shared" ca="1" si="43"/>
        <v>.</v>
      </c>
      <c r="BO81" s="138" t="str">
        <f t="shared" ca="1" si="43"/>
        <v>.</v>
      </c>
      <c r="BP81" s="138" t="str">
        <f t="shared" ca="1" si="43"/>
        <v>.</v>
      </c>
      <c r="BQ81" s="138" t="str">
        <f t="shared" ca="1" si="47"/>
        <v>.</v>
      </c>
      <c r="BR81" s="138">
        <f t="shared" ca="1" si="47"/>
        <v>4</v>
      </c>
      <c r="BS81" s="138">
        <f t="shared" ca="1" si="47"/>
        <v>4</v>
      </c>
      <c r="BT81" s="138">
        <f t="shared" ca="1" si="47"/>
        <v>5</v>
      </c>
      <c r="BU81" s="138">
        <f t="shared" ca="1" si="47"/>
        <v>5</v>
      </c>
      <c r="BV81" s="138">
        <f t="shared" ca="1" si="47"/>
        <v>2</v>
      </c>
      <c r="BW81" s="138">
        <f t="shared" ca="1" si="47"/>
        <v>2</v>
      </c>
      <c r="BX81" s="138" t="e">
        <f t="shared" ca="1" si="47"/>
        <v>#REF!</v>
      </c>
      <c r="BY81" s="138" t="e">
        <f t="shared" ca="1" si="47"/>
        <v>#REF!</v>
      </c>
      <c r="BZ81" s="138" t="e">
        <f t="shared" ca="1" si="47"/>
        <v>#REF!</v>
      </c>
      <c r="CA81" s="138" t="e">
        <f t="shared" ca="1" si="47"/>
        <v>#REF!</v>
      </c>
      <c r="CB81" s="227"/>
      <c r="CC81" s="126" t="s">
        <v>2242</v>
      </c>
    </row>
    <row r="82" spans="1:81" x14ac:dyDescent="0.5">
      <c r="A82" s="130" t="s">
        <v>1752</v>
      </c>
      <c r="B82" s="136" t="s">
        <v>301</v>
      </c>
      <c r="C82" s="133">
        <v>0</v>
      </c>
      <c r="D82" s="128">
        <v>1</v>
      </c>
      <c r="E82" s="128">
        <v>0</v>
      </c>
      <c r="F82" s="206" t="s">
        <v>1931</v>
      </c>
      <c r="G82" s="137">
        <f t="shared" ca="1" si="46"/>
        <v>13</v>
      </c>
      <c r="H82" s="137">
        <f t="shared" ca="1" si="46"/>
        <v>12</v>
      </c>
      <c r="I82" s="137">
        <f t="shared" ca="1" si="46"/>
        <v>7</v>
      </c>
      <c r="J82" s="137">
        <f t="shared" ca="1" si="46"/>
        <v>3</v>
      </c>
      <c r="K82" s="137">
        <f t="shared" ca="1" si="46"/>
        <v>3</v>
      </c>
      <c r="L82" s="137">
        <f t="shared" ca="1" si="46"/>
        <v>5</v>
      </c>
      <c r="M82" s="137">
        <f t="shared" ca="1" si="46"/>
        <v>9</v>
      </c>
      <c r="N82" s="137">
        <f t="shared" ca="1" si="46"/>
        <v>18</v>
      </c>
      <c r="O82" s="137">
        <f t="shared" ca="1" si="46"/>
        <v>24</v>
      </c>
      <c r="P82" s="137">
        <f t="shared" ca="1" si="46"/>
        <v>20</v>
      </c>
      <c r="Q82" s="137">
        <f t="shared" ca="1" si="46"/>
        <v>19</v>
      </c>
      <c r="R82" s="137">
        <f t="shared" ca="1" si="46"/>
        <v>10</v>
      </c>
      <c r="S82" s="137">
        <f t="shared" ca="1" si="46"/>
        <v>7</v>
      </c>
      <c r="T82" s="137">
        <f t="shared" ca="1" si="46"/>
        <v>10</v>
      </c>
      <c r="U82" s="137">
        <f t="shared" ca="1" si="46"/>
        <v>12</v>
      </c>
      <c r="V82" s="137">
        <f t="shared" ca="1" si="46"/>
        <v>15</v>
      </c>
      <c r="W82" s="137">
        <f t="shared" ca="1" si="44"/>
        <v>14</v>
      </c>
      <c r="X82" s="137">
        <f t="shared" ca="1" si="44"/>
        <v>12</v>
      </c>
      <c r="Y82" s="137">
        <f t="shared" ca="1" si="44"/>
        <v>7</v>
      </c>
      <c r="Z82" s="137">
        <f t="shared" ca="1" si="44"/>
        <v>7</v>
      </c>
      <c r="AA82" s="137">
        <f t="shared" ca="1" si="44"/>
        <v>8</v>
      </c>
      <c r="AB82" s="137">
        <f t="shared" ca="1" si="44"/>
        <v>8</v>
      </c>
      <c r="AC82" s="137">
        <f t="shared" ca="1" si="44"/>
        <v>9</v>
      </c>
      <c r="AD82" s="137">
        <f t="shared" ca="1" si="44"/>
        <v>9</v>
      </c>
      <c r="AE82" s="137">
        <f t="shared" ca="1" si="44"/>
        <v>9</v>
      </c>
      <c r="AF82" s="137">
        <f t="shared" ca="1" si="44"/>
        <v>13</v>
      </c>
      <c r="AG82" s="137">
        <f t="shared" ca="1" si="44"/>
        <v>15</v>
      </c>
      <c r="AH82" s="137">
        <f t="shared" ca="1" si="44"/>
        <v>13</v>
      </c>
      <c r="AI82" s="137">
        <f t="shared" ca="1" si="44"/>
        <v>9</v>
      </c>
      <c r="AJ82" s="137">
        <f t="shared" ca="1" si="44"/>
        <v>6</v>
      </c>
      <c r="AK82" s="137">
        <f t="shared" ca="1" si="44"/>
        <v>7</v>
      </c>
      <c r="AL82" s="137">
        <f t="shared" ca="1" si="45"/>
        <v>11</v>
      </c>
      <c r="AM82" s="137">
        <f t="shared" ca="1" si="45"/>
        <v>16</v>
      </c>
      <c r="AN82" s="137">
        <f t="shared" ca="1" si="45"/>
        <v>15</v>
      </c>
      <c r="AO82" s="137">
        <f t="shared" ca="1" si="45"/>
        <v>13</v>
      </c>
      <c r="AP82" s="137">
        <f t="shared" ca="1" si="45"/>
        <v>13</v>
      </c>
      <c r="AQ82" s="137">
        <f t="shared" ca="1" si="45"/>
        <v>11</v>
      </c>
      <c r="AR82" s="137">
        <f t="shared" ca="1" si="45"/>
        <v>13</v>
      </c>
      <c r="AS82" s="137">
        <f t="shared" ca="1" si="45"/>
        <v>12</v>
      </c>
      <c r="AT82" s="137">
        <f t="shared" ca="1" si="45"/>
        <v>19</v>
      </c>
      <c r="AU82" s="137">
        <f t="shared" ca="1" si="45"/>
        <v>19</v>
      </c>
      <c r="AV82" s="137">
        <f t="shared" ca="1" si="45"/>
        <v>27</v>
      </c>
      <c r="AW82" s="137">
        <f t="shared" ca="1" si="45"/>
        <v>26</v>
      </c>
      <c r="AX82" s="137">
        <f t="shared" ca="1" si="45"/>
        <v>15</v>
      </c>
      <c r="AY82" s="137">
        <f t="shared" ca="1" si="45"/>
        <v>15</v>
      </c>
      <c r="AZ82" s="137">
        <f t="shared" ca="1" si="45"/>
        <v>4</v>
      </c>
      <c r="BA82" s="137">
        <f t="shared" ca="1" si="45"/>
        <v>7</v>
      </c>
      <c r="BB82" s="137">
        <f t="shared" ca="1" si="43"/>
        <v>7</v>
      </c>
      <c r="BC82" s="138">
        <f t="shared" ca="1" si="43"/>
        <v>6</v>
      </c>
      <c r="BD82" s="138">
        <f t="shared" ca="1" si="43"/>
        <v>7</v>
      </c>
      <c r="BE82" s="138">
        <f t="shared" ca="1" si="43"/>
        <v>6</v>
      </c>
      <c r="BF82" s="138">
        <f t="shared" ca="1" si="43"/>
        <v>8</v>
      </c>
      <c r="BG82" s="138">
        <f t="shared" ca="1" si="43"/>
        <v>9</v>
      </c>
      <c r="BH82" s="138">
        <f t="shared" ca="1" si="43"/>
        <v>9</v>
      </c>
      <c r="BI82" s="138">
        <f t="shared" ca="1" si="43"/>
        <v>9</v>
      </c>
      <c r="BJ82" s="138">
        <f t="shared" ca="1" si="43"/>
        <v>11</v>
      </c>
      <c r="BK82" s="138">
        <f t="shared" ca="1" si="43"/>
        <v>13</v>
      </c>
      <c r="BL82" s="138">
        <f t="shared" ca="1" si="43"/>
        <v>11</v>
      </c>
      <c r="BM82" s="138">
        <f t="shared" ca="1" si="43"/>
        <v>10</v>
      </c>
      <c r="BN82" s="138">
        <f t="shared" ca="1" si="43"/>
        <v>14</v>
      </c>
      <c r="BO82" s="138">
        <f t="shared" ca="1" si="43"/>
        <v>12</v>
      </c>
      <c r="BP82" s="138">
        <f t="shared" ca="1" si="43"/>
        <v>14</v>
      </c>
      <c r="BQ82" s="138">
        <f t="shared" ca="1" si="47"/>
        <v>16</v>
      </c>
      <c r="BR82" s="138">
        <f t="shared" ca="1" si="47"/>
        <v>15</v>
      </c>
      <c r="BS82" s="138">
        <f t="shared" ca="1" si="47"/>
        <v>16</v>
      </c>
      <c r="BT82" s="138">
        <f t="shared" ca="1" si="47"/>
        <v>18</v>
      </c>
      <c r="BU82" s="138">
        <f t="shared" ca="1" si="47"/>
        <v>21</v>
      </c>
      <c r="BV82" s="138">
        <f t="shared" ca="1" si="47"/>
        <v>25</v>
      </c>
      <c r="BW82" s="138">
        <f t="shared" ca="1" si="47"/>
        <v>21</v>
      </c>
      <c r="BX82" s="138" t="e">
        <f t="shared" ca="1" si="47"/>
        <v>#REF!</v>
      </c>
      <c r="BY82" s="138" t="e">
        <f t="shared" ca="1" si="47"/>
        <v>#REF!</v>
      </c>
      <c r="BZ82" s="138" t="e">
        <f t="shared" ca="1" si="47"/>
        <v>#REF!</v>
      </c>
      <c r="CA82" s="138" t="e">
        <f t="shared" ca="1" si="47"/>
        <v>#REF!</v>
      </c>
      <c r="CB82" s="227"/>
      <c r="CC82" s="126" t="s">
        <v>2243</v>
      </c>
    </row>
    <row r="83" spans="1:81" x14ac:dyDescent="0.5">
      <c r="A83" s="130" t="s">
        <v>1753</v>
      </c>
      <c r="B83" s="136" t="s">
        <v>301</v>
      </c>
      <c r="C83" s="133">
        <v>0</v>
      </c>
      <c r="D83" s="128">
        <v>1</v>
      </c>
      <c r="E83" s="128">
        <v>0</v>
      </c>
      <c r="F83" s="206" t="s">
        <v>1932</v>
      </c>
      <c r="G83" s="137">
        <f t="shared" ca="1" si="46"/>
        <v>50</v>
      </c>
      <c r="H83" s="137">
        <f t="shared" ca="1" si="46"/>
        <v>39</v>
      </c>
      <c r="I83" s="137">
        <f t="shared" ca="1" si="46"/>
        <v>34</v>
      </c>
      <c r="J83" s="137">
        <f t="shared" ca="1" si="46"/>
        <v>31</v>
      </c>
      <c r="K83" s="137">
        <f t="shared" ca="1" si="46"/>
        <v>26</v>
      </c>
      <c r="L83" s="137">
        <f t="shared" ca="1" si="46"/>
        <v>24</v>
      </c>
      <c r="M83" s="137">
        <f t="shared" ca="1" si="46"/>
        <v>27</v>
      </c>
      <c r="N83" s="137">
        <f t="shared" ca="1" si="46"/>
        <v>25</v>
      </c>
      <c r="O83" s="137">
        <f t="shared" ca="1" si="46"/>
        <v>27</v>
      </c>
      <c r="P83" s="137">
        <f t="shared" ca="1" si="46"/>
        <v>33</v>
      </c>
      <c r="Q83" s="137">
        <f t="shared" ca="1" si="46"/>
        <v>31</v>
      </c>
      <c r="R83" s="137">
        <f t="shared" ca="1" si="46"/>
        <v>30</v>
      </c>
      <c r="S83" s="137">
        <f t="shared" ca="1" si="46"/>
        <v>28</v>
      </c>
      <c r="T83" s="137">
        <f t="shared" ca="1" si="46"/>
        <v>23</v>
      </c>
      <c r="U83" s="137">
        <f t="shared" ca="1" si="46"/>
        <v>25</v>
      </c>
      <c r="V83" s="137">
        <f t="shared" ca="1" si="46"/>
        <v>22</v>
      </c>
      <c r="W83" s="137">
        <f t="shared" ca="1" si="44"/>
        <v>23</v>
      </c>
      <c r="X83" s="137">
        <f t="shared" ca="1" si="44"/>
        <v>30</v>
      </c>
      <c r="Y83" s="137">
        <f t="shared" ca="1" si="44"/>
        <v>32</v>
      </c>
      <c r="Z83" s="137">
        <f t="shared" ca="1" si="44"/>
        <v>36</v>
      </c>
      <c r="AA83" s="137">
        <f t="shared" ca="1" si="44"/>
        <v>32</v>
      </c>
      <c r="AB83" s="137">
        <f t="shared" ca="1" si="44"/>
        <v>29</v>
      </c>
      <c r="AC83" s="137">
        <f t="shared" ca="1" si="44"/>
        <v>25</v>
      </c>
      <c r="AD83" s="137">
        <f t="shared" ca="1" si="44"/>
        <v>23</v>
      </c>
      <c r="AE83" s="137">
        <f t="shared" ca="1" si="44"/>
        <v>18</v>
      </c>
      <c r="AF83" s="137">
        <f t="shared" ca="1" si="44"/>
        <v>22</v>
      </c>
      <c r="AG83" s="137">
        <f t="shared" ca="1" si="44"/>
        <v>23</v>
      </c>
      <c r="AH83" s="137">
        <f t="shared" ca="1" si="44"/>
        <v>19</v>
      </c>
      <c r="AI83" s="137">
        <f t="shared" ca="1" si="44"/>
        <v>22</v>
      </c>
      <c r="AJ83" s="137">
        <f t="shared" ca="1" si="44"/>
        <v>21</v>
      </c>
      <c r="AK83" s="137">
        <f t="shared" ca="1" si="44"/>
        <v>19</v>
      </c>
      <c r="AL83" s="137">
        <f t="shared" ca="1" si="45"/>
        <v>20</v>
      </c>
      <c r="AM83" s="137">
        <f t="shared" ca="1" si="45"/>
        <v>20</v>
      </c>
      <c r="AN83" s="137">
        <f t="shared" ca="1" si="45"/>
        <v>19</v>
      </c>
      <c r="AO83" s="137">
        <f t="shared" ca="1" si="45"/>
        <v>22</v>
      </c>
      <c r="AP83" s="137">
        <f t="shared" ca="1" si="45"/>
        <v>21</v>
      </c>
      <c r="AQ83" s="137">
        <f t="shared" ca="1" si="45"/>
        <v>17</v>
      </c>
      <c r="AR83" s="137">
        <f t="shared" ca="1" si="45"/>
        <v>17</v>
      </c>
      <c r="AS83" s="137">
        <f t="shared" ca="1" si="45"/>
        <v>11</v>
      </c>
      <c r="AT83" s="137">
        <f t="shared" ca="1" si="45"/>
        <v>11</v>
      </c>
      <c r="AU83" s="137">
        <f t="shared" ca="1" si="45"/>
        <v>11</v>
      </c>
      <c r="AV83" s="137">
        <f t="shared" ca="1" si="45"/>
        <v>10</v>
      </c>
      <c r="AW83" s="137">
        <f t="shared" ca="1" si="45"/>
        <v>12</v>
      </c>
      <c r="AX83" s="137">
        <f t="shared" ca="1" si="45"/>
        <v>9</v>
      </c>
      <c r="AY83" s="137">
        <f t="shared" ca="1" si="45"/>
        <v>8</v>
      </c>
      <c r="AZ83" s="137">
        <f t="shared" ca="1" si="45"/>
        <v>12</v>
      </c>
      <c r="BA83" s="137">
        <f t="shared" ca="1" si="45"/>
        <v>10</v>
      </c>
      <c r="BB83" s="137">
        <f t="shared" ca="1" si="43"/>
        <v>11</v>
      </c>
      <c r="BC83" s="138">
        <f t="shared" ca="1" si="43"/>
        <v>15</v>
      </c>
      <c r="BD83" s="138">
        <f t="shared" ca="1" si="43"/>
        <v>8</v>
      </c>
      <c r="BE83" s="138">
        <f t="shared" ca="1" si="43"/>
        <v>7</v>
      </c>
      <c r="BF83" s="138">
        <f t="shared" ca="1" si="43"/>
        <v>5</v>
      </c>
      <c r="BG83" s="138">
        <f t="shared" ca="1" si="43"/>
        <v>3</v>
      </c>
      <c r="BH83" s="138">
        <f t="shared" ca="1" si="43"/>
        <v>7</v>
      </c>
      <c r="BI83" s="138">
        <f t="shared" ca="1" si="43"/>
        <v>6</v>
      </c>
      <c r="BJ83" s="138">
        <f t="shared" ca="1" si="43"/>
        <v>6</v>
      </c>
      <c r="BK83" s="138">
        <f t="shared" ca="1" si="43"/>
        <v>5</v>
      </c>
      <c r="BL83" s="138">
        <f t="shared" ca="1" si="43"/>
        <v>2</v>
      </c>
      <c r="BM83" s="138">
        <f t="shared" ca="1" si="43"/>
        <v>3</v>
      </c>
      <c r="BN83" s="138">
        <f t="shared" ca="1" si="43"/>
        <v>3</v>
      </c>
      <c r="BO83" s="138">
        <f t="shared" ca="1" si="43"/>
        <v>3</v>
      </c>
      <c r="BP83" s="138">
        <f t="shared" ca="1" si="43"/>
        <v>5</v>
      </c>
      <c r="BQ83" s="138">
        <f t="shared" ca="1" si="47"/>
        <v>4</v>
      </c>
      <c r="BR83" s="138">
        <f t="shared" ca="1" si="47"/>
        <v>7</v>
      </c>
      <c r="BS83" s="138">
        <f t="shared" ca="1" si="47"/>
        <v>10</v>
      </c>
      <c r="BT83" s="138">
        <f t="shared" ca="1" si="47"/>
        <v>9</v>
      </c>
      <c r="BU83" s="138">
        <f t="shared" ca="1" si="47"/>
        <v>20</v>
      </c>
      <c r="BV83" s="138">
        <f t="shared" ca="1" si="47"/>
        <v>25</v>
      </c>
      <c r="BW83" s="138">
        <f t="shared" ca="1" si="47"/>
        <v>32</v>
      </c>
      <c r="BX83" s="138" t="e">
        <f t="shared" ca="1" si="47"/>
        <v>#REF!</v>
      </c>
      <c r="BY83" s="138" t="e">
        <f t="shared" ca="1" si="47"/>
        <v>#REF!</v>
      </c>
      <c r="BZ83" s="138" t="e">
        <f t="shared" ca="1" si="47"/>
        <v>#REF!</v>
      </c>
      <c r="CA83" s="138" t="e">
        <f t="shared" ca="1" si="47"/>
        <v>#REF!</v>
      </c>
      <c r="CB83" s="227"/>
      <c r="CC83" s="126" t="s">
        <v>2244</v>
      </c>
    </row>
    <row r="84" spans="1:81" x14ac:dyDescent="0.5">
      <c r="A84" s="130" t="s">
        <v>1745</v>
      </c>
      <c r="B84" s="136" t="s">
        <v>304</v>
      </c>
      <c r="C84" s="133">
        <v>1</v>
      </c>
      <c r="D84" s="128">
        <v>0</v>
      </c>
      <c r="E84" s="128">
        <v>0</v>
      </c>
      <c r="F84" s="206" t="s">
        <v>2245</v>
      </c>
      <c r="G84" s="137">
        <f t="shared" ca="1" si="46"/>
        <v>7.3</v>
      </c>
      <c r="H84" s="137">
        <f t="shared" ca="1" si="46"/>
        <v>8.9</v>
      </c>
      <c r="I84" s="137">
        <f t="shared" ca="1" si="46"/>
        <v>10.5</v>
      </c>
      <c r="J84" s="137">
        <f t="shared" ca="1" si="46"/>
        <v>10.5</v>
      </c>
      <c r="K84" s="137">
        <f t="shared" ca="1" si="46"/>
        <v>10.8</v>
      </c>
      <c r="L84" s="137">
        <f t="shared" ca="1" si="46"/>
        <v>10.7</v>
      </c>
      <c r="M84" s="137">
        <f t="shared" ca="1" si="46"/>
        <v>8.3000000000000007</v>
      </c>
      <c r="N84" s="137">
        <f t="shared" ca="1" si="46"/>
        <v>8</v>
      </c>
      <c r="O84" s="137">
        <f t="shared" ca="1" si="46"/>
        <v>7.3</v>
      </c>
      <c r="P84" s="137">
        <f t="shared" ca="1" si="46"/>
        <v>6.9</v>
      </c>
      <c r="Q84" s="137">
        <f t="shared" ca="1" si="46"/>
        <v>7.7</v>
      </c>
      <c r="R84" s="137">
        <f t="shared" ca="1" si="46"/>
        <v>7.1</v>
      </c>
      <c r="S84" s="137">
        <f t="shared" ca="1" si="46"/>
        <v>7.6</v>
      </c>
      <c r="T84" s="137">
        <f t="shared" ca="1" si="46"/>
        <v>7.2</v>
      </c>
      <c r="U84" s="137">
        <f t="shared" ca="1" si="46"/>
        <v>8</v>
      </c>
      <c r="V84" s="137">
        <f t="shared" ca="1" si="46"/>
        <v>8.6</v>
      </c>
      <c r="W84" s="137">
        <f t="shared" ca="1" si="44"/>
        <v>8.5</v>
      </c>
      <c r="X84" s="137">
        <f t="shared" ca="1" si="44"/>
        <v>9.8000000000000007</v>
      </c>
      <c r="Y84" s="137">
        <f t="shared" ca="1" si="44"/>
        <v>11.4</v>
      </c>
      <c r="Z84" s="137">
        <f t="shared" ca="1" si="44"/>
        <v>12.3</v>
      </c>
      <c r="AA84" s="137">
        <f t="shared" ca="1" si="44"/>
        <v>13.2</v>
      </c>
      <c r="AB84" s="137">
        <f t="shared" ca="1" si="44"/>
        <v>12.7</v>
      </c>
      <c r="AC84" s="137">
        <f t="shared" ca="1" si="44"/>
        <v>11.1</v>
      </c>
      <c r="AD84" s="137">
        <f t="shared" ca="1" si="44"/>
        <v>10.4</v>
      </c>
      <c r="AE84" s="137">
        <f t="shared" ca="1" si="44"/>
        <v>9.1</v>
      </c>
      <c r="AF84" s="137">
        <f t="shared" ca="1" si="44"/>
        <v>8.6</v>
      </c>
      <c r="AG84" s="137">
        <f t="shared" ca="1" si="44"/>
        <v>8.3000000000000007</v>
      </c>
      <c r="AH84" s="137">
        <f t="shared" ca="1" si="44"/>
        <v>9.6999999999999993</v>
      </c>
      <c r="AI84" s="137">
        <f t="shared" ca="1" si="44"/>
        <v>9.6</v>
      </c>
      <c r="AJ84" s="137">
        <f t="shared" ca="1" si="44"/>
        <v>10.8</v>
      </c>
      <c r="AK84" s="137">
        <f t="shared" ca="1" si="44"/>
        <v>14.5</v>
      </c>
      <c r="AL84" s="137">
        <f t="shared" ca="1" si="45"/>
        <v>14.6</v>
      </c>
      <c r="AM84" s="137">
        <f t="shared" ca="1" si="45"/>
        <v>12.7</v>
      </c>
      <c r="AN84" s="137">
        <f t="shared" ca="1" si="45"/>
        <v>11.1</v>
      </c>
      <c r="AO84" s="137">
        <f t="shared" ca="1" si="45"/>
        <v>8.6</v>
      </c>
      <c r="AP84" s="137">
        <f t="shared" ca="1" si="45"/>
        <v>6</v>
      </c>
      <c r="AQ84" s="137">
        <f t="shared" ca="1" si="45"/>
        <v>5.2</v>
      </c>
      <c r="AR84" s="137">
        <f t="shared" ca="1" si="45"/>
        <v>5.2</v>
      </c>
      <c r="AS84" s="137">
        <f t="shared" ca="1" si="45"/>
        <v>6.3</v>
      </c>
      <c r="AT84" s="137">
        <f t="shared" ca="1" si="45"/>
        <v>7.1</v>
      </c>
      <c r="AU84" s="137">
        <f t="shared" ca="1" si="45"/>
        <v>7.5</v>
      </c>
      <c r="AV84" s="137">
        <f t="shared" ca="1" si="45"/>
        <v>9.5</v>
      </c>
      <c r="AW84" s="137">
        <f t="shared" ca="1" si="45"/>
        <v>8.8000000000000007</v>
      </c>
      <c r="AX84" s="137">
        <f t="shared" ca="1" si="45"/>
        <v>9.6999999999999993</v>
      </c>
      <c r="AY84" s="137">
        <f t="shared" ca="1" si="45"/>
        <v>10.4</v>
      </c>
      <c r="AZ84" s="137">
        <f t="shared" ca="1" si="45"/>
        <v>7.7</v>
      </c>
      <c r="BA84" s="137">
        <f t="shared" ca="1" si="45"/>
        <v>7</v>
      </c>
      <c r="BB84" s="137">
        <f t="shared" ca="1" si="43"/>
        <v>6</v>
      </c>
      <c r="BC84" s="138">
        <f t="shared" ca="1" si="43"/>
        <v>6.6</v>
      </c>
      <c r="BD84" s="138">
        <f t="shared" ca="1" si="43"/>
        <v>8</v>
      </c>
      <c r="BE84" s="138">
        <f t="shared" ca="1" si="43"/>
        <v>8.1</v>
      </c>
      <c r="BF84" s="138">
        <f t="shared" ca="1" si="43"/>
        <v>7.6</v>
      </c>
      <c r="BG84" s="138">
        <f t="shared" ca="1" si="43"/>
        <v>8.6999999999999993</v>
      </c>
      <c r="BH84" s="138">
        <f t="shared" ca="1" si="43"/>
        <v>8.1</v>
      </c>
      <c r="BI84" s="138">
        <f t="shared" ca="1" si="43"/>
        <v>8.3000000000000007</v>
      </c>
      <c r="BJ84" s="138">
        <f t="shared" ca="1" si="43"/>
        <v>7.7</v>
      </c>
      <c r="BK84" s="138">
        <f t="shared" ca="1" si="43"/>
        <v>8.6</v>
      </c>
      <c r="BL84" s="138">
        <f t="shared" ca="1" si="43"/>
        <v>8</v>
      </c>
      <c r="BM84" s="138">
        <f t="shared" ca="1" si="43"/>
        <v>7</v>
      </c>
      <c r="BN84" s="138">
        <f t="shared" ca="1" si="43"/>
        <v>6.7</v>
      </c>
      <c r="BO84" s="138">
        <f t="shared" ca="1" si="43"/>
        <v>6.2</v>
      </c>
      <c r="BP84" s="138">
        <f t="shared" ca="1" si="43"/>
        <v>6.3</v>
      </c>
      <c r="BQ84" s="138">
        <f t="shared" ca="1" si="47"/>
        <v>7.4</v>
      </c>
      <c r="BR84" s="138">
        <f t="shared" ca="1" si="47"/>
        <v>8</v>
      </c>
      <c r="BS84" s="138">
        <f t="shared" ca="1" si="47"/>
        <v>7.2</v>
      </c>
      <c r="BT84" s="138" t="e">
        <f t="shared" ca="1" si="47"/>
        <v>#REF!</v>
      </c>
      <c r="BU84" s="138" t="e">
        <f t="shared" ca="1" si="47"/>
        <v>#REF!</v>
      </c>
      <c r="BV84" s="138" t="e">
        <f t="shared" ca="1" si="47"/>
        <v>#REF!</v>
      </c>
      <c r="BW84" s="138" t="e">
        <f t="shared" ca="1" si="47"/>
        <v>#REF!</v>
      </c>
      <c r="BX84" s="138" t="e">
        <f t="shared" ca="1" si="47"/>
        <v>#REF!</v>
      </c>
      <c r="BY84" s="138" t="e">
        <f t="shared" ca="1" si="47"/>
        <v>#REF!</v>
      </c>
      <c r="BZ84" s="138" t="e">
        <f t="shared" ca="1" si="47"/>
        <v>#REF!</v>
      </c>
      <c r="CA84" s="138" t="e">
        <f t="shared" ca="1" si="47"/>
        <v>#REF!</v>
      </c>
      <c r="CB84" s="227"/>
      <c r="CC84" s="126" t="s">
        <v>2246</v>
      </c>
    </row>
    <row r="85" spans="1:81" x14ac:dyDescent="0.5">
      <c r="A85" s="130"/>
      <c r="B85" s="133"/>
      <c r="C85" s="133"/>
      <c r="D85" s="128"/>
      <c r="E85" s="128"/>
      <c r="F85" s="206" t="e">
        <v>#N/A</v>
      </c>
      <c r="G85" s="137"/>
      <c r="H85" s="137"/>
      <c r="I85" s="137"/>
      <c r="J85" s="137"/>
      <c r="K85" s="137"/>
      <c r="L85" s="137"/>
      <c r="M85" s="137"/>
      <c r="N85" s="137"/>
      <c r="O85" s="137"/>
      <c r="P85" s="137"/>
      <c r="Q85" s="137"/>
      <c r="R85" s="137"/>
      <c r="S85" s="137"/>
      <c r="T85" s="137"/>
      <c r="U85" s="137"/>
      <c r="V85" s="137"/>
      <c r="W85" s="137"/>
      <c r="X85" s="137"/>
      <c r="Y85" s="137"/>
      <c r="Z85" s="137"/>
      <c r="AA85" s="137"/>
      <c r="AB85" s="137"/>
      <c r="AC85" s="137"/>
      <c r="AD85" s="137"/>
      <c r="AE85" s="137"/>
      <c r="AF85" s="137"/>
      <c r="AG85" s="137"/>
      <c r="AH85" s="137"/>
      <c r="AI85" s="137"/>
      <c r="AJ85" s="137"/>
      <c r="AK85" s="137"/>
      <c r="AL85" s="137"/>
      <c r="AM85" s="137"/>
      <c r="AN85" s="137"/>
      <c r="AO85" s="137"/>
      <c r="AP85" s="137"/>
      <c r="AQ85" s="137"/>
      <c r="AR85" s="137"/>
      <c r="AS85" s="137"/>
      <c r="AT85" s="137"/>
      <c r="AU85" s="137"/>
      <c r="AV85" s="137"/>
      <c r="AW85" s="137"/>
      <c r="AX85" s="137"/>
      <c r="AY85" s="137"/>
      <c r="AZ85" s="137"/>
      <c r="BA85" s="137"/>
      <c r="BB85" s="137"/>
      <c r="BC85" s="137"/>
      <c r="BD85" s="137"/>
      <c r="BE85" s="138"/>
      <c r="BF85" s="138"/>
      <c r="BG85" s="138"/>
      <c r="BH85" s="138"/>
      <c r="BI85" s="138"/>
      <c r="BJ85" s="138"/>
      <c r="BK85" s="138"/>
      <c r="BL85" s="138"/>
      <c r="BM85" s="138"/>
      <c r="BN85" s="138"/>
      <c r="BO85" s="138"/>
      <c r="BP85" s="138"/>
      <c r="BQ85" s="138"/>
      <c r="BR85" s="138"/>
      <c r="BS85" s="138"/>
      <c r="BT85" s="138"/>
      <c r="BU85" s="138"/>
      <c r="BV85" s="138"/>
      <c r="BW85" s="138"/>
      <c r="BX85" s="138"/>
      <c r="BY85" s="138"/>
      <c r="BZ85" s="138"/>
      <c r="CA85" s="138"/>
      <c r="CB85" s="227"/>
      <c r="CC85" s="126" t="e">
        <v>#N/A</v>
      </c>
    </row>
    <row r="86" spans="1:81" x14ac:dyDescent="0.5">
      <c r="A86" s="130"/>
      <c r="B86" s="133"/>
      <c r="C86" s="133"/>
      <c r="D86" s="128"/>
      <c r="E86" s="128"/>
      <c r="F86" s="206" t="e">
        <v>#N/A</v>
      </c>
      <c r="G86" s="137"/>
      <c r="H86" s="137"/>
      <c r="I86" s="137"/>
      <c r="J86" s="137"/>
      <c r="K86" s="137"/>
      <c r="L86" s="137"/>
      <c r="M86" s="137"/>
      <c r="N86" s="137"/>
      <c r="O86" s="137"/>
      <c r="P86" s="137"/>
      <c r="Q86" s="137"/>
      <c r="R86" s="137"/>
      <c r="S86" s="137"/>
      <c r="T86" s="137"/>
      <c r="U86" s="137"/>
      <c r="V86" s="137"/>
      <c r="W86" s="137"/>
      <c r="X86" s="137"/>
      <c r="Y86" s="137"/>
      <c r="Z86" s="137"/>
      <c r="AA86" s="137"/>
      <c r="AB86" s="137"/>
      <c r="AC86" s="137"/>
      <c r="AD86" s="137"/>
      <c r="AE86" s="137"/>
      <c r="AF86" s="137"/>
      <c r="AG86" s="137"/>
      <c r="AH86" s="137"/>
      <c r="AI86" s="137"/>
      <c r="AJ86" s="137"/>
      <c r="AK86" s="137"/>
      <c r="AL86" s="137"/>
      <c r="AM86" s="137"/>
      <c r="AN86" s="137"/>
      <c r="AO86" s="137"/>
      <c r="AP86" s="137"/>
      <c r="AQ86" s="137"/>
      <c r="AR86" s="137"/>
      <c r="AS86" s="137"/>
      <c r="AT86" s="137"/>
      <c r="AU86" s="137"/>
      <c r="AV86" s="137"/>
      <c r="AW86" s="137"/>
      <c r="AX86" s="137"/>
      <c r="AY86" s="137"/>
      <c r="AZ86" s="137"/>
      <c r="BA86" s="137"/>
      <c r="BB86" s="137"/>
      <c r="BC86" s="137"/>
      <c r="BD86" s="137"/>
      <c r="BE86" s="138"/>
      <c r="BF86" s="138"/>
      <c r="BG86" s="138"/>
      <c r="BH86" s="138"/>
      <c r="BI86" s="138"/>
      <c r="BJ86" s="138"/>
      <c r="BK86" s="138"/>
      <c r="BL86" s="138"/>
      <c r="BM86" s="138"/>
      <c r="BN86" s="138"/>
      <c r="BO86" s="138"/>
      <c r="BP86" s="138"/>
      <c r="BQ86" s="138"/>
      <c r="BR86" s="138"/>
      <c r="BS86" s="138"/>
      <c r="BT86" s="138"/>
      <c r="BU86" s="138"/>
      <c r="BV86" s="138"/>
      <c r="BW86" s="138"/>
      <c r="BX86" s="138"/>
      <c r="BY86" s="138"/>
      <c r="BZ86" s="138"/>
      <c r="CA86" s="138"/>
      <c r="CB86" s="227"/>
      <c r="CC86" s="126" t="e">
        <v>#N/A</v>
      </c>
    </row>
    <row r="87" spans="1:81" x14ac:dyDescent="0.5">
      <c r="A87" s="130"/>
      <c r="B87" s="133"/>
      <c r="C87" s="133"/>
      <c r="D87" s="128"/>
      <c r="E87" s="128"/>
      <c r="F87" s="206" t="e">
        <v>#N/A</v>
      </c>
      <c r="G87" s="137"/>
      <c r="H87" s="137"/>
      <c r="I87" s="137"/>
      <c r="J87" s="137"/>
      <c r="K87" s="137"/>
      <c r="L87" s="137"/>
      <c r="M87" s="137"/>
      <c r="N87" s="137"/>
      <c r="O87" s="137"/>
      <c r="P87" s="137"/>
      <c r="Q87" s="137"/>
      <c r="R87" s="137"/>
      <c r="S87" s="137"/>
      <c r="T87" s="137"/>
      <c r="U87" s="137"/>
      <c r="V87" s="137"/>
      <c r="W87" s="137"/>
      <c r="X87" s="137"/>
      <c r="Y87" s="137"/>
      <c r="Z87" s="137"/>
      <c r="AA87" s="137"/>
      <c r="AB87" s="137"/>
      <c r="AC87" s="137"/>
      <c r="AD87" s="137"/>
      <c r="AE87" s="137"/>
      <c r="AF87" s="137"/>
      <c r="AG87" s="137"/>
      <c r="AH87" s="137"/>
      <c r="AI87" s="137"/>
      <c r="AJ87" s="137"/>
      <c r="AK87" s="137"/>
      <c r="AL87" s="137"/>
      <c r="AM87" s="137"/>
      <c r="AN87" s="137"/>
      <c r="AO87" s="137"/>
      <c r="AP87" s="137"/>
      <c r="AQ87" s="137"/>
      <c r="AR87" s="137"/>
      <c r="AS87" s="137"/>
      <c r="AT87" s="137"/>
      <c r="AU87" s="137"/>
      <c r="AV87" s="137"/>
      <c r="AW87" s="137"/>
      <c r="AX87" s="137"/>
      <c r="AY87" s="137"/>
      <c r="AZ87" s="137"/>
      <c r="BA87" s="137"/>
      <c r="BB87" s="137"/>
      <c r="BC87" s="137"/>
      <c r="BD87" s="137"/>
      <c r="BE87" s="138"/>
      <c r="BF87" s="138"/>
      <c r="BG87" s="138"/>
      <c r="BH87" s="138"/>
      <c r="BI87" s="138"/>
      <c r="BJ87" s="138"/>
      <c r="BK87" s="138"/>
      <c r="BL87" s="138"/>
      <c r="BM87" s="138"/>
      <c r="BN87" s="138"/>
      <c r="BO87" s="138"/>
      <c r="BP87" s="138"/>
      <c r="BQ87" s="138"/>
      <c r="BR87" s="138"/>
      <c r="BS87" s="138"/>
      <c r="BT87" s="138"/>
      <c r="BU87" s="138"/>
      <c r="BV87" s="138"/>
      <c r="BW87" s="138"/>
      <c r="BX87" s="138"/>
      <c r="BY87" s="138"/>
      <c r="BZ87" s="138"/>
      <c r="CA87" s="138"/>
      <c r="CB87" s="227"/>
      <c r="CC87" s="126" t="e">
        <v>#N/A</v>
      </c>
    </row>
    <row r="88" spans="1:81" x14ac:dyDescent="0.5">
      <c r="A88" s="130"/>
      <c r="B88" s="133"/>
      <c r="C88" s="133"/>
      <c r="D88" s="128"/>
      <c r="E88" s="128"/>
      <c r="F88" s="206" t="e">
        <v>#N/A</v>
      </c>
      <c r="G88" s="137"/>
      <c r="H88" s="137"/>
      <c r="I88" s="137"/>
      <c r="J88" s="137"/>
      <c r="K88" s="137"/>
      <c r="L88" s="137"/>
      <c r="M88" s="137"/>
      <c r="N88" s="137"/>
      <c r="O88" s="137"/>
      <c r="P88" s="137"/>
      <c r="Q88" s="137"/>
      <c r="R88" s="137"/>
      <c r="S88" s="137"/>
      <c r="T88" s="137"/>
      <c r="U88" s="137"/>
      <c r="V88" s="137"/>
      <c r="W88" s="137"/>
      <c r="X88" s="137"/>
      <c r="Y88" s="137"/>
      <c r="Z88" s="137"/>
      <c r="AA88" s="137"/>
      <c r="AB88" s="137"/>
      <c r="AC88" s="137"/>
      <c r="AD88" s="137"/>
      <c r="AE88" s="137"/>
      <c r="AF88" s="137"/>
      <c r="AG88" s="137"/>
      <c r="AH88" s="137"/>
      <c r="AI88" s="137"/>
      <c r="AJ88" s="137"/>
      <c r="AK88" s="137"/>
      <c r="AL88" s="137"/>
      <c r="AM88" s="137"/>
      <c r="AN88" s="137"/>
      <c r="AO88" s="137"/>
      <c r="AP88" s="137"/>
      <c r="AQ88" s="137"/>
      <c r="AR88" s="137"/>
      <c r="AS88" s="137"/>
      <c r="AT88" s="137"/>
      <c r="AU88" s="137"/>
      <c r="AV88" s="137"/>
      <c r="AW88" s="137"/>
      <c r="AX88" s="137"/>
      <c r="AY88" s="137"/>
      <c r="AZ88" s="137"/>
      <c r="BA88" s="137"/>
      <c r="BB88" s="137"/>
      <c r="BC88" s="137"/>
      <c r="BD88" s="137"/>
      <c r="BE88" s="138"/>
      <c r="BF88" s="138"/>
      <c r="BG88" s="138"/>
      <c r="BH88" s="138"/>
      <c r="BI88" s="138"/>
      <c r="BJ88" s="138"/>
      <c r="BK88" s="138"/>
      <c r="BL88" s="138"/>
      <c r="BM88" s="138"/>
      <c r="BN88" s="138"/>
      <c r="BO88" s="138"/>
      <c r="BP88" s="138"/>
      <c r="BQ88" s="138"/>
      <c r="BR88" s="138"/>
      <c r="BS88" s="138"/>
      <c r="BT88" s="138"/>
      <c r="BU88" s="138"/>
      <c r="BV88" s="138"/>
      <c r="BW88" s="138"/>
      <c r="BX88" s="138"/>
      <c r="BY88" s="138"/>
      <c r="BZ88" s="138"/>
      <c r="CA88" s="138"/>
      <c r="CB88" s="227"/>
      <c r="CC88" s="126" t="e">
        <v>#N/A</v>
      </c>
    </row>
    <row r="89" spans="1:81" ht="16.5" thickBot="1" x14ac:dyDescent="0.55000000000000004">
      <c r="A89" s="130"/>
      <c r="B89" s="133"/>
      <c r="C89" s="133"/>
      <c r="D89" s="128"/>
      <c r="E89" s="128"/>
      <c r="F89" s="285" t="e">
        <v>#N/A</v>
      </c>
      <c r="G89" s="137"/>
      <c r="H89" s="137"/>
      <c r="I89" s="137"/>
      <c r="J89" s="137"/>
      <c r="K89" s="137"/>
      <c r="L89" s="137"/>
      <c r="M89" s="137"/>
      <c r="N89" s="137"/>
      <c r="O89" s="137"/>
      <c r="P89" s="137"/>
      <c r="Q89" s="137"/>
      <c r="R89" s="137"/>
      <c r="S89" s="137"/>
      <c r="T89" s="137"/>
      <c r="U89" s="137"/>
      <c r="V89" s="137"/>
      <c r="W89" s="137"/>
      <c r="X89" s="137"/>
      <c r="Y89" s="137"/>
      <c r="Z89" s="137"/>
      <c r="AA89" s="137"/>
      <c r="AB89" s="137"/>
      <c r="AC89" s="137"/>
      <c r="AD89" s="137"/>
      <c r="AE89" s="137"/>
      <c r="AF89" s="137"/>
      <c r="AG89" s="137"/>
      <c r="AH89" s="137"/>
      <c r="AI89" s="137"/>
      <c r="AJ89" s="137"/>
      <c r="AK89" s="137"/>
      <c r="AL89" s="137"/>
      <c r="AM89" s="137"/>
      <c r="AN89" s="137"/>
      <c r="AO89" s="137"/>
      <c r="AP89" s="137"/>
      <c r="AQ89" s="137"/>
      <c r="AR89" s="137"/>
      <c r="AS89" s="137"/>
      <c r="AT89" s="137"/>
      <c r="AU89" s="137"/>
      <c r="AV89" s="137"/>
      <c r="AW89" s="137"/>
      <c r="AX89" s="137"/>
      <c r="AY89" s="137"/>
      <c r="AZ89" s="137"/>
      <c r="BA89" s="137"/>
      <c r="BB89" s="137"/>
      <c r="BC89" s="137"/>
      <c r="BD89" s="137"/>
      <c r="BE89" s="301"/>
      <c r="BF89" s="301"/>
      <c r="BG89" s="301"/>
      <c r="BH89" s="301"/>
      <c r="BI89" s="301"/>
      <c r="BJ89" s="301"/>
      <c r="BK89" s="301"/>
      <c r="BL89" s="301"/>
      <c r="BM89" s="301"/>
      <c r="BN89" s="301"/>
      <c r="BO89" s="301"/>
      <c r="BP89" s="301"/>
      <c r="BQ89" s="301"/>
      <c r="BR89" s="301"/>
      <c r="BS89" s="301"/>
      <c r="BT89" s="301"/>
      <c r="BU89" s="301"/>
      <c r="BV89" s="301"/>
      <c r="BW89" s="301"/>
      <c r="BX89" s="301"/>
      <c r="BY89" s="301"/>
      <c r="BZ89" s="301"/>
      <c r="CA89" s="301"/>
      <c r="CB89" s="11"/>
      <c r="CC89" s="535" t="e">
        <v>#N/A</v>
      </c>
    </row>
    <row r="90" spans="1:81" s="230" customFormat="1" ht="16.5" thickTop="1" x14ac:dyDescent="0.5">
      <c r="A90" s="228" t="s">
        <v>177</v>
      </c>
      <c r="B90" s="229" t="s">
        <v>301</v>
      </c>
      <c r="C90" s="229">
        <v>0</v>
      </c>
      <c r="D90" s="230">
        <v>1</v>
      </c>
      <c r="E90" s="231">
        <v>0</v>
      </c>
      <c r="F90" s="205" t="s">
        <v>9</v>
      </c>
      <c r="G90" s="233">
        <f t="shared" ref="G90:AL90" ca="1" si="48">VLOOKUP($G$4,INDIRECT($A90 &amp; $B90&amp;"D"),COLUMN()-5,FALSE)</f>
        <v>93757</v>
      </c>
      <c r="H90" s="233">
        <f t="shared" ca="1" si="48"/>
        <v>96115</v>
      </c>
      <c r="I90" s="233">
        <f t="shared" ca="1" si="48"/>
        <v>97476</v>
      </c>
      <c r="J90" s="233">
        <f t="shared" ca="1" si="48"/>
        <v>98143</v>
      </c>
      <c r="K90" s="233">
        <f t="shared" ca="1" si="48"/>
        <v>98809</v>
      </c>
      <c r="L90" s="233">
        <f t="shared" ca="1" si="48"/>
        <v>99411</v>
      </c>
      <c r="M90" s="233">
        <f t="shared" ca="1" si="48"/>
        <v>99356</v>
      </c>
      <c r="N90" s="233">
        <f t="shared" ca="1" si="48"/>
        <v>98942</v>
      </c>
      <c r="O90" s="233">
        <f t="shared" ca="1" si="48"/>
        <v>98042</v>
      </c>
      <c r="P90" s="233">
        <f t="shared" ca="1" si="48"/>
        <v>96648</v>
      </c>
      <c r="Q90" s="233">
        <f t="shared" ca="1" si="48"/>
        <v>93310</v>
      </c>
      <c r="R90" s="233">
        <f t="shared" ca="1" si="48"/>
        <v>90107</v>
      </c>
      <c r="S90" s="233">
        <f t="shared" ca="1" si="48"/>
        <v>87699</v>
      </c>
      <c r="T90" s="233">
        <f t="shared" ca="1" si="48"/>
        <v>86474</v>
      </c>
      <c r="U90" s="233">
        <f t="shared" ca="1" si="48"/>
        <v>85219</v>
      </c>
      <c r="V90" s="233">
        <f t="shared" ca="1" si="48"/>
        <v>84025</v>
      </c>
      <c r="W90" s="233">
        <f t="shared" ca="1" si="48"/>
        <v>82432</v>
      </c>
      <c r="X90" s="233">
        <f t="shared" ca="1" si="48"/>
        <v>81808</v>
      </c>
      <c r="Y90" s="233">
        <f t="shared" ca="1" si="48"/>
        <v>80471</v>
      </c>
      <c r="Z90" s="233">
        <f t="shared" ca="1" si="48"/>
        <v>79076</v>
      </c>
      <c r="AA90" s="233">
        <f t="shared" ca="1" si="48"/>
        <v>78375</v>
      </c>
      <c r="AB90" s="233">
        <f t="shared" ca="1" si="48"/>
        <v>77133</v>
      </c>
      <c r="AC90" s="233">
        <f t="shared" ca="1" si="48"/>
        <v>75717</v>
      </c>
      <c r="AD90" s="233">
        <f t="shared" ca="1" si="48"/>
        <v>74412</v>
      </c>
      <c r="AE90" s="233">
        <f t="shared" ca="1" si="48"/>
        <v>72671</v>
      </c>
      <c r="AF90" s="233">
        <f t="shared" ca="1" si="48"/>
        <v>72423</v>
      </c>
      <c r="AG90" s="233">
        <f t="shared" ca="1" si="48"/>
        <v>71042</v>
      </c>
      <c r="AH90" s="233">
        <f t="shared" ca="1" si="48"/>
        <v>70019</v>
      </c>
      <c r="AI90" s="233">
        <f t="shared" ca="1" si="48"/>
        <v>68478</v>
      </c>
      <c r="AJ90" s="233">
        <f t="shared" ca="1" si="48"/>
        <v>69191</v>
      </c>
      <c r="AK90" s="233">
        <f t="shared" ca="1" si="48"/>
        <v>68554</v>
      </c>
      <c r="AL90" s="233">
        <f t="shared" ca="1" si="48"/>
        <v>67856</v>
      </c>
      <c r="AM90" s="233">
        <f t="shared" ref="AM90:BP90" ca="1" si="49">VLOOKUP($G$4,INDIRECT($A90 &amp; $B90&amp;"D"),COLUMN()-5,FALSE)</f>
        <v>66750</v>
      </c>
      <c r="AN90" s="233">
        <f t="shared" ca="1" si="49"/>
        <v>67067</v>
      </c>
      <c r="AO90" s="233">
        <f t="shared" ca="1" si="49"/>
        <v>66752</v>
      </c>
      <c r="AP90" s="233">
        <f t="shared" ca="1" si="49"/>
        <v>65957</v>
      </c>
      <c r="AQ90" s="233">
        <f t="shared" ca="1" si="49"/>
        <v>65350</v>
      </c>
      <c r="AR90" s="233">
        <f t="shared" ca="1" si="49"/>
        <v>65684</v>
      </c>
      <c r="AS90" s="233">
        <f t="shared" ca="1" si="49"/>
        <v>65370</v>
      </c>
      <c r="AT90" s="233">
        <f t="shared" ca="1" si="49"/>
        <v>64230</v>
      </c>
      <c r="AU90" s="233">
        <f t="shared" ca="1" si="49"/>
        <v>62241</v>
      </c>
      <c r="AV90" s="233">
        <f t="shared" ca="1" si="49"/>
        <v>61155</v>
      </c>
      <c r="AW90" s="233">
        <f t="shared" ca="1" si="49"/>
        <v>59376</v>
      </c>
      <c r="AX90" s="233">
        <f t="shared" ca="1" si="49"/>
        <v>57580</v>
      </c>
      <c r="AY90" s="233">
        <f t="shared" ca="1" si="49"/>
        <v>55995</v>
      </c>
      <c r="AZ90" s="233">
        <f t="shared" ca="1" si="49"/>
        <v>55429</v>
      </c>
      <c r="BA90" s="233">
        <f t="shared" ca="1" si="49"/>
        <v>54035</v>
      </c>
      <c r="BB90" s="233">
        <f t="shared" ca="1" si="49"/>
        <v>52695</v>
      </c>
      <c r="BC90" s="234">
        <f t="shared" ca="1" si="49"/>
        <v>51401</v>
      </c>
      <c r="BD90" s="234">
        <f t="shared" ca="1" si="49"/>
        <v>50583</v>
      </c>
      <c r="BE90" s="234">
        <f t="shared" ca="1" si="49"/>
        <v>49883</v>
      </c>
      <c r="BF90" s="234">
        <f t="shared" ca="1" si="49"/>
        <v>49569</v>
      </c>
      <c r="BG90" s="234">
        <f t="shared" ca="1" si="49"/>
        <v>49138</v>
      </c>
      <c r="BH90" s="234">
        <f t="shared" ca="1" si="49"/>
        <v>49354</v>
      </c>
      <c r="BI90" s="234">
        <f t="shared" ca="1" si="49"/>
        <v>48802</v>
      </c>
      <c r="BJ90" s="234">
        <f t="shared" ca="1" si="49"/>
        <v>48098</v>
      </c>
      <c r="BK90" s="234">
        <f t="shared" ca="1" si="49"/>
        <v>47408</v>
      </c>
      <c r="BL90" s="234">
        <f t="shared" ca="1" si="49"/>
        <v>47745</v>
      </c>
      <c r="BM90" s="234">
        <f t="shared" ca="1" si="49"/>
        <v>48220</v>
      </c>
      <c r="BN90" s="234">
        <f t="shared" ca="1" si="49"/>
        <v>48670</v>
      </c>
      <c r="BO90" s="234">
        <f t="shared" ca="1" si="49"/>
        <v>49095</v>
      </c>
      <c r="BP90" s="234">
        <f t="shared" ca="1" si="49"/>
        <v>50264</v>
      </c>
      <c r="BQ90" s="234">
        <f t="shared" ref="BP90:CA103" ca="1" si="50">VLOOKUP($G$4,INDIRECT($A90 &amp; $B90&amp;"D"),COLUMN()-5,FALSE)</f>
        <v>51586</v>
      </c>
      <c r="BR90" s="234">
        <f t="shared" ca="1" si="50"/>
        <v>52781</v>
      </c>
      <c r="BS90" s="234">
        <f t="shared" ca="1" si="50"/>
        <v>53486</v>
      </c>
      <c r="BT90" s="234">
        <f t="shared" ca="1" si="50"/>
        <v>54299</v>
      </c>
      <c r="BU90" s="234">
        <f t="shared" ca="1" si="50"/>
        <v>55031</v>
      </c>
      <c r="BV90" s="234">
        <f t="shared" ca="1" si="50"/>
        <v>55791</v>
      </c>
      <c r="BW90" s="234">
        <f t="shared" ca="1" si="50"/>
        <v>55475</v>
      </c>
      <c r="BX90" s="234">
        <f t="shared" ca="1" si="50"/>
        <v>55559</v>
      </c>
      <c r="BY90" s="234">
        <f t="shared" ca="1" si="50"/>
        <v>55288</v>
      </c>
      <c r="BZ90" s="234">
        <f t="shared" ca="1" si="50"/>
        <v>55658</v>
      </c>
      <c r="CA90" s="234">
        <f t="shared" ca="1" si="50"/>
        <v>55390</v>
      </c>
      <c r="CB90" s="233"/>
      <c r="CC90" s="126" t="s">
        <v>2142</v>
      </c>
    </row>
    <row r="91" spans="1:81" x14ac:dyDescent="0.5">
      <c r="A91" s="130" t="s">
        <v>145</v>
      </c>
      <c r="B91" s="133" t="s">
        <v>301</v>
      </c>
      <c r="C91" s="133">
        <v>0</v>
      </c>
      <c r="D91" s="128">
        <v>1</v>
      </c>
      <c r="E91" s="134">
        <v>0</v>
      </c>
      <c r="F91" s="205" t="s">
        <v>183</v>
      </c>
      <c r="G91" s="137">
        <f t="shared" ref="G91:P105" ca="1" si="51">VLOOKUP($G$4,INDIRECT($A91 &amp; $B91&amp;"D"),COLUMN()-5,FALSE)</f>
        <v>35317</v>
      </c>
      <c r="H91" s="137">
        <f t="shared" ca="1" si="51"/>
        <v>33109</v>
      </c>
      <c r="I91" s="137">
        <f t="shared" ca="1" si="51"/>
        <v>32484</v>
      </c>
      <c r="J91" s="137">
        <f t="shared" ca="1" si="51"/>
        <v>32497</v>
      </c>
      <c r="K91" s="137">
        <f t="shared" ca="1" si="51"/>
        <v>32421</v>
      </c>
      <c r="L91" s="137">
        <f t="shared" ca="1" si="51"/>
        <v>32677</v>
      </c>
      <c r="M91" s="137">
        <f t="shared" ca="1" si="51"/>
        <v>32114</v>
      </c>
      <c r="N91" s="137">
        <f t="shared" ca="1" si="51"/>
        <v>31547</v>
      </c>
      <c r="O91" s="137">
        <f t="shared" ca="1" si="51"/>
        <v>31101</v>
      </c>
      <c r="P91" s="137">
        <f t="shared" ca="1" si="51"/>
        <v>30517</v>
      </c>
      <c r="Q91" s="137">
        <f t="shared" ref="Q91:Z105" ca="1" si="52">VLOOKUP($G$4,INDIRECT($A91 &amp; $B91&amp;"D"),COLUMN()-5,FALSE)</f>
        <v>30837</v>
      </c>
      <c r="R91" s="137">
        <f t="shared" ca="1" si="52"/>
        <v>31326</v>
      </c>
      <c r="S91" s="137">
        <f t="shared" ca="1" si="52"/>
        <v>31928</v>
      </c>
      <c r="T91" s="137">
        <f t="shared" ca="1" si="52"/>
        <v>32136</v>
      </c>
      <c r="U91" s="137">
        <f t="shared" ca="1" si="52"/>
        <v>31938</v>
      </c>
      <c r="V91" s="137">
        <f t="shared" ca="1" si="52"/>
        <v>31659</v>
      </c>
      <c r="W91" s="137">
        <f t="shared" ca="1" si="52"/>
        <v>31442</v>
      </c>
      <c r="X91" s="137">
        <f t="shared" ca="1" si="52"/>
        <v>31503</v>
      </c>
      <c r="Y91" s="137">
        <f t="shared" ca="1" si="52"/>
        <v>31327</v>
      </c>
      <c r="Z91" s="137">
        <f t="shared" ca="1" si="52"/>
        <v>31277</v>
      </c>
      <c r="AA91" s="137">
        <f t="shared" ref="AA91:AL105" ca="1" si="53">VLOOKUP($G$4,INDIRECT($A91 &amp; $B91&amp;"D"),COLUMN()-5,FALSE)</f>
        <v>31015</v>
      </c>
      <c r="AB91" s="137">
        <f t="shared" ca="1" si="53"/>
        <v>31323</v>
      </c>
      <c r="AC91" s="137">
        <f t="shared" ca="1" si="53"/>
        <v>31270</v>
      </c>
      <c r="AD91" s="137">
        <f t="shared" ca="1" si="53"/>
        <v>31367</v>
      </c>
      <c r="AE91" s="137">
        <f t="shared" ca="1" si="53"/>
        <v>31263</v>
      </c>
      <c r="AF91" s="137">
        <f t="shared" ca="1" si="53"/>
        <v>31802</v>
      </c>
      <c r="AG91" s="137">
        <f t="shared" ca="1" si="53"/>
        <v>32307</v>
      </c>
      <c r="AH91" s="137">
        <f t="shared" ca="1" si="53"/>
        <v>32652</v>
      </c>
      <c r="AI91" s="137">
        <f t="shared" ca="1" si="53"/>
        <v>33354</v>
      </c>
      <c r="AJ91" s="137">
        <f t="shared" ca="1" si="53"/>
        <v>32877</v>
      </c>
      <c r="AK91" s="137">
        <f t="shared" ca="1" si="53"/>
        <v>32749</v>
      </c>
      <c r="AL91" s="137">
        <f t="shared" ca="1" si="53"/>
        <v>32736</v>
      </c>
      <c r="AM91" s="137">
        <f t="shared" ref="AM91:AY110" ca="1" si="54">VLOOKUP($G$4,INDIRECT($A91 &amp; $B91&amp;"D"),COLUMN()-5,FALSE)</f>
        <v>33204</v>
      </c>
      <c r="AN91" s="137">
        <f t="shared" ca="1" si="54"/>
        <v>33336</v>
      </c>
      <c r="AO91" s="137">
        <f t="shared" ca="1" si="54"/>
        <v>33716</v>
      </c>
      <c r="AP91" s="137">
        <f t="shared" ca="1" si="54"/>
        <v>33427</v>
      </c>
      <c r="AQ91" s="137">
        <f t="shared" ca="1" si="54"/>
        <v>32096</v>
      </c>
      <c r="AR91" s="137">
        <f t="shared" ca="1" si="54"/>
        <v>30883</v>
      </c>
      <c r="AS91" s="137">
        <f t="shared" ca="1" si="54"/>
        <v>29921</v>
      </c>
      <c r="AT91" s="137">
        <f t="shared" ca="1" si="54"/>
        <v>29384</v>
      </c>
      <c r="AU91" s="137">
        <f t="shared" ca="1" si="54"/>
        <v>29245</v>
      </c>
      <c r="AV91" s="137">
        <f t="shared" ca="1" si="54"/>
        <v>29094</v>
      </c>
      <c r="AW91" s="137">
        <f t="shared" ca="1" si="54"/>
        <v>28377</v>
      </c>
      <c r="AX91" s="137">
        <f t="shared" ca="1" si="54"/>
        <v>28285</v>
      </c>
      <c r="AY91" s="137">
        <f t="shared" ca="1" si="54"/>
        <v>28186</v>
      </c>
      <c r="AZ91" s="137">
        <f t="shared" ref="AZ91:BM109" ca="1" si="55">VLOOKUP($G$4,INDIRECT($A91 &amp; $B91&amp;"D"),COLUMN()-5,FALSE)</f>
        <v>27740</v>
      </c>
      <c r="BA91" s="137">
        <f t="shared" ca="1" si="55"/>
        <v>27695</v>
      </c>
      <c r="BB91" s="137">
        <f t="shared" ca="1" si="55"/>
        <v>27725</v>
      </c>
      <c r="BC91" s="138">
        <f t="shared" ca="1" si="55"/>
        <v>27715</v>
      </c>
      <c r="BD91" s="138">
        <f t="shared" ca="1" si="55"/>
        <v>28167</v>
      </c>
      <c r="BE91" s="138">
        <f t="shared" ca="1" si="55"/>
        <v>28127</v>
      </c>
      <c r="BF91" s="138">
        <f t="shared" ca="1" si="55"/>
        <v>27545</v>
      </c>
      <c r="BG91" s="138">
        <f t="shared" ca="1" si="55"/>
        <v>27253</v>
      </c>
      <c r="BH91" s="138">
        <f t="shared" ca="1" si="55"/>
        <v>27036</v>
      </c>
      <c r="BI91" s="138">
        <f t="shared" ca="1" si="55"/>
        <v>27386</v>
      </c>
      <c r="BJ91" s="138">
        <f t="shared" ca="1" si="55"/>
        <v>27793</v>
      </c>
      <c r="BK91" s="138">
        <f t="shared" ca="1" si="55"/>
        <v>28528</v>
      </c>
      <c r="BL91" s="138">
        <f t="shared" ca="1" si="55"/>
        <v>28824</v>
      </c>
      <c r="BM91" s="138">
        <f t="shared" ca="1" si="55"/>
        <v>29230</v>
      </c>
      <c r="BN91" s="138">
        <f t="shared" ref="BN91:BO103" ca="1" si="56">VLOOKUP($G$4,INDIRECT($A91 &amp; $B91&amp;"D"),COLUMN()-5,FALSE)</f>
        <v>29834</v>
      </c>
      <c r="BO91" s="138">
        <f t="shared" ca="1" si="56"/>
        <v>29978</v>
      </c>
      <c r="BP91" s="138">
        <f t="shared" ca="1" si="50"/>
        <v>30171</v>
      </c>
      <c r="BQ91" s="138">
        <f t="shared" ca="1" si="50"/>
        <v>30185</v>
      </c>
      <c r="BR91" s="138">
        <f t="shared" ca="1" si="50"/>
        <v>30271</v>
      </c>
      <c r="BS91" s="138">
        <f t="shared" ca="1" si="50"/>
        <v>30016</v>
      </c>
      <c r="BT91" s="138">
        <f t="shared" ca="1" si="50"/>
        <v>29774</v>
      </c>
      <c r="BU91" s="138">
        <f t="shared" ca="1" si="50"/>
        <v>29348</v>
      </c>
      <c r="BV91" s="138">
        <f t="shared" ca="1" si="50"/>
        <v>28958</v>
      </c>
      <c r="BW91" s="138">
        <f t="shared" ca="1" si="50"/>
        <v>28636</v>
      </c>
      <c r="BX91" s="138" t="e">
        <f t="shared" ca="1" si="50"/>
        <v>#REF!</v>
      </c>
      <c r="BY91" s="138" t="e">
        <f t="shared" ca="1" si="50"/>
        <v>#REF!</v>
      </c>
      <c r="BZ91" s="138" t="e">
        <f t="shared" ca="1" si="50"/>
        <v>#REF!</v>
      </c>
      <c r="CA91" s="138" t="e">
        <f t="shared" ca="1" si="50"/>
        <v>#REF!</v>
      </c>
      <c r="CB91" s="139"/>
      <c r="CC91" s="126" t="s">
        <v>2143</v>
      </c>
    </row>
    <row r="92" spans="1:81" x14ac:dyDescent="0.5">
      <c r="A92" s="130" t="s">
        <v>146</v>
      </c>
      <c r="B92" s="133" t="s">
        <v>301</v>
      </c>
      <c r="C92" s="133">
        <v>0</v>
      </c>
      <c r="D92" s="128">
        <v>1</v>
      </c>
      <c r="E92" s="134">
        <v>0</v>
      </c>
      <c r="F92" s="205" t="s">
        <v>227</v>
      </c>
      <c r="G92" s="137">
        <f t="shared" ca="1" si="51"/>
        <v>31372</v>
      </c>
      <c r="H92" s="137">
        <f t="shared" ca="1" si="51"/>
        <v>31337</v>
      </c>
      <c r="I92" s="137">
        <f t="shared" ca="1" si="51"/>
        <v>31783</v>
      </c>
      <c r="J92" s="137">
        <f t="shared" ca="1" si="51"/>
        <v>32330</v>
      </c>
      <c r="K92" s="137">
        <f t="shared" ca="1" si="51"/>
        <v>33696</v>
      </c>
      <c r="L92" s="137">
        <f t="shared" ca="1" si="51"/>
        <v>35712</v>
      </c>
      <c r="M92" s="137">
        <f t="shared" ca="1" si="51"/>
        <v>38490</v>
      </c>
      <c r="N92" s="137">
        <f t="shared" ca="1" si="51"/>
        <v>40911</v>
      </c>
      <c r="O92" s="137">
        <f t="shared" ca="1" si="51"/>
        <v>41860</v>
      </c>
      <c r="P92" s="137">
        <f t="shared" ca="1" si="51"/>
        <v>41168</v>
      </c>
      <c r="Q92" s="137">
        <f t="shared" ca="1" si="52"/>
        <v>39382</v>
      </c>
      <c r="R92" s="137">
        <f t="shared" ca="1" si="52"/>
        <v>37802</v>
      </c>
      <c r="S92" s="137">
        <f t="shared" ca="1" si="52"/>
        <v>37541</v>
      </c>
      <c r="T92" s="137">
        <f t="shared" ca="1" si="52"/>
        <v>37229</v>
      </c>
      <c r="U92" s="137">
        <f t="shared" ca="1" si="52"/>
        <v>37271</v>
      </c>
      <c r="V92" s="137">
        <f t="shared" ca="1" si="52"/>
        <v>37253</v>
      </c>
      <c r="W92" s="137">
        <f t="shared" ca="1" si="52"/>
        <v>36059</v>
      </c>
      <c r="X92" s="137">
        <f t="shared" ca="1" si="52"/>
        <v>36568</v>
      </c>
      <c r="Y92" s="137">
        <f t="shared" ca="1" si="52"/>
        <v>36490</v>
      </c>
      <c r="Z92" s="137">
        <f t="shared" ca="1" si="52"/>
        <v>36450</v>
      </c>
      <c r="AA92" s="137">
        <f t="shared" ca="1" si="53"/>
        <v>37101</v>
      </c>
      <c r="AB92" s="137">
        <f t="shared" ca="1" si="53"/>
        <v>36485</v>
      </c>
      <c r="AC92" s="137">
        <f t="shared" ca="1" si="53"/>
        <v>36383</v>
      </c>
      <c r="AD92" s="137">
        <f t="shared" ca="1" si="53"/>
        <v>36144</v>
      </c>
      <c r="AE92" s="137">
        <f t="shared" ca="1" si="53"/>
        <v>35967</v>
      </c>
      <c r="AF92" s="137">
        <f t="shared" ca="1" si="53"/>
        <v>35464</v>
      </c>
      <c r="AG92" s="137">
        <f t="shared" ca="1" si="53"/>
        <v>35286</v>
      </c>
      <c r="AH92" s="137">
        <f t="shared" ca="1" si="53"/>
        <v>35462</v>
      </c>
      <c r="AI92" s="137">
        <f t="shared" ca="1" si="53"/>
        <v>35737</v>
      </c>
      <c r="AJ92" s="137">
        <f t="shared" ca="1" si="53"/>
        <v>35904</v>
      </c>
      <c r="AK92" s="137">
        <f t="shared" ca="1" si="53"/>
        <v>35637</v>
      </c>
      <c r="AL92" s="137">
        <f t="shared" ca="1" si="53"/>
        <v>35524</v>
      </c>
      <c r="AM92" s="137">
        <f t="shared" ca="1" si="54"/>
        <v>35458</v>
      </c>
      <c r="AN92" s="137">
        <f t="shared" ca="1" si="54"/>
        <v>35537</v>
      </c>
      <c r="AO92" s="137">
        <f t="shared" ca="1" si="54"/>
        <v>36024</v>
      </c>
      <c r="AP92" s="137">
        <f t="shared" ca="1" si="54"/>
        <v>36424</v>
      </c>
      <c r="AQ92" s="137">
        <f t="shared" ca="1" si="54"/>
        <v>36600</v>
      </c>
      <c r="AR92" s="137">
        <f t="shared" ca="1" si="54"/>
        <v>36794</v>
      </c>
      <c r="AS92" s="137">
        <f t="shared" ca="1" si="54"/>
        <v>37197</v>
      </c>
      <c r="AT92" s="137">
        <f t="shared" ca="1" si="54"/>
        <v>37100</v>
      </c>
      <c r="AU92" s="137">
        <f t="shared" ca="1" si="54"/>
        <v>36395</v>
      </c>
      <c r="AV92" s="137">
        <f t="shared" ca="1" si="54"/>
        <v>35693</v>
      </c>
      <c r="AW92" s="137">
        <f t="shared" ca="1" si="54"/>
        <v>34529</v>
      </c>
      <c r="AX92" s="137">
        <f t="shared" ca="1" si="54"/>
        <v>34022</v>
      </c>
      <c r="AY92" s="137">
        <f t="shared" ca="1" si="54"/>
        <v>33723</v>
      </c>
      <c r="AZ92" s="137">
        <f t="shared" ca="1" si="55"/>
        <v>33526</v>
      </c>
      <c r="BA92" s="137">
        <f t="shared" ca="1" si="55"/>
        <v>32720</v>
      </c>
      <c r="BB92" s="137">
        <f t="shared" ca="1" si="55"/>
        <v>31672</v>
      </c>
      <c r="BC92" s="138">
        <f t="shared" ca="1" si="55"/>
        <v>30671</v>
      </c>
      <c r="BD92" s="138">
        <f t="shared" ca="1" si="55"/>
        <v>30026</v>
      </c>
      <c r="BE92" s="138">
        <f t="shared" ca="1" si="55"/>
        <v>29861</v>
      </c>
      <c r="BF92" s="138">
        <f t="shared" ca="1" si="55"/>
        <v>29630</v>
      </c>
      <c r="BG92" s="138">
        <f t="shared" ca="1" si="55"/>
        <v>29583</v>
      </c>
      <c r="BH92" s="138">
        <f t="shared" ca="1" si="55"/>
        <v>29215</v>
      </c>
      <c r="BI92" s="138">
        <f t="shared" ca="1" si="55"/>
        <v>28353</v>
      </c>
      <c r="BJ92" s="138">
        <f t="shared" ca="1" si="55"/>
        <v>27539</v>
      </c>
      <c r="BK92" s="138">
        <f t="shared" ca="1" si="55"/>
        <v>27078</v>
      </c>
      <c r="BL92" s="138">
        <f t="shared" ca="1" si="55"/>
        <v>26616</v>
      </c>
      <c r="BM92" s="138">
        <f t="shared" ca="1" si="55"/>
        <v>26224</v>
      </c>
      <c r="BN92" s="138">
        <f t="shared" ca="1" si="56"/>
        <v>26094</v>
      </c>
      <c r="BO92" s="138">
        <f t="shared" ca="1" si="56"/>
        <v>26009</v>
      </c>
      <c r="BP92" s="138">
        <f t="shared" ca="1" si="50"/>
        <v>26350</v>
      </c>
      <c r="BQ92" s="138">
        <f t="shared" ca="1" si="50"/>
        <v>27079</v>
      </c>
      <c r="BR92" s="138">
        <f t="shared" ca="1" si="50"/>
        <v>27710</v>
      </c>
      <c r="BS92" s="138">
        <f t="shared" ca="1" si="50"/>
        <v>28549</v>
      </c>
      <c r="BT92" s="138">
        <f t="shared" ca="1" si="50"/>
        <v>29053</v>
      </c>
      <c r="BU92" s="138">
        <f t="shared" ca="1" si="50"/>
        <v>29726</v>
      </c>
      <c r="BV92" s="138">
        <f t="shared" ca="1" si="50"/>
        <v>29674</v>
      </c>
      <c r="BW92" s="138">
        <f t="shared" ca="1" si="50"/>
        <v>29378</v>
      </c>
      <c r="BX92" s="138" t="e">
        <f t="shared" ca="1" si="50"/>
        <v>#REF!</v>
      </c>
      <c r="BY92" s="138" t="e">
        <f t="shared" ca="1" si="50"/>
        <v>#REF!</v>
      </c>
      <c r="BZ92" s="138" t="e">
        <f t="shared" ca="1" si="50"/>
        <v>#REF!</v>
      </c>
      <c r="CA92" s="138" t="e">
        <f t="shared" ca="1" si="50"/>
        <v>#REF!</v>
      </c>
      <c r="CB92" s="139"/>
      <c r="CC92" s="126" t="s">
        <v>2144</v>
      </c>
    </row>
    <row r="93" spans="1:81" x14ac:dyDescent="0.5">
      <c r="A93" s="130" t="s">
        <v>434</v>
      </c>
      <c r="B93" s="133" t="s">
        <v>304</v>
      </c>
      <c r="C93" s="133">
        <v>1</v>
      </c>
      <c r="D93" s="128">
        <v>0</v>
      </c>
      <c r="E93" s="134">
        <v>0</v>
      </c>
      <c r="F93" s="205" t="s">
        <v>2145</v>
      </c>
      <c r="G93" s="137">
        <f t="shared" ca="1" si="51"/>
        <v>28.8</v>
      </c>
      <c r="H93" s="137">
        <f t="shared" ca="1" si="51"/>
        <v>30</v>
      </c>
      <c r="I93" s="137">
        <f t="shared" ca="1" si="51"/>
        <v>30.7</v>
      </c>
      <c r="J93" s="137">
        <f t="shared" ca="1" si="51"/>
        <v>31.7</v>
      </c>
      <c r="K93" s="137">
        <f t="shared" ca="1" si="51"/>
        <v>32.6</v>
      </c>
      <c r="L93" s="137">
        <f t="shared" ca="1" si="51"/>
        <v>33.200000000000003</v>
      </c>
      <c r="M93" s="137">
        <f t="shared" ca="1" si="51"/>
        <v>33.9</v>
      </c>
      <c r="N93" s="137">
        <f t="shared" ca="1" si="51"/>
        <v>34</v>
      </c>
      <c r="O93" s="137">
        <f t="shared" ca="1" si="51"/>
        <v>33.6</v>
      </c>
      <c r="P93" s="137">
        <f t="shared" ca="1" si="51"/>
        <v>33.700000000000003</v>
      </c>
      <c r="Q93" s="137">
        <f t="shared" ca="1" si="52"/>
        <v>33.799999999999997</v>
      </c>
      <c r="R93" s="137">
        <f t="shared" ca="1" si="52"/>
        <v>34.1</v>
      </c>
      <c r="S93" s="137">
        <f t="shared" ca="1" si="52"/>
        <v>34.5</v>
      </c>
      <c r="T93" s="137">
        <f t="shared" ca="1" si="52"/>
        <v>34.9</v>
      </c>
      <c r="U93" s="137">
        <f t="shared" ca="1" si="52"/>
        <v>35.299999999999997</v>
      </c>
      <c r="V93" s="137">
        <f t="shared" ca="1" si="52"/>
        <v>35.5</v>
      </c>
      <c r="W93" s="137">
        <f t="shared" ca="1" si="52"/>
        <v>35.5</v>
      </c>
      <c r="X93" s="137">
        <f t="shared" ca="1" si="52"/>
        <v>35.6</v>
      </c>
      <c r="Y93" s="137">
        <f t="shared" ca="1" si="52"/>
        <v>35.4</v>
      </c>
      <c r="Z93" s="137">
        <f t="shared" ca="1" si="52"/>
        <v>35.299999999999997</v>
      </c>
      <c r="AA93" s="137">
        <f t="shared" ca="1" si="53"/>
        <v>35.6</v>
      </c>
      <c r="AB93" s="137">
        <f t="shared" ca="1" si="53"/>
        <v>35.9</v>
      </c>
      <c r="AC93" s="137">
        <f t="shared" ca="1" si="53"/>
        <v>36.299999999999997</v>
      </c>
      <c r="AD93" s="137">
        <f t="shared" ca="1" si="53"/>
        <v>36.299999999999997</v>
      </c>
      <c r="AE93" s="137">
        <f t="shared" ca="1" si="53"/>
        <v>36.6</v>
      </c>
      <c r="AF93" s="137">
        <f t="shared" ca="1" si="53"/>
        <v>36.799999999999997</v>
      </c>
      <c r="AG93" s="137">
        <f t="shared" ca="1" si="53"/>
        <v>37.200000000000003</v>
      </c>
      <c r="AH93" s="137">
        <f t="shared" ca="1" si="53"/>
        <v>37</v>
      </c>
      <c r="AI93" s="137">
        <f t="shared" ca="1" si="53"/>
        <v>37.6</v>
      </c>
      <c r="AJ93" s="137">
        <f t="shared" ca="1" si="53"/>
        <v>37.700000000000003</v>
      </c>
      <c r="AK93" s="137">
        <f t="shared" ca="1" si="53"/>
        <v>38.5</v>
      </c>
      <c r="AL93" s="137">
        <f t="shared" ca="1" si="53"/>
        <v>39.1</v>
      </c>
      <c r="AM93" s="137">
        <f t="shared" ca="1" si="54"/>
        <v>39.5</v>
      </c>
      <c r="AN93" s="137">
        <f t="shared" ca="1" si="54"/>
        <v>40.200000000000003</v>
      </c>
      <c r="AO93" s="137">
        <f t="shared" ca="1" si="54"/>
        <v>40.200000000000003</v>
      </c>
      <c r="AP93" s="137">
        <f t="shared" ca="1" si="54"/>
        <v>41.4</v>
      </c>
      <c r="AQ93" s="137">
        <f t="shared" ca="1" si="54"/>
        <v>41.8</v>
      </c>
      <c r="AR93" s="137">
        <f t="shared" ca="1" si="54"/>
        <v>42.2</v>
      </c>
      <c r="AS93" s="137">
        <f t="shared" ca="1" si="54"/>
        <v>42.5</v>
      </c>
      <c r="AT93" s="137">
        <f t="shared" ca="1" si="54"/>
        <v>42</v>
      </c>
      <c r="AU93" s="137">
        <f t="shared" ca="1" si="54"/>
        <v>42</v>
      </c>
      <c r="AV93" s="137">
        <f t="shared" ca="1" si="54"/>
        <v>41.8</v>
      </c>
      <c r="AW93" s="137">
        <f t="shared" ca="1" si="54"/>
        <v>42.3</v>
      </c>
      <c r="AX93" s="137">
        <f t="shared" ca="1" si="54"/>
        <v>42.9</v>
      </c>
      <c r="AY93" s="137">
        <f t="shared" ca="1" si="54"/>
        <v>43.2</v>
      </c>
      <c r="AZ93" s="137">
        <f t="shared" ca="1" si="55"/>
        <v>42.9</v>
      </c>
      <c r="BA93" s="137">
        <f t="shared" ca="1" si="55"/>
        <v>42.3</v>
      </c>
      <c r="BB93" s="137">
        <f t="shared" ca="1" si="55"/>
        <v>41.4</v>
      </c>
      <c r="BC93" s="138">
        <f t="shared" ca="1" si="55"/>
        <v>40.799999999999997</v>
      </c>
      <c r="BD93" s="138">
        <f t="shared" ca="1" si="55"/>
        <v>40.9</v>
      </c>
      <c r="BE93" s="138">
        <f t="shared" ca="1" si="55"/>
        <v>41</v>
      </c>
      <c r="BF93" s="138">
        <f t="shared" ca="1" si="55"/>
        <v>41.3</v>
      </c>
      <c r="BG93" s="138">
        <f t="shared" ca="1" si="55"/>
        <v>40.4</v>
      </c>
      <c r="BH93" s="138">
        <f t="shared" ca="1" si="55"/>
        <v>39.4</v>
      </c>
      <c r="BI93" s="138">
        <f t="shared" ca="1" si="55"/>
        <v>38.5</v>
      </c>
      <c r="BJ93" s="138">
        <f t="shared" ca="1" si="55"/>
        <v>37.6</v>
      </c>
      <c r="BK93" s="138">
        <f t="shared" ca="1" si="55"/>
        <v>37.4</v>
      </c>
      <c r="BL93" s="138">
        <f t="shared" ca="1" si="55"/>
        <v>37.200000000000003</v>
      </c>
      <c r="BM93" s="138">
        <f t="shared" ca="1" si="55"/>
        <v>36.6</v>
      </c>
      <c r="BN93" s="138">
        <f t="shared" ca="1" si="56"/>
        <v>36.6</v>
      </c>
      <c r="BO93" s="138">
        <f t="shared" ca="1" si="56"/>
        <v>36.200000000000003</v>
      </c>
      <c r="BP93" s="138">
        <f t="shared" ca="1" si="50"/>
        <v>36</v>
      </c>
      <c r="BQ93" s="138">
        <f t="shared" ca="1" si="50"/>
        <v>36.6</v>
      </c>
      <c r="BR93" s="138">
        <f t="shared" ca="1" si="50"/>
        <v>36.4</v>
      </c>
      <c r="BS93" s="138">
        <f t="shared" ca="1" si="50"/>
        <v>36.4</v>
      </c>
      <c r="BT93" s="138" t="e">
        <f t="shared" ca="1" si="50"/>
        <v>#REF!</v>
      </c>
      <c r="BU93" s="138" t="e">
        <f t="shared" ca="1" si="50"/>
        <v>#REF!</v>
      </c>
      <c r="BV93" s="138" t="e">
        <f t="shared" ca="1" si="50"/>
        <v>#REF!</v>
      </c>
      <c r="BW93" s="138" t="e">
        <f t="shared" ca="1" si="50"/>
        <v>#REF!</v>
      </c>
      <c r="BX93" s="138" t="e">
        <f t="shared" ca="1" si="50"/>
        <v>#REF!</v>
      </c>
      <c r="BY93" s="138" t="e">
        <f t="shared" ca="1" si="50"/>
        <v>#REF!</v>
      </c>
      <c r="BZ93" s="138" t="e">
        <f t="shared" ca="1" si="50"/>
        <v>#REF!</v>
      </c>
      <c r="CA93" s="138" t="e">
        <f t="shared" ca="1" si="50"/>
        <v>#REF!</v>
      </c>
      <c r="CB93" s="139"/>
      <c r="CC93" s="126" t="s">
        <v>2146</v>
      </c>
    </row>
    <row r="94" spans="1:81" x14ac:dyDescent="0.5">
      <c r="A94" s="130" t="s">
        <v>435</v>
      </c>
      <c r="B94" s="133" t="s">
        <v>304</v>
      </c>
      <c r="C94" s="133">
        <v>1</v>
      </c>
      <c r="D94" s="128">
        <v>0</v>
      </c>
      <c r="E94" s="134">
        <v>0</v>
      </c>
      <c r="F94" s="205" t="s">
        <v>2147</v>
      </c>
      <c r="G94" s="137">
        <f t="shared" ca="1" si="51"/>
        <v>4.5</v>
      </c>
      <c r="H94" s="137">
        <f t="shared" ca="1" si="51"/>
        <v>4.0999999999999996</v>
      </c>
      <c r="I94" s="137">
        <f t="shared" ca="1" si="51"/>
        <v>4.0999999999999996</v>
      </c>
      <c r="J94" s="137">
        <f t="shared" ca="1" si="51"/>
        <v>4.2</v>
      </c>
      <c r="K94" s="137">
        <f t="shared" ca="1" si="51"/>
        <v>4.4000000000000004</v>
      </c>
      <c r="L94" s="137">
        <f t="shared" ca="1" si="51"/>
        <v>4.5999999999999996</v>
      </c>
      <c r="M94" s="137">
        <f t="shared" ca="1" si="51"/>
        <v>4.7</v>
      </c>
      <c r="N94" s="137">
        <f t="shared" ca="1" si="51"/>
        <v>4.9000000000000004</v>
      </c>
      <c r="O94" s="137">
        <f t="shared" ca="1" si="51"/>
        <v>5.2</v>
      </c>
      <c r="P94" s="137">
        <f t="shared" ca="1" si="51"/>
        <v>5.4</v>
      </c>
      <c r="Q94" s="137">
        <f t="shared" ca="1" si="52"/>
        <v>5.6</v>
      </c>
      <c r="R94" s="137">
        <f t="shared" ca="1" si="52"/>
        <v>5.8</v>
      </c>
      <c r="S94" s="137">
        <f t="shared" ca="1" si="52"/>
        <v>5.9</v>
      </c>
      <c r="T94" s="137">
        <f t="shared" ca="1" si="52"/>
        <v>6</v>
      </c>
      <c r="U94" s="137">
        <f t="shared" ca="1" si="52"/>
        <v>6.3</v>
      </c>
      <c r="V94" s="137">
        <f t="shared" ca="1" si="52"/>
        <v>6.4</v>
      </c>
      <c r="W94" s="137">
        <f t="shared" ca="1" si="52"/>
        <v>6.6</v>
      </c>
      <c r="X94" s="137">
        <f t="shared" ca="1" si="52"/>
        <v>6.8</v>
      </c>
      <c r="Y94" s="137">
        <f t="shared" ca="1" si="52"/>
        <v>6.9</v>
      </c>
      <c r="Z94" s="137">
        <f t="shared" ca="1" si="52"/>
        <v>7</v>
      </c>
      <c r="AA94" s="137">
        <f t="shared" ca="1" si="53"/>
        <v>7.2</v>
      </c>
      <c r="AB94" s="137">
        <f t="shared" ca="1" si="53"/>
        <v>7.2</v>
      </c>
      <c r="AC94" s="137">
        <f t="shared" ca="1" si="53"/>
        <v>7.2</v>
      </c>
      <c r="AD94" s="137">
        <f t="shared" ca="1" si="53"/>
        <v>7.3</v>
      </c>
      <c r="AE94" s="137">
        <f t="shared" ca="1" si="53"/>
        <v>7.5</v>
      </c>
      <c r="AF94" s="137">
        <f t="shared" ca="1" si="53"/>
        <v>7.6</v>
      </c>
      <c r="AG94" s="137">
        <f t="shared" ca="1" si="53"/>
        <v>7.6</v>
      </c>
      <c r="AH94" s="137">
        <f t="shared" ca="1" si="53"/>
        <v>7.7</v>
      </c>
      <c r="AI94" s="137">
        <f t="shared" ca="1" si="53"/>
        <v>7.7</v>
      </c>
      <c r="AJ94" s="137">
        <f t="shared" ca="1" si="53"/>
        <v>7.7</v>
      </c>
      <c r="AK94" s="137">
        <f t="shared" ca="1" si="53"/>
        <v>7.8</v>
      </c>
      <c r="AL94" s="137">
        <f t="shared" ca="1" si="53"/>
        <v>7.7</v>
      </c>
      <c r="AM94" s="137">
        <f t="shared" ca="1" si="54"/>
        <v>7.5</v>
      </c>
      <c r="AN94" s="137">
        <f t="shared" ca="1" si="54"/>
        <v>7.4</v>
      </c>
      <c r="AO94" s="137">
        <f t="shared" ca="1" si="54"/>
        <v>7</v>
      </c>
      <c r="AP94" s="137">
        <f t="shared" ca="1" si="54"/>
        <v>7</v>
      </c>
      <c r="AQ94" s="137">
        <f t="shared" ca="1" si="54"/>
        <v>6.9</v>
      </c>
      <c r="AR94" s="137">
        <f t="shared" ca="1" si="54"/>
        <v>6.9</v>
      </c>
      <c r="AS94" s="137">
        <f t="shared" ca="1" si="54"/>
        <v>7.2</v>
      </c>
      <c r="AT94" s="137">
        <f t="shared" ca="1" si="54"/>
        <v>7.2</v>
      </c>
      <c r="AU94" s="137">
        <f t="shared" ca="1" si="54"/>
        <v>7.4</v>
      </c>
      <c r="AV94" s="137">
        <f t="shared" ca="1" si="54"/>
        <v>7.4</v>
      </c>
      <c r="AW94" s="137">
        <f t="shared" ca="1" si="54"/>
        <v>7.4</v>
      </c>
      <c r="AX94" s="137">
        <f t="shared" ca="1" si="54"/>
        <v>7.2</v>
      </c>
      <c r="AY94" s="137">
        <f t="shared" ca="1" si="54"/>
        <v>7.1</v>
      </c>
      <c r="AZ94" s="137">
        <f t="shared" ca="1" si="55"/>
        <v>7.2</v>
      </c>
      <c r="BA94" s="137">
        <f t="shared" ca="1" si="55"/>
        <v>7.4</v>
      </c>
      <c r="BB94" s="137">
        <f t="shared" ca="1" si="55"/>
        <v>7.9</v>
      </c>
      <c r="BC94" s="138">
        <f t="shared" ca="1" si="55"/>
        <v>7.9</v>
      </c>
      <c r="BD94" s="138">
        <f t="shared" ca="1" si="55"/>
        <v>7.8</v>
      </c>
      <c r="BE94" s="138">
        <f t="shared" ca="1" si="55"/>
        <v>7.5</v>
      </c>
      <c r="BF94" s="138">
        <f t="shared" ca="1" si="55"/>
        <v>7.6</v>
      </c>
      <c r="BG94" s="138">
        <f t="shared" ca="1" si="55"/>
        <v>7.7</v>
      </c>
      <c r="BH94" s="138">
        <f t="shared" ca="1" si="55"/>
        <v>8</v>
      </c>
      <c r="BI94" s="138">
        <f t="shared" ca="1" si="55"/>
        <v>8.1999999999999993</v>
      </c>
      <c r="BJ94" s="138">
        <f t="shared" ca="1" si="55"/>
        <v>8.1</v>
      </c>
      <c r="BK94" s="138">
        <f t="shared" ca="1" si="55"/>
        <v>8.1</v>
      </c>
      <c r="BL94" s="138">
        <f t="shared" ca="1" si="55"/>
        <v>8</v>
      </c>
      <c r="BM94" s="138">
        <f t="shared" ca="1" si="55"/>
        <v>8.1999999999999993</v>
      </c>
      <c r="BN94" s="138">
        <f t="shared" ca="1" si="56"/>
        <v>8.1999999999999993</v>
      </c>
      <c r="BO94" s="138">
        <f t="shared" ca="1" si="56"/>
        <v>8.3000000000000007</v>
      </c>
      <c r="BP94" s="138" t="e">
        <f t="shared" ca="1" si="50"/>
        <v>#REF!</v>
      </c>
      <c r="BQ94" s="138" t="e">
        <f t="shared" ca="1" si="50"/>
        <v>#REF!</v>
      </c>
      <c r="BR94" s="138" t="e">
        <f t="shared" ca="1" si="50"/>
        <v>#REF!</v>
      </c>
      <c r="BS94" s="138" t="e">
        <f t="shared" ca="1" si="50"/>
        <v>#REF!</v>
      </c>
      <c r="BT94" s="138" t="e">
        <f t="shared" ca="1" si="50"/>
        <v>#REF!</v>
      </c>
      <c r="BU94" s="138" t="e">
        <f t="shared" ca="1" si="50"/>
        <v>#REF!</v>
      </c>
      <c r="BV94" s="138" t="e">
        <f t="shared" ca="1" si="50"/>
        <v>#REF!</v>
      </c>
      <c r="BW94" s="138" t="e">
        <f t="shared" ca="1" si="50"/>
        <v>#REF!</v>
      </c>
      <c r="BX94" s="138" t="e">
        <f t="shared" ca="1" si="50"/>
        <v>#REF!</v>
      </c>
      <c r="BY94" s="138" t="e">
        <f t="shared" ca="1" si="50"/>
        <v>#REF!</v>
      </c>
      <c r="BZ94" s="138" t="e">
        <f t="shared" ca="1" si="50"/>
        <v>#REF!</v>
      </c>
      <c r="CA94" s="138" t="e">
        <f t="shared" ca="1" si="50"/>
        <v>#REF!</v>
      </c>
      <c r="CB94" s="139"/>
      <c r="CC94" s="126" t="s">
        <v>2148</v>
      </c>
    </row>
    <row r="95" spans="1:81" x14ac:dyDescent="0.5">
      <c r="A95" s="130" t="s">
        <v>365</v>
      </c>
      <c r="B95" s="133" t="s">
        <v>301</v>
      </c>
      <c r="C95" s="133">
        <v>0</v>
      </c>
      <c r="D95" s="128">
        <v>1</v>
      </c>
      <c r="E95" s="134">
        <v>1</v>
      </c>
      <c r="F95" s="205" t="s">
        <v>552</v>
      </c>
      <c r="G95" s="137">
        <f t="shared" ca="1" si="51"/>
        <v>43352</v>
      </c>
      <c r="H95" s="137">
        <f t="shared" ca="1" si="51"/>
        <v>43874</v>
      </c>
      <c r="I95" s="137">
        <f t="shared" ca="1" si="51"/>
        <v>43866</v>
      </c>
      <c r="J95" s="137">
        <f t="shared" ca="1" si="51"/>
        <v>43643</v>
      </c>
      <c r="K95" s="137">
        <f t="shared" ca="1" si="51"/>
        <v>43742</v>
      </c>
      <c r="L95" s="137">
        <f t="shared" ca="1" si="51"/>
        <v>42966</v>
      </c>
      <c r="M95" s="137">
        <f t="shared" ca="1" si="51"/>
        <v>42323</v>
      </c>
      <c r="N95" s="137">
        <f t="shared" ca="1" si="51"/>
        <v>42207</v>
      </c>
      <c r="O95" s="137">
        <f t="shared" ca="1" si="51"/>
        <v>42603</v>
      </c>
      <c r="P95" s="137">
        <f t="shared" ca="1" si="51"/>
        <v>40321</v>
      </c>
      <c r="Q95" s="137">
        <f t="shared" ca="1" si="52"/>
        <v>37359</v>
      </c>
      <c r="R95" s="137">
        <f t="shared" ca="1" si="52"/>
        <v>35303</v>
      </c>
      <c r="S95" s="137">
        <f t="shared" ca="1" si="52"/>
        <v>34198</v>
      </c>
      <c r="T95" s="137">
        <f t="shared" ca="1" si="52"/>
        <v>32933</v>
      </c>
      <c r="U95" s="137">
        <f t="shared" ca="1" si="52"/>
        <v>31959</v>
      </c>
      <c r="V95" s="137">
        <f t="shared" ca="1" si="52"/>
        <v>31022</v>
      </c>
      <c r="W95" s="137">
        <f t="shared" ca="1" si="52"/>
        <v>30548</v>
      </c>
      <c r="X95" s="137">
        <f t="shared" ca="1" si="52"/>
        <v>29563</v>
      </c>
      <c r="Y95" s="137">
        <f t="shared" ca="1" si="52"/>
        <v>28733</v>
      </c>
      <c r="Z95" s="137">
        <f t="shared" ca="1" si="52"/>
        <v>28138</v>
      </c>
      <c r="AA95" s="137">
        <f t="shared" ca="1" si="53"/>
        <v>27928</v>
      </c>
      <c r="AB95" s="137">
        <f t="shared" ca="1" si="53"/>
        <v>27482</v>
      </c>
      <c r="AC95" s="137">
        <f t="shared" ca="1" si="53"/>
        <v>26791</v>
      </c>
      <c r="AD95" s="137">
        <f t="shared" ca="1" si="53"/>
        <v>26302</v>
      </c>
      <c r="AE95" s="137">
        <f t="shared" ca="1" si="53"/>
        <v>26100</v>
      </c>
      <c r="AF95" s="137">
        <f t="shared" ca="1" si="53"/>
        <v>25575</v>
      </c>
      <c r="AG95" s="137">
        <f t="shared" ca="1" si="53"/>
        <v>25243</v>
      </c>
      <c r="AH95" s="137">
        <f t="shared" ca="1" si="53"/>
        <v>24816</v>
      </c>
      <c r="AI95" s="137">
        <f t="shared" ca="1" si="53"/>
        <v>24935</v>
      </c>
      <c r="AJ95" s="137">
        <f t="shared" ca="1" si="53"/>
        <v>24976</v>
      </c>
      <c r="AK95" s="137">
        <f t="shared" ca="1" si="53"/>
        <v>25015</v>
      </c>
      <c r="AL95" s="137">
        <f t="shared" ca="1" si="53"/>
        <v>25102</v>
      </c>
      <c r="AM95" s="137">
        <f t="shared" ca="1" si="54"/>
        <v>25497</v>
      </c>
      <c r="AN95" s="137">
        <f t="shared" ca="1" si="54"/>
        <v>25515</v>
      </c>
      <c r="AO95" s="137">
        <f t="shared" ca="1" si="54"/>
        <v>25454</v>
      </c>
      <c r="AP95" s="137">
        <f t="shared" ca="1" si="54"/>
        <v>25352</v>
      </c>
      <c r="AQ95" s="137">
        <f t="shared" ca="1" si="54"/>
        <v>25359</v>
      </c>
      <c r="AR95" s="137">
        <f t="shared" ca="1" si="54"/>
        <v>25342</v>
      </c>
      <c r="AS95" s="137">
        <f t="shared" ca="1" si="54"/>
        <v>25255</v>
      </c>
      <c r="AT95" s="137">
        <f t="shared" ca="1" si="54"/>
        <v>24794</v>
      </c>
      <c r="AU95" s="137">
        <f t="shared" ca="1" si="54"/>
        <v>24353</v>
      </c>
      <c r="AV95" s="137">
        <f t="shared" ca="1" si="54"/>
        <v>23204</v>
      </c>
      <c r="AW95" s="137">
        <f t="shared" ca="1" si="54"/>
        <v>22332</v>
      </c>
      <c r="AX95" s="137">
        <f t="shared" ca="1" si="54"/>
        <v>21372</v>
      </c>
      <c r="AY95" s="137">
        <f t="shared" ca="1" si="54"/>
        <v>20762</v>
      </c>
      <c r="AZ95" s="137">
        <f t="shared" ca="1" si="55"/>
        <v>20129</v>
      </c>
      <c r="BA95" s="137">
        <f t="shared" ca="1" si="55"/>
        <v>19452</v>
      </c>
      <c r="BB95" s="137">
        <f t="shared" ca="1" si="55"/>
        <v>18898</v>
      </c>
      <c r="BC95" s="138">
        <f t="shared" ca="1" si="55"/>
        <v>18462</v>
      </c>
      <c r="BD95" s="138">
        <f t="shared" ca="1" si="55"/>
        <v>17986</v>
      </c>
      <c r="BE95" s="138">
        <f t="shared" ca="1" si="55"/>
        <v>17857</v>
      </c>
      <c r="BF95" s="138">
        <f t="shared" ca="1" si="55"/>
        <v>17957</v>
      </c>
      <c r="BG95" s="138">
        <f t="shared" ca="1" si="55"/>
        <v>18274</v>
      </c>
      <c r="BH95" s="138">
        <f t="shared" ca="1" si="55"/>
        <v>18257</v>
      </c>
      <c r="BI95" s="138">
        <f t="shared" ca="1" si="55"/>
        <v>18411</v>
      </c>
      <c r="BJ95" s="138">
        <f t="shared" ca="1" si="55"/>
        <v>18301</v>
      </c>
      <c r="BK95" s="138">
        <f t="shared" ca="1" si="55"/>
        <v>18525</v>
      </c>
      <c r="BL95" s="138">
        <f t="shared" ca="1" si="55"/>
        <v>18628</v>
      </c>
      <c r="BM95" s="138">
        <f t="shared" ca="1" si="55"/>
        <v>19008</v>
      </c>
      <c r="BN95" s="138">
        <f t="shared" ca="1" si="56"/>
        <v>19226</v>
      </c>
      <c r="BO95" s="138">
        <f t="shared" ca="1" si="56"/>
        <v>19688</v>
      </c>
      <c r="BP95" s="138">
        <f t="shared" ca="1" si="50"/>
        <v>19675</v>
      </c>
      <c r="BQ95" s="138">
        <f t="shared" ca="1" si="50"/>
        <v>20200</v>
      </c>
      <c r="BR95" s="138">
        <f t="shared" ca="1" si="50"/>
        <v>20568</v>
      </c>
      <c r="BS95" s="138">
        <f t="shared" ca="1" si="50"/>
        <v>21206</v>
      </c>
      <c r="BT95" s="138">
        <f t="shared" ca="1" si="50"/>
        <v>21113</v>
      </c>
      <c r="BU95" s="138">
        <f t="shared" ca="1" si="50"/>
        <v>21166</v>
      </c>
      <c r="BV95" s="138">
        <f t="shared" ca="1" si="50"/>
        <v>21412</v>
      </c>
      <c r="BW95" s="138">
        <f t="shared" ca="1" si="50"/>
        <v>21521</v>
      </c>
      <c r="BX95" s="138">
        <f t="shared" ca="1" si="50"/>
        <v>21133</v>
      </c>
      <c r="BY95" s="138">
        <f t="shared" ca="1" si="50"/>
        <v>21305</v>
      </c>
      <c r="BZ95" s="138">
        <f t="shared" ca="1" si="50"/>
        <v>21531</v>
      </c>
      <c r="CA95" s="138">
        <f t="shared" ca="1" si="50"/>
        <v>21763</v>
      </c>
      <c r="CB95" s="139"/>
      <c r="CC95" s="126" t="s">
        <v>2149</v>
      </c>
    </row>
    <row r="96" spans="1:81" x14ac:dyDescent="0.5">
      <c r="A96" s="130" t="s">
        <v>365</v>
      </c>
      <c r="B96" s="133" t="s">
        <v>551</v>
      </c>
      <c r="C96" s="133">
        <v>0</v>
      </c>
      <c r="D96" s="128">
        <v>1</v>
      </c>
      <c r="E96" s="134">
        <v>1</v>
      </c>
      <c r="F96" s="205" t="s">
        <v>1379</v>
      </c>
      <c r="G96" s="137">
        <f t="shared" ca="1" si="51"/>
        <v>93752</v>
      </c>
      <c r="H96" s="137">
        <f t="shared" ca="1" si="51"/>
        <v>96113</v>
      </c>
      <c r="I96" s="137">
        <f t="shared" ca="1" si="51"/>
        <v>97475</v>
      </c>
      <c r="J96" s="137">
        <f t="shared" ca="1" si="51"/>
        <v>98142</v>
      </c>
      <c r="K96" s="137">
        <f t="shared" ca="1" si="51"/>
        <v>98808</v>
      </c>
      <c r="L96" s="137">
        <f t="shared" ca="1" si="51"/>
        <v>99410</v>
      </c>
      <c r="M96" s="137">
        <f t="shared" ca="1" si="51"/>
        <v>99353</v>
      </c>
      <c r="N96" s="137">
        <f t="shared" ca="1" si="51"/>
        <v>98940</v>
      </c>
      <c r="O96" s="137">
        <f t="shared" ca="1" si="51"/>
        <v>98041</v>
      </c>
      <c r="P96" s="137">
        <f t="shared" ca="1" si="51"/>
        <v>96647</v>
      </c>
      <c r="Q96" s="137">
        <f t="shared" ca="1" si="52"/>
        <v>93309</v>
      </c>
      <c r="R96" s="137">
        <f t="shared" ca="1" si="52"/>
        <v>90106</v>
      </c>
      <c r="S96" s="137">
        <f t="shared" ca="1" si="52"/>
        <v>87698</v>
      </c>
      <c r="T96" s="137">
        <f t="shared" ca="1" si="52"/>
        <v>86473</v>
      </c>
      <c r="U96" s="137">
        <f t="shared" ca="1" si="52"/>
        <v>85218</v>
      </c>
      <c r="V96" s="137">
        <f t="shared" ca="1" si="52"/>
        <v>84024</v>
      </c>
      <c r="W96" s="137">
        <f t="shared" ca="1" si="52"/>
        <v>82431</v>
      </c>
      <c r="X96" s="137">
        <f t="shared" ca="1" si="52"/>
        <v>81807</v>
      </c>
      <c r="Y96" s="137">
        <f t="shared" ca="1" si="52"/>
        <v>80471</v>
      </c>
      <c r="Z96" s="137">
        <f t="shared" ca="1" si="52"/>
        <v>79076</v>
      </c>
      <c r="AA96" s="137">
        <f t="shared" ca="1" si="53"/>
        <v>78375</v>
      </c>
      <c r="AB96" s="137">
        <f t="shared" ca="1" si="53"/>
        <v>77133</v>
      </c>
      <c r="AC96" s="137">
        <f t="shared" ca="1" si="53"/>
        <v>75717</v>
      </c>
      <c r="AD96" s="137">
        <f t="shared" ca="1" si="53"/>
        <v>74412</v>
      </c>
      <c r="AE96" s="137">
        <f t="shared" ca="1" si="53"/>
        <v>72671</v>
      </c>
      <c r="AF96" s="137">
        <f t="shared" ca="1" si="53"/>
        <v>72423</v>
      </c>
      <c r="AG96" s="137">
        <f t="shared" ca="1" si="53"/>
        <v>71042</v>
      </c>
      <c r="AH96" s="137">
        <f t="shared" ca="1" si="53"/>
        <v>70019</v>
      </c>
      <c r="AI96" s="137">
        <f t="shared" ca="1" si="53"/>
        <v>68478</v>
      </c>
      <c r="AJ96" s="137">
        <f t="shared" ca="1" si="53"/>
        <v>69191</v>
      </c>
      <c r="AK96" s="137">
        <f t="shared" ca="1" si="53"/>
        <v>68554</v>
      </c>
      <c r="AL96" s="137">
        <f t="shared" ca="1" si="53"/>
        <v>67856</v>
      </c>
      <c r="AM96" s="137">
        <f t="shared" ca="1" si="54"/>
        <v>66750</v>
      </c>
      <c r="AN96" s="137">
        <f t="shared" ca="1" si="54"/>
        <v>67067</v>
      </c>
      <c r="AO96" s="137">
        <f t="shared" ca="1" si="54"/>
        <v>66752</v>
      </c>
      <c r="AP96" s="137">
        <f t="shared" ca="1" si="54"/>
        <v>65957</v>
      </c>
      <c r="AQ96" s="137">
        <f t="shared" ca="1" si="54"/>
        <v>65350</v>
      </c>
      <c r="AR96" s="137">
        <f t="shared" ca="1" si="54"/>
        <v>65684</v>
      </c>
      <c r="AS96" s="137">
        <f t="shared" ca="1" si="54"/>
        <v>65370</v>
      </c>
      <c r="AT96" s="137">
        <f t="shared" ca="1" si="54"/>
        <v>64230</v>
      </c>
      <c r="AU96" s="137">
        <f t="shared" ca="1" si="54"/>
        <v>62241</v>
      </c>
      <c r="AV96" s="137">
        <f t="shared" ca="1" si="54"/>
        <v>61155</v>
      </c>
      <c r="AW96" s="137">
        <f t="shared" ca="1" si="54"/>
        <v>59376</v>
      </c>
      <c r="AX96" s="137">
        <f t="shared" ca="1" si="54"/>
        <v>57580</v>
      </c>
      <c r="AY96" s="137">
        <f t="shared" ca="1" si="54"/>
        <v>55995</v>
      </c>
      <c r="AZ96" s="137">
        <f t="shared" ca="1" si="55"/>
        <v>55429</v>
      </c>
      <c r="BA96" s="137">
        <f t="shared" ca="1" si="55"/>
        <v>54035</v>
      </c>
      <c r="BB96" s="137">
        <f t="shared" ca="1" si="55"/>
        <v>52695</v>
      </c>
      <c r="BC96" s="138">
        <f t="shared" ca="1" si="55"/>
        <v>51401</v>
      </c>
      <c r="BD96" s="138">
        <f t="shared" ca="1" si="55"/>
        <v>50583</v>
      </c>
      <c r="BE96" s="138">
        <f t="shared" ca="1" si="55"/>
        <v>49883</v>
      </c>
      <c r="BF96" s="138">
        <f t="shared" ca="1" si="55"/>
        <v>49569</v>
      </c>
      <c r="BG96" s="138">
        <f t="shared" ca="1" si="55"/>
        <v>49138</v>
      </c>
      <c r="BH96" s="138">
        <f t="shared" ca="1" si="55"/>
        <v>49354</v>
      </c>
      <c r="BI96" s="138">
        <f t="shared" ca="1" si="55"/>
        <v>48802</v>
      </c>
      <c r="BJ96" s="138">
        <f t="shared" ca="1" si="55"/>
        <v>48098</v>
      </c>
      <c r="BK96" s="138">
        <f t="shared" ca="1" si="55"/>
        <v>47408</v>
      </c>
      <c r="BL96" s="138">
        <f t="shared" ca="1" si="55"/>
        <v>47745</v>
      </c>
      <c r="BM96" s="138">
        <f t="shared" ca="1" si="55"/>
        <v>48220</v>
      </c>
      <c r="BN96" s="138">
        <f t="shared" ca="1" si="56"/>
        <v>48670</v>
      </c>
      <c r="BO96" s="138">
        <f t="shared" ca="1" si="56"/>
        <v>49095</v>
      </c>
      <c r="BP96" s="138">
        <f t="shared" ca="1" si="50"/>
        <v>50264</v>
      </c>
      <c r="BQ96" s="138">
        <f t="shared" ca="1" si="50"/>
        <v>51586</v>
      </c>
      <c r="BR96" s="138">
        <f t="shared" ca="1" si="50"/>
        <v>52781</v>
      </c>
      <c r="BS96" s="138">
        <f t="shared" ca="1" si="50"/>
        <v>53486</v>
      </c>
      <c r="BT96" s="138">
        <f t="shared" ca="1" si="50"/>
        <v>54299</v>
      </c>
      <c r="BU96" s="138">
        <f t="shared" ca="1" si="50"/>
        <v>55031</v>
      </c>
      <c r="BV96" s="138">
        <f t="shared" ca="1" si="50"/>
        <v>55791</v>
      </c>
      <c r="BW96" s="138">
        <f t="shared" ca="1" si="50"/>
        <v>55475</v>
      </c>
      <c r="BX96" s="138">
        <f t="shared" ca="1" si="50"/>
        <v>55559</v>
      </c>
      <c r="BY96" s="138">
        <f t="shared" ca="1" si="50"/>
        <v>55288</v>
      </c>
      <c r="BZ96" s="138">
        <f t="shared" ca="1" si="50"/>
        <v>55658</v>
      </c>
      <c r="CA96" s="138">
        <f t="shared" ca="1" si="50"/>
        <v>55390</v>
      </c>
      <c r="CB96" s="139"/>
      <c r="CC96" s="126" t="s">
        <v>2150</v>
      </c>
    </row>
    <row r="97" spans="1:81" x14ac:dyDescent="0.5">
      <c r="A97" s="130" t="s">
        <v>366</v>
      </c>
      <c r="B97" s="133" t="s">
        <v>301</v>
      </c>
      <c r="C97" s="133">
        <v>0</v>
      </c>
      <c r="D97" s="128">
        <v>1</v>
      </c>
      <c r="E97" s="134">
        <v>1</v>
      </c>
      <c r="F97" s="205" t="s">
        <v>243</v>
      </c>
      <c r="G97" s="137">
        <f t="shared" ca="1" si="51"/>
        <v>17657</v>
      </c>
      <c r="H97" s="137">
        <f t="shared" ca="1" si="51"/>
        <v>17731</v>
      </c>
      <c r="I97" s="137">
        <f t="shared" ca="1" si="51"/>
        <v>17021</v>
      </c>
      <c r="J97" s="137">
        <f t="shared" ca="1" si="51"/>
        <v>16601</v>
      </c>
      <c r="K97" s="137">
        <f t="shared" ca="1" si="51"/>
        <v>16601</v>
      </c>
      <c r="L97" s="137">
        <f t="shared" ca="1" si="51"/>
        <v>16185</v>
      </c>
      <c r="M97" s="137">
        <f t="shared" ca="1" si="51"/>
        <v>15597</v>
      </c>
      <c r="N97" s="137">
        <f t="shared" ca="1" si="51"/>
        <v>15470</v>
      </c>
      <c r="O97" s="137">
        <f t="shared" ca="1" si="51"/>
        <v>14401</v>
      </c>
      <c r="P97" s="137">
        <f t="shared" ca="1" si="51"/>
        <v>14334</v>
      </c>
      <c r="Q97" s="137">
        <f t="shared" ca="1" si="52"/>
        <v>13696</v>
      </c>
      <c r="R97" s="137">
        <f t="shared" ca="1" si="52"/>
        <v>13505</v>
      </c>
      <c r="S97" s="137">
        <f t="shared" ca="1" si="52"/>
        <v>12986</v>
      </c>
      <c r="T97" s="137">
        <f t="shared" ca="1" si="52"/>
        <v>12897</v>
      </c>
      <c r="U97" s="137">
        <f t="shared" ca="1" si="52"/>
        <v>12538</v>
      </c>
      <c r="V97" s="137">
        <f t="shared" ca="1" si="52"/>
        <v>12426</v>
      </c>
      <c r="W97" s="137">
        <f t="shared" ca="1" si="52"/>
        <v>12227</v>
      </c>
      <c r="X97" s="137">
        <f t="shared" ca="1" si="52"/>
        <v>12244</v>
      </c>
      <c r="Y97" s="137">
        <f t="shared" ca="1" si="52"/>
        <v>11687</v>
      </c>
      <c r="Z97" s="137">
        <f t="shared" ca="1" si="52"/>
        <v>11465</v>
      </c>
      <c r="AA97" s="137">
        <f t="shared" ca="1" si="53"/>
        <v>11168</v>
      </c>
      <c r="AB97" s="137">
        <f t="shared" ca="1" si="53"/>
        <v>11089</v>
      </c>
      <c r="AC97" s="137">
        <f t="shared" ca="1" si="53"/>
        <v>10752</v>
      </c>
      <c r="AD97" s="137">
        <f t="shared" ca="1" si="53"/>
        <v>10621</v>
      </c>
      <c r="AE97" s="137">
        <f t="shared" ca="1" si="53"/>
        <v>10177</v>
      </c>
      <c r="AF97" s="137">
        <f t="shared" ca="1" si="53"/>
        <v>10111</v>
      </c>
      <c r="AG97" s="137">
        <f t="shared" ca="1" si="53"/>
        <v>9712</v>
      </c>
      <c r="AH97" s="137">
        <f t="shared" ca="1" si="53"/>
        <v>9337</v>
      </c>
      <c r="AI97" s="137">
        <f t="shared" ca="1" si="53"/>
        <v>8846</v>
      </c>
      <c r="AJ97" s="137">
        <f t="shared" ca="1" si="53"/>
        <v>8919</v>
      </c>
      <c r="AK97" s="137">
        <f t="shared" ca="1" si="53"/>
        <v>8601</v>
      </c>
      <c r="AL97" s="137">
        <f t="shared" ca="1" si="53"/>
        <v>8360</v>
      </c>
      <c r="AM97" s="137">
        <f t="shared" ca="1" si="54"/>
        <v>7980</v>
      </c>
      <c r="AN97" s="137">
        <f t="shared" ca="1" si="54"/>
        <v>7897</v>
      </c>
      <c r="AO97" s="137">
        <f t="shared" ca="1" si="54"/>
        <v>7699</v>
      </c>
      <c r="AP97" s="137">
        <f t="shared" ca="1" si="54"/>
        <v>7431</v>
      </c>
      <c r="AQ97" s="137">
        <f t="shared" ca="1" si="54"/>
        <v>7310</v>
      </c>
      <c r="AR97" s="137">
        <f t="shared" ca="1" si="54"/>
        <v>7254</v>
      </c>
      <c r="AS97" s="137">
        <f t="shared" ca="1" si="54"/>
        <v>6951</v>
      </c>
      <c r="AT97" s="137">
        <f t="shared" ca="1" si="54"/>
        <v>6902</v>
      </c>
      <c r="AU97" s="137">
        <f t="shared" ca="1" si="54"/>
        <v>6565</v>
      </c>
      <c r="AV97" s="137">
        <f t="shared" ca="1" si="54"/>
        <v>6533</v>
      </c>
      <c r="AW97" s="137">
        <f t="shared" ca="1" si="54"/>
        <v>6279</v>
      </c>
      <c r="AX97" s="137">
        <f t="shared" ca="1" si="54"/>
        <v>6024</v>
      </c>
      <c r="AY97" s="137">
        <f t="shared" ca="1" si="54"/>
        <v>5904</v>
      </c>
      <c r="AZ97" s="137">
        <f t="shared" ca="1" si="55"/>
        <v>5828</v>
      </c>
      <c r="BA97" s="137">
        <f t="shared" ca="1" si="55"/>
        <v>5546</v>
      </c>
      <c r="BB97" s="137">
        <f t="shared" ca="1" si="55"/>
        <v>5379</v>
      </c>
      <c r="BC97" s="138">
        <f t="shared" ca="1" si="55"/>
        <v>5218</v>
      </c>
      <c r="BD97" s="138">
        <f t="shared" ca="1" si="55"/>
        <v>5307</v>
      </c>
      <c r="BE97" s="138">
        <f t="shared" ca="1" si="55"/>
        <v>5300</v>
      </c>
      <c r="BF97" s="138">
        <f t="shared" ca="1" si="55"/>
        <v>5324</v>
      </c>
      <c r="BG97" s="138">
        <f t="shared" ca="1" si="55"/>
        <v>5255</v>
      </c>
      <c r="BH97" s="138">
        <f t="shared" ca="1" si="55"/>
        <v>5317</v>
      </c>
      <c r="BI97" s="138">
        <f t="shared" ca="1" si="55"/>
        <v>5156</v>
      </c>
      <c r="BJ97" s="138">
        <f t="shared" ca="1" si="55"/>
        <v>5089</v>
      </c>
      <c r="BK97" s="138">
        <f t="shared" ca="1" si="55"/>
        <v>5022</v>
      </c>
      <c r="BL97" s="138">
        <f t="shared" ca="1" si="55"/>
        <v>5024</v>
      </c>
      <c r="BM97" s="138">
        <f t="shared" ca="1" si="55"/>
        <v>5031</v>
      </c>
      <c r="BN97" s="138">
        <f t="shared" ca="1" si="56"/>
        <v>5062</v>
      </c>
      <c r="BO97" s="138">
        <f t="shared" ca="1" si="56"/>
        <v>4961</v>
      </c>
      <c r="BP97" s="138">
        <f t="shared" ca="1" si="50"/>
        <v>5048</v>
      </c>
      <c r="BQ97" s="138">
        <f t="shared" ca="1" si="50"/>
        <v>5175</v>
      </c>
      <c r="BR97" s="138">
        <f t="shared" ca="1" si="50"/>
        <v>5247</v>
      </c>
      <c r="BS97" s="138">
        <f t="shared" ca="1" si="50"/>
        <v>5206</v>
      </c>
      <c r="BT97" s="138">
        <f t="shared" ca="1" si="50"/>
        <v>5347</v>
      </c>
      <c r="BU97" s="138">
        <f t="shared" ca="1" si="50"/>
        <v>5379</v>
      </c>
      <c r="BV97" s="138">
        <f t="shared" ca="1" si="50"/>
        <v>5454</v>
      </c>
      <c r="BW97" s="138">
        <f t="shared" ca="1" si="50"/>
        <v>5396</v>
      </c>
      <c r="BX97" s="138">
        <f t="shared" ca="1" si="50"/>
        <v>5436</v>
      </c>
      <c r="BY97" s="138">
        <f t="shared" ca="1" si="50"/>
        <v>5327</v>
      </c>
      <c r="BZ97" s="138">
        <f t="shared" ca="1" si="50"/>
        <v>5488</v>
      </c>
      <c r="CA97" s="138">
        <f t="shared" ca="1" si="50"/>
        <v>5420</v>
      </c>
      <c r="CB97" s="139"/>
      <c r="CC97" s="126" t="s">
        <v>2151</v>
      </c>
    </row>
    <row r="98" spans="1:81" x14ac:dyDescent="0.5">
      <c r="A98" s="130" t="s">
        <v>366</v>
      </c>
      <c r="B98" s="133" t="s">
        <v>551</v>
      </c>
      <c r="C98" s="133">
        <v>0</v>
      </c>
      <c r="D98" s="128">
        <v>1</v>
      </c>
      <c r="E98" s="134">
        <v>1</v>
      </c>
      <c r="F98" s="205" t="s">
        <v>1379</v>
      </c>
      <c r="G98" s="137">
        <f t="shared" ca="1" si="51"/>
        <v>93752</v>
      </c>
      <c r="H98" s="137">
        <f t="shared" ca="1" si="51"/>
        <v>96113</v>
      </c>
      <c r="I98" s="137">
        <f t="shared" ca="1" si="51"/>
        <v>97475</v>
      </c>
      <c r="J98" s="137">
        <f t="shared" ca="1" si="51"/>
        <v>98142</v>
      </c>
      <c r="K98" s="137">
        <f t="shared" ca="1" si="51"/>
        <v>98808</v>
      </c>
      <c r="L98" s="137">
        <f t="shared" ca="1" si="51"/>
        <v>99410</v>
      </c>
      <c r="M98" s="137">
        <f t="shared" ca="1" si="51"/>
        <v>99353</v>
      </c>
      <c r="N98" s="137">
        <f t="shared" ca="1" si="51"/>
        <v>98940</v>
      </c>
      <c r="O98" s="137">
        <f t="shared" ca="1" si="51"/>
        <v>98041</v>
      </c>
      <c r="P98" s="137">
        <f t="shared" ca="1" si="51"/>
        <v>96647</v>
      </c>
      <c r="Q98" s="137">
        <f t="shared" ca="1" si="52"/>
        <v>93309</v>
      </c>
      <c r="R98" s="137">
        <f t="shared" ca="1" si="52"/>
        <v>90106</v>
      </c>
      <c r="S98" s="137">
        <f t="shared" ca="1" si="52"/>
        <v>87698</v>
      </c>
      <c r="T98" s="137">
        <f t="shared" ca="1" si="52"/>
        <v>86473</v>
      </c>
      <c r="U98" s="137">
        <f t="shared" ca="1" si="52"/>
        <v>85218</v>
      </c>
      <c r="V98" s="137">
        <f t="shared" ca="1" si="52"/>
        <v>84024</v>
      </c>
      <c r="W98" s="137">
        <f t="shared" ca="1" si="52"/>
        <v>82431</v>
      </c>
      <c r="X98" s="137">
        <f t="shared" ca="1" si="52"/>
        <v>81807</v>
      </c>
      <c r="Y98" s="137">
        <f t="shared" ca="1" si="52"/>
        <v>80471</v>
      </c>
      <c r="Z98" s="137">
        <f t="shared" ca="1" si="52"/>
        <v>79076</v>
      </c>
      <c r="AA98" s="137">
        <f t="shared" ca="1" si="53"/>
        <v>78375</v>
      </c>
      <c r="AB98" s="137">
        <f t="shared" ca="1" si="53"/>
        <v>77133</v>
      </c>
      <c r="AC98" s="137">
        <f t="shared" ca="1" si="53"/>
        <v>75717</v>
      </c>
      <c r="AD98" s="137">
        <f t="shared" ca="1" si="53"/>
        <v>74412</v>
      </c>
      <c r="AE98" s="137">
        <f t="shared" ca="1" si="53"/>
        <v>72671</v>
      </c>
      <c r="AF98" s="137">
        <f t="shared" ca="1" si="53"/>
        <v>72423</v>
      </c>
      <c r="AG98" s="137">
        <f t="shared" ca="1" si="53"/>
        <v>71042</v>
      </c>
      <c r="AH98" s="137">
        <f t="shared" ca="1" si="53"/>
        <v>70019</v>
      </c>
      <c r="AI98" s="137">
        <f t="shared" ca="1" si="53"/>
        <v>68478</v>
      </c>
      <c r="AJ98" s="137">
        <f t="shared" ca="1" si="53"/>
        <v>69191</v>
      </c>
      <c r="AK98" s="137">
        <f t="shared" ca="1" si="53"/>
        <v>68554</v>
      </c>
      <c r="AL98" s="137">
        <f t="shared" ca="1" si="53"/>
        <v>67856</v>
      </c>
      <c r="AM98" s="137">
        <f t="shared" ca="1" si="54"/>
        <v>66750</v>
      </c>
      <c r="AN98" s="137">
        <f t="shared" ca="1" si="54"/>
        <v>67067</v>
      </c>
      <c r="AO98" s="137">
        <f t="shared" ca="1" si="54"/>
        <v>66752</v>
      </c>
      <c r="AP98" s="137">
        <f t="shared" ca="1" si="54"/>
        <v>65957</v>
      </c>
      <c r="AQ98" s="137">
        <f t="shared" ca="1" si="54"/>
        <v>65350</v>
      </c>
      <c r="AR98" s="137">
        <f t="shared" ca="1" si="54"/>
        <v>65684</v>
      </c>
      <c r="AS98" s="137">
        <f t="shared" ca="1" si="54"/>
        <v>65370</v>
      </c>
      <c r="AT98" s="137">
        <f t="shared" ca="1" si="54"/>
        <v>64230</v>
      </c>
      <c r="AU98" s="137">
        <f t="shared" ca="1" si="54"/>
        <v>62241</v>
      </c>
      <c r="AV98" s="137">
        <f t="shared" ca="1" si="54"/>
        <v>61155</v>
      </c>
      <c r="AW98" s="137">
        <f t="shared" ca="1" si="54"/>
        <v>59376</v>
      </c>
      <c r="AX98" s="137">
        <f t="shared" ca="1" si="54"/>
        <v>57580</v>
      </c>
      <c r="AY98" s="137">
        <f t="shared" ca="1" si="54"/>
        <v>55995</v>
      </c>
      <c r="AZ98" s="137">
        <f t="shared" ca="1" si="55"/>
        <v>55429</v>
      </c>
      <c r="BA98" s="137">
        <f t="shared" ca="1" si="55"/>
        <v>54035</v>
      </c>
      <c r="BB98" s="137">
        <f t="shared" ca="1" si="55"/>
        <v>52695</v>
      </c>
      <c r="BC98" s="138">
        <f t="shared" ca="1" si="55"/>
        <v>51401</v>
      </c>
      <c r="BD98" s="138">
        <f t="shared" ca="1" si="55"/>
        <v>50583</v>
      </c>
      <c r="BE98" s="138">
        <f t="shared" ca="1" si="55"/>
        <v>49883</v>
      </c>
      <c r="BF98" s="138">
        <f t="shared" ca="1" si="55"/>
        <v>49569</v>
      </c>
      <c r="BG98" s="138">
        <f t="shared" ca="1" si="55"/>
        <v>49138</v>
      </c>
      <c r="BH98" s="138">
        <f t="shared" ca="1" si="55"/>
        <v>49354</v>
      </c>
      <c r="BI98" s="138">
        <f t="shared" ca="1" si="55"/>
        <v>48802</v>
      </c>
      <c r="BJ98" s="138">
        <f t="shared" ca="1" si="55"/>
        <v>48098</v>
      </c>
      <c r="BK98" s="138">
        <f t="shared" ca="1" si="55"/>
        <v>47408</v>
      </c>
      <c r="BL98" s="138">
        <f t="shared" ca="1" si="55"/>
        <v>47745</v>
      </c>
      <c r="BM98" s="138">
        <f t="shared" ca="1" si="55"/>
        <v>48220</v>
      </c>
      <c r="BN98" s="138">
        <f t="shared" ca="1" si="56"/>
        <v>48670</v>
      </c>
      <c r="BO98" s="138">
        <f t="shared" ca="1" si="56"/>
        <v>49095</v>
      </c>
      <c r="BP98" s="138">
        <f t="shared" ca="1" si="50"/>
        <v>50264</v>
      </c>
      <c r="BQ98" s="138">
        <f t="shared" ca="1" si="50"/>
        <v>51586</v>
      </c>
      <c r="BR98" s="138">
        <f t="shared" ca="1" si="50"/>
        <v>52781</v>
      </c>
      <c r="BS98" s="138">
        <f t="shared" ca="1" si="50"/>
        <v>53486</v>
      </c>
      <c r="BT98" s="138">
        <f t="shared" ca="1" si="50"/>
        <v>54299</v>
      </c>
      <c r="BU98" s="138">
        <f t="shared" ca="1" si="50"/>
        <v>55031</v>
      </c>
      <c r="BV98" s="138">
        <f t="shared" ca="1" si="50"/>
        <v>55791</v>
      </c>
      <c r="BW98" s="138">
        <f t="shared" ca="1" si="50"/>
        <v>55475</v>
      </c>
      <c r="BX98" s="138">
        <f t="shared" ca="1" si="50"/>
        <v>55559</v>
      </c>
      <c r="BY98" s="138">
        <f t="shared" ca="1" si="50"/>
        <v>55288</v>
      </c>
      <c r="BZ98" s="138">
        <f t="shared" ca="1" si="50"/>
        <v>55658</v>
      </c>
      <c r="CA98" s="138">
        <f t="shared" ca="1" si="50"/>
        <v>55390</v>
      </c>
      <c r="CB98" s="139"/>
      <c r="CC98" s="126" t="s">
        <v>2152</v>
      </c>
    </row>
    <row r="99" spans="1:81" x14ac:dyDescent="0.5">
      <c r="A99" s="130" t="s">
        <v>367</v>
      </c>
      <c r="B99" s="133" t="s">
        <v>301</v>
      </c>
      <c r="C99" s="133">
        <v>0</v>
      </c>
      <c r="D99" s="128">
        <v>1</v>
      </c>
      <c r="E99" s="134">
        <v>1</v>
      </c>
      <c r="F99" s="205" t="s">
        <v>97</v>
      </c>
      <c r="G99" s="137">
        <f t="shared" ca="1" si="51"/>
        <v>14813</v>
      </c>
      <c r="H99" s="137">
        <f t="shared" ca="1" si="51"/>
        <v>15543</v>
      </c>
      <c r="I99" s="137">
        <f t="shared" ca="1" si="51"/>
        <v>16036</v>
      </c>
      <c r="J99" s="137">
        <f t="shared" ca="1" si="51"/>
        <v>16413</v>
      </c>
      <c r="K99" s="137">
        <f t="shared" ca="1" si="51"/>
        <v>16755</v>
      </c>
      <c r="L99" s="137">
        <f t="shared" ca="1" si="51"/>
        <v>17582</v>
      </c>
      <c r="M99" s="137">
        <f t="shared" ca="1" si="51"/>
        <v>17792</v>
      </c>
      <c r="N99" s="137">
        <f t="shared" ca="1" si="51"/>
        <v>17533</v>
      </c>
      <c r="O99" s="137">
        <f t="shared" ca="1" si="51"/>
        <v>17110</v>
      </c>
      <c r="P99" s="137">
        <f t="shared" ca="1" si="51"/>
        <v>17549</v>
      </c>
      <c r="Q99" s="137">
        <f t="shared" ca="1" si="52"/>
        <v>17414</v>
      </c>
      <c r="R99" s="137">
        <f t="shared" ca="1" si="52"/>
        <v>17181</v>
      </c>
      <c r="S99" s="137">
        <f t="shared" ca="1" si="52"/>
        <v>17111</v>
      </c>
      <c r="T99" s="137">
        <f t="shared" ca="1" si="52"/>
        <v>17529</v>
      </c>
      <c r="U99" s="137">
        <f t="shared" ca="1" si="52"/>
        <v>17675</v>
      </c>
      <c r="V99" s="137">
        <f t="shared" ca="1" si="52"/>
        <v>17827</v>
      </c>
      <c r="W99" s="137">
        <f t="shared" ca="1" si="52"/>
        <v>18074</v>
      </c>
      <c r="X99" s="137">
        <f t="shared" ca="1" si="52"/>
        <v>18359</v>
      </c>
      <c r="Y99" s="137">
        <f t="shared" ca="1" si="52"/>
        <v>18597</v>
      </c>
      <c r="Z99" s="137">
        <f t="shared" ca="1" si="52"/>
        <v>18593</v>
      </c>
      <c r="AA99" s="137">
        <f t="shared" ca="1" si="53"/>
        <v>18600</v>
      </c>
      <c r="AB99" s="137">
        <f t="shared" ca="1" si="53"/>
        <v>18580</v>
      </c>
      <c r="AC99" s="137">
        <f t="shared" ca="1" si="53"/>
        <v>18633</v>
      </c>
      <c r="AD99" s="137">
        <f t="shared" ca="1" si="53"/>
        <v>18369</v>
      </c>
      <c r="AE99" s="137">
        <f t="shared" ca="1" si="53"/>
        <v>18061</v>
      </c>
      <c r="AF99" s="137">
        <f t="shared" ca="1" si="53"/>
        <v>18454</v>
      </c>
      <c r="AG99" s="137">
        <f t="shared" ca="1" si="53"/>
        <v>18010</v>
      </c>
      <c r="AH99" s="137">
        <f t="shared" ca="1" si="53"/>
        <v>18048</v>
      </c>
      <c r="AI99" s="137">
        <f t="shared" ca="1" si="53"/>
        <v>17507</v>
      </c>
      <c r="AJ99" s="137">
        <f t="shared" ca="1" si="53"/>
        <v>18051</v>
      </c>
      <c r="AK99" s="137">
        <f t="shared" ca="1" si="53"/>
        <v>18004</v>
      </c>
      <c r="AL99" s="137">
        <f t="shared" ca="1" si="53"/>
        <v>17947</v>
      </c>
      <c r="AM99" s="137">
        <f t="shared" ca="1" si="54"/>
        <v>17724</v>
      </c>
      <c r="AN99" s="137">
        <f t="shared" ca="1" si="54"/>
        <v>18225</v>
      </c>
      <c r="AO99" s="137">
        <f t="shared" ca="1" si="54"/>
        <v>18313</v>
      </c>
      <c r="AP99" s="137">
        <f t="shared" ca="1" si="54"/>
        <v>18249</v>
      </c>
      <c r="AQ99" s="137">
        <f t="shared" ca="1" si="54"/>
        <v>18116</v>
      </c>
      <c r="AR99" s="137">
        <f t="shared" ca="1" si="54"/>
        <v>18563</v>
      </c>
      <c r="AS99" s="137">
        <f t="shared" ca="1" si="54"/>
        <v>18718</v>
      </c>
      <c r="AT99" s="137">
        <f t="shared" ca="1" si="54"/>
        <v>18422</v>
      </c>
      <c r="AU99" s="137">
        <f t="shared" ca="1" si="54"/>
        <v>17705</v>
      </c>
      <c r="AV99" s="137">
        <f t="shared" ca="1" si="54"/>
        <v>17746</v>
      </c>
      <c r="AW99" s="137">
        <f t="shared" ca="1" si="54"/>
        <v>17395</v>
      </c>
      <c r="AX99" s="137">
        <f t="shared" ca="1" si="54"/>
        <v>17274</v>
      </c>
      <c r="AY99" s="137">
        <f t="shared" ca="1" si="54"/>
        <v>16914</v>
      </c>
      <c r="AZ99" s="137">
        <f t="shared" ca="1" si="55"/>
        <v>17206</v>
      </c>
      <c r="BA99" s="137">
        <f t="shared" ca="1" si="55"/>
        <v>17014</v>
      </c>
      <c r="BB99" s="137">
        <f t="shared" ca="1" si="55"/>
        <v>17023</v>
      </c>
      <c r="BC99" s="138">
        <f t="shared" ca="1" si="55"/>
        <v>16749</v>
      </c>
      <c r="BD99" s="138">
        <f t="shared" ca="1" si="55"/>
        <v>16694</v>
      </c>
      <c r="BE99" s="138">
        <f t="shared" ca="1" si="55"/>
        <v>16402</v>
      </c>
      <c r="BF99" s="138">
        <f t="shared" ca="1" si="55"/>
        <v>16270</v>
      </c>
      <c r="BG99" s="138">
        <f t="shared" ca="1" si="55"/>
        <v>15847</v>
      </c>
      <c r="BH99" s="138">
        <f t="shared" ca="1" si="55"/>
        <v>15983</v>
      </c>
      <c r="BI99" s="138">
        <f t="shared" ca="1" si="55"/>
        <v>15533</v>
      </c>
      <c r="BJ99" s="138">
        <f t="shared" ca="1" si="55"/>
        <v>15125</v>
      </c>
      <c r="BK99" s="138">
        <f t="shared" ca="1" si="55"/>
        <v>14375</v>
      </c>
      <c r="BL99" s="138">
        <f t="shared" ca="1" si="55"/>
        <v>14400</v>
      </c>
      <c r="BM99" s="138">
        <f t="shared" ca="1" si="55"/>
        <v>14283</v>
      </c>
      <c r="BN99" s="138">
        <f t="shared" ca="1" si="56"/>
        <v>14246</v>
      </c>
      <c r="BO99" s="138">
        <f t="shared" ca="1" si="56"/>
        <v>14075</v>
      </c>
      <c r="BP99" s="138">
        <f t="shared" ca="1" si="50"/>
        <v>14541</v>
      </c>
      <c r="BQ99" s="138">
        <f t="shared" ca="1" si="50"/>
        <v>14651</v>
      </c>
      <c r="BR99" s="138">
        <f t="shared" ca="1" si="50"/>
        <v>15009</v>
      </c>
      <c r="BS99" s="138">
        <f t="shared" ca="1" si="50"/>
        <v>14903</v>
      </c>
      <c r="BT99" s="138">
        <f t="shared" ca="1" si="50"/>
        <v>15147</v>
      </c>
      <c r="BU99" s="138">
        <f t="shared" ca="1" si="50"/>
        <v>15226</v>
      </c>
      <c r="BV99" s="138">
        <f t="shared" ca="1" si="50"/>
        <v>15537</v>
      </c>
      <c r="BW99" s="138">
        <f t="shared" ca="1" si="50"/>
        <v>15279</v>
      </c>
      <c r="BX99" s="138">
        <f t="shared" ca="1" si="50"/>
        <v>15484</v>
      </c>
      <c r="BY99" s="138">
        <f t="shared" ca="1" si="50"/>
        <v>15357</v>
      </c>
      <c r="BZ99" s="138">
        <f t="shared" ca="1" si="50"/>
        <v>15328</v>
      </c>
      <c r="CA99" s="138">
        <f t="shared" ca="1" si="50"/>
        <v>14980</v>
      </c>
      <c r="CB99" s="139"/>
      <c r="CC99" s="126" t="s">
        <v>2153</v>
      </c>
    </row>
    <row r="100" spans="1:81" x14ac:dyDescent="0.5">
      <c r="A100" s="130" t="s">
        <v>367</v>
      </c>
      <c r="B100" s="133" t="s">
        <v>551</v>
      </c>
      <c r="C100" s="133">
        <v>0</v>
      </c>
      <c r="D100" s="128">
        <v>1</v>
      </c>
      <c r="E100" s="134">
        <v>1</v>
      </c>
      <c r="F100" s="205" t="s">
        <v>1379</v>
      </c>
      <c r="G100" s="137">
        <f t="shared" ca="1" si="51"/>
        <v>93752</v>
      </c>
      <c r="H100" s="137">
        <f t="shared" ca="1" si="51"/>
        <v>96113</v>
      </c>
      <c r="I100" s="137">
        <f t="shared" ca="1" si="51"/>
        <v>97475</v>
      </c>
      <c r="J100" s="137">
        <f t="shared" ca="1" si="51"/>
        <v>98142</v>
      </c>
      <c r="K100" s="137">
        <f t="shared" ca="1" si="51"/>
        <v>98808</v>
      </c>
      <c r="L100" s="137">
        <f t="shared" ca="1" si="51"/>
        <v>99410</v>
      </c>
      <c r="M100" s="137">
        <f t="shared" ca="1" si="51"/>
        <v>99353</v>
      </c>
      <c r="N100" s="137">
        <f t="shared" ca="1" si="51"/>
        <v>98940</v>
      </c>
      <c r="O100" s="137">
        <f t="shared" ca="1" si="51"/>
        <v>98041</v>
      </c>
      <c r="P100" s="137">
        <f t="shared" ca="1" si="51"/>
        <v>96647</v>
      </c>
      <c r="Q100" s="137">
        <f t="shared" ca="1" si="52"/>
        <v>93309</v>
      </c>
      <c r="R100" s="137">
        <f t="shared" ca="1" si="52"/>
        <v>90106</v>
      </c>
      <c r="S100" s="137">
        <f t="shared" ca="1" si="52"/>
        <v>87698</v>
      </c>
      <c r="T100" s="137">
        <f t="shared" ca="1" si="52"/>
        <v>86473</v>
      </c>
      <c r="U100" s="137">
        <f t="shared" ca="1" si="52"/>
        <v>85218</v>
      </c>
      <c r="V100" s="137">
        <f t="shared" ca="1" si="52"/>
        <v>84024</v>
      </c>
      <c r="W100" s="137">
        <f t="shared" ca="1" si="52"/>
        <v>82431</v>
      </c>
      <c r="X100" s="137">
        <f t="shared" ca="1" si="52"/>
        <v>81807</v>
      </c>
      <c r="Y100" s="137">
        <f t="shared" ca="1" si="52"/>
        <v>80471</v>
      </c>
      <c r="Z100" s="137">
        <f t="shared" ca="1" si="52"/>
        <v>79076</v>
      </c>
      <c r="AA100" s="137">
        <f t="shared" ca="1" si="53"/>
        <v>78375</v>
      </c>
      <c r="AB100" s="137">
        <f t="shared" ca="1" si="53"/>
        <v>77133</v>
      </c>
      <c r="AC100" s="137">
        <f t="shared" ca="1" si="53"/>
        <v>75717</v>
      </c>
      <c r="AD100" s="137">
        <f t="shared" ca="1" si="53"/>
        <v>74412</v>
      </c>
      <c r="AE100" s="137">
        <f t="shared" ca="1" si="53"/>
        <v>72671</v>
      </c>
      <c r="AF100" s="137">
        <f t="shared" ca="1" si="53"/>
        <v>72423</v>
      </c>
      <c r="AG100" s="137">
        <f t="shared" ca="1" si="53"/>
        <v>71042</v>
      </c>
      <c r="AH100" s="137">
        <f t="shared" ca="1" si="53"/>
        <v>70019</v>
      </c>
      <c r="AI100" s="137">
        <f t="shared" ca="1" si="53"/>
        <v>68478</v>
      </c>
      <c r="AJ100" s="137">
        <f t="shared" ca="1" si="53"/>
        <v>69191</v>
      </c>
      <c r="AK100" s="137">
        <f t="shared" ca="1" si="53"/>
        <v>68554</v>
      </c>
      <c r="AL100" s="137">
        <f t="shared" ca="1" si="53"/>
        <v>67856</v>
      </c>
      <c r="AM100" s="137">
        <f t="shared" ca="1" si="54"/>
        <v>66750</v>
      </c>
      <c r="AN100" s="137">
        <f t="shared" ca="1" si="54"/>
        <v>67067</v>
      </c>
      <c r="AO100" s="137">
        <f t="shared" ca="1" si="54"/>
        <v>66752</v>
      </c>
      <c r="AP100" s="137">
        <f t="shared" ca="1" si="54"/>
        <v>65957</v>
      </c>
      <c r="AQ100" s="137">
        <f t="shared" ca="1" si="54"/>
        <v>65350</v>
      </c>
      <c r="AR100" s="137">
        <f t="shared" ca="1" si="54"/>
        <v>65684</v>
      </c>
      <c r="AS100" s="137">
        <f t="shared" ca="1" si="54"/>
        <v>65370</v>
      </c>
      <c r="AT100" s="137">
        <f t="shared" ca="1" si="54"/>
        <v>64230</v>
      </c>
      <c r="AU100" s="137">
        <f t="shared" ca="1" si="54"/>
        <v>62241</v>
      </c>
      <c r="AV100" s="137">
        <f t="shared" ca="1" si="54"/>
        <v>61155</v>
      </c>
      <c r="AW100" s="137">
        <f t="shared" ca="1" si="54"/>
        <v>59376</v>
      </c>
      <c r="AX100" s="137">
        <f t="shared" ca="1" si="54"/>
        <v>57580</v>
      </c>
      <c r="AY100" s="137">
        <f t="shared" ca="1" si="54"/>
        <v>55995</v>
      </c>
      <c r="AZ100" s="137">
        <f t="shared" ca="1" si="55"/>
        <v>55429</v>
      </c>
      <c r="BA100" s="137">
        <f t="shared" ca="1" si="55"/>
        <v>54035</v>
      </c>
      <c r="BB100" s="137">
        <f t="shared" ca="1" si="55"/>
        <v>52695</v>
      </c>
      <c r="BC100" s="138">
        <f t="shared" ca="1" si="55"/>
        <v>51401</v>
      </c>
      <c r="BD100" s="138">
        <f t="shared" ca="1" si="55"/>
        <v>50583</v>
      </c>
      <c r="BE100" s="138">
        <f t="shared" ca="1" si="55"/>
        <v>49883</v>
      </c>
      <c r="BF100" s="138">
        <f t="shared" ca="1" si="55"/>
        <v>49569</v>
      </c>
      <c r="BG100" s="138">
        <f t="shared" ca="1" si="55"/>
        <v>49138</v>
      </c>
      <c r="BH100" s="138">
        <f t="shared" ca="1" si="55"/>
        <v>49354</v>
      </c>
      <c r="BI100" s="138">
        <f t="shared" ca="1" si="55"/>
        <v>48802</v>
      </c>
      <c r="BJ100" s="138">
        <f t="shared" ca="1" si="55"/>
        <v>48098</v>
      </c>
      <c r="BK100" s="138">
        <f t="shared" ca="1" si="55"/>
        <v>47408</v>
      </c>
      <c r="BL100" s="138">
        <f t="shared" ca="1" si="55"/>
        <v>47745</v>
      </c>
      <c r="BM100" s="138">
        <f t="shared" ca="1" si="55"/>
        <v>48220</v>
      </c>
      <c r="BN100" s="138">
        <f t="shared" ca="1" si="56"/>
        <v>48670</v>
      </c>
      <c r="BO100" s="138">
        <f t="shared" ca="1" si="56"/>
        <v>49095</v>
      </c>
      <c r="BP100" s="138">
        <f t="shared" ca="1" si="50"/>
        <v>50264</v>
      </c>
      <c r="BQ100" s="138">
        <f t="shared" ca="1" si="50"/>
        <v>51586</v>
      </c>
      <c r="BR100" s="138">
        <f t="shared" ca="1" si="50"/>
        <v>52781</v>
      </c>
      <c r="BS100" s="138">
        <f t="shared" ca="1" si="50"/>
        <v>53486</v>
      </c>
      <c r="BT100" s="138">
        <f t="shared" ca="1" si="50"/>
        <v>54299</v>
      </c>
      <c r="BU100" s="138">
        <f t="shared" ca="1" si="50"/>
        <v>55031</v>
      </c>
      <c r="BV100" s="138">
        <f t="shared" ca="1" si="50"/>
        <v>55791</v>
      </c>
      <c r="BW100" s="138">
        <f t="shared" ca="1" si="50"/>
        <v>55475</v>
      </c>
      <c r="BX100" s="138">
        <f t="shared" ca="1" si="50"/>
        <v>55559</v>
      </c>
      <c r="BY100" s="138">
        <f t="shared" ca="1" si="50"/>
        <v>55288</v>
      </c>
      <c r="BZ100" s="138">
        <f t="shared" ca="1" si="50"/>
        <v>55658</v>
      </c>
      <c r="CA100" s="138">
        <f t="shared" ca="1" si="50"/>
        <v>55390</v>
      </c>
      <c r="CB100" s="139"/>
      <c r="CC100" s="126" t="s">
        <v>2154</v>
      </c>
    </row>
    <row r="101" spans="1:81" x14ac:dyDescent="0.5">
      <c r="A101" s="130" t="s">
        <v>368</v>
      </c>
      <c r="B101" s="133" t="s">
        <v>301</v>
      </c>
      <c r="C101" s="133">
        <v>0</v>
      </c>
      <c r="D101" s="128">
        <v>1</v>
      </c>
      <c r="E101" s="134">
        <v>1</v>
      </c>
      <c r="F101" s="205" t="s">
        <v>175</v>
      </c>
      <c r="G101" s="137">
        <f t="shared" ca="1" si="51"/>
        <v>9472</v>
      </c>
      <c r="H101" s="137">
        <f t="shared" ca="1" si="51"/>
        <v>9058</v>
      </c>
      <c r="I101" s="137">
        <f t="shared" ca="1" si="51"/>
        <v>8398</v>
      </c>
      <c r="J101" s="137">
        <f t="shared" ca="1" si="51"/>
        <v>7795</v>
      </c>
      <c r="K101" s="137">
        <f t="shared" ca="1" si="51"/>
        <v>7841</v>
      </c>
      <c r="L101" s="137">
        <f t="shared" ca="1" si="51"/>
        <v>8870</v>
      </c>
      <c r="M101" s="137">
        <f t="shared" ca="1" si="51"/>
        <v>9757</v>
      </c>
      <c r="N101" s="137">
        <f t="shared" ca="1" si="51"/>
        <v>9622</v>
      </c>
      <c r="O101" s="137">
        <f t="shared" ca="1" si="51"/>
        <v>8717</v>
      </c>
      <c r="P101" s="137">
        <f t="shared" ca="1" si="51"/>
        <v>7869</v>
      </c>
      <c r="Q101" s="137">
        <f t="shared" ca="1" si="52"/>
        <v>7501</v>
      </c>
      <c r="R101" s="137">
        <f t="shared" ca="1" si="52"/>
        <v>7044</v>
      </c>
      <c r="S101" s="137">
        <f t="shared" ca="1" si="52"/>
        <v>6880</v>
      </c>
      <c r="T101" s="137">
        <f t="shared" ca="1" si="52"/>
        <v>6909</v>
      </c>
      <c r="U101" s="137">
        <f t="shared" ca="1" si="52"/>
        <v>6907</v>
      </c>
      <c r="V101" s="137">
        <f t="shared" ca="1" si="52"/>
        <v>7013</v>
      </c>
      <c r="W101" s="137">
        <f t="shared" ca="1" si="52"/>
        <v>6919</v>
      </c>
      <c r="X101" s="137">
        <f t="shared" ca="1" si="52"/>
        <v>7038</v>
      </c>
      <c r="Y101" s="137">
        <f t="shared" ca="1" si="52"/>
        <v>7029</v>
      </c>
      <c r="Z101" s="137">
        <f t="shared" ca="1" si="52"/>
        <v>7052</v>
      </c>
      <c r="AA101" s="137">
        <f t="shared" ca="1" si="53"/>
        <v>6937</v>
      </c>
      <c r="AB101" s="137">
        <f t="shared" ca="1" si="53"/>
        <v>7019</v>
      </c>
      <c r="AC101" s="137">
        <f t="shared" ca="1" si="53"/>
        <v>6899</v>
      </c>
      <c r="AD101" s="137">
        <f t="shared" ca="1" si="53"/>
        <v>6864</v>
      </c>
      <c r="AE101" s="137">
        <f t="shared" ca="1" si="53"/>
        <v>6812</v>
      </c>
      <c r="AF101" s="137">
        <f t="shared" ca="1" si="53"/>
        <v>6843</v>
      </c>
      <c r="AG101" s="137">
        <f t="shared" ca="1" si="53"/>
        <v>6765</v>
      </c>
      <c r="AH101" s="137">
        <f t="shared" ca="1" si="53"/>
        <v>6641</v>
      </c>
      <c r="AI101" s="137">
        <f t="shared" ca="1" si="53"/>
        <v>6553</v>
      </c>
      <c r="AJ101" s="137">
        <f t="shared" ca="1" si="53"/>
        <v>6578</v>
      </c>
      <c r="AK101" s="137">
        <f t="shared" ca="1" si="53"/>
        <v>6475</v>
      </c>
      <c r="AL101" s="137">
        <f t="shared" ca="1" si="53"/>
        <v>6302</v>
      </c>
      <c r="AM101" s="137">
        <f t="shared" ca="1" si="54"/>
        <v>6239</v>
      </c>
      <c r="AN101" s="137">
        <f t="shared" ca="1" si="54"/>
        <v>6149</v>
      </c>
      <c r="AO101" s="137">
        <f t="shared" ca="1" si="54"/>
        <v>5982</v>
      </c>
      <c r="AP101" s="137">
        <f t="shared" ca="1" si="54"/>
        <v>5756</v>
      </c>
      <c r="AQ101" s="137">
        <f t="shared" ca="1" si="54"/>
        <v>5683</v>
      </c>
      <c r="AR101" s="137">
        <f t="shared" ca="1" si="54"/>
        <v>5547</v>
      </c>
      <c r="AS101" s="137">
        <f t="shared" ca="1" si="54"/>
        <v>5488</v>
      </c>
      <c r="AT101" s="137">
        <f t="shared" ca="1" si="54"/>
        <v>5280</v>
      </c>
      <c r="AU101" s="137">
        <f t="shared" ca="1" si="54"/>
        <v>5164</v>
      </c>
      <c r="AV101" s="137">
        <f t="shared" ca="1" si="54"/>
        <v>5063</v>
      </c>
      <c r="AW101" s="137">
        <f t="shared" ca="1" si="54"/>
        <v>4762</v>
      </c>
      <c r="AX101" s="137">
        <f t="shared" ca="1" si="54"/>
        <v>4579</v>
      </c>
      <c r="AY101" s="137">
        <f t="shared" ca="1" si="54"/>
        <v>4427</v>
      </c>
      <c r="AZ101" s="137">
        <f t="shared" ca="1" si="55"/>
        <v>4329</v>
      </c>
      <c r="BA101" s="137">
        <f t="shared" ca="1" si="55"/>
        <v>4106</v>
      </c>
      <c r="BB101" s="137">
        <f t="shared" ca="1" si="55"/>
        <v>4011</v>
      </c>
      <c r="BC101" s="138">
        <f t="shared" ca="1" si="55"/>
        <v>3816</v>
      </c>
      <c r="BD101" s="138">
        <f t="shared" ca="1" si="55"/>
        <v>3823</v>
      </c>
      <c r="BE101" s="138">
        <f t="shared" ca="1" si="55"/>
        <v>3799</v>
      </c>
      <c r="BF101" s="138">
        <f t="shared" ca="1" si="55"/>
        <v>3738</v>
      </c>
      <c r="BG101" s="138">
        <f t="shared" ca="1" si="55"/>
        <v>3797</v>
      </c>
      <c r="BH101" s="138">
        <f t="shared" ca="1" si="55"/>
        <v>3880</v>
      </c>
      <c r="BI101" s="138">
        <f t="shared" ca="1" si="55"/>
        <v>3759</v>
      </c>
      <c r="BJ101" s="138">
        <f t="shared" ca="1" si="55"/>
        <v>3640</v>
      </c>
      <c r="BK101" s="138">
        <f t="shared" ca="1" si="55"/>
        <v>3645</v>
      </c>
      <c r="BL101" s="138">
        <f t="shared" ca="1" si="55"/>
        <v>3664</v>
      </c>
      <c r="BM101" s="138">
        <f t="shared" ca="1" si="55"/>
        <v>3706</v>
      </c>
      <c r="BN101" s="138">
        <f t="shared" ca="1" si="56"/>
        <v>3726</v>
      </c>
      <c r="BO101" s="138">
        <f t="shared" ca="1" si="56"/>
        <v>3678</v>
      </c>
      <c r="BP101" s="138">
        <f t="shared" ca="1" si="50"/>
        <v>3704</v>
      </c>
      <c r="BQ101" s="138">
        <f t="shared" ca="1" si="50"/>
        <v>3713</v>
      </c>
      <c r="BR101" s="138">
        <f t="shared" ca="1" si="50"/>
        <v>3679</v>
      </c>
      <c r="BS101" s="138">
        <f t="shared" ca="1" si="50"/>
        <v>3732</v>
      </c>
      <c r="BT101" s="138">
        <f t="shared" ca="1" si="50"/>
        <v>3756</v>
      </c>
      <c r="BU101" s="138">
        <f t="shared" ca="1" si="50"/>
        <v>3789</v>
      </c>
      <c r="BV101" s="138">
        <f t="shared" ca="1" si="50"/>
        <v>3758</v>
      </c>
      <c r="BW101" s="138">
        <f t="shared" ca="1" si="50"/>
        <v>3743</v>
      </c>
      <c r="BX101" s="138">
        <f t="shared" ca="1" si="50"/>
        <v>3751</v>
      </c>
      <c r="BY101" s="138">
        <f t="shared" ca="1" si="50"/>
        <v>3675</v>
      </c>
      <c r="BZ101" s="138">
        <f t="shared" ca="1" si="50"/>
        <v>3689</v>
      </c>
      <c r="CA101" s="138">
        <f t="shared" ca="1" si="50"/>
        <v>3593</v>
      </c>
      <c r="CB101" s="139"/>
      <c r="CC101" s="126" t="s">
        <v>2155</v>
      </c>
    </row>
    <row r="102" spans="1:81" x14ac:dyDescent="0.5">
      <c r="A102" s="130" t="s">
        <v>368</v>
      </c>
      <c r="B102" s="133" t="s">
        <v>551</v>
      </c>
      <c r="C102" s="133">
        <v>0</v>
      </c>
      <c r="D102" s="128">
        <v>1</v>
      </c>
      <c r="E102" s="134">
        <v>1</v>
      </c>
      <c r="F102" s="205" t="s">
        <v>1379</v>
      </c>
      <c r="G102" s="137">
        <f t="shared" ca="1" si="51"/>
        <v>93752</v>
      </c>
      <c r="H102" s="137">
        <f t="shared" ca="1" si="51"/>
        <v>96113</v>
      </c>
      <c r="I102" s="137">
        <f t="shared" ca="1" si="51"/>
        <v>97475</v>
      </c>
      <c r="J102" s="137">
        <f t="shared" ca="1" si="51"/>
        <v>98142</v>
      </c>
      <c r="K102" s="137">
        <f t="shared" ca="1" si="51"/>
        <v>98808</v>
      </c>
      <c r="L102" s="137">
        <f t="shared" ca="1" si="51"/>
        <v>99410</v>
      </c>
      <c r="M102" s="137">
        <f t="shared" ca="1" si="51"/>
        <v>99353</v>
      </c>
      <c r="N102" s="137">
        <f t="shared" ca="1" si="51"/>
        <v>98940</v>
      </c>
      <c r="O102" s="137">
        <f t="shared" ca="1" si="51"/>
        <v>98041</v>
      </c>
      <c r="P102" s="137">
        <f t="shared" ca="1" si="51"/>
        <v>96647</v>
      </c>
      <c r="Q102" s="137">
        <f t="shared" ca="1" si="52"/>
        <v>93309</v>
      </c>
      <c r="R102" s="137">
        <f t="shared" ca="1" si="52"/>
        <v>90106</v>
      </c>
      <c r="S102" s="137">
        <f t="shared" ca="1" si="52"/>
        <v>87698</v>
      </c>
      <c r="T102" s="137">
        <f t="shared" ca="1" si="52"/>
        <v>86473</v>
      </c>
      <c r="U102" s="137">
        <f t="shared" ca="1" si="52"/>
        <v>85218</v>
      </c>
      <c r="V102" s="137">
        <f t="shared" ca="1" si="52"/>
        <v>84024</v>
      </c>
      <c r="W102" s="137">
        <f t="shared" ca="1" si="52"/>
        <v>82431</v>
      </c>
      <c r="X102" s="137">
        <f t="shared" ca="1" si="52"/>
        <v>81807</v>
      </c>
      <c r="Y102" s="137">
        <f t="shared" ca="1" si="52"/>
        <v>80471</v>
      </c>
      <c r="Z102" s="137">
        <f t="shared" ca="1" si="52"/>
        <v>79076</v>
      </c>
      <c r="AA102" s="137">
        <f t="shared" ca="1" si="53"/>
        <v>78375</v>
      </c>
      <c r="AB102" s="137">
        <f t="shared" ca="1" si="53"/>
        <v>77133</v>
      </c>
      <c r="AC102" s="137">
        <f t="shared" ca="1" si="53"/>
        <v>75717</v>
      </c>
      <c r="AD102" s="137">
        <f t="shared" ca="1" si="53"/>
        <v>74412</v>
      </c>
      <c r="AE102" s="137">
        <f t="shared" ca="1" si="53"/>
        <v>72671</v>
      </c>
      <c r="AF102" s="137">
        <f t="shared" ca="1" si="53"/>
        <v>72423</v>
      </c>
      <c r="AG102" s="137">
        <f t="shared" ca="1" si="53"/>
        <v>71042</v>
      </c>
      <c r="AH102" s="137">
        <f t="shared" ca="1" si="53"/>
        <v>70019</v>
      </c>
      <c r="AI102" s="137">
        <f t="shared" ca="1" si="53"/>
        <v>68478</v>
      </c>
      <c r="AJ102" s="137">
        <f t="shared" ca="1" si="53"/>
        <v>69191</v>
      </c>
      <c r="AK102" s="137">
        <f t="shared" ca="1" si="53"/>
        <v>68554</v>
      </c>
      <c r="AL102" s="137">
        <f t="shared" ca="1" si="53"/>
        <v>67856</v>
      </c>
      <c r="AM102" s="137">
        <f t="shared" ca="1" si="54"/>
        <v>66750</v>
      </c>
      <c r="AN102" s="137">
        <f t="shared" ca="1" si="54"/>
        <v>67067</v>
      </c>
      <c r="AO102" s="137">
        <f t="shared" ca="1" si="54"/>
        <v>66752</v>
      </c>
      <c r="AP102" s="137">
        <f t="shared" ca="1" si="54"/>
        <v>65957</v>
      </c>
      <c r="AQ102" s="137">
        <f t="shared" ca="1" si="54"/>
        <v>65350</v>
      </c>
      <c r="AR102" s="137">
        <f t="shared" ca="1" si="54"/>
        <v>65684</v>
      </c>
      <c r="AS102" s="137">
        <f t="shared" ca="1" si="54"/>
        <v>65370</v>
      </c>
      <c r="AT102" s="137">
        <f t="shared" ca="1" si="54"/>
        <v>64230</v>
      </c>
      <c r="AU102" s="137">
        <f t="shared" ca="1" si="54"/>
        <v>62241</v>
      </c>
      <c r="AV102" s="137">
        <f t="shared" ca="1" si="54"/>
        <v>61155</v>
      </c>
      <c r="AW102" s="137">
        <f t="shared" ca="1" si="54"/>
        <v>59376</v>
      </c>
      <c r="AX102" s="137">
        <f t="shared" ca="1" si="54"/>
        <v>57580</v>
      </c>
      <c r="AY102" s="137">
        <f t="shared" ca="1" si="54"/>
        <v>55995</v>
      </c>
      <c r="AZ102" s="137">
        <f t="shared" ca="1" si="55"/>
        <v>55429</v>
      </c>
      <c r="BA102" s="137">
        <f t="shared" ca="1" si="55"/>
        <v>54035</v>
      </c>
      <c r="BB102" s="137">
        <f t="shared" ca="1" si="55"/>
        <v>52695</v>
      </c>
      <c r="BC102" s="138">
        <f t="shared" ca="1" si="55"/>
        <v>51401</v>
      </c>
      <c r="BD102" s="138">
        <f t="shared" ca="1" si="55"/>
        <v>50583</v>
      </c>
      <c r="BE102" s="138">
        <f t="shared" ca="1" si="55"/>
        <v>49883</v>
      </c>
      <c r="BF102" s="138">
        <f t="shared" ca="1" si="55"/>
        <v>49569</v>
      </c>
      <c r="BG102" s="138">
        <f t="shared" ca="1" si="55"/>
        <v>49138</v>
      </c>
      <c r="BH102" s="138">
        <f t="shared" ca="1" si="55"/>
        <v>49354</v>
      </c>
      <c r="BI102" s="138">
        <f t="shared" ca="1" si="55"/>
        <v>48802</v>
      </c>
      <c r="BJ102" s="138">
        <f t="shared" ca="1" si="55"/>
        <v>48098</v>
      </c>
      <c r="BK102" s="138">
        <f t="shared" ca="1" si="55"/>
        <v>47408</v>
      </c>
      <c r="BL102" s="138">
        <f t="shared" ca="1" si="55"/>
        <v>47745</v>
      </c>
      <c r="BM102" s="138">
        <f t="shared" ca="1" si="55"/>
        <v>48220</v>
      </c>
      <c r="BN102" s="138">
        <f t="shared" ca="1" si="56"/>
        <v>48670</v>
      </c>
      <c r="BO102" s="138">
        <f t="shared" ca="1" si="56"/>
        <v>49095</v>
      </c>
      <c r="BP102" s="138">
        <f t="shared" ca="1" si="50"/>
        <v>50264</v>
      </c>
      <c r="BQ102" s="138">
        <f t="shared" ca="1" si="50"/>
        <v>51586</v>
      </c>
      <c r="BR102" s="138">
        <f t="shared" ca="1" si="50"/>
        <v>52781</v>
      </c>
      <c r="BS102" s="138">
        <f t="shared" ca="1" si="50"/>
        <v>53486</v>
      </c>
      <c r="BT102" s="138">
        <f t="shared" ca="1" si="50"/>
        <v>54299</v>
      </c>
      <c r="BU102" s="138">
        <f t="shared" ca="1" si="50"/>
        <v>55031</v>
      </c>
      <c r="BV102" s="138">
        <f t="shared" ca="1" si="50"/>
        <v>55791</v>
      </c>
      <c r="BW102" s="138">
        <f t="shared" ca="1" si="50"/>
        <v>55475</v>
      </c>
      <c r="BX102" s="138">
        <f t="shared" ca="1" si="50"/>
        <v>55559</v>
      </c>
      <c r="BY102" s="138">
        <f t="shared" ca="1" si="50"/>
        <v>55288</v>
      </c>
      <c r="BZ102" s="138">
        <f t="shared" ca="1" si="50"/>
        <v>55658</v>
      </c>
      <c r="CA102" s="138">
        <f t="shared" ca="1" si="50"/>
        <v>55390</v>
      </c>
      <c r="CB102" s="139"/>
      <c r="CC102" s="126" t="s">
        <v>2156</v>
      </c>
    </row>
    <row r="103" spans="1:81" x14ac:dyDescent="0.5">
      <c r="A103" s="130" t="s">
        <v>369</v>
      </c>
      <c r="B103" s="133" t="s">
        <v>301</v>
      </c>
      <c r="C103" s="133">
        <v>0</v>
      </c>
      <c r="D103" s="128">
        <v>1</v>
      </c>
      <c r="E103" s="134">
        <v>1</v>
      </c>
      <c r="F103" s="205" t="s">
        <v>524</v>
      </c>
      <c r="G103" s="137">
        <f t="shared" ca="1" si="51"/>
        <v>2244</v>
      </c>
      <c r="H103" s="137">
        <f t="shared" ca="1" si="51"/>
        <v>2393</v>
      </c>
      <c r="I103" s="137">
        <f t="shared" ca="1" si="51"/>
        <v>2599</v>
      </c>
      <c r="J103" s="137">
        <f t="shared" ca="1" si="51"/>
        <v>2789</v>
      </c>
      <c r="K103" s="137">
        <f t="shared" ca="1" si="51"/>
        <v>3015</v>
      </c>
      <c r="L103" s="137">
        <f t="shared" ca="1" si="51"/>
        <v>3157</v>
      </c>
      <c r="M103" s="137">
        <f t="shared" ca="1" si="51"/>
        <v>3286</v>
      </c>
      <c r="N103" s="137">
        <f t="shared" ca="1" si="51"/>
        <v>3407</v>
      </c>
      <c r="O103" s="137">
        <f t="shared" ca="1" si="51"/>
        <v>3869</v>
      </c>
      <c r="P103" s="137">
        <f t="shared" ca="1" si="51"/>
        <v>3832</v>
      </c>
      <c r="Q103" s="137">
        <f t="shared" ca="1" si="52"/>
        <v>3768</v>
      </c>
      <c r="R103" s="137">
        <f t="shared" ca="1" si="52"/>
        <v>3665</v>
      </c>
      <c r="S103" s="137">
        <f t="shared" ca="1" si="52"/>
        <v>3583</v>
      </c>
      <c r="T103" s="137">
        <f t="shared" ca="1" si="52"/>
        <v>3576</v>
      </c>
      <c r="U103" s="137">
        <f t="shared" ca="1" si="52"/>
        <v>3579</v>
      </c>
      <c r="V103" s="137">
        <f t="shared" ca="1" si="52"/>
        <v>3571</v>
      </c>
      <c r="W103" s="137">
        <f t="shared" ca="1" si="52"/>
        <v>3582</v>
      </c>
      <c r="X103" s="137">
        <f t="shared" ca="1" si="52"/>
        <v>3598</v>
      </c>
      <c r="Y103" s="137">
        <f t="shared" ca="1" si="52"/>
        <v>3587</v>
      </c>
      <c r="Z103" s="137">
        <f t="shared" ca="1" si="52"/>
        <v>3662</v>
      </c>
      <c r="AA103" s="137">
        <f t="shared" ca="1" si="53"/>
        <v>3586</v>
      </c>
      <c r="AB103" s="137">
        <f t="shared" ca="1" si="53"/>
        <v>3488</v>
      </c>
      <c r="AC103" s="137">
        <f t="shared" ca="1" si="53"/>
        <v>3436</v>
      </c>
      <c r="AD103" s="137">
        <f t="shared" ca="1" si="53"/>
        <v>3322</v>
      </c>
      <c r="AE103" s="137">
        <f t="shared" ca="1" si="53"/>
        <v>3249</v>
      </c>
      <c r="AF103" s="137">
        <f t="shared" ca="1" si="53"/>
        <v>3222</v>
      </c>
      <c r="AG103" s="137">
        <f t="shared" ca="1" si="53"/>
        <v>3166</v>
      </c>
      <c r="AH103" s="137">
        <f t="shared" ca="1" si="53"/>
        <v>3166</v>
      </c>
      <c r="AI103" s="137">
        <f t="shared" ca="1" si="53"/>
        <v>3141</v>
      </c>
      <c r="AJ103" s="137">
        <f t="shared" ca="1" si="53"/>
        <v>3149</v>
      </c>
      <c r="AK103" s="137">
        <f t="shared" ca="1" si="53"/>
        <v>3102</v>
      </c>
      <c r="AL103" s="137">
        <f t="shared" ca="1" si="53"/>
        <v>3133</v>
      </c>
      <c r="AM103" s="137">
        <f t="shared" ca="1" si="54"/>
        <v>3028</v>
      </c>
      <c r="AN103" s="137">
        <f t="shared" ca="1" si="54"/>
        <v>3039</v>
      </c>
      <c r="AO103" s="137">
        <f t="shared" ca="1" si="54"/>
        <v>3036</v>
      </c>
      <c r="AP103" s="137">
        <f t="shared" ca="1" si="54"/>
        <v>2939</v>
      </c>
      <c r="AQ103" s="137">
        <f t="shared" ca="1" si="54"/>
        <v>2841</v>
      </c>
      <c r="AR103" s="137">
        <f t="shared" ca="1" si="54"/>
        <v>2812</v>
      </c>
      <c r="AS103" s="137">
        <f t="shared" ca="1" si="54"/>
        <v>2745</v>
      </c>
      <c r="AT103" s="137">
        <f t="shared" ca="1" si="54"/>
        <v>2751</v>
      </c>
      <c r="AU103" s="137">
        <f t="shared" ca="1" si="54"/>
        <v>2760</v>
      </c>
      <c r="AV103" s="137">
        <f t="shared" ca="1" si="54"/>
        <v>2750</v>
      </c>
      <c r="AW103" s="137">
        <f t="shared" ca="1" si="54"/>
        <v>2673</v>
      </c>
      <c r="AX103" s="137">
        <f t="shared" ca="1" si="54"/>
        <v>2546</v>
      </c>
      <c r="AY103" s="137">
        <f t="shared" ca="1" si="54"/>
        <v>2420</v>
      </c>
      <c r="AZ103" s="137">
        <f t="shared" ca="1" si="55"/>
        <v>2300</v>
      </c>
      <c r="BA103" s="137">
        <f t="shared" ca="1" si="55"/>
        <v>2171</v>
      </c>
      <c r="BB103" s="137">
        <f t="shared" ca="1" si="55"/>
        <v>2087</v>
      </c>
      <c r="BC103" s="138">
        <f t="shared" ca="1" si="55"/>
        <v>2066</v>
      </c>
      <c r="BD103" s="138">
        <f t="shared" ca="1" si="55"/>
        <v>1977</v>
      </c>
      <c r="BE103" s="138">
        <f t="shared" ca="1" si="55"/>
        <v>1856</v>
      </c>
      <c r="BF103" s="138">
        <f t="shared" ca="1" si="55"/>
        <v>1763</v>
      </c>
      <c r="BG103" s="138">
        <f t="shared" ca="1" si="55"/>
        <v>1676</v>
      </c>
      <c r="BH103" s="138">
        <f t="shared" ca="1" si="55"/>
        <v>1612</v>
      </c>
      <c r="BI103" s="138">
        <f t="shared" ca="1" si="55"/>
        <v>1553</v>
      </c>
      <c r="BJ103" s="138">
        <f t="shared" ca="1" si="55"/>
        <v>1494</v>
      </c>
      <c r="BK103" s="138">
        <f t="shared" ca="1" si="55"/>
        <v>1406</v>
      </c>
      <c r="BL103" s="138">
        <f t="shared" ca="1" si="55"/>
        <v>1379</v>
      </c>
      <c r="BM103" s="138">
        <f t="shared" ca="1" si="55"/>
        <v>1302</v>
      </c>
      <c r="BN103" s="138">
        <f t="shared" ca="1" si="56"/>
        <v>1264</v>
      </c>
      <c r="BO103" s="138">
        <f t="shared" ca="1" si="56"/>
        <v>1233</v>
      </c>
      <c r="BP103" s="138">
        <f t="shared" ca="1" si="50"/>
        <v>1185</v>
      </c>
      <c r="BQ103" s="138">
        <f t="shared" ca="1" si="50"/>
        <v>1144</v>
      </c>
      <c r="BR103" s="138">
        <f t="shared" ca="1" si="50"/>
        <v>1073</v>
      </c>
      <c r="BS103" s="138">
        <f t="shared" ca="1" si="50"/>
        <v>1022</v>
      </c>
      <c r="BT103" s="138">
        <f t="shared" ca="1" si="50"/>
        <v>999</v>
      </c>
      <c r="BU103" s="138">
        <f t="shared" ca="1" si="50"/>
        <v>959</v>
      </c>
      <c r="BV103" s="138">
        <f t="shared" ca="1" si="50"/>
        <v>896</v>
      </c>
      <c r="BW103" s="138">
        <f t="shared" ca="1" si="50"/>
        <v>841</v>
      </c>
      <c r="BX103" s="138">
        <f t="shared" ca="1" si="50"/>
        <v>797</v>
      </c>
      <c r="BY103" s="138">
        <f t="shared" ca="1" si="50"/>
        <v>741</v>
      </c>
      <c r="BZ103" s="138">
        <f t="shared" ca="1" si="50"/>
        <v>738</v>
      </c>
      <c r="CA103" s="138">
        <f t="shared" ca="1" si="50"/>
        <v>716</v>
      </c>
      <c r="CB103" s="139"/>
      <c r="CC103" s="126" t="s">
        <v>2157</v>
      </c>
    </row>
    <row r="104" spans="1:81" x14ac:dyDescent="0.5">
      <c r="A104" s="130" t="s">
        <v>369</v>
      </c>
      <c r="B104" s="133" t="s">
        <v>551</v>
      </c>
      <c r="C104" s="133">
        <v>0</v>
      </c>
      <c r="D104" s="128">
        <v>1</v>
      </c>
      <c r="E104" s="134">
        <v>1</v>
      </c>
      <c r="F104" s="205" t="s">
        <v>1379</v>
      </c>
      <c r="G104" s="137">
        <f t="shared" ca="1" si="51"/>
        <v>93752</v>
      </c>
      <c r="H104" s="137">
        <f t="shared" ca="1" si="51"/>
        <v>96113</v>
      </c>
      <c r="I104" s="137">
        <f t="shared" ca="1" si="51"/>
        <v>97475</v>
      </c>
      <c r="J104" s="137">
        <f t="shared" ca="1" si="51"/>
        <v>98142</v>
      </c>
      <c r="K104" s="137">
        <f t="shared" ca="1" si="51"/>
        <v>98808</v>
      </c>
      <c r="L104" s="137">
        <f t="shared" ca="1" si="51"/>
        <v>99410</v>
      </c>
      <c r="M104" s="137">
        <f t="shared" ca="1" si="51"/>
        <v>99353</v>
      </c>
      <c r="N104" s="137">
        <f t="shared" ca="1" si="51"/>
        <v>98940</v>
      </c>
      <c r="O104" s="137">
        <f t="shared" ca="1" si="51"/>
        <v>98041</v>
      </c>
      <c r="P104" s="137">
        <f t="shared" ca="1" si="51"/>
        <v>96647</v>
      </c>
      <c r="Q104" s="137">
        <f t="shared" ca="1" si="52"/>
        <v>93309</v>
      </c>
      <c r="R104" s="137">
        <f t="shared" ca="1" si="52"/>
        <v>90106</v>
      </c>
      <c r="S104" s="137">
        <f t="shared" ca="1" si="52"/>
        <v>87698</v>
      </c>
      <c r="T104" s="137">
        <f t="shared" ca="1" si="52"/>
        <v>86473</v>
      </c>
      <c r="U104" s="137">
        <f t="shared" ca="1" si="52"/>
        <v>85218</v>
      </c>
      <c r="V104" s="137">
        <f t="shared" ca="1" si="52"/>
        <v>84024</v>
      </c>
      <c r="W104" s="137">
        <f t="shared" ca="1" si="52"/>
        <v>82431</v>
      </c>
      <c r="X104" s="137">
        <f t="shared" ca="1" si="52"/>
        <v>81807</v>
      </c>
      <c r="Y104" s="137">
        <f t="shared" ca="1" si="52"/>
        <v>80471</v>
      </c>
      <c r="Z104" s="137">
        <f t="shared" ca="1" si="52"/>
        <v>79076</v>
      </c>
      <c r="AA104" s="137">
        <f t="shared" ca="1" si="53"/>
        <v>78375</v>
      </c>
      <c r="AB104" s="137">
        <f t="shared" ca="1" si="53"/>
        <v>77133</v>
      </c>
      <c r="AC104" s="137">
        <f t="shared" ca="1" si="53"/>
        <v>75717</v>
      </c>
      <c r="AD104" s="137">
        <f t="shared" ca="1" si="53"/>
        <v>74412</v>
      </c>
      <c r="AE104" s="137">
        <f t="shared" ca="1" si="53"/>
        <v>72671</v>
      </c>
      <c r="AF104" s="137">
        <f t="shared" ca="1" si="53"/>
        <v>72423</v>
      </c>
      <c r="AG104" s="137">
        <f t="shared" ca="1" si="53"/>
        <v>71042</v>
      </c>
      <c r="AH104" s="137">
        <f t="shared" ca="1" si="53"/>
        <v>70019</v>
      </c>
      <c r="AI104" s="137">
        <f t="shared" ca="1" si="53"/>
        <v>68478</v>
      </c>
      <c r="AJ104" s="137">
        <f t="shared" ca="1" si="53"/>
        <v>69191</v>
      </c>
      <c r="AK104" s="137">
        <f t="shared" ca="1" si="53"/>
        <v>68554</v>
      </c>
      <c r="AL104" s="137">
        <f t="shared" ca="1" si="53"/>
        <v>67856</v>
      </c>
      <c r="AM104" s="137">
        <f t="shared" ca="1" si="54"/>
        <v>66750</v>
      </c>
      <c r="AN104" s="137">
        <f t="shared" ca="1" si="54"/>
        <v>67067</v>
      </c>
      <c r="AO104" s="137">
        <f t="shared" ca="1" si="54"/>
        <v>66752</v>
      </c>
      <c r="AP104" s="137">
        <f t="shared" ca="1" si="54"/>
        <v>65957</v>
      </c>
      <c r="AQ104" s="137">
        <f t="shared" ca="1" si="54"/>
        <v>65350</v>
      </c>
      <c r="AR104" s="137">
        <f t="shared" ca="1" si="54"/>
        <v>65684</v>
      </c>
      <c r="AS104" s="137">
        <f t="shared" ca="1" si="54"/>
        <v>65370</v>
      </c>
      <c r="AT104" s="137">
        <f t="shared" ca="1" si="54"/>
        <v>64230</v>
      </c>
      <c r="AU104" s="137">
        <f t="shared" ca="1" si="54"/>
        <v>62241</v>
      </c>
      <c r="AV104" s="137">
        <f t="shared" ca="1" si="54"/>
        <v>61155</v>
      </c>
      <c r="AW104" s="137">
        <f t="shared" ca="1" si="54"/>
        <v>59376</v>
      </c>
      <c r="AX104" s="137">
        <f t="shared" ca="1" si="54"/>
        <v>57580</v>
      </c>
      <c r="AY104" s="137">
        <f t="shared" ca="1" si="54"/>
        <v>55995</v>
      </c>
      <c r="AZ104" s="137">
        <f t="shared" ca="1" si="55"/>
        <v>55429</v>
      </c>
      <c r="BA104" s="137">
        <f t="shared" ca="1" si="55"/>
        <v>54035</v>
      </c>
      <c r="BB104" s="137">
        <f t="shared" ca="1" si="55"/>
        <v>52695</v>
      </c>
      <c r="BC104" s="138">
        <f t="shared" ca="1" si="55"/>
        <v>51401</v>
      </c>
      <c r="BD104" s="138">
        <f t="shared" ca="1" si="55"/>
        <v>50583</v>
      </c>
      <c r="BE104" s="138">
        <f t="shared" ca="1" si="55"/>
        <v>49883</v>
      </c>
      <c r="BF104" s="138">
        <f t="shared" ca="1" si="55"/>
        <v>49569</v>
      </c>
      <c r="BG104" s="138">
        <f t="shared" ca="1" si="55"/>
        <v>49138</v>
      </c>
      <c r="BH104" s="138">
        <f t="shared" ca="1" si="55"/>
        <v>49354</v>
      </c>
      <c r="BI104" s="138">
        <f t="shared" ca="1" si="55"/>
        <v>48802</v>
      </c>
      <c r="BJ104" s="138">
        <f t="shared" ca="1" si="55"/>
        <v>48098</v>
      </c>
      <c r="BK104" s="138">
        <f t="shared" ca="1" si="55"/>
        <v>47408</v>
      </c>
      <c r="BL104" s="138">
        <f t="shared" ca="1" si="55"/>
        <v>47745</v>
      </c>
      <c r="BM104" s="138">
        <f t="shared" ref="BL104:CA119" ca="1" si="57">VLOOKUP($G$4,INDIRECT($A104 &amp; $B104&amp;"D"),COLUMN()-5,FALSE)</f>
        <v>48220</v>
      </c>
      <c r="BN104" s="138">
        <f t="shared" ca="1" si="57"/>
        <v>48670</v>
      </c>
      <c r="BO104" s="138">
        <f t="shared" ca="1" si="57"/>
        <v>49095</v>
      </c>
      <c r="BP104" s="138">
        <f t="shared" ca="1" si="57"/>
        <v>50264</v>
      </c>
      <c r="BQ104" s="138">
        <f t="shared" ca="1" si="57"/>
        <v>51586</v>
      </c>
      <c r="BR104" s="138">
        <f t="shared" ca="1" si="57"/>
        <v>52781</v>
      </c>
      <c r="BS104" s="138">
        <f t="shared" ca="1" si="57"/>
        <v>53486</v>
      </c>
      <c r="BT104" s="138">
        <f t="shared" ca="1" si="57"/>
        <v>54299</v>
      </c>
      <c r="BU104" s="138">
        <f t="shared" ca="1" si="57"/>
        <v>55031</v>
      </c>
      <c r="BV104" s="138">
        <f t="shared" ca="1" si="57"/>
        <v>55791</v>
      </c>
      <c r="BW104" s="138">
        <f t="shared" ca="1" si="57"/>
        <v>55475</v>
      </c>
      <c r="BX104" s="138">
        <f t="shared" ca="1" si="57"/>
        <v>55559</v>
      </c>
      <c r="BY104" s="138">
        <f t="shared" ca="1" si="57"/>
        <v>55288</v>
      </c>
      <c r="BZ104" s="138">
        <f t="shared" ca="1" si="57"/>
        <v>55658</v>
      </c>
      <c r="CA104" s="138">
        <f t="shared" ca="1" si="57"/>
        <v>55390</v>
      </c>
      <c r="CB104" s="139"/>
      <c r="CC104" s="126" t="s">
        <v>2158</v>
      </c>
    </row>
    <row r="105" spans="1:81" x14ac:dyDescent="0.5">
      <c r="A105" s="130" t="s">
        <v>370</v>
      </c>
      <c r="B105" s="133" t="s">
        <v>301</v>
      </c>
      <c r="C105" s="133">
        <v>0</v>
      </c>
      <c r="D105" s="128">
        <v>1</v>
      </c>
      <c r="E105" s="134">
        <v>1</v>
      </c>
      <c r="F105" s="205" t="s">
        <v>525</v>
      </c>
      <c r="G105" s="137">
        <f t="shared" ca="1" si="51"/>
        <v>1098</v>
      </c>
      <c r="H105" s="137">
        <f t="shared" ca="1" si="51"/>
        <v>1334</v>
      </c>
      <c r="I105" s="137">
        <f t="shared" ca="1" si="51"/>
        <v>1885</v>
      </c>
      <c r="J105" s="137">
        <f t="shared" ca="1" si="51"/>
        <v>1720</v>
      </c>
      <c r="K105" s="137">
        <f t="shared" ca="1" si="51"/>
        <v>1677</v>
      </c>
      <c r="L105" s="137">
        <f t="shared" ca="1" si="51"/>
        <v>2142</v>
      </c>
      <c r="M105" s="137">
        <f t="shared" ca="1" si="51"/>
        <v>2792</v>
      </c>
      <c r="N105" s="137">
        <f t="shared" ca="1" si="51"/>
        <v>2803</v>
      </c>
      <c r="O105" s="137">
        <f t="shared" ca="1" si="51"/>
        <v>2451</v>
      </c>
      <c r="P105" s="137">
        <f t="shared" ca="1" si="51"/>
        <v>3124</v>
      </c>
      <c r="Q105" s="137">
        <f t="shared" ca="1" si="52"/>
        <v>3448</v>
      </c>
      <c r="R105" s="137">
        <f t="shared" ca="1" si="52"/>
        <v>3204</v>
      </c>
      <c r="S105" s="137">
        <f t="shared" ca="1" si="52"/>
        <v>2629</v>
      </c>
      <c r="T105" s="137">
        <f t="shared" ca="1" si="52"/>
        <v>3208</v>
      </c>
      <c r="U105" s="137">
        <f t="shared" ca="1" si="52"/>
        <v>3309</v>
      </c>
      <c r="V105" s="137">
        <f t="shared" ca="1" si="52"/>
        <v>3122</v>
      </c>
      <c r="W105" s="137">
        <f t="shared" ca="1" si="52"/>
        <v>2426</v>
      </c>
      <c r="X105" s="137">
        <f t="shared" ca="1" si="52"/>
        <v>2711</v>
      </c>
      <c r="Y105" s="137">
        <f t="shared" ca="1" si="52"/>
        <v>2702</v>
      </c>
      <c r="Z105" s="137">
        <f t="shared" ca="1" si="52"/>
        <v>2520</v>
      </c>
      <c r="AA105" s="137">
        <f t="shared" ca="1" si="53"/>
        <v>2652</v>
      </c>
      <c r="AB105" s="137">
        <f t="shared" ca="1" si="53"/>
        <v>2364</v>
      </c>
      <c r="AC105" s="137">
        <f t="shared" ca="1" si="53"/>
        <v>2213</v>
      </c>
      <c r="AD105" s="137">
        <f t="shared" ca="1" si="53"/>
        <v>2265</v>
      </c>
      <c r="AE105" s="137">
        <f t="shared" ca="1" si="53"/>
        <v>1870</v>
      </c>
      <c r="AF105" s="137">
        <f t="shared" ca="1" si="53"/>
        <v>2172</v>
      </c>
      <c r="AG105" s="137">
        <f t="shared" ca="1" si="53"/>
        <v>2257</v>
      </c>
      <c r="AH105" s="137">
        <f t="shared" ca="1" si="53"/>
        <v>2170</v>
      </c>
      <c r="AI105" s="137">
        <f t="shared" ca="1" si="53"/>
        <v>1979</v>
      </c>
      <c r="AJ105" s="137">
        <f t="shared" ca="1" si="53"/>
        <v>2189</v>
      </c>
      <c r="AK105" s="137">
        <f t="shared" ca="1" si="53"/>
        <v>2095</v>
      </c>
      <c r="AL105" s="137">
        <f t="shared" ca="1" si="53"/>
        <v>2164</v>
      </c>
      <c r="AM105" s="137">
        <f t="shared" ca="1" si="54"/>
        <v>1852</v>
      </c>
      <c r="AN105" s="137">
        <f t="shared" ca="1" si="54"/>
        <v>2154</v>
      </c>
      <c r="AO105" s="137">
        <f t="shared" ca="1" si="54"/>
        <v>2157</v>
      </c>
      <c r="AP105" s="137">
        <f t="shared" ca="1" si="54"/>
        <v>2199</v>
      </c>
      <c r="AQ105" s="137">
        <f t="shared" ca="1" si="54"/>
        <v>1950</v>
      </c>
      <c r="AR105" s="137">
        <f t="shared" ca="1" si="54"/>
        <v>2261</v>
      </c>
      <c r="AS105" s="137">
        <f t="shared" ca="1" si="54"/>
        <v>2204</v>
      </c>
      <c r="AT105" s="137">
        <f t="shared" ca="1" si="54"/>
        <v>2293</v>
      </c>
      <c r="AU105" s="137">
        <f t="shared" ca="1" si="54"/>
        <v>1959</v>
      </c>
      <c r="AV105" s="137">
        <f t="shared" ca="1" si="54"/>
        <v>2277</v>
      </c>
      <c r="AW105" s="137">
        <f t="shared" ca="1" si="54"/>
        <v>2199</v>
      </c>
      <c r="AX105" s="137">
        <f t="shared" ca="1" si="54"/>
        <v>2194</v>
      </c>
      <c r="AY105" s="137">
        <f t="shared" ca="1" si="54"/>
        <v>2065</v>
      </c>
      <c r="AZ105" s="137">
        <f t="shared" ca="1" si="55"/>
        <v>2363</v>
      </c>
      <c r="BA105" s="137">
        <f t="shared" ca="1" si="55"/>
        <v>2261</v>
      </c>
      <c r="BB105" s="137">
        <f t="shared" ca="1" si="55"/>
        <v>1994</v>
      </c>
      <c r="BC105" s="138">
        <f t="shared" ca="1" si="55"/>
        <v>1855</v>
      </c>
      <c r="BD105" s="138">
        <f t="shared" ca="1" si="55"/>
        <v>1707</v>
      </c>
      <c r="BE105" s="138">
        <f t="shared" ca="1" si="55"/>
        <v>1532</v>
      </c>
      <c r="BF105" s="138">
        <f t="shared" ca="1" si="55"/>
        <v>1402</v>
      </c>
      <c r="BG105" s="138">
        <f t="shared" ca="1" si="55"/>
        <v>1329</v>
      </c>
      <c r="BH105" s="138">
        <f t="shared" ca="1" si="55"/>
        <v>1492</v>
      </c>
      <c r="BI105" s="138">
        <f t="shared" ca="1" si="55"/>
        <v>1486</v>
      </c>
      <c r="BJ105" s="138">
        <f t="shared" ca="1" si="55"/>
        <v>1597</v>
      </c>
      <c r="BK105" s="138">
        <f t="shared" ca="1" si="55"/>
        <v>1348</v>
      </c>
      <c r="BL105" s="138">
        <f t="shared" ca="1" si="57"/>
        <v>1545</v>
      </c>
      <c r="BM105" s="138">
        <f t="shared" ca="1" si="57"/>
        <v>1442</v>
      </c>
      <c r="BN105" s="138">
        <f t="shared" ca="1" si="57"/>
        <v>1355</v>
      </c>
      <c r="BO105" s="138">
        <f t="shared" ca="1" si="57"/>
        <v>1174</v>
      </c>
      <c r="BP105" s="138">
        <f t="shared" ca="1" si="57"/>
        <v>1491</v>
      </c>
      <c r="BQ105" s="138">
        <f t="shared" ca="1" si="57"/>
        <v>1499</v>
      </c>
      <c r="BR105" s="138">
        <f t="shared" ca="1" si="57"/>
        <v>1463</v>
      </c>
      <c r="BS105" s="138">
        <f t="shared" ca="1" si="57"/>
        <v>1276</v>
      </c>
      <c r="BT105" s="138">
        <f t="shared" ca="1" si="57"/>
        <v>1482</v>
      </c>
      <c r="BU105" s="138">
        <f t="shared" ca="1" si="57"/>
        <v>1540</v>
      </c>
      <c r="BV105" s="138">
        <f t="shared" ca="1" si="57"/>
        <v>1611</v>
      </c>
      <c r="BW105" s="138">
        <f t="shared" ca="1" si="57"/>
        <v>1427</v>
      </c>
      <c r="BX105" s="138">
        <f t="shared" ca="1" si="57"/>
        <v>1692</v>
      </c>
      <c r="BY105" s="138">
        <f t="shared" ca="1" si="57"/>
        <v>1586</v>
      </c>
      <c r="BZ105" s="138">
        <f t="shared" ca="1" si="57"/>
        <v>1606</v>
      </c>
      <c r="CA105" s="138">
        <f t="shared" ca="1" si="57"/>
        <v>1554</v>
      </c>
      <c r="CB105" s="139"/>
      <c r="CC105" s="126" t="s">
        <v>2159</v>
      </c>
    </row>
    <row r="106" spans="1:81" x14ac:dyDescent="0.5">
      <c r="A106" s="130" t="s">
        <v>370</v>
      </c>
      <c r="B106" s="133" t="s">
        <v>551</v>
      </c>
      <c r="C106" s="133">
        <v>0</v>
      </c>
      <c r="D106" s="128">
        <v>1</v>
      </c>
      <c r="E106" s="134">
        <v>1</v>
      </c>
      <c r="F106" s="205" t="s">
        <v>1379</v>
      </c>
      <c r="G106" s="137">
        <f t="shared" ref="G106:P115" ca="1" si="58">VLOOKUP($G$4,INDIRECT($A106 &amp; $B106&amp;"D"),COLUMN()-5,FALSE)</f>
        <v>93752</v>
      </c>
      <c r="H106" s="137">
        <f t="shared" ca="1" si="58"/>
        <v>96113</v>
      </c>
      <c r="I106" s="137">
        <f t="shared" ca="1" si="58"/>
        <v>97475</v>
      </c>
      <c r="J106" s="137">
        <f t="shared" ca="1" si="58"/>
        <v>98142</v>
      </c>
      <c r="K106" s="137">
        <f t="shared" ca="1" si="58"/>
        <v>98808</v>
      </c>
      <c r="L106" s="137">
        <f t="shared" ca="1" si="58"/>
        <v>99410</v>
      </c>
      <c r="M106" s="137">
        <f t="shared" ca="1" si="58"/>
        <v>99353</v>
      </c>
      <c r="N106" s="137">
        <f t="shared" ca="1" si="58"/>
        <v>98940</v>
      </c>
      <c r="O106" s="137">
        <f t="shared" ca="1" si="58"/>
        <v>98041</v>
      </c>
      <c r="P106" s="137">
        <f t="shared" ca="1" si="58"/>
        <v>96647</v>
      </c>
      <c r="Q106" s="137">
        <f t="shared" ref="Q106:Z115" ca="1" si="59">VLOOKUP($G$4,INDIRECT($A106 &amp; $B106&amp;"D"),COLUMN()-5,FALSE)</f>
        <v>93309</v>
      </c>
      <c r="R106" s="137">
        <f t="shared" ca="1" si="59"/>
        <v>90106</v>
      </c>
      <c r="S106" s="137">
        <f t="shared" ca="1" si="59"/>
        <v>87698</v>
      </c>
      <c r="T106" s="137">
        <f t="shared" ca="1" si="59"/>
        <v>86473</v>
      </c>
      <c r="U106" s="137">
        <f t="shared" ca="1" si="59"/>
        <v>85218</v>
      </c>
      <c r="V106" s="137">
        <f t="shared" ca="1" si="59"/>
        <v>84024</v>
      </c>
      <c r="W106" s="137">
        <f t="shared" ca="1" si="59"/>
        <v>82431</v>
      </c>
      <c r="X106" s="137">
        <f t="shared" ca="1" si="59"/>
        <v>81807</v>
      </c>
      <c r="Y106" s="137">
        <f t="shared" ca="1" si="59"/>
        <v>80471</v>
      </c>
      <c r="Z106" s="137">
        <f t="shared" ca="1" si="59"/>
        <v>79076</v>
      </c>
      <c r="AA106" s="137">
        <f t="shared" ref="AA106:AK115" ca="1" si="60">VLOOKUP($G$4,INDIRECT($A106 &amp; $B106&amp;"D"),COLUMN()-5,FALSE)</f>
        <v>78375</v>
      </c>
      <c r="AB106" s="137">
        <f t="shared" ca="1" si="60"/>
        <v>77133</v>
      </c>
      <c r="AC106" s="137">
        <f t="shared" ca="1" si="60"/>
        <v>75717</v>
      </c>
      <c r="AD106" s="137">
        <f t="shared" ca="1" si="60"/>
        <v>74412</v>
      </c>
      <c r="AE106" s="137">
        <f t="shared" ca="1" si="60"/>
        <v>72671</v>
      </c>
      <c r="AF106" s="137">
        <f t="shared" ca="1" si="60"/>
        <v>72423</v>
      </c>
      <c r="AG106" s="137">
        <f t="shared" ca="1" si="60"/>
        <v>71042</v>
      </c>
      <c r="AH106" s="137">
        <f t="shared" ca="1" si="60"/>
        <v>70019</v>
      </c>
      <c r="AI106" s="137">
        <f t="shared" ca="1" si="60"/>
        <v>68478</v>
      </c>
      <c r="AJ106" s="137">
        <f t="shared" ca="1" si="60"/>
        <v>69191</v>
      </c>
      <c r="AK106" s="137">
        <f t="shared" ca="1" si="60"/>
        <v>68554</v>
      </c>
      <c r="AL106" s="137">
        <f t="shared" ref="AL106:AT138" ca="1" si="61">VLOOKUP($G$4,INDIRECT($A106 &amp; $B106&amp;"D"),COLUMN()-5,FALSE)</f>
        <v>67856</v>
      </c>
      <c r="AM106" s="137">
        <f t="shared" ca="1" si="54"/>
        <v>66750</v>
      </c>
      <c r="AN106" s="137">
        <f t="shared" ca="1" si="54"/>
        <v>67067</v>
      </c>
      <c r="AO106" s="137">
        <f t="shared" ca="1" si="54"/>
        <v>66752</v>
      </c>
      <c r="AP106" s="137">
        <f t="shared" ca="1" si="54"/>
        <v>65957</v>
      </c>
      <c r="AQ106" s="137">
        <f t="shared" ca="1" si="54"/>
        <v>65350</v>
      </c>
      <c r="AR106" s="137">
        <f t="shared" ca="1" si="54"/>
        <v>65684</v>
      </c>
      <c r="AS106" s="137">
        <f t="shared" ca="1" si="54"/>
        <v>65370</v>
      </c>
      <c r="AT106" s="137">
        <f t="shared" ca="1" si="54"/>
        <v>64230</v>
      </c>
      <c r="AU106" s="137">
        <f t="shared" ca="1" si="54"/>
        <v>62241</v>
      </c>
      <c r="AV106" s="137">
        <f t="shared" ca="1" si="54"/>
        <v>61155</v>
      </c>
      <c r="AW106" s="137">
        <f t="shared" ca="1" si="54"/>
        <v>59376</v>
      </c>
      <c r="AX106" s="137">
        <f t="shared" ca="1" si="54"/>
        <v>57580</v>
      </c>
      <c r="AY106" s="137">
        <f t="shared" ca="1" si="54"/>
        <v>55995</v>
      </c>
      <c r="AZ106" s="137">
        <f t="shared" ca="1" si="55"/>
        <v>55429</v>
      </c>
      <c r="BA106" s="137">
        <f t="shared" ca="1" si="55"/>
        <v>54035</v>
      </c>
      <c r="BB106" s="137">
        <f t="shared" ca="1" si="55"/>
        <v>52695</v>
      </c>
      <c r="BC106" s="138">
        <f t="shared" ca="1" si="55"/>
        <v>51401</v>
      </c>
      <c r="BD106" s="138">
        <f t="shared" ca="1" si="55"/>
        <v>50583</v>
      </c>
      <c r="BE106" s="138">
        <f t="shared" ca="1" si="55"/>
        <v>49883</v>
      </c>
      <c r="BF106" s="138">
        <f t="shared" ca="1" si="55"/>
        <v>49569</v>
      </c>
      <c r="BG106" s="138">
        <f t="shared" ca="1" si="55"/>
        <v>49138</v>
      </c>
      <c r="BH106" s="138">
        <f t="shared" ca="1" si="55"/>
        <v>49354</v>
      </c>
      <c r="BI106" s="138">
        <f t="shared" ca="1" si="55"/>
        <v>48802</v>
      </c>
      <c r="BJ106" s="138">
        <f t="shared" ca="1" si="55"/>
        <v>48098</v>
      </c>
      <c r="BK106" s="138">
        <f t="shared" ca="1" si="55"/>
        <v>47408</v>
      </c>
      <c r="BL106" s="138">
        <f t="shared" ca="1" si="57"/>
        <v>47745</v>
      </c>
      <c r="BM106" s="138">
        <f t="shared" ca="1" si="57"/>
        <v>48220</v>
      </c>
      <c r="BN106" s="138">
        <f t="shared" ca="1" si="57"/>
        <v>48670</v>
      </c>
      <c r="BO106" s="138">
        <f t="shared" ca="1" si="57"/>
        <v>49095</v>
      </c>
      <c r="BP106" s="138">
        <f t="shared" ca="1" si="57"/>
        <v>50264</v>
      </c>
      <c r="BQ106" s="138">
        <f t="shared" ca="1" si="57"/>
        <v>51586</v>
      </c>
      <c r="BR106" s="138">
        <f t="shared" ca="1" si="57"/>
        <v>52781</v>
      </c>
      <c r="BS106" s="138">
        <f t="shared" ca="1" si="57"/>
        <v>53486</v>
      </c>
      <c r="BT106" s="138">
        <f t="shared" ca="1" si="57"/>
        <v>54299</v>
      </c>
      <c r="BU106" s="138">
        <f t="shared" ca="1" si="57"/>
        <v>55031</v>
      </c>
      <c r="BV106" s="138">
        <f t="shared" ca="1" si="57"/>
        <v>55791</v>
      </c>
      <c r="BW106" s="138">
        <f t="shared" ca="1" si="57"/>
        <v>55475</v>
      </c>
      <c r="BX106" s="138">
        <f t="shared" ca="1" si="57"/>
        <v>55559</v>
      </c>
      <c r="BY106" s="138">
        <f t="shared" ca="1" si="57"/>
        <v>55288</v>
      </c>
      <c r="BZ106" s="138">
        <f t="shared" ca="1" si="57"/>
        <v>55658</v>
      </c>
      <c r="CA106" s="138">
        <f t="shared" ca="1" si="57"/>
        <v>55390</v>
      </c>
      <c r="CB106" s="139"/>
      <c r="CC106" s="126" t="s">
        <v>2160</v>
      </c>
    </row>
    <row r="107" spans="1:81" x14ac:dyDescent="0.5">
      <c r="A107" s="130" t="s">
        <v>193</v>
      </c>
      <c r="B107" s="133" t="s">
        <v>301</v>
      </c>
      <c r="C107" s="133">
        <v>0</v>
      </c>
      <c r="D107" s="128">
        <v>1</v>
      </c>
      <c r="E107" s="134">
        <v>1</v>
      </c>
      <c r="F107" s="205" t="s">
        <v>481</v>
      </c>
      <c r="G107" s="137">
        <f t="shared" ca="1" si="58"/>
        <v>5116</v>
      </c>
      <c r="H107" s="137">
        <f t="shared" ca="1" si="58"/>
        <v>6180</v>
      </c>
      <c r="I107" s="137">
        <f t="shared" ca="1" si="58"/>
        <v>7670</v>
      </c>
      <c r="J107" s="137">
        <f t="shared" ca="1" si="58"/>
        <v>9181</v>
      </c>
      <c r="K107" s="137">
        <f t="shared" ca="1" si="58"/>
        <v>9177</v>
      </c>
      <c r="L107" s="137">
        <f t="shared" ca="1" si="58"/>
        <v>8508</v>
      </c>
      <c r="M107" s="137">
        <f t="shared" ca="1" si="58"/>
        <v>7806</v>
      </c>
      <c r="N107" s="137">
        <f t="shared" ca="1" si="58"/>
        <v>7898</v>
      </c>
      <c r="O107" s="137">
        <f t="shared" ca="1" si="58"/>
        <v>8890</v>
      </c>
      <c r="P107" s="137">
        <f t="shared" ca="1" si="58"/>
        <v>9618</v>
      </c>
      <c r="Q107" s="137">
        <f t="shared" ca="1" si="59"/>
        <v>10123</v>
      </c>
      <c r="R107" s="137">
        <f t="shared" ca="1" si="59"/>
        <v>10204</v>
      </c>
      <c r="S107" s="137">
        <f t="shared" ca="1" si="59"/>
        <v>10311</v>
      </c>
      <c r="T107" s="137">
        <f t="shared" ca="1" si="59"/>
        <v>9421</v>
      </c>
      <c r="U107" s="137">
        <f t="shared" ca="1" si="59"/>
        <v>9251</v>
      </c>
      <c r="V107" s="137">
        <f t="shared" ca="1" si="59"/>
        <v>9043</v>
      </c>
      <c r="W107" s="137">
        <f t="shared" ca="1" si="59"/>
        <v>8655</v>
      </c>
      <c r="X107" s="137">
        <f t="shared" ca="1" si="59"/>
        <v>8294</v>
      </c>
      <c r="Y107" s="137">
        <f t="shared" ca="1" si="59"/>
        <v>8136</v>
      </c>
      <c r="Z107" s="137">
        <f t="shared" ca="1" si="59"/>
        <v>7646</v>
      </c>
      <c r="AA107" s="137">
        <f t="shared" ca="1" si="60"/>
        <v>7504</v>
      </c>
      <c r="AB107" s="137">
        <f t="shared" ca="1" si="60"/>
        <v>7111</v>
      </c>
      <c r="AC107" s="137">
        <f t="shared" ca="1" si="60"/>
        <v>6993</v>
      </c>
      <c r="AD107" s="137">
        <f t="shared" ca="1" si="60"/>
        <v>6669</v>
      </c>
      <c r="AE107" s="137">
        <f t="shared" ca="1" si="60"/>
        <v>6402</v>
      </c>
      <c r="AF107" s="137">
        <f t="shared" ca="1" si="60"/>
        <v>6046</v>
      </c>
      <c r="AG107" s="137">
        <f t="shared" ca="1" si="60"/>
        <v>5889</v>
      </c>
      <c r="AH107" s="137">
        <f t="shared" ca="1" si="60"/>
        <v>5841</v>
      </c>
      <c r="AI107" s="137">
        <f t="shared" ca="1" si="60"/>
        <v>5517</v>
      </c>
      <c r="AJ107" s="137">
        <f t="shared" ca="1" si="60"/>
        <v>5329</v>
      </c>
      <c r="AK107" s="137">
        <f t="shared" ca="1" si="60"/>
        <v>5262</v>
      </c>
      <c r="AL107" s="137">
        <f t="shared" ca="1" si="61"/>
        <v>4848</v>
      </c>
      <c r="AM107" s="137">
        <f t="shared" ca="1" si="54"/>
        <v>4430</v>
      </c>
      <c r="AN107" s="137">
        <f t="shared" ca="1" si="54"/>
        <v>4088</v>
      </c>
      <c r="AO107" s="137">
        <f t="shared" ca="1" si="54"/>
        <v>4111</v>
      </c>
      <c r="AP107" s="137">
        <f t="shared" ca="1" si="54"/>
        <v>4031</v>
      </c>
      <c r="AQ107" s="137">
        <f t="shared" ca="1" si="54"/>
        <v>4091</v>
      </c>
      <c r="AR107" s="137">
        <f t="shared" ca="1" si="54"/>
        <v>3905</v>
      </c>
      <c r="AS107" s="137">
        <f t="shared" ca="1" si="54"/>
        <v>4009</v>
      </c>
      <c r="AT107" s="137">
        <f t="shared" ca="1" si="54"/>
        <v>3788</v>
      </c>
      <c r="AU107" s="137">
        <f t="shared" ca="1" si="54"/>
        <v>3735</v>
      </c>
      <c r="AV107" s="137">
        <f t="shared" ca="1" si="54"/>
        <v>3582</v>
      </c>
      <c r="AW107" s="137">
        <f t="shared" ca="1" si="54"/>
        <v>3736</v>
      </c>
      <c r="AX107" s="137">
        <f t="shared" ca="1" si="54"/>
        <v>3591</v>
      </c>
      <c r="AY107" s="137">
        <f t="shared" ca="1" si="54"/>
        <v>3503</v>
      </c>
      <c r="AZ107" s="137">
        <f t="shared" ca="1" si="55"/>
        <v>3274</v>
      </c>
      <c r="BA107" s="137">
        <f t="shared" ca="1" si="55"/>
        <v>3485</v>
      </c>
      <c r="BB107" s="137">
        <f t="shared" ca="1" si="55"/>
        <v>3303</v>
      </c>
      <c r="BC107" s="138">
        <f t="shared" ca="1" si="55"/>
        <v>3235</v>
      </c>
      <c r="BD107" s="138">
        <f t="shared" ca="1" si="55"/>
        <v>3089</v>
      </c>
      <c r="BE107" s="138">
        <f t="shared" ca="1" si="55"/>
        <v>3137</v>
      </c>
      <c r="BF107" s="138">
        <f t="shared" ca="1" si="55"/>
        <v>3115</v>
      </c>
      <c r="BG107" s="138">
        <f t="shared" ca="1" si="55"/>
        <v>2960</v>
      </c>
      <c r="BH107" s="138">
        <f t="shared" ca="1" si="55"/>
        <v>2813</v>
      </c>
      <c r="BI107" s="138">
        <f t="shared" ca="1" si="55"/>
        <v>2904</v>
      </c>
      <c r="BJ107" s="138">
        <f t="shared" ca="1" si="55"/>
        <v>2852</v>
      </c>
      <c r="BK107" s="138">
        <f t="shared" ca="1" si="55"/>
        <v>3065</v>
      </c>
      <c r="BL107" s="138">
        <f t="shared" ca="1" si="57"/>
        <v>2981</v>
      </c>
      <c r="BM107" s="138">
        <f t="shared" ca="1" si="57"/>
        <v>3106</v>
      </c>
      <c r="BN107" s="138">
        <f t="shared" ca="1" si="57"/>
        <v>3074</v>
      </c>
      <c r="BO107" s="138">
        <f t="shared" ca="1" si="57"/>
        <v>3269</v>
      </c>
      <c r="BP107" s="138">
        <f t="shared" ca="1" si="57"/>
        <v>3265</v>
      </c>
      <c r="BQ107" s="138">
        <f t="shared" ca="1" si="57"/>
        <v>3492</v>
      </c>
      <c r="BR107" s="138">
        <f t="shared" ca="1" si="57"/>
        <v>3562</v>
      </c>
      <c r="BS107" s="138">
        <f t="shared" ca="1" si="57"/>
        <v>3525</v>
      </c>
      <c r="BT107" s="138">
        <f t="shared" ca="1" si="57"/>
        <v>3595</v>
      </c>
      <c r="BU107" s="138">
        <f t="shared" ca="1" si="57"/>
        <v>3911</v>
      </c>
      <c r="BV107" s="138">
        <f t="shared" ca="1" si="57"/>
        <v>3903</v>
      </c>
      <c r="BW107" s="138">
        <f t="shared" ca="1" si="57"/>
        <v>4049</v>
      </c>
      <c r="BX107" s="138">
        <f t="shared" ca="1" si="57"/>
        <v>4033</v>
      </c>
      <c r="BY107" s="138">
        <f t="shared" ca="1" si="57"/>
        <v>4129</v>
      </c>
      <c r="BZ107" s="138">
        <f t="shared" ca="1" si="57"/>
        <v>4054</v>
      </c>
      <c r="CA107" s="138">
        <f t="shared" ca="1" si="57"/>
        <v>4238</v>
      </c>
      <c r="CB107" s="139"/>
      <c r="CC107" s="126" t="s">
        <v>2161</v>
      </c>
    </row>
    <row r="108" spans="1:81" x14ac:dyDescent="0.5">
      <c r="A108" s="130" t="s">
        <v>193</v>
      </c>
      <c r="B108" s="133" t="s">
        <v>551</v>
      </c>
      <c r="C108" s="133">
        <v>0</v>
      </c>
      <c r="D108" s="128">
        <v>1</v>
      </c>
      <c r="E108" s="134">
        <v>1</v>
      </c>
      <c r="F108" s="205" t="s">
        <v>1379</v>
      </c>
      <c r="G108" s="137">
        <f t="shared" ca="1" si="58"/>
        <v>93752</v>
      </c>
      <c r="H108" s="137">
        <f t="shared" ca="1" si="58"/>
        <v>96113</v>
      </c>
      <c r="I108" s="137">
        <f t="shared" ca="1" si="58"/>
        <v>97475</v>
      </c>
      <c r="J108" s="137">
        <f t="shared" ca="1" si="58"/>
        <v>98142</v>
      </c>
      <c r="K108" s="137">
        <f t="shared" ca="1" si="58"/>
        <v>98808</v>
      </c>
      <c r="L108" s="137">
        <f t="shared" ca="1" si="58"/>
        <v>99410</v>
      </c>
      <c r="M108" s="137">
        <f t="shared" ca="1" si="58"/>
        <v>99353</v>
      </c>
      <c r="N108" s="137">
        <f t="shared" ca="1" si="58"/>
        <v>98940</v>
      </c>
      <c r="O108" s="137">
        <f t="shared" ca="1" si="58"/>
        <v>98041</v>
      </c>
      <c r="P108" s="137">
        <f t="shared" ca="1" si="58"/>
        <v>96647</v>
      </c>
      <c r="Q108" s="137">
        <f t="shared" ca="1" si="59"/>
        <v>93309</v>
      </c>
      <c r="R108" s="137">
        <f t="shared" ca="1" si="59"/>
        <v>90106</v>
      </c>
      <c r="S108" s="137">
        <f t="shared" ca="1" si="59"/>
        <v>87698</v>
      </c>
      <c r="T108" s="137">
        <f t="shared" ca="1" si="59"/>
        <v>86473</v>
      </c>
      <c r="U108" s="137">
        <f t="shared" ca="1" si="59"/>
        <v>85218</v>
      </c>
      <c r="V108" s="137">
        <f t="shared" ca="1" si="59"/>
        <v>84024</v>
      </c>
      <c r="W108" s="137">
        <f t="shared" ca="1" si="59"/>
        <v>82431</v>
      </c>
      <c r="X108" s="137">
        <f t="shared" ca="1" si="59"/>
        <v>81807</v>
      </c>
      <c r="Y108" s="137">
        <f t="shared" ca="1" si="59"/>
        <v>80471</v>
      </c>
      <c r="Z108" s="137">
        <f t="shared" ca="1" si="59"/>
        <v>79076</v>
      </c>
      <c r="AA108" s="137">
        <f t="shared" ca="1" si="60"/>
        <v>78375</v>
      </c>
      <c r="AB108" s="137">
        <f t="shared" ca="1" si="60"/>
        <v>77133</v>
      </c>
      <c r="AC108" s="137">
        <f t="shared" ca="1" si="60"/>
        <v>75717</v>
      </c>
      <c r="AD108" s="137">
        <f t="shared" ca="1" si="60"/>
        <v>74412</v>
      </c>
      <c r="AE108" s="137">
        <f t="shared" ca="1" si="60"/>
        <v>72671</v>
      </c>
      <c r="AF108" s="137">
        <f t="shared" ca="1" si="60"/>
        <v>72423</v>
      </c>
      <c r="AG108" s="137">
        <f t="shared" ca="1" si="60"/>
        <v>71042</v>
      </c>
      <c r="AH108" s="137">
        <f t="shared" ca="1" si="60"/>
        <v>70019</v>
      </c>
      <c r="AI108" s="137">
        <f t="shared" ca="1" si="60"/>
        <v>68478</v>
      </c>
      <c r="AJ108" s="137">
        <f t="shared" ca="1" si="60"/>
        <v>69191</v>
      </c>
      <c r="AK108" s="137">
        <f t="shared" ca="1" si="60"/>
        <v>68554</v>
      </c>
      <c r="AL108" s="137">
        <f t="shared" ca="1" si="61"/>
        <v>67856</v>
      </c>
      <c r="AM108" s="137">
        <f t="shared" ca="1" si="54"/>
        <v>66750</v>
      </c>
      <c r="AN108" s="137">
        <f t="shared" ca="1" si="54"/>
        <v>67067</v>
      </c>
      <c r="AO108" s="137">
        <f t="shared" ca="1" si="54"/>
        <v>66752</v>
      </c>
      <c r="AP108" s="137">
        <f t="shared" ca="1" si="54"/>
        <v>65957</v>
      </c>
      <c r="AQ108" s="137">
        <f t="shared" ca="1" si="54"/>
        <v>65350</v>
      </c>
      <c r="AR108" s="137">
        <f t="shared" ca="1" si="54"/>
        <v>65684</v>
      </c>
      <c r="AS108" s="137">
        <f t="shared" ca="1" si="54"/>
        <v>65370</v>
      </c>
      <c r="AT108" s="137">
        <f t="shared" ca="1" si="54"/>
        <v>64230</v>
      </c>
      <c r="AU108" s="137">
        <f t="shared" ca="1" si="54"/>
        <v>62241</v>
      </c>
      <c r="AV108" s="137">
        <f t="shared" ca="1" si="54"/>
        <v>61155</v>
      </c>
      <c r="AW108" s="137">
        <f t="shared" ca="1" si="54"/>
        <v>59376</v>
      </c>
      <c r="AX108" s="137">
        <f t="shared" ca="1" si="54"/>
        <v>57580</v>
      </c>
      <c r="AY108" s="137">
        <f t="shared" ca="1" si="54"/>
        <v>55995</v>
      </c>
      <c r="AZ108" s="137">
        <f t="shared" ca="1" si="55"/>
        <v>55429</v>
      </c>
      <c r="BA108" s="137">
        <f t="shared" ca="1" si="55"/>
        <v>54035</v>
      </c>
      <c r="BB108" s="137">
        <f t="shared" ca="1" si="55"/>
        <v>52695</v>
      </c>
      <c r="BC108" s="138">
        <f t="shared" ca="1" si="55"/>
        <v>51401</v>
      </c>
      <c r="BD108" s="138">
        <f t="shared" ca="1" si="55"/>
        <v>50583</v>
      </c>
      <c r="BE108" s="138">
        <f t="shared" ca="1" si="55"/>
        <v>49883</v>
      </c>
      <c r="BF108" s="138">
        <f t="shared" ca="1" si="55"/>
        <v>49569</v>
      </c>
      <c r="BG108" s="138">
        <f t="shared" ca="1" si="55"/>
        <v>49138</v>
      </c>
      <c r="BH108" s="138">
        <f t="shared" ca="1" si="55"/>
        <v>49354</v>
      </c>
      <c r="BI108" s="138">
        <f t="shared" ca="1" si="55"/>
        <v>48802</v>
      </c>
      <c r="BJ108" s="138">
        <f t="shared" ca="1" si="55"/>
        <v>48098</v>
      </c>
      <c r="BK108" s="138">
        <f t="shared" ca="1" si="55"/>
        <v>47408</v>
      </c>
      <c r="BL108" s="138">
        <f t="shared" ca="1" si="57"/>
        <v>47745</v>
      </c>
      <c r="BM108" s="138">
        <f t="shared" ca="1" si="57"/>
        <v>48220</v>
      </c>
      <c r="BN108" s="138">
        <f t="shared" ca="1" si="57"/>
        <v>48670</v>
      </c>
      <c r="BO108" s="138">
        <f t="shared" ca="1" si="57"/>
        <v>49095</v>
      </c>
      <c r="BP108" s="138">
        <f t="shared" ca="1" si="57"/>
        <v>50264</v>
      </c>
      <c r="BQ108" s="138">
        <f t="shared" ca="1" si="57"/>
        <v>51586</v>
      </c>
      <c r="BR108" s="138">
        <f t="shared" ca="1" si="57"/>
        <v>52781</v>
      </c>
      <c r="BS108" s="138">
        <f t="shared" ca="1" si="57"/>
        <v>53486</v>
      </c>
      <c r="BT108" s="138">
        <f t="shared" ca="1" si="57"/>
        <v>54299</v>
      </c>
      <c r="BU108" s="138">
        <f t="shared" ca="1" si="57"/>
        <v>55031</v>
      </c>
      <c r="BV108" s="138">
        <f t="shared" ca="1" si="57"/>
        <v>55791</v>
      </c>
      <c r="BW108" s="138">
        <f t="shared" ca="1" si="57"/>
        <v>55475</v>
      </c>
      <c r="BX108" s="138">
        <f t="shared" ca="1" si="57"/>
        <v>55559</v>
      </c>
      <c r="BY108" s="138">
        <f t="shared" ca="1" si="57"/>
        <v>55288</v>
      </c>
      <c r="BZ108" s="138">
        <f t="shared" ca="1" si="57"/>
        <v>55658</v>
      </c>
      <c r="CA108" s="138">
        <f t="shared" ca="1" si="57"/>
        <v>55390</v>
      </c>
      <c r="CB108" s="139"/>
      <c r="CC108" s="126" t="s">
        <v>2162</v>
      </c>
    </row>
    <row r="109" spans="1:81" x14ac:dyDescent="0.5">
      <c r="A109" s="130" t="s">
        <v>159</v>
      </c>
      <c r="B109" s="133" t="s">
        <v>301</v>
      </c>
      <c r="C109" s="133">
        <v>0</v>
      </c>
      <c r="D109" s="128">
        <v>1</v>
      </c>
      <c r="E109" s="134">
        <v>0</v>
      </c>
      <c r="F109" s="205" t="s">
        <v>1487</v>
      </c>
      <c r="G109" s="137">
        <f t="shared" ca="1" si="58"/>
        <v>10756</v>
      </c>
      <c r="H109" s="137">
        <f t="shared" ca="1" si="58"/>
        <v>9773</v>
      </c>
      <c r="I109" s="137">
        <f t="shared" ca="1" si="58"/>
        <v>8803</v>
      </c>
      <c r="J109" s="137">
        <f t="shared" ca="1" si="58"/>
        <v>8070</v>
      </c>
      <c r="K109" s="137">
        <f t="shared" ca="1" si="58"/>
        <v>7658</v>
      </c>
      <c r="L109" s="137">
        <f t="shared" ca="1" si="58"/>
        <v>7147</v>
      </c>
      <c r="M109" s="137">
        <f t="shared" ca="1" si="58"/>
        <v>7003</v>
      </c>
      <c r="N109" s="137">
        <f t="shared" ca="1" si="58"/>
        <v>6680</v>
      </c>
      <c r="O109" s="137">
        <f t="shared" ca="1" si="58"/>
        <v>6569</v>
      </c>
      <c r="P109" s="137">
        <f t="shared" ca="1" si="58"/>
        <v>6413</v>
      </c>
      <c r="Q109" s="137">
        <f t="shared" ca="1" si="59"/>
        <v>6362</v>
      </c>
      <c r="R109" s="137">
        <f t="shared" ca="1" si="59"/>
        <v>6119</v>
      </c>
      <c r="S109" s="137">
        <f t="shared" ca="1" si="59"/>
        <v>5927</v>
      </c>
      <c r="T109" s="137">
        <f t="shared" ca="1" si="59"/>
        <v>5577</v>
      </c>
      <c r="U109" s="137">
        <f t="shared" ca="1" si="59"/>
        <v>5642</v>
      </c>
      <c r="V109" s="137">
        <f t="shared" ca="1" si="59"/>
        <v>5500</v>
      </c>
      <c r="W109" s="137">
        <f t="shared" ca="1" si="59"/>
        <v>5315</v>
      </c>
      <c r="X109" s="137">
        <f t="shared" ca="1" si="59"/>
        <v>5195</v>
      </c>
      <c r="Y109" s="137">
        <f t="shared" ca="1" si="59"/>
        <v>5167</v>
      </c>
      <c r="Z109" s="137">
        <f t="shared" ca="1" si="59"/>
        <v>5077</v>
      </c>
      <c r="AA109" s="137">
        <f t="shared" ca="1" si="60"/>
        <v>5065</v>
      </c>
      <c r="AB109" s="137">
        <f t="shared" ca="1" si="60"/>
        <v>5031</v>
      </c>
      <c r="AC109" s="137">
        <f t="shared" ca="1" si="60"/>
        <v>4851</v>
      </c>
      <c r="AD109" s="137">
        <f t="shared" ca="1" si="60"/>
        <v>4834</v>
      </c>
      <c r="AE109" s="137">
        <f t="shared" ca="1" si="60"/>
        <v>4621</v>
      </c>
      <c r="AF109" s="137">
        <f t="shared" ca="1" si="60"/>
        <v>4668</v>
      </c>
      <c r="AG109" s="137">
        <f t="shared" ca="1" si="60"/>
        <v>4821</v>
      </c>
      <c r="AH109" s="137">
        <f t="shared" ca="1" si="60"/>
        <v>4660</v>
      </c>
      <c r="AI109" s="137">
        <f t="shared" ca="1" si="60"/>
        <v>4688</v>
      </c>
      <c r="AJ109" s="137">
        <f t="shared" ca="1" si="60"/>
        <v>4896</v>
      </c>
      <c r="AK109" s="137">
        <f t="shared" ca="1" si="60"/>
        <v>5089</v>
      </c>
      <c r="AL109" s="137">
        <f t="shared" ca="1" si="61"/>
        <v>4921</v>
      </c>
      <c r="AM109" s="137">
        <f t="shared" ca="1" si="54"/>
        <v>4977</v>
      </c>
      <c r="AN109" s="137">
        <f t="shared" ca="1" si="54"/>
        <v>4990</v>
      </c>
      <c r="AO109" s="137">
        <f t="shared" ca="1" si="54"/>
        <v>5116</v>
      </c>
      <c r="AP109" s="137">
        <f t="shared" ca="1" si="54"/>
        <v>5137</v>
      </c>
      <c r="AQ109" s="137">
        <f t="shared" ca="1" si="54"/>
        <v>5373</v>
      </c>
      <c r="AR109" s="137">
        <f t="shared" ca="1" si="54"/>
        <v>5568</v>
      </c>
      <c r="AS109" s="137">
        <f t="shared" ca="1" si="54"/>
        <v>5695</v>
      </c>
      <c r="AT109" s="137">
        <f t="shared" ca="1" si="54"/>
        <v>5818</v>
      </c>
      <c r="AU109" s="137">
        <f t="shared" ca="1" si="54"/>
        <v>5725</v>
      </c>
      <c r="AV109" s="137">
        <f t="shared" ca="1" si="54"/>
        <v>5846</v>
      </c>
      <c r="AW109" s="137">
        <f t="shared" ca="1" si="54"/>
        <v>5716</v>
      </c>
      <c r="AX109" s="137">
        <f t="shared" ca="1" si="54"/>
        <v>5647</v>
      </c>
      <c r="AY109" s="137">
        <f t="shared" ca="1" si="54"/>
        <v>5493</v>
      </c>
      <c r="AZ109" s="137">
        <f t="shared" ca="1" si="55"/>
        <v>5527</v>
      </c>
      <c r="BA109" s="137">
        <f t="shared" ca="1" si="55"/>
        <v>5539</v>
      </c>
      <c r="BB109" s="137">
        <f t="shared" ca="1" si="55"/>
        <v>5757</v>
      </c>
      <c r="BC109" s="138">
        <f t="shared" ca="1" si="55"/>
        <v>5784</v>
      </c>
      <c r="BD109" s="138">
        <f t="shared" ca="1" si="55"/>
        <v>5806</v>
      </c>
      <c r="BE109" s="138">
        <f t="shared" ca="1" si="55"/>
        <v>6024</v>
      </c>
      <c r="BF109" s="138">
        <f t="shared" ca="1" si="55"/>
        <v>6460</v>
      </c>
      <c r="BG109" s="138">
        <f t="shared" ca="1" si="55"/>
        <v>7039</v>
      </c>
      <c r="BH109" s="138">
        <f t="shared" ca="1" si="55"/>
        <v>7475</v>
      </c>
      <c r="BI109" s="138">
        <f t="shared" ca="1" si="55"/>
        <v>7890</v>
      </c>
      <c r="BJ109" s="138">
        <f t="shared" ca="1" si="55"/>
        <v>7954</v>
      </c>
      <c r="BK109" s="138">
        <f t="shared" ca="1" si="55"/>
        <v>7919</v>
      </c>
      <c r="BL109" s="138">
        <f t="shared" ca="1" si="57"/>
        <v>8171</v>
      </c>
      <c r="BM109" s="138">
        <f t="shared" ca="1" si="57"/>
        <v>8617</v>
      </c>
      <c r="BN109" s="138">
        <f t="shared" ca="1" si="57"/>
        <v>8885</v>
      </c>
      <c r="BO109" s="138">
        <f t="shared" ca="1" si="57"/>
        <v>9112</v>
      </c>
      <c r="BP109" s="138">
        <f t="shared" ca="1" si="57"/>
        <v>8993</v>
      </c>
      <c r="BQ109" s="138">
        <f t="shared" ca="1" si="57"/>
        <v>9098</v>
      </c>
      <c r="BR109" s="138">
        <f t="shared" ca="1" si="57"/>
        <v>9451</v>
      </c>
      <c r="BS109" s="138">
        <f t="shared" ca="1" si="57"/>
        <v>9492</v>
      </c>
      <c r="BT109" s="138">
        <f t="shared" ca="1" si="57"/>
        <v>9613</v>
      </c>
      <c r="BU109" s="138">
        <f t="shared" ca="1" si="57"/>
        <v>9656</v>
      </c>
      <c r="BV109" s="138">
        <f t="shared" ca="1" si="57"/>
        <v>9588</v>
      </c>
      <c r="BW109" s="138">
        <f t="shared" ca="1" si="57"/>
        <v>9699</v>
      </c>
      <c r="BX109" s="138">
        <f t="shared" ca="1" si="57"/>
        <v>9640</v>
      </c>
      <c r="BY109" s="138">
        <f t="shared" ca="1" si="57"/>
        <v>9679</v>
      </c>
      <c r="BZ109" s="138">
        <f t="shared" ca="1" si="57"/>
        <v>9739</v>
      </c>
      <c r="CA109" s="138">
        <f t="shared" ca="1" si="57"/>
        <v>9602</v>
      </c>
      <c r="CB109" s="139"/>
      <c r="CC109" s="126" t="s">
        <v>2163</v>
      </c>
    </row>
    <row r="110" spans="1:81" x14ac:dyDescent="0.5">
      <c r="A110" s="130" t="s">
        <v>160</v>
      </c>
      <c r="B110" s="133" t="s">
        <v>301</v>
      </c>
      <c r="C110" s="133">
        <v>0</v>
      </c>
      <c r="D110" s="128">
        <v>1</v>
      </c>
      <c r="E110" s="134">
        <v>0</v>
      </c>
      <c r="F110" s="205" t="s">
        <v>1488</v>
      </c>
      <c r="G110" s="137">
        <f t="shared" ca="1" si="58"/>
        <v>7964</v>
      </c>
      <c r="H110" s="137">
        <f t="shared" ca="1" si="58"/>
        <v>8942</v>
      </c>
      <c r="I110" s="137">
        <f t="shared" ca="1" si="58"/>
        <v>9781</v>
      </c>
      <c r="J110" s="137">
        <f t="shared" ca="1" si="58"/>
        <v>10519</v>
      </c>
      <c r="K110" s="137">
        <f t="shared" ca="1" si="58"/>
        <v>10849</v>
      </c>
      <c r="L110" s="137">
        <f t="shared" ca="1" si="58"/>
        <v>10932</v>
      </c>
      <c r="M110" s="137">
        <f t="shared" ca="1" si="58"/>
        <v>11125</v>
      </c>
      <c r="N110" s="137">
        <f t="shared" ca="1" si="58"/>
        <v>11137</v>
      </c>
      <c r="O110" s="137">
        <f t="shared" ca="1" si="58"/>
        <v>11233</v>
      </c>
      <c r="P110" s="137">
        <f t="shared" ca="1" si="58"/>
        <v>10987</v>
      </c>
      <c r="Q110" s="137">
        <f t="shared" ca="1" si="59"/>
        <v>10850</v>
      </c>
      <c r="R110" s="137">
        <f t="shared" ca="1" si="59"/>
        <v>11260</v>
      </c>
      <c r="S110" s="137">
        <f t="shared" ca="1" si="59"/>
        <v>11144</v>
      </c>
      <c r="T110" s="137">
        <f t="shared" ca="1" si="59"/>
        <v>10710</v>
      </c>
      <c r="U110" s="137">
        <f t="shared" ca="1" si="59"/>
        <v>10401</v>
      </c>
      <c r="V110" s="137">
        <f t="shared" ca="1" si="59"/>
        <v>10484</v>
      </c>
      <c r="W110" s="137">
        <f t="shared" ca="1" si="59"/>
        <v>10477</v>
      </c>
      <c r="X110" s="137">
        <f t="shared" ca="1" si="59"/>
        <v>10380</v>
      </c>
      <c r="Y110" s="137">
        <f t="shared" ca="1" si="59"/>
        <v>10506</v>
      </c>
      <c r="Z110" s="137">
        <f t="shared" ca="1" si="59"/>
        <v>10584</v>
      </c>
      <c r="AA110" s="137">
        <f t="shared" ca="1" si="60"/>
        <v>10589</v>
      </c>
      <c r="AB110" s="137">
        <f t="shared" ca="1" si="60"/>
        <v>10523</v>
      </c>
      <c r="AC110" s="137">
        <f t="shared" ca="1" si="60"/>
        <v>10423</v>
      </c>
      <c r="AD110" s="137">
        <f t="shared" ca="1" si="60"/>
        <v>10418</v>
      </c>
      <c r="AE110" s="137">
        <f t="shared" ca="1" si="60"/>
        <v>10368</v>
      </c>
      <c r="AF110" s="137">
        <f t="shared" ca="1" si="60"/>
        <v>10259</v>
      </c>
      <c r="AG110" s="137">
        <f t="shared" ca="1" si="60"/>
        <v>10411</v>
      </c>
      <c r="AH110" s="137">
        <f t="shared" ca="1" si="60"/>
        <v>10643</v>
      </c>
      <c r="AI110" s="137">
        <f t="shared" ca="1" si="60"/>
        <v>10647</v>
      </c>
      <c r="AJ110" s="137">
        <f t="shared" ca="1" si="60"/>
        <v>10162</v>
      </c>
      <c r="AK110" s="137">
        <f t="shared" ca="1" si="60"/>
        <v>10153</v>
      </c>
      <c r="AL110" s="137">
        <f t="shared" ca="1" si="61"/>
        <v>10216</v>
      </c>
      <c r="AM110" s="137">
        <f t="shared" ca="1" si="54"/>
        <v>10244</v>
      </c>
      <c r="AN110" s="137">
        <f t="shared" ca="1" si="54"/>
        <v>10142</v>
      </c>
      <c r="AO110" s="137">
        <f t="shared" ca="1" si="54"/>
        <v>10084</v>
      </c>
      <c r="AP110" s="137">
        <f t="shared" ca="1" si="54"/>
        <v>10562</v>
      </c>
      <c r="AQ110" s="137">
        <f t="shared" ca="1" si="54"/>
        <v>10878</v>
      </c>
      <c r="AR110" s="137">
        <f t="shared" ca="1" si="54"/>
        <v>10828</v>
      </c>
      <c r="AS110" s="137">
        <f t="shared" ca="1" si="54"/>
        <v>11153</v>
      </c>
      <c r="AT110" s="137">
        <f t="shared" ca="1" si="54"/>
        <v>11639</v>
      </c>
      <c r="AU110" s="137">
        <f t="shared" ref="AU110:BA150" ca="1" si="62">VLOOKUP($G$4,INDIRECT($A110 &amp; $B110&amp;"D"),COLUMN()-5,FALSE)</f>
        <v>11703</v>
      </c>
      <c r="AV110" s="137">
        <f t="shared" ca="1" si="62"/>
        <v>11526</v>
      </c>
      <c r="AW110" s="137">
        <f t="shared" ca="1" si="62"/>
        <v>11610</v>
      </c>
      <c r="AX110" s="137">
        <f t="shared" ca="1" si="62"/>
        <v>11649</v>
      </c>
      <c r="AY110" s="137">
        <f t="shared" ca="1" si="62"/>
        <v>11302</v>
      </c>
      <c r="AZ110" s="137">
        <f t="shared" ca="1" si="62"/>
        <v>11099</v>
      </c>
      <c r="BA110" s="137">
        <f t="shared" ca="1" si="62"/>
        <v>10589</v>
      </c>
      <c r="BB110" s="137">
        <f t="shared" ref="BB110:BR125" ca="1" si="63">VLOOKUP($G$4,INDIRECT($A110 &amp; $B110&amp;"D"),COLUMN()-5,FALSE)</f>
        <v>10535</v>
      </c>
      <c r="BC110" s="138">
        <f t="shared" ca="1" si="63"/>
        <v>10312</v>
      </c>
      <c r="BD110" s="138">
        <f t="shared" ca="1" si="63"/>
        <v>9897</v>
      </c>
      <c r="BE110" s="138">
        <f t="shared" ca="1" si="63"/>
        <v>9624</v>
      </c>
      <c r="BF110" s="138">
        <f t="shared" ca="1" si="63"/>
        <v>9575</v>
      </c>
      <c r="BG110" s="138">
        <f t="shared" ca="1" si="63"/>
        <v>9309</v>
      </c>
      <c r="BH110" s="138">
        <f t="shared" ca="1" si="63"/>
        <v>9448</v>
      </c>
      <c r="BI110" s="138">
        <f t="shared" ca="1" si="63"/>
        <v>9628</v>
      </c>
      <c r="BJ110" s="138">
        <f t="shared" ca="1" si="63"/>
        <v>9798</v>
      </c>
      <c r="BK110" s="138">
        <f t="shared" ca="1" si="63"/>
        <v>9685</v>
      </c>
      <c r="BL110" s="138">
        <f t="shared" ca="1" si="63"/>
        <v>9479</v>
      </c>
      <c r="BM110" s="138">
        <f t="shared" ca="1" si="63"/>
        <v>9353</v>
      </c>
      <c r="BN110" s="138">
        <f t="shared" ca="1" si="63"/>
        <v>9311</v>
      </c>
      <c r="BO110" s="138">
        <f t="shared" ca="1" si="63"/>
        <v>8928</v>
      </c>
      <c r="BP110" s="138">
        <f t="shared" ca="1" si="63"/>
        <v>8816</v>
      </c>
      <c r="BQ110" s="138">
        <f t="shared" ca="1" si="63"/>
        <v>8660</v>
      </c>
      <c r="BR110" s="138">
        <f t="shared" ca="1" si="63"/>
        <v>8979</v>
      </c>
      <c r="BS110" s="138">
        <f t="shared" ca="1" si="57"/>
        <v>9082</v>
      </c>
      <c r="BT110" s="138">
        <f t="shared" ca="1" si="57"/>
        <v>9114</v>
      </c>
      <c r="BU110" s="138">
        <f t="shared" ca="1" si="57"/>
        <v>9198</v>
      </c>
      <c r="BV110" s="138">
        <f t="shared" ca="1" si="57"/>
        <v>9343</v>
      </c>
      <c r="BW110" s="138">
        <f t="shared" ca="1" si="57"/>
        <v>9088</v>
      </c>
      <c r="BX110" s="138">
        <f t="shared" ca="1" si="57"/>
        <v>8977</v>
      </c>
      <c r="BY110" s="138">
        <f t="shared" ca="1" si="57"/>
        <v>9039</v>
      </c>
      <c r="BZ110" s="138">
        <f t="shared" ca="1" si="57"/>
        <v>8673</v>
      </c>
      <c r="CA110" s="138">
        <f t="shared" ca="1" si="57"/>
        <v>8298</v>
      </c>
      <c r="CB110" s="139"/>
      <c r="CC110" s="126" t="s">
        <v>2164</v>
      </c>
    </row>
    <row r="111" spans="1:81" x14ac:dyDescent="0.5">
      <c r="A111" s="130" t="s">
        <v>477</v>
      </c>
      <c r="B111" s="133" t="s">
        <v>304</v>
      </c>
      <c r="C111" s="133">
        <v>1</v>
      </c>
      <c r="D111" s="128">
        <v>0</v>
      </c>
      <c r="E111" s="134">
        <v>0</v>
      </c>
      <c r="F111" s="205" t="s">
        <v>2165</v>
      </c>
      <c r="G111" s="137">
        <f t="shared" ca="1" si="58"/>
        <v>12.9</v>
      </c>
      <c r="H111" s="137">
        <f t="shared" ca="1" si="58"/>
        <v>12.3</v>
      </c>
      <c r="I111" s="137">
        <f t="shared" ca="1" si="58"/>
        <v>12.2</v>
      </c>
      <c r="J111" s="137">
        <f t="shared" ca="1" si="58"/>
        <v>11.9</v>
      </c>
      <c r="K111" s="137">
        <f t="shared" ca="1" si="58"/>
        <v>11.9</v>
      </c>
      <c r="L111" s="137">
        <f t="shared" ca="1" si="58"/>
        <v>12.7</v>
      </c>
      <c r="M111" s="137">
        <f t="shared" ca="1" si="58"/>
        <v>12.9</v>
      </c>
      <c r="N111" s="137">
        <f t="shared" ca="1" si="58"/>
        <v>13.4</v>
      </c>
      <c r="O111" s="137">
        <f t="shared" ca="1" si="58"/>
        <v>13.9</v>
      </c>
      <c r="P111" s="137">
        <f t="shared" ca="1" si="58"/>
        <v>13.4</v>
      </c>
      <c r="Q111" s="137">
        <f t="shared" ca="1" si="59"/>
        <v>13.6</v>
      </c>
      <c r="R111" s="137">
        <f t="shared" ca="1" si="59"/>
        <v>13.2</v>
      </c>
      <c r="S111" s="137">
        <f t="shared" ca="1" si="59"/>
        <v>13.5</v>
      </c>
      <c r="T111" s="137">
        <f t="shared" ca="1" si="59"/>
        <v>13.6</v>
      </c>
      <c r="U111" s="137">
        <f t="shared" ca="1" si="59"/>
        <v>13.5</v>
      </c>
      <c r="V111" s="137">
        <f t="shared" ca="1" si="59"/>
        <v>13.9</v>
      </c>
      <c r="W111" s="137">
        <f t="shared" ca="1" si="59"/>
        <v>13.3</v>
      </c>
      <c r="X111" s="137">
        <f t="shared" ca="1" si="59"/>
        <v>13.2</v>
      </c>
      <c r="Y111" s="137">
        <f t="shared" ca="1" si="59"/>
        <v>13.3</v>
      </c>
      <c r="Z111" s="137">
        <f t="shared" ca="1" si="59"/>
        <v>12.7</v>
      </c>
      <c r="AA111" s="137">
        <f t="shared" ca="1" si="60"/>
        <v>12.4</v>
      </c>
      <c r="AB111" s="137">
        <f t="shared" ca="1" si="60"/>
        <v>12.9</v>
      </c>
      <c r="AC111" s="137">
        <f t="shared" ca="1" si="60"/>
        <v>13.3</v>
      </c>
      <c r="AD111" s="137">
        <f t="shared" ca="1" si="60"/>
        <v>13.5</v>
      </c>
      <c r="AE111" s="137">
        <f t="shared" ca="1" si="60"/>
        <v>14</v>
      </c>
      <c r="AF111" s="137">
        <f t="shared" ca="1" si="60"/>
        <v>13.9</v>
      </c>
      <c r="AG111" s="137">
        <f t="shared" ca="1" si="60"/>
        <v>13.6</v>
      </c>
      <c r="AH111" s="137">
        <f t="shared" ca="1" si="60"/>
        <v>13.9</v>
      </c>
      <c r="AI111" s="137">
        <f t="shared" ca="1" si="60"/>
        <v>13.9</v>
      </c>
      <c r="AJ111" s="137">
        <f t="shared" ca="1" si="60"/>
        <v>13.9</v>
      </c>
      <c r="AK111" s="137">
        <f t="shared" ca="1" si="60"/>
        <v>13.8</v>
      </c>
      <c r="AL111" s="137">
        <f t="shared" ca="1" si="61"/>
        <v>13</v>
      </c>
      <c r="AM111" s="137">
        <f t="shared" ca="1" si="61"/>
        <v>12.4</v>
      </c>
      <c r="AN111" s="137">
        <f t="shared" ca="1" si="61"/>
        <v>11.9</v>
      </c>
      <c r="AO111" s="137">
        <f t="shared" ca="1" si="61"/>
        <v>11.6</v>
      </c>
      <c r="AP111" s="137">
        <f t="shared" ca="1" si="61"/>
        <v>11.4</v>
      </c>
      <c r="AQ111" s="137">
        <f t="shared" ca="1" si="61"/>
        <v>11.5</v>
      </c>
      <c r="AR111" s="137">
        <f t="shared" ca="1" si="61"/>
        <v>11.6</v>
      </c>
      <c r="AS111" s="137">
        <f t="shared" ca="1" si="61"/>
        <v>12</v>
      </c>
      <c r="AT111" s="137">
        <f t="shared" ca="1" si="61"/>
        <v>12.4</v>
      </c>
      <c r="AU111" s="137">
        <f t="shared" ca="1" si="62"/>
        <v>12.4</v>
      </c>
      <c r="AV111" s="137">
        <f t="shared" ca="1" si="62"/>
        <v>12.5</v>
      </c>
      <c r="AW111" s="137">
        <f t="shared" ca="1" si="62"/>
        <v>12.3</v>
      </c>
      <c r="AX111" s="137">
        <f t="shared" ca="1" si="62"/>
        <v>11.7</v>
      </c>
      <c r="AY111" s="137">
        <f t="shared" ca="1" si="62"/>
        <v>11.5</v>
      </c>
      <c r="AZ111" s="137">
        <f t="shared" ca="1" si="62"/>
        <v>11.4</v>
      </c>
      <c r="BA111" s="137">
        <f t="shared" ca="1" si="62"/>
        <v>11.8</v>
      </c>
      <c r="BB111" s="137">
        <f t="shared" ca="1" si="63"/>
        <v>12</v>
      </c>
      <c r="BC111" s="138">
        <f t="shared" ca="1" si="63"/>
        <v>12.1</v>
      </c>
      <c r="BD111" s="138">
        <f t="shared" ca="1" si="63"/>
        <v>12</v>
      </c>
      <c r="BE111" s="138">
        <f t="shared" ca="1" si="63"/>
        <v>11.7</v>
      </c>
      <c r="BF111" s="138">
        <f t="shared" ca="1" si="63"/>
        <v>12.4</v>
      </c>
      <c r="BG111" s="138">
        <f t="shared" ca="1" si="63"/>
        <v>12</v>
      </c>
      <c r="BH111" s="138">
        <f t="shared" ca="1" si="63"/>
        <v>12.4</v>
      </c>
      <c r="BI111" s="138">
        <f t="shared" ca="1" si="63"/>
        <v>11.9</v>
      </c>
      <c r="BJ111" s="138">
        <f t="shared" ca="1" si="63"/>
        <v>11.2</v>
      </c>
      <c r="BK111" s="138">
        <f t="shared" ca="1" si="63"/>
        <v>11.2</v>
      </c>
      <c r="BL111" s="138">
        <f t="shared" ca="1" si="63"/>
        <v>11.1</v>
      </c>
      <c r="BM111" s="138">
        <f t="shared" ca="1" si="63"/>
        <v>11.4</v>
      </c>
      <c r="BN111" s="138">
        <f t="shared" ca="1" si="63"/>
        <v>11.5</v>
      </c>
      <c r="BO111" s="138">
        <f t="shared" ca="1" si="63"/>
        <v>11.3</v>
      </c>
      <c r="BP111" s="138" t="e">
        <f t="shared" ca="1" si="63"/>
        <v>#REF!</v>
      </c>
      <c r="BQ111" s="138" t="e">
        <f t="shared" ca="1" si="63"/>
        <v>#REF!</v>
      </c>
      <c r="BR111" s="138" t="e">
        <f t="shared" ca="1" si="57"/>
        <v>#REF!</v>
      </c>
      <c r="BS111" s="138" t="e">
        <f t="shared" ca="1" si="57"/>
        <v>#REF!</v>
      </c>
      <c r="BT111" s="138" t="e">
        <f t="shared" ca="1" si="57"/>
        <v>#REF!</v>
      </c>
      <c r="BU111" s="138" t="e">
        <f t="shared" ca="1" si="57"/>
        <v>#REF!</v>
      </c>
      <c r="BV111" s="138" t="e">
        <f t="shared" ca="1" si="57"/>
        <v>#REF!</v>
      </c>
      <c r="BW111" s="138" t="e">
        <f t="shared" ca="1" si="57"/>
        <v>#REF!</v>
      </c>
      <c r="BX111" s="138" t="e">
        <f t="shared" ca="1" si="57"/>
        <v>#REF!</v>
      </c>
      <c r="BY111" s="138" t="e">
        <f t="shared" ca="1" si="57"/>
        <v>#REF!</v>
      </c>
      <c r="BZ111" s="138" t="e">
        <f t="shared" ca="1" si="57"/>
        <v>#REF!</v>
      </c>
      <c r="CA111" s="138" t="e">
        <f t="shared" ca="1" si="57"/>
        <v>#REF!</v>
      </c>
      <c r="CB111" s="139"/>
      <c r="CC111" s="126" t="s">
        <v>2166</v>
      </c>
    </row>
    <row r="112" spans="1:81" x14ac:dyDescent="0.5">
      <c r="A112" s="130" t="s">
        <v>219</v>
      </c>
      <c r="B112" s="133" t="s">
        <v>304</v>
      </c>
      <c r="C112" s="133">
        <v>1</v>
      </c>
      <c r="D112" s="128">
        <v>1</v>
      </c>
      <c r="E112" s="134">
        <v>1</v>
      </c>
      <c r="F112" s="205" t="s">
        <v>121</v>
      </c>
      <c r="G112" s="137">
        <f t="shared" ca="1" si="58"/>
        <v>53.8</v>
      </c>
      <c r="H112" s="137">
        <f t="shared" ca="1" si="58"/>
        <v>48.8</v>
      </c>
      <c r="I112" s="137">
        <f t="shared" ca="1" si="58"/>
        <v>45.2</v>
      </c>
      <c r="J112" s="137">
        <f t="shared" ca="1" si="58"/>
        <v>42.1</v>
      </c>
      <c r="K112" s="137">
        <f t="shared" ca="1" si="58"/>
        <v>39</v>
      </c>
      <c r="L112" s="137">
        <f t="shared" ca="1" si="58"/>
        <v>36.5</v>
      </c>
      <c r="M112" s="137">
        <f t="shared" ca="1" si="58"/>
        <v>34.4</v>
      </c>
      <c r="N112" s="137">
        <f t="shared" ca="1" si="58"/>
        <v>32.299999999999997</v>
      </c>
      <c r="O112" s="137">
        <f t="shared" ca="1" si="58"/>
        <v>29.6</v>
      </c>
      <c r="P112" s="137">
        <f t="shared" ca="1" si="58"/>
        <v>27.9</v>
      </c>
      <c r="Q112" s="137">
        <f t="shared" ca="1" si="59"/>
        <v>25.9</v>
      </c>
      <c r="R112" s="137">
        <f t="shared" ca="1" si="59"/>
        <v>24.8</v>
      </c>
      <c r="S112" s="137">
        <f t="shared" ca="1" si="59"/>
        <v>23.4</v>
      </c>
      <c r="T112" s="137">
        <f t="shared" ca="1" si="59"/>
        <v>23.6</v>
      </c>
      <c r="U112" s="137">
        <f t="shared" ca="1" si="59"/>
        <v>24</v>
      </c>
      <c r="V112" s="137">
        <f t="shared" ca="1" si="59"/>
        <v>24.1</v>
      </c>
      <c r="W112" s="137" t="e">
        <f t="shared" ca="1" si="59"/>
        <v>#REF!</v>
      </c>
      <c r="X112" s="137" t="e">
        <f t="shared" ca="1" si="59"/>
        <v>#REF!</v>
      </c>
      <c r="Y112" s="137" t="e">
        <f t="shared" ca="1" si="59"/>
        <v>#REF!</v>
      </c>
      <c r="Z112" s="137" t="e">
        <f t="shared" ca="1" si="59"/>
        <v>#REF!</v>
      </c>
      <c r="AA112" s="137" t="e">
        <f t="shared" ca="1" si="60"/>
        <v>#REF!</v>
      </c>
      <c r="AB112" s="137" t="e">
        <f t="shared" ca="1" si="60"/>
        <v>#REF!</v>
      </c>
      <c r="AC112" s="137" t="e">
        <f t="shared" ca="1" si="60"/>
        <v>#REF!</v>
      </c>
      <c r="AD112" s="137" t="e">
        <f t="shared" ca="1" si="60"/>
        <v>#REF!</v>
      </c>
      <c r="AE112" s="137" t="e">
        <f t="shared" ca="1" si="60"/>
        <v>#REF!</v>
      </c>
      <c r="AF112" s="137" t="e">
        <f t="shared" ca="1" si="60"/>
        <v>#REF!</v>
      </c>
      <c r="AG112" s="137" t="e">
        <f t="shared" ca="1" si="60"/>
        <v>#REF!</v>
      </c>
      <c r="AH112" s="137" t="e">
        <f t="shared" ca="1" si="60"/>
        <v>#REF!</v>
      </c>
      <c r="AI112" s="137" t="e">
        <f t="shared" ca="1" si="60"/>
        <v>#REF!</v>
      </c>
      <c r="AJ112" s="137" t="e">
        <f t="shared" ca="1" si="60"/>
        <v>#REF!</v>
      </c>
      <c r="AK112" s="137" t="e">
        <f t="shared" ca="1" si="60"/>
        <v>#REF!</v>
      </c>
      <c r="AL112" s="137" t="e">
        <f t="shared" ca="1" si="61"/>
        <v>#REF!</v>
      </c>
      <c r="AM112" s="137" t="e">
        <f t="shared" ca="1" si="61"/>
        <v>#REF!</v>
      </c>
      <c r="AN112" s="137" t="e">
        <f t="shared" ca="1" si="61"/>
        <v>#REF!</v>
      </c>
      <c r="AO112" s="137" t="e">
        <f t="shared" ca="1" si="61"/>
        <v>#REF!</v>
      </c>
      <c r="AP112" s="137" t="e">
        <f t="shared" ca="1" si="61"/>
        <v>#REF!</v>
      </c>
      <c r="AQ112" s="137" t="e">
        <f t="shared" ca="1" si="61"/>
        <v>#REF!</v>
      </c>
      <c r="AR112" s="137" t="e">
        <f t="shared" ca="1" si="61"/>
        <v>#REF!</v>
      </c>
      <c r="AS112" s="137" t="e">
        <f t="shared" ca="1" si="61"/>
        <v>#REF!</v>
      </c>
      <c r="AT112" s="137" t="e">
        <f t="shared" ca="1" si="61"/>
        <v>#REF!</v>
      </c>
      <c r="AU112" s="137" t="e">
        <f t="shared" ca="1" si="62"/>
        <v>#REF!</v>
      </c>
      <c r="AV112" s="137" t="e">
        <f t="shared" ca="1" si="62"/>
        <v>#REF!</v>
      </c>
      <c r="AW112" s="137" t="e">
        <f t="shared" ca="1" si="62"/>
        <v>#REF!</v>
      </c>
      <c r="AX112" s="137" t="e">
        <f t="shared" ca="1" si="62"/>
        <v>#REF!</v>
      </c>
      <c r="AY112" s="137" t="e">
        <f t="shared" ca="1" si="62"/>
        <v>#REF!</v>
      </c>
      <c r="AZ112" s="137" t="e">
        <f t="shared" ca="1" si="62"/>
        <v>#REF!</v>
      </c>
      <c r="BA112" s="137" t="e">
        <f t="shared" ca="1" si="62"/>
        <v>#REF!</v>
      </c>
      <c r="BB112" s="137" t="e">
        <f t="shared" ca="1" si="63"/>
        <v>#REF!</v>
      </c>
      <c r="BC112" s="138" t="e">
        <f t="shared" ca="1" si="63"/>
        <v>#REF!</v>
      </c>
      <c r="BD112" s="138" t="e">
        <f t="shared" ca="1" si="63"/>
        <v>#REF!</v>
      </c>
      <c r="BE112" s="138" t="e">
        <f t="shared" ca="1" si="63"/>
        <v>#REF!</v>
      </c>
      <c r="BF112" s="138" t="e">
        <f t="shared" ca="1" si="63"/>
        <v>#REF!</v>
      </c>
      <c r="BG112" s="138" t="e">
        <f t="shared" ca="1" si="63"/>
        <v>#REF!</v>
      </c>
      <c r="BH112" s="138" t="e">
        <f t="shared" ca="1" si="63"/>
        <v>#REF!</v>
      </c>
      <c r="BI112" s="138" t="e">
        <f t="shared" ca="1" si="63"/>
        <v>#REF!</v>
      </c>
      <c r="BJ112" s="138" t="e">
        <f t="shared" ca="1" si="63"/>
        <v>#REF!</v>
      </c>
      <c r="BK112" s="138" t="e">
        <f t="shared" ca="1" si="63"/>
        <v>#REF!</v>
      </c>
      <c r="BL112" s="138" t="e">
        <f t="shared" ca="1" si="63"/>
        <v>#REF!</v>
      </c>
      <c r="BM112" s="138" t="e">
        <f t="shared" ca="1" si="63"/>
        <v>#REF!</v>
      </c>
      <c r="BN112" s="138" t="e">
        <f t="shared" ca="1" si="63"/>
        <v>#REF!</v>
      </c>
      <c r="BO112" s="138" t="e">
        <f t="shared" ca="1" si="63"/>
        <v>#REF!</v>
      </c>
      <c r="BP112" s="138" t="e">
        <f t="shared" ca="1" si="63"/>
        <v>#REF!</v>
      </c>
      <c r="BQ112" s="138" t="e">
        <f t="shared" ca="1" si="63"/>
        <v>#REF!</v>
      </c>
      <c r="BR112" s="138" t="e">
        <f t="shared" ca="1" si="57"/>
        <v>#REF!</v>
      </c>
      <c r="BS112" s="138" t="e">
        <f t="shared" ca="1" si="57"/>
        <v>#REF!</v>
      </c>
      <c r="BT112" s="138" t="e">
        <f t="shared" ca="1" si="57"/>
        <v>#REF!</v>
      </c>
      <c r="BU112" s="138" t="e">
        <f t="shared" ca="1" si="57"/>
        <v>#REF!</v>
      </c>
      <c r="BV112" s="138" t="e">
        <f t="shared" ca="1" si="57"/>
        <v>#REF!</v>
      </c>
      <c r="BW112" s="138" t="e">
        <f t="shared" ca="1" si="57"/>
        <v>#REF!</v>
      </c>
      <c r="BX112" s="138" t="e">
        <f t="shared" ca="1" si="57"/>
        <v>#REF!</v>
      </c>
      <c r="BY112" s="138" t="e">
        <f t="shared" ca="1" si="57"/>
        <v>#REF!</v>
      </c>
      <c r="BZ112" s="138" t="e">
        <f t="shared" ca="1" si="57"/>
        <v>#REF!</v>
      </c>
      <c r="CA112" s="138" t="e">
        <f t="shared" ca="1" si="57"/>
        <v>#REF!</v>
      </c>
      <c r="CB112" s="139"/>
      <c r="CC112" s="126" t="s">
        <v>2167</v>
      </c>
    </row>
    <row r="113" spans="1:81" x14ac:dyDescent="0.5">
      <c r="A113" s="130" t="s">
        <v>219</v>
      </c>
      <c r="B113" s="133" t="s">
        <v>301</v>
      </c>
      <c r="C113" s="133">
        <v>1</v>
      </c>
      <c r="D113" s="128">
        <v>1</v>
      </c>
      <c r="E113" s="134">
        <v>1</v>
      </c>
      <c r="F113" s="205" t="s">
        <v>122</v>
      </c>
      <c r="G113" s="137">
        <f t="shared" ca="1" si="58"/>
        <v>35585</v>
      </c>
      <c r="H113" s="137">
        <f t="shared" ca="1" si="58"/>
        <v>31923</v>
      </c>
      <c r="I113" s="137">
        <f t="shared" ca="1" si="58"/>
        <v>29151</v>
      </c>
      <c r="J113" s="137">
        <f t="shared" ca="1" si="58"/>
        <v>26703</v>
      </c>
      <c r="K113" s="137">
        <f t="shared" ca="1" si="58"/>
        <v>24243</v>
      </c>
      <c r="L113" s="137">
        <f t="shared" ca="1" si="58"/>
        <v>22170</v>
      </c>
      <c r="M113" s="137">
        <f t="shared" ca="1" si="58"/>
        <v>20495</v>
      </c>
      <c r="N113" s="137">
        <f t="shared" ca="1" si="58"/>
        <v>18880</v>
      </c>
      <c r="O113" s="137">
        <f t="shared" ca="1" si="58"/>
        <v>16999</v>
      </c>
      <c r="P113" s="137">
        <f t="shared" ca="1" si="58"/>
        <v>15214</v>
      </c>
      <c r="Q113" s="137">
        <f t="shared" ca="1" si="59"/>
        <v>13683</v>
      </c>
      <c r="R113" s="137">
        <f t="shared" ca="1" si="59"/>
        <v>12792</v>
      </c>
      <c r="S113" s="137">
        <f t="shared" ca="1" si="59"/>
        <v>11788</v>
      </c>
      <c r="T113" s="137">
        <f t="shared" ca="1" si="59"/>
        <v>11644</v>
      </c>
      <c r="U113" s="137">
        <f t="shared" ca="1" si="59"/>
        <v>11697</v>
      </c>
      <c r="V113" s="137">
        <f t="shared" ca="1" si="59"/>
        <v>11637</v>
      </c>
      <c r="W113" s="137" t="e">
        <f t="shared" ca="1" si="59"/>
        <v>#REF!</v>
      </c>
      <c r="X113" s="137" t="e">
        <f t="shared" ca="1" si="59"/>
        <v>#REF!</v>
      </c>
      <c r="Y113" s="137" t="e">
        <f t="shared" ca="1" si="59"/>
        <v>#REF!</v>
      </c>
      <c r="Z113" s="137" t="e">
        <f t="shared" ca="1" si="59"/>
        <v>#REF!</v>
      </c>
      <c r="AA113" s="137" t="e">
        <f t="shared" ca="1" si="60"/>
        <v>#REF!</v>
      </c>
      <c r="AB113" s="137" t="e">
        <f t="shared" ca="1" si="60"/>
        <v>#REF!</v>
      </c>
      <c r="AC113" s="137" t="e">
        <f t="shared" ca="1" si="60"/>
        <v>#REF!</v>
      </c>
      <c r="AD113" s="137" t="e">
        <f t="shared" ca="1" si="60"/>
        <v>#REF!</v>
      </c>
      <c r="AE113" s="137" t="e">
        <f t="shared" ca="1" si="60"/>
        <v>#REF!</v>
      </c>
      <c r="AF113" s="137" t="e">
        <f t="shared" ca="1" si="60"/>
        <v>#REF!</v>
      </c>
      <c r="AG113" s="137" t="e">
        <f t="shared" ca="1" si="60"/>
        <v>#REF!</v>
      </c>
      <c r="AH113" s="137" t="e">
        <f t="shared" ca="1" si="60"/>
        <v>#REF!</v>
      </c>
      <c r="AI113" s="137" t="e">
        <f t="shared" ca="1" si="60"/>
        <v>#REF!</v>
      </c>
      <c r="AJ113" s="137" t="e">
        <f t="shared" ca="1" si="60"/>
        <v>#REF!</v>
      </c>
      <c r="AK113" s="137" t="e">
        <f t="shared" ca="1" si="60"/>
        <v>#REF!</v>
      </c>
      <c r="AL113" s="137" t="e">
        <f t="shared" ca="1" si="61"/>
        <v>#REF!</v>
      </c>
      <c r="AM113" s="137" t="e">
        <f t="shared" ca="1" si="61"/>
        <v>#REF!</v>
      </c>
      <c r="AN113" s="137" t="e">
        <f t="shared" ca="1" si="61"/>
        <v>#REF!</v>
      </c>
      <c r="AO113" s="137" t="e">
        <f t="shared" ca="1" si="61"/>
        <v>#REF!</v>
      </c>
      <c r="AP113" s="137" t="e">
        <f t="shared" ca="1" si="61"/>
        <v>#REF!</v>
      </c>
      <c r="AQ113" s="137" t="e">
        <f t="shared" ca="1" si="61"/>
        <v>#REF!</v>
      </c>
      <c r="AR113" s="137" t="e">
        <f t="shared" ca="1" si="61"/>
        <v>#REF!</v>
      </c>
      <c r="AS113" s="137" t="e">
        <f t="shared" ca="1" si="61"/>
        <v>#REF!</v>
      </c>
      <c r="AT113" s="137" t="e">
        <f t="shared" ca="1" si="61"/>
        <v>#REF!</v>
      </c>
      <c r="AU113" s="137" t="e">
        <f t="shared" ca="1" si="62"/>
        <v>#REF!</v>
      </c>
      <c r="AV113" s="137" t="e">
        <f t="shared" ca="1" si="62"/>
        <v>#REF!</v>
      </c>
      <c r="AW113" s="137" t="e">
        <f t="shared" ca="1" si="62"/>
        <v>#REF!</v>
      </c>
      <c r="AX113" s="137" t="e">
        <f t="shared" ca="1" si="62"/>
        <v>#REF!</v>
      </c>
      <c r="AY113" s="137" t="e">
        <f t="shared" ca="1" si="62"/>
        <v>#REF!</v>
      </c>
      <c r="AZ113" s="137" t="e">
        <f t="shared" ca="1" si="62"/>
        <v>#REF!</v>
      </c>
      <c r="BA113" s="137" t="e">
        <f t="shared" ca="1" si="62"/>
        <v>#REF!</v>
      </c>
      <c r="BB113" s="137" t="e">
        <f t="shared" ca="1" si="63"/>
        <v>#REF!</v>
      </c>
      <c r="BC113" s="138" t="e">
        <f t="shared" ca="1" si="63"/>
        <v>#REF!</v>
      </c>
      <c r="BD113" s="138" t="e">
        <f t="shared" ca="1" si="63"/>
        <v>#REF!</v>
      </c>
      <c r="BE113" s="138" t="e">
        <f t="shared" ca="1" si="63"/>
        <v>#REF!</v>
      </c>
      <c r="BF113" s="138" t="e">
        <f t="shared" ca="1" si="63"/>
        <v>#REF!</v>
      </c>
      <c r="BG113" s="138" t="e">
        <f t="shared" ca="1" si="63"/>
        <v>#REF!</v>
      </c>
      <c r="BH113" s="138" t="e">
        <f t="shared" ca="1" si="63"/>
        <v>#REF!</v>
      </c>
      <c r="BI113" s="138" t="e">
        <f t="shared" ca="1" si="63"/>
        <v>#REF!</v>
      </c>
      <c r="BJ113" s="138" t="e">
        <f t="shared" ca="1" si="63"/>
        <v>#REF!</v>
      </c>
      <c r="BK113" s="138" t="e">
        <f t="shared" ca="1" si="63"/>
        <v>#REF!</v>
      </c>
      <c r="BL113" s="138" t="e">
        <f t="shared" ca="1" si="63"/>
        <v>#REF!</v>
      </c>
      <c r="BM113" s="138" t="e">
        <f t="shared" ca="1" si="63"/>
        <v>#REF!</v>
      </c>
      <c r="BN113" s="138" t="e">
        <f t="shared" ca="1" si="63"/>
        <v>#REF!</v>
      </c>
      <c r="BO113" s="138" t="e">
        <f t="shared" ca="1" si="63"/>
        <v>#REF!</v>
      </c>
      <c r="BP113" s="138" t="e">
        <f t="shared" ca="1" si="63"/>
        <v>#REF!</v>
      </c>
      <c r="BQ113" s="138" t="e">
        <f t="shared" ca="1" si="63"/>
        <v>#REF!</v>
      </c>
      <c r="BR113" s="138" t="e">
        <f t="shared" ca="1" si="57"/>
        <v>#REF!</v>
      </c>
      <c r="BS113" s="138" t="e">
        <f t="shared" ca="1" si="57"/>
        <v>#REF!</v>
      </c>
      <c r="BT113" s="138" t="e">
        <f t="shared" ca="1" si="57"/>
        <v>#REF!</v>
      </c>
      <c r="BU113" s="138" t="e">
        <f t="shared" ca="1" si="57"/>
        <v>#REF!</v>
      </c>
      <c r="BV113" s="138" t="e">
        <f t="shared" ca="1" si="57"/>
        <v>#REF!</v>
      </c>
      <c r="BW113" s="138" t="e">
        <f t="shared" ca="1" si="57"/>
        <v>#REF!</v>
      </c>
      <c r="BX113" s="138" t="e">
        <f t="shared" ca="1" si="57"/>
        <v>#REF!</v>
      </c>
      <c r="BY113" s="138" t="e">
        <f t="shared" ca="1" si="57"/>
        <v>#REF!</v>
      </c>
      <c r="BZ113" s="138" t="e">
        <f t="shared" ca="1" si="57"/>
        <v>#REF!</v>
      </c>
      <c r="CA113" s="138" t="e">
        <f t="shared" ca="1" si="57"/>
        <v>#REF!</v>
      </c>
      <c r="CB113" s="139"/>
      <c r="CC113" s="126" t="s">
        <v>2168</v>
      </c>
    </row>
    <row r="114" spans="1:81" x14ac:dyDescent="0.5">
      <c r="A114" s="130" t="s">
        <v>219</v>
      </c>
      <c r="B114" s="133" t="s">
        <v>551</v>
      </c>
      <c r="C114" s="133">
        <v>1</v>
      </c>
      <c r="D114" s="128">
        <v>1</v>
      </c>
      <c r="E114" s="134">
        <v>1</v>
      </c>
      <c r="F114" s="205" t="s">
        <v>123</v>
      </c>
      <c r="G114" s="137">
        <f t="shared" ca="1" si="58"/>
        <v>661014</v>
      </c>
      <c r="H114" s="137">
        <f t="shared" ca="1" si="58"/>
        <v>654098</v>
      </c>
      <c r="I114" s="137">
        <f t="shared" ca="1" si="58"/>
        <v>644673</v>
      </c>
      <c r="J114" s="137">
        <f t="shared" ca="1" si="58"/>
        <v>634358</v>
      </c>
      <c r="K114" s="137">
        <f t="shared" ca="1" si="58"/>
        <v>621879</v>
      </c>
      <c r="L114" s="137">
        <f t="shared" ca="1" si="58"/>
        <v>607462</v>
      </c>
      <c r="M114" s="137">
        <f t="shared" ca="1" si="58"/>
        <v>595062</v>
      </c>
      <c r="N114" s="137">
        <f t="shared" ca="1" si="58"/>
        <v>583892</v>
      </c>
      <c r="O114" s="137">
        <f t="shared" ca="1" si="58"/>
        <v>573526</v>
      </c>
      <c r="P114" s="137">
        <f t="shared" ca="1" si="58"/>
        <v>545047</v>
      </c>
      <c r="Q114" s="137">
        <f t="shared" ca="1" si="59"/>
        <v>527695</v>
      </c>
      <c r="R114" s="137">
        <f t="shared" ca="1" si="59"/>
        <v>516416</v>
      </c>
      <c r="S114" s="137">
        <f t="shared" ca="1" si="59"/>
        <v>503885</v>
      </c>
      <c r="T114" s="137">
        <f t="shared" ca="1" si="59"/>
        <v>493035</v>
      </c>
      <c r="U114" s="137">
        <f t="shared" ca="1" si="59"/>
        <v>487981</v>
      </c>
      <c r="V114" s="137">
        <f t="shared" ca="1" si="59"/>
        <v>483405</v>
      </c>
      <c r="W114" s="137" t="e">
        <f t="shared" ca="1" si="59"/>
        <v>#REF!</v>
      </c>
      <c r="X114" s="137" t="e">
        <f t="shared" ca="1" si="59"/>
        <v>#REF!</v>
      </c>
      <c r="Y114" s="137" t="e">
        <f t="shared" ca="1" si="59"/>
        <v>#REF!</v>
      </c>
      <c r="Z114" s="137" t="e">
        <f t="shared" ca="1" si="59"/>
        <v>#REF!</v>
      </c>
      <c r="AA114" s="137" t="e">
        <f t="shared" ca="1" si="60"/>
        <v>#REF!</v>
      </c>
      <c r="AB114" s="137" t="e">
        <f t="shared" ca="1" si="60"/>
        <v>#REF!</v>
      </c>
      <c r="AC114" s="137" t="e">
        <f t="shared" ca="1" si="60"/>
        <v>#REF!</v>
      </c>
      <c r="AD114" s="137" t="e">
        <f t="shared" ca="1" si="60"/>
        <v>#REF!</v>
      </c>
      <c r="AE114" s="137" t="e">
        <f t="shared" ca="1" si="60"/>
        <v>#REF!</v>
      </c>
      <c r="AF114" s="137" t="e">
        <f t="shared" ca="1" si="60"/>
        <v>#REF!</v>
      </c>
      <c r="AG114" s="137" t="e">
        <f t="shared" ca="1" si="60"/>
        <v>#REF!</v>
      </c>
      <c r="AH114" s="137" t="e">
        <f t="shared" ca="1" si="60"/>
        <v>#REF!</v>
      </c>
      <c r="AI114" s="137" t="e">
        <f t="shared" ca="1" si="60"/>
        <v>#REF!</v>
      </c>
      <c r="AJ114" s="137" t="e">
        <f t="shared" ca="1" si="60"/>
        <v>#REF!</v>
      </c>
      <c r="AK114" s="137" t="e">
        <f t="shared" ca="1" si="60"/>
        <v>#REF!</v>
      </c>
      <c r="AL114" s="137" t="e">
        <f t="shared" ca="1" si="61"/>
        <v>#REF!</v>
      </c>
      <c r="AM114" s="137" t="e">
        <f t="shared" ca="1" si="61"/>
        <v>#REF!</v>
      </c>
      <c r="AN114" s="137" t="e">
        <f t="shared" ca="1" si="61"/>
        <v>#REF!</v>
      </c>
      <c r="AO114" s="137" t="e">
        <f t="shared" ca="1" si="61"/>
        <v>#REF!</v>
      </c>
      <c r="AP114" s="137" t="e">
        <f t="shared" ca="1" si="61"/>
        <v>#REF!</v>
      </c>
      <c r="AQ114" s="137" t="e">
        <f t="shared" ca="1" si="61"/>
        <v>#REF!</v>
      </c>
      <c r="AR114" s="137" t="e">
        <f t="shared" ca="1" si="61"/>
        <v>#REF!</v>
      </c>
      <c r="AS114" s="137" t="e">
        <f t="shared" ca="1" si="61"/>
        <v>#REF!</v>
      </c>
      <c r="AT114" s="137" t="e">
        <f t="shared" ca="1" si="61"/>
        <v>#REF!</v>
      </c>
      <c r="AU114" s="137" t="e">
        <f t="shared" ca="1" si="62"/>
        <v>#REF!</v>
      </c>
      <c r="AV114" s="137" t="e">
        <f t="shared" ca="1" si="62"/>
        <v>#REF!</v>
      </c>
      <c r="AW114" s="137" t="e">
        <f t="shared" ca="1" si="62"/>
        <v>#REF!</v>
      </c>
      <c r="AX114" s="137" t="e">
        <f t="shared" ca="1" si="62"/>
        <v>#REF!</v>
      </c>
      <c r="AY114" s="137" t="e">
        <f t="shared" ca="1" si="62"/>
        <v>#REF!</v>
      </c>
      <c r="AZ114" s="137" t="e">
        <f t="shared" ca="1" si="62"/>
        <v>#REF!</v>
      </c>
      <c r="BA114" s="137" t="e">
        <f t="shared" ca="1" si="62"/>
        <v>#REF!</v>
      </c>
      <c r="BB114" s="137" t="e">
        <f t="shared" ca="1" si="63"/>
        <v>#REF!</v>
      </c>
      <c r="BC114" s="138" t="e">
        <f t="shared" ca="1" si="63"/>
        <v>#REF!</v>
      </c>
      <c r="BD114" s="138" t="e">
        <f t="shared" ca="1" si="63"/>
        <v>#REF!</v>
      </c>
      <c r="BE114" s="138" t="e">
        <f t="shared" ca="1" si="63"/>
        <v>#REF!</v>
      </c>
      <c r="BF114" s="138" t="e">
        <f t="shared" ca="1" si="63"/>
        <v>#REF!</v>
      </c>
      <c r="BG114" s="138" t="e">
        <f t="shared" ca="1" si="63"/>
        <v>#REF!</v>
      </c>
      <c r="BH114" s="138" t="e">
        <f t="shared" ca="1" si="63"/>
        <v>#REF!</v>
      </c>
      <c r="BI114" s="138" t="e">
        <f t="shared" ca="1" si="63"/>
        <v>#REF!</v>
      </c>
      <c r="BJ114" s="138" t="e">
        <f t="shared" ca="1" si="63"/>
        <v>#REF!</v>
      </c>
      <c r="BK114" s="138" t="e">
        <f t="shared" ca="1" si="63"/>
        <v>#REF!</v>
      </c>
      <c r="BL114" s="138" t="e">
        <f t="shared" ca="1" si="63"/>
        <v>#REF!</v>
      </c>
      <c r="BM114" s="138" t="e">
        <f t="shared" ca="1" si="63"/>
        <v>#REF!</v>
      </c>
      <c r="BN114" s="138" t="e">
        <f t="shared" ca="1" si="63"/>
        <v>#REF!</v>
      </c>
      <c r="BO114" s="138" t="e">
        <f t="shared" ca="1" si="63"/>
        <v>#REF!</v>
      </c>
      <c r="BP114" s="138" t="e">
        <f t="shared" ca="1" si="63"/>
        <v>#REF!</v>
      </c>
      <c r="BQ114" s="138" t="e">
        <f t="shared" ca="1" si="63"/>
        <v>#REF!</v>
      </c>
      <c r="BR114" s="138" t="e">
        <f t="shared" ca="1" si="57"/>
        <v>#REF!</v>
      </c>
      <c r="BS114" s="138" t="e">
        <f t="shared" ca="1" si="57"/>
        <v>#REF!</v>
      </c>
      <c r="BT114" s="138" t="e">
        <f t="shared" ca="1" si="57"/>
        <v>#REF!</v>
      </c>
      <c r="BU114" s="138" t="e">
        <f t="shared" ca="1" si="57"/>
        <v>#REF!</v>
      </c>
      <c r="BV114" s="138" t="e">
        <f t="shared" ca="1" si="57"/>
        <v>#REF!</v>
      </c>
      <c r="BW114" s="138" t="e">
        <f t="shared" ca="1" si="57"/>
        <v>#REF!</v>
      </c>
      <c r="BX114" s="138" t="e">
        <f t="shared" ca="1" si="57"/>
        <v>#REF!</v>
      </c>
      <c r="BY114" s="138" t="e">
        <f t="shared" ca="1" si="57"/>
        <v>#REF!</v>
      </c>
      <c r="BZ114" s="138" t="e">
        <f t="shared" ca="1" si="57"/>
        <v>#REF!</v>
      </c>
      <c r="CA114" s="138" t="e">
        <f t="shared" ca="1" si="57"/>
        <v>#REF!</v>
      </c>
      <c r="CB114" s="139"/>
      <c r="CC114" s="126" t="s">
        <v>2169</v>
      </c>
    </row>
    <row r="115" spans="1:81" x14ac:dyDescent="0.5">
      <c r="A115" s="130" t="s">
        <v>220</v>
      </c>
      <c r="B115" s="133" t="s">
        <v>304</v>
      </c>
      <c r="C115" s="133">
        <v>1</v>
      </c>
      <c r="D115" s="128">
        <v>1</v>
      </c>
      <c r="E115" s="134">
        <v>1</v>
      </c>
      <c r="F115" s="205" t="s">
        <v>569</v>
      </c>
      <c r="G115" s="137">
        <f t="shared" ca="1" si="58"/>
        <v>8.3000000000000007</v>
      </c>
      <c r="H115" s="137">
        <f t="shared" ca="1" si="58"/>
        <v>7.8</v>
      </c>
      <c r="I115" s="137">
        <f t="shared" ca="1" si="58"/>
        <v>7.6</v>
      </c>
      <c r="J115" s="137">
        <f t="shared" ca="1" si="58"/>
        <v>7.2</v>
      </c>
      <c r="K115" s="137">
        <f t="shared" ca="1" si="58"/>
        <v>6.9</v>
      </c>
      <c r="L115" s="137">
        <f t="shared" ca="1" si="58"/>
        <v>6.7</v>
      </c>
      <c r="M115" s="137">
        <f t="shared" ca="1" si="58"/>
        <v>6.5</v>
      </c>
      <c r="N115" s="137">
        <f t="shared" ca="1" si="58"/>
        <v>6.2</v>
      </c>
      <c r="O115" s="137">
        <f t="shared" ca="1" si="58"/>
        <v>5.5</v>
      </c>
      <c r="P115" s="137">
        <f t="shared" ca="1" si="58"/>
        <v>5.3</v>
      </c>
      <c r="Q115" s="137">
        <f t="shared" ca="1" si="59"/>
        <v>5.0999999999999996</v>
      </c>
      <c r="R115" s="137">
        <f t="shared" ca="1" si="59"/>
        <v>5.2</v>
      </c>
      <c r="S115" s="137">
        <f t="shared" ca="1" si="59"/>
        <v>5</v>
      </c>
      <c r="T115" s="137">
        <f t="shared" ca="1" si="59"/>
        <v>5</v>
      </c>
      <c r="U115" s="137">
        <f t="shared" ca="1" si="59"/>
        <v>5.2</v>
      </c>
      <c r="V115" s="137">
        <f t="shared" ca="1" si="59"/>
        <v>5.2</v>
      </c>
      <c r="W115" s="137" t="e">
        <f t="shared" ca="1" si="59"/>
        <v>#REF!</v>
      </c>
      <c r="X115" s="137" t="e">
        <f t="shared" ca="1" si="59"/>
        <v>#REF!</v>
      </c>
      <c r="Y115" s="137" t="e">
        <f t="shared" ca="1" si="59"/>
        <v>#REF!</v>
      </c>
      <c r="Z115" s="137" t="e">
        <f t="shared" ca="1" si="59"/>
        <v>#REF!</v>
      </c>
      <c r="AA115" s="137" t="e">
        <f t="shared" ca="1" si="60"/>
        <v>#REF!</v>
      </c>
      <c r="AB115" s="137" t="e">
        <f t="shared" ca="1" si="60"/>
        <v>#REF!</v>
      </c>
      <c r="AC115" s="137" t="e">
        <f t="shared" ca="1" si="60"/>
        <v>#REF!</v>
      </c>
      <c r="AD115" s="137" t="e">
        <f t="shared" ca="1" si="60"/>
        <v>#REF!</v>
      </c>
      <c r="AE115" s="137" t="e">
        <f t="shared" ca="1" si="60"/>
        <v>#REF!</v>
      </c>
      <c r="AF115" s="137" t="e">
        <f t="shared" ca="1" si="60"/>
        <v>#REF!</v>
      </c>
      <c r="AG115" s="137" t="e">
        <f t="shared" ca="1" si="60"/>
        <v>#REF!</v>
      </c>
      <c r="AH115" s="137" t="e">
        <f t="shared" ca="1" si="60"/>
        <v>#REF!</v>
      </c>
      <c r="AI115" s="137" t="e">
        <f t="shared" ca="1" si="60"/>
        <v>#REF!</v>
      </c>
      <c r="AJ115" s="137" t="e">
        <f t="shared" ca="1" si="60"/>
        <v>#REF!</v>
      </c>
      <c r="AK115" s="137" t="e">
        <f t="shared" ca="1" si="60"/>
        <v>#REF!</v>
      </c>
      <c r="AL115" s="137" t="e">
        <f t="shared" ca="1" si="61"/>
        <v>#REF!</v>
      </c>
      <c r="AM115" s="137" t="e">
        <f t="shared" ca="1" si="61"/>
        <v>#REF!</v>
      </c>
      <c r="AN115" s="137" t="e">
        <f t="shared" ca="1" si="61"/>
        <v>#REF!</v>
      </c>
      <c r="AO115" s="137" t="e">
        <f t="shared" ca="1" si="61"/>
        <v>#REF!</v>
      </c>
      <c r="AP115" s="137" t="e">
        <f t="shared" ca="1" si="61"/>
        <v>#REF!</v>
      </c>
      <c r="AQ115" s="137" t="e">
        <f t="shared" ca="1" si="61"/>
        <v>#REF!</v>
      </c>
      <c r="AR115" s="137" t="e">
        <f t="shared" ca="1" si="61"/>
        <v>#REF!</v>
      </c>
      <c r="AS115" s="137" t="e">
        <f t="shared" ca="1" si="61"/>
        <v>#REF!</v>
      </c>
      <c r="AT115" s="137" t="e">
        <f t="shared" ca="1" si="61"/>
        <v>#REF!</v>
      </c>
      <c r="AU115" s="137" t="e">
        <f t="shared" ca="1" si="62"/>
        <v>#REF!</v>
      </c>
      <c r="AV115" s="137" t="e">
        <f t="shared" ca="1" si="62"/>
        <v>#REF!</v>
      </c>
      <c r="AW115" s="137" t="e">
        <f t="shared" ca="1" si="62"/>
        <v>#REF!</v>
      </c>
      <c r="AX115" s="137" t="e">
        <f t="shared" ca="1" si="62"/>
        <v>#REF!</v>
      </c>
      <c r="AY115" s="137" t="e">
        <f t="shared" ca="1" si="62"/>
        <v>#REF!</v>
      </c>
      <c r="AZ115" s="137" t="e">
        <f t="shared" ca="1" si="62"/>
        <v>#REF!</v>
      </c>
      <c r="BA115" s="137" t="e">
        <f t="shared" ca="1" si="62"/>
        <v>#REF!</v>
      </c>
      <c r="BB115" s="137" t="e">
        <f t="shared" ca="1" si="63"/>
        <v>#REF!</v>
      </c>
      <c r="BC115" s="138" t="e">
        <f t="shared" ca="1" si="63"/>
        <v>#REF!</v>
      </c>
      <c r="BD115" s="138" t="e">
        <f t="shared" ca="1" si="63"/>
        <v>#REF!</v>
      </c>
      <c r="BE115" s="138" t="e">
        <f t="shared" ca="1" si="63"/>
        <v>#REF!</v>
      </c>
      <c r="BF115" s="138" t="e">
        <f t="shared" ca="1" si="63"/>
        <v>#REF!</v>
      </c>
      <c r="BG115" s="138" t="e">
        <f t="shared" ca="1" si="63"/>
        <v>#REF!</v>
      </c>
      <c r="BH115" s="138" t="e">
        <f t="shared" ca="1" si="63"/>
        <v>#REF!</v>
      </c>
      <c r="BI115" s="138" t="e">
        <f t="shared" ca="1" si="63"/>
        <v>#REF!</v>
      </c>
      <c r="BJ115" s="138" t="e">
        <f t="shared" ca="1" si="63"/>
        <v>#REF!</v>
      </c>
      <c r="BK115" s="138" t="e">
        <f t="shared" ca="1" si="63"/>
        <v>#REF!</v>
      </c>
      <c r="BL115" s="138" t="e">
        <f t="shared" ca="1" si="63"/>
        <v>#REF!</v>
      </c>
      <c r="BM115" s="138" t="e">
        <f t="shared" ca="1" si="63"/>
        <v>#REF!</v>
      </c>
      <c r="BN115" s="138" t="e">
        <f t="shared" ca="1" si="63"/>
        <v>#REF!</v>
      </c>
      <c r="BO115" s="138" t="e">
        <f t="shared" ca="1" si="63"/>
        <v>#REF!</v>
      </c>
      <c r="BP115" s="138" t="e">
        <f t="shared" ca="1" si="63"/>
        <v>#REF!</v>
      </c>
      <c r="BQ115" s="138" t="e">
        <f t="shared" ca="1" si="63"/>
        <v>#REF!</v>
      </c>
      <c r="BR115" s="138" t="e">
        <f t="shared" ca="1" si="57"/>
        <v>#REF!</v>
      </c>
      <c r="BS115" s="138" t="e">
        <f t="shared" ca="1" si="57"/>
        <v>#REF!</v>
      </c>
      <c r="BT115" s="138" t="e">
        <f t="shared" ca="1" si="57"/>
        <v>#REF!</v>
      </c>
      <c r="BU115" s="138" t="e">
        <f t="shared" ca="1" si="57"/>
        <v>#REF!</v>
      </c>
      <c r="BV115" s="138" t="e">
        <f t="shared" ca="1" si="57"/>
        <v>#REF!</v>
      </c>
      <c r="BW115" s="138" t="e">
        <f t="shared" ca="1" si="57"/>
        <v>#REF!</v>
      </c>
      <c r="BX115" s="138" t="e">
        <f t="shared" ca="1" si="57"/>
        <v>#REF!</v>
      </c>
      <c r="BY115" s="138" t="e">
        <f t="shared" ca="1" si="57"/>
        <v>#REF!</v>
      </c>
      <c r="BZ115" s="138" t="e">
        <f t="shared" ca="1" si="57"/>
        <v>#REF!</v>
      </c>
      <c r="CA115" s="138" t="e">
        <f t="shared" ca="1" si="57"/>
        <v>#REF!</v>
      </c>
      <c r="CB115" s="139"/>
      <c r="CC115" s="126" t="s">
        <v>2170</v>
      </c>
    </row>
    <row r="116" spans="1:81" x14ac:dyDescent="0.5">
      <c r="A116" s="130" t="s">
        <v>220</v>
      </c>
      <c r="B116" s="133" t="s">
        <v>301</v>
      </c>
      <c r="C116" s="133">
        <v>1</v>
      </c>
      <c r="D116" s="128">
        <v>1</v>
      </c>
      <c r="E116" s="134">
        <v>1</v>
      </c>
      <c r="F116" s="205" t="s">
        <v>570</v>
      </c>
      <c r="G116" s="137">
        <f t="shared" ref="G116:P121" ca="1" si="64">VLOOKUP($G$4,INDIRECT($A116 &amp; $B116&amp;"D"),COLUMN()-5,FALSE)</f>
        <v>26922</v>
      </c>
      <c r="H116" s="137">
        <f t="shared" ca="1" si="64"/>
        <v>24981</v>
      </c>
      <c r="I116" s="137">
        <f t="shared" ca="1" si="64"/>
        <v>23804</v>
      </c>
      <c r="J116" s="137">
        <f t="shared" ca="1" si="64"/>
        <v>22257</v>
      </c>
      <c r="K116" s="137">
        <f t="shared" ca="1" si="64"/>
        <v>20985</v>
      </c>
      <c r="L116" s="137">
        <f t="shared" ca="1" si="64"/>
        <v>19949</v>
      </c>
      <c r="M116" s="137">
        <f t="shared" ca="1" si="64"/>
        <v>18829</v>
      </c>
      <c r="N116" s="137">
        <f t="shared" ca="1" si="64"/>
        <v>17776</v>
      </c>
      <c r="O116" s="137">
        <f t="shared" ca="1" si="64"/>
        <v>15508</v>
      </c>
      <c r="P116" s="137">
        <f t="shared" ca="1" si="64"/>
        <v>13994</v>
      </c>
      <c r="Q116" s="137">
        <f t="shared" ref="Q116:Z121" ca="1" si="65">VLOOKUP($G$4,INDIRECT($A116 &amp; $B116&amp;"D"),COLUMN()-5,FALSE)</f>
        <v>13148</v>
      </c>
      <c r="R116" s="137">
        <f t="shared" ca="1" si="65"/>
        <v>13020</v>
      </c>
      <c r="S116" s="137">
        <f t="shared" ca="1" si="65"/>
        <v>12576</v>
      </c>
      <c r="T116" s="137">
        <f t="shared" ca="1" si="65"/>
        <v>12553</v>
      </c>
      <c r="U116" s="137">
        <f t="shared" ca="1" si="65"/>
        <v>12731</v>
      </c>
      <c r="V116" s="137">
        <f t="shared" ca="1" si="65"/>
        <v>12681</v>
      </c>
      <c r="W116" s="137" t="e">
        <f t="shared" ca="1" si="65"/>
        <v>#REF!</v>
      </c>
      <c r="X116" s="137" t="e">
        <f t="shared" ca="1" si="65"/>
        <v>#REF!</v>
      </c>
      <c r="Y116" s="137" t="e">
        <f t="shared" ca="1" si="65"/>
        <v>#REF!</v>
      </c>
      <c r="Z116" s="137" t="e">
        <f t="shared" ca="1" si="65"/>
        <v>#REF!</v>
      </c>
      <c r="AA116" s="137" t="e">
        <f t="shared" ref="AA116:AK121" ca="1" si="66">VLOOKUP($G$4,INDIRECT($A116 &amp; $B116&amp;"D"),COLUMN()-5,FALSE)</f>
        <v>#REF!</v>
      </c>
      <c r="AB116" s="137" t="e">
        <f t="shared" ca="1" si="66"/>
        <v>#REF!</v>
      </c>
      <c r="AC116" s="137" t="e">
        <f t="shared" ca="1" si="66"/>
        <v>#REF!</v>
      </c>
      <c r="AD116" s="137" t="e">
        <f t="shared" ca="1" si="66"/>
        <v>#REF!</v>
      </c>
      <c r="AE116" s="137" t="e">
        <f t="shared" ca="1" si="66"/>
        <v>#REF!</v>
      </c>
      <c r="AF116" s="137" t="e">
        <f t="shared" ca="1" si="66"/>
        <v>#REF!</v>
      </c>
      <c r="AG116" s="137" t="e">
        <f t="shared" ca="1" si="66"/>
        <v>#REF!</v>
      </c>
      <c r="AH116" s="137" t="e">
        <f t="shared" ca="1" si="66"/>
        <v>#REF!</v>
      </c>
      <c r="AI116" s="137" t="e">
        <f t="shared" ca="1" si="66"/>
        <v>#REF!</v>
      </c>
      <c r="AJ116" s="137" t="e">
        <f t="shared" ca="1" si="66"/>
        <v>#REF!</v>
      </c>
      <c r="AK116" s="137" t="e">
        <f t="shared" ca="1" si="66"/>
        <v>#REF!</v>
      </c>
      <c r="AL116" s="137" t="e">
        <f t="shared" ca="1" si="61"/>
        <v>#REF!</v>
      </c>
      <c r="AM116" s="137" t="e">
        <f t="shared" ca="1" si="61"/>
        <v>#REF!</v>
      </c>
      <c r="AN116" s="137" t="e">
        <f t="shared" ca="1" si="61"/>
        <v>#REF!</v>
      </c>
      <c r="AO116" s="137" t="e">
        <f t="shared" ca="1" si="61"/>
        <v>#REF!</v>
      </c>
      <c r="AP116" s="137" t="e">
        <f t="shared" ca="1" si="61"/>
        <v>#REF!</v>
      </c>
      <c r="AQ116" s="137" t="e">
        <f t="shared" ca="1" si="61"/>
        <v>#REF!</v>
      </c>
      <c r="AR116" s="137" t="e">
        <f t="shared" ca="1" si="61"/>
        <v>#REF!</v>
      </c>
      <c r="AS116" s="137" t="e">
        <f t="shared" ca="1" si="61"/>
        <v>#REF!</v>
      </c>
      <c r="AT116" s="137" t="e">
        <f t="shared" ca="1" si="61"/>
        <v>#REF!</v>
      </c>
      <c r="AU116" s="137" t="e">
        <f t="shared" ca="1" si="62"/>
        <v>#REF!</v>
      </c>
      <c r="AV116" s="137" t="e">
        <f t="shared" ca="1" si="62"/>
        <v>#REF!</v>
      </c>
      <c r="AW116" s="137" t="e">
        <f t="shared" ca="1" si="62"/>
        <v>#REF!</v>
      </c>
      <c r="AX116" s="137" t="e">
        <f t="shared" ca="1" si="62"/>
        <v>#REF!</v>
      </c>
      <c r="AY116" s="137" t="e">
        <f t="shared" ca="1" si="62"/>
        <v>#REF!</v>
      </c>
      <c r="AZ116" s="137" t="e">
        <f t="shared" ca="1" si="62"/>
        <v>#REF!</v>
      </c>
      <c r="BA116" s="137" t="e">
        <f t="shared" ca="1" si="62"/>
        <v>#REF!</v>
      </c>
      <c r="BB116" s="137" t="e">
        <f t="shared" ca="1" si="63"/>
        <v>#REF!</v>
      </c>
      <c r="BC116" s="138" t="e">
        <f t="shared" ca="1" si="63"/>
        <v>#REF!</v>
      </c>
      <c r="BD116" s="138" t="e">
        <f t="shared" ca="1" si="63"/>
        <v>#REF!</v>
      </c>
      <c r="BE116" s="138" t="e">
        <f t="shared" ca="1" si="63"/>
        <v>#REF!</v>
      </c>
      <c r="BF116" s="138" t="e">
        <f t="shared" ca="1" si="63"/>
        <v>#REF!</v>
      </c>
      <c r="BG116" s="138" t="e">
        <f t="shared" ca="1" si="63"/>
        <v>#REF!</v>
      </c>
      <c r="BH116" s="138" t="e">
        <f t="shared" ca="1" si="63"/>
        <v>#REF!</v>
      </c>
      <c r="BI116" s="138" t="e">
        <f t="shared" ca="1" si="63"/>
        <v>#REF!</v>
      </c>
      <c r="BJ116" s="138" t="e">
        <f t="shared" ca="1" si="63"/>
        <v>#REF!</v>
      </c>
      <c r="BK116" s="138" t="e">
        <f t="shared" ca="1" si="63"/>
        <v>#REF!</v>
      </c>
      <c r="BL116" s="138" t="e">
        <f t="shared" ca="1" si="63"/>
        <v>#REF!</v>
      </c>
      <c r="BM116" s="138" t="e">
        <f t="shared" ca="1" si="63"/>
        <v>#REF!</v>
      </c>
      <c r="BN116" s="138" t="e">
        <f t="shared" ca="1" si="63"/>
        <v>#REF!</v>
      </c>
      <c r="BO116" s="138" t="e">
        <f t="shared" ca="1" si="63"/>
        <v>#REF!</v>
      </c>
      <c r="BP116" s="138" t="e">
        <f t="shared" ca="1" si="63"/>
        <v>#REF!</v>
      </c>
      <c r="BQ116" s="138" t="e">
        <f t="shared" ca="1" si="63"/>
        <v>#REF!</v>
      </c>
      <c r="BR116" s="138" t="e">
        <f t="shared" ca="1" si="57"/>
        <v>#REF!</v>
      </c>
      <c r="BS116" s="138" t="e">
        <f t="shared" ca="1" si="57"/>
        <v>#REF!</v>
      </c>
      <c r="BT116" s="138" t="e">
        <f t="shared" ca="1" si="57"/>
        <v>#REF!</v>
      </c>
      <c r="BU116" s="138" t="e">
        <f t="shared" ca="1" si="57"/>
        <v>#REF!</v>
      </c>
      <c r="BV116" s="138" t="e">
        <f t="shared" ca="1" si="57"/>
        <v>#REF!</v>
      </c>
      <c r="BW116" s="138" t="e">
        <f t="shared" ca="1" si="57"/>
        <v>#REF!</v>
      </c>
      <c r="BX116" s="138" t="e">
        <f t="shared" ca="1" si="57"/>
        <v>#REF!</v>
      </c>
      <c r="BY116" s="138" t="e">
        <f t="shared" ca="1" si="57"/>
        <v>#REF!</v>
      </c>
      <c r="BZ116" s="138" t="e">
        <f t="shared" ca="1" si="57"/>
        <v>#REF!</v>
      </c>
      <c r="CA116" s="138" t="e">
        <f t="shared" ca="1" si="57"/>
        <v>#REF!</v>
      </c>
      <c r="CB116" s="139"/>
      <c r="CC116" s="126" t="s">
        <v>2171</v>
      </c>
    </row>
    <row r="117" spans="1:81" x14ac:dyDescent="0.5">
      <c r="A117" s="130" t="s">
        <v>220</v>
      </c>
      <c r="B117" s="133" t="s">
        <v>551</v>
      </c>
      <c r="C117" s="133">
        <v>1</v>
      </c>
      <c r="D117" s="128">
        <v>1</v>
      </c>
      <c r="E117" s="134">
        <v>1</v>
      </c>
      <c r="F117" s="205" t="s">
        <v>522</v>
      </c>
      <c r="G117" s="137">
        <f t="shared" ca="1" si="64"/>
        <v>3227350</v>
      </c>
      <c r="H117" s="137">
        <f t="shared" ca="1" si="64"/>
        <v>3193579</v>
      </c>
      <c r="I117" s="137">
        <f t="shared" ca="1" si="64"/>
        <v>3152413</v>
      </c>
      <c r="J117" s="137">
        <f t="shared" ca="1" si="64"/>
        <v>3103878</v>
      </c>
      <c r="K117" s="137">
        <f t="shared" ca="1" si="64"/>
        <v>3045977</v>
      </c>
      <c r="L117" s="137">
        <f t="shared" ca="1" si="64"/>
        <v>2974859</v>
      </c>
      <c r="M117" s="137">
        <f t="shared" ca="1" si="64"/>
        <v>2911834</v>
      </c>
      <c r="N117" s="137">
        <f t="shared" ca="1" si="64"/>
        <v>2855496</v>
      </c>
      <c r="O117" s="137">
        <f t="shared" ca="1" si="64"/>
        <v>2796296</v>
      </c>
      <c r="P117" s="137">
        <f t="shared" ca="1" si="64"/>
        <v>2654374</v>
      </c>
      <c r="Q117" s="137">
        <f t="shared" ca="1" si="65"/>
        <v>2560676</v>
      </c>
      <c r="R117" s="137">
        <f t="shared" ca="1" si="65"/>
        <v>2526028</v>
      </c>
      <c r="S117" s="137">
        <f t="shared" ca="1" si="65"/>
        <v>2505391</v>
      </c>
      <c r="T117" s="137">
        <f t="shared" ca="1" si="65"/>
        <v>2486123</v>
      </c>
      <c r="U117" s="137">
        <f t="shared" ca="1" si="65"/>
        <v>2465851</v>
      </c>
      <c r="V117" s="137">
        <f t="shared" ca="1" si="65"/>
        <v>2459294</v>
      </c>
      <c r="W117" s="137" t="e">
        <f t="shared" ca="1" si="65"/>
        <v>#REF!</v>
      </c>
      <c r="X117" s="137" t="e">
        <f t="shared" ca="1" si="65"/>
        <v>#REF!</v>
      </c>
      <c r="Y117" s="137" t="e">
        <f t="shared" ca="1" si="65"/>
        <v>#REF!</v>
      </c>
      <c r="Z117" s="137" t="e">
        <f t="shared" ca="1" si="65"/>
        <v>#REF!</v>
      </c>
      <c r="AA117" s="137" t="e">
        <f t="shared" ca="1" si="66"/>
        <v>#REF!</v>
      </c>
      <c r="AB117" s="137" t="e">
        <f t="shared" ca="1" si="66"/>
        <v>#REF!</v>
      </c>
      <c r="AC117" s="137" t="e">
        <f t="shared" ca="1" si="66"/>
        <v>#REF!</v>
      </c>
      <c r="AD117" s="137" t="e">
        <f t="shared" ca="1" si="66"/>
        <v>#REF!</v>
      </c>
      <c r="AE117" s="137" t="e">
        <f t="shared" ca="1" si="66"/>
        <v>#REF!</v>
      </c>
      <c r="AF117" s="137" t="e">
        <f t="shared" ca="1" si="66"/>
        <v>#REF!</v>
      </c>
      <c r="AG117" s="137" t="e">
        <f t="shared" ca="1" si="66"/>
        <v>#REF!</v>
      </c>
      <c r="AH117" s="137" t="e">
        <f t="shared" ca="1" si="66"/>
        <v>#REF!</v>
      </c>
      <c r="AI117" s="137" t="e">
        <f t="shared" ca="1" si="66"/>
        <v>#REF!</v>
      </c>
      <c r="AJ117" s="137" t="e">
        <f t="shared" ca="1" si="66"/>
        <v>#REF!</v>
      </c>
      <c r="AK117" s="137" t="e">
        <f t="shared" ca="1" si="66"/>
        <v>#REF!</v>
      </c>
      <c r="AL117" s="137" t="e">
        <f t="shared" ca="1" si="61"/>
        <v>#REF!</v>
      </c>
      <c r="AM117" s="137" t="e">
        <f t="shared" ca="1" si="61"/>
        <v>#REF!</v>
      </c>
      <c r="AN117" s="137" t="e">
        <f t="shared" ca="1" si="61"/>
        <v>#REF!</v>
      </c>
      <c r="AO117" s="137" t="e">
        <f t="shared" ca="1" si="61"/>
        <v>#REF!</v>
      </c>
      <c r="AP117" s="137" t="e">
        <f t="shared" ca="1" si="61"/>
        <v>#REF!</v>
      </c>
      <c r="AQ117" s="137" t="e">
        <f t="shared" ca="1" si="61"/>
        <v>#REF!</v>
      </c>
      <c r="AR117" s="137" t="e">
        <f t="shared" ca="1" si="61"/>
        <v>#REF!</v>
      </c>
      <c r="AS117" s="137" t="e">
        <f t="shared" ca="1" si="61"/>
        <v>#REF!</v>
      </c>
      <c r="AT117" s="137" t="e">
        <f t="shared" ca="1" si="61"/>
        <v>#REF!</v>
      </c>
      <c r="AU117" s="137" t="e">
        <f t="shared" ca="1" si="62"/>
        <v>#REF!</v>
      </c>
      <c r="AV117" s="137" t="e">
        <f t="shared" ca="1" si="62"/>
        <v>#REF!</v>
      </c>
      <c r="AW117" s="137" t="e">
        <f t="shared" ca="1" si="62"/>
        <v>#REF!</v>
      </c>
      <c r="AX117" s="137" t="e">
        <f t="shared" ca="1" si="62"/>
        <v>#REF!</v>
      </c>
      <c r="AY117" s="137" t="e">
        <f t="shared" ca="1" si="62"/>
        <v>#REF!</v>
      </c>
      <c r="AZ117" s="137" t="e">
        <f t="shared" ca="1" si="62"/>
        <v>#REF!</v>
      </c>
      <c r="BA117" s="137" t="e">
        <f t="shared" ca="1" si="62"/>
        <v>#REF!</v>
      </c>
      <c r="BB117" s="137" t="e">
        <f t="shared" ca="1" si="63"/>
        <v>#REF!</v>
      </c>
      <c r="BC117" s="138" t="e">
        <f t="shared" ca="1" si="63"/>
        <v>#REF!</v>
      </c>
      <c r="BD117" s="138" t="e">
        <f t="shared" ca="1" si="63"/>
        <v>#REF!</v>
      </c>
      <c r="BE117" s="138" t="e">
        <f t="shared" ca="1" si="63"/>
        <v>#REF!</v>
      </c>
      <c r="BF117" s="138" t="e">
        <f t="shared" ca="1" si="63"/>
        <v>#REF!</v>
      </c>
      <c r="BG117" s="138" t="e">
        <f t="shared" ca="1" si="63"/>
        <v>#REF!</v>
      </c>
      <c r="BH117" s="138" t="e">
        <f t="shared" ca="1" si="63"/>
        <v>#REF!</v>
      </c>
      <c r="BI117" s="138" t="e">
        <f t="shared" ca="1" si="63"/>
        <v>#REF!</v>
      </c>
      <c r="BJ117" s="138" t="e">
        <f t="shared" ca="1" si="63"/>
        <v>#REF!</v>
      </c>
      <c r="BK117" s="138" t="e">
        <f t="shared" ca="1" si="63"/>
        <v>#REF!</v>
      </c>
      <c r="BL117" s="138" t="e">
        <f t="shared" ca="1" si="63"/>
        <v>#REF!</v>
      </c>
      <c r="BM117" s="138" t="e">
        <f t="shared" ca="1" si="63"/>
        <v>#REF!</v>
      </c>
      <c r="BN117" s="138" t="e">
        <f t="shared" ca="1" si="63"/>
        <v>#REF!</v>
      </c>
      <c r="BO117" s="138" t="e">
        <f t="shared" ca="1" si="63"/>
        <v>#REF!</v>
      </c>
      <c r="BP117" s="138" t="e">
        <f t="shared" ca="1" si="63"/>
        <v>#REF!</v>
      </c>
      <c r="BQ117" s="138" t="e">
        <f t="shared" ca="1" si="63"/>
        <v>#REF!</v>
      </c>
      <c r="BR117" s="138" t="e">
        <f t="shared" ca="1" si="57"/>
        <v>#REF!</v>
      </c>
      <c r="BS117" s="138" t="e">
        <f t="shared" ca="1" si="57"/>
        <v>#REF!</v>
      </c>
      <c r="BT117" s="138" t="e">
        <f t="shared" ca="1" si="57"/>
        <v>#REF!</v>
      </c>
      <c r="BU117" s="138" t="e">
        <f t="shared" ca="1" si="57"/>
        <v>#REF!</v>
      </c>
      <c r="BV117" s="138" t="e">
        <f t="shared" ca="1" si="57"/>
        <v>#REF!</v>
      </c>
      <c r="BW117" s="138" t="e">
        <f t="shared" ca="1" si="57"/>
        <v>#REF!</v>
      </c>
      <c r="BX117" s="138" t="e">
        <f t="shared" ca="1" si="57"/>
        <v>#REF!</v>
      </c>
      <c r="BY117" s="138" t="e">
        <f t="shared" ca="1" si="57"/>
        <v>#REF!</v>
      </c>
      <c r="BZ117" s="138" t="e">
        <f t="shared" ca="1" si="57"/>
        <v>#REF!</v>
      </c>
      <c r="CA117" s="138" t="e">
        <f t="shared" ca="1" si="57"/>
        <v>#REF!</v>
      </c>
      <c r="CB117" s="139"/>
      <c r="CC117" s="126" t="s">
        <v>2172</v>
      </c>
    </row>
    <row r="118" spans="1:81" x14ac:dyDescent="0.5">
      <c r="A118" s="130" t="s">
        <v>363</v>
      </c>
      <c r="B118" s="133" t="s">
        <v>304</v>
      </c>
      <c r="C118" s="133">
        <v>1</v>
      </c>
      <c r="D118" s="128">
        <v>1</v>
      </c>
      <c r="E118" s="134">
        <v>1</v>
      </c>
      <c r="F118" s="205" t="s">
        <v>1376</v>
      </c>
      <c r="G118" s="137">
        <f t="shared" ca="1" si="64"/>
        <v>8.6999999999999993</v>
      </c>
      <c r="H118" s="137">
        <f t="shared" ca="1" si="64"/>
        <v>7.9</v>
      </c>
      <c r="I118" s="137">
        <f t="shared" ca="1" si="64"/>
        <v>7.5</v>
      </c>
      <c r="J118" s="137">
        <f t="shared" ca="1" si="64"/>
        <v>7.2</v>
      </c>
      <c r="K118" s="137">
        <f t="shared" ca="1" si="64"/>
        <v>6.9</v>
      </c>
      <c r="L118" s="137">
        <f t="shared" ca="1" si="64"/>
        <v>6.9</v>
      </c>
      <c r="M118" s="137">
        <f t="shared" ca="1" si="64"/>
        <v>6.9</v>
      </c>
      <c r="N118" s="137">
        <f t="shared" ca="1" si="64"/>
        <v>6.9</v>
      </c>
      <c r="O118" s="137">
        <f t="shared" ca="1" si="64"/>
        <v>6.3</v>
      </c>
      <c r="P118" s="137">
        <f t="shared" ca="1" si="64"/>
        <v>5.8</v>
      </c>
      <c r="Q118" s="137">
        <f t="shared" ca="1" si="65"/>
        <v>5.4</v>
      </c>
      <c r="R118" s="137">
        <f t="shared" ca="1" si="65"/>
        <v>5.4</v>
      </c>
      <c r="S118" s="137">
        <f t="shared" ca="1" si="65"/>
        <v>5.4</v>
      </c>
      <c r="T118" s="137">
        <f t="shared" ca="1" si="65"/>
        <v>5.7</v>
      </c>
      <c r="U118" s="137">
        <f t="shared" ca="1" si="65"/>
        <v>6</v>
      </c>
      <c r="V118" s="137">
        <f t="shared" ca="1" si="65"/>
        <v>6</v>
      </c>
      <c r="W118" s="137" t="e">
        <f t="shared" ca="1" si="65"/>
        <v>#REF!</v>
      </c>
      <c r="X118" s="137" t="e">
        <f t="shared" ca="1" si="65"/>
        <v>#REF!</v>
      </c>
      <c r="Y118" s="137" t="e">
        <f t="shared" ca="1" si="65"/>
        <v>#REF!</v>
      </c>
      <c r="Z118" s="137" t="e">
        <f t="shared" ca="1" si="65"/>
        <v>#REF!</v>
      </c>
      <c r="AA118" s="137" t="e">
        <f t="shared" ca="1" si="66"/>
        <v>#REF!</v>
      </c>
      <c r="AB118" s="137" t="e">
        <f t="shared" ca="1" si="66"/>
        <v>#REF!</v>
      </c>
      <c r="AC118" s="137" t="e">
        <f t="shared" ca="1" si="66"/>
        <v>#REF!</v>
      </c>
      <c r="AD118" s="137" t="e">
        <f t="shared" ca="1" si="66"/>
        <v>#REF!</v>
      </c>
      <c r="AE118" s="137" t="e">
        <f t="shared" ca="1" si="66"/>
        <v>#REF!</v>
      </c>
      <c r="AF118" s="137" t="e">
        <f t="shared" ca="1" si="66"/>
        <v>#REF!</v>
      </c>
      <c r="AG118" s="137" t="e">
        <f t="shared" ca="1" si="66"/>
        <v>#REF!</v>
      </c>
      <c r="AH118" s="137" t="e">
        <f t="shared" ca="1" si="66"/>
        <v>#REF!</v>
      </c>
      <c r="AI118" s="137" t="e">
        <f t="shared" ca="1" si="66"/>
        <v>#REF!</v>
      </c>
      <c r="AJ118" s="137" t="e">
        <f t="shared" ca="1" si="66"/>
        <v>#REF!</v>
      </c>
      <c r="AK118" s="137" t="e">
        <f t="shared" ca="1" si="66"/>
        <v>#REF!</v>
      </c>
      <c r="AL118" s="137" t="e">
        <f t="shared" ca="1" si="61"/>
        <v>#REF!</v>
      </c>
      <c r="AM118" s="137" t="e">
        <f t="shared" ca="1" si="61"/>
        <v>#REF!</v>
      </c>
      <c r="AN118" s="137" t="e">
        <f t="shared" ca="1" si="61"/>
        <v>#REF!</v>
      </c>
      <c r="AO118" s="137" t="e">
        <f t="shared" ca="1" si="61"/>
        <v>#REF!</v>
      </c>
      <c r="AP118" s="137" t="e">
        <f t="shared" ca="1" si="61"/>
        <v>#REF!</v>
      </c>
      <c r="AQ118" s="137" t="e">
        <f t="shared" ca="1" si="61"/>
        <v>#REF!</v>
      </c>
      <c r="AR118" s="137" t="e">
        <f t="shared" ca="1" si="61"/>
        <v>#REF!</v>
      </c>
      <c r="AS118" s="137" t="e">
        <f t="shared" ca="1" si="61"/>
        <v>#REF!</v>
      </c>
      <c r="AT118" s="137" t="e">
        <f t="shared" ca="1" si="61"/>
        <v>#REF!</v>
      </c>
      <c r="AU118" s="137" t="e">
        <f t="shared" ca="1" si="62"/>
        <v>#REF!</v>
      </c>
      <c r="AV118" s="137" t="e">
        <f t="shared" ca="1" si="62"/>
        <v>#REF!</v>
      </c>
      <c r="AW118" s="137" t="e">
        <f t="shared" ca="1" si="62"/>
        <v>#REF!</v>
      </c>
      <c r="AX118" s="137" t="e">
        <f t="shared" ca="1" si="62"/>
        <v>#REF!</v>
      </c>
      <c r="AY118" s="137" t="e">
        <f t="shared" ca="1" si="62"/>
        <v>#REF!</v>
      </c>
      <c r="AZ118" s="137" t="e">
        <f t="shared" ca="1" si="62"/>
        <v>#REF!</v>
      </c>
      <c r="BA118" s="137" t="e">
        <f t="shared" ca="1" si="62"/>
        <v>#REF!</v>
      </c>
      <c r="BB118" s="137" t="e">
        <f t="shared" ca="1" si="63"/>
        <v>#REF!</v>
      </c>
      <c r="BC118" s="138" t="e">
        <f t="shared" ca="1" si="63"/>
        <v>#REF!</v>
      </c>
      <c r="BD118" s="138" t="e">
        <f t="shared" ca="1" si="63"/>
        <v>#REF!</v>
      </c>
      <c r="BE118" s="138" t="e">
        <f t="shared" ca="1" si="63"/>
        <v>#REF!</v>
      </c>
      <c r="BF118" s="138" t="e">
        <f t="shared" ca="1" si="63"/>
        <v>#REF!</v>
      </c>
      <c r="BG118" s="138" t="e">
        <f t="shared" ca="1" si="63"/>
        <v>#REF!</v>
      </c>
      <c r="BH118" s="138" t="e">
        <f t="shared" ca="1" si="63"/>
        <v>#REF!</v>
      </c>
      <c r="BI118" s="138" t="e">
        <f t="shared" ca="1" si="63"/>
        <v>#REF!</v>
      </c>
      <c r="BJ118" s="138" t="e">
        <f t="shared" ca="1" si="63"/>
        <v>#REF!</v>
      </c>
      <c r="BK118" s="138" t="e">
        <f t="shared" ca="1" si="63"/>
        <v>#REF!</v>
      </c>
      <c r="BL118" s="138" t="e">
        <f t="shared" ca="1" si="63"/>
        <v>#REF!</v>
      </c>
      <c r="BM118" s="138" t="e">
        <f t="shared" ca="1" si="63"/>
        <v>#REF!</v>
      </c>
      <c r="BN118" s="138" t="e">
        <f t="shared" ca="1" si="63"/>
        <v>#REF!</v>
      </c>
      <c r="BO118" s="138" t="e">
        <f t="shared" ca="1" si="63"/>
        <v>#REF!</v>
      </c>
      <c r="BP118" s="138" t="e">
        <f t="shared" ca="1" si="63"/>
        <v>#REF!</v>
      </c>
      <c r="BQ118" s="138" t="e">
        <f t="shared" ca="1" si="63"/>
        <v>#REF!</v>
      </c>
      <c r="BR118" s="138" t="e">
        <f t="shared" ca="1" si="57"/>
        <v>#REF!</v>
      </c>
      <c r="BS118" s="138" t="e">
        <f t="shared" ca="1" si="57"/>
        <v>#REF!</v>
      </c>
      <c r="BT118" s="138" t="e">
        <f t="shared" ca="1" si="57"/>
        <v>#REF!</v>
      </c>
      <c r="BU118" s="138" t="e">
        <f t="shared" ca="1" si="57"/>
        <v>#REF!</v>
      </c>
      <c r="BV118" s="138" t="e">
        <f t="shared" ca="1" si="57"/>
        <v>#REF!</v>
      </c>
      <c r="BW118" s="138" t="e">
        <f t="shared" ca="1" si="57"/>
        <v>#REF!</v>
      </c>
      <c r="BX118" s="138" t="e">
        <f t="shared" ca="1" si="57"/>
        <v>#REF!</v>
      </c>
      <c r="BY118" s="138" t="e">
        <f t="shared" ca="1" si="57"/>
        <v>#REF!</v>
      </c>
      <c r="BZ118" s="138" t="e">
        <f t="shared" ca="1" si="57"/>
        <v>#REF!</v>
      </c>
      <c r="CA118" s="138" t="e">
        <f t="shared" ca="1" si="57"/>
        <v>#REF!</v>
      </c>
      <c r="CB118" s="139"/>
      <c r="CC118" s="126" t="s">
        <v>2173</v>
      </c>
    </row>
    <row r="119" spans="1:81" x14ac:dyDescent="0.5">
      <c r="A119" s="130" t="s">
        <v>363</v>
      </c>
      <c r="B119" s="133" t="s">
        <v>301</v>
      </c>
      <c r="C119" s="133">
        <v>1</v>
      </c>
      <c r="D119" s="128">
        <v>1</v>
      </c>
      <c r="E119" s="134">
        <v>1</v>
      </c>
      <c r="F119" s="205" t="s">
        <v>1377</v>
      </c>
      <c r="G119" s="137">
        <f t="shared" ca="1" si="64"/>
        <v>35428</v>
      </c>
      <c r="H119" s="137">
        <f t="shared" ca="1" si="64"/>
        <v>33374</v>
      </c>
      <c r="I119" s="137">
        <f t="shared" ca="1" si="64"/>
        <v>32560</v>
      </c>
      <c r="J119" s="137">
        <f t="shared" ca="1" si="64"/>
        <v>32155</v>
      </c>
      <c r="K119" s="137">
        <f t="shared" ca="1" si="64"/>
        <v>31199</v>
      </c>
      <c r="L119" s="137">
        <f t="shared" ca="1" si="64"/>
        <v>31771</v>
      </c>
      <c r="M119" s="137">
        <f t="shared" ca="1" si="64"/>
        <v>32071</v>
      </c>
      <c r="N119" s="137">
        <f t="shared" ca="1" si="64"/>
        <v>32642</v>
      </c>
      <c r="O119" s="137">
        <f t="shared" ca="1" si="64"/>
        <v>29960</v>
      </c>
      <c r="P119" s="137">
        <f t="shared" ca="1" si="64"/>
        <v>27527</v>
      </c>
      <c r="Q119" s="137">
        <f t="shared" ca="1" si="65"/>
        <v>25651</v>
      </c>
      <c r="R119" s="137">
        <f t="shared" ca="1" si="65"/>
        <v>25500</v>
      </c>
      <c r="S119" s="137">
        <f t="shared" ca="1" si="65"/>
        <v>25296</v>
      </c>
      <c r="T119" s="137">
        <f t="shared" ca="1" si="65"/>
        <v>26739</v>
      </c>
      <c r="U119" s="137">
        <f t="shared" ca="1" si="65"/>
        <v>28170</v>
      </c>
      <c r="V119" s="137">
        <f t="shared" ca="1" si="65"/>
        <v>28058</v>
      </c>
      <c r="W119" s="137" t="e">
        <f t="shared" ca="1" si="65"/>
        <v>#REF!</v>
      </c>
      <c r="X119" s="137" t="e">
        <f t="shared" ca="1" si="65"/>
        <v>#REF!</v>
      </c>
      <c r="Y119" s="137" t="e">
        <f t="shared" ca="1" si="65"/>
        <v>#REF!</v>
      </c>
      <c r="Z119" s="137" t="e">
        <f t="shared" ca="1" si="65"/>
        <v>#REF!</v>
      </c>
      <c r="AA119" s="137" t="e">
        <f t="shared" ca="1" si="66"/>
        <v>#REF!</v>
      </c>
      <c r="AB119" s="137" t="e">
        <f t="shared" ca="1" si="66"/>
        <v>#REF!</v>
      </c>
      <c r="AC119" s="137" t="e">
        <f t="shared" ca="1" si="66"/>
        <v>#REF!</v>
      </c>
      <c r="AD119" s="137" t="e">
        <f t="shared" ca="1" si="66"/>
        <v>#REF!</v>
      </c>
      <c r="AE119" s="137" t="e">
        <f t="shared" ca="1" si="66"/>
        <v>#REF!</v>
      </c>
      <c r="AF119" s="137" t="e">
        <f t="shared" ca="1" si="66"/>
        <v>#REF!</v>
      </c>
      <c r="AG119" s="137" t="e">
        <f t="shared" ca="1" si="66"/>
        <v>#REF!</v>
      </c>
      <c r="AH119" s="137" t="e">
        <f t="shared" ca="1" si="66"/>
        <v>#REF!</v>
      </c>
      <c r="AI119" s="137" t="e">
        <f t="shared" ca="1" si="66"/>
        <v>#REF!</v>
      </c>
      <c r="AJ119" s="137" t="e">
        <f t="shared" ca="1" si="66"/>
        <v>#REF!</v>
      </c>
      <c r="AK119" s="137" t="e">
        <f t="shared" ca="1" si="66"/>
        <v>#REF!</v>
      </c>
      <c r="AL119" s="137" t="e">
        <f t="shared" ca="1" si="61"/>
        <v>#REF!</v>
      </c>
      <c r="AM119" s="137" t="e">
        <f t="shared" ca="1" si="61"/>
        <v>#REF!</v>
      </c>
      <c r="AN119" s="137" t="e">
        <f t="shared" ca="1" si="61"/>
        <v>#REF!</v>
      </c>
      <c r="AO119" s="137" t="e">
        <f t="shared" ca="1" si="61"/>
        <v>#REF!</v>
      </c>
      <c r="AP119" s="137" t="e">
        <f t="shared" ca="1" si="61"/>
        <v>#REF!</v>
      </c>
      <c r="AQ119" s="137" t="e">
        <f t="shared" ca="1" si="61"/>
        <v>#REF!</v>
      </c>
      <c r="AR119" s="137" t="e">
        <f t="shared" ca="1" si="61"/>
        <v>#REF!</v>
      </c>
      <c r="AS119" s="137" t="e">
        <f t="shared" ca="1" si="61"/>
        <v>#REF!</v>
      </c>
      <c r="AT119" s="137" t="e">
        <f t="shared" ca="1" si="61"/>
        <v>#REF!</v>
      </c>
      <c r="AU119" s="137" t="e">
        <f t="shared" ca="1" si="62"/>
        <v>#REF!</v>
      </c>
      <c r="AV119" s="137" t="e">
        <f t="shared" ca="1" si="62"/>
        <v>#REF!</v>
      </c>
      <c r="AW119" s="137" t="e">
        <f t="shared" ca="1" si="62"/>
        <v>#REF!</v>
      </c>
      <c r="AX119" s="137" t="e">
        <f t="shared" ca="1" si="62"/>
        <v>#REF!</v>
      </c>
      <c r="AY119" s="137" t="e">
        <f t="shared" ca="1" si="62"/>
        <v>#REF!</v>
      </c>
      <c r="AZ119" s="137" t="e">
        <f t="shared" ca="1" si="62"/>
        <v>#REF!</v>
      </c>
      <c r="BA119" s="137" t="e">
        <f t="shared" ref="BA119:BK151" ca="1" si="67">VLOOKUP($G$4,INDIRECT($A119 &amp; $B119&amp;"D"),COLUMN()-5,FALSE)</f>
        <v>#REF!</v>
      </c>
      <c r="BB119" s="137" t="e">
        <f t="shared" ca="1" si="67"/>
        <v>#REF!</v>
      </c>
      <c r="BC119" s="138" t="e">
        <f t="shared" ca="1" si="67"/>
        <v>#REF!</v>
      </c>
      <c r="BD119" s="138" t="e">
        <f t="shared" ca="1" si="63"/>
        <v>#REF!</v>
      </c>
      <c r="BE119" s="138" t="e">
        <f t="shared" ca="1" si="63"/>
        <v>#REF!</v>
      </c>
      <c r="BF119" s="138" t="e">
        <f t="shared" ca="1" si="63"/>
        <v>#REF!</v>
      </c>
      <c r="BG119" s="138" t="e">
        <f t="shared" ca="1" si="63"/>
        <v>#REF!</v>
      </c>
      <c r="BH119" s="138" t="e">
        <f t="shared" ca="1" si="63"/>
        <v>#REF!</v>
      </c>
      <c r="BI119" s="138" t="e">
        <f t="shared" ca="1" si="63"/>
        <v>#REF!</v>
      </c>
      <c r="BJ119" s="138" t="e">
        <f t="shared" ca="1" si="63"/>
        <v>#REF!</v>
      </c>
      <c r="BK119" s="138" t="e">
        <f t="shared" ca="1" si="63"/>
        <v>#REF!</v>
      </c>
      <c r="BL119" s="138" t="e">
        <f t="shared" ca="1" si="63"/>
        <v>#REF!</v>
      </c>
      <c r="BM119" s="138" t="e">
        <f t="shared" ca="1" si="63"/>
        <v>#REF!</v>
      </c>
      <c r="BN119" s="138" t="e">
        <f t="shared" ca="1" si="63"/>
        <v>#REF!</v>
      </c>
      <c r="BO119" s="138" t="e">
        <f t="shared" ca="1" si="63"/>
        <v>#REF!</v>
      </c>
      <c r="BP119" s="138" t="e">
        <f t="shared" ca="1" si="63"/>
        <v>#REF!</v>
      </c>
      <c r="BQ119" s="138" t="e">
        <f t="shared" ca="1" si="63"/>
        <v>#REF!</v>
      </c>
      <c r="BR119" s="138" t="e">
        <f t="shared" ca="1" si="57"/>
        <v>#REF!</v>
      </c>
      <c r="BS119" s="138" t="e">
        <f t="shared" ca="1" si="57"/>
        <v>#REF!</v>
      </c>
      <c r="BT119" s="138" t="e">
        <f t="shared" ca="1" si="57"/>
        <v>#REF!</v>
      </c>
      <c r="BU119" s="138" t="e">
        <f t="shared" ca="1" si="57"/>
        <v>#REF!</v>
      </c>
      <c r="BV119" s="138" t="e">
        <f t="shared" ca="1" si="57"/>
        <v>#REF!</v>
      </c>
      <c r="BW119" s="138" t="e">
        <f t="shared" ca="1" si="57"/>
        <v>#REF!</v>
      </c>
      <c r="BX119" s="138" t="e">
        <f t="shared" ca="1" si="57"/>
        <v>#REF!</v>
      </c>
      <c r="BY119" s="138" t="e">
        <f t="shared" ca="1" si="57"/>
        <v>#REF!</v>
      </c>
      <c r="BZ119" s="138" t="e">
        <f t="shared" ca="1" si="57"/>
        <v>#REF!</v>
      </c>
      <c r="CA119" s="138" t="e">
        <f t="shared" ca="1" si="57"/>
        <v>#REF!</v>
      </c>
      <c r="CB119" s="139"/>
      <c r="CC119" s="126" t="s">
        <v>2174</v>
      </c>
    </row>
    <row r="120" spans="1:81" x14ac:dyDescent="0.5">
      <c r="A120" s="130" t="s">
        <v>363</v>
      </c>
      <c r="B120" s="133" t="s">
        <v>551</v>
      </c>
      <c r="C120" s="133">
        <v>1</v>
      </c>
      <c r="D120" s="128">
        <v>1</v>
      </c>
      <c r="E120" s="134">
        <v>1</v>
      </c>
      <c r="F120" s="205" t="s">
        <v>1378</v>
      </c>
      <c r="G120" s="137">
        <f t="shared" ca="1" si="64"/>
        <v>4083634</v>
      </c>
      <c r="H120" s="137">
        <f t="shared" ca="1" si="64"/>
        <v>4212042</v>
      </c>
      <c r="I120" s="137">
        <f t="shared" ca="1" si="64"/>
        <v>4326205</v>
      </c>
      <c r="J120" s="137">
        <f t="shared" ca="1" si="64"/>
        <v>4440874</v>
      </c>
      <c r="K120" s="137">
        <f t="shared" ca="1" si="64"/>
        <v>4532148</v>
      </c>
      <c r="L120" s="137">
        <f t="shared" ca="1" si="64"/>
        <v>4598698</v>
      </c>
      <c r="M120" s="137">
        <f t="shared" ca="1" si="64"/>
        <v>4658641</v>
      </c>
      <c r="N120" s="137">
        <f t="shared" ca="1" si="64"/>
        <v>4711232</v>
      </c>
      <c r="O120" s="137">
        <f t="shared" ca="1" si="64"/>
        <v>4748172</v>
      </c>
      <c r="P120" s="137">
        <f t="shared" ca="1" si="64"/>
        <v>4718325</v>
      </c>
      <c r="Q120" s="137">
        <f t="shared" ca="1" si="65"/>
        <v>4747973</v>
      </c>
      <c r="R120" s="137">
        <f t="shared" ca="1" si="65"/>
        <v>4722627</v>
      </c>
      <c r="S120" s="137">
        <f t="shared" ca="1" si="65"/>
        <v>4697887</v>
      </c>
      <c r="T120" s="137">
        <f t="shared" ca="1" si="65"/>
        <v>4669624</v>
      </c>
      <c r="U120" s="137">
        <f t="shared" ca="1" si="65"/>
        <v>4675027</v>
      </c>
      <c r="V120" s="137">
        <f t="shared" ca="1" si="65"/>
        <v>4675761</v>
      </c>
      <c r="W120" s="137" t="e">
        <f t="shared" ca="1" si="65"/>
        <v>#REF!</v>
      </c>
      <c r="X120" s="137" t="e">
        <f t="shared" ca="1" si="65"/>
        <v>#REF!</v>
      </c>
      <c r="Y120" s="137" t="e">
        <f t="shared" ca="1" si="65"/>
        <v>#REF!</v>
      </c>
      <c r="Z120" s="137" t="e">
        <f t="shared" ca="1" si="65"/>
        <v>#REF!</v>
      </c>
      <c r="AA120" s="137" t="e">
        <f t="shared" ca="1" si="66"/>
        <v>#REF!</v>
      </c>
      <c r="AB120" s="137" t="e">
        <f t="shared" ca="1" si="66"/>
        <v>#REF!</v>
      </c>
      <c r="AC120" s="137" t="e">
        <f t="shared" ca="1" si="66"/>
        <v>#REF!</v>
      </c>
      <c r="AD120" s="137" t="e">
        <f t="shared" ca="1" si="66"/>
        <v>#REF!</v>
      </c>
      <c r="AE120" s="137" t="e">
        <f t="shared" ca="1" si="66"/>
        <v>#REF!</v>
      </c>
      <c r="AF120" s="137" t="e">
        <f t="shared" ca="1" si="66"/>
        <v>#REF!</v>
      </c>
      <c r="AG120" s="137" t="e">
        <f t="shared" ca="1" si="66"/>
        <v>#REF!</v>
      </c>
      <c r="AH120" s="137" t="e">
        <f t="shared" ca="1" si="66"/>
        <v>#REF!</v>
      </c>
      <c r="AI120" s="137" t="e">
        <f t="shared" ca="1" si="66"/>
        <v>#REF!</v>
      </c>
      <c r="AJ120" s="137" t="e">
        <f t="shared" ca="1" si="66"/>
        <v>#REF!</v>
      </c>
      <c r="AK120" s="137" t="e">
        <f t="shared" ca="1" si="66"/>
        <v>#REF!</v>
      </c>
      <c r="AL120" s="137" t="e">
        <f t="shared" ca="1" si="61"/>
        <v>#REF!</v>
      </c>
      <c r="AM120" s="137" t="e">
        <f t="shared" ca="1" si="61"/>
        <v>#REF!</v>
      </c>
      <c r="AN120" s="137" t="e">
        <f t="shared" ca="1" si="61"/>
        <v>#REF!</v>
      </c>
      <c r="AO120" s="137" t="e">
        <f t="shared" ca="1" si="61"/>
        <v>#REF!</v>
      </c>
      <c r="AP120" s="137" t="e">
        <f t="shared" ca="1" si="61"/>
        <v>#REF!</v>
      </c>
      <c r="AQ120" s="137" t="e">
        <f t="shared" ca="1" si="61"/>
        <v>#REF!</v>
      </c>
      <c r="AR120" s="137" t="e">
        <f t="shared" ca="1" si="61"/>
        <v>#REF!</v>
      </c>
      <c r="AS120" s="137" t="e">
        <f t="shared" ca="1" si="61"/>
        <v>#REF!</v>
      </c>
      <c r="AT120" s="137" t="e">
        <f t="shared" ca="1" si="61"/>
        <v>#REF!</v>
      </c>
      <c r="AU120" s="137" t="e">
        <f t="shared" ca="1" si="62"/>
        <v>#REF!</v>
      </c>
      <c r="AV120" s="137" t="e">
        <f t="shared" ca="1" si="62"/>
        <v>#REF!</v>
      </c>
      <c r="AW120" s="137" t="e">
        <f t="shared" ca="1" si="62"/>
        <v>#REF!</v>
      </c>
      <c r="AX120" s="137" t="e">
        <f t="shared" ca="1" si="62"/>
        <v>#REF!</v>
      </c>
      <c r="AY120" s="137" t="e">
        <f t="shared" ca="1" si="62"/>
        <v>#REF!</v>
      </c>
      <c r="AZ120" s="137" t="e">
        <f t="shared" ca="1" si="62"/>
        <v>#REF!</v>
      </c>
      <c r="BA120" s="137" t="e">
        <f t="shared" ca="1" si="67"/>
        <v>#REF!</v>
      </c>
      <c r="BB120" s="137" t="e">
        <f t="shared" ca="1" si="67"/>
        <v>#REF!</v>
      </c>
      <c r="BC120" s="138" t="e">
        <f t="shared" ca="1" si="67"/>
        <v>#REF!</v>
      </c>
      <c r="BD120" s="138" t="e">
        <f t="shared" ca="1" si="63"/>
        <v>#REF!</v>
      </c>
      <c r="BE120" s="138" t="e">
        <f t="shared" ca="1" si="63"/>
        <v>#REF!</v>
      </c>
      <c r="BF120" s="138" t="e">
        <f t="shared" ca="1" si="63"/>
        <v>#REF!</v>
      </c>
      <c r="BG120" s="138" t="e">
        <f t="shared" ca="1" si="63"/>
        <v>#REF!</v>
      </c>
      <c r="BH120" s="138" t="e">
        <f t="shared" ca="1" si="63"/>
        <v>#REF!</v>
      </c>
      <c r="BI120" s="138" t="e">
        <f t="shared" ca="1" si="63"/>
        <v>#REF!</v>
      </c>
      <c r="BJ120" s="138" t="e">
        <f t="shared" ca="1" si="63"/>
        <v>#REF!</v>
      </c>
      <c r="BK120" s="138" t="e">
        <f t="shared" ca="1" si="63"/>
        <v>#REF!</v>
      </c>
      <c r="BL120" s="138" t="e">
        <f t="shared" ca="1" si="63"/>
        <v>#REF!</v>
      </c>
      <c r="BM120" s="138" t="e">
        <f t="shared" ca="1" si="63"/>
        <v>#REF!</v>
      </c>
      <c r="BN120" s="138" t="e">
        <f t="shared" ca="1" si="63"/>
        <v>#REF!</v>
      </c>
      <c r="BO120" s="138" t="e">
        <f t="shared" ca="1" si="63"/>
        <v>#REF!</v>
      </c>
      <c r="BP120" s="138" t="e">
        <f t="shared" ca="1" si="63"/>
        <v>#REF!</v>
      </c>
      <c r="BQ120" s="138" t="e">
        <f t="shared" ca="1" si="63"/>
        <v>#REF!</v>
      </c>
      <c r="BR120" s="138" t="e">
        <f t="shared" ref="BR120:CA125" ca="1" si="68">VLOOKUP($G$4,INDIRECT($A120 &amp; $B120&amp;"D"),COLUMN()-5,FALSE)</f>
        <v>#REF!</v>
      </c>
      <c r="BS120" s="138" t="e">
        <f t="shared" ca="1" si="68"/>
        <v>#REF!</v>
      </c>
      <c r="BT120" s="138" t="e">
        <f t="shared" ca="1" si="68"/>
        <v>#REF!</v>
      </c>
      <c r="BU120" s="138" t="e">
        <f t="shared" ca="1" si="68"/>
        <v>#REF!</v>
      </c>
      <c r="BV120" s="138" t="e">
        <f t="shared" ca="1" si="68"/>
        <v>#REF!</v>
      </c>
      <c r="BW120" s="138" t="e">
        <f t="shared" ca="1" si="68"/>
        <v>#REF!</v>
      </c>
      <c r="BX120" s="138" t="e">
        <f t="shared" ca="1" si="68"/>
        <v>#REF!</v>
      </c>
      <c r="BY120" s="138" t="e">
        <f t="shared" ca="1" si="68"/>
        <v>#REF!</v>
      </c>
      <c r="BZ120" s="138" t="e">
        <f t="shared" ca="1" si="68"/>
        <v>#REF!</v>
      </c>
      <c r="CA120" s="138" t="e">
        <f t="shared" ca="1" si="68"/>
        <v>#REF!</v>
      </c>
      <c r="CB120" s="139"/>
      <c r="CC120" s="126" t="s">
        <v>2175</v>
      </c>
    </row>
    <row r="121" spans="1:81" x14ac:dyDescent="0.5">
      <c r="A121" s="130" t="s">
        <v>218</v>
      </c>
      <c r="B121" s="133" t="s">
        <v>304</v>
      </c>
      <c r="C121" s="133">
        <v>1</v>
      </c>
      <c r="D121" s="128">
        <v>1</v>
      </c>
      <c r="E121" s="134">
        <v>1</v>
      </c>
      <c r="F121" s="205" t="s">
        <v>77</v>
      </c>
      <c r="G121" s="137">
        <f t="shared" ca="1" si="64"/>
        <v>2.2000000000000002</v>
      </c>
      <c r="H121" s="137">
        <f t="shared" ca="1" si="64"/>
        <v>1.9</v>
      </c>
      <c r="I121" s="137">
        <f t="shared" ca="1" si="64"/>
        <v>1.8</v>
      </c>
      <c r="J121" s="137">
        <f t="shared" ca="1" si="64"/>
        <v>1.7</v>
      </c>
      <c r="K121" s="137">
        <f t="shared" ca="1" si="64"/>
        <v>1.6</v>
      </c>
      <c r="L121" s="137">
        <f t="shared" ca="1" si="64"/>
        <v>1.7</v>
      </c>
      <c r="M121" s="137">
        <f t="shared" ca="1" si="64"/>
        <v>1.7</v>
      </c>
      <c r="N121" s="137">
        <f t="shared" ca="1" si="64"/>
        <v>1.7</v>
      </c>
      <c r="O121" s="137">
        <f t="shared" ca="1" si="64"/>
        <v>1.7</v>
      </c>
      <c r="P121" s="137">
        <f t="shared" ca="1" si="64"/>
        <v>1.6</v>
      </c>
      <c r="Q121" s="137">
        <f t="shared" ca="1" si="65"/>
        <v>1.4</v>
      </c>
      <c r="R121" s="137">
        <f t="shared" ca="1" si="65"/>
        <v>1.3</v>
      </c>
      <c r="S121" s="137">
        <f t="shared" ca="1" si="65"/>
        <v>1.2</v>
      </c>
      <c r="T121" s="137">
        <f t="shared" ca="1" si="65"/>
        <v>1.2</v>
      </c>
      <c r="U121" s="137">
        <f t="shared" ca="1" si="65"/>
        <v>1.2</v>
      </c>
      <c r="V121" s="137">
        <f t="shared" ca="1" si="65"/>
        <v>1.1000000000000001</v>
      </c>
      <c r="W121" s="137" t="e">
        <f t="shared" ca="1" si="65"/>
        <v>#REF!</v>
      </c>
      <c r="X121" s="137" t="e">
        <f t="shared" ca="1" si="65"/>
        <v>#REF!</v>
      </c>
      <c r="Y121" s="137" t="e">
        <f t="shared" ca="1" si="65"/>
        <v>#REF!</v>
      </c>
      <c r="Z121" s="137" t="e">
        <f t="shared" ca="1" si="65"/>
        <v>#REF!</v>
      </c>
      <c r="AA121" s="137" t="e">
        <f t="shared" ca="1" si="66"/>
        <v>#REF!</v>
      </c>
      <c r="AB121" s="137" t="e">
        <f t="shared" ca="1" si="66"/>
        <v>#REF!</v>
      </c>
      <c r="AC121" s="137" t="e">
        <f t="shared" ca="1" si="66"/>
        <v>#REF!</v>
      </c>
      <c r="AD121" s="137" t="e">
        <f t="shared" ca="1" si="66"/>
        <v>#REF!</v>
      </c>
      <c r="AE121" s="137" t="e">
        <f t="shared" ca="1" si="66"/>
        <v>#REF!</v>
      </c>
      <c r="AF121" s="137" t="e">
        <f t="shared" ca="1" si="66"/>
        <v>#REF!</v>
      </c>
      <c r="AG121" s="137" t="e">
        <f t="shared" ca="1" si="66"/>
        <v>#REF!</v>
      </c>
      <c r="AH121" s="137" t="e">
        <f t="shared" ca="1" si="66"/>
        <v>#REF!</v>
      </c>
      <c r="AI121" s="137" t="e">
        <f t="shared" ca="1" si="66"/>
        <v>#REF!</v>
      </c>
      <c r="AJ121" s="137" t="e">
        <f t="shared" ca="1" si="66"/>
        <v>#REF!</v>
      </c>
      <c r="AK121" s="137" t="e">
        <f t="shared" ca="1" si="66"/>
        <v>#REF!</v>
      </c>
      <c r="AL121" s="137" t="e">
        <f t="shared" ca="1" si="61"/>
        <v>#REF!</v>
      </c>
      <c r="AM121" s="137" t="e">
        <f t="shared" ca="1" si="61"/>
        <v>#REF!</v>
      </c>
      <c r="AN121" s="137" t="e">
        <f t="shared" ca="1" si="61"/>
        <v>#REF!</v>
      </c>
      <c r="AO121" s="137" t="e">
        <f t="shared" ca="1" si="61"/>
        <v>#REF!</v>
      </c>
      <c r="AP121" s="137" t="e">
        <f t="shared" ca="1" si="61"/>
        <v>#REF!</v>
      </c>
      <c r="AQ121" s="137" t="e">
        <f t="shared" ca="1" si="61"/>
        <v>#REF!</v>
      </c>
      <c r="AR121" s="137" t="e">
        <f t="shared" ca="1" si="61"/>
        <v>#REF!</v>
      </c>
      <c r="AS121" s="137" t="e">
        <f t="shared" ca="1" si="61"/>
        <v>#REF!</v>
      </c>
      <c r="AT121" s="137" t="e">
        <f t="shared" ca="1" si="61"/>
        <v>#REF!</v>
      </c>
      <c r="AU121" s="137" t="e">
        <f t="shared" ca="1" si="62"/>
        <v>#REF!</v>
      </c>
      <c r="AV121" s="137" t="e">
        <f t="shared" ca="1" si="62"/>
        <v>#REF!</v>
      </c>
      <c r="AW121" s="137" t="e">
        <f t="shared" ca="1" si="62"/>
        <v>#REF!</v>
      </c>
      <c r="AX121" s="137" t="e">
        <f t="shared" ca="1" si="62"/>
        <v>#REF!</v>
      </c>
      <c r="AY121" s="137" t="e">
        <f t="shared" ca="1" si="62"/>
        <v>#REF!</v>
      </c>
      <c r="AZ121" s="137" t="e">
        <f t="shared" ca="1" si="62"/>
        <v>#REF!</v>
      </c>
      <c r="BA121" s="137" t="e">
        <f t="shared" ca="1" si="67"/>
        <v>#REF!</v>
      </c>
      <c r="BB121" s="137" t="e">
        <f t="shared" ca="1" si="67"/>
        <v>#REF!</v>
      </c>
      <c r="BC121" s="138" t="e">
        <f t="shared" ca="1" si="67"/>
        <v>#REF!</v>
      </c>
      <c r="BD121" s="138" t="e">
        <f t="shared" ca="1" si="63"/>
        <v>#REF!</v>
      </c>
      <c r="BE121" s="138" t="e">
        <f t="shared" ca="1" si="63"/>
        <v>#REF!</v>
      </c>
      <c r="BF121" s="138" t="e">
        <f t="shared" ca="1" si="63"/>
        <v>#REF!</v>
      </c>
      <c r="BG121" s="138" t="e">
        <f t="shared" ca="1" si="63"/>
        <v>#REF!</v>
      </c>
      <c r="BH121" s="138" t="e">
        <f t="shared" ca="1" si="63"/>
        <v>#REF!</v>
      </c>
      <c r="BI121" s="138" t="e">
        <f t="shared" ca="1" si="63"/>
        <v>#REF!</v>
      </c>
      <c r="BJ121" s="138" t="e">
        <f t="shared" ca="1" si="63"/>
        <v>#REF!</v>
      </c>
      <c r="BK121" s="138" t="e">
        <f t="shared" ca="1" si="63"/>
        <v>#REF!</v>
      </c>
      <c r="BL121" s="138" t="e">
        <f t="shared" ca="1" si="63"/>
        <v>#REF!</v>
      </c>
      <c r="BM121" s="138" t="e">
        <f t="shared" ca="1" si="63"/>
        <v>#REF!</v>
      </c>
      <c r="BN121" s="138" t="e">
        <f t="shared" ca="1" si="63"/>
        <v>#REF!</v>
      </c>
      <c r="BO121" s="138" t="e">
        <f t="shared" ca="1" si="63"/>
        <v>#REF!</v>
      </c>
      <c r="BP121" s="138" t="e">
        <f t="shared" ca="1" si="63"/>
        <v>#REF!</v>
      </c>
      <c r="BQ121" s="138" t="e">
        <f t="shared" ca="1" si="63"/>
        <v>#REF!</v>
      </c>
      <c r="BR121" s="138" t="e">
        <f t="shared" ca="1" si="68"/>
        <v>#REF!</v>
      </c>
      <c r="BS121" s="138" t="e">
        <f t="shared" ca="1" si="68"/>
        <v>#REF!</v>
      </c>
      <c r="BT121" s="138" t="e">
        <f t="shared" ca="1" si="68"/>
        <v>#REF!</v>
      </c>
      <c r="BU121" s="138" t="e">
        <f t="shared" ca="1" si="68"/>
        <v>#REF!</v>
      </c>
      <c r="BV121" s="138" t="e">
        <f t="shared" ca="1" si="68"/>
        <v>#REF!</v>
      </c>
      <c r="BW121" s="138" t="e">
        <f t="shared" ca="1" si="68"/>
        <v>#REF!</v>
      </c>
      <c r="BX121" s="138" t="e">
        <f t="shared" ca="1" si="68"/>
        <v>#REF!</v>
      </c>
      <c r="BY121" s="138" t="e">
        <f t="shared" ca="1" si="68"/>
        <v>#REF!</v>
      </c>
      <c r="BZ121" s="138" t="e">
        <f t="shared" ca="1" si="68"/>
        <v>#REF!</v>
      </c>
      <c r="CA121" s="138" t="e">
        <f t="shared" ca="1" si="68"/>
        <v>#REF!</v>
      </c>
      <c r="CB121" s="139"/>
      <c r="CC121" s="126" t="s">
        <v>2176</v>
      </c>
    </row>
    <row r="122" spans="1:81" x14ac:dyDescent="0.5">
      <c r="A122" s="130" t="s">
        <v>218</v>
      </c>
      <c r="B122" s="133" t="s">
        <v>301</v>
      </c>
      <c r="C122" s="133">
        <v>1</v>
      </c>
      <c r="D122" s="128">
        <v>1</v>
      </c>
      <c r="E122" s="134">
        <v>1</v>
      </c>
      <c r="F122" s="205" t="s">
        <v>78</v>
      </c>
      <c r="G122" s="137">
        <f t="shared" ref="G122:AI122" ca="1" si="69">VLOOKUP($G$4,INDIRECT($A122 &amp; $B122&amp;"D"),COLUMN()-5,FALSE)</f>
        <v>2030</v>
      </c>
      <c r="H122" s="137">
        <f t="shared" ca="1" si="69"/>
        <v>1790</v>
      </c>
      <c r="I122" s="137">
        <f t="shared" ca="1" si="69"/>
        <v>1778</v>
      </c>
      <c r="J122" s="137">
        <f t="shared" ca="1" si="69"/>
        <v>1634</v>
      </c>
      <c r="K122" s="137">
        <f t="shared" ca="1" si="69"/>
        <v>1586</v>
      </c>
      <c r="L122" s="137">
        <f t="shared" ca="1" si="69"/>
        <v>1671</v>
      </c>
      <c r="M122" s="137">
        <f t="shared" ca="1" si="69"/>
        <v>1675</v>
      </c>
      <c r="N122" s="137">
        <f t="shared" ca="1" si="69"/>
        <v>1702</v>
      </c>
      <c r="O122" s="137">
        <f t="shared" ca="1" si="69"/>
        <v>1643</v>
      </c>
      <c r="P122" s="137">
        <f t="shared" ca="1" si="69"/>
        <v>1510</v>
      </c>
      <c r="Q122" s="137">
        <f t="shared" ca="1" si="69"/>
        <v>1366</v>
      </c>
      <c r="R122" s="137">
        <f t="shared" ca="1" si="69"/>
        <v>1267</v>
      </c>
      <c r="S122" s="137">
        <f t="shared" ca="1" si="69"/>
        <v>1240</v>
      </c>
      <c r="T122" s="137">
        <f t="shared" ca="1" si="69"/>
        <v>1218</v>
      </c>
      <c r="U122" s="137">
        <f t="shared" ca="1" si="69"/>
        <v>1178</v>
      </c>
      <c r="V122" s="137">
        <f t="shared" ca="1" si="69"/>
        <v>1100</v>
      </c>
      <c r="W122" s="137" t="e">
        <f t="shared" ca="1" si="69"/>
        <v>#REF!</v>
      </c>
      <c r="X122" s="137" t="e">
        <f t="shared" ca="1" si="69"/>
        <v>#REF!</v>
      </c>
      <c r="Y122" s="137" t="e">
        <f t="shared" ca="1" si="69"/>
        <v>#REF!</v>
      </c>
      <c r="Z122" s="137" t="e">
        <f t="shared" ca="1" si="69"/>
        <v>#REF!</v>
      </c>
      <c r="AA122" s="137" t="e">
        <f t="shared" ca="1" si="69"/>
        <v>#REF!</v>
      </c>
      <c r="AB122" s="137" t="e">
        <f t="shared" ca="1" si="69"/>
        <v>#REF!</v>
      </c>
      <c r="AC122" s="137" t="e">
        <f t="shared" ca="1" si="69"/>
        <v>#REF!</v>
      </c>
      <c r="AD122" s="137" t="e">
        <f t="shared" ca="1" si="69"/>
        <v>#REF!</v>
      </c>
      <c r="AE122" s="137" t="e">
        <f t="shared" ca="1" si="69"/>
        <v>#REF!</v>
      </c>
      <c r="AF122" s="137" t="e">
        <f t="shared" ca="1" si="69"/>
        <v>#REF!</v>
      </c>
      <c r="AG122" s="137" t="e">
        <f t="shared" ca="1" si="69"/>
        <v>#REF!</v>
      </c>
      <c r="AH122" s="137" t="e">
        <f t="shared" ca="1" si="69"/>
        <v>#REF!</v>
      </c>
      <c r="AI122" s="137" t="e">
        <f t="shared" ca="1" si="69"/>
        <v>#REF!</v>
      </c>
      <c r="AJ122" s="137" t="e">
        <f t="shared" ref="AJ122:AR150" ca="1" si="70">VLOOKUP($G$4,INDIRECT($A122 &amp; $B122&amp;"D"),COLUMN()-5,FALSE)</f>
        <v>#REF!</v>
      </c>
      <c r="AK122" s="137" t="e">
        <f t="shared" ca="1" si="70"/>
        <v>#REF!</v>
      </c>
      <c r="AL122" s="137" t="e">
        <f t="shared" ca="1" si="61"/>
        <v>#REF!</v>
      </c>
      <c r="AM122" s="137" t="e">
        <f t="shared" ca="1" si="61"/>
        <v>#REF!</v>
      </c>
      <c r="AN122" s="137" t="e">
        <f t="shared" ca="1" si="61"/>
        <v>#REF!</v>
      </c>
      <c r="AO122" s="137" t="e">
        <f t="shared" ca="1" si="61"/>
        <v>#REF!</v>
      </c>
      <c r="AP122" s="137" t="e">
        <f t="shared" ca="1" si="61"/>
        <v>#REF!</v>
      </c>
      <c r="AQ122" s="137" t="e">
        <f t="shared" ca="1" si="61"/>
        <v>#REF!</v>
      </c>
      <c r="AR122" s="137" t="e">
        <f t="shared" ca="1" si="61"/>
        <v>#REF!</v>
      </c>
      <c r="AS122" s="137" t="e">
        <f t="shared" ca="1" si="61"/>
        <v>#REF!</v>
      </c>
      <c r="AT122" s="137" t="e">
        <f t="shared" ca="1" si="61"/>
        <v>#REF!</v>
      </c>
      <c r="AU122" s="137" t="e">
        <f t="shared" ca="1" si="62"/>
        <v>#REF!</v>
      </c>
      <c r="AV122" s="137" t="e">
        <f t="shared" ca="1" si="62"/>
        <v>#REF!</v>
      </c>
      <c r="AW122" s="137" t="e">
        <f t="shared" ca="1" si="62"/>
        <v>#REF!</v>
      </c>
      <c r="AX122" s="137" t="e">
        <f t="shared" ca="1" si="62"/>
        <v>#REF!</v>
      </c>
      <c r="AY122" s="137" t="e">
        <f t="shared" ca="1" si="62"/>
        <v>#REF!</v>
      </c>
      <c r="AZ122" s="137" t="e">
        <f t="shared" ca="1" si="62"/>
        <v>#REF!</v>
      </c>
      <c r="BA122" s="137" t="e">
        <f t="shared" ca="1" si="67"/>
        <v>#REF!</v>
      </c>
      <c r="BB122" s="137" t="e">
        <f t="shared" ca="1" si="67"/>
        <v>#REF!</v>
      </c>
      <c r="BC122" s="138" t="e">
        <f t="shared" ca="1" si="67"/>
        <v>#REF!</v>
      </c>
      <c r="BD122" s="138" t="e">
        <f t="shared" ca="1" si="63"/>
        <v>#REF!</v>
      </c>
      <c r="BE122" s="138" t="e">
        <f t="shared" ca="1" si="63"/>
        <v>#REF!</v>
      </c>
      <c r="BF122" s="138" t="e">
        <f t="shared" ca="1" si="63"/>
        <v>#REF!</v>
      </c>
      <c r="BG122" s="138" t="e">
        <f t="shared" ca="1" si="63"/>
        <v>#REF!</v>
      </c>
      <c r="BH122" s="138" t="e">
        <f t="shared" ca="1" si="63"/>
        <v>#REF!</v>
      </c>
      <c r="BI122" s="138" t="e">
        <f t="shared" ca="1" si="63"/>
        <v>#REF!</v>
      </c>
      <c r="BJ122" s="138" t="e">
        <f t="shared" ca="1" si="63"/>
        <v>#REF!</v>
      </c>
      <c r="BK122" s="138" t="e">
        <f t="shared" ca="1" si="63"/>
        <v>#REF!</v>
      </c>
      <c r="BL122" s="138" t="e">
        <f t="shared" ca="1" si="63"/>
        <v>#REF!</v>
      </c>
      <c r="BM122" s="138" t="e">
        <f t="shared" ca="1" si="63"/>
        <v>#REF!</v>
      </c>
      <c r="BN122" s="138" t="e">
        <f t="shared" ca="1" si="63"/>
        <v>#REF!</v>
      </c>
      <c r="BO122" s="138" t="e">
        <f t="shared" ca="1" si="63"/>
        <v>#REF!</v>
      </c>
      <c r="BP122" s="138" t="e">
        <f t="shared" ca="1" si="63"/>
        <v>#REF!</v>
      </c>
      <c r="BQ122" s="138" t="e">
        <f t="shared" ca="1" si="63"/>
        <v>#REF!</v>
      </c>
      <c r="BR122" s="138" t="e">
        <f t="shared" ca="1" si="68"/>
        <v>#REF!</v>
      </c>
      <c r="BS122" s="138" t="e">
        <f t="shared" ca="1" si="68"/>
        <v>#REF!</v>
      </c>
      <c r="BT122" s="138" t="e">
        <f t="shared" ca="1" si="68"/>
        <v>#REF!</v>
      </c>
      <c r="BU122" s="138" t="e">
        <f t="shared" ca="1" si="68"/>
        <v>#REF!</v>
      </c>
      <c r="BV122" s="138" t="e">
        <f t="shared" ca="1" si="68"/>
        <v>#REF!</v>
      </c>
      <c r="BW122" s="138" t="e">
        <f t="shared" ca="1" si="68"/>
        <v>#REF!</v>
      </c>
      <c r="BX122" s="138" t="e">
        <f t="shared" ca="1" si="68"/>
        <v>#REF!</v>
      </c>
      <c r="BY122" s="138" t="e">
        <f t="shared" ca="1" si="68"/>
        <v>#REF!</v>
      </c>
      <c r="BZ122" s="138" t="e">
        <f t="shared" ca="1" si="68"/>
        <v>#REF!</v>
      </c>
      <c r="CA122" s="138" t="e">
        <f t="shared" ca="1" si="68"/>
        <v>#REF!</v>
      </c>
      <c r="CB122" s="139"/>
      <c r="CC122" s="126" t="s">
        <v>2177</v>
      </c>
    </row>
    <row r="123" spans="1:81" x14ac:dyDescent="0.5">
      <c r="A123" s="130" t="s">
        <v>218</v>
      </c>
      <c r="B123" s="133" t="s">
        <v>551</v>
      </c>
      <c r="C123" s="133">
        <v>1</v>
      </c>
      <c r="D123" s="128">
        <v>1</v>
      </c>
      <c r="E123" s="134">
        <v>1</v>
      </c>
      <c r="F123" s="205" t="s">
        <v>79</v>
      </c>
      <c r="G123" s="137">
        <f t="shared" ref="G123:U123" ca="1" si="71">VLOOKUP($G$4,INDIRECT($A123 &amp; $B123&amp;"D"),COLUMN()-5,FALSE)</f>
        <v>938377</v>
      </c>
      <c r="H123" s="137">
        <f t="shared" ca="1" si="71"/>
        <v>956223</v>
      </c>
      <c r="I123" s="137">
        <f t="shared" ca="1" si="71"/>
        <v>964823</v>
      </c>
      <c r="J123" s="137">
        <f t="shared" ca="1" si="71"/>
        <v>974683</v>
      </c>
      <c r="K123" s="137">
        <f t="shared" ca="1" si="71"/>
        <v>979618</v>
      </c>
      <c r="L123" s="137">
        <f t="shared" ca="1" si="71"/>
        <v>980526</v>
      </c>
      <c r="M123" s="137">
        <f t="shared" ca="1" si="71"/>
        <v>983849</v>
      </c>
      <c r="N123" s="137">
        <f t="shared" ca="1" si="71"/>
        <v>987544</v>
      </c>
      <c r="O123" s="137">
        <f t="shared" ca="1" si="71"/>
        <v>989273</v>
      </c>
      <c r="P123" s="137">
        <f t="shared" ca="1" si="71"/>
        <v>965249</v>
      </c>
      <c r="Q123" s="137">
        <f t="shared" ca="1" si="71"/>
        <v>1006311</v>
      </c>
      <c r="R123" s="137">
        <f t="shared" ca="1" si="71"/>
        <v>1001196</v>
      </c>
      <c r="S123" s="137">
        <f t="shared" ca="1" si="71"/>
        <v>999957</v>
      </c>
      <c r="T123" s="137">
        <f t="shared" ca="1" si="71"/>
        <v>1008249</v>
      </c>
      <c r="U123" s="137">
        <f t="shared" ca="1" si="71"/>
        <v>1017657</v>
      </c>
      <c r="V123" s="137">
        <f t="shared" ref="V123:AI141" ca="1" si="72">VLOOKUP($G$4,INDIRECT($A123 &amp; $B123&amp;"D"),COLUMN()-5,FALSE)</f>
        <v>1026960</v>
      </c>
      <c r="W123" s="137" t="e">
        <f t="shared" ca="1" si="72"/>
        <v>#REF!</v>
      </c>
      <c r="X123" s="137" t="e">
        <f t="shared" ca="1" si="72"/>
        <v>#REF!</v>
      </c>
      <c r="Y123" s="137" t="e">
        <f t="shared" ca="1" si="72"/>
        <v>#REF!</v>
      </c>
      <c r="Z123" s="137" t="e">
        <f t="shared" ca="1" si="72"/>
        <v>#REF!</v>
      </c>
      <c r="AA123" s="137" t="e">
        <f t="shared" ca="1" si="72"/>
        <v>#REF!</v>
      </c>
      <c r="AB123" s="137" t="e">
        <f t="shared" ca="1" si="72"/>
        <v>#REF!</v>
      </c>
      <c r="AC123" s="137" t="e">
        <f t="shared" ca="1" si="72"/>
        <v>#REF!</v>
      </c>
      <c r="AD123" s="137" t="e">
        <f t="shared" ca="1" si="72"/>
        <v>#REF!</v>
      </c>
      <c r="AE123" s="137" t="e">
        <f t="shared" ca="1" si="72"/>
        <v>#REF!</v>
      </c>
      <c r="AF123" s="137" t="e">
        <f t="shared" ca="1" si="72"/>
        <v>#REF!</v>
      </c>
      <c r="AG123" s="137" t="e">
        <f t="shared" ca="1" si="72"/>
        <v>#REF!</v>
      </c>
      <c r="AH123" s="137" t="e">
        <f t="shared" ca="1" si="72"/>
        <v>#REF!</v>
      </c>
      <c r="AI123" s="137" t="e">
        <f t="shared" ca="1" si="72"/>
        <v>#REF!</v>
      </c>
      <c r="AJ123" s="137" t="e">
        <f t="shared" ca="1" si="70"/>
        <v>#REF!</v>
      </c>
      <c r="AK123" s="137" t="e">
        <f t="shared" ca="1" si="70"/>
        <v>#REF!</v>
      </c>
      <c r="AL123" s="137" t="e">
        <f t="shared" ca="1" si="61"/>
        <v>#REF!</v>
      </c>
      <c r="AM123" s="137" t="e">
        <f t="shared" ca="1" si="61"/>
        <v>#REF!</v>
      </c>
      <c r="AN123" s="137" t="e">
        <f t="shared" ca="1" si="61"/>
        <v>#REF!</v>
      </c>
      <c r="AO123" s="137" t="e">
        <f t="shared" ca="1" si="61"/>
        <v>#REF!</v>
      </c>
      <c r="AP123" s="137" t="e">
        <f t="shared" ca="1" si="61"/>
        <v>#REF!</v>
      </c>
      <c r="AQ123" s="137" t="e">
        <f t="shared" ca="1" si="61"/>
        <v>#REF!</v>
      </c>
      <c r="AR123" s="137" t="e">
        <f t="shared" ca="1" si="61"/>
        <v>#REF!</v>
      </c>
      <c r="AS123" s="137" t="e">
        <f t="shared" ca="1" si="61"/>
        <v>#REF!</v>
      </c>
      <c r="AT123" s="137" t="e">
        <f t="shared" ca="1" si="61"/>
        <v>#REF!</v>
      </c>
      <c r="AU123" s="137" t="e">
        <f t="shared" ca="1" si="62"/>
        <v>#REF!</v>
      </c>
      <c r="AV123" s="137" t="e">
        <f t="shared" ca="1" si="62"/>
        <v>#REF!</v>
      </c>
      <c r="AW123" s="137" t="e">
        <f t="shared" ca="1" si="62"/>
        <v>#REF!</v>
      </c>
      <c r="AX123" s="137" t="e">
        <f t="shared" ca="1" si="62"/>
        <v>#REF!</v>
      </c>
      <c r="AY123" s="137" t="e">
        <f t="shared" ca="1" si="62"/>
        <v>#REF!</v>
      </c>
      <c r="AZ123" s="137" t="e">
        <f t="shared" ca="1" si="62"/>
        <v>#REF!</v>
      </c>
      <c r="BA123" s="137" t="e">
        <f t="shared" ca="1" si="67"/>
        <v>#REF!</v>
      </c>
      <c r="BB123" s="137" t="e">
        <f t="shared" ca="1" si="67"/>
        <v>#REF!</v>
      </c>
      <c r="BC123" s="138" t="e">
        <f t="shared" ca="1" si="67"/>
        <v>#REF!</v>
      </c>
      <c r="BD123" s="138" t="e">
        <f t="shared" ca="1" si="63"/>
        <v>#REF!</v>
      </c>
      <c r="BE123" s="138" t="e">
        <f t="shared" ca="1" si="63"/>
        <v>#REF!</v>
      </c>
      <c r="BF123" s="138" t="e">
        <f t="shared" ca="1" si="63"/>
        <v>#REF!</v>
      </c>
      <c r="BG123" s="138" t="e">
        <f t="shared" ca="1" si="63"/>
        <v>#REF!</v>
      </c>
      <c r="BH123" s="138" t="e">
        <f t="shared" ca="1" si="63"/>
        <v>#REF!</v>
      </c>
      <c r="BI123" s="138" t="e">
        <f t="shared" ca="1" si="63"/>
        <v>#REF!</v>
      </c>
      <c r="BJ123" s="138" t="e">
        <f t="shared" ca="1" si="63"/>
        <v>#REF!</v>
      </c>
      <c r="BK123" s="138" t="e">
        <f t="shared" ca="1" si="63"/>
        <v>#REF!</v>
      </c>
      <c r="BL123" s="138" t="e">
        <f t="shared" ca="1" si="63"/>
        <v>#REF!</v>
      </c>
      <c r="BM123" s="138" t="e">
        <f t="shared" ca="1" si="63"/>
        <v>#REF!</v>
      </c>
      <c r="BN123" s="138" t="e">
        <f t="shared" ca="1" si="63"/>
        <v>#REF!</v>
      </c>
      <c r="BO123" s="138" t="e">
        <f t="shared" ca="1" si="63"/>
        <v>#REF!</v>
      </c>
      <c r="BP123" s="138" t="e">
        <f t="shared" ca="1" si="63"/>
        <v>#REF!</v>
      </c>
      <c r="BQ123" s="138" t="e">
        <f t="shared" ca="1" si="63"/>
        <v>#REF!</v>
      </c>
      <c r="BR123" s="138" t="e">
        <f t="shared" ca="1" si="68"/>
        <v>#REF!</v>
      </c>
      <c r="BS123" s="138" t="e">
        <f t="shared" ca="1" si="68"/>
        <v>#REF!</v>
      </c>
      <c r="BT123" s="138" t="e">
        <f t="shared" ca="1" si="68"/>
        <v>#REF!</v>
      </c>
      <c r="BU123" s="138" t="e">
        <f t="shared" ca="1" si="68"/>
        <v>#REF!</v>
      </c>
      <c r="BV123" s="138" t="e">
        <f t="shared" ca="1" si="68"/>
        <v>#REF!</v>
      </c>
      <c r="BW123" s="138" t="e">
        <f t="shared" ca="1" si="68"/>
        <v>#REF!</v>
      </c>
      <c r="BX123" s="138" t="e">
        <f t="shared" ca="1" si="68"/>
        <v>#REF!</v>
      </c>
      <c r="BY123" s="138" t="e">
        <f t="shared" ca="1" si="68"/>
        <v>#REF!</v>
      </c>
      <c r="BZ123" s="138" t="e">
        <f t="shared" ca="1" si="68"/>
        <v>#REF!</v>
      </c>
      <c r="CA123" s="138" t="e">
        <f t="shared" ca="1" si="68"/>
        <v>#REF!</v>
      </c>
      <c r="CB123" s="139"/>
      <c r="CC123" s="126" t="s">
        <v>2178</v>
      </c>
    </row>
    <row r="124" spans="1:81" x14ac:dyDescent="0.5">
      <c r="A124" s="130" t="s">
        <v>217</v>
      </c>
      <c r="B124" s="133" t="s">
        <v>304</v>
      </c>
      <c r="C124" s="133">
        <v>1</v>
      </c>
      <c r="D124" s="128">
        <v>1</v>
      </c>
      <c r="E124" s="134">
        <v>1</v>
      </c>
      <c r="F124" s="205" t="s">
        <v>80</v>
      </c>
      <c r="G124" s="137">
        <f t="shared" ref="G124:U140" ca="1" si="73">VLOOKUP($G$4,INDIRECT($A124 &amp; $B124&amp;"D"),COLUMN()-5,FALSE)</f>
        <v>22.7</v>
      </c>
      <c r="H124" s="137">
        <f t="shared" ca="1" si="73"/>
        <v>22.6</v>
      </c>
      <c r="I124" s="137">
        <f t="shared" ca="1" si="73"/>
        <v>22</v>
      </c>
      <c r="J124" s="137">
        <f t="shared" ca="1" si="73"/>
        <v>21.3</v>
      </c>
      <c r="K124" s="137">
        <f t="shared" ca="1" si="73"/>
        <v>21.8</v>
      </c>
      <c r="L124" s="137">
        <f t="shared" ca="1" si="73"/>
        <v>22.4</v>
      </c>
      <c r="M124" s="137">
        <f t="shared" ca="1" si="73"/>
        <v>24.2</v>
      </c>
      <c r="N124" s="137">
        <f t="shared" ca="1" si="73"/>
        <v>23.9</v>
      </c>
      <c r="O124" s="137">
        <f t="shared" ca="1" si="73"/>
        <v>22</v>
      </c>
      <c r="P124" s="137">
        <f t="shared" ca="1" si="73"/>
        <v>19.8</v>
      </c>
      <c r="Q124" s="137">
        <f t="shared" ca="1" si="73"/>
        <v>20.5</v>
      </c>
      <c r="R124" s="137">
        <f t="shared" ca="1" si="73"/>
        <v>21.6</v>
      </c>
      <c r="S124" s="137">
        <f t="shared" ca="1" si="73"/>
        <v>21.7</v>
      </c>
      <c r="T124" s="137">
        <f t="shared" ca="1" si="73"/>
        <v>22.6</v>
      </c>
      <c r="U124" s="137">
        <f t="shared" ca="1" si="73"/>
        <v>22</v>
      </c>
      <c r="V124" s="137">
        <f t="shared" ca="1" si="72"/>
        <v>23.1</v>
      </c>
      <c r="W124" s="137" t="e">
        <f t="shared" ca="1" si="72"/>
        <v>#REF!</v>
      </c>
      <c r="X124" s="137" t="e">
        <f t="shared" ca="1" si="72"/>
        <v>#REF!</v>
      </c>
      <c r="Y124" s="137" t="e">
        <f t="shared" ca="1" si="72"/>
        <v>#REF!</v>
      </c>
      <c r="Z124" s="137" t="e">
        <f t="shared" ca="1" si="72"/>
        <v>#REF!</v>
      </c>
      <c r="AA124" s="137" t="e">
        <f t="shared" ca="1" si="72"/>
        <v>#REF!</v>
      </c>
      <c r="AB124" s="137" t="e">
        <f t="shared" ca="1" si="72"/>
        <v>#REF!</v>
      </c>
      <c r="AC124" s="137" t="e">
        <f t="shared" ca="1" si="72"/>
        <v>#REF!</v>
      </c>
      <c r="AD124" s="137" t="e">
        <f t="shared" ca="1" si="72"/>
        <v>#REF!</v>
      </c>
      <c r="AE124" s="137" t="e">
        <f t="shared" ca="1" si="72"/>
        <v>#REF!</v>
      </c>
      <c r="AF124" s="137" t="e">
        <f t="shared" ca="1" si="72"/>
        <v>#REF!</v>
      </c>
      <c r="AG124" s="137" t="e">
        <f t="shared" ca="1" si="72"/>
        <v>#REF!</v>
      </c>
      <c r="AH124" s="137" t="e">
        <f t="shared" ca="1" si="72"/>
        <v>#REF!</v>
      </c>
      <c r="AI124" s="137" t="e">
        <f t="shared" ca="1" si="72"/>
        <v>#REF!</v>
      </c>
      <c r="AJ124" s="137" t="e">
        <f t="shared" ca="1" si="70"/>
        <v>#REF!</v>
      </c>
      <c r="AK124" s="137" t="e">
        <f t="shared" ca="1" si="70"/>
        <v>#REF!</v>
      </c>
      <c r="AL124" s="137" t="e">
        <f t="shared" ca="1" si="61"/>
        <v>#REF!</v>
      </c>
      <c r="AM124" s="137" t="e">
        <f t="shared" ca="1" si="61"/>
        <v>#REF!</v>
      </c>
      <c r="AN124" s="137" t="e">
        <f t="shared" ca="1" si="61"/>
        <v>#REF!</v>
      </c>
      <c r="AO124" s="137" t="e">
        <f t="shared" ca="1" si="61"/>
        <v>#REF!</v>
      </c>
      <c r="AP124" s="137" t="e">
        <f t="shared" ca="1" si="61"/>
        <v>#REF!</v>
      </c>
      <c r="AQ124" s="137" t="e">
        <f t="shared" ca="1" si="61"/>
        <v>#REF!</v>
      </c>
      <c r="AR124" s="137" t="e">
        <f t="shared" ca="1" si="61"/>
        <v>#REF!</v>
      </c>
      <c r="AS124" s="137" t="e">
        <f t="shared" ca="1" si="61"/>
        <v>#REF!</v>
      </c>
      <c r="AT124" s="137" t="e">
        <f t="shared" ca="1" si="61"/>
        <v>#REF!</v>
      </c>
      <c r="AU124" s="137" t="e">
        <f t="shared" ca="1" si="62"/>
        <v>#REF!</v>
      </c>
      <c r="AV124" s="137" t="e">
        <f t="shared" ca="1" si="62"/>
        <v>#REF!</v>
      </c>
      <c r="AW124" s="137" t="e">
        <f t="shared" ca="1" si="62"/>
        <v>#REF!</v>
      </c>
      <c r="AX124" s="137" t="e">
        <f t="shared" ca="1" si="62"/>
        <v>#REF!</v>
      </c>
      <c r="AY124" s="137" t="e">
        <f t="shared" ca="1" si="62"/>
        <v>#REF!</v>
      </c>
      <c r="AZ124" s="137" t="e">
        <f t="shared" ca="1" si="62"/>
        <v>#REF!</v>
      </c>
      <c r="BA124" s="137" t="e">
        <f t="shared" ca="1" si="67"/>
        <v>#REF!</v>
      </c>
      <c r="BB124" s="137" t="e">
        <f t="shared" ca="1" si="67"/>
        <v>#REF!</v>
      </c>
      <c r="BC124" s="138" t="e">
        <f t="shared" ca="1" si="67"/>
        <v>#REF!</v>
      </c>
      <c r="BD124" s="138" t="e">
        <f t="shared" ca="1" si="63"/>
        <v>#REF!</v>
      </c>
      <c r="BE124" s="138" t="e">
        <f t="shared" ca="1" si="63"/>
        <v>#REF!</v>
      </c>
      <c r="BF124" s="138" t="e">
        <f t="shared" ca="1" si="63"/>
        <v>#REF!</v>
      </c>
      <c r="BG124" s="138" t="e">
        <f t="shared" ca="1" si="63"/>
        <v>#REF!</v>
      </c>
      <c r="BH124" s="138" t="e">
        <f t="shared" ca="1" si="63"/>
        <v>#REF!</v>
      </c>
      <c r="BI124" s="138" t="e">
        <f t="shared" ca="1" si="63"/>
        <v>#REF!</v>
      </c>
      <c r="BJ124" s="138" t="e">
        <f t="shared" ca="1" si="63"/>
        <v>#REF!</v>
      </c>
      <c r="BK124" s="138" t="e">
        <f t="shared" ca="1" si="63"/>
        <v>#REF!</v>
      </c>
      <c r="BL124" s="138" t="e">
        <f t="shared" ca="1" si="63"/>
        <v>#REF!</v>
      </c>
      <c r="BM124" s="138" t="e">
        <f t="shared" ca="1" si="63"/>
        <v>#REF!</v>
      </c>
      <c r="BN124" s="138" t="e">
        <f t="shared" ca="1" si="63"/>
        <v>#REF!</v>
      </c>
      <c r="BO124" s="138" t="e">
        <f t="shared" ca="1" si="63"/>
        <v>#REF!</v>
      </c>
      <c r="BP124" s="138" t="e">
        <f t="shared" ca="1" si="63"/>
        <v>#REF!</v>
      </c>
      <c r="BQ124" s="138" t="e">
        <f t="shared" ca="1" si="63"/>
        <v>#REF!</v>
      </c>
      <c r="BR124" s="138" t="e">
        <f t="shared" ca="1" si="68"/>
        <v>#REF!</v>
      </c>
      <c r="BS124" s="138" t="e">
        <f t="shared" ca="1" si="68"/>
        <v>#REF!</v>
      </c>
      <c r="BT124" s="138" t="e">
        <f t="shared" ca="1" si="68"/>
        <v>#REF!</v>
      </c>
      <c r="BU124" s="138" t="e">
        <f t="shared" ca="1" si="68"/>
        <v>#REF!</v>
      </c>
      <c r="BV124" s="138" t="e">
        <f t="shared" ca="1" si="68"/>
        <v>#REF!</v>
      </c>
      <c r="BW124" s="138" t="e">
        <f t="shared" ca="1" si="68"/>
        <v>#REF!</v>
      </c>
      <c r="BX124" s="138" t="e">
        <f t="shared" ca="1" si="68"/>
        <v>#REF!</v>
      </c>
      <c r="BY124" s="138" t="e">
        <f t="shared" ca="1" si="68"/>
        <v>#REF!</v>
      </c>
      <c r="BZ124" s="138" t="e">
        <f t="shared" ca="1" si="68"/>
        <v>#REF!</v>
      </c>
      <c r="CA124" s="138" t="e">
        <f t="shared" ca="1" si="68"/>
        <v>#REF!</v>
      </c>
      <c r="CB124" s="139"/>
      <c r="CC124" s="126" t="s">
        <v>2179</v>
      </c>
    </row>
    <row r="125" spans="1:81" x14ac:dyDescent="0.5">
      <c r="A125" s="130" t="s">
        <v>217</v>
      </c>
      <c r="B125" s="133" t="s">
        <v>301</v>
      </c>
      <c r="C125" s="133">
        <v>1</v>
      </c>
      <c r="D125" s="128">
        <v>1</v>
      </c>
      <c r="E125" s="134">
        <v>1</v>
      </c>
      <c r="F125" s="205" t="s">
        <v>81</v>
      </c>
      <c r="G125" s="137">
        <f t="shared" ca="1" si="73"/>
        <v>1165</v>
      </c>
      <c r="H125" s="137">
        <f t="shared" ca="1" si="73"/>
        <v>1100</v>
      </c>
      <c r="I125" s="137">
        <f t="shared" ca="1" si="73"/>
        <v>1022</v>
      </c>
      <c r="J125" s="137">
        <f t="shared" ca="1" si="73"/>
        <v>954</v>
      </c>
      <c r="K125" s="137">
        <f t="shared" ca="1" si="73"/>
        <v>942</v>
      </c>
      <c r="L125" s="137">
        <f t="shared" ca="1" si="73"/>
        <v>936</v>
      </c>
      <c r="M125" s="137">
        <f t="shared" ca="1" si="73"/>
        <v>991</v>
      </c>
      <c r="N125" s="137">
        <f t="shared" ca="1" si="73"/>
        <v>966</v>
      </c>
      <c r="O125" s="137">
        <f t="shared" ca="1" si="73"/>
        <v>883</v>
      </c>
      <c r="P125" s="137">
        <f t="shared" ca="1" si="73"/>
        <v>775</v>
      </c>
      <c r="Q125" s="137">
        <f t="shared" ca="1" si="73"/>
        <v>778</v>
      </c>
      <c r="R125" s="137">
        <f t="shared" ca="1" si="73"/>
        <v>802</v>
      </c>
      <c r="S125" s="137">
        <f t="shared" ca="1" si="73"/>
        <v>789</v>
      </c>
      <c r="T125" s="137">
        <f t="shared" ca="1" si="73"/>
        <v>806</v>
      </c>
      <c r="U125" s="137">
        <f t="shared" ca="1" si="73"/>
        <v>772</v>
      </c>
      <c r="V125" s="137">
        <f t="shared" ca="1" si="72"/>
        <v>800</v>
      </c>
      <c r="W125" s="137" t="e">
        <f t="shared" ca="1" si="72"/>
        <v>#REF!</v>
      </c>
      <c r="X125" s="137" t="e">
        <f t="shared" ca="1" si="72"/>
        <v>#REF!</v>
      </c>
      <c r="Y125" s="137" t="e">
        <f t="shared" ca="1" si="72"/>
        <v>#REF!</v>
      </c>
      <c r="Z125" s="137" t="e">
        <f t="shared" ca="1" si="72"/>
        <v>#REF!</v>
      </c>
      <c r="AA125" s="137" t="e">
        <f t="shared" ca="1" si="72"/>
        <v>#REF!</v>
      </c>
      <c r="AB125" s="137" t="e">
        <f t="shared" ca="1" si="72"/>
        <v>#REF!</v>
      </c>
      <c r="AC125" s="137" t="e">
        <f t="shared" ca="1" si="72"/>
        <v>#REF!</v>
      </c>
      <c r="AD125" s="137" t="e">
        <f t="shared" ca="1" si="72"/>
        <v>#REF!</v>
      </c>
      <c r="AE125" s="137" t="e">
        <f t="shared" ca="1" si="72"/>
        <v>#REF!</v>
      </c>
      <c r="AF125" s="137" t="e">
        <f t="shared" ca="1" si="72"/>
        <v>#REF!</v>
      </c>
      <c r="AG125" s="137" t="e">
        <f t="shared" ca="1" si="72"/>
        <v>#REF!</v>
      </c>
      <c r="AH125" s="137" t="e">
        <f t="shared" ca="1" si="72"/>
        <v>#REF!</v>
      </c>
      <c r="AI125" s="137" t="e">
        <f t="shared" ca="1" si="72"/>
        <v>#REF!</v>
      </c>
      <c r="AJ125" s="137" t="e">
        <f t="shared" ca="1" si="70"/>
        <v>#REF!</v>
      </c>
      <c r="AK125" s="137" t="e">
        <f t="shared" ca="1" si="70"/>
        <v>#REF!</v>
      </c>
      <c r="AL125" s="137" t="e">
        <f t="shared" ca="1" si="61"/>
        <v>#REF!</v>
      </c>
      <c r="AM125" s="137" t="e">
        <f t="shared" ca="1" si="61"/>
        <v>#REF!</v>
      </c>
      <c r="AN125" s="137" t="e">
        <f t="shared" ca="1" si="61"/>
        <v>#REF!</v>
      </c>
      <c r="AO125" s="137" t="e">
        <f t="shared" ca="1" si="61"/>
        <v>#REF!</v>
      </c>
      <c r="AP125" s="137" t="e">
        <f t="shared" ca="1" si="61"/>
        <v>#REF!</v>
      </c>
      <c r="AQ125" s="137" t="e">
        <f t="shared" ca="1" si="61"/>
        <v>#REF!</v>
      </c>
      <c r="AR125" s="137" t="e">
        <f t="shared" ca="1" si="61"/>
        <v>#REF!</v>
      </c>
      <c r="AS125" s="137" t="e">
        <f t="shared" ca="1" si="61"/>
        <v>#REF!</v>
      </c>
      <c r="AT125" s="137" t="e">
        <f t="shared" ca="1" si="61"/>
        <v>#REF!</v>
      </c>
      <c r="AU125" s="137" t="e">
        <f t="shared" ca="1" si="62"/>
        <v>#REF!</v>
      </c>
      <c r="AV125" s="137" t="e">
        <f t="shared" ca="1" si="62"/>
        <v>#REF!</v>
      </c>
      <c r="AW125" s="137" t="e">
        <f t="shared" ca="1" si="62"/>
        <v>#REF!</v>
      </c>
      <c r="AX125" s="137" t="e">
        <f t="shared" ca="1" si="62"/>
        <v>#REF!</v>
      </c>
      <c r="AY125" s="137" t="e">
        <f t="shared" ca="1" si="62"/>
        <v>#REF!</v>
      </c>
      <c r="AZ125" s="137" t="e">
        <f t="shared" ca="1" si="62"/>
        <v>#REF!</v>
      </c>
      <c r="BA125" s="137" t="e">
        <f t="shared" ca="1" si="67"/>
        <v>#REF!</v>
      </c>
      <c r="BB125" s="137" t="e">
        <f t="shared" ca="1" si="67"/>
        <v>#REF!</v>
      </c>
      <c r="BC125" s="138" t="e">
        <f t="shared" ca="1" si="67"/>
        <v>#REF!</v>
      </c>
      <c r="BD125" s="138" t="e">
        <f t="shared" ca="1" si="63"/>
        <v>#REF!</v>
      </c>
      <c r="BE125" s="138" t="e">
        <f t="shared" ca="1" si="63"/>
        <v>#REF!</v>
      </c>
      <c r="BF125" s="138" t="e">
        <f t="shared" ca="1" si="63"/>
        <v>#REF!</v>
      </c>
      <c r="BG125" s="138" t="e">
        <f t="shared" ca="1" si="63"/>
        <v>#REF!</v>
      </c>
      <c r="BH125" s="138" t="e">
        <f t="shared" ca="1" si="63"/>
        <v>#REF!</v>
      </c>
      <c r="BI125" s="138" t="e">
        <f t="shared" ca="1" si="63"/>
        <v>#REF!</v>
      </c>
      <c r="BJ125" s="138" t="e">
        <f t="shared" ca="1" si="63"/>
        <v>#REF!</v>
      </c>
      <c r="BK125" s="138" t="e">
        <f t="shared" ca="1" si="63"/>
        <v>#REF!</v>
      </c>
      <c r="BL125" s="138" t="e">
        <f t="shared" ca="1" si="63"/>
        <v>#REF!</v>
      </c>
      <c r="BM125" s="138" t="e">
        <f t="shared" ca="1" si="63"/>
        <v>#REF!</v>
      </c>
      <c r="BN125" s="138" t="e">
        <f t="shared" ca="1" si="63"/>
        <v>#REF!</v>
      </c>
      <c r="BO125" s="138" t="e">
        <f t="shared" ca="1" si="63"/>
        <v>#REF!</v>
      </c>
      <c r="BP125" s="138" t="e">
        <f t="shared" ca="1" si="63"/>
        <v>#REF!</v>
      </c>
      <c r="BQ125" s="138" t="e">
        <f t="shared" ca="1" si="63"/>
        <v>#REF!</v>
      </c>
      <c r="BR125" s="138" t="e">
        <f t="shared" ca="1" si="68"/>
        <v>#REF!</v>
      </c>
      <c r="BS125" s="138" t="e">
        <f t="shared" ca="1" si="68"/>
        <v>#REF!</v>
      </c>
      <c r="BT125" s="138" t="e">
        <f t="shared" ca="1" si="68"/>
        <v>#REF!</v>
      </c>
      <c r="BU125" s="138" t="e">
        <f t="shared" ca="1" si="68"/>
        <v>#REF!</v>
      </c>
      <c r="BV125" s="138" t="e">
        <f t="shared" ca="1" si="68"/>
        <v>#REF!</v>
      </c>
      <c r="BW125" s="138" t="e">
        <f t="shared" ca="1" si="68"/>
        <v>#REF!</v>
      </c>
      <c r="BX125" s="138" t="e">
        <f t="shared" ca="1" si="68"/>
        <v>#REF!</v>
      </c>
      <c r="BY125" s="138" t="e">
        <f t="shared" ca="1" si="68"/>
        <v>#REF!</v>
      </c>
      <c r="BZ125" s="138" t="e">
        <f t="shared" ca="1" si="68"/>
        <v>#REF!</v>
      </c>
      <c r="CA125" s="138" t="e">
        <f t="shared" ca="1" si="68"/>
        <v>#REF!</v>
      </c>
      <c r="CB125" s="139"/>
      <c r="CC125" s="126" t="s">
        <v>2180</v>
      </c>
    </row>
    <row r="126" spans="1:81" x14ac:dyDescent="0.5">
      <c r="A126" s="130" t="s">
        <v>217</v>
      </c>
      <c r="B126" s="133" t="s">
        <v>551</v>
      </c>
      <c r="C126" s="133">
        <v>1</v>
      </c>
      <c r="D126" s="128">
        <v>1</v>
      </c>
      <c r="E126" s="134">
        <v>1</v>
      </c>
      <c r="F126" s="205" t="s">
        <v>82</v>
      </c>
      <c r="G126" s="137">
        <f t="shared" ca="1" si="73"/>
        <v>51344</v>
      </c>
      <c r="H126" s="137">
        <f t="shared" ca="1" si="73"/>
        <v>48677</v>
      </c>
      <c r="I126" s="137">
        <f t="shared" ca="1" si="73"/>
        <v>46421</v>
      </c>
      <c r="J126" s="137">
        <f t="shared" ca="1" si="73"/>
        <v>44735</v>
      </c>
      <c r="K126" s="137">
        <f t="shared" ca="1" si="73"/>
        <v>43149</v>
      </c>
      <c r="L126" s="137">
        <f t="shared" ca="1" si="73"/>
        <v>41780</v>
      </c>
      <c r="M126" s="137">
        <f t="shared" ca="1" si="73"/>
        <v>40917</v>
      </c>
      <c r="N126" s="137">
        <f t="shared" ca="1" si="73"/>
        <v>40437</v>
      </c>
      <c r="O126" s="137">
        <f t="shared" ca="1" si="73"/>
        <v>40154</v>
      </c>
      <c r="P126" s="137">
        <f t="shared" ca="1" si="73"/>
        <v>39093</v>
      </c>
      <c r="Q126" s="137">
        <f t="shared" ca="1" si="73"/>
        <v>37975</v>
      </c>
      <c r="R126" s="137">
        <f t="shared" ca="1" si="73"/>
        <v>37148</v>
      </c>
      <c r="S126" s="137">
        <f t="shared" ca="1" si="73"/>
        <v>36289</v>
      </c>
      <c r="T126" s="137">
        <f t="shared" ca="1" si="73"/>
        <v>35620</v>
      </c>
      <c r="U126" s="137">
        <f t="shared" ca="1" si="73"/>
        <v>35119</v>
      </c>
      <c r="V126" s="137">
        <f t="shared" ca="1" si="72"/>
        <v>34626</v>
      </c>
      <c r="W126" s="137" t="e">
        <f t="shared" ca="1" si="72"/>
        <v>#REF!</v>
      </c>
      <c r="X126" s="137" t="e">
        <f t="shared" ca="1" si="72"/>
        <v>#REF!</v>
      </c>
      <c r="Y126" s="137" t="e">
        <f t="shared" ca="1" si="72"/>
        <v>#REF!</v>
      </c>
      <c r="Z126" s="137" t="e">
        <f t="shared" ca="1" si="72"/>
        <v>#REF!</v>
      </c>
      <c r="AA126" s="137" t="e">
        <f t="shared" ca="1" si="72"/>
        <v>#REF!</v>
      </c>
      <c r="AB126" s="137" t="e">
        <f t="shared" ca="1" si="72"/>
        <v>#REF!</v>
      </c>
      <c r="AC126" s="137" t="e">
        <f t="shared" ca="1" si="72"/>
        <v>#REF!</v>
      </c>
      <c r="AD126" s="137" t="e">
        <f t="shared" ca="1" si="72"/>
        <v>#REF!</v>
      </c>
      <c r="AE126" s="137" t="e">
        <f t="shared" ca="1" si="72"/>
        <v>#REF!</v>
      </c>
      <c r="AF126" s="137" t="e">
        <f t="shared" ca="1" si="72"/>
        <v>#REF!</v>
      </c>
      <c r="AG126" s="137" t="e">
        <f t="shared" ca="1" si="72"/>
        <v>#REF!</v>
      </c>
      <c r="AH126" s="137" t="e">
        <f t="shared" ca="1" si="72"/>
        <v>#REF!</v>
      </c>
      <c r="AI126" s="137" t="e">
        <f t="shared" ca="1" si="72"/>
        <v>#REF!</v>
      </c>
      <c r="AJ126" s="137" t="e">
        <f t="shared" ca="1" si="70"/>
        <v>#REF!</v>
      </c>
      <c r="AK126" s="137" t="e">
        <f t="shared" ca="1" si="70"/>
        <v>#REF!</v>
      </c>
      <c r="AL126" s="137" t="e">
        <f t="shared" ca="1" si="61"/>
        <v>#REF!</v>
      </c>
      <c r="AM126" s="137" t="e">
        <f t="shared" ca="1" si="61"/>
        <v>#REF!</v>
      </c>
      <c r="AN126" s="137" t="e">
        <f t="shared" ca="1" si="61"/>
        <v>#REF!</v>
      </c>
      <c r="AO126" s="137" t="e">
        <f t="shared" ca="1" si="61"/>
        <v>#REF!</v>
      </c>
      <c r="AP126" s="137" t="e">
        <f t="shared" ca="1" si="61"/>
        <v>#REF!</v>
      </c>
      <c r="AQ126" s="137" t="e">
        <f t="shared" ca="1" si="61"/>
        <v>#REF!</v>
      </c>
      <c r="AR126" s="137" t="e">
        <f t="shared" ca="1" si="61"/>
        <v>#REF!</v>
      </c>
      <c r="AS126" s="137" t="e">
        <f t="shared" ca="1" si="61"/>
        <v>#REF!</v>
      </c>
      <c r="AT126" s="137" t="e">
        <f t="shared" ca="1" si="61"/>
        <v>#REF!</v>
      </c>
      <c r="AU126" s="137" t="e">
        <f t="shared" ca="1" si="62"/>
        <v>#REF!</v>
      </c>
      <c r="AV126" s="137" t="e">
        <f t="shared" ca="1" si="62"/>
        <v>#REF!</v>
      </c>
      <c r="AW126" s="137" t="e">
        <f t="shared" ca="1" si="62"/>
        <v>#REF!</v>
      </c>
      <c r="AX126" s="137" t="e">
        <f t="shared" ca="1" si="62"/>
        <v>#REF!</v>
      </c>
      <c r="AY126" s="137" t="e">
        <f t="shared" ca="1" si="62"/>
        <v>#REF!</v>
      </c>
      <c r="AZ126" s="137" t="e">
        <f t="shared" ca="1" si="62"/>
        <v>#REF!</v>
      </c>
      <c r="BA126" s="137" t="e">
        <f t="shared" ca="1" si="67"/>
        <v>#REF!</v>
      </c>
      <c r="BB126" s="137" t="e">
        <f t="shared" ca="1" si="67"/>
        <v>#REF!</v>
      </c>
      <c r="BC126" s="138" t="e">
        <f t="shared" ca="1" si="67"/>
        <v>#REF!</v>
      </c>
      <c r="BD126" s="138" t="e">
        <f t="shared" ca="1" si="67"/>
        <v>#REF!</v>
      </c>
      <c r="BE126" s="138" t="e">
        <f t="shared" ca="1" si="67"/>
        <v>#REF!</v>
      </c>
      <c r="BF126" s="138" t="e">
        <f t="shared" ca="1" si="67"/>
        <v>#REF!</v>
      </c>
      <c r="BG126" s="138" t="e">
        <f t="shared" ca="1" si="67"/>
        <v>#REF!</v>
      </c>
      <c r="BH126" s="138" t="e">
        <f t="shared" ca="1" si="67"/>
        <v>#REF!</v>
      </c>
      <c r="BI126" s="138" t="e">
        <f t="shared" ca="1" si="67"/>
        <v>#REF!</v>
      </c>
      <c r="BJ126" s="138" t="e">
        <f t="shared" ca="1" si="67"/>
        <v>#REF!</v>
      </c>
      <c r="BK126" s="138" t="e">
        <f t="shared" ca="1" si="67"/>
        <v>#REF!</v>
      </c>
      <c r="BL126" s="138" t="e">
        <f t="shared" ref="BL126:CA141" ca="1" si="74">VLOOKUP($G$4,INDIRECT($A126 &amp; $B126&amp;"D"),COLUMN()-5,FALSE)</f>
        <v>#REF!</v>
      </c>
      <c r="BM126" s="138" t="e">
        <f t="shared" ca="1" si="74"/>
        <v>#REF!</v>
      </c>
      <c r="BN126" s="138" t="e">
        <f t="shared" ca="1" si="74"/>
        <v>#REF!</v>
      </c>
      <c r="BO126" s="138" t="e">
        <f t="shared" ca="1" si="74"/>
        <v>#REF!</v>
      </c>
      <c r="BP126" s="138" t="e">
        <f t="shared" ca="1" si="74"/>
        <v>#REF!</v>
      </c>
      <c r="BQ126" s="138" t="e">
        <f t="shared" ca="1" si="74"/>
        <v>#REF!</v>
      </c>
      <c r="BR126" s="138" t="e">
        <f t="shared" ca="1" si="74"/>
        <v>#REF!</v>
      </c>
      <c r="BS126" s="138" t="e">
        <f t="shared" ca="1" si="74"/>
        <v>#REF!</v>
      </c>
      <c r="BT126" s="138" t="e">
        <f t="shared" ca="1" si="74"/>
        <v>#REF!</v>
      </c>
      <c r="BU126" s="138" t="e">
        <f t="shared" ca="1" si="74"/>
        <v>#REF!</v>
      </c>
      <c r="BV126" s="138" t="e">
        <f t="shared" ca="1" si="74"/>
        <v>#REF!</v>
      </c>
      <c r="BW126" s="138" t="e">
        <f t="shared" ca="1" si="74"/>
        <v>#REF!</v>
      </c>
      <c r="BX126" s="138" t="e">
        <f t="shared" ca="1" si="74"/>
        <v>#REF!</v>
      </c>
      <c r="BY126" s="138" t="e">
        <f t="shared" ca="1" si="74"/>
        <v>#REF!</v>
      </c>
      <c r="BZ126" s="138" t="e">
        <f t="shared" ca="1" si="74"/>
        <v>#REF!</v>
      </c>
      <c r="CA126" s="138" t="e">
        <f t="shared" ca="1" si="74"/>
        <v>#REF!</v>
      </c>
      <c r="CB126" s="139"/>
      <c r="CC126" s="126" t="s">
        <v>2181</v>
      </c>
    </row>
    <row r="127" spans="1:81" x14ac:dyDescent="0.5">
      <c r="A127" s="130" t="s">
        <v>125</v>
      </c>
      <c r="B127" s="133" t="s">
        <v>304</v>
      </c>
      <c r="C127" s="133">
        <v>1</v>
      </c>
      <c r="D127" s="128">
        <v>0</v>
      </c>
      <c r="E127" s="134">
        <v>1</v>
      </c>
      <c r="F127" s="205" t="s">
        <v>2182</v>
      </c>
      <c r="G127" s="137">
        <f t="shared" ca="1" si="73"/>
        <v>8.3000000000000007</v>
      </c>
      <c r="H127" s="137">
        <f t="shared" ca="1" si="73"/>
        <v>14.3</v>
      </c>
      <c r="I127" s="137">
        <f t="shared" ca="1" si="73"/>
        <v>31</v>
      </c>
      <c r="J127" s="137">
        <f t="shared" ca="1" si="73"/>
        <v>44.6</v>
      </c>
      <c r="K127" s="137">
        <f t="shared" ca="1" si="73"/>
        <v>50.2</v>
      </c>
      <c r="L127" s="137">
        <f t="shared" ca="1" si="73"/>
        <v>51.3</v>
      </c>
      <c r="M127" s="137">
        <f t="shared" ca="1" si="73"/>
        <v>51.7</v>
      </c>
      <c r="N127" s="137" t="e">
        <f t="shared" ca="1" si="73"/>
        <v>#REF!</v>
      </c>
      <c r="O127" s="137" t="e">
        <f t="shared" ca="1" si="73"/>
        <v>#REF!</v>
      </c>
      <c r="P127" s="137" t="e">
        <f t="shared" ca="1" si="73"/>
        <v>#REF!</v>
      </c>
      <c r="Q127" s="137" t="e">
        <f t="shared" ca="1" si="73"/>
        <v>#REF!</v>
      </c>
      <c r="R127" s="137" t="e">
        <f t="shared" ca="1" si="73"/>
        <v>#REF!</v>
      </c>
      <c r="S127" s="137" t="e">
        <f t="shared" ca="1" si="73"/>
        <v>#REF!</v>
      </c>
      <c r="T127" s="137" t="e">
        <f t="shared" ca="1" si="73"/>
        <v>#REF!</v>
      </c>
      <c r="U127" s="137" t="e">
        <f t="shared" ca="1" si="73"/>
        <v>#REF!</v>
      </c>
      <c r="V127" s="137" t="e">
        <f t="shared" ca="1" si="72"/>
        <v>#REF!</v>
      </c>
      <c r="W127" s="137" t="e">
        <f t="shared" ca="1" si="72"/>
        <v>#REF!</v>
      </c>
      <c r="X127" s="137" t="e">
        <f t="shared" ca="1" si="72"/>
        <v>#REF!</v>
      </c>
      <c r="Y127" s="137" t="e">
        <f t="shared" ca="1" si="72"/>
        <v>#REF!</v>
      </c>
      <c r="Z127" s="137" t="e">
        <f t="shared" ca="1" si="72"/>
        <v>#REF!</v>
      </c>
      <c r="AA127" s="137" t="e">
        <f t="shared" ca="1" si="72"/>
        <v>#REF!</v>
      </c>
      <c r="AB127" s="137" t="e">
        <f t="shared" ca="1" si="72"/>
        <v>#REF!</v>
      </c>
      <c r="AC127" s="137" t="e">
        <f t="shared" ca="1" si="72"/>
        <v>#REF!</v>
      </c>
      <c r="AD127" s="137" t="e">
        <f t="shared" ca="1" si="72"/>
        <v>#REF!</v>
      </c>
      <c r="AE127" s="137" t="e">
        <f t="shared" ca="1" si="72"/>
        <v>#REF!</v>
      </c>
      <c r="AF127" s="137" t="e">
        <f t="shared" ca="1" si="72"/>
        <v>#REF!</v>
      </c>
      <c r="AG127" s="137" t="e">
        <f t="shared" ca="1" si="72"/>
        <v>#REF!</v>
      </c>
      <c r="AH127" s="137" t="e">
        <f t="shared" ca="1" si="72"/>
        <v>#REF!</v>
      </c>
      <c r="AI127" s="137" t="e">
        <f t="shared" ca="1" si="72"/>
        <v>#REF!</v>
      </c>
      <c r="AJ127" s="137" t="e">
        <f t="shared" ca="1" si="70"/>
        <v>#REF!</v>
      </c>
      <c r="AK127" s="137" t="e">
        <f t="shared" ca="1" si="70"/>
        <v>#REF!</v>
      </c>
      <c r="AL127" s="137" t="e">
        <f t="shared" ca="1" si="61"/>
        <v>#REF!</v>
      </c>
      <c r="AM127" s="137" t="e">
        <f t="shared" ca="1" si="61"/>
        <v>#REF!</v>
      </c>
      <c r="AN127" s="137" t="e">
        <f t="shared" ca="1" si="61"/>
        <v>#REF!</v>
      </c>
      <c r="AO127" s="137" t="e">
        <f t="shared" ca="1" si="61"/>
        <v>#REF!</v>
      </c>
      <c r="AP127" s="137" t="e">
        <f t="shared" ca="1" si="61"/>
        <v>#REF!</v>
      </c>
      <c r="AQ127" s="137" t="e">
        <f t="shared" ca="1" si="61"/>
        <v>#REF!</v>
      </c>
      <c r="AR127" s="137" t="e">
        <f t="shared" ca="1" si="61"/>
        <v>#REF!</v>
      </c>
      <c r="AS127" s="137" t="e">
        <f t="shared" ca="1" si="61"/>
        <v>#REF!</v>
      </c>
      <c r="AT127" s="137" t="e">
        <f t="shared" ca="1" si="61"/>
        <v>#REF!</v>
      </c>
      <c r="AU127" s="137" t="e">
        <f t="shared" ca="1" si="62"/>
        <v>#REF!</v>
      </c>
      <c r="AV127" s="137" t="e">
        <f t="shared" ca="1" si="62"/>
        <v>#REF!</v>
      </c>
      <c r="AW127" s="137" t="e">
        <f t="shared" ca="1" si="62"/>
        <v>#REF!</v>
      </c>
      <c r="AX127" s="137" t="e">
        <f t="shared" ca="1" si="62"/>
        <v>#REF!</v>
      </c>
      <c r="AY127" s="137" t="e">
        <f t="shared" ca="1" si="62"/>
        <v>#REF!</v>
      </c>
      <c r="AZ127" s="137" t="e">
        <f t="shared" ca="1" si="62"/>
        <v>#REF!</v>
      </c>
      <c r="BA127" s="137" t="e">
        <f t="shared" ca="1" si="67"/>
        <v>#REF!</v>
      </c>
      <c r="BB127" s="137" t="e">
        <f t="shared" ca="1" si="67"/>
        <v>#REF!</v>
      </c>
      <c r="BC127" s="138" t="e">
        <f t="shared" ca="1" si="67"/>
        <v>#REF!</v>
      </c>
      <c r="BD127" s="138" t="e">
        <f t="shared" ca="1" si="67"/>
        <v>#REF!</v>
      </c>
      <c r="BE127" s="138" t="e">
        <f t="shared" ca="1" si="67"/>
        <v>#REF!</v>
      </c>
      <c r="BF127" s="138" t="e">
        <f t="shared" ca="1" si="67"/>
        <v>#REF!</v>
      </c>
      <c r="BG127" s="138" t="e">
        <f t="shared" ca="1" si="67"/>
        <v>#REF!</v>
      </c>
      <c r="BH127" s="138" t="e">
        <f t="shared" ca="1" si="67"/>
        <v>#REF!</v>
      </c>
      <c r="BI127" s="138" t="e">
        <f t="shared" ca="1" si="67"/>
        <v>#REF!</v>
      </c>
      <c r="BJ127" s="138" t="e">
        <f t="shared" ca="1" si="67"/>
        <v>#REF!</v>
      </c>
      <c r="BK127" s="138" t="e">
        <f t="shared" ca="1" si="67"/>
        <v>#REF!</v>
      </c>
      <c r="BL127" s="138" t="e">
        <f t="shared" ca="1" si="74"/>
        <v>#REF!</v>
      </c>
      <c r="BM127" s="138" t="e">
        <f t="shared" ca="1" si="74"/>
        <v>#REF!</v>
      </c>
      <c r="BN127" s="138" t="e">
        <f t="shared" ca="1" si="74"/>
        <v>#REF!</v>
      </c>
      <c r="BO127" s="138" t="e">
        <f t="shared" ca="1" si="74"/>
        <v>#REF!</v>
      </c>
      <c r="BP127" s="138" t="e">
        <f t="shared" ca="1" si="74"/>
        <v>#REF!</v>
      </c>
      <c r="BQ127" s="138" t="e">
        <f t="shared" ca="1" si="74"/>
        <v>#REF!</v>
      </c>
      <c r="BR127" s="138" t="e">
        <f t="shared" ca="1" si="74"/>
        <v>#REF!</v>
      </c>
      <c r="BS127" s="138" t="e">
        <f t="shared" ca="1" si="74"/>
        <v>#REF!</v>
      </c>
      <c r="BT127" s="138" t="e">
        <f t="shared" ca="1" si="74"/>
        <v>#REF!</v>
      </c>
      <c r="BU127" s="138" t="e">
        <f t="shared" ca="1" si="74"/>
        <v>#REF!</v>
      </c>
      <c r="BV127" s="138" t="e">
        <f t="shared" ca="1" si="74"/>
        <v>#REF!</v>
      </c>
      <c r="BW127" s="138" t="e">
        <f t="shared" ca="1" si="74"/>
        <v>#REF!</v>
      </c>
      <c r="BX127" s="138" t="e">
        <f t="shared" ca="1" si="74"/>
        <v>#REF!</v>
      </c>
      <c r="BY127" s="138" t="e">
        <f t="shared" ca="1" si="74"/>
        <v>#REF!</v>
      </c>
      <c r="BZ127" s="138" t="e">
        <f t="shared" ca="1" si="74"/>
        <v>#REF!</v>
      </c>
      <c r="CA127" s="138" t="e">
        <f t="shared" ca="1" si="74"/>
        <v>#REF!</v>
      </c>
      <c r="CB127" s="139"/>
      <c r="CC127" s="126" t="s">
        <v>2183</v>
      </c>
    </row>
    <row r="128" spans="1:81" x14ac:dyDescent="0.5">
      <c r="A128" s="130" t="s">
        <v>125</v>
      </c>
      <c r="B128" s="133" t="s">
        <v>551</v>
      </c>
      <c r="C128" s="133">
        <v>1</v>
      </c>
      <c r="D128" s="128">
        <v>0</v>
      </c>
      <c r="E128" s="134">
        <v>1</v>
      </c>
      <c r="F128" s="205" t="s">
        <v>2184</v>
      </c>
      <c r="G128" s="137">
        <f t="shared" ca="1" si="73"/>
        <v>11268</v>
      </c>
      <c r="H128" s="137">
        <f t="shared" ca="1" si="73"/>
        <v>3973</v>
      </c>
      <c r="I128" s="137">
        <f t="shared" ca="1" si="73"/>
        <v>0.35299999999999998</v>
      </c>
      <c r="J128" s="137" t="e">
        <f t="shared" ca="1" si="73"/>
        <v>#REF!</v>
      </c>
      <c r="K128" s="137" t="e">
        <f t="shared" ca="1" si="73"/>
        <v>#REF!</v>
      </c>
      <c r="L128" s="137" t="e">
        <f t="shared" ca="1" si="73"/>
        <v>#REF!</v>
      </c>
      <c r="M128" s="137" t="e">
        <f t="shared" ca="1" si="73"/>
        <v>#REF!</v>
      </c>
      <c r="N128" s="137" t="e">
        <f t="shared" ca="1" si="73"/>
        <v>#REF!</v>
      </c>
      <c r="O128" s="137" t="e">
        <f t="shared" ca="1" si="73"/>
        <v>#REF!</v>
      </c>
      <c r="P128" s="137" t="e">
        <f t="shared" ca="1" si="73"/>
        <v>#REF!</v>
      </c>
      <c r="Q128" s="137" t="e">
        <f t="shared" ca="1" si="73"/>
        <v>#REF!</v>
      </c>
      <c r="R128" s="137" t="e">
        <f t="shared" ca="1" si="73"/>
        <v>#REF!</v>
      </c>
      <c r="S128" s="137" t="e">
        <f t="shared" ca="1" si="73"/>
        <v>#REF!</v>
      </c>
      <c r="T128" s="137" t="e">
        <f t="shared" ca="1" si="73"/>
        <v>#REF!</v>
      </c>
      <c r="U128" s="137" t="e">
        <f t="shared" ca="1" si="73"/>
        <v>#REF!</v>
      </c>
      <c r="V128" s="137" t="e">
        <f t="shared" ca="1" si="72"/>
        <v>#REF!</v>
      </c>
      <c r="W128" s="137" t="e">
        <f t="shared" ca="1" si="72"/>
        <v>#REF!</v>
      </c>
      <c r="X128" s="137" t="e">
        <f t="shared" ca="1" si="72"/>
        <v>#REF!</v>
      </c>
      <c r="Y128" s="137" t="e">
        <f t="shared" ca="1" si="72"/>
        <v>#REF!</v>
      </c>
      <c r="Z128" s="137" t="e">
        <f t="shared" ca="1" si="72"/>
        <v>#REF!</v>
      </c>
      <c r="AA128" s="137" t="e">
        <f t="shared" ca="1" si="72"/>
        <v>#REF!</v>
      </c>
      <c r="AB128" s="137" t="e">
        <f t="shared" ca="1" si="72"/>
        <v>#REF!</v>
      </c>
      <c r="AC128" s="137" t="e">
        <f t="shared" ca="1" si="72"/>
        <v>#REF!</v>
      </c>
      <c r="AD128" s="137" t="e">
        <f t="shared" ca="1" si="72"/>
        <v>#REF!</v>
      </c>
      <c r="AE128" s="137" t="e">
        <f t="shared" ca="1" si="72"/>
        <v>#REF!</v>
      </c>
      <c r="AF128" s="137" t="e">
        <f t="shared" ca="1" si="72"/>
        <v>#REF!</v>
      </c>
      <c r="AG128" s="137" t="e">
        <f t="shared" ca="1" si="72"/>
        <v>#REF!</v>
      </c>
      <c r="AH128" s="137" t="e">
        <f t="shared" ca="1" si="72"/>
        <v>#REF!</v>
      </c>
      <c r="AI128" s="137" t="e">
        <f t="shared" ca="1" si="72"/>
        <v>#REF!</v>
      </c>
      <c r="AJ128" s="137" t="e">
        <f t="shared" ca="1" si="70"/>
        <v>#REF!</v>
      </c>
      <c r="AK128" s="137" t="e">
        <f t="shared" ca="1" si="70"/>
        <v>#REF!</v>
      </c>
      <c r="AL128" s="137" t="e">
        <f t="shared" ca="1" si="61"/>
        <v>#REF!</v>
      </c>
      <c r="AM128" s="137" t="e">
        <f t="shared" ca="1" si="61"/>
        <v>#REF!</v>
      </c>
      <c r="AN128" s="137" t="e">
        <f t="shared" ca="1" si="61"/>
        <v>#REF!</v>
      </c>
      <c r="AO128" s="137" t="e">
        <f t="shared" ca="1" si="61"/>
        <v>#REF!</v>
      </c>
      <c r="AP128" s="137" t="e">
        <f t="shared" ca="1" si="61"/>
        <v>#REF!</v>
      </c>
      <c r="AQ128" s="137" t="e">
        <f t="shared" ca="1" si="61"/>
        <v>#REF!</v>
      </c>
      <c r="AR128" s="137" t="e">
        <f t="shared" ca="1" si="61"/>
        <v>#REF!</v>
      </c>
      <c r="AS128" s="137" t="e">
        <f t="shared" ca="1" si="61"/>
        <v>#REF!</v>
      </c>
      <c r="AT128" s="137" t="e">
        <f t="shared" ca="1" si="61"/>
        <v>#REF!</v>
      </c>
      <c r="AU128" s="137" t="e">
        <f t="shared" ca="1" si="62"/>
        <v>#REF!</v>
      </c>
      <c r="AV128" s="137" t="e">
        <f t="shared" ca="1" si="62"/>
        <v>#REF!</v>
      </c>
      <c r="AW128" s="137" t="e">
        <f t="shared" ca="1" si="62"/>
        <v>#REF!</v>
      </c>
      <c r="AX128" s="137" t="e">
        <f t="shared" ca="1" si="62"/>
        <v>#REF!</v>
      </c>
      <c r="AY128" s="137" t="e">
        <f t="shared" ca="1" si="62"/>
        <v>#REF!</v>
      </c>
      <c r="AZ128" s="137" t="e">
        <f t="shared" ca="1" si="62"/>
        <v>#REF!</v>
      </c>
      <c r="BA128" s="137" t="e">
        <f t="shared" ca="1" si="67"/>
        <v>#REF!</v>
      </c>
      <c r="BB128" s="137" t="e">
        <f t="shared" ca="1" si="67"/>
        <v>#REF!</v>
      </c>
      <c r="BC128" s="138" t="e">
        <f t="shared" ca="1" si="67"/>
        <v>#REF!</v>
      </c>
      <c r="BD128" s="138" t="e">
        <f t="shared" ca="1" si="67"/>
        <v>#REF!</v>
      </c>
      <c r="BE128" s="138" t="e">
        <f t="shared" ca="1" si="67"/>
        <v>#REF!</v>
      </c>
      <c r="BF128" s="138" t="e">
        <f t="shared" ca="1" si="67"/>
        <v>#REF!</v>
      </c>
      <c r="BG128" s="138" t="e">
        <f t="shared" ca="1" si="67"/>
        <v>#REF!</v>
      </c>
      <c r="BH128" s="138" t="e">
        <f t="shared" ca="1" si="67"/>
        <v>#REF!</v>
      </c>
      <c r="BI128" s="138" t="e">
        <f t="shared" ca="1" si="67"/>
        <v>#REF!</v>
      </c>
      <c r="BJ128" s="138" t="e">
        <f t="shared" ca="1" si="67"/>
        <v>#REF!</v>
      </c>
      <c r="BK128" s="138" t="e">
        <f t="shared" ca="1" si="67"/>
        <v>#REF!</v>
      </c>
      <c r="BL128" s="138" t="e">
        <f t="shared" ca="1" si="74"/>
        <v>#REF!</v>
      </c>
      <c r="BM128" s="138" t="e">
        <f t="shared" ca="1" si="74"/>
        <v>#REF!</v>
      </c>
      <c r="BN128" s="138" t="e">
        <f t="shared" ca="1" si="74"/>
        <v>#REF!</v>
      </c>
      <c r="BO128" s="138" t="e">
        <f t="shared" ca="1" si="74"/>
        <v>#REF!</v>
      </c>
      <c r="BP128" s="138" t="e">
        <f t="shared" ca="1" si="74"/>
        <v>#REF!</v>
      </c>
      <c r="BQ128" s="138" t="e">
        <f t="shared" ca="1" si="74"/>
        <v>#REF!</v>
      </c>
      <c r="BR128" s="138" t="e">
        <f t="shared" ca="1" si="74"/>
        <v>#REF!</v>
      </c>
      <c r="BS128" s="138" t="e">
        <f t="shared" ca="1" si="74"/>
        <v>#REF!</v>
      </c>
      <c r="BT128" s="138" t="e">
        <f t="shared" ca="1" si="74"/>
        <v>#REF!</v>
      </c>
      <c r="BU128" s="138" t="e">
        <f t="shared" ca="1" si="74"/>
        <v>#REF!</v>
      </c>
      <c r="BV128" s="138" t="e">
        <f t="shared" ca="1" si="74"/>
        <v>#REF!</v>
      </c>
      <c r="BW128" s="138" t="e">
        <f t="shared" ca="1" si="74"/>
        <v>#REF!</v>
      </c>
      <c r="BX128" s="138" t="e">
        <f t="shared" ca="1" si="74"/>
        <v>#REF!</v>
      </c>
      <c r="BY128" s="138" t="e">
        <f t="shared" ca="1" si="74"/>
        <v>#REF!</v>
      </c>
      <c r="BZ128" s="138" t="e">
        <f t="shared" ca="1" si="74"/>
        <v>#REF!</v>
      </c>
      <c r="CA128" s="138" t="e">
        <f t="shared" ca="1" si="74"/>
        <v>#REF!</v>
      </c>
      <c r="CB128" s="139"/>
      <c r="CC128" s="126" t="s">
        <v>2185</v>
      </c>
    </row>
    <row r="129" spans="1:81" x14ac:dyDescent="0.5">
      <c r="A129" s="130" t="s">
        <v>126</v>
      </c>
      <c r="B129" s="133" t="s">
        <v>304</v>
      </c>
      <c r="C129" s="133">
        <v>1</v>
      </c>
      <c r="D129" s="128">
        <v>0</v>
      </c>
      <c r="E129" s="134">
        <v>0</v>
      </c>
      <c r="F129" s="205" t="s">
        <v>2186</v>
      </c>
      <c r="G129" s="137">
        <f t="shared" ca="1" si="73"/>
        <v>0</v>
      </c>
      <c r="H129" s="137">
        <f t="shared" ca="1" si="73"/>
        <v>0.1</v>
      </c>
      <c r="I129" s="137">
        <f t="shared" ca="1" si="73"/>
        <v>0.6</v>
      </c>
      <c r="J129" s="137">
        <f t="shared" ca="1" si="73"/>
        <v>2.7</v>
      </c>
      <c r="K129" s="137">
        <f t="shared" ca="1" si="73"/>
        <v>6.8</v>
      </c>
      <c r="L129" s="137">
        <f t="shared" ca="1" si="73"/>
        <v>12</v>
      </c>
      <c r="M129" s="137">
        <f t="shared" ca="1" si="73"/>
        <v>16.399999999999999</v>
      </c>
      <c r="N129" s="137" t="e">
        <f t="shared" ca="1" si="73"/>
        <v>#REF!</v>
      </c>
      <c r="O129" s="137" t="e">
        <f t="shared" ca="1" si="73"/>
        <v>#REF!</v>
      </c>
      <c r="P129" s="137" t="e">
        <f t="shared" ca="1" si="73"/>
        <v>#REF!</v>
      </c>
      <c r="Q129" s="137" t="e">
        <f t="shared" ca="1" si="73"/>
        <v>#REF!</v>
      </c>
      <c r="R129" s="137" t="e">
        <f t="shared" ca="1" si="73"/>
        <v>#REF!</v>
      </c>
      <c r="S129" s="137" t="e">
        <f t="shared" ca="1" si="73"/>
        <v>#REF!</v>
      </c>
      <c r="T129" s="137" t="e">
        <f t="shared" ca="1" si="73"/>
        <v>#REF!</v>
      </c>
      <c r="U129" s="137" t="e">
        <f t="shared" ca="1" si="73"/>
        <v>#REF!</v>
      </c>
      <c r="V129" s="137" t="e">
        <f t="shared" ca="1" si="72"/>
        <v>#REF!</v>
      </c>
      <c r="W129" s="137" t="e">
        <f t="shared" ca="1" si="72"/>
        <v>#REF!</v>
      </c>
      <c r="X129" s="137" t="e">
        <f t="shared" ca="1" si="72"/>
        <v>#REF!</v>
      </c>
      <c r="Y129" s="137" t="e">
        <f t="shared" ca="1" si="72"/>
        <v>#REF!</v>
      </c>
      <c r="Z129" s="137" t="e">
        <f t="shared" ca="1" si="72"/>
        <v>#REF!</v>
      </c>
      <c r="AA129" s="137" t="e">
        <f t="shared" ca="1" si="72"/>
        <v>#REF!</v>
      </c>
      <c r="AB129" s="137" t="e">
        <f t="shared" ca="1" si="72"/>
        <v>#REF!</v>
      </c>
      <c r="AC129" s="137" t="e">
        <f t="shared" ca="1" si="72"/>
        <v>#REF!</v>
      </c>
      <c r="AD129" s="137" t="e">
        <f t="shared" ca="1" si="72"/>
        <v>#REF!</v>
      </c>
      <c r="AE129" s="137" t="e">
        <f t="shared" ca="1" si="72"/>
        <v>#REF!</v>
      </c>
      <c r="AF129" s="137" t="e">
        <f t="shared" ca="1" si="72"/>
        <v>#REF!</v>
      </c>
      <c r="AG129" s="137" t="e">
        <f t="shared" ca="1" si="72"/>
        <v>#REF!</v>
      </c>
      <c r="AH129" s="137" t="e">
        <f t="shared" ca="1" si="72"/>
        <v>#REF!</v>
      </c>
      <c r="AI129" s="137" t="e">
        <f t="shared" ca="1" si="72"/>
        <v>#REF!</v>
      </c>
      <c r="AJ129" s="137" t="e">
        <f t="shared" ca="1" si="70"/>
        <v>#REF!</v>
      </c>
      <c r="AK129" s="137" t="e">
        <f t="shared" ca="1" si="70"/>
        <v>#REF!</v>
      </c>
      <c r="AL129" s="137" t="e">
        <f t="shared" ca="1" si="61"/>
        <v>#REF!</v>
      </c>
      <c r="AM129" s="137" t="e">
        <f t="shared" ca="1" si="61"/>
        <v>#REF!</v>
      </c>
      <c r="AN129" s="137" t="e">
        <f t="shared" ca="1" si="61"/>
        <v>#REF!</v>
      </c>
      <c r="AO129" s="137" t="e">
        <f t="shared" ca="1" si="61"/>
        <v>#REF!</v>
      </c>
      <c r="AP129" s="137" t="e">
        <f t="shared" ca="1" si="61"/>
        <v>#REF!</v>
      </c>
      <c r="AQ129" s="137" t="e">
        <f t="shared" ca="1" si="61"/>
        <v>#REF!</v>
      </c>
      <c r="AR129" s="137" t="e">
        <f t="shared" ca="1" si="61"/>
        <v>#REF!</v>
      </c>
      <c r="AS129" s="137" t="e">
        <f t="shared" ca="1" si="61"/>
        <v>#REF!</v>
      </c>
      <c r="AT129" s="137" t="e">
        <f t="shared" ca="1" si="61"/>
        <v>#REF!</v>
      </c>
      <c r="AU129" s="137" t="e">
        <f t="shared" ca="1" si="62"/>
        <v>#REF!</v>
      </c>
      <c r="AV129" s="137" t="e">
        <f t="shared" ca="1" si="62"/>
        <v>#REF!</v>
      </c>
      <c r="AW129" s="137" t="e">
        <f t="shared" ca="1" si="62"/>
        <v>#REF!</v>
      </c>
      <c r="AX129" s="137" t="e">
        <f t="shared" ca="1" si="62"/>
        <v>#REF!</v>
      </c>
      <c r="AY129" s="137" t="e">
        <f t="shared" ca="1" si="62"/>
        <v>#REF!</v>
      </c>
      <c r="AZ129" s="137" t="e">
        <f t="shared" ca="1" si="62"/>
        <v>#REF!</v>
      </c>
      <c r="BA129" s="137" t="e">
        <f t="shared" ca="1" si="67"/>
        <v>#REF!</v>
      </c>
      <c r="BB129" s="137" t="e">
        <f t="shared" ca="1" si="67"/>
        <v>#REF!</v>
      </c>
      <c r="BC129" s="138" t="e">
        <f t="shared" ca="1" si="67"/>
        <v>#REF!</v>
      </c>
      <c r="BD129" s="138" t="e">
        <f t="shared" ca="1" si="67"/>
        <v>#REF!</v>
      </c>
      <c r="BE129" s="138" t="e">
        <f t="shared" ca="1" si="67"/>
        <v>#REF!</v>
      </c>
      <c r="BF129" s="138" t="e">
        <f t="shared" ca="1" si="67"/>
        <v>#REF!</v>
      </c>
      <c r="BG129" s="138" t="e">
        <f t="shared" ca="1" si="67"/>
        <v>#REF!</v>
      </c>
      <c r="BH129" s="138" t="e">
        <f t="shared" ca="1" si="67"/>
        <v>#REF!</v>
      </c>
      <c r="BI129" s="138" t="e">
        <f t="shared" ca="1" si="67"/>
        <v>#REF!</v>
      </c>
      <c r="BJ129" s="138" t="e">
        <f t="shared" ca="1" si="67"/>
        <v>#REF!</v>
      </c>
      <c r="BK129" s="138" t="e">
        <f t="shared" ca="1" si="67"/>
        <v>#REF!</v>
      </c>
      <c r="BL129" s="138" t="e">
        <f t="shared" ca="1" si="74"/>
        <v>#REF!</v>
      </c>
      <c r="BM129" s="138" t="e">
        <f t="shared" ca="1" si="74"/>
        <v>#REF!</v>
      </c>
      <c r="BN129" s="138" t="e">
        <f t="shared" ca="1" si="74"/>
        <v>#REF!</v>
      </c>
      <c r="BO129" s="138" t="e">
        <f t="shared" ca="1" si="74"/>
        <v>#REF!</v>
      </c>
      <c r="BP129" s="138" t="e">
        <f t="shared" ca="1" si="74"/>
        <v>#REF!</v>
      </c>
      <c r="BQ129" s="138" t="e">
        <f t="shared" ca="1" si="74"/>
        <v>#REF!</v>
      </c>
      <c r="BR129" s="138" t="e">
        <f t="shared" ca="1" si="74"/>
        <v>#REF!</v>
      </c>
      <c r="BS129" s="138" t="e">
        <f t="shared" ca="1" si="74"/>
        <v>#REF!</v>
      </c>
      <c r="BT129" s="138" t="e">
        <f t="shared" ca="1" si="74"/>
        <v>#REF!</v>
      </c>
      <c r="BU129" s="138" t="e">
        <f t="shared" ca="1" si="74"/>
        <v>#REF!</v>
      </c>
      <c r="BV129" s="138" t="e">
        <f t="shared" ca="1" si="74"/>
        <v>#REF!</v>
      </c>
      <c r="BW129" s="138" t="e">
        <f t="shared" ca="1" si="74"/>
        <v>#REF!</v>
      </c>
      <c r="BX129" s="138" t="e">
        <f t="shared" ca="1" si="74"/>
        <v>#REF!</v>
      </c>
      <c r="BY129" s="138" t="e">
        <f t="shared" ca="1" si="74"/>
        <v>#REF!</v>
      </c>
      <c r="BZ129" s="138" t="e">
        <f t="shared" ca="1" si="74"/>
        <v>#REF!</v>
      </c>
      <c r="CA129" s="138" t="e">
        <f t="shared" ca="1" si="74"/>
        <v>#REF!</v>
      </c>
      <c r="CB129" s="11"/>
      <c r="CC129" s="126" t="s">
        <v>2187</v>
      </c>
    </row>
    <row r="130" spans="1:81" x14ac:dyDescent="0.5">
      <c r="A130" s="130" t="s">
        <v>127</v>
      </c>
      <c r="B130" s="133" t="s">
        <v>304</v>
      </c>
      <c r="C130" s="133">
        <v>1</v>
      </c>
      <c r="D130" s="128">
        <v>0</v>
      </c>
      <c r="E130" s="134">
        <v>0</v>
      </c>
      <c r="F130" s="205" t="s">
        <v>2188</v>
      </c>
      <c r="G130" s="137">
        <f t="shared" ca="1" si="73"/>
        <v>0.4</v>
      </c>
      <c r="H130" s="137">
        <f t="shared" ca="1" si="73"/>
        <v>0.8</v>
      </c>
      <c r="I130" s="137">
        <f t="shared" ca="1" si="73"/>
        <v>3.6</v>
      </c>
      <c r="J130" s="137">
        <f t="shared" ca="1" si="73"/>
        <v>7.7</v>
      </c>
      <c r="K130" s="137">
        <f t="shared" ca="1" si="73"/>
        <v>13.3</v>
      </c>
      <c r="L130" s="137">
        <f t="shared" ca="1" si="73"/>
        <v>16.7</v>
      </c>
      <c r="M130" s="137">
        <f t="shared" ca="1" si="73"/>
        <v>18.5</v>
      </c>
      <c r="N130" s="137" t="e">
        <f t="shared" ca="1" si="73"/>
        <v>#REF!</v>
      </c>
      <c r="O130" s="137" t="e">
        <f t="shared" ca="1" si="73"/>
        <v>#REF!</v>
      </c>
      <c r="P130" s="137" t="e">
        <f t="shared" ca="1" si="73"/>
        <v>#REF!</v>
      </c>
      <c r="Q130" s="137" t="e">
        <f t="shared" ca="1" si="73"/>
        <v>#REF!</v>
      </c>
      <c r="R130" s="137" t="e">
        <f t="shared" ca="1" si="73"/>
        <v>#REF!</v>
      </c>
      <c r="S130" s="137" t="e">
        <f t="shared" ca="1" si="73"/>
        <v>#REF!</v>
      </c>
      <c r="T130" s="137" t="e">
        <f t="shared" ca="1" si="73"/>
        <v>#REF!</v>
      </c>
      <c r="U130" s="137" t="e">
        <f t="shared" ca="1" si="73"/>
        <v>#REF!</v>
      </c>
      <c r="V130" s="137" t="e">
        <f t="shared" ca="1" si="72"/>
        <v>#REF!</v>
      </c>
      <c r="W130" s="137" t="e">
        <f t="shared" ca="1" si="72"/>
        <v>#REF!</v>
      </c>
      <c r="X130" s="137" t="e">
        <f t="shared" ca="1" si="72"/>
        <v>#REF!</v>
      </c>
      <c r="Y130" s="137" t="e">
        <f t="shared" ca="1" si="72"/>
        <v>#REF!</v>
      </c>
      <c r="Z130" s="137" t="e">
        <f t="shared" ca="1" si="72"/>
        <v>#REF!</v>
      </c>
      <c r="AA130" s="137" t="e">
        <f t="shared" ca="1" si="72"/>
        <v>#REF!</v>
      </c>
      <c r="AB130" s="137" t="e">
        <f t="shared" ca="1" si="72"/>
        <v>#REF!</v>
      </c>
      <c r="AC130" s="137" t="e">
        <f t="shared" ca="1" si="72"/>
        <v>#REF!</v>
      </c>
      <c r="AD130" s="137" t="e">
        <f t="shared" ca="1" si="72"/>
        <v>#REF!</v>
      </c>
      <c r="AE130" s="137" t="e">
        <f t="shared" ca="1" si="72"/>
        <v>#REF!</v>
      </c>
      <c r="AF130" s="137" t="e">
        <f t="shared" ca="1" si="72"/>
        <v>#REF!</v>
      </c>
      <c r="AG130" s="137" t="e">
        <f t="shared" ca="1" si="72"/>
        <v>#REF!</v>
      </c>
      <c r="AH130" s="137" t="e">
        <f t="shared" ca="1" si="72"/>
        <v>#REF!</v>
      </c>
      <c r="AI130" s="137" t="e">
        <f t="shared" ca="1" si="72"/>
        <v>#REF!</v>
      </c>
      <c r="AJ130" s="137" t="e">
        <f t="shared" ca="1" si="70"/>
        <v>#REF!</v>
      </c>
      <c r="AK130" s="137" t="e">
        <f t="shared" ca="1" si="70"/>
        <v>#REF!</v>
      </c>
      <c r="AL130" s="137" t="e">
        <f t="shared" ca="1" si="61"/>
        <v>#REF!</v>
      </c>
      <c r="AM130" s="137" t="e">
        <f t="shared" ca="1" si="61"/>
        <v>#REF!</v>
      </c>
      <c r="AN130" s="137" t="e">
        <f t="shared" ca="1" si="61"/>
        <v>#REF!</v>
      </c>
      <c r="AO130" s="137" t="e">
        <f t="shared" ca="1" si="61"/>
        <v>#REF!</v>
      </c>
      <c r="AP130" s="137" t="e">
        <f t="shared" ca="1" si="61"/>
        <v>#REF!</v>
      </c>
      <c r="AQ130" s="137" t="e">
        <f t="shared" ca="1" si="61"/>
        <v>#REF!</v>
      </c>
      <c r="AR130" s="137" t="e">
        <f t="shared" ca="1" si="61"/>
        <v>#REF!</v>
      </c>
      <c r="AS130" s="137" t="e">
        <f t="shared" ca="1" si="61"/>
        <v>#REF!</v>
      </c>
      <c r="AT130" s="137" t="e">
        <f t="shared" ca="1" si="61"/>
        <v>#REF!</v>
      </c>
      <c r="AU130" s="137" t="e">
        <f t="shared" ca="1" si="62"/>
        <v>#REF!</v>
      </c>
      <c r="AV130" s="137" t="e">
        <f t="shared" ca="1" si="62"/>
        <v>#REF!</v>
      </c>
      <c r="AW130" s="137" t="e">
        <f t="shared" ca="1" si="62"/>
        <v>#REF!</v>
      </c>
      <c r="AX130" s="137" t="e">
        <f t="shared" ca="1" si="62"/>
        <v>#REF!</v>
      </c>
      <c r="AY130" s="137" t="e">
        <f t="shared" ca="1" si="62"/>
        <v>#REF!</v>
      </c>
      <c r="AZ130" s="137" t="e">
        <f t="shared" ca="1" si="62"/>
        <v>#REF!</v>
      </c>
      <c r="BA130" s="137" t="e">
        <f t="shared" ca="1" si="67"/>
        <v>#REF!</v>
      </c>
      <c r="BB130" s="137" t="e">
        <f t="shared" ca="1" si="67"/>
        <v>#REF!</v>
      </c>
      <c r="BC130" s="138" t="e">
        <f t="shared" ca="1" si="67"/>
        <v>#REF!</v>
      </c>
      <c r="BD130" s="138" t="e">
        <f t="shared" ca="1" si="67"/>
        <v>#REF!</v>
      </c>
      <c r="BE130" s="138" t="e">
        <f t="shared" ca="1" si="67"/>
        <v>#REF!</v>
      </c>
      <c r="BF130" s="138" t="e">
        <f t="shared" ca="1" si="67"/>
        <v>#REF!</v>
      </c>
      <c r="BG130" s="138" t="e">
        <f t="shared" ca="1" si="67"/>
        <v>#REF!</v>
      </c>
      <c r="BH130" s="138" t="e">
        <f t="shared" ca="1" si="67"/>
        <v>#REF!</v>
      </c>
      <c r="BI130" s="138" t="e">
        <f t="shared" ca="1" si="67"/>
        <v>#REF!</v>
      </c>
      <c r="BJ130" s="138" t="e">
        <f t="shared" ca="1" si="67"/>
        <v>#REF!</v>
      </c>
      <c r="BK130" s="138" t="e">
        <f t="shared" ca="1" si="67"/>
        <v>#REF!</v>
      </c>
      <c r="BL130" s="138" t="e">
        <f t="shared" ca="1" si="74"/>
        <v>#REF!</v>
      </c>
      <c r="BM130" s="138" t="e">
        <f t="shared" ca="1" si="74"/>
        <v>#REF!</v>
      </c>
      <c r="BN130" s="138" t="e">
        <f t="shared" ca="1" si="74"/>
        <v>#REF!</v>
      </c>
      <c r="BO130" s="138" t="e">
        <f t="shared" ca="1" si="74"/>
        <v>#REF!</v>
      </c>
      <c r="BP130" s="138" t="e">
        <f t="shared" ca="1" si="74"/>
        <v>#REF!</v>
      </c>
      <c r="BQ130" s="138" t="e">
        <f t="shared" ca="1" si="74"/>
        <v>#REF!</v>
      </c>
      <c r="BR130" s="138" t="e">
        <f t="shared" ca="1" si="74"/>
        <v>#REF!</v>
      </c>
      <c r="BS130" s="138" t="e">
        <f t="shared" ca="1" si="74"/>
        <v>#REF!</v>
      </c>
      <c r="BT130" s="138" t="e">
        <f t="shared" ca="1" si="74"/>
        <v>#REF!</v>
      </c>
      <c r="BU130" s="138" t="e">
        <f t="shared" ca="1" si="74"/>
        <v>#REF!</v>
      </c>
      <c r="BV130" s="138" t="e">
        <f t="shared" ca="1" si="74"/>
        <v>#REF!</v>
      </c>
      <c r="BW130" s="138" t="e">
        <f t="shared" ca="1" si="74"/>
        <v>#REF!</v>
      </c>
      <c r="BX130" s="138" t="e">
        <f t="shared" ca="1" si="74"/>
        <v>#REF!</v>
      </c>
      <c r="BY130" s="138" t="e">
        <f t="shared" ca="1" si="74"/>
        <v>#REF!</v>
      </c>
      <c r="BZ130" s="138" t="e">
        <f t="shared" ca="1" si="74"/>
        <v>#REF!</v>
      </c>
      <c r="CA130" s="138" t="e">
        <f t="shared" ca="1" si="74"/>
        <v>#REF!</v>
      </c>
      <c r="CB130" s="11"/>
      <c r="CC130" s="126" t="s">
        <v>2189</v>
      </c>
    </row>
    <row r="131" spans="1:81" x14ac:dyDescent="0.5">
      <c r="A131" s="130" t="s">
        <v>128</v>
      </c>
      <c r="B131" s="133" t="s">
        <v>304</v>
      </c>
      <c r="C131" s="133">
        <v>1</v>
      </c>
      <c r="D131" s="128">
        <v>0</v>
      </c>
      <c r="E131" s="134">
        <v>0</v>
      </c>
      <c r="F131" s="205" t="s">
        <v>2190</v>
      </c>
      <c r="G131" s="137">
        <f t="shared" ca="1" si="73"/>
        <v>0</v>
      </c>
      <c r="H131" s="137">
        <f t="shared" ca="1" si="73"/>
        <v>0.1</v>
      </c>
      <c r="I131" s="137">
        <f t="shared" ca="1" si="73"/>
        <v>0.2</v>
      </c>
      <c r="J131" s="137">
        <f t="shared" ca="1" si="73"/>
        <v>0.3</v>
      </c>
      <c r="K131" s="137">
        <f t="shared" ca="1" si="73"/>
        <v>0.4</v>
      </c>
      <c r="L131" s="137">
        <f t="shared" ca="1" si="73"/>
        <v>0.5</v>
      </c>
      <c r="M131" s="137">
        <f t="shared" ca="1" si="73"/>
        <v>0.6</v>
      </c>
      <c r="N131" s="137" t="e">
        <f t="shared" ca="1" si="73"/>
        <v>#REF!</v>
      </c>
      <c r="O131" s="137" t="e">
        <f t="shared" ca="1" si="73"/>
        <v>#REF!</v>
      </c>
      <c r="P131" s="137" t="e">
        <f t="shared" ca="1" si="73"/>
        <v>#REF!</v>
      </c>
      <c r="Q131" s="137" t="e">
        <f t="shared" ca="1" si="73"/>
        <v>#REF!</v>
      </c>
      <c r="R131" s="137" t="e">
        <f t="shared" ca="1" si="73"/>
        <v>#REF!</v>
      </c>
      <c r="S131" s="137" t="e">
        <f t="shared" ca="1" si="73"/>
        <v>#REF!</v>
      </c>
      <c r="T131" s="137" t="e">
        <f t="shared" ca="1" si="73"/>
        <v>#REF!</v>
      </c>
      <c r="U131" s="137" t="e">
        <f t="shared" ca="1" si="73"/>
        <v>#REF!</v>
      </c>
      <c r="V131" s="137" t="e">
        <f t="shared" ca="1" si="72"/>
        <v>#REF!</v>
      </c>
      <c r="W131" s="137" t="e">
        <f t="shared" ca="1" si="72"/>
        <v>#REF!</v>
      </c>
      <c r="X131" s="137" t="e">
        <f t="shared" ca="1" si="72"/>
        <v>#REF!</v>
      </c>
      <c r="Y131" s="137" t="e">
        <f t="shared" ca="1" si="72"/>
        <v>#REF!</v>
      </c>
      <c r="Z131" s="137" t="e">
        <f t="shared" ca="1" si="72"/>
        <v>#REF!</v>
      </c>
      <c r="AA131" s="137" t="e">
        <f t="shared" ca="1" si="72"/>
        <v>#REF!</v>
      </c>
      <c r="AB131" s="137" t="e">
        <f t="shared" ca="1" si="72"/>
        <v>#REF!</v>
      </c>
      <c r="AC131" s="137" t="e">
        <f t="shared" ca="1" si="72"/>
        <v>#REF!</v>
      </c>
      <c r="AD131" s="137" t="e">
        <f t="shared" ca="1" si="72"/>
        <v>#REF!</v>
      </c>
      <c r="AE131" s="137" t="e">
        <f t="shared" ca="1" si="72"/>
        <v>#REF!</v>
      </c>
      <c r="AF131" s="137" t="e">
        <f t="shared" ca="1" si="72"/>
        <v>#REF!</v>
      </c>
      <c r="AG131" s="137" t="e">
        <f t="shared" ca="1" si="72"/>
        <v>#REF!</v>
      </c>
      <c r="AH131" s="137" t="e">
        <f t="shared" ca="1" si="72"/>
        <v>#REF!</v>
      </c>
      <c r="AI131" s="137" t="e">
        <f t="shared" ca="1" si="72"/>
        <v>#REF!</v>
      </c>
      <c r="AJ131" s="137" t="e">
        <f t="shared" ca="1" si="70"/>
        <v>#REF!</v>
      </c>
      <c r="AK131" s="137" t="e">
        <f t="shared" ca="1" si="70"/>
        <v>#REF!</v>
      </c>
      <c r="AL131" s="137" t="e">
        <f t="shared" ca="1" si="61"/>
        <v>#REF!</v>
      </c>
      <c r="AM131" s="137" t="e">
        <f t="shared" ca="1" si="61"/>
        <v>#REF!</v>
      </c>
      <c r="AN131" s="137" t="e">
        <f t="shared" ca="1" si="61"/>
        <v>#REF!</v>
      </c>
      <c r="AO131" s="137" t="e">
        <f t="shared" ca="1" si="61"/>
        <v>#REF!</v>
      </c>
      <c r="AP131" s="137" t="e">
        <f t="shared" ca="1" si="61"/>
        <v>#REF!</v>
      </c>
      <c r="AQ131" s="137" t="e">
        <f t="shared" ca="1" si="61"/>
        <v>#REF!</v>
      </c>
      <c r="AR131" s="137" t="e">
        <f t="shared" ca="1" si="61"/>
        <v>#REF!</v>
      </c>
      <c r="AS131" s="137" t="e">
        <f t="shared" ca="1" si="61"/>
        <v>#REF!</v>
      </c>
      <c r="AT131" s="137" t="e">
        <f t="shared" ca="1" si="61"/>
        <v>#REF!</v>
      </c>
      <c r="AU131" s="137" t="e">
        <f t="shared" ca="1" si="62"/>
        <v>#REF!</v>
      </c>
      <c r="AV131" s="137" t="e">
        <f t="shared" ca="1" si="62"/>
        <v>#REF!</v>
      </c>
      <c r="AW131" s="137" t="e">
        <f t="shared" ca="1" si="62"/>
        <v>#REF!</v>
      </c>
      <c r="AX131" s="137" t="e">
        <f t="shared" ca="1" si="62"/>
        <v>#REF!</v>
      </c>
      <c r="AY131" s="137" t="e">
        <f t="shared" ca="1" si="62"/>
        <v>#REF!</v>
      </c>
      <c r="AZ131" s="137" t="e">
        <f t="shared" ca="1" si="62"/>
        <v>#REF!</v>
      </c>
      <c r="BA131" s="137" t="e">
        <f t="shared" ca="1" si="67"/>
        <v>#REF!</v>
      </c>
      <c r="BB131" s="137" t="e">
        <f t="shared" ca="1" si="67"/>
        <v>#REF!</v>
      </c>
      <c r="BC131" s="138" t="e">
        <f t="shared" ca="1" si="67"/>
        <v>#REF!</v>
      </c>
      <c r="BD131" s="138" t="e">
        <f t="shared" ca="1" si="67"/>
        <v>#REF!</v>
      </c>
      <c r="BE131" s="138" t="e">
        <f t="shared" ca="1" si="67"/>
        <v>#REF!</v>
      </c>
      <c r="BF131" s="138" t="e">
        <f t="shared" ca="1" si="67"/>
        <v>#REF!</v>
      </c>
      <c r="BG131" s="138" t="e">
        <f t="shared" ca="1" si="67"/>
        <v>#REF!</v>
      </c>
      <c r="BH131" s="138" t="e">
        <f t="shared" ca="1" si="67"/>
        <v>#REF!</v>
      </c>
      <c r="BI131" s="138" t="e">
        <f t="shared" ca="1" si="67"/>
        <v>#REF!</v>
      </c>
      <c r="BJ131" s="138" t="e">
        <f t="shared" ca="1" si="67"/>
        <v>#REF!</v>
      </c>
      <c r="BK131" s="138" t="e">
        <f t="shared" ca="1" si="67"/>
        <v>#REF!</v>
      </c>
      <c r="BL131" s="138" t="e">
        <f t="shared" ca="1" si="74"/>
        <v>#REF!</v>
      </c>
      <c r="BM131" s="138" t="e">
        <f t="shared" ca="1" si="74"/>
        <v>#REF!</v>
      </c>
      <c r="BN131" s="138" t="e">
        <f t="shared" ca="1" si="74"/>
        <v>#REF!</v>
      </c>
      <c r="BO131" s="138" t="e">
        <f t="shared" ca="1" si="74"/>
        <v>#REF!</v>
      </c>
      <c r="BP131" s="138" t="e">
        <f t="shared" ca="1" si="74"/>
        <v>#REF!</v>
      </c>
      <c r="BQ131" s="138" t="e">
        <f t="shared" ca="1" si="74"/>
        <v>#REF!</v>
      </c>
      <c r="BR131" s="138" t="e">
        <f t="shared" ca="1" si="74"/>
        <v>#REF!</v>
      </c>
      <c r="BS131" s="138" t="e">
        <f t="shared" ca="1" si="74"/>
        <v>#REF!</v>
      </c>
      <c r="BT131" s="138" t="e">
        <f t="shared" ca="1" si="74"/>
        <v>#REF!</v>
      </c>
      <c r="BU131" s="138" t="e">
        <f t="shared" ca="1" si="74"/>
        <v>#REF!</v>
      </c>
      <c r="BV131" s="138" t="e">
        <f t="shared" ca="1" si="74"/>
        <v>#REF!</v>
      </c>
      <c r="BW131" s="138" t="e">
        <f t="shared" ca="1" si="74"/>
        <v>#REF!</v>
      </c>
      <c r="BX131" s="138" t="e">
        <f t="shared" ca="1" si="74"/>
        <v>#REF!</v>
      </c>
      <c r="BY131" s="138" t="e">
        <f t="shared" ca="1" si="74"/>
        <v>#REF!</v>
      </c>
      <c r="BZ131" s="138" t="e">
        <f t="shared" ca="1" si="74"/>
        <v>#REF!</v>
      </c>
      <c r="CA131" s="138" t="e">
        <f t="shared" ca="1" si="74"/>
        <v>#REF!</v>
      </c>
      <c r="CB131" s="11"/>
      <c r="CC131" s="126" t="s">
        <v>2191</v>
      </c>
    </row>
    <row r="132" spans="1:81" x14ac:dyDescent="0.5">
      <c r="A132" s="130" t="s">
        <v>129</v>
      </c>
      <c r="B132" s="133" t="s">
        <v>304</v>
      </c>
      <c r="C132" s="133">
        <v>1</v>
      </c>
      <c r="D132" s="128">
        <v>0</v>
      </c>
      <c r="E132" s="134">
        <v>0</v>
      </c>
      <c r="F132" s="205" t="s">
        <v>2192</v>
      </c>
      <c r="G132" s="137">
        <f t="shared" ca="1" si="73"/>
        <v>0.1</v>
      </c>
      <c r="H132" s="137">
        <f t="shared" ca="1" si="73"/>
        <v>0.2</v>
      </c>
      <c r="I132" s="137">
        <f t="shared" ca="1" si="73"/>
        <v>0.3</v>
      </c>
      <c r="J132" s="137">
        <f t="shared" ca="1" si="73"/>
        <v>0.4</v>
      </c>
      <c r="K132" s="137">
        <f t="shared" ca="1" si="73"/>
        <v>0.4</v>
      </c>
      <c r="L132" s="137">
        <f t="shared" ca="1" si="73"/>
        <v>0.5</v>
      </c>
      <c r="M132" s="137">
        <f t="shared" ca="1" si="73"/>
        <v>0.6</v>
      </c>
      <c r="N132" s="137" t="e">
        <f t="shared" ca="1" si="73"/>
        <v>#REF!</v>
      </c>
      <c r="O132" s="137" t="e">
        <f t="shared" ca="1" si="73"/>
        <v>#REF!</v>
      </c>
      <c r="P132" s="137" t="e">
        <f t="shared" ca="1" si="73"/>
        <v>#REF!</v>
      </c>
      <c r="Q132" s="137" t="e">
        <f t="shared" ca="1" si="73"/>
        <v>#REF!</v>
      </c>
      <c r="R132" s="137" t="e">
        <f t="shared" ca="1" si="73"/>
        <v>#REF!</v>
      </c>
      <c r="S132" s="137" t="e">
        <f t="shared" ca="1" si="73"/>
        <v>#REF!</v>
      </c>
      <c r="T132" s="137" t="e">
        <f t="shared" ca="1" si="73"/>
        <v>#REF!</v>
      </c>
      <c r="U132" s="137" t="e">
        <f t="shared" ca="1" si="73"/>
        <v>#REF!</v>
      </c>
      <c r="V132" s="137" t="e">
        <f t="shared" ca="1" si="72"/>
        <v>#REF!</v>
      </c>
      <c r="W132" s="137" t="e">
        <f t="shared" ca="1" si="72"/>
        <v>#REF!</v>
      </c>
      <c r="X132" s="137" t="e">
        <f t="shared" ca="1" si="72"/>
        <v>#REF!</v>
      </c>
      <c r="Y132" s="137" t="e">
        <f t="shared" ca="1" si="72"/>
        <v>#REF!</v>
      </c>
      <c r="Z132" s="137" t="e">
        <f t="shared" ca="1" si="72"/>
        <v>#REF!</v>
      </c>
      <c r="AA132" s="137" t="e">
        <f t="shared" ca="1" si="72"/>
        <v>#REF!</v>
      </c>
      <c r="AB132" s="137" t="e">
        <f t="shared" ca="1" si="72"/>
        <v>#REF!</v>
      </c>
      <c r="AC132" s="137" t="e">
        <f t="shared" ca="1" si="72"/>
        <v>#REF!</v>
      </c>
      <c r="AD132" s="137" t="e">
        <f t="shared" ca="1" si="72"/>
        <v>#REF!</v>
      </c>
      <c r="AE132" s="137" t="e">
        <f t="shared" ca="1" si="72"/>
        <v>#REF!</v>
      </c>
      <c r="AF132" s="137" t="e">
        <f t="shared" ca="1" si="72"/>
        <v>#REF!</v>
      </c>
      <c r="AG132" s="137" t="e">
        <f t="shared" ca="1" si="72"/>
        <v>#REF!</v>
      </c>
      <c r="AH132" s="137" t="e">
        <f t="shared" ca="1" si="72"/>
        <v>#REF!</v>
      </c>
      <c r="AI132" s="137" t="e">
        <f t="shared" ca="1" si="72"/>
        <v>#REF!</v>
      </c>
      <c r="AJ132" s="137" t="e">
        <f t="shared" ca="1" si="70"/>
        <v>#REF!</v>
      </c>
      <c r="AK132" s="137" t="e">
        <f t="shared" ca="1" si="70"/>
        <v>#REF!</v>
      </c>
      <c r="AL132" s="137" t="e">
        <f t="shared" ca="1" si="61"/>
        <v>#REF!</v>
      </c>
      <c r="AM132" s="137" t="e">
        <f t="shared" ca="1" si="61"/>
        <v>#REF!</v>
      </c>
      <c r="AN132" s="137" t="e">
        <f t="shared" ca="1" si="61"/>
        <v>#REF!</v>
      </c>
      <c r="AO132" s="137" t="e">
        <f t="shared" ca="1" si="61"/>
        <v>#REF!</v>
      </c>
      <c r="AP132" s="137" t="e">
        <f t="shared" ca="1" si="61"/>
        <v>#REF!</v>
      </c>
      <c r="AQ132" s="137" t="e">
        <f t="shared" ca="1" si="61"/>
        <v>#REF!</v>
      </c>
      <c r="AR132" s="137" t="e">
        <f t="shared" ca="1" si="61"/>
        <v>#REF!</v>
      </c>
      <c r="AS132" s="137" t="e">
        <f t="shared" ca="1" si="61"/>
        <v>#REF!</v>
      </c>
      <c r="AT132" s="137" t="e">
        <f t="shared" ca="1" si="61"/>
        <v>#REF!</v>
      </c>
      <c r="AU132" s="137" t="e">
        <f t="shared" ca="1" si="62"/>
        <v>#REF!</v>
      </c>
      <c r="AV132" s="137" t="e">
        <f t="shared" ca="1" si="62"/>
        <v>#REF!</v>
      </c>
      <c r="AW132" s="137" t="e">
        <f t="shared" ca="1" si="62"/>
        <v>#REF!</v>
      </c>
      <c r="AX132" s="137" t="e">
        <f t="shared" ca="1" si="62"/>
        <v>#REF!</v>
      </c>
      <c r="AY132" s="137" t="e">
        <f t="shared" ca="1" si="62"/>
        <v>#REF!</v>
      </c>
      <c r="AZ132" s="137" t="e">
        <f t="shared" ca="1" si="62"/>
        <v>#REF!</v>
      </c>
      <c r="BA132" s="137" t="e">
        <f t="shared" ca="1" si="67"/>
        <v>#REF!</v>
      </c>
      <c r="BB132" s="137" t="e">
        <f t="shared" ca="1" si="67"/>
        <v>#REF!</v>
      </c>
      <c r="BC132" s="138" t="e">
        <f t="shared" ca="1" si="67"/>
        <v>#REF!</v>
      </c>
      <c r="BD132" s="138" t="e">
        <f t="shared" ca="1" si="67"/>
        <v>#REF!</v>
      </c>
      <c r="BE132" s="138" t="e">
        <f t="shared" ca="1" si="67"/>
        <v>#REF!</v>
      </c>
      <c r="BF132" s="138" t="e">
        <f t="shared" ca="1" si="67"/>
        <v>#REF!</v>
      </c>
      <c r="BG132" s="138" t="e">
        <f t="shared" ca="1" si="67"/>
        <v>#REF!</v>
      </c>
      <c r="BH132" s="138" t="e">
        <f t="shared" ca="1" si="67"/>
        <v>#REF!</v>
      </c>
      <c r="BI132" s="138" t="e">
        <f t="shared" ca="1" si="67"/>
        <v>#REF!</v>
      </c>
      <c r="BJ132" s="138" t="e">
        <f t="shared" ca="1" si="67"/>
        <v>#REF!</v>
      </c>
      <c r="BK132" s="138" t="e">
        <f t="shared" ca="1" si="67"/>
        <v>#REF!</v>
      </c>
      <c r="BL132" s="138" t="e">
        <f t="shared" ca="1" si="74"/>
        <v>#REF!</v>
      </c>
      <c r="BM132" s="138" t="e">
        <f t="shared" ca="1" si="74"/>
        <v>#REF!</v>
      </c>
      <c r="BN132" s="138" t="e">
        <f t="shared" ca="1" si="74"/>
        <v>#REF!</v>
      </c>
      <c r="BO132" s="138" t="e">
        <f t="shared" ca="1" si="74"/>
        <v>#REF!</v>
      </c>
      <c r="BP132" s="138" t="e">
        <f t="shared" ca="1" si="74"/>
        <v>#REF!</v>
      </c>
      <c r="BQ132" s="138" t="e">
        <f t="shared" ca="1" si="74"/>
        <v>#REF!</v>
      </c>
      <c r="BR132" s="138" t="e">
        <f t="shared" ca="1" si="74"/>
        <v>#REF!</v>
      </c>
      <c r="BS132" s="138" t="e">
        <f t="shared" ca="1" si="74"/>
        <v>#REF!</v>
      </c>
      <c r="BT132" s="138" t="e">
        <f t="shared" ca="1" si="74"/>
        <v>#REF!</v>
      </c>
      <c r="BU132" s="138" t="e">
        <f t="shared" ca="1" si="74"/>
        <v>#REF!</v>
      </c>
      <c r="BV132" s="138" t="e">
        <f t="shared" ca="1" si="74"/>
        <v>#REF!</v>
      </c>
      <c r="BW132" s="138" t="e">
        <f t="shared" ca="1" si="74"/>
        <v>#REF!</v>
      </c>
      <c r="BX132" s="138" t="e">
        <f t="shared" ca="1" si="74"/>
        <v>#REF!</v>
      </c>
      <c r="BY132" s="138" t="e">
        <f t="shared" ca="1" si="74"/>
        <v>#REF!</v>
      </c>
      <c r="BZ132" s="138" t="e">
        <f t="shared" ca="1" si="74"/>
        <v>#REF!</v>
      </c>
      <c r="CA132" s="138" t="e">
        <f t="shared" ca="1" si="74"/>
        <v>#REF!</v>
      </c>
      <c r="CB132" s="11"/>
      <c r="CC132" s="126" t="s">
        <v>2193</v>
      </c>
    </row>
    <row r="133" spans="1:81" x14ac:dyDescent="0.5">
      <c r="A133" s="130" t="s">
        <v>130</v>
      </c>
      <c r="B133" s="133" t="s">
        <v>304</v>
      </c>
      <c r="C133" s="133">
        <v>1</v>
      </c>
      <c r="D133" s="128">
        <v>0</v>
      </c>
      <c r="E133" s="134">
        <v>0</v>
      </c>
      <c r="F133" s="205" t="s">
        <v>2194</v>
      </c>
      <c r="G133" s="137">
        <f t="shared" ca="1" si="73"/>
        <v>91.1</v>
      </c>
      <c r="H133" s="137">
        <f t="shared" ca="1" si="73"/>
        <v>84.4</v>
      </c>
      <c r="I133" s="137">
        <f t="shared" ca="1" si="73"/>
        <v>64.3</v>
      </c>
      <c r="J133" s="137">
        <f t="shared" ca="1" si="73"/>
        <v>44.3</v>
      </c>
      <c r="K133" s="137">
        <f t="shared" ca="1" si="73"/>
        <v>28.9</v>
      </c>
      <c r="L133" s="137">
        <f t="shared" ca="1" si="73"/>
        <v>18.899999999999999</v>
      </c>
      <c r="M133" s="137">
        <f t="shared" ca="1" si="73"/>
        <v>12.3</v>
      </c>
      <c r="N133" s="137" t="e">
        <f t="shared" ca="1" si="73"/>
        <v>#REF!</v>
      </c>
      <c r="O133" s="137" t="e">
        <f t="shared" ca="1" si="73"/>
        <v>#REF!</v>
      </c>
      <c r="P133" s="137" t="e">
        <f t="shared" ca="1" si="73"/>
        <v>#REF!</v>
      </c>
      <c r="Q133" s="137" t="e">
        <f t="shared" ca="1" si="73"/>
        <v>#REF!</v>
      </c>
      <c r="R133" s="137" t="e">
        <f t="shared" ca="1" si="73"/>
        <v>#REF!</v>
      </c>
      <c r="S133" s="137" t="e">
        <f t="shared" ca="1" si="73"/>
        <v>#REF!</v>
      </c>
      <c r="T133" s="137" t="e">
        <f t="shared" ca="1" si="73"/>
        <v>#REF!</v>
      </c>
      <c r="U133" s="137" t="e">
        <f t="shared" ca="1" si="73"/>
        <v>#REF!</v>
      </c>
      <c r="V133" s="137" t="e">
        <f t="shared" ca="1" si="72"/>
        <v>#REF!</v>
      </c>
      <c r="W133" s="137" t="e">
        <f t="shared" ca="1" si="72"/>
        <v>#REF!</v>
      </c>
      <c r="X133" s="137" t="e">
        <f t="shared" ca="1" si="72"/>
        <v>#REF!</v>
      </c>
      <c r="Y133" s="137" t="e">
        <f t="shared" ca="1" si="72"/>
        <v>#REF!</v>
      </c>
      <c r="Z133" s="137" t="e">
        <f t="shared" ca="1" si="72"/>
        <v>#REF!</v>
      </c>
      <c r="AA133" s="137" t="e">
        <f t="shared" ca="1" si="72"/>
        <v>#REF!</v>
      </c>
      <c r="AB133" s="137" t="e">
        <f t="shared" ca="1" si="72"/>
        <v>#REF!</v>
      </c>
      <c r="AC133" s="137" t="e">
        <f t="shared" ca="1" si="72"/>
        <v>#REF!</v>
      </c>
      <c r="AD133" s="137" t="e">
        <f t="shared" ca="1" si="72"/>
        <v>#REF!</v>
      </c>
      <c r="AE133" s="137" t="e">
        <f t="shared" ca="1" si="72"/>
        <v>#REF!</v>
      </c>
      <c r="AF133" s="137" t="e">
        <f t="shared" ca="1" si="72"/>
        <v>#REF!</v>
      </c>
      <c r="AG133" s="137" t="e">
        <f t="shared" ca="1" si="72"/>
        <v>#REF!</v>
      </c>
      <c r="AH133" s="137" t="e">
        <f t="shared" ca="1" si="72"/>
        <v>#REF!</v>
      </c>
      <c r="AI133" s="137" t="e">
        <f t="shared" ca="1" si="72"/>
        <v>#REF!</v>
      </c>
      <c r="AJ133" s="137" t="e">
        <f t="shared" ca="1" si="70"/>
        <v>#REF!</v>
      </c>
      <c r="AK133" s="137" t="e">
        <f t="shared" ca="1" si="70"/>
        <v>#REF!</v>
      </c>
      <c r="AL133" s="137" t="e">
        <f t="shared" ca="1" si="61"/>
        <v>#REF!</v>
      </c>
      <c r="AM133" s="137" t="e">
        <f t="shared" ca="1" si="61"/>
        <v>#REF!</v>
      </c>
      <c r="AN133" s="137" t="e">
        <f t="shared" ca="1" si="61"/>
        <v>#REF!</v>
      </c>
      <c r="AO133" s="137" t="e">
        <f t="shared" ca="1" si="61"/>
        <v>#REF!</v>
      </c>
      <c r="AP133" s="137" t="e">
        <f t="shared" ca="1" si="61"/>
        <v>#REF!</v>
      </c>
      <c r="AQ133" s="137" t="e">
        <f t="shared" ca="1" si="61"/>
        <v>#REF!</v>
      </c>
      <c r="AR133" s="137" t="e">
        <f t="shared" ca="1" si="61"/>
        <v>#REF!</v>
      </c>
      <c r="AS133" s="137" t="e">
        <f t="shared" ca="1" si="61"/>
        <v>#REF!</v>
      </c>
      <c r="AT133" s="137" t="e">
        <f t="shared" ca="1" si="61"/>
        <v>#REF!</v>
      </c>
      <c r="AU133" s="137" t="e">
        <f t="shared" ca="1" si="62"/>
        <v>#REF!</v>
      </c>
      <c r="AV133" s="137" t="e">
        <f t="shared" ca="1" si="62"/>
        <v>#REF!</v>
      </c>
      <c r="AW133" s="137" t="e">
        <f t="shared" ca="1" si="62"/>
        <v>#REF!</v>
      </c>
      <c r="AX133" s="137" t="e">
        <f t="shared" ca="1" si="62"/>
        <v>#REF!</v>
      </c>
      <c r="AY133" s="137" t="e">
        <f t="shared" ca="1" si="62"/>
        <v>#REF!</v>
      </c>
      <c r="AZ133" s="137" t="e">
        <f t="shared" ca="1" si="62"/>
        <v>#REF!</v>
      </c>
      <c r="BA133" s="137" t="e">
        <f t="shared" ca="1" si="67"/>
        <v>#REF!</v>
      </c>
      <c r="BB133" s="137" t="e">
        <f t="shared" ca="1" si="67"/>
        <v>#REF!</v>
      </c>
      <c r="BC133" s="138" t="e">
        <f t="shared" ca="1" si="67"/>
        <v>#REF!</v>
      </c>
      <c r="BD133" s="138" t="e">
        <f t="shared" ca="1" si="67"/>
        <v>#REF!</v>
      </c>
      <c r="BE133" s="138" t="e">
        <f t="shared" ca="1" si="67"/>
        <v>#REF!</v>
      </c>
      <c r="BF133" s="138" t="e">
        <f t="shared" ca="1" si="67"/>
        <v>#REF!</v>
      </c>
      <c r="BG133" s="138" t="e">
        <f t="shared" ca="1" si="67"/>
        <v>#REF!</v>
      </c>
      <c r="BH133" s="138" t="e">
        <f t="shared" ca="1" si="67"/>
        <v>#REF!</v>
      </c>
      <c r="BI133" s="138" t="e">
        <f t="shared" ca="1" si="67"/>
        <v>#REF!</v>
      </c>
      <c r="BJ133" s="138" t="e">
        <f t="shared" ca="1" si="67"/>
        <v>#REF!</v>
      </c>
      <c r="BK133" s="138" t="e">
        <f t="shared" ca="1" si="67"/>
        <v>#REF!</v>
      </c>
      <c r="BL133" s="138" t="e">
        <f t="shared" ca="1" si="74"/>
        <v>#REF!</v>
      </c>
      <c r="BM133" s="138" t="e">
        <f t="shared" ca="1" si="74"/>
        <v>#REF!</v>
      </c>
      <c r="BN133" s="138" t="e">
        <f t="shared" ca="1" si="74"/>
        <v>#REF!</v>
      </c>
      <c r="BO133" s="138" t="e">
        <f t="shared" ca="1" si="74"/>
        <v>#REF!</v>
      </c>
      <c r="BP133" s="138" t="e">
        <f t="shared" ca="1" si="74"/>
        <v>#REF!</v>
      </c>
      <c r="BQ133" s="138" t="e">
        <f t="shared" ca="1" si="74"/>
        <v>#REF!</v>
      </c>
      <c r="BR133" s="138" t="e">
        <f t="shared" ca="1" si="74"/>
        <v>#REF!</v>
      </c>
      <c r="BS133" s="138" t="e">
        <f t="shared" ca="1" si="74"/>
        <v>#REF!</v>
      </c>
      <c r="BT133" s="138" t="e">
        <f t="shared" ca="1" si="74"/>
        <v>#REF!</v>
      </c>
      <c r="BU133" s="138" t="e">
        <f t="shared" ca="1" si="74"/>
        <v>#REF!</v>
      </c>
      <c r="BV133" s="138" t="e">
        <f t="shared" ca="1" si="74"/>
        <v>#REF!</v>
      </c>
      <c r="BW133" s="138" t="e">
        <f t="shared" ca="1" si="74"/>
        <v>#REF!</v>
      </c>
      <c r="BX133" s="138" t="e">
        <f t="shared" ca="1" si="74"/>
        <v>#REF!</v>
      </c>
      <c r="BY133" s="138" t="e">
        <f t="shared" ca="1" si="74"/>
        <v>#REF!</v>
      </c>
      <c r="BZ133" s="138" t="e">
        <f t="shared" ca="1" si="74"/>
        <v>#REF!</v>
      </c>
      <c r="CA133" s="138" t="e">
        <f t="shared" ca="1" si="74"/>
        <v>#REF!</v>
      </c>
      <c r="CB133" s="11"/>
      <c r="CC133" s="126" t="s">
        <v>2195</v>
      </c>
    </row>
    <row r="134" spans="1:81" x14ac:dyDescent="0.5">
      <c r="A134" s="130" t="s">
        <v>131</v>
      </c>
      <c r="B134" s="133" t="s">
        <v>304</v>
      </c>
      <c r="C134" s="133">
        <v>1</v>
      </c>
      <c r="D134" s="128">
        <v>0</v>
      </c>
      <c r="E134" s="134">
        <v>1</v>
      </c>
      <c r="F134" s="205" t="s">
        <v>2196</v>
      </c>
      <c r="G134" s="137">
        <f t="shared" ca="1" si="73"/>
        <v>17.3</v>
      </c>
      <c r="H134" s="137">
        <f t="shared" ca="1" si="73"/>
        <v>23.6</v>
      </c>
      <c r="I134" s="137">
        <f t="shared" ca="1" si="73"/>
        <v>38</v>
      </c>
      <c r="J134" s="137">
        <f t="shared" ca="1" si="73"/>
        <v>49.7</v>
      </c>
      <c r="K134" s="137">
        <f t="shared" ca="1" si="73"/>
        <v>55</v>
      </c>
      <c r="L134" s="137">
        <f t="shared" ca="1" si="73"/>
        <v>56.1</v>
      </c>
      <c r="M134" s="137">
        <f t="shared" ca="1" si="73"/>
        <v>56.8</v>
      </c>
      <c r="N134" s="137" t="e">
        <f t="shared" ca="1" si="73"/>
        <v>#REF!</v>
      </c>
      <c r="O134" s="137" t="e">
        <f t="shared" ca="1" si="73"/>
        <v>#REF!</v>
      </c>
      <c r="P134" s="137" t="e">
        <f t="shared" ca="1" si="73"/>
        <v>#REF!</v>
      </c>
      <c r="Q134" s="137" t="e">
        <f t="shared" ca="1" si="73"/>
        <v>#REF!</v>
      </c>
      <c r="R134" s="137" t="e">
        <f t="shared" ca="1" si="73"/>
        <v>#REF!</v>
      </c>
      <c r="S134" s="137" t="e">
        <f t="shared" ca="1" si="73"/>
        <v>#REF!</v>
      </c>
      <c r="T134" s="137" t="e">
        <f t="shared" ca="1" si="73"/>
        <v>#REF!</v>
      </c>
      <c r="U134" s="137" t="e">
        <f t="shared" ca="1" si="73"/>
        <v>#REF!</v>
      </c>
      <c r="V134" s="137" t="e">
        <f t="shared" ca="1" si="72"/>
        <v>#REF!</v>
      </c>
      <c r="W134" s="137" t="e">
        <f t="shared" ca="1" si="72"/>
        <v>#REF!</v>
      </c>
      <c r="X134" s="137" t="e">
        <f t="shared" ca="1" si="72"/>
        <v>#REF!</v>
      </c>
      <c r="Y134" s="137" t="e">
        <f t="shared" ca="1" si="72"/>
        <v>#REF!</v>
      </c>
      <c r="Z134" s="137" t="e">
        <f t="shared" ca="1" si="72"/>
        <v>#REF!</v>
      </c>
      <c r="AA134" s="137" t="e">
        <f t="shared" ca="1" si="72"/>
        <v>#REF!</v>
      </c>
      <c r="AB134" s="137" t="e">
        <f t="shared" ca="1" si="72"/>
        <v>#REF!</v>
      </c>
      <c r="AC134" s="137" t="e">
        <f t="shared" ca="1" si="72"/>
        <v>#REF!</v>
      </c>
      <c r="AD134" s="137" t="e">
        <f t="shared" ca="1" si="72"/>
        <v>#REF!</v>
      </c>
      <c r="AE134" s="137" t="e">
        <f t="shared" ca="1" si="72"/>
        <v>#REF!</v>
      </c>
      <c r="AF134" s="137" t="e">
        <f t="shared" ca="1" si="72"/>
        <v>#REF!</v>
      </c>
      <c r="AG134" s="137" t="e">
        <f t="shared" ca="1" si="72"/>
        <v>#REF!</v>
      </c>
      <c r="AH134" s="137" t="e">
        <f t="shared" ca="1" si="72"/>
        <v>#REF!</v>
      </c>
      <c r="AI134" s="137" t="e">
        <f t="shared" ca="1" si="72"/>
        <v>#REF!</v>
      </c>
      <c r="AJ134" s="137" t="e">
        <f t="shared" ca="1" si="70"/>
        <v>#REF!</v>
      </c>
      <c r="AK134" s="137" t="e">
        <f t="shared" ca="1" si="70"/>
        <v>#REF!</v>
      </c>
      <c r="AL134" s="137" t="e">
        <f t="shared" ca="1" si="61"/>
        <v>#REF!</v>
      </c>
      <c r="AM134" s="137" t="e">
        <f t="shared" ca="1" si="61"/>
        <v>#REF!</v>
      </c>
      <c r="AN134" s="137" t="e">
        <f t="shared" ca="1" si="61"/>
        <v>#REF!</v>
      </c>
      <c r="AO134" s="137" t="e">
        <f t="shared" ca="1" si="61"/>
        <v>#REF!</v>
      </c>
      <c r="AP134" s="137" t="e">
        <f t="shared" ca="1" si="61"/>
        <v>#REF!</v>
      </c>
      <c r="AQ134" s="137" t="e">
        <f t="shared" ca="1" si="61"/>
        <v>#REF!</v>
      </c>
      <c r="AR134" s="137" t="e">
        <f t="shared" ca="1" si="61"/>
        <v>#REF!</v>
      </c>
      <c r="AS134" s="137" t="e">
        <f t="shared" ca="1" si="61"/>
        <v>#REF!</v>
      </c>
      <c r="AT134" s="137" t="e">
        <f t="shared" ca="1" si="61"/>
        <v>#REF!</v>
      </c>
      <c r="AU134" s="137" t="e">
        <f t="shared" ca="1" si="62"/>
        <v>#REF!</v>
      </c>
      <c r="AV134" s="137" t="e">
        <f t="shared" ca="1" si="62"/>
        <v>#REF!</v>
      </c>
      <c r="AW134" s="137" t="e">
        <f t="shared" ca="1" si="62"/>
        <v>#REF!</v>
      </c>
      <c r="AX134" s="137" t="e">
        <f t="shared" ca="1" si="62"/>
        <v>#REF!</v>
      </c>
      <c r="AY134" s="137" t="e">
        <f t="shared" ca="1" si="62"/>
        <v>#REF!</v>
      </c>
      <c r="AZ134" s="137" t="e">
        <f t="shared" ca="1" si="62"/>
        <v>#REF!</v>
      </c>
      <c r="BA134" s="137" t="e">
        <f t="shared" ca="1" si="67"/>
        <v>#REF!</v>
      </c>
      <c r="BB134" s="137" t="e">
        <f t="shared" ca="1" si="67"/>
        <v>#REF!</v>
      </c>
      <c r="BC134" s="138" t="e">
        <f t="shared" ca="1" si="67"/>
        <v>#REF!</v>
      </c>
      <c r="BD134" s="138" t="e">
        <f t="shared" ca="1" si="67"/>
        <v>#REF!</v>
      </c>
      <c r="BE134" s="138" t="e">
        <f t="shared" ca="1" si="67"/>
        <v>#REF!</v>
      </c>
      <c r="BF134" s="138" t="e">
        <f t="shared" ca="1" si="67"/>
        <v>#REF!</v>
      </c>
      <c r="BG134" s="138" t="e">
        <f t="shared" ca="1" si="67"/>
        <v>#REF!</v>
      </c>
      <c r="BH134" s="138" t="e">
        <f t="shared" ca="1" si="67"/>
        <v>#REF!</v>
      </c>
      <c r="BI134" s="138" t="e">
        <f t="shared" ca="1" si="67"/>
        <v>#REF!</v>
      </c>
      <c r="BJ134" s="138" t="e">
        <f t="shared" ca="1" si="67"/>
        <v>#REF!</v>
      </c>
      <c r="BK134" s="138" t="e">
        <f t="shared" ca="1" si="67"/>
        <v>#REF!</v>
      </c>
      <c r="BL134" s="138" t="e">
        <f t="shared" ca="1" si="74"/>
        <v>#REF!</v>
      </c>
      <c r="BM134" s="138" t="e">
        <f t="shared" ca="1" si="74"/>
        <v>#REF!</v>
      </c>
      <c r="BN134" s="138" t="e">
        <f t="shared" ca="1" si="74"/>
        <v>#REF!</v>
      </c>
      <c r="BO134" s="138" t="e">
        <f t="shared" ca="1" si="74"/>
        <v>#REF!</v>
      </c>
      <c r="BP134" s="138" t="e">
        <f t="shared" ca="1" si="74"/>
        <v>#REF!</v>
      </c>
      <c r="BQ134" s="138" t="e">
        <f t="shared" ca="1" si="74"/>
        <v>#REF!</v>
      </c>
      <c r="BR134" s="138" t="e">
        <f t="shared" ca="1" si="74"/>
        <v>#REF!</v>
      </c>
      <c r="BS134" s="138" t="e">
        <f t="shared" ca="1" si="74"/>
        <v>#REF!</v>
      </c>
      <c r="BT134" s="138" t="e">
        <f t="shared" ca="1" si="74"/>
        <v>#REF!</v>
      </c>
      <c r="BU134" s="138" t="e">
        <f t="shared" ca="1" si="74"/>
        <v>#REF!</v>
      </c>
      <c r="BV134" s="138" t="e">
        <f t="shared" ca="1" si="74"/>
        <v>#REF!</v>
      </c>
      <c r="BW134" s="138" t="e">
        <f t="shared" ca="1" si="74"/>
        <v>#REF!</v>
      </c>
      <c r="BX134" s="138" t="e">
        <f t="shared" ca="1" si="74"/>
        <v>#REF!</v>
      </c>
      <c r="BY134" s="138" t="e">
        <f t="shared" ca="1" si="74"/>
        <v>#REF!</v>
      </c>
      <c r="BZ134" s="138" t="e">
        <f t="shared" ca="1" si="74"/>
        <v>#REF!</v>
      </c>
      <c r="CA134" s="138" t="e">
        <f t="shared" ca="1" si="74"/>
        <v>#REF!</v>
      </c>
      <c r="CB134" s="11"/>
      <c r="CC134" s="126" t="s">
        <v>2197</v>
      </c>
    </row>
    <row r="135" spans="1:81" x14ac:dyDescent="0.5">
      <c r="A135" s="130" t="s">
        <v>131</v>
      </c>
      <c r="B135" s="133" t="s">
        <v>551</v>
      </c>
      <c r="C135" s="133">
        <v>1</v>
      </c>
      <c r="D135" s="128">
        <v>0</v>
      </c>
      <c r="E135" s="134">
        <v>1</v>
      </c>
      <c r="F135" s="205" t="s">
        <v>2184</v>
      </c>
      <c r="G135" s="137">
        <f t="shared" ca="1" si="73"/>
        <v>15472</v>
      </c>
      <c r="H135" s="137">
        <f t="shared" ca="1" si="73"/>
        <v>6272</v>
      </c>
      <c r="I135" s="137">
        <f t="shared" ca="1" si="73"/>
        <v>0.40500000000000003</v>
      </c>
      <c r="J135" s="137" t="e">
        <f t="shared" ca="1" si="73"/>
        <v>#REF!</v>
      </c>
      <c r="K135" s="137" t="e">
        <f t="shared" ca="1" si="73"/>
        <v>#REF!</v>
      </c>
      <c r="L135" s="137" t="e">
        <f t="shared" ca="1" si="73"/>
        <v>#REF!</v>
      </c>
      <c r="M135" s="137" t="e">
        <f t="shared" ca="1" si="73"/>
        <v>#REF!</v>
      </c>
      <c r="N135" s="137" t="e">
        <f t="shared" ca="1" si="73"/>
        <v>#REF!</v>
      </c>
      <c r="O135" s="137" t="e">
        <f t="shared" ca="1" si="73"/>
        <v>#REF!</v>
      </c>
      <c r="P135" s="137" t="e">
        <f t="shared" ca="1" si="73"/>
        <v>#REF!</v>
      </c>
      <c r="Q135" s="137" t="e">
        <f t="shared" ca="1" si="73"/>
        <v>#REF!</v>
      </c>
      <c r="R135" s="137" t="e">
        <f t="shared" ca="1" si="73"/>
        <v>#REF!</v>
      </c>
      <c r="S135" s="137" t="e">
        <f t="shared" ca="1" si="73"/>
        <v>#REF!</v>
      </c>
      <c r="T135" s="137" t="e">
        <f t="shared" ca="1" si="73"/>
        <v>#REF!</v>
      </c>
      <c r="U135" s="137" t="e">
        <f t="shared" ca="1" si="73"/>
        <v>#REF!</v>
      </c>
      <c r="V135" s="137" t="e">
        <f t="shared" ca="1" si="72"/>
        <v>#REF!</v>
      </c>
      <c r="W135" s="137" t="e">
        <f t="shared" ca="1" si="72"/>
        <v>#REF!</v>
      </c>
      <c r="X135" s="137" t="e">
        <f t="shared" ca="1" si="72"/>
        <v>#REF!</v>
      </c>
      <c r="Y135" s="137" t="e">
        <f t="shared" ca="1" si="72"/>
        <v>#REF!</v>
      </c>
      <c r="Z135" s="137" t="e">
        <f t="shared" ca="1" si="72"/>
        <v>#REF!</v>
      </c>
      <c r="AA135" s="137" t="e">
        <f t="shared" ca="1" si="72"/>
        <v>#REF!</v>
      </c>
      <c r="AB135" s="137" t="e">
        <f t="shared" ca="1" si="72"/>
        <v>#REF!</v>
      </c>
      <c r="AC135" s="137" t="e">
        <f t="shared" ca="1" si="72"/>
        <v>#REF!</v>
      </c>
      <c r="AD135" s="137" t="e">
        <f t="shared" ca="1" si="72"/>
        <v>#REF!</v>
      </c>
      <c r="AE135" s="137" t="e">
        <f t="shared" ca="1" si="72"/>
        <v>#REF!</v>
      </c>
      <c r="AF135" s="137" t="e">
        <f t="shared" ca="1" si="72"/>
        <v>#REF!</v>
      </c>
      <c r="AG135" s="137" t="e">
        <f t="shared" ca="1" si="72"/>
        <v>#REF!</v>
      </c>
      <c r="AH135" s="137" t="e">
        <f t="shared" ca="1" si="72"/>
        <v>#REF!</v>
      </c>
      <c r="AI135" s="137" t="e">
        <f t="shared" ca="1" si="72"/>
        <v>#REF!</v>
      </c>
      <c r="AJ135" s="137" t="e">
        <f t="shared" ca="1" si="70"/>
        <v>#REF!</v>
      </c>
      <c r="AK135" s="137" t="e">
        <f t="shared" ca="1" si="70"/>
        <v>#REF!</v>
      </c>
      <c r="AL135" s="137" t="e">
        <f t="shared" ca="1" si="61"/>
        <v>#REF!</v>
      </c>
      <c r="AM135" s="137" t="e">
        <f t="shared" ca="1" si="61"/>
        <v>#REF!</v>
      </c>
      <c r="AN135" s="137" t="e">
        <f t="shared" ca="1" si="61"/>
        <v>#REF!</v>
      </c>
      <c r="AO135" s="137" t="e">
        <f t="shared" ca="1" si="61"/>
        <v>#REF!</v>
      </c>
      <c r="AP135" s="137" t="e">
        <f t="shared" ca="1" si="61"/>
        <v>#REF!</v>
      </c>
      <c r="AQ135" s="137" t="e">
        <f t="shared" ca="1" si="61"/>
        <v>#REF!</v>
      </c>
      <c r="AR135" s="137" t="e">
        <f t="shared" ca="1" si="61"/>
        <v>#REF!</v>
      </c>
      <c r="AS135" s="137" t="e">
        <f t="shared" ca="1" si="61"/>
        <v>#REF!</v>
      </c>
      <c r="AT135" s="137" t="e">
        <f t="shared" ca="1" si="61"/>
        <v>#REF!</v>
      </c>
      <c r="AU135" s="137" t="e">
        <f t="shared" ca="1" si="62"/>
        <v>#REF!</v>
      </c>
      <c r="AV135" s="137" t="e">
        <f t="shared" ca="1" si="62"/>
        <v>#REF!</v>
      </c>
      <c r="AW135" s="137" t="e">
        <f t="shared" ca="1" si="62"/>
        <v>#REF!</v>
      </c>
      <c r="AX135" s="137" t="e">
        <f t="shared" ca="1" si="62"/>
        <v>#REF!</v>
      </c>
      <c r="AY135" s="137" t="e">
        <f t="shared" ca="1" si="62"/>
        <v>#REF!</v>
      </c>
      <c r="AZ135" s="137" t="e">
        <f t="shared" ca="1" si="62"/>
        <v>#REF!</v>
      </c>
      <c r="BA135" s="137" t="e">
        <f t="shared" ca="1" si="67"/>
        <v>#REF!</v>
      </c>
      <c r="BB135" s="137" t="e">
        <f t="shared" ca="1" si="67"/>
        <v>#REF!</v>
      </c>
      <c r="BC135" s="138" t="e">
        <f t="shared" ca="1" si="67"/>
        <v>#REF!</v>
      </c>
      <c r="BD135" s="138" t="e">
        <f t="shared" ca="1" si="67"/>
        <v>#REF!</v>
      </c>
      <c r="BE135" s="138" t="e">
        <f t="shared" ca="1" si="67"/>
        <v>#REF!</v>
      </c>
      <c r="BF135" s="138" t="e">
        <f t="shared" ca="1" si="67"/>
        <v>#REF!</v>
      </c>
      <c r="BG135" s="138" t="e">
        <f t="shared" ca="1" si="67"/>
        <v>#REF!</v>
      </c>
      <c r="BH135" s="138" t="e">
        <f t="shared" ca="1" si="67"/>
        <v>#REF!</v>
      </c>
      <c r="BI135" s="138" t="e">
        <f t="shared" ca="1" si="67"/>
        <v>#REF!</v>
      </c>
      <c r="BJ135" s="138" t="e">
        <f t="shared" ca="1" si="67"/>
        <v>#REF!</v>
      </c>
      <c r="BK135" s="138" t="e">
        <f t="shared" ca="1" si="67"/>
        <v>#REF!</v>
      </c>
      <c r="BL135" s="138" t="e">
        <f t="shared" ca="1" si="74"/>
        <v>#REF!</v>
      </c>
      <c r="BM135" s="138" t="e">
        <f t="shared" ca="1" si="74"/>
        <v>#REF!</v>
      </c>
      <c r="BN135" s="138" t="e">
        <f t="shared" ca="1" si="74"/>
        <v>#REF!</v>
      </c>
      <c r="BO135" s="138" t="e">
        <f t="shared" ca="1" si="74"/>
        <v>#REF!</v>
      </c>
      <c r="BP135" s="138" t="e">
        <f t="shared" ca="1" si="74"/>
        <v>#REF!</v>
      </c>
      <c r="BQ135" s="138" t="e">
        <f t="shared" ca="1" si="74"/>
        <v>#REF!</v>
      </c>
      <c r="BR135" s="138" t="e">
        <f t="shared" ca="1" si="74"/>
        <v>#REF!</v>
      </c>
      <c r="BS135" s="138" t="e">
        <f t="shared" ca="1" si="74"/>
        <v>#REF!</v>
      </c>
      <c r="BT135" s="138" t="e">
        <f t="shared" ca="1" si="74"/>
        <v>#REF!</v>
      </c>
      <c r="BU135" s="138" t="e">
        <f t="shared" ca="1" si="74"/>
        <v>#REF!</v>
      </c>
      <c r="BV135" s="138" t="e">
        <f t="shared" ca="1" si="74"/>
        <v>#REF!</v>
      </c>
      <c r="BW135" s="138" t="e">
        <f t="shared" ca="1" si="74"/>
        <v>#REF!</v>
      </c>
      <c r="BX135" s="138" t="e">
        <f t="shared" ca="1" si="74"/>
        <v>#REF!</v>
      </c>
      <c r="BY135" s="138" t="e">
        <f t="shared" ca="1" si="74"/>
        <v>#REF!</v>
      </c>
      <c r="BZ135" s="138" t="e">
        <f t="shared" ca="1" si="74"/>
        <v>#REF!</v>
      </c>
      <c r="CA135" s="138" t="e">
        <f t="shared" ca="1" si="74"/>
        <v>#REF!</v>
      </c>
      <c r="CB135" s="11"/>
      <c r="CC135" s="126" t="s">
        <v>2198</v>
      </c>
    </row>
    <row r="136" spans="1:81" x14ac:dyDescent="0.5">
      <c r="A136" s="130" t="s">
        <v>132</v>
      </c>
      <c r="B136" s="133" t="s">
        <v>304</v>
      </c>
      <c r="C136" s="133">
        <v>1</v>
      </c>
      <c r="D136" s="128">
        <v>0</v>
      </c>
      <c r="E136" s="134">
        <v>0</v>
      </c>
      <c r="F136" s="205" t="s">
        <v>2199</v>
      </c>
      <c r="G136" s="137">
        <f t="shared" ca="1" si="73"/>
        <v>0.2</v>
      </c>
      <c r="H136" s="137">
        <f t="shared" ca="1" si="73"/>
        <v>0.3</v>
      </c>
      <c r="I136" s="137">
        <f t="shared" ca="1" si="73"/>
        <v>1.8</v>
      </c>
      <c r="J136" s="137">
        <f t="shared" ca="1" si="73"/>
        <v>4.8</v>
      </c>
      <c r="K136" s="137">
        <f t="shared" ca="1" si="73"/>
        <v>9.5</v>
      </c>
      <c r="L136" s="137">
        <f t="shared" ca="1" si="73"/>
        <v>13.6</v>
      </c>
      <c r="M136" s="137">
        <f t="shared" ca="1" si="73"/>
        <v>16.899999999999999</v>
      </c>
      <c r="N136" s="137" t="e">
        <f t="shared" ca="1" si="73"/>
        <v>#REF!</v>
      </c>
      <c r="O136" s="137" t="e">
        <f t="shared" ca="1" si="73"/>
        <v>#REF!</v>
      </c>
      <c r="P136" s="137" t="e">
        <f t="shared" ca="1" si="73"/>
        <v>#REF!</v>
      </c>
      <c r="Q136" s="137" t="e">
        <f t="shared" ca="1" si="73"/>
        <v>#REF!</v>
      </c>
      <c r="R136" s="137" t="e">
        <f t="shared" ca="1" si="73"/>
        <v>#REF!</v>
      </c>
      <c r="S136" s="137" t="e">
        <f t="shared" ca="1" si="73"/>
        <v>#REF!</v>
      </c>
      <c r="T136" s="137" t="e">
        <f t="shared" ca="1" si="73"/>
        <v>#REF!</v>
      </c>
      <c r="U136" s="137" t="e">
        <f t="shared" ca="1" si="73"/>
        <v>#REF!</v>
      </c>
      <c r="V136" s="137" t="e">
        <f t="shared" ca="1" si="72"/>
        <v>#REF!</v>
      </c>
      <c r="W136" s="137" t="e">
        <f t="shared" ca="1" si="72"/>
        <v>#REF!</v>
      </c>
      <c r="X136" s="137" t="e">
        <f t="shared" ca="1" si="72"/>
        <v>#REF!</v>
      </c>
      <c r="Y136" s="137" t="e">
        <f t="shared" ca="1" si="72"/>
        <v>#REF!</v>
      </c>
      <c r="Z136" s="137" t="e">
        <f t="shared" ca="1" si="72"/>
        <v>#REF!</v>
      </c>
      <c r="AA136" s="137" t="e">
        <f t="shared" ca="1" si="72"/>
        <v>#REF!</v>
      </c>
      <c r="AB136" s="137" t="e">
        <f t="shared" ca="1" si="72"/>
        <v>#REF!</v>
      </c>
      <c r="AC136" s="137" t="e">
        <f t="shared" ca="1" si="72"/>
        <v>#REF!</v>
      </c>
      <c r="AD136" s="137" t="e">
        <f t="shared" ca="1" si="72"/>
        <v>#REF!</v>
      </c>
      <c r="AE136" s="137" t="e">
        <f t="shared" ca="1" si="72"/>
        <v>#REF!</v>
      </c>
      <c r="AF136" s="137" t="e">
        <f t="shared" ca="1" si="72"/>
        <v>#REF!</v>
      </c>
      <c r="AG136" s="137" t="e">
        <f t="shared" ca="1" si="72"/>
        <v>#REF!</v>
      </c>
      <c r="AH136" s="137" t="e">
        <f t="shared" ca="1" si="72"/>
        <v>#REF!</v>
      </c>
      <c r="AI136" s="137" t="e">
        <f t="shared" ca="1" si="72"/>
        <v>#REF!</v>
      </c>
      <c r="AJ136" s="137" t="e">
        <f t="shared" ca="1" si="70"/>
        <v>#REF!</v>
      </c>
      <c r="AK136" s="137" t="e">
        <f t="shared" ca="1" si="70"/>
        <v>#REF!</v>
      </c>
      <c r="AL136" s="137" t="e">
        <f t="shared" ca="1" si="61"/>
        <v>#REF!</v>
      </c>
      <c r="AM136" s="137" t="e">
        <f t="shared" ca="1" si="61"/>
        <v>#REF!</v>
      </c>
      <c r="AN136" s="137" t="e">
        <f t="shared" ca="1" si="61"/>
        <v>#REF!</v>
      </c>
      <c r="AO136" s="137" t="e">
        <f t="shared" ca="1" si="61"/>
        <v>#REF!</v>
      </c>
      <c r="AP136" s="137" t="e">
        <f t="shared" ca="1" si="61"/>
        <v>#REF!</v>
      </c>
      <c r="AQ136" s="137" t="e">
        <f t="shared" ca="1" si="61"/>
        <v>#REF!</v>
      </c>
      <c r="AR136" s="137" t="e">
        <f t="shared" ca="1" si="61"/>
        <v>#REF!</v>
      </c>
      <c r="AS136" s="137" t="e">
        <f t="shared" ca="1" si="61"/>
        <v>#REF!</v>
      </c>
      <c r="AT136" s="137" t="e">
        <f t="shared" ca="1" si="61"/>
        <v>#REF!</v>
      </c>
      <c r="AU136" s="137" t="e">
        <f t="shared" ca="1" si="62"/>
        <v>#REF!</v>
      </c>
      <c r="AV136" s="137" t="e">
        <f t="shared" ca="1" si="62"/>
        <v>#REF!</v>
      </c>
      <c r="AW136" s="137" t="e">
        <f t="shared" ca="1" si="62"/>
        <v>#REF!</v>
      </c>
      <c r="AX136" s="137" t="e">
        <f t="shared" ca="1" si="62"/>
        <v>#REF!</v>
      </c>
      <c r="AY136" s="137" t="e">
        <f t="shared" ca="1" si="62"/>
        <v>#REF!</v>
      </c>
      <c r="AZ136" s="137" t="e">
        <f t="shared" ca="1" si="62"/>
        <v>#REF!</v>
      </c>
      <c r="BA136" s="137" t="e">
        <f t="shared" ca="1" si="67"/>
        <v>#REF!</v>
      </c>
      <c r="BB136" s="137" t="e">
        <f t="shared" ca="1" si="67"/>
        <v>#REF!</v>
      </c>
      <c r="BC136" s="138" t="e">
        <f t="shared" ca="1" si="67"/>
        <v>#REF!</v>
      </c>
      <c r="BD136" s="138" t="e">
        <f t="shared" ca="1" si="67"/>
        <v>#REF!</v>
      </c>
      <c r="BE136" s="138" t="e">
        <f t="shared" ca="1" si="67"/>
        <v>#REF!</v>
      </c>
      <c r="BF136" s="138" t="e">
        <f t="shared" ca="1" si="67"/>
        <v>#REF!</v>
      </c>
      <c r="BG136" s="138" t="e">
        <f t="shared" ca="1" si="67"/>
        <v>#REF!</v>
      </c>
      <c r="BH136" s="138" t="e">
        <f t="shared" ca="1" si="67"/>
        <v>#REF!</v>
      </c>
      <c r="BI136" s="138" t="e">
        <f t="shared" ca="1" si="67"/>
        <v>#REF!</v>
      </c>
      <c r="BJ136" s="138" t="e">
        <f t="shared" ca="1" si="67"/>
        <v>#REF!</v>
      </c>
      <c r="BK136" s="138" t="e">
        <f t="shared" ca="1" si="67"/>
        <v>#REF!</v>
      </c>
      <c r="BL136" s="138" t="e">
        <f t="shared" ca="1" si="74"/>
        <v>#REF!</v>
      </c>
      <c r="BM136" s="138" t="e">
        <f t="shared" ca="1" si="74"/>
        <v>#REF!</v>
      </c>
      <c r="BN136" s="138" t="e">
        <f t="shared" ca="1" si="74"/>
        <v>#REF!</v>
      </c>
      <c r="BO136" s="138" t="e">
        <f t="shared" ca="1" si="74"/>
        <v>#REF!</v>
      </c>
      <c r="BP136" s="138" t="e">
        <f t="shared" ca="1" si="74"/>
        <v>#REF!</v>
      </c>
      <c r="BQ136" s="138" t="e">
        <f t="shared" ca="1" si="74"/>
        <v>#REF!</v>
      </c>
      <c r="BR136" s="138" t="e">
        <f t="shared" ca="1" si="74"/>
        <v>#REF!</v>
      </c>
      <c r="BS136" s="138" t="e">
        <f t="shared" ca="1" si="74"/>
        <v>#REF!</v>
      </c>
      <c r="BT136" s="138" t="e">
        <f t="shared" ca="1" si="74"/>
        <v>#REF!</v>
      </c>
      <c r="BU136" s="138" t="e">
        <f t="shared" ca="1" si="74"/>
        <v>#REF!</v>
      </c>
      <c r="BV136" s="138" t="e">
        <f t="shared" ca="1" si="74"/>
        <v>#REF!</v>
      </c>
      <c r="BW136" s="138" t="e">
        <f t="shared" ca="1" si="74"/>
        <v>#REF!</v>
      </c>
      <c r="BX136" s="138" t="e">
        <f t="shared" ca="1" si="74"/>
        <v>#REF!</v>
      </c>
      <c r="BY136" s="138" t="e">
        <f t="shared" ca="1" si="74"/>
        <v>#REF!</v>
      </c>
      <c r="BZ136" s="138" t="e">
        <f t="shared" ca="1" si="74"/>
        <v>#REF!</v>
      </c>
      <c r="CA136" s="138" t="e">
        <f t="shared" ca="1" si="74"/>
        <v>#REF!</v>
      </c>
      <c r="CB136" s="11"/>
      <c r="CC136" s="126" t="s">
        <v>2200</v>
      </c>
    </row>
    <row r="137" spans="1:81" x14ac:dyDescent="0.5">
      <c r="A137" s="130" t="s">
        <v>133</v>
      </c>
      <c r="B137" s="133" t="s">
        <v>304</v>
      </c>
      <c r="C137" s="133">
        <v>1</v>
      </c>
      <c r="D137" s="128">
        <v>0</v>
      </c>
      <c r="E137" s="134">
        <v>0</v>
      </c>
      <c r="F137" s="205" t="s">
        <v>2201</v>
      </c>
      <c r="G137" s="137">
        <f t="shared" ca="1" si="73"/>
        <v>0.3</v>
      </c>
      <c r="H137" s="137">
        <f t="shared" ca="1" si="73"/>
        <v>0.5</v>
      </c>
      <c r="I137" s="137">
        <f t="shared" ca="1" si="73"/>
        <v>0.8</v>
      </c>
      <c r="J137" s="137">
        <f t="shared" ca="1" si="73"/>
        <v>1.3</v>
      </c>
      <c r="K137" s="137">
        <f t="shared" ca="1" si="73"/>
        <v>2</v>
      </c>
      <c r="L137" s="137">
        <f t="shared" ca="1" si="73"/>
        <v>2.5</v>
      </c>
      <c r="M137" s="137">
        <f t="shared" ca="1" si="73"/>
        <v>2.7</v>
      </c>
      <c r="N137" s="137" t="e">
        <f t="shared" ca="1" si="73"/>
        <v>#REF!</v>
      </c>
      <c r="O137" s="137" t="e">
        <f t="shared" ca="1" si="73"/>
        <v>#REF!</v>
      </c>
      <c r="P137" s="137" t="e">
        <f t="shared" ca="1" si="73"/>
        <v>#REF!</v>
      </c>
      <c r="Q137" s="137" t="e">
        <f t="shared" ca="1" si="73"/>
        <v>#REF!</v>
      </c>
      <c r="R137" s="137" t="e">
        <f t="shared" ca="1" si="73"/>
        <v>#REF!</v>
      </c>
      <c r="S137" s="137" t="e">
        <f t="shared" ca="1" si="73"/>
        <v>#REF!</v>
      </c>
      <c r="T137" s="137" t="e">
        <f t="shared" ca="1" si="73"/>
        <v>#REF!</v>
      </c>
      <c r="U137" s="137" t="e">
        <f t="shared" ca="1" si="73"/>
        <v>#REF!</v>
      </c>
      <c r="V137" s="137" t="e">
        <f t="shared" ca="1" si="72"/>
        <v>#REF!</v>
      </c>
      <c r="W137" s="137" t="e">
        <f t="shared" ca="1" si="72"/>
        <v>#REF!</v>
      </c>
      <c r="X137" s="137" t="e">
        <f t="shared" ca="1" si="72"/>
        <v>#REF!</v>
      </c>
      <c r="Y137" s="137" t="e">
        <f t="shared" ca="1" si="72"/>
        <v>#REF!</v>
      </c>
      <c r="Z137" s="137" t="e">
        <f t="shared" ca="1" si="72"/>
        <v>#REF!</v>
      </c>
      <c r="AA137" s="137" t="e">
        <f t="shared" ca="1" si="72"/>
        <v>#REF!</v>
      </c>
      <c r="AB137" s="137" t="e">
        <f t="shared" ca="1" si="72"/>
        <v>#REF!</v>
      </c>
      <c r="AC137" s="137" t="e">
        <f t="shared" ca="1" si="72"/>
        <v>#REF!</v>
      </c>
      <c r="AD137" s="137" t="e">
        <f t="shared" ca="1" si="72"/>
        <v>#REF!</v>
      </c>
      <c r="AE137" s="137" t="e">
        <f t="shared" ca="1" si="72"/>
        <v>#REF!</v>
      </c>
      <c r="AF137" s="137" t="e">
        <f t="shared" ca="1" si="72"/>
        <v>#REF!</v>
      </c>
      <c r="AG137" s="137" t="e">
        <f t="shared" ca="1" si="72"/>
        <v>#REF!</v>
      </c>
      <c r="AH137" s="137" t="e">
        <f t="shared" ca="1" si="72"/>
        <v>#REF!</v>
      </c>
      <c r="AI137" s="137" t="e">
        <f t="shared" ca="1" si="72"/>
        <v>#REF!</v>
      </c>
      <c r="AJ137" s="137" t="e">
        <f t="shared" ca="1" si="70"/>
        <v>#REF!</v>
      </c>
      <c r="AK137" s="137" t="e">
        <f t="shared" ca="1" si="70"/>
        <v>#REF!</v>
      </c>
      <c r="AL137" s="137" t="e">
        <f t="shared" ca="1" si="61"/>
        <v>#REF!</v>
      </c>
      <c r="AM137" s="137" t="e">
        <f t="shared" ca="1" si="61"/>
        <v>#REF!</v>
      </c>
      <c r="AN137" s="137" t="e">
        <f t="shared" ca="1" si="61"/>
        <v>#REF!</v>
      </c>
      <c r="AO137" s="137" t="e">
        <f t="shared" ca="1" si="61"/>
        <v>#REF!</v>
      </c>
      <c r="AP137" s="137" t="e">
        <f t="shared" ca="1" si="61"/>
        <v>#REF!</v>
      </c>
      <c r="AQ137" s="137" t="e">
        <f t="shared" ca="1" si="61"/>
        <v>#REF!</v>
      </c>
      <c r="AR137" s="137" t="e">
        <f t="shared" ca="1" si="61"/>
        <v>#REF!</v>
      </c>
      <c r="AS137" s="137" t="e">
        <f t="shared" ca="1" si="61"/>
        <v>#REF!</v>
      </c>
      <c r="AT137" s="137" t="e">
        <f t="shared" ca="1" si="61"/>
        <v>#REF!</v>
      </c>
      <c r="AU137" s="137" t="e">
        <f t="shared" ca="1" si="62"/>
        <v>#REF!</v>
      </c>
      <c r="AV137" s="137" t="e">
        <f t="shared" ca="1" si="62"/>
        <v>#REF!</v>
      </c>
      <c r="AW137" s="137" t="e">
        <f t="shared" ca="1" si="62"/>
        <v>#REF!</v>
      </c>
      <c r="AX137" s="137" t="e">
        <f t="shared" ca="1" si="62"/>
        <v>#REF!</v>
      </c>
      <c r="AY137" s="137" t="e">
        <f t="shared" ca="1" si="62"/>
        <v>#REF!</v>
      </c>
      <c r="AZ137" s="137" t="e">
        <f t="shared" ca="1" si="62"/>
        <v>#REF!</v>
      </c>
      <c r="BA137" s="137" t="e">
        <f t="shared" ca="1" si="67"/>
        <v>#REF!</v>
      </c>
      <c r="BB137" s="137" t="e">
        <f t="shared" ca="1" si="67"/>
        <v>#REF!</v>
      </c>
      <c r="BC137" s="138" t="e">
        <f t="shared" ca="1" si="67"/>
        <v>#REF!</v>
      </c>
      <c r="BD137" s="138" t="e">
        <f t="shared" ca="1" si="67"/>
        <v>#REF!</v>
      </c>
      <c r="BE137" s="138" t="e">
        <f t="shared" ca="1" si="67"/>
        <v>#REF!</v>
      </c>
      <c r="BF137" s="138" t="e">
        <f t="shared" ca="1" si="67"/>
        <v>#REF!</v>
      </c>
      <c r="BG137" s="138" t="e">
        <f t="shared" ca="1" si="67"/>
        <v>#REF!</v>
      </c>
      <c r="BH137" s="138" t="e">
        <f t="shared" ca="1" si="67"/>
        <v>#REF!</v>
      </c>
      <c r="BI137" s="138" t="e">
        <f t="shared" ca="1" si="67"/>
        <v>#REF!</v>
      </c>
      <c r="BJ137" s="138" t="e">
        <f t="shared" ca="1" si="67"/>
        <v>#REF!</v>
      </c>
      <c r="BK137" s="138" t="e">
        <f t="shared" ca="1" si="67"/>
        <v>#REF!</v>
      </c>
      <c r="BL137" s="138" t="e">
        <f t="shared" ca="1" si="74"/>
        <v>#REF!</v>
      </c>
      <c r="BM137" s="138" t="e">
        <f t="shared" ca="1" si="74"/>
        <v>#REF!</v>
      </c>
      <c r="BN137" s="138" t="e">
        <f t="shared" ca="1" si="74"/>
        <v>#REF!</v>
      </c>
      <c r="BO137" s="138" t="e">
        <f t="shared" ca="1" si="74"/>
        <v>#REF!</v>
      </c>
      <c r="BP137" s="138" t="e">
        <f t="shared" ca="1" si="74"/>
        <v>#REF!</v>
      </c>
      <c r="BQ137" s="138" t="e">
        <f t="shared" ca="1" si="74"/>
        <v>#REF!</v>
      </c>
      <c r="BR137" s="138" t="e">
        <f t="shared" ca="1" si="74"/>
        <v>#REF!</v>
      </c>
      <c r="BS137" s="138" t="e">
        <f t="shared" ca="1" si="74"/>
        <v>#REF!</v>
      </c>
      <c r="BT137" s="138" t="e">
        <f t="shared" ca="1" si="74"/>
        <v>#REF!</v>
      </c>
      <c r="BU137" s="138" t="e">
        <f t="shared" ca="1" si="74"/>
        <v>#REF!</v>
      </c>
      <c r="BV137" s="138" t="e">
        <f t="shared" ca="1" si="74"/>
        <v>#REF!</v>
      </c>
      <c r="BW137" s="138" t="e">
        <f t="shared" ca="1" si="74"/>
        <v>#REF!</v>
      </c>
      <c r="BX137" s="138" t="e">
        <f t="shared" ca="1" si="74"/>
        <v>#REF!</v>
      </c>
      <c r="BY137" s="138" t="e">
        <f t="shared" ca="1" si="74"/>
        <v>#REF!</v>
      </c>
      <c r="BZ137" s="138" t="e">
        <f t="shared" ca="1" si="74"/>
        <v>#REF!</v>
      </c>
      <c r="CA137" s="138" t="e">
        <f t="shared" ca="1" si="74"/>
        <v>#REF!</v>
      </c>
      <c r="CB137" s="11"/>
      <c r="CC137" s="126" t="s">
        <v>2202</v>
      </c>
    </row>
    <row r="138" spans="1:81" x14ac:dyDescent="0.5">
      <c r="A138" s="130" t="s">
        <v>134</v>
      </c>
      <c r="B138" s="133" t="s">
        <v>304</v>
      </c>
      <c r="C138" s="133">
        <v>1</v>
      </c>
      <c r="D138" s="128">
        <v>0</v>
      </c>
      <c r="E138" s="134">
        <v>0</v>
      </c>
      <c r="F138" s="205" t="s">
        <v>2203</v>
      </c>
      <c r="G138" s="137">
        <f t="shared" ca="1" si="73"/>
        <v>0.2</v>
      </c>
      <c r="H138" s="137">
        <f t="shared" ca="1" si="73"/>
        <v>0.5</v>
      </c>
      <c r="I138" s="137">
        <f t="shared" ca="1" si="73"/>
        <v>1</v>
      </c>
      <c r="J138" s="137">
        <f t="shared" ca="1" si="73"/>
        <v>1.5</v>
      </c>
      <c r="K138" s="137">
        <f t="shared" ca="1" si="73"/>
        <v>1.9</v>
      </c>
      <c r="L138" s="137">
        <f t="shared" ca="1" si="73"/>
        <v>2.2000000000000002</v>
      </c>
      <c r="M138" s="137">
        <f t="shared" ca="1" si="73"/>
        <v>2.4</v>
      </c>
      <c r="N138" s="137" t="e">
        <f t="shared" ca="1" si="73"/>
        <v>#REF!</v>
      </c>
      <c r="O138" s="137" t="e">
        <f t="shared" ca="1" si="73"/>
        <v>#REF!</v>
      </c>
      <c r="P138" s="137" t="e">
        <f t="shared" ca="1" si="73"/>
        <v>#REF!</v>
      </c>
      <c r="Q138" s="137" t="e">
        <f t="shared" ca="1" si="73"/>
        <v>#REF!</v>
      </c>
      <c r="R138" s="137" t="e">
        <f t="shared" ca="1" si="73"/>
        <v>#REF!</v>
      </c>
      <c r="S138" s="137" t="e">
        <f t="shared" ca="1" si="73"/>
        <v>#REF!</v>
      </c>
      <c r="T138" s="137" t="e">
        <f t="shared" ca="1" si="73"/>
        <v>#REF!</v>
      </c>
      <c r="U138" s="137" t="e">
        <f t="shared" ca="1" si="73"/>
        <v>#REF!</v>
      </c>
      <c r="V138" s="137" t="e">
        <f t="shared" ca="1" si="72"/>
        <v>#REF!</v>
      </c>
      <c r="W138" s="137" t="e">
        <f t="shared" ca="1" si="72"/>
        <v>#REF!</v>
      </c>
      <c r="X138" s="137" t="e">
        <f t="shared" ca="1" si="72"/>
        <v>#REF!</v>
      </c>
      <c r="Y138" s="137" t="e">
        <f t="shared" ca="1" si="72"/>
        <v>#REF!</v>
      </c>
      <c r="Z138" s="137" t="e">
        <f t="shared" ca="1" si="72"/>
        <v>#REF!</v>
      </c>
      <c r="AA138" s="137" t="e">
        <f t="shared" ca="1" si="72"/>
        <v>#REF!</v>
      </c>
      <c r="AB138" s="137" t="e">
        <f t="shared" ca="1" si="72"/>
        <v>#REF!</v>
      </c>
      <c r="AC138" s="137" t="e">
        <f t="shared" ca="1" si="72"/>
        <v>#REF!</v>
      </c>
      <c r="AD138" s="137" t="e">
        <f t="shared" ca="1" si="72"/>
        <v>#REF!</v>
      </c>
      <c r="AE138" s="137" t="e">
        <f t="shared" ca="1" si="72"/>
        <v>#REF!</v>
      </c>
      <c r="AF138" s="137" t="e">
        <f t="shared" ca="1" si="72"/>
        <v>#REF!</v>
      </c>
      <c r="AG138" s="137" t="e">
        <f t="shared" ca="1" si="72"/>
        <v>#REF!</v>
      </c>
      <c r="AH138" s="137" t="e">
        <f t="shared" ca="1" si="72"/>
        <v>#REF!</v>
      </c>
      <c r="AI138" s="137" t="e">
        <f t="shared" ca="1" si="72"/>
        <v>#REF!</v>
      </c>
      <c r="AJ138" s="137" t="e">
        <f t="shared" ca="1" si="70"/>
        <v>#REF!</v>
      </c>
      <c r="AK138" s="137" t="e">
        <f t="shared" ca="1" si="70"/>
        <v>#REF!</v>
      </c>
      <c r="AL138" s="137" t="e">
        <f t="shared" ca="1" si="61"/>
        <v>#REF!</v>
      </c>
      <c r="AM138" s="137" t="e">
        <f t="shared" ca="1" si="61"/>
        <v>#REF!</v>
      </c>
      <c r="AN138" s="137" t="e">
        <f t="shared" ca="1" si="61"/>
        <v>#REF!</v>
      </c>
      <c r="AO138" s="137" t="e">
        <f t="shared" ca="1" si="61"/>
        <v>#REF!</v>
      </c>
      <c r="AP138" s="137" t="e">
        <f t="shared" ca="1" si="61"/>
        <v>#REF!</v>
      </c>
      <c r="AQ138" s="137" t="e">
        <f t="shared" ca="1" si="61"/>
        <v>#REF!</v>
      </c>
      <c r="AR138" s="137" t="e">
        <f t="shared" ca="1" si="61"/>
        <v>#REF!</v>
      </c>
      <c r="AS138" s="137" t="e">
        <f t="shared" ref="AS138:AT151" ca="1" si="75">VLOOKUP($G$4,INDIRECT($A138 &amp; $B138&amp;"D"),COLUMN()-5,FALSE)</f>
        <v>#REF!</v>
      </c>
      <c r="AT138" s="137" t="e">
        <f t="shared" ca="1" si="75"/>
        <v>#REF!</v>
      </c>
      <c r="AU138" s="137" t="e">
        <f t="shared" ca="1" si="62"/>
        <v>#REF!</v>
      </c>
      <c r="AV138" s="137" t="e">
        <f t="shared" ca="1" si="62"/>
        <v>#REF!</v>
      </c>
      <c r="AW138" s="137" t="e">
        <f t="shared" ca="1" si="62"/>
        <v>#REF!</v>
      </c>
      <c r="AX138" s="137" t="e">
        <f t="shared" ca="1" si="62"/>
        <v>#REF!</v>
      </c>
      <c r="AY138" s="137" t="e">
        <f t="shared" ca="1" si="62"/>
        <v>#REF!</v>
      </c>
      <c r="AZ138" s="137" t="e">
        <f t="shared" ca="1" si="62"/>
        <v>#REF!</v>
      </c>
      <c r="BA138" s="137" t="e">
        <f t="shared" ca="1" si="67"/>
        <v>#REF!</v>
      </c>
      <c r="BB138" s="137" t="e">
        <f t="shared" ca="1" si="67"/>
        <v>#REF!</v>
      </c>
      <c r="BC138" s="138" t="e">
        <f t="shared" ca="1" si="67"/>
        <v>#REF!</v>
      </c>
      <c r="BD138" s="138" t="e">
        <f t="shared" ca="1" si="67"/>
        <v>#REF!</v>
      </c>
      <c r="BE138" s="138" t="e">
        <f t="shared" ca="1" si="67"/>
        <v>#REF!</v>
      </c>
      <c r="BF138" s="138" t="e">
        <f t="shared" ca="1" si="67"/>
        <v>#REF!</v>
      </c>
      <c r="BG138" s="138" t="e">
        <f t="shared" ca="1" si="67"/>
        <v>#REF!</v>
      </c>
      <c r="BH138" s="138" t="e">
        <f t="shared" ca="1" si="67"/>
        <v>#REF!</v>
      </c>
      <c r="BI138" s="138" t="e">
        <f t="shared" ca="1" si="67"/>
        <v>#REF!</v>
      </c>
      <c r="BJ138" s="138" t="e">
        <f t="shared" ca="1" si="67"/>
        <v>#REF!</v>
      </c>
      <c r="BK138" s="138" t="e">
        <f t="shared" ca="1" si="67"/>
        <v>#REF!</v>
      </c>
      <c r="BL138" s="138" t="e">
        <f t="shared" ca="1" si="74"/>
        <v>#REF!</v>
      </c>
      <c r="BM138" s="138" t="e">
        <f t="shared" ca="1" si="74"/>
        <v>#REF!</v>
      </c>
      <c r="BN138" s="138" t="e">
        <f t="shared" ca="1" si="74"/>
        <v>#REF!</v>
      </c>
      <c r="BO138" s="138" t="e">
        <f t="shared" ca="1" si="74"/>
        <v>#REF!</v>
      </c>
      <c r="BP138" s="138" t="e">
        <f t="shared" ca="1" si="74"/>
        <v>#REF!</v>
      </c>
      <c r="BQ138" s="138" t="e">
        <f t="shared" ca="1" si="74"/>
        <v>#REF!</v>
      </c>
      <c r="BR138" s="138" t="e">
        <f t="shared" ca="1" si="74"/>
        <v>#REF!</v>
      </c>
      <c r="BS138" s="138" t="e">
        <f t="shared" ca="1" si="74"/>
        <v>#REF!</v>
      </c>
      <c r="BT138" s="138" t="e">
        <f t="shared" ca="1" si="74"/>
        <v>#REF!</v>
      </c>
      <c r="BU138" s="138" t="e">
        <f t="shared" ca="1" si="74"/>
        <v>#REF!</v>
      </c>
      <c r="BV138" s="138" t="e">
        <f t="shared" ca="1" si="74"/>
        <v>#REF!</v>
      </c>
      <c r="BW138" s="138" t="e">
        <f t="shared" ca="1" si="74"/>
        <v>#REF!</v>
      </c>
      <c r="BX138" s="138" t="e">
        <f t="shared" ca="1" si="74"/>
        <v>#REF!</v>
      </c>
      <c r="BY138" s="138" t="e">
        <f t="shared" ca="1" si="74"/>
        <v>#REF!</v>
      </c>
      <c r="BZ138" s="138" t="e">
        <f t="shared" ca="1" si="74"/>
        <v>#REF!</v>
      </c>
      <c r="CA138" s="138" t="e">
        <f t="shared" ca="1" si="74"/>
        <v>#REF!</v>
      </c>
      <c r="CB138" s="11"/>
      <c r="CC138" s="126" t="s">
        <v>2204</v>
      </c>
    </row>
    <row r="139" spans="1:81" x14ac:dyDescent="0.5">
      <c r="A139" s="130" t="s">
        <v>135</v>
      </c>
      <c r="B139" s="133" t="s">
        <v>304</v>
      </c>
      <c r="C139" s="133">
        <v>1</v>
      </c>
      <c r="D139" s="128">
        <v>0</v>
      </c>
      <c r="E139" s="134">
        <v>0</v>
      </c>
      <c r="F139" s="205" t="s">
        <v>2205</v>
      </c>
      <c r="G139" s="137">
        <f t="shared" ca="1" si="73"/>
        <v>0.5</v>
      </c>
      <c r="H139" s="137">
        <f t="shared" ca="1" si="73"/>
        <v>0.8</v>
      </c>
      <c r="I139" s="137">
        <f t="shared" ca="1" si="73"/>
        <v>1.1000000000000001</v>
      </c>
      <c r="J139" s="137">
        <f t="shared" ca="1" si="73"/>
        <v>1.3</v>
      </c>
      <c r="K139" s="137">
        <f t="shared" ca="1" si="73"/>
        <v>1.6</v>
      </c>
      <c r="L139" s="137">
        <f t="shared" ca="1" si="73"/>
        <v>1.9</v>
      </c>
      <c r="M139" s="137">
        <f t="shared" ca="1" si="73"/>
        <v>2.2000000000000002</v>
      </c>
      <c r="N139" s="137" t="e">
        <f t="shared" ca="1" si="73"/>
        <v>#REF!</v>
      </c>
      <c r="O139" s="137" t="e">
        <f t="shared" ca="1" si="73"/>
        <v>#REF!</v>
      </c>
      <c r="P139" s="137" t="e">
        <f t="shared" ca="1" si="73"/>
        <v>#REF!</v>
      </c>
      <c r="Q139" s="137" t="e">
        <f t="shared" ca="1" si="73"/>
        <v>#REF!</v>
      </c>
      <c r="R139" s="137" t="e">
        <f t="shared" ca="1" si="73"/>
        <v>#REF!</v>
      </c>
      <c r="S139" s="137" t="e">
        <f t="shared" ca="1" si="73"/>
        <v>#REF!</v>
      </c>
      <c r="T139" s="137" t="e">
        <f t="shared" ca="1" si="73"/>
        <v>#REF!</v>
      </c>
      <c r="U139" s="137" t="e">
        <f t="shared" ca="1" si="73"/>
        <v>#REF!</v>
      </c>
      <c r="V139" s="137" t="e">
        <f t="shared" ca="1" si="72"/>
        <v>#REF!</v>
      </c>
      <c r="W139" s="137" t="e">
        <f t="shared" ca="1" si="72"/>
        <v>#REF!</v>
      </c>
      <c r="X139" s="137" t="e">
        <f t="shared" ca="1" si="72"/>
        <v>#REF!</v>
      </c>
      <c r="Y139" s="137" t="e">
        <f t="shared" ca="1" si="72"/>
        <v>#REF!</v>
      </c>
      <c r="Z139" s="137" t="e">
        <f t="shared" ca="1" si="72"/>
        <v>#REF!</v>
      </c>
      <c r="AA139" s="137" t="e">
        <f t="shared" ca="1" si="72"/>
        <v>#REF!</v>
      </c>
      <c r="AB139" s="137" t="e">
        <f t="shared" ca="1" si="72"/>
        <v>#REF!</v>
      </c>
      <c r="AC139" s="137" t="e">
        <f t="shared" ca="1" si="72"/>
        <v>#REF!</v>
      </c>
      <c r="AD139" s="137" t="e">
        <f t="shared" ca="1" si="72"/>
        <v>#REF!</v>
      </c>
      <c r="AE139" s="137" t="e">
        <f t="shared" ca="1" si="72"/>
        <v>#REF!</v>
      </c>
      <c r="AF139" s="137" t="e">
        <f t="shared" ca="1" si="72"/>
        <v>#REF!</v>
      </c>
      <c r="AG139" s="137" t="e">
        <f t="shared" ca="1" si="72"/>
        <v>#REF!</v>
      </c>
      <c r="AH139" s="137" t="e">
        <f t="shared" ca="1" si="72"/>
        <v>#REF!</v>
      </c>
      <c r="AI139" s="137" t="e">
        <f t="shared" ca="1" si="72"/>
        <v>#REF!</v>
      </c>
      <c r="AJ139" s="137" t="e">
        <f t="shared" ca="1" si="70"/>
        <v>#REF!</v>
      </c>
      <c r="AK139" s="137" t="e">
        <f t="shared" ca="1" si="70"/>
        <v>#REF!</v>
      </c>
      <c r="AL139" s="137" t="e">
        <f t="shared" ca="1" si="70"/>
        <v>#REF!</v>
      </c>
      <c r="AM139" s="137" t="e">
        <f t="shared" ca="1" si="70"/>
        <v>#REF!</v>
      </c>
      <c r="AN139" s="137" t="e">
        <f t="shared" ca="1" si="70"/>
        <v>#REF!</v>
      </c>
      <c r="AO139" s="137" t="e">
        <f t="shared" ca="1" si="70"/>
        <v>#REF!</v>
      </c>
      <c r="AP139" s="137" t="e">
        <f t="shared" ca="1" si="70"/>
        <v>#REF!</v>
      </c>
      <c r="AQ139" s="137" t="e">
        <f t="shared" ca="1" si="70"/>
        <v>#REF!</v>
      </c>
      <c r="AR139" s="137" t="e">
        <f t="shared" ca="1" si="70"/>
        <v>#REF!</v>
      </c>
      <c r="AS139" s="137" t="e">
        <f t="shared" ca="1" si="75"/>
        <v>#REF!</v>
      </c>
      <c r="AT139" s="137" t="e">
        <f t="shared" ca="1" si="75"/>
        <v>#REF!</v>
      </c>
      <c r="AU139" s="137" t="e">
        <f t="shared" ca="1" si="62"/>
        <v>#REF!</v>
      </c>
      <c r="AV139" s="137" t="e">
        <f t="shared" ca="1" si="62"/>
        <v>#REF!</v>
      </c>
      <c r="AW139" s="137" t="e">
        <f t="shared" ca="1" si="62"/>
        <v>#REF!</v>
      </c>
      <c r="AX139" s="137" t="e">
        <f t="shared" ca="1" si="62"/>
        <v>#REF!</v>
      </c>
      <c r="AY139" s="137" t="e">
        <f t="shared" ca="1" si="62"/>
        <v>#REF!</v>
      </c>
      <c r="AZ139" s="137" t="e">
        <f t="shared" ca="1" si="62"/>
        <v>#REF!</v>
      </c>
      <c r="BA139" s="137" t="e">
        <f t="shared" ca="1" si="67"/>
        <v>#REF!</v>
      </c>
      <c r="BB139" s="137" t="e">
        <f t="shared" ca="1" si="67"/>
        <v>#REF!</v>
      </c>
      <c r="BC139" s="138" t="e">
        <f t="shared" ca="1" si="67"/>
        <v>#REF!</v>
      </c>
      <c r="BD139" s="138" t="e">
        <f t="shared" ca="1" si="67"/>
        <v>#REF!</v>
      </c>
      <c r="BE139" s="138" t="e">
        <f t="shared" ca="1" si="67"/>
        <v>#REF!</v>
      </c>
      <c r="BF139" s="138" t="e">
        <f t="shared" ca="1" si="67"/>
        <v>#REF!</v>
      </c>
      <c r="BG139" s="138" t="e">
        <f t="shared" ca="1" si="67"/>
        <v>#REF!</v>
      </c>
      <c r="BH139" s="138" t="e">
        <f t="shared" ref="BH139:BX154" ca="1" si="76">VLOOKUP($G$4,INDIRECT($A139 &amp; $B139&amp;"D"),COLUMN()-5,FALSE)</f>
        <v>#REF!</v>
      </c>
      <c r="BI139" s="138" t="e">
        <f t="shared" ca="1" si="76"/>
        <v>#REF!</v>
      </c>
      <c r="BJ139" s="138" t="e">
        <f t="shared" ca="1" si="76"/>
        <v>#REF!</v>
      </c>
      <c r="BK139" s="138" t="e">
        <f t="shared" ca="1" si="76"/>
        <v>#REF!</v>
      </c>
      <c r="BL139" s="138" t="e">
        <f t="shared" ca="1" si="76"/>
        <v>#REF!</v>
      </c>
      <c r="BM139" s="138" t="e">
        <f t="shared" ca="1" si="76"/>
        <v>#REF!</v>
      </c>
      <c r="BN139" s="138" t="e">
        <f t="shared" ca="1" si="76"/>
        <v>#REF!</v>
      </c>
      <c r="BO139" s="138" t="e">
        <f t="shared" ca="1" si="76"/>
        <v>#REF!</v>
      </c>
      <c r="BP139" s="138" t="e">
        <f t="shared" ca="1" si="76"/>
        <v>#REF!</v>
      </c>
      <c r="BQ139" s="138" t="e">
        <f t="shared" ca="1" si="76"/>
        <v>#REF!</v>
      </c>
      <c r="BR139" s="138" t="e">
        <f t="shared" ca="1" si="76"/>
        <v>#REF!</v>
      </c>
      <c r="BS139" s="138" t="e">
        <f t="shared" ca="1" si="76"/>
        <v>#REF!</v>
      </c>
      <c r="BT139" s="138" t="e">
        <f t="shared" ca="1" si="76"/>
        <v>#REF!</v>
      </c>
      <c r="BU139" s="138" t="e">
        <f t="shared" ca="1" si="76"/>
        <v>#REF!</v>
      </c>
      <c r="BV139" s="138" t="e">
        <f t="shared" ca="1" si="76"/>
        <v>#REF!</v>
      </c>
      <c r="BW139" s="138" t="e">
        <f t="shared" ca="1" si="76"/>
        <v>#REF!</v>
      </c>
      <c r="BX139" s="138" t="e">
        <f t="shared" ca="1" si="76"/>
        <v>#REF!</v>
      </c>
      <c r="BY139" s="138" t="e">
        <f t="shared" ca="1" si="74"/>
        <v>#REF!</v>
      </c>
      <c r="BZ139" s="138" t="e">
        <f t="shared" ca="1" si="74"/>
        <v>#REF!</v>
      </c>
      <c r="CA139" s="138" t="e">
        <f t="shared" ca="1" si="74"/>
        <v>#REF!</v>
      </c>
      <c r="CB139" s="11"/>
      <c r="CC139" s="126" t="s">
        <v>2206</v>
      </c>
    </row>
    <row r="140" spans="1:81" x14ac:dyDescent="0.5">
      <c r="A140" s="130" t="s">
        <v>136</v>
      </c>
      <c r="B140" s="133" t="s">
        <v>304</v>
      </c>
      <c r="C140" s="133">
        <v>1</v>
      </c>
      <c r="D140" s="128">
        <v>0</v>
      </c>
      <c r="E140" s="134">
        <v>0</v>
      </c>
      <c r="F140" s="205" t="s">
        <v>2207</v>
      </c>
      <c r="G140" s="137">
        <f t="shared" ca="1" si="73"/>
        <v>81.5</v>
      </c>
      <c r="H140" s="137">
        <f t="shared" ca="1" si="73"/>
        <v>74.400000000000006</v>
      </c>
      <c r="I140" s="137">
        <f t="shared" ca="1" si="73"/>
        <v>57.3</v>
      </c>
      <c r="J140" s="137">
        <f t="shared" ca="1" si="73"/>
        <v>41.4</v>
      </c>
      <c r="K140" s="137">
        <f t="shared" ca="1" si="73"/>
        <v>30.1</v>
      </c>
      <c r="L140" s="137">
        <f t="shared" ca="1" si="73"/>
        <v>23.7</v>
      </c>
      <c r="M140" s="137">
        <f t="shared" ca="1" si="73"/>
        <v>19</v>
      </c>
      <c r="N140" s="137" t="e">
        <f t="shared" ca="1" si="73"/>
        <v>#REF!</v>
      </c>
      <c r="O140" s="137" t="e">
        <f t="shared" ca="1" si="73"/>
        <v>#REF!</v>
      </c>
      <c r="P140" s="137" t="e">
        <f t="shared" ca="1" si="73"/>
        <v>#REF!</v>
      </c>
      <c r="Q140" s="137" t="e">
        <f t="shared" ca="1" si="73"/>
        <v>#REF!</v>
      </c>
      <c r="R140" s="137" t="e">
        <f t="shared" ca="1" si="73"/>
        <v>#REF!</v>
      </c>
      <c r="S140" s="137" t="e">
        <f t="shared" ca="1" si="73"/>
        <v>#REF!</v>
      </c>
      <c r="T140" s="137" t="e">
        <f t="shared" ca="1" si="73"/>
        <v>#REF!</v>
      </c>
      <c r="U140" s="137" t="e">
        <f t="shared" ca="1" si="73"/>
        <v>#REF!</v>
      </c>
      <c r="V140" s="137" t="e">
        <f t="shared" ca="1" si="72"/>
        <v>#REF!</v>
      </c>
      <c r="W140" s="137" t="e">
        <f t="shared" ca="1" si="72"/>
        <v>#REF!</v>
      </c>
      <c r="X140" s="137" t="e">
        <f t="shared" ca="1" si="72"/>
        <v>#REF!</v>
      </c>
      <c r="Y140" s="137" t="e">
        <f t="shared" ca="1" si="72"/>
        <v>#REF!</v>
      </c>
      <c r="Z140" s="137" t="e">
        <f t="shared" ca="1" si="72"/>
        <v>#REF!</v>
      </c>
      <c r="AA140" s="137" t="e">
        <f t="shared" ca="1" si="72"/>
        <v>#REF!</v>
      </c>
      <c r="AB140" s="137" t="e">
        <f t="shared" ca="1" si="72"/>
        <v>#REF!</v>
      </c>
      <c r="AC140" s="137" t="e">
        <f t="shared" ca="1" si="72"/>
        <v>#REF!</v>
      </c>
      <c r="AD140" s="137" t="e">
        <f t="shared" ca="1" si="72"/>
        <v>#REF!</v>
      </c>
      <c r="AE140" s="137" t="e">
        <f t="shared" ca="1" si="72"/>
        <v>#REF!</v>
      </c>
      <c r="AF140" s="137" t="e">
        <f t="shared" ca="1" si="72"/>
        <v>#REF!</v>
      </c>
      <c r="AG140" s="137" t="e">
        <f t="shared" ca="1" si="72"/>
        <v>#REF!</v>
      </c>
      <c r="AH140" s="137" t="e">
        <f t="shared" ca="1" si="72"/>
        <v>#REF!</v>
      </c>
      <c r="AI140" s="137" t="e">
        <f t="shared" ca="1" si="72"/>
        <v>#REF!</v>
      </c>
      <c r="AJ140" s="137" t="e">
        <f t="shared" ca="1" si="70"/>
        <v>#REF!</v>
      </c>
      <c r="AK140" s="137" t="e">
        <f t="shared" ca="1" si="70"/>
        <v>#REF!</v>
      </c>
      <c r="AL140" s="137" t="e">
        <f t="shared" ca="1" si="70"/>
        <v>#REF!</v>
      </c>
      <c r="AM140" s="137" t="e">
        <f t="shared" ca="1" si="70"/>
        <v>#REF!</v>
      </c>
      <c r="AN140" s="137" t="e">
        <f t="shared" ca="1" si="70"/>
        <v>#REF!</v>
      </c>
      <c r="AO140" s="137" t="e">
        <f t="shared" ca="1" si="70"/>
        <v>#REF!</v>
      </c>
      <c r="AP140" s="137" t="e">
        <f t="shared" ca="1" si="70"/>
        <v>#REF!</v>
      </c>
      <c r="AQ140" s="137" t="e">
        <f t="shared" ca="1" si="70"/>
        <v>#REF!</v>
      </c>
      <c r="AR140" s="137" t="e">
        <f t="shared" ca="1" si="70"/>
        <v>#REF!</v>
      </c>
      <c r="AS140" s="137" t="e">
        <f t="shared" ca="1" si="75"/>
        <v>#REF!</v>
      </c>
      <c r="AT140" s="137" t="e">
        <f t="shared" ca="1" si="75"/>
        <v>#REF!</v>
      </c>
      <c r="AU140" s="137" t="e">
        <f t="shared" ca="1" si="62"/>
        <v>#REF!</v>
      </c>
      <c r="AV140" s="137" t="e">
        <f t="shared" ca="1" si="62"/>
        <v>#REF!</v>
      </c>
      <c r="AW140" s="137" t="e">
        <f t="shared" ca="1" si="62"/>
        <v>#REF!</v>
      </c>
      <c r="AX140" s="137" t="e">
        <f t="shared" ca="1" si="62"/>
        <v>#REF!</v>
      </c>
      <c r="AY140" s="137" t="e">
        <f t="shared" ca="1" si="62"/>
        <v>#REF!</v>
      </c>
      <c r="AZ140" s="137" t="e">
        <f t="shared" ca="1" si="62"/>
        <v>#REF!</v>
      </c>
      <c r="BA140" s="137" t="e">
        <f t="shared" ca="1" si="67"/>
        <v>#REF!</v>
      </c>
      <c r="BB140" s="137" t="e">
        <f t="shared" ca="1" si="67"/>
        <v>#REF!</v>
      </c>
      <c r="BC140" s="138" t="e">
        <f t="shared" ca="1" si="67"/>
        <v>#REF!</v>
      </c>
      <c r="BD140" s="138" t="e">
        <f t="shared" ca="1" si="67"/>
        <v>#REF!</v>
      </c>
      <c r="BE140" s="138" t="e">
        <f t="shared" ca="1" si="67"/>
        <v>#REF!</v>
      </c>
      <c r="BF140" s="138" t="e">
        <f t="shared" ca="1" si="67"/>
        <v>#REF!</v>
      </c>
      <c r="BG140" s="138" t="e">
        <f t="shared" ca="1" si="67"/>
        <v>#REF!</v>
      </c>
      <c r="BH140" s="138" t="e">
        <f t="shared" ca="1" si="76"/>
        <v>#REF!</v>
      </c>
      <c r="BI140" s="138" t="e">
        <f t="shared" ca="1" si="76"/>
        <v>#REF!</v>
      </c>
      <c r="BJ140" s="138" t="e">
        <f t="shared" ca="1" si="76"/>
        <v>#REF!</v>
      </c>
      <c r="BK140" s="138" t="e">
        <f t="shared" ca="1" si="76"/>
        <v>#REF!</v>
      </c>
      <c r="BL140" s="138" t="e">
        <f t="shared" ca="1" si="76"/>
        <v>#REF!</v>
      </c>
      <c r="BM140" s="138" t="e">
        <f t="shared" ca="1" si="76"/>
        <v>#REF!</v>
      </c>
      <c r="BN140" s="138" t="e">
        <f t="shared" ca="1" si="76"/>
        <v>#REF!</v>
      </c>
      <c r="BO140" s="138" t="e">
        <f t="shared" ca="1" si="76"/>
        <v>#REF!</v>
      </c>
      <c r="BP140" s="138" t="e">
        <f t="shared" ca="1" si="76"/>
        <v>#REF!</v>
      </c>
      <c r="BQ140" s="138" t="e">
        <f t="shared" ca="1" si="76"/>
        <v>#REF!</v>
      </c>
      <c r="BR140" s="138" t="e">
        <f t="shared" ca="1" si="76"/>
        <v>#REF!</v>
      </c>
      <c r="BS140" s="138" t="e">
        <f t="shared" ca="1" si="76"/>
        <v>#REF!</v>
      </c>
      <c r="BT140" s="138" t="e">
        <f t="shared" ca="1" si="76"/>
        <v>#REF!</v>
      </c>
      <c r="BU140" s="138" t="e">
        <f t="shared" ca="1" si="76"/>
        <v>#REF!</v>
      </c>
      <c r="BV140" s="138" t="e">
        <f t="shared" ca="1" si="76"/>
        <v>#REF!</v>
      </c>
      <c r="BW140" s="138" t="e">
        <f t="shared" ca="1" si="76"/>
        <v>#REF!</v>
      </c>
      <c r="BX140" s="138" t="e">
        <f t="shared" ca="1" si="74"/>
        <v>#REF!</v>
      </c>
      <c r="BY140" s="138" t="e">
        <f t="shared" ca="1" si="74"/>
        <v>#REF!</v>
      </c>
      <c r="BZ140" s="138" t="e">
        <f t="shared" ca="1" si="74"/>
        <v>#REF!</v>
      </c>
      <c r="CA140" s="138" t="e">
        <f t="shared" ca="1" si="74"/>
        <v>#REF!</v>
      </c>
      <c r="CB140" s="11"/>
      <c r="CC140" s="126" t="s">
        <v>2208</v>
      </c>
    </row>
    <row r="141" spans="1:81" x14ac:dyDescent="0.5">
      <c r="A141" s="130" t="s">
        <v>105</v>
      </c>
      <c r="B141" s="133" t="s">
        <v>304</v>
      </c>
      <c r="C141" s="133">
        <v>1</v>
      </c>
      <c r="D141" s="128">
        <v>0</v>
      </c>
      <c r="E141" s="134">
        <v>1</v>
      </c>
      <c r="F141" s="205" t="s">
        <v>2209</v>
      </c>
      <c r="G141" s="137">
        <f t="shared" ref="G141:V151" ca="1" si="77">VLOOKUP($G$4,INDIRECT($A141 &amp; $B141&amp;"D"),COLUMN()-5,FALSE)</f>
        <v>13.2</v>
      </c>
      <c r="H141" s="137">
        <f t="shared" ca="1" si="77"/>
        <v>19.2</v>
      </c>
      <c r="I141" s="137">
        <f t="shared" ca="1" si="77"/>
        <v>34.200000000000003</v>
      </c>
      <c r="J141" s="137">
        <f t="shared" ca="1" si="77"/>
        <v>46.4</v>
      </c>
      <c r="K141" s="137">
        <f t="shared" ca="1" si="77"/>
        <v>51.6</v>
      </c>
      <c r="L141" s="137">
        <f t="shared" ca="1" si="77"/>
        <v>52.7</v>
      </c>
      <c r="M141" s="137">
        <f t="shared" ca="1" si="77"/>
        <v>53.3</v>
      </c>
      <c r="N141" s="137" t="e">
        <f t="shared" ca="1" si="77"/>
        <v>#REF!</v>
      </c>
      <c r="O141" s="137" t="e">
        <f t="shared" ca="1" si="77"/>
        <v>#REF!</v>
      </c>
      <c r="P141" s="137" t="e">
        <f t="shared" ca="1" si="77"/>
        <v>#REF!</v>
      </c>
      <c r="Q141" s="137" t="e">
        <f t="shared" ca="1" si="77"/>
        <v>#REF!</v>
      </c>
      <c r="R141" s="137" t="e">
        <f t="shared" ca="1" si="77"/>
        <v>#REF!</v>
      </c>
      <c r="S141" s="137" t="e">
        <f t="shared" ca="1" si="77"/>
        <v>#REF!</v>
      </c>
      <c r="T141" s="137" t="e">
        <f t="shared" ca="1" si="77"/>
        <v>#REF!</v>
      </c>
      <c r="U141" s="137" t="e">
        <f t="shared" ca="1" si="77"/>
        <v>#REF!</v>
      </c>
      <c r="V141" s="137" t="e">
        <f t="shared" ca="1" si="72"/>
        <v>#REF!</v>
      </c>
      <c r="W141" s="137" t="e">
        <f t="shared" ca="1" si="72"/>
        <v>#REF!</v>
      </c>
      <c r="X141" s="137" t="e">
        <f t="shared" ca="1" si="72"/>
        <v>#REF!</v>
      </c>
      <c r="Y141" s="137" t="e">
        <f t="shared" ref="Y141:AN151" ca="1" si="78">VLOOKUP($G$4,INDIRECT($A141 &amp; $B141&amp;"D"),COLUMN()-5,FALSE)</f>
        <v>#REF!</v>
      </c>
      <c r="Z141" s="137" t="e">
        <f t="shared" ca="1" si="78"/>
        <v>#REF!</v>
      </c>
      <c r="AA141" s="137" t="e">
        <f t="shared" ca="1" si="78"/>
        <v>#REF!</v>
      </c>
      <c r="AB141" s="137" t="e">
        <f t="shared" ca="1" si="78"/>
        <v>#REF!</v>
      </c>
      <c r="AC141" s="137" t="e">
        <f t="shared" ca="1" si="78"/>
        <v>#REF!</v>
      </c>
      <c r="AD141" s="137" t="e">
        <f t="shared" ca="1" si="78"/>
        <v>#REF!</v>
      </c>
      <c r="AE141" s="137" t="e">
        <f t="shared" ca="1" si="78"/>
        <v>#REF!</v>
      </c>
      <c r="AF141" s="137" t="e">
        <f t="shared" ca="1" si="78"/>
        <v>#REF!</v>
      </c>
      <c r="AG141" s="137" t="e">
        <f t="shared" ca="1" si="78"/>
        <v>#REF!</v>
      </c>
      <c r="AH141" s="137" t="e">
        <f t="shared" ca="1" si="78"/>
        <v>#REF!</v>
      </c>
      <c r="AI141" s="137" t="e">
        <f t="shared" ca="1" si="78"/>
        <v>#REF!</v>
      </c>
      <c r="AJ141" s="137" t="e">
        <f t="shared" ca="1" si="70"/>
        <v>#REF!</v>
      </c>
      <c r="AK141" s="137" t="e">
        <f t="shared" ca="1" si="70"/>
        <v>#REF!</v>
      </c>
      <c r="AL141" s="137" t="e">
        <f t="shared" ca="1" si="70"/>
        <v>#REF!</v>
      </c>
      <c r="AM141" s="137" t="e">
        <f t="shared" ca="1" si="70"/>
        <v>#REF!</v>
      </c>
      <c r="AN141" s="137" t="e">
        <f t="shared" ca="1" si="70"/>
        <v>#REF!</v>
      </c>
      <c r="AO141" s="137" t="e">
        <f t="shared" ca="1" si="70"/>
        <v>#REF!</v>
      </c>
      <c r="AP141" s="137" t="e">
        <f t="shared" ca="1" si="70"/>
        <v>#REF!</v>
      </c>
      <c r="AQ141" s="137" t="e">
        <f t="shared" ca="1" si="70"/>
        <v>#REF!</v>
      </c>
      <c r="AR141" s="137" t="e">
        <f t="shared" ca="1" si="70"/>
        <v>#REF!</v>
      </c>
      <c r="AS141" s="137" t="e">
        <f t="shared" ca="1" si="75"/>
        <v>#REF!</v>
      </c>
      <c r="AT141" s="137" t="e">
        <f t="shared" ca="1" si="75"/>
        <v>#REF!</v>
      </c>
      <c r="AU141" s="137" t="e">
        <f t="shared" ca="1" si="62"/>
        <v>#REF!</v>
      </c>
      <c r="AV141" s="137" t="e">
        <f t="shared" ca="1" si="62"/>
        <v>#REF!</v>
      </c>
      <c r="AW141" s="137" t="e">
        <f t="shared" ca="1" si="62"/>
        <v>#REF!</v>
      </c>
      <c r="AX141" s="137" t="e">
        <f t="shared" ca="1" si="62"/>
        <v>#REF!</v>
      </c>
      <c r="AY141" s="137" t="e">
        <f t="shared" ca="1" si="62"/>
        <v>#REF!</v>
      </c>
      <c r="AZ141" s="137" t="e">
        <f t="shared" ca="1" si="62"/>
        <v>#REF!</v>
      </c>
      <c r="BA141" s="137" t="e">
        <f t="shared" ca="1" si="67"/>
        <v>#REF!</v>
      </c>
      <c r="BB141" s="137" t="e">
        <f t="shared" ca="1" si="67"/>
        <v>#REF!</v>
      </c>
      <c r="BC141" s="138" t="e">
        <f t="shared" ca="1" si="67"/>
        <v>#REF!</v>
      </c>
      <c r="BD141" s="138" t="e">
        <f t="shared" ca="1" si="67"/>
        <v>#REF!</v>
      </c>
      <c r="BE141" s="138" t="e">
        <f t="shared" ca="1" si="67"/>
        <v>#REF!</v>
      </c>
      <c r="BF141" s="138" t="e">
        <f t="shared" ca="1" si="67"/>
        <v>#REF!</v>
      </c>
      <c r="BG141" s="138" t="e">
        <f t="shared" ca="1" si="67"/>
        <v>#REF!</v>
      </c>
      <c r="BH141" s="138" t="e">
        <f t="shared" ca="1" si="76"/>
        <v>#REF!</v>
      </c>
      <c r="BI141" s="138" t="e">
        <f t="shared" ca="1" si="76"/>
        <v>#REF!</v>
      </c>
      <c r="BJ141" s="138" t="e">
        <f t="shared" ca="1" si="76"/>
        <v>#REF!</v>
      </c>
      <c r="BK141" s="138" t="e">
        <f t="shared" ca="1" si="76"/>
        <v>#REF!</v>
      </c>
      <c r="BL141" s="138" t="e">
        <f t="shared" ca="1" si="76"/>
        <v>#REF!</v>
      </c>
      <c r="BM141" s="138" t="e">
        <f t="shared" ca="1" si="76"/>
        <v>#REF!</v>
      </c>
      <c r="BN141" s="138" t="e">
        <f t="shared" ca="1" si="76"/>
        <v>#REF!</v>
      </c>
      <c r="BO141" s="138" t="e">
        <f t="shared" ca="1" si="76"/>
        <v>#REF!</v>
      </c>
      <c r="BP141" s="138" t="e">
        <f t="shared" ca="1" si="76"/>
        <v>#REF!</v>
      </c>
      <c r="BQ141" s="138" t="e">
        <f t="shared" ca="1" si="76"/>
        <v>#REF!</v>
      </c>
      <c r="BR141" s="138" t="e">
        <f t="shared" ca="1" si="76"/>
        <v>#REF!</v>
      </c>
      <c r="BS141" s="138" t="e">
        <f t="shared" ca="1" si="76"/>
        <v>#REF!</v>
      </c>
      <c r="BT141" s="138" t="e">
        <f t="shared" ca="1" si="76"/>
        <v>#REF!</v>
      </c>
      <c r="BU141" s="138" t="e">
        <f t="shared" ca="1" si="76"/>
        <v>#REF!</v>
      </c>
      <c r="BV141" s="138" t="e">
        <f t="shared" ca="1" si="76"/>
        <v>#REF!</v>
      </c>
      <c r="BW141" s="138" t="e">
        <f t="shared" ca="1" si="76"/>
        <v>#REF!</v>
      </c>
      <c r="BX141" s="138" t="e">
        <f t="shared" ca="1" si="74"/>
        <v>#REF!</v>
      </c>
      <c r="BY141" s="138" t="e">
        <f t="shared" ca="1" si="74"/>
        <v>#REF!</v>
      </c>
      <c r="BZ141" s="138" t="e">
        <f t="shared" ca="1" si="74"/>
        <v>#REF!</v>
      </c>
      <c r="CA141" s="138" t="e">
        <f t="shared" ca="1" si="74"/>
        <v>#REF!</v>
      </c>
      <c r="CB141" s="11"/>
      <c r="CC141" s="126" t="s">
        <v>2210</v>
      </c>
    </row>
    <row r="142" spans="1:81" x14ac:dyDescent="0.5">
      <c r="A142" s="130" t="s">
        <v>105</v>
      </c>
      <c r="B142" s="133" t="s">
        <v>551</v>
      </c>
      <c r="C142" s="133">
        <v>1</v>
      </c>
      <c r="D142" s="128">
        <v>0</v>
      </c>
      <c r="E142" s="134">
        <v>1</v>
      </c>
      <c r="F142" s="205" t="s">
        <v>2184</v>
      </c>
      <c r="G142" s="137">
        <f t="shared" ca="1" si="77"/>
        <v>27431</v>
      </c>
      <c r="H142" s="137">
        <f t="shared" ca="1" si="77"/>
        <v>10246</v>
      </c>
      <c r="I142" s="137">
        <f t="shared" ca="1" si="77"/>
        <v>0.374</v>
      </c>
      <c r="J142" s="137" t="e">
        <f t="shared" ca="1" si="77"/>
        <v>#REF!</v>
      </c>
      <c r="K142" s="137" t="e">
        <f t="shared" ca="1" si="77"/>
        <v>#REF!</v>
      </c>
      <c r="L142" s="137" t="e">
        <f t="shared" ca="1" si="77"/>
        <v>#REF!</v>
      </c>
      <c r="M142" s="137" t="e">
        <f t="shared" ca="1" si="77"/>
        <v>#REF!</v>
      </c>
      <c r="N142" s="137" t="e">
        <f t="shared" ca="1" si="77"/>
        <v>#REF!</v>
      </c>
      <c r="O142" s="137" t="e">
        <f t="shared" ca="1" si="77"/>
        <v>#REF!</v>
      </c>
      <c r="P142" s="137" t="e">
        <f t="shared" ca="1" si="77"/>
        <v>#REF!</v>
      </c>
      <c r="Q142" s="137" t="e">
        <f t="shared" ca="1" si="77"/>
        <v>#REF!</v>
      </c>
      <c r="R142" s="137" t="e">
        <f t="shared" ca="1" si="77"/>
        <v>#REF!</v>
      </c>
      <c r="S142" s="137" t="e">
        <f t="shared" ca="1" si="77"/>
        <v>#REF!</v>
      </c>
      <c r="T142" s="137" t="e">
        <f t="shared" ca="1" si="77"/>
        <v>#REF!</v>
      </c>
      <c r="U142" s="137" t="e">
        <f t="shared" ca="1" si="77"/>
        <v>#REF!</v>
      </c>
      <c r="V142" s="137" t="e">
        <f t="shared" ca="1" si="77"/>
        <v>#REF!</v>
      </c>
      <c r="W142" s="137" t="e">
        <f t="shared" ref="W142:X151" ca="1" si="79">VLOOKUP($G$4,INDIRECT($A142 &amp; $B142&amp;"D"),COLUMN()-5,FALSE)</f>
        <v>#REF!</v>
      </c>
      <c r="X142" s="137" t="e">
        <f t="shared" ca="1" si="79"/>
        <v>#REF!</v>
      </c>
      <c r="Y142" s="137" t="e">
        <f t="shared" ca="1" si="78"/>
        <v>#REF!</v>
      </c>
      <c r="Z142" s="137" t="e">
        <f t="shared" ca="1" si="78"/>
        <v>#REF!</v>
      </c>
      <c r="AA142" s="137" t="e">
        <f t="shared" ca="1" si="78"/>
        <v>#REF!</v>
      </c>
      <c r="AB142" s="137" t="e">
        <f t="shared" ca="1" si="78"/>
        <v>#REF!</v>
      </c>
      <c r="AC142" s="137" t="e">
        <f t="shared" ca="1" si="78"/>
        <v>#REF!</v>
      </c>
      <c r="AD142" s="137" t="e">
        <f t="shared" ca="1" si="78"/>
        <v>#REF!</v>
      </c>
      <c r="AE142" s="137" t="e">
        <f t="shared" ca="1" si="78"/>
        <v>#REF!</v>
      </c>
      <c r="AF142" s="137" t="e">
        <f t="shared" ca="1" si="78"/>
        <v>#REF!</v>
      </c>
      <c r="AG142" s="137" t="e">
        <f t="shared" ca="1" si="78"/>
        <v>#REF!</v>
      </c>
      <c r="AH142" s="137" t="e">
        <f t="shared" ca="1" si="78"/>
        <v>#REF!</v>
      </c>
      <c r="AI142" s="137" t="e">
        <f t="shared" ca="1" si="78"/>
        <v>#REF!</v>
      </c>
      <c r="AJ142" s="137" t="e">
        <f t="shared" ca="1" si="70"/>
        <v>#REF!</v>
      </c>
      <c r="AK142" s="137" t="e">
        <f t="shared" ca="1" si="70"/>
        <v>#REF!</v>
      </c>
      <c r="AL142" s="137" t="e">
        <f t="shared" ca="1" si="70"/>
        <v>#REF!</v>
      </c>
      <c r="AM142" s="137" t="e">
        <f t="shared" ca="1" si="70"/>
        <v>#REF!</v>
      </c>
      <c r="AN142" s="137" t="e">
        <f t="shared" ca="1" si="70"/>
        <v>#REF!</v>
      </c>
      <c r="AO142" s="137" t="e">
        <f t="shared" ca="1" si="70"/>
        <v>#REF!</v>
      </c>
      <c r="AP142" s="137" t="e">
        <f t="shared" ca="1" si="70"/>
        <v>#REF!</v>
      </c>
      <c r="AQ142" s="137" t="e">
        <f t="shared" ca="1" si="70"/>
        <v>#REF!</v>
      </c>
      <c r="AR142" s="137" t="e">
        <f t="shared" ca="1" si="70"/>
        <v>#REF!</v>
      </c>
      <c r="AS142" s="137" t="e">
        <f t="shared" ca="1" si="75"/>
        <v>#REF!</v>
      </c>
      <c r="AT142" s="137" t="e">
        <f t="shared" ca="1" si="75"/>
        <v>#REF!</v>
      </c>
      <c r="AU142" s="137" t="e">
        <f t="shared" ca="1" si="62"/>
        <v>#REF!</v>
      </c>
      <c r="AV142" s="137" t="e">
        <f t="shared" ca="1" si="62"/>
        <v>#REF!</v>
      </c>
      <c r="AW142" s="137" t="e">
        <f t="shared" ca="1" si="62"/>
        <v>#REF!</v>
      </c>
      <c r="AX142" s="137" t="e">
        <f t="shared" ca="1" si="62"/>
        <v>#REF!</v>
      </c>
      <c r="AY142" s="137" t="e">
        <f t="shared" ca="1" si="62"/>
        <v>#REF!</v>
      </c>
      <c r="AZ142" s="137" t="e">
        <f t="shared" ca="1" si="62"/>
        <v>#REF!</v>
      </c>
      <c r="BA142" s="137" t="e">
        <f t="shared" ca="1" si="67"/>
        <v>#REF!</v>
      </c>
      <c r="BB142" s="137" t="e">
        <f t="shared" ca="1" si="67"/>
        <v>#REF!</v>
      </c>
      <c r="BC142" s="138" t="e">
        <f t="shared" ca="1" si="67"/>
        <v>#REF!</v>
      </c>
      <c r="BD142" s="138" t="e">
        <f t="shared" ca="1" si="67"/>
        <v>#REF!</v>
      </c>
      <c r="BE142" s="138" t="e">
        <f t="shared" ca="1" si="67"/>
        <v>#REF!</v>
      </c>
      <c r="BF142" s="138" t="e">
        <f t="shared" ca="1" si="67"/>
        <v>#REF!</v>
      </c>
      <c r="BG142" s="138" t="e">
        <f t="shared" ca="1" si="67"/>
        <v>#REF!</v>
      </c>
      <c r="BH142" s="138" t="e">
        <f t="shared" ca="1" si="76"/>
        <v>#REF!</v>
      </c>
      <c r="BI142" s="138" t="e">
        <f t="shared" ca="1" si="76"/>
        <v>#REF!</v>
      </c>
      <c r="BJ142" s="138" t="e">
        <f t="shared" ca="1" si="76"/>
        <v>#REF!</v>
      </c>
      <c r="BK142" s="138" t="e">
        <f t="shared" ca="1" si="76"/>
        <v>#REF!</v>
      </c>
      <c r="BL142" s="138" t="e">
        <f t="shared" ca="1" si="76"/>
        <v>#REF!</v>
      </c>
      <c r="BM142" s="138" t="e">
        <f t="shared" ca="1" si="76"/>
        <v>#REF!</v>
      </c>
      <c r="BN142" s="138" t="e">
        <f t="shared" ca="1" si="76"/>
        <v>#REF!</v>
      </c>
      <c r="BO142" s="138" t="e">
        <f t="shared" ca="1" si="76"/>
        <v>#REF!</v>
      </c>
      <c r="BP142" s="138" t="e">
        <f t="shared" ca="1" si="76"/>
        <v>#REF!</v>
      </c>
      <c r="BQ142" s="138" t="e">
        <f t="shared" ca="1" si="76"/>
        <v>#REF!</v>
      </c>
      <c r="BR142" s="138" t="e">
        <f t="shared" ca="1" si="76"/>
        <v>#REF!</v>
      </c>
      <c r="BS142" s="138" t="e">
        <f t="shared" ca="1" si="76"/>
        <v>#REF!</v>
      </c>
      <c r="BT142" s="138" t="e">
        <f t="shared" ca="1" si="76"/>
        <v>#REF!</v>
      </c>
      <c r="BU142" s="138" t="e">
        <f t="shared" ca="1" si="76"/>
        <v>#REF!</v>
      </c>
      <c r="BV142" s="138" t="e">
        <f t="shared" ca="1" si="76"/>
        <v>#REF!</v>
      </c>
      <c r="BW142" s="138" t="e">
        <f t="shared" ca="1" si="76"/>
        <v>#REF!</v>
      </c>
      <c r="BX142" s="138" t="e">
        <f t="shared" ref="BX142:CA154" ca="1" si="80">VLOOKUP($G$4,INDIRECT($A142 &amp; $B142&amp;"D"),COLUMN()-5,FALSE)</f>
        <v>#REF!</v>
      </c>
      <c r="BY142" s="138" t="e">
        <f t="shared" ca="1" si="80"/>
        <v>#REF!</v>
      </c>
      <c r="BZ142" s="138" t="e">
        <f t="shared" ca="1" si="80"/>
        <v>#REF!</v>
      </c>
      <c r="CA142" s="138" t="e">
        <f t="shared" ca="1" si="80"/>
        <v>#REF!</v>
      </c>
      <c r="CB142" s="11"/>
      <c r="CC142" s="126" t="s">
        <v>2213</v>
      </c>
    </row>
    <row r="143" spans="1:81" x14ac:dyDescent="0.5">
      <c r="A143" s="130" t="s">
        <v>107</v>
      </c>
      <c r="B143" s="133" t="s">
        <v>304</v>
      </c>
      <c r="C143" s="133">
        <v>1</v>
      </c>
      <c r="D143" s="128">
        <v>0</v>
      </c>
      <c r="E143" s="134">
        <v>0</v>
      </c>
      <c r="F143" s="205" t="s">
        <v>2214</v>
      </c>
      <c r="G143" s="137">
        <f t="shared" ca="1" si="77"/>
        <v>0.1</v>
      </c>
      <c r="H143" s="137">
        <f t="shared" ca="1" si="77"/>
        <v>0.2</v>
      </c>
      <c r="I143" s="137">
        <f t="shared" ca="1" si="77"/>
        <v>1.3</v>
      </c>
      <c r="J143" s="137">
        <f t="shared" ca="1" si="77"/>
        <v>3.8</v>
      </c>
      <c r="K143" s="137">
        <f t="shared" ca="1" si="77"/>
        <v>8.1</v>
      </c>
      <c r="L143" s="137">
        <f t="shared" ca="1" si="77"/>
        <v>12.6</v>
      </c>
      <c r="M143" s="137">
        <f t="shared" ca="1" si="77"/>
        <v>16.2</v>
      </c>
      <c r="N143" s="137" t="e">
        <f t="shared" ca="1" si="77"/>
        <v>#REF!</v>
      </c>
      <c r="O143" s="137" t="e">
        <f t="shared" ca="1" si="77"/>
        <v>#REF!</v>
      </c>
      <c r="P143" s="137" t="e">
        <f t="shared" ca="1" si="77"/>
        <v>#REF!</v>
      </c>
      <c r="Q143" s="137" t="e">
        <f t="shared" ca="1" si="77"/>
        <v>#REF!</v>
      </c>
      <c r="R143" s="137" t="e">
        <f t="shared" ca="1" si="77"/>
        <v>#REF!</v>
      </c>
      <c r="S143" s="137" t="e">
        <f t="shared" ca="1" si="77"/>
        <v>#REF!</v>
      </c>
      <c r="T143" s="137" t="e">
        <f t="shared" ca="1" si="77"/>
        <v>#REF!</v>
      </c>
      <c r="U143" s="137" t="e">
        <f t="shared" ca="1" si="77"/>
        <v>#REF!</v>
      </c>
      <c r="V143" s="137" t="e">
        <f t="shared" ca="1" si="77"/>
        <v>#REF!</v>
      </c>
      <c r="W143" s="137" t="e">
        <f t="shared" ca="1" si="79"/>
        <v>#REF!</v>
      </c>
      <c r="X143" s="137" t="e">
        <f t="shared" ca="1" si="79"/>
        <v>#REF!</v>
      </c>
      <c r="Y143" s="137" t="e">
        <f t="shared" ca="1" si="78"/>
        <v>#REF!</v>
      </c>
      <c r="Z143" s="137" t="e">
        <f t="shared" ca="1" si="78"/>
        <v>#REF!</v>
      </c>
      <c r="AA143" s="137" t="e">
        <f t="shared" ca="1" si="78"/>
        <v>#REF!</v>
      </c>
      <c r="AB143" s="137" t="e">
        <f t="shared" ca="1" si="78"/>
        <v>#REF!</v>
      </c>
      <c r="AC143" s="137" t="e">
        <f t="shared" ca="1" si="78"/>
        <v>#REF!</v>
      </c>
      <c r="AD143" s="137" t="e">
        <f t="shared" ca="1" si="78"/>
        <v>#REF!</v>
      </c>
      <c r="AE143" s="137" t="e">
        <f t="shared" ca="1" si="78"/>
        <v>#REF!</v>
      </c>
      <c r="AF143" s="137" t="e">
        <f t="shared" ca="1" si="78"/>
        <v>#REF!</v>
      </c>
      <c r="AG143" s="137" t="e">
        <f t="shared" ca="1" si="78"/>
        <v>#REF!</v>
      </c>
      <c r="AH143" s="137" t="e">
        <f t="shared" ca="1" si="78"/>
        <v>#REF!</v>
      </c>
      <c r="AI143" s="137" t="e">
        <f t="shared" ca="1" si="78"/>
        <v>#REF!</v>
      </c>
      <c r="AJ143" s="137" t="e">
        <f t="shared" ca="1" si="70"/>
        <v>#REF!</v>
      </c>
      <c r="AK143" s="137" t="e">
        <f t="shared" ca="1" si="70"/>
        <v>#REF!</v>
      </c>
      <c r="AL143" s="137" t="e">
        <f t="shared" ca="1" si="70"/>
        <v>#REF!</v>
      </c>
      <c r="AM143" s="137" t="e">
        <f t="shared" ca="1" si="70"/>
        <v>#REF!</v>
      </c>
      <c r="AN143" s="137" t="e">
        <f t="shared" ca="1" si="70"/>
        <v>#REF!</v>
      </c>
      <c r="AO143" s="137" t="e">
        <f t="shared" ca="1" si="70"/>
        <v>#REF!</v>
      </c>
      <c r="AP143" s="137" t="e">
        <f t="shared" ca="1" si="70"/>
        <v>#REF!</v>
      </c>
      <c r="AQ143" s="137" t="e">
        <f t="shared" ca="1" si="70"/>
        <v>#REF!</v>
      </c>
      <c r="AR143" s="137" t="e">
        <f t="shared" ca="1" si="70"/>
        <v>#REF!</v>
      </c>
      <c r="AS143" s="137" t="e">
        <f t="shared" ca="1" si="75"/>
        <v>#REF!</v>
      </c>
      <c r="AT143" s="137" t="e">
        <f t="shared" ca="1" si="75"/>
        <v>#REF!</v>
      </c>
      <c r="AU143" s="137" t="e">
        <f t="shared" ca="1" si="62"/>
        <v>#REF!</v>
      </c>
      <c r="AV143" s="137" t="e">
        <f t="shared" ca="1" si="62"/>
        <v>#REF!</v>
      </c>
      <c r="AW143" s="137" t="e">
        <f t="shared" ca="1" si="62"/>
        <v>#REF!</v>
      </c>
      <c r="AX143" s="137" t="e">
        <f t="shared" ca="1" si="62"/>
        <v>#REF!</v>
      </c>
      <c r="AY143" s="137" t="e">
        <f t="shared" ca="1" si="62"/>
        <v>#REF!</v>
      </c>
      <c r="AZ143" s="137" t="e">
        <f t="shared" ca="1" si="62"/>
        <v>#REF!</v>
      </c>
      <c r="BA143" s="137" t="e">
        <f t="shared" ca="1" si="67"/>
        <v>#REF!</v>
      </c>
      <c r="BB143" s="137" t="e">
        <f t="shared" ca="1" si="67"/>
        <v>#REF!</v>
      </c>
      <c r="BC143" s="138" t="e">
        <f t="shared" ca="1" si="67"/>
        <v>#REF!</v>
      </c>
      <c r="BD143" s="138" t="e">
        <f t="shared" ca="1" si="67"/>
        <v>#REF!</v>
      </c>
      <c r="BE143" s="138" t="e">
        <f t="shared" ca="1" si="67"/>
        <v>#REF!</v>
      </c>
      <c r="BF143" s="138" t="e">
        <f t="shared" ca="1" si="67"/>
        <v>#REF!</v>
      </c>
      <c r="BG143" s="138" t="e">
        <f t="shared" ca="1" si="67"/>
        <v>#REF!</v>
      </c>
      <c r="BH143" s="138" t="e">
        <f t="shared" ca="1" si="76"/>
        <v>#REF!</v>
      </c>
      <c r="BI143" s="138" t="e">
        <f t="shared" ca="1" si="76"/>
        <v>#REF!</v>
      </c>
      <c r="BJ143" s="138" t="e">
        <f t="shared" ca="1" si="76"/>
        <v>#REF!</v>
      </c>
      <c r="BK143" s="138" t="e">
        <f t="shared" ca="1" si="76"/>
        <v>#REF!</v>
      </c>
      <c r="BL143" s="138" t="e">
        <f t="shared" ca="1" si="76"/>
        <v>#REF!</v>
      </c>
      <c r="BM143" s="138" t="e">
        <f t="shared" ca="1" si="76"/>
        <v>#REF!</v>
      </c>
      <c r="BN143" s="138" t="e">
        <f t="shared" ca="1" si="76"/>
        <v>#REF!</v>
      </c>
      <c r="BO143" s="138" t="e">
        <f t="shared" ca="1" si="76"/>
        <v>#REF!</v>
      </c>
      <c r="BP143" s="138" t="e">
        <f t="shared" ca="1" si="76"/>
        <v>#REF!</v>
      </c>
      <c r="BQ143" s="138" t="e">
        <f t="shared" ca="1" si="76"/>
        <v>#REF!</v>
      </c>
      <c r="BR143" s="138" t="e">
        <f t="shared" ca="1" si="76"/>
        <v>#REF!</v>
      </c>
      <c r="BS143" s="138" t="e">
        <f t="shared" ca="1" si="76"/>
        <v>#REF!</v>
      </c>
      <c r="BT143" s="138" t="e">
        <f t="shared" ca="1" si="76"/>
        <v>#REF!</v>
      </c>
      <c r="BU143" s="138" t="e">
        <f t="shared" ca="1" si="76"/>
        <v>#REF!</v>
      </c>
      <c r="BV143" s="138" t="e">
        <f t="shared" ca="1" si="76"/>
        <v>#REF!</v>
      </c>
      <c r="BW143" s="138" t="e">
        <f t="shared" ca="1" si="76"/>
        <v>#REF!</v>
      </c>
      <c r="BX143" s="138" t="e">
        <f t="shared" ca="1" si="80"/>
        <v>#REF!</v>
      </c>
      <c r="BY143" s="138" t="e">
        <f t="shared" ca="1" si="80"/>
        <v>#REF!</v>
      </c>
      <c r="BZ143" s="138" t="e">
        <f t="shared" ca="1" si="80"/>
        <v>#REF!</v>
      </c>
      <c r="CA143" s="138" t="e">
        <f t="shared" ca="1" si="80"/>
        <v>#REF!</v>
      </c>
      <c r="CB143" s="11"/>
      <c r="CC143" s="126" t="s">
        <v>2215</v>
      </c>
    </row>
    <row r="144" spans="1:81" x14ac:dyDescent="0.5">
      <c r="A144" s="130" t="s">
        <v>109</v>
      </c>
      <c r="B144" s="133" t="s">
        <v>304</v>
      </c>
      <c r="C144" s="133">
        <v>1</v>
      </c>
      <c r="D144" s="128">
        <v>0</v>
      </c>
      <c r="E144" s="134">
        <v>0</v>
      </c>
      <c r="F144" s="205" t="s">
        <v>2218</v>
      </c>
      <c r="G144" s="137">
        <f t="shared" ca="1" si="77"/>
        <v>0.3</v>
      </c>
      <c r="H144" s="137">
        <f t="shared" ca="1" si="77"/>
        <v>0.6</v>
      </c>
      <c r="I144" s="137">
        <f t="shared" ca="1" si="77"/>
        <v>1.9</v>
      </c>
      <c r="J144" s="137">
        <f t="shared" ca="1" si="77"/>
        <v>3.9</v>
      </c>
      <c r="K144" s="137">
        <f t="shared" ca="1" si="77"/>
        <v>6.6</v>
      </c>
      <c r="L144" s="137">
        <f t="shared" ca="1" si="77"/>
        <v>8.3000000000000007</v>
      </c>
      <c r="M144" s="137">
        <f t="shared" ca="1" si="77"/>
        <v>9.1</v>
      </c>
      <c r="N144" s="137" t="e">
        <f t="shared" ca="1" si="77"/>
        <v>#REF!</v>
      </c>
      <c r="O144" s="137" t="e">
        <f t="shared" ca="1" si="77"/>
        <v>#REF!</v>
      </c>
      <c r="P144" s="137" t="e">
        <f t="shared" ca="1" si="77"/>
        <v>#REF!</v>
      </c>
      <c r="Q144" s="137" t="e">
        <f t="shared" ca="1" si="77"/>
        <v>#REF!</v>
      </c>
      <c r="R144" s="137" t="e">
        <f t="shared" ca="1" si="77"/>
        <v>#REF!</v>
      </c>
      <c r="S144" s="137" t="e">
        <f t="shared" ca="1" si="77"/>
        <v>#REF!</v>
      </c>
      <c r="T144" s="137" t="e">
        <f t="shared" ca="1" si="77"/>
        <v>#REF!</v>
      </c>
      <c r="U144" s="137" t="e">
        <f t="shared" ca="1" si="77"/>
        <v>#REF!</v>
      </c>
      <c r="V144" s="137" t="e">
        <f t="shared" ca="1" si="77"/>
        <v>#REF!</v>
      </c>
      <c r="W144" s="137" t="e">
        <f t="shared" ca="1" si="79"/>
        <v>#REF!</v>
      </c>
      <c r="X144" s="137" t="e">
        <f t="shared" ca="1" si="79"/>
        <v>#REF!</v>
      </c>
      <c r="Y144" s="137" t="e">
        <f t="shared" ca="1" si="78"/>
        <v>#REF!</v>
      </c>
      <c r="Z144" s="137" t="e">
        <f t="shared" ca="1" si="78"/>
        <v>#REF!</v>
      </c>
      <c r="AA144" s="137" t="e">
        <f t="shared" ca="1" si="78"/>
        <v>#REF!</v>
      </c>
      <c r="AB144" s="137" t="e">
        <f t="shared" ca="1" si="78"/>
        <v>#REF!</v>
      </c>
      <c r="AC144" s="137" t="e">
        <f t="shared" ca="1" si="78"/>
        <v>#REF!</v>
      </c>
      <c r="AD144" s="137" t="e">
        <f t="shared" ca="1" si="78"/>
        <v>#REF!</v>
      </c>
      <c r="AE144" s="137" t="e">
        <f t="shared" ca="1" si="78"/>
        <v>#REF!</v>
      </c>
      <c r="AF144" s="137" t="e">
        <f t="shared" ca="1" si="78"/>
        <v>#REF!</v>
      </c>
      <c r="AG144" s="137" t="e">
        <f t="shared" ca="1" si="78"/>
        <v>#REF!</v>
      </c>
      <c r="AH144" s="137" t="e">
        <f t="shared" ca="1" si="78"/>
        <v>#REF!</v>
      </c>
      <c r="AI144" s="137" t="e">
        <f t="shared" ca="1" si="78"/>
        <v>#REF!</v>
      </c>
      <c r="AJ144" s="137" t="e">
        <f t="shared" ca="1" si="70"/>
        <v>#REF!</v>
      </c>
      <c r="AK144" s="137" t="e">
        <f t="shared" ca="1" si="70"/>
        <v>#REF!</v>
      </c>
      <c r="AL144" s="137" t="e">
        <f t="shared" ca="1" si="70"/>
        <v>#REF!</v>
      </c>
      <c r="AM144" s="137" t="e">
        <f t="shared" ca="1" si="70"/>
        <v>#REF!</v>
      </c>
      <c r="AN144" s="137" t="e">
        <f t="shared" ca="1" si="70"/>
        <v>#REF!</v>
      </c>
      <c r="AO144" s="137" t="e">
        <f t="shared" ca="1" si="70"/>
        <v>#REF!</v>
      </c>
      <c r="AP144" s="137" t="e">
        <f t="shared" ca="1" si="70"/>
        <v>#REF!</v>
      </c>
      <c r="AQ144" s="137" t="e">
        <f t="shared" ca="1" si="70"/>
        <v>#REF!</v>
      </c>
      <c r="AR144" s="137" t="e">
        <f t="shared" ca="1" si="70"/>
        <v>#REF!</v>
      </c>
      <c r="AS144" s="137" t="e">
        <f t="shared" ca="1" si="75"/>
        <v>#REF!</v>
      </c>
      <c r="AT144" s="137" t="e">
        <f t="shared" ca="1" si="75"/>
        <v>#REF!</v>
      </c>
      <c r="AU144" s="137" t="e">
        <f t="shared" ca="1" si="62"/>
        <v>#REF!</v>
      </c>
      <c r="AV144" s="137" t="e">
        <f t="shared" ca="1" si="62"/>
        <v>#REF!</v>
      </c>
      <c r="AW144" s="137" t="e">
        <f t="shared" ca="1" si="62"/>
        <v>#REF!</v>
      </c>
      <c r="AX144" s="137" t="e">
        <f t="shared" ca="1" si="62"/>
        <v>#REF!</v>
      </c>
      <c r="AY144" s="137" t="e">
        <f t="shared" ca="1" si="62"/>
        <v>#REF!</v>
      </c>
      <c r="AZ144" s="137" t="e">
        <f t="shared" ca="1" si="62"/>
        <v>#REF!</v>
      </c>
      <c r="BA144" s="137" t="e">
        <f t="shared" ca="1" si="67"/>
        <v>#REF!</v>
      </c>
      <c r="BB144" s="137" t="e">
        <f t="shared" ca="1" si="67"/>
        <v>#REF!</v>
      </c>
      <c r="BC144" s="138" t="e">
        <f t="shared" ca="1" si="67"/>
        <v>#REF!</v>
      </c>
      <c r="BD144" s="138" t="e">
        <f t="shared" ca="1" si="67"/>
        <v>#REF!</v>
      </c>
      <c r="BE144" s="138" t="e">
        <f t="shared" ca="1" si="67"/>
        <v>#REF!</v>
      </c>
      <c r="BF144" s="138" t="e">
        <f t="shared" ca="1" si="67"/>
        <v>#REF!</v>
      </c>
      <c r="BG144" s="138" t="e">
        <f t="shared" ca="1" si="67"/>
        <v>#REF!</v>
      </c>
      <c r="BH144" s="138" t="e">
        <f t="shared" ca="1" si="76"/>
        <v>#REF!</v>
      </c>
      <c r="BI144" s="138" t="e">
        <f t="shared" ca="1" si="76"/>
        <v>#REF!</v>
      </c>
      <c r="BJ144" s="138" t="e">
        <f t="shared" ca="1" si="76"/>
        <v>#REF!</v>
      </c>
      <c r="BK144" s="138" t="e">
        <f t="shared" ca="1" si="76"/>
        <v>#REF!</v>
      </c>
      <c r="BL144" s="138" t="e">
        <f t="shared" ca="1" si="76"/>
        <v>#REF!</v>
      </c>
      <c r="BM144" s="138" t="e">
        <f t="shared" ca="1" si="76"/>
        <v>#REF!</v>
      </c>
      <c r="BN144" s="138" t="e">
        <f t="shared" ca="1" si="76"/>
        <v>#REF!</v>
      </c>
      <c r="BO144" s="138" t="e">
        <f t="shared" ca="1" si="76"/>
        <v>#REF!</v>
      </c>
      <c r="BP144" s="138" t="e">
        <f t="shared" ca="1" si="76"/>
        <v>#REF!</v>
      </c>
      <c r="BQ144" s="138" t="e">
        <f t="shared" ca="1" si="76"/>
        <v>#REF!</v>
      </c>
      <c r="BR144" s="138" t="e">
        <f t="shared" ca="1" si="76"/>
        <v>#REF!</v>
      </c>
      <c r="BS144" s="138" t="e">
        <f t="shared" ca="1" si="76"/>
        <v>#REF!</v>
      </c>
      <c r="BT144" s="138" t="e">
        <f t="shared" ca="1" si="76"/>
        <v>#REF!</v>
      </c>
      <c r="BU144" s="138" t="e">
        <f t="shared" ca="1" si="76"/>
        <v>#REF!</v>
      </c>
      <c r="BV144" s="138" t="e">
        <f t="shared" ca="1" si="76"/>
        <v>#REF!</v>
      </c>
      <c r="BW144" s="138" t="e">
        <f t="shared" ca="1" si="76"/>
        <v>#REF!</v>
      </c>
      <c r="BX144" s="138" t="e">
        <f t="shared" ca="1" si="80"/>
        <v>#REF!</v>
      </c>
      <c r="BY144" s="138" t="e">
        <f t="shared" ca="1" si="80"/>
        <v>#REF!</v>
      </c>
      <c r="BZ144" s="138" t="e">
        <f t="shared" ca="1" si="80"/>
        <v>#REF!</v>
      </c>
      <c r="CA144" s="138" t="e">
        <f t="shared" ca="1" si="80"/>
        <v>#REF!</v>
      </c>
      <c r="CB144" s="11"/>
      <c r="CC144" s="126" t="s">
        <v>2219</v>
      </c>
    </row>
    <row r="145" spans="1:81" x14ac:dyDescent="0.5">
      <c r="A145" s="130" t="s">
        <v>111</v>
      </c>
      <c r="B145" s="133" t="s">
        <v>304</v>
      </c>
      <c r="C145" s="133">
        <v>1</v>
      </c>
      <c r="D145" s="128">
        <v>0</v>
      </c>
      <c r="E145" s="134">
        <v>0</v>
      </c>
      <c r="F145" s="205" t="s">
        <v>2222</v>
      </c>
      <c r="G145" s="137">
        <f t="shared" ca="1" si="77"/>
        <v>0.1</v>
      </c>
      <c r="H145" s="137">
        <f t="shared" ca="1" si="77"/>
        <v>0.3</v>
      </c>
      <c r="I145" s="137">
        <f t="shared" ca="1" si="77"/>
        <v>0.7</v>
      </c>
      <c r="J145" s="137">
        <f t="shared" ca="1" si="77"/>
        <v>1</v>
      </c>
      <c r="K145" s="137">
        <f t="shared" ca="1" si="77"/>
        <v>1.3</v>
      </c>
      <c r="L145" s="137">
        <f t="shared" ca="1" si="77"/>
        <v>1.6</v>
      </c>
      <c r="M145" s="137">
        <f t="shared" ca="1" si="77"/>
        <v>1.8</v>
      </c>
      <c r="N145" s="137" t="e">
        <f t="shared" ca="1" si="77"/>
        <v>#REF!</v>
      </c>
      <c r="O145" s="137" t="e">
        <f t="shared" ca="1" si="77"/>
        <v>#REF!</v>
      </c>
      <c r="P145" s="137" t="e">
        <f t="shared" ca="1" si="77"/>
        <v>#REF!</v>
      </c>
      <c r="Q145" s="137" t="e">
        <f t="shared" ca="1" si="77"/>
        <v>#REF!</v>
      </c>
      <c r="R145" s="137" t="e">
        <f t="shared" ca="1" si="77"/>
        <v>#REF!</v>
      </c>
      <c r="S145" s="137" t="e">
        <f t="shared" ca="1" si="77"/>
        <v>#REF!</v>
      </c>
      <c r="T145" s="137" t="e">
        <f t="shared" ca="1" si="77"/>
        <v>#REF!</v>
      </c>
      <c r="U145" s="137" t="e">
        <f t="shared" ca="1" si="77"/>
        <v>#REF!</v>
      </c>
      <c r="V145" s="137" t="e">
        <f t="shared" ca="1" si="77"/>
        <v>#REF!</v>
      </c>
      <c r="W145" s="137" t="e">
        <f t="shared" ca="1" si="79"/>
        <v>#REF!</v>
      </c>
      <c r="X145" s="137" t="e">
        <f t="shared" ca="1" si="79"/>
        <v>#REF!</v>
      </c>
      <c r="Y145" s="137" t="e">
        <f t="shared" ca="1" si="78"/>
        <v>#REF!</v>
      </c>
      <c r="Z145" s="137" t="e">
        <f t="shared" ca="1" si="78"/>
        <v>#REF!</v>
      </c>
      <c r="AA145" s="137" t="e">
        <f t="shared" ca="1" si="78"/>
        <v>#REF!</v>
      </c>
      <c r="AB145" s="137" t="e">
        <f t="shared" ca="1" si="78"/>
        <v>#REF!</v>
      </c>
      <c r="AC145" s="137" t="e">
        <f t="shared" ca="1" si="78"/>
        <v>#REF!</v>
      </c>
      <c r="AD145" s="137" t="e">
        <f t="shared" ca="1" si="78"/>
        <v>#REF!</v>
      </c>
      <c r="AE145" s="137" t="e">
        <f t="shared" ca="1" si="78"/>
        <v>#REF!</v>
      </c>
      <c r="AF145" s="137" t="e">
        <f t="shared" ca="1" si="78"/>
        <v>#REF!</v>
      </c>
      <c r="AG145" s="137" t="e">
        <f t="shared" ca="1" si="78"/>
        <v>#REF!</v>
      </c>
      <c r="AH145" s="137" t="e">
        <f t="shared" ca="1" si="78"/>
        <v>#REF!</v>
      </c>
      <c r="AI145" s="137" t="e">
        <f t="shared" ca="1" si="78"/>
        <v>#REF!</v>
      </c>
      <c r="AJ145" s="137" t="e">
        <f t="shared" ca="1" si="70"/>
        <v>#REF!</v>
      </c>
      <c r="AK145" s="137" t="e">
        <f t="shared" ca="1" si="70"/>
        <v>#REF!</v>
      </c>
      <c r="AL145" s="137" t="e">
        <f t="shared" ca="1" si="70"/>
        <v>#REF!</v>
      </c>
      <c r="AM145" s="137" t="e">
        <f t="shared" ca="1" si="70"/>
        <v>#REF!</v>
      </c>
      <c r="AN145" s="137" t="e">
        <f t="shared" ca="1" si="70"/>
        <v>#REF!</v>
      </c>
      <c r="AO145" s="137" t="e">
        <f t="shared" ca="1" si="70"/>
        <v>#REF!</v>
      </c>
      <c r="AP145" s="137" t="e">
        <f t="shared" ca="1" si="70"/>
        <v>#REF!</v>
      </c>
      <c r="AQ145" s="137" t="e">
        <f t="shared" ca="1" si="70"/>
        <v>#REF!</v>
      </c>
      <c r="AR145" s="137" t="e">
        <f t="shared" ca="1" si="70"/>
        <v>#REF!</v>
      </c>
      <c r="AS145" s="137" t="e">
        <f t="shared" ca="1" si="75"/>
        <v>#REF!</v>
      </c>
      <c r="AT145" s="137" t="e">
        <f t="shared" ca="1" si="75"/>
        <v>#REF!</v>
      </c>
      <c r="AU145" s="137" t="e">
        <f t="shared" ca="1" si="62"/>
        <v>#REF!</v>
      </c>
      <c r="AV145" s="137" t="e">
        <f t="shared" ca="1" si="62"/>
        <v>#REF!</v>
      </c>
      <c r="AW145" s="137" t="e">
        <f t="shared" ca="1" si="62"/>
        <v>#REF!</v>
      </c>
      <c r="AX145" s="137" t="e">
        <f t="shared" ca="1" si="62"/>
        <v>#REF!</v>
      </c>
      <c r="AY145" s="137" t="e">
        <f t="shared" ca="1" si="62"/>
        <v>#REF!</v>
      </c>
      <c r="AZ145" s="137" t="e">
        <f t="shared" ca="1" si="62"/>
        <v>#REF!</v>
      </c>
      <c r="BA145" s="137" t="e">
        <f t="shared" ca="1" si="67"/>
        <v>#REF!</v>
      </c>
      <c r="BB145" s="137" t="e">
        <f t="shared" ca="1" si="67"/>
        <v>#REF!</v>
      </c>
      <c r="BC145" s="138" t="e">
        <f t="shared" ca="1" si="67"/>
        <v>#REF!</v>
      </c>
      <c r="BD145" s="138" t="e">
        <f t="shared" ca="1" si="67"/>
        <v>#REF!</v>
      </c>
      <c r="BE145" s="138" t="e">
        <f t="shared" ca="1" si="67"/>
        <v>#REF!</v>
      </c>
      <c r="BF145" s="138" t="e">
        <f t="shared" ca="1" si="67"/>
        <v>#REF!</v>
      </c>
      <c r="BG145" s="138" t="e">
        <f t="shared" ca="1" si="67"/>
        <v>#REF!</v>
      </c>
      <c r="BH145" s="138" t="e">
        <f t="shared" ca="1" si="76"/>
        <v>#REF!</v>
      </c>
      <c r="BI145" s="138" t="e">
        <f t="shared" ca="1" si="76"/>
        <v>#REF!</v>
      </c>
      <c r="BJ145" s="138" t="e">
        <f t="shared" ca="1" si="76"/>
        <v>#REF!</v>
      </c>
      <c r="BK145" s="138" t="e">
        <f t="shared" ca="1" si="76"/>
        <v>#REF!</v>
      </c>
      <c r="BL145" s="138" t="e">
        <f t="shared" ca="1" si="76"/>
        <v>#REF!</v>
      </c>
      <c r="BM145" s="138" t="e">
        <f t="shared" ca="1" si="76"/>
        <v>#REF!</v>
      </c>
      <c r="BN145" s="138" t="e">
        <f t="shared" ca="1" si="76"/>
        <v>#REF!</v>
      </c>
      <c r="BO145" s="138" t="e">
        <f t="shared" ca="1" si="76"/>
        <v>#REF!</v>
      </c>
      <c r="BP145" s="138" t="e">
        <f t="shared" ca="1" si="76"/>
        <v>#REF!</v>
      </c>
      <c r="BQ145" s="138" t="e">
        <f t="shared" ca="1" si="76"/>
        <v>#REF!</v>
      </c>
      <c r="BR145" s="138" t="e">
        <f t="shared" ca="1" si="76"/>
        <v>#REF!</v>
      </c>
      <c r="BS145" s="138" t="e">
        <f t="shared" ca="1" si="76"/>
        <v>#REF!</v>
      </c>
      <c r="BT145" s="138" t="e">
        <f t="shared" ca="1" si="76"/>
        <v>#REF!</v>
      </c>
      <c r="BU145" s="138" t="e">
        <f t="shared" ca="1" si="76"/>
        <v>#REF!</v>
      </c>
      <c r="BV145" s="138" t="e">
        <f t="shared" ca="1" si="76"/>
        <v>#REF!</v>
      </c>
      <c r="BW145" s="138" t="e">
        <f t="shared" ca="1" si="76"/>
        <v>#REF!</v>
      </c>
      <c r="BX145" s="138" t="e">
        <f t="shared" ca="1" si="80"/>
        <v>#REF!</v>
      </c>
      <c r="BY145" s="138" t="e">
        <f t="shared" ca="1" si="80"/>
        <v>#REF!</v>
      </c>
      <c r="BZ145" s="138" t="e">
        <f t="shared" ca="1" si="80"/>
        <v>#REF!</v>
      </c>
      <c r="CA145" s="138" t="e">
        <f t="shared" ca="1" si="80"/>
        <v>#REF!</v>
      </c>
      <c r="CB145" s="11"/>
      <c r="CC145" s="126" t="s">
        <v>2223</v>
      </c>
    </row>
    <row r="146" spans="1:81" x14ac:dyDescent="0.5">
      <c r="A146" s="130" t="s">
        <v>113</v>
      </c>
      <c r="B146" s="133" t="s">
        <v>304</v>
      </c>
      <c r="C146" s="133">
        <v>1</v>
      </c>
      <c r="D146" s="128">
        <v>0</v>
      </c>
      <c r="E146" s="134">
        <v>0</v>
      </c>
      <c r="F146" s="205" t="s">
        <v>2226</v>
      </c>
      <c r="G146" s="137">
        <f t="shared" ca="1" si="77"/>
        <v>0.3</v>
      </c>
      <c r="H146" s="137">
        <f t="shared" ca="1" si="77"/>
        <v>0.6</v>
      </c>
      <c r="I146" s="137">
        <f t="shared" ca="1" si="77"/>
        <v>0.8</v>
      </c>
      <c r="J146" s="137">
        <f t="shared" ca="1" si="77"/>
        <v>0.9</v>
      </c>
      <c r="K146" s="137">
        <f t="shared" ca="1" si="77"/>
        <v>1.1000000000000001</v>
      </c>
      <c r="L146" s="137">
        <f t="shared" ca="1" si="77"/>
        <v>1.4</v>
      </c>
      <c r="M146" s="137">
        <f t="shared" ca="1" si="77"/>
        <v>1.6</v>
      </c>
      <c r="N146" s="137" t="e">
        <f t="shared" ca="1" si="77"/>
        <v>#REF!</v>
      </c>
      <c r="O146" s="137" t="e">
        <f t="shared" ca="1" si="77"/>
        <v>#REF!</v>
      </c>
      <c r="P146" s="137" t="e">
        <f t="shared" ca="1" si="77"/>
        <v>#REF!</v>
      </c>
      <c r="Q146" s="137" t="e">
        <f t="shared" ca="1" si="77"/>
        <v>#REF!</v>
      </c>
      <c r="R146" s="137" t="e">
        <f t="shared" ca="1" si="77"/>
        <v>#REF!</v>
      </c>
      <c r="S146" s="137" t="e">
        <f t="shared" ca="1" si="77"/>
        <v>#REF!</v>
      </c>
      <c r="T146" s="137" t="e">
        <f t="shared" ca="1" si="77"/>
        <v>#REF!</v>
      </c>
      <c r="U146" s="137" t="e">
        <f t="shared" ca="1" si="77"/>
        <v>#REF!</v>
      </c>
      <c r="V146" s="137" t="e">
        <f t="shared" ca="1" si="77"/>
        <v>#REF!</v>
      </c>
      <c r="W146" s="137" t="e">
        <f t="shared" ca="1" si="79"/>
        <v>#REF!</v>
      </c>
      <c r="X146" s="137" t="e">
        <f t="shared" ca="1" si="79"/>
        <v>#REF!</v>
      </c>
      <c r="Y146" s="137" t="e">
        <f t="shared" ca="1" si="78"/>
        <v>#REF!</v>
      </c>
      <c r="Z146" s="137" t="e">
        <f t="shared" ca="1" si="78"/>
        <v>#REF!</v>
      </c>
      <c r="AA146" s="137" t="e">
        <f t="shared" ca="1" si="78"/>
        <v>#REF!</v>
      </c>
      <c r="AB146" s="137" t="e">
        <f t="shared" ca="1" si="78"/>
        <v>#REF!</v>
      </c>
      <c r="AC146" s="137" t="e">
        <f t="shared" ca="1" si="78"/>
        <v>#REF!</v>
      </c>
      <c r="AD146" s="137" t="e">
        <f t="shared" ca="1" si="78"/>
        <v>#REF!</v>
      </c>
      <c r="AE146" s="137" t="e">
        <f t="shared" ca="1" si="78"/>
        <v>#REF!</v>
      </c>
      <c r="AF146" s="137" t="e">
        <f t="shared" ca="1" si="78"/>
        <v>#REF!</v>
      </c>
      <c r="AG146" s="137" t="e">
        <f t="shared" ca="1" si="78"/>
        <v>#REF!</v>
      </c>
      <c r="AH146" s="137" t="e">
        <f t="shared" ca="1" si="78"/>
        <v>#REF!</v>
      </c>
      <c r="AI146" s="137" t="e">
        <f t="shared" ca="1" si="78"/>
        <v>#REF!</v>
      </c>
      <c r="AJ146" s="137" t="e">
        <f t="shared" ca="1" si="70"/>
        <v>#REF!</v>
      </c>
      <c r="AK146" s="137" t="e">
        <f t="shared" ca="1" si="70"/>
        <v>#REF!</v>
      </c>
      <c r="AL146" s="137" t="e">
        <f t="shared" ca="1" si="70"/>
        <v>#REF!</v>
      </c>
      <c r="AM146" s="137" t="e">
        <f t="shared" ca="1" si="70"/>
        <v>#REF!</v>
      </c>
      <c r="AN146" s="137" t="e">
        <f t="shared" ca="1" si="70"/>
        <v>#REF!</v>
      </c>
      <c r="AO146" s="137" t="e">
        <f t="shared" ca="1" si="70"/>
        <v>#REF!</v>
      </c>
      <c r="AP146" s="137" t="e">
        <f t="shared" ca="1" si="70"/>
        <v>#REF!</v>
      </c>
      <c r="AQ146" s="137" t="e">
        <f t="shared" ca="1" si="70"/>
        <v>#REF!</v>
      </c>
      <c r="AR146" s="137" t="e">
        <f t="shared" ca="1" si="70"/>
        <v>#REF!</v>
      </c>
      <c r="AS146" s="137" t="e">
        <f t="shared" ca="1" si="75"/>
        <v>#REF!</v>
      </c>
      <c r="AT146" s="137" t="e">
        <f t="shared" ca="1" si="75"/>
        <v>#REF!</v>
      </c>
      <c r="AU146" s="137" t="e">
        <f t="shared" ca="1" si="62"/>
        <v>#REF!</v>
      </c>
      <c r="AV146" s="137" t="e">
        <f t="shared" ca="1" si="62"/>
        <v>#REF!</v>
      </c>
      <c r="AW146" s="137" t="e">
        <f t="shared" ca="1" si="62"/>
        <v>#REF!</v>
      </c>
      <c r="AX146" s="137" t="e">
        <f t="shared" ca="1" si="62"/>
        <v>#REF!</v>
      </c>
      <c r="AY146" s="137" t="e">
        <f t="shared" ca="1" si="62"/>
        <v>#REF!</v>
      </c>
      <c r="AZ146" s="137" t="e">
        <f t="shared" ca="1" si="62"/>
        <v>#REF!</v>
      </c>
      <c r="BA146" s="137" t="e">
        <f t="shared" ca="1" si="67"/>
        <v>#REF!</v>
      </c>
      <c r="BB146" s="137" t="e">
        <f t="shared" ca="1" si="67"/>
        <v>#REF!</v>
      </c>
      <c r="BC146" s="138" t="e">
        <f t="shared" ca="1" si="67"/>
        <v>#REF!</v>
      </c>
      <c r="BD146" s="138" t="e">
        <f t="shared" ca="1" si="67"/>
        <v>#REF!</v>
      </c>
      <c r="BE146" s="138" t="e">
        <f t="shared" ca="1" si="67"/>
        <v>#REF!</v>
      </c>
      <c r="BF146" s="138" t="e">
        <f t="shared" ca="1" si="67"/>
        <v>#REF!</v>
      </c>
      <c r="BG146" s="138" t="e">
        <f t="shared" ca="1" si="67"/>
        <v>#REF!</v>
      </c>
      <c r="BH146" s="138" t="e">
        <f t="shared" ca="1" si="76"/>
        <v>#REF!</v>
      </c>
      <c r="BI146" s="138" t="e">
        <f t="shared" ca="1" si="76"/>
        <v>#REF!</v>
      </c>
      <c r="BJ146" s="138" t="e">
        <f t="shared" ca="1" si="76"/>
        <v>#REF!</v>
      </c>
      <c r="BK146" s="138" t="e">
        <f t="shared" ca="1" si="76"/>
        <v>#REF!</v>
      </c>
      <c r="BL146" s="138" t="e">
        <f t="shared" ca="1" si="76"/>
        <v>#REF!</v>
      </c>
      <c r="BM146" s="138" t="e">
        <f t="shared" ca="1" si="76"/>
        <v>#REF!</v>
      </c>
      <c r="BN146" s="138" t="e">
        <f t="shared" ca="1" si="76"/>
        <v>#REF!</v>
      </c>
      <c r="BO146" s="138" t="e">
        <f t="shared" ca="1" si="76"/>
        <v>#REF!</v>
      </c>
      <c r="BP146" s="138" t="e">
        <f t="shared" ca="1" si="76"/>
        <v>#REF!</v>
      </c>
      <c r="BQ146" s="138" t="e">
        <f t="shared" ca="1" si="76"/>
        <v>#REF!</v>
      </c>
      <c r="BR146" s="138" t="e">
        <f t="shared" ca="1" si="76"/>
        <v>#REF!</v>
      </c>
      <c r="BS146" s="138" t="e">
        <f t="shared" ca="1" si="76"/>
        <v>#REF!</v>
      </c>
      <c r="BT146" s="138" t="e">
        <f t="shared" ca="1" si="76"/>
        <v>#REF!</v>
      </c>
      <c r="BU146" s="138" t="e">
        <f t="shared" ca="1" si="76"/>
        <v>#REF!</v>
      </c>
      <c r="BV146" s="138" t="e">
        <f t="shared" ca="1" si="76"/>
        <v>#REF!</v>
      </c>
      <c r="BW146" s="138" t="e">
        <f t="shared" ca="1" si="76"/>
        <v>#REF!</v>
      </c>
      <c r="BX146" s="138" t="e">
        <f t="shared" ca="1" si="80"/>
        <v>#REF!</v>
      </c>
      <c r="BY146" s="138" t="e">
        <f t="shared" ca="1" si="80"/>
        <v>#REF!</v>
      </c>
      <c r="BZ146" s="138" t="e">
        <f t="shared" ca="1" si="80"/>
        <v>#REF!</v>
      </c>
      <c r="CA146" s="138" t="e">
        <f t="shared" ca="1" si="80"/>
        <v>#REF!</v>
      </c>
      <c r="CB146" s="11"/>
      <c r="CC146" s="126" t="s">
        <v>2227</v>
      </c>
    </row>
    <row r="147" spans="1:81" x14ac:dyDescent="0.5">
      <c r="A147" s="130" t="s">
        <v>115</v>
      </c>
      <c r="B147" s="133" t="s">
        <v>304</v>
      </c>
      <c r="C147" s="133">
        <v>1</v>
      </c>
      <c r="D147" s="128">
        <v>0</v>
      </c>
      <c r="E147" s="134">
        <v>0</v>
      </c>
      <c r="F147" s="205" t="s">
        <v>2230</v>
      </c>
      <c r="G147" s="137">
        <f t="shared" ca="1" si="77"/>
        <v>85.9</v>
      </c>
      <c r="H147" s="137">
        <f t="shared" ca="1" si="77"/>
        <v>79.099999999999994</v>
      </c>
      <c r="I147" s="137">
        <f t="shared" ca="1" si="77"/>
        <v>61.2</v>
      </c>
      <c r="J147" s="137">
        <f t="shared" ca="1" si="77"/>
        <v>44</v>
      </c>
      <c r="K147" s="137">
        <f t="shared" ca="1" si="77"/>
        <v>31.3</v>
      </c>
      <c r="L147" s="137">
        <f t="shared" ca="1" si="77"/>
        <v>23.5</v>
      </c>
      <c r="M147" s="137">
        <f t="shared" ca="1" si="77"/>
        <v>17.899999999999999</v>
      </c>
      <c r="N147" s="137" t="e">
        <f t="shared" ca="1" si="77"/>
        <v>#REF!</v>
      </c>
      <c r="O147" s="137" t="e">
        <f t="shared" ca="1" si="77"/>
        <v>#REF!</v>
      </c>
      <c r="P147" s="137" t="e">
        <f t="shared" ca="1" si="77"/>
        <v>#REF!</v>
      </c>
      <c r="Q147" s="137" t="e">
        <f t="shared" ca="1" si="77"/>
        <v>#REF!</v>
      </c>
      <c r="R147" s="137" t="e">
        <f t="shared" ca="1" si="77"/>
        <v>#REF!</v>
      </c>
      <c r="S147" s="137" t="e">
        <f t="shared" ca="1" si="77"/>
        <v>#REF!</v>
      </c>
      <c r="T147" s="137" t="e">
        <f t="shared" ca="1" si="77"/>
        <v>#REF!</v>
      </c>
      <c r="U147" s="137" t="e">
        <f t="shared" ca="1" si="77"/>
        <v>#REF!</v>
      </c>
      <c r="V147" s="137" t="e">
        <f t="shared" ca="1" si="77"/>
        <v>#REF!</v>
      </c>
      <c r="W147" s="137" t="e">
        <f t="shared" ca="1" si="79"/>
        <v>#REF!</v>
      </c>
      <c r="X147" s="137" t="e">
        <f t="shared" ca="1" si="79"/>
        <v>#REF!</v>
      </c>
      <c r="Y147" s="137" t="e">
        <f t="shared" ca="1" si="78"/>
        <v>#REF!</v>
      </c>
      <c r="Z147" s="137" t="e">
        <f t="shared" ca="1" si="78"/>
        <v>#REF!</v>
      </c>
      <c r="AA147" s="137" t="e">
        <f t="shared" ca="1" si="78"/>
        <v>#REF!</v>
      </c>
      <c r="AB147" s="137" t="e">
        <f t="shared" ca="1" si="78"/>
        <v>#REF!</v>
      </c>
      <c r="AC147" s="137" t="e">
        <f t="shared" ca="1" si="78"/>
        <v>#REF!</v>
      </c>
      <c r="AD147" s="137" t="e">
        <f t="shared" ca="1" si="78"/>
        <v>#REF!</v>
      </c>
      <c r="AE147" s="137" t="e">
        <f t="shared" ca="1" si="78"/>
        <v>#REF!</v>
      </c>
      <c r="AF147" s="137" t="e">
        <f t="shared" ca="1" si="78"/>
        <v>#REF!</v>
      </c>
      <c r="AG147" s="137" t="e">
        <f t="shared" ca="1" si="78"/>
        <v>#REF!</v>
      </c>
      <c r="AH147" s="137" t="e">
        <f t="shared" ca="1" si="78"/>
        <v>#REF!</v>
      </c>
      <c r="AI147" s="137" t="e">
        <f t="shared" ca="1" si="78"/>
        <v>#REF!</v>
      </c>
      <c r="AJ147" s="137" t="e">
        <f t="shared" ca="1" si="70"/>
        <v>#REF!</v>
      </c>
      <c r="AK147" s="137" t="e">
        <f t="shared" ca="1" si="70"/>
        <v>#REF!</v>
      </c>
      <c r="AL147" s="137" t="e">
        <f t="shared" ca="1" si="70"/>
        <v>#REF!</v>
      </c>
      <c r="AM147" s="137" t="e">
        <f t="shared" ca="1" si="70"/>
        <v>#REF!</v>
      </c>
      <c r="AN147" s="137" t="e">
        <f t="shared" ca="1" si="70"/>
        <v>#REF!</v>
      </c>
      <c r="AO147" s="137" t="e">
        <f t="shared" ca="1" si="70"/>
        <v>#REF!</v>
      </c>
      <c r="AP147" s="137" t="e">
        <f t="shared" ca="1" si="70"/>
        <v>#REF!</v>
      </c>
      <c r="AQ147" s="137" t="e">
        <f t="shared" ca="1" si="70"/>
        <v>#REF!</v>
      </c>
      <c r="AR147" s="137" t="e">
        <f t="shared" ca="1" si="70"/>
        <v>#REF!</v>
      </c>
      <c r="AS147" s="137" t="e">
        <f t="shared" ca="1" si="75"/>
        <v>#REF!</v>
      </c>
      <c r="AT147" s="137" t="e">
        <f t="shared" ca="1" si="75"/>
        <v>#REF!</v>
      </c>
      <c r="AU147" s="137" t="e">
        <f t="shared" ca="1" si="62"/>
        <v>#REF!</v>
      </c>
      <c r="AV147" s="137" t="e">
        <f t="shared" ca="1" si="62"/>
        <v>#REF!</v>
      </c>
      <c r="AW147" s="137" t="e">
        <f t="shared" ca="1" si="62"/>
        <v>#REF!</v>
      </c>
      <c r="AX147" s="137" t="e">
        <f t="shared" ca="1" si="62"/>
        <v>#REF!</v>
      </c>
      <c r="AY147" s="137" t="e">
        <f t="shared" ca="1" si="62"/>
        <v>#REF!</v>
      </c>
      <c r="AZ147" s="137" t="e">
        <f t="shared" ca="1" si="62"/>
        <v>#REF!</v>
      </c>
      <c r="BA147" s="137" t="e">
        <f t="shared" ca="1" si="67"/>
        <v>#REF!</v>
      </c>
      <c r="BB147" s="137" t="e">
        <f t="shared" ca="1" si="67"/>
        <v>#REF!</v>
      </c>
      <c r="BC147" s="138" t="e">
        <f t="shared" ca="1" si="67"/>
        <v>#REF!</v>
      </c>
      <c r="BD147" s="138" t="e">
        <f t="shared" ca="1" si="67"/>
        <v>#REF!</v>
      </c>
      <c r="BE147" s="138" t="e">
        <f t="shared" ca="1" si="67"/>
        <v>#REF!</v>
      </c>
      <c r="BF147" s="138" t="e">
        <f t="shared" ca="1" si="67"/>
        <v>#REF!</v>
      </c>
      <c r="BG147" s="138" t="e">
        <f t="shared" ca="1" si="67"/>
        <v>#REF!</v>
      </c>
      <c r="BH147" s="138" t="e">
        <f t="shared" ca="1" si="76"/>
        <v>#REF!</v>
      </c>
      <c r="BI147" s="138" t="e">
        <f t="shared" ca="1" si="76"/>
        <v>#REF!</v>
      </c>
      <c r="BJ147" s="138" t="e">
        <f t="shared" ca="1" si="76"/>
        <v>#REF!</v>
      </c>
      <c r="BK147" s="138" t="e">
        <f t="shared" ca="1" si="76"/>
        <v>#REF!</v>
      </c>
      <c r="BL147" s="138" t="e">
        <f t="shared" ca="1" si="76"/>
        <v>#REF!</v>
      </c>
      <c r="BM147" s="138" t="e">
        <f t="shared" ca="1" si="76"/>
        <v>#REF!</v>
      </c>
      <c r="BN147" s="138" t="e">
        <f t="shared" ca="1" si="76"/>
        <v>#REF!</v>
      </c>
      <c r="BO147" s="138" t="e">
        <f t="shared" ca="1" si="76"/>
        <v>#REF!</v>
      </c>
      <c r="BP147" s="138" t="e">
        <f t="shared" ca="1" si="76"/>
        <v>#REF!</v>
      </c>
      <c r="BQ147" s="138" t="e">
        <f t="shared" ca="1" si="76"/>
        <v>#REF!</v>
      </c>
      <c r="BR147" s="138" t="e">
        <f t="shared" ca="1" si="76"/>
        <v>#REF!</v>
      </c>
      <c r="BS147" s="138" t="e">
        <f t="shared" ca="1" si="76"/>
        <v>#REF!</v>
      </c>
      <c r="BT147" s="138" t="e">
        <f t="shared" ca="1" si="76"/>
        <v>#REF!</v>
      </c>
      <c r="BU147" s="138" t="e">
        <f t="shared" ca="1" si="76"/>
        <v>#REF!</v>
      </c>
      <c r="BV147" s="138" t="e">
        <f t="shared" ca="1" si="76"/>
        <v>#REF!</v>
      </c>
      <c r="BW147" s="138" t="e">
        <f t="shared" ca="1" si="76"/>
        <v>#REF!</v>
      </c>
      <c r="BX147" s="138" t="e">
        <f t="shared" ca="1" si="80"/>
        <v>#REF!</v>
      </c>
      <c r="BY147" s="138" t="e">
        <f t="shared" ca="1" si="80"/>
        <v>#REF!</v>
      </c>
      <c r="BZ147" s="138" t="e">
        <f t="shared" ca="1" si="80"/>
        <v>#REF!</v>
      </c>
      <c r="CA147" s="138" t="e">
        <f t="shared" ca="1" si="80"/>
        <v>#REF!</v>
      </c>
      <c r="CB147" s="11"/>
      <c r="CC147" s="126" t="s">
        <v>2231</v>
      </c>
    </row>
    <row r="148" spans="1:81" s="130" customFormat="1" x14ac:dyDescent="0.5">
      <c r="A148" s="130" t="s">
        <v>334</v>
      </c>
      <c r="B148" s="130" t="s">
        <v>301</v>
      </c>
      <c r="C148" s="133">
        <v>0</v>
      </c>
      <c r="D148" s="128">
        <v>1</v>
      </c>
      <c r="E148" s="134">
        <v>0</v>
      </c>
      <c r="F148" s="205" t="s">
        <v>1489</v>
      </c>
      <c r="G148" s="137">
        <f t="shared" ca="1" si="77"/>
        <v>13475</v>
      </c>
      <c r="H148" s="137">
        <f t="shared" ca="1" si="77"/>
        <v>13778</v>
      </c>
      <c r="I148" s="137">
        <f t="shared" ca="1" si="77"/>
        <v>13583</v>
      </c>
      <c r="J148" s="137">
        <f t="shared" ca="1" si="77"/>
        <v>13209</v>
      </c>
      <c r="K148" s="137">
        <f t="shared" ca="1" si="77"/>
        <v>13272</v>
      </c>
      <c r="L148" s="137">
        <f t="shared" ca="1" si="77"/>
        <v>13557</v>
      </c>
      <c r="M148" s="137">
        <f t="shared" ca="1" si="77"/>
        <v>13907</v>
      </c>
      <c r="N148" s="137">
        <f t="shared" ca="1" si="77"/>
        <v>13093</v>
      </c>
      <c r="O148" s="137">
        <f t="shared" ca="1" si="77"/>
        <v>13767</v>
      </c>
      <c r="P148" s="137">
        <f t="shared" ca="1" si="77"/>
        <v>13948</v>
      </c>
      <c r="Q148" s="137">
        <f t="shared" ca="1" si="77"/>
        <v>14053</v>
      </c>
      <c r="R148" s="137">
        <f t="shared" ca="1" si="77"/>
        <v>13165</v>
      </c>
      <c r="S148" s="137">
        <f t="shared" ca="1" si="77"/>
        <v>13081</v>
      </c>
      <c r="T148" s="137">
        <f t="shared" ca="1" si="77"/>
        <v>13361</v>
      </c>
      <c r="U148" s="137">
        <f t="shared" ca="1" si="77"/>
        <v>13409</v>
      </c>
      <c r="V148" s="137">
        <f t="shared" ca="1" si="77"/>
        <v>13130</v>
      </c>
      <c r="W148" s="137">
        <f t="shared" ca="1" si="79"/>
        <v>13239</v>
      </c>
      <c r="X148" s="137">
        <f t="shared" ca="1" si="79"/>
        <v>13205</v>
      </c>
      <c r="Y148" s="137">
        <f t="shared" ca="1" si="78"/>
        <v>13597</v>
      </c>
      <c r="Z148" s="137">
        <f t="shared" ca="1" si="78"/>
        <v>13238</v>
      </c>
      <c r="AA148" s="137">
        <f t="shared" ca="1" si="78"/>
        <v>12735</v>
      </c>
      <c r="AB148" s="137">
        <f t="shared" ca="1" si="78"/>
        <v>12570</v>
      </c>
      <c r="AC148" s="137">
        <f t="shared" ca="1" si="78"/>
        <v>12391</v>
      </c>
      <c r="AD148" s="137">
        <f t="shared" ca="1" si="78"/>
        <v>12040</v>
      </c>
      <c r="AE148" s="137">
        <f t="shared" ca="1" si="78"/>
        <v>12019</v>
      </c>
      <c r="AF148" s="137">
        <f t="shared" ca="1" si="78"/>
        <v>12513</v>
      </c>
      <c r="AG148" s="137">
        <f t="shared" ca="1" si="78"/>
        <v>12339</v>
      </c>
      <c r="AH148" s="137">
        <f t="shared" ca="1" si="78"/>
        <v>11759</v>
      </c>
      <c r="AI148" s="137">
        <f t="shared" ca="1" si="78"/>
        <v>12258</v>
      </c>
      <c r="AJ148" s="137">
        <f t="shared" ca="1" si="70"/>
        <v>12882</v>
      </c>
      <c r="AK148" s="137">
        <f t="shared" ca="1" si="70"/>
        <v>13353</v>
      </c>
      <c r="AL148" s="137">
        <f t="shared" ca="1" si="70"/>
        <v>12973</v>
      </c>
      <c r="AM148" s="137">
        <f t="shared" ca="1" si="70"/>
        <v>12943</v>
      </c>
      <c r="AN148" s="137">
        <f t="shared" ca="1" si="70"/>
        <v>13137</v>
      </c>
      <c r="AO148" s="137">
        <f t="shared" ca="1" si="70"/>
        <v>12771</v>
      </c>
      <c r="AP148" s="137">
        <f t="shared" ca="1" si="70"/>
        <v>12558</v>
      </c>
      <c r="AQ148" s="137">
        <f t="shared" ca="1" si="70"/>
        <v>13105</v>
      </c>
      <c r="AR148" s="137">
        <f t="shared" ca="1" si="70"/>
        <v>13183</v>
      </c>
      <c r="AS148" s="137">
        <f t="shared" ca="1" si="75"/>
        <v>12937</v>
      </c>
      <c r="AT148" s="137">
        <f t="shared" ca="1" si="75"/>
        <v>12290</v>
      </c>
      <c r="AU148" s="137">
        <f t="shared" ca="1" si="62"/>
        <v>12729</v>
      </c>
      <c r="AV148" s="137">
        <f t="shared" ca="1" si="62"/>
        <v>12878</v>
      </c>
      <c r="AW148" s="137">
        <f t="shared" ca="1" si="62"/>
        <v>11772</v>
      </c>
      <c r="AX148" s="137">
        <f t="shared" ca="1" si="62"/>
        <v>10677</v>
      </c>
      <c r="AY148" s="137">
        <f t="shared" ca="1" si="62"/>
        <v>10741</v>
      </c>
      <c r="AZ148" s="137">
        <f t="shared" ca="1" si="62"/>
        <v>10373</v>
      </c>
      <c r="BA148" s="137">
        <f t="shared" ca="1" si="67"/>
        <v>10243</v>
      </c>
      <c r="BB148" s="137">
        <f t="shared" ca="1" si="67"/>
        <v>9206</v>
      </c>
      <c r="BC148" s="138">
        <f t="shared" ca="1" si="67"/>
        <v>9263</v>
      </c>
      <c r="BD148" s="138">
        <f t="shared" ca="1" si="67"/>
        <v>9518</v>
      </c>
      <c r="BE148" s="138">
        <f t="shared" ca="1" si="67"/>
        <v>9732</v>
      </c>
      <c r="BF148" s="138">
        <f t="shared" ca="1" si="67"/>
        <v>9708</v>
      </c>
      <c r="BG148" s="138">
        <f t="shared" ca="1" si="67"/>
        <v>9997</v>
      </c>
      <c r="BH148" s="138">
        <f t="shared" ca="1" si="76"/>
        <v>10341</v>
      </c>
      <c r="BI148" s="138">
        <f t="shared" ca="1" si="76"/>
        <v>10539</v>
      </c>
      <c r="BJ148" s="138">
        <f t="shared" ca="1" si="76"/>
        <v>10381</v>
      </c>
      <c r="BK148" s="138">
        <f t="shared" ca="1" si="76"/>
        <v>10372</v>
      </c>
      <c r="BL148" s="138">
        <f t="shared" ca="1" si="76"/>
        <v>9914</v>
      </c>
      <c r="BM148" s="138">
        <f t="shared" ca="1" si="76"/>
        <v>9720</v>
      </c>
      <c r="BN148" s="138">
        <f t="shared" ca="1" si="76"/>
        <v>9389</v>
      </c>
      <c r="BO148" s="138">
        <f t="shared" ca="1" si="76"/>
        <v>8925</v>
      </c>
      <c r="BP148" s="138">
        <f t="shared" ca="1" si="76"/>
        <v>8921</v>
      </c>
      <c r="BQ148" s="138">
        <f t="shared" ca="1" si="76"/>
        <v>8740</v>
      </c>
      <c r="BR148" s="138">
        <f t="shared" ca="1" si="76"/>
        <v>8179</v>
      </c>
      <c r="BS148" s="138">
        <f t="shared" ca="1" si="76"/>
        <v>8198</v>
      </c>
      <c r="BT148" s="138">
        <f t="shared" ca="1" si="76"/>
        <v>8105</v>
      </c>
      <c r="BU148" s="138">
        <f t="shared" ca="1" si="76"/>
        <v>7546</v>
      </c>
      <c r="BV148" s="138">
        <f t="shared" ca="1" si="76"/>
        <v>7217</v>
      </c>
      <c r="BW148" s="138">
        <f t="shared" ca="1" si="76"/>
        <v>7064</v>
      </c>
      <c r="BX148" s="138">
        <f t="shared" ca="1" si="80"/>
        <v>6708</v>
      </c>
      <c r="BY148" s="138">
        <f t="shared" ca="1" si="80"/>
        <v>6534</v>
      </c>
      <c r="BZ148" s="138">
        <f t="shared" ca="1" si="80"/>
        <v>6101</v>
      </c>
      <c r="CA148" s="138">
        <f t="shared" ca="1" si="80"/>
        <v>5785</v>
      </c>
      <c r="CB148" s="11"/>
      <c r="CC148" s="126" t="s">
        <v>2234</v>
      </c>
    </row>
    <row r="149" spans="1:81" s="130" customFormat="1" x14ac:dyDescent="0.5">
      <c r="A149" s="130" t="s">
        <v>335</v>
      </c>
      <c r="B149" s="130" t="s">
        <v>301</v>
      </c>
      <c r="C149" s="133">
        <v>0</v>
      </c>
      <c r="D149" s="128">
        <v>1</v>
      </c>
      <c r="E149" s="134">
        <v>0</v>
      </c>
      <c r="F149" s="205" t="s">
        <v>1490</v>
      </c>
      <c r="G149" s="137">
        <f t="shared" ca="1" si="77"/>
        <v>609</v>
      </c>
      <c r="H149" s="137">
        <f t="shared" ca="1" si="77"/>
        <v>623</v>
      </c>
      <c r="I149" s="137">
        <f t="shared" ca="1" si="77"/>
        <v>608</v>
      </c>
      <c r="J149" s="137">
        <f t="shared" ca="1" si="77"/>
        <v>629</v>
      </c>
      <c r="K149" s="137">
        <f t="shared" ca="1" si="77"/>
        <v>586</v>
      </c>
      <c r="L149" s="137">
        <f t="shared" ca="1" si="77"/>
        <v>506</v>
      </c>
      <c r="M149" s="137">
        <f t="shared" ca="1" si="77"/>
        <v>482</v>
      </c>
      <c r="N149" s="137">
        <f t="shared" ca="1" si="77"/>
        <v>466</v>
      </c>
      <c r="O149" s="137">
        <f t="shared" ca="1" si="77"/>
        <v>493</v>
      </c>
      <c r="P149" s="137">
        <f t="shared" ca="1" si="77"/>
        <v>498</v>
      </c>
      <c r="Q149" s="137">
        <f t="shared" ca="1" si="77"/>
        <v>515</v>
      </c>
      <c r="R149" s="137">
        <f t="shared" ca="1" si="77"/>
        <v>548</v>
      </c>
      <c r="S149" s="137">
        <f t="shared" ca="1" si="77"/>
        <v>610</v>
      </c>
      <c r="T149" s="137">
        <f t="shared" ca="1" si="77"/>
        <v>599</v>
      </c>
      <c r="U149" s="137">
        <f t="shared" ca="1" si="77"/>
        <v>621</v>
      </c>
      <c r="V149" s="137">
        <f t="shared" ca="1" si="77"/>
        <v>616</v>
      </c>
      <c r="W149" s="137">
        <f t="shared" ca="1" si="79"/>
        <v>634</v>
      </c>
      <c r="X149" s="137">
        <f t="shared" ca="1" si="79"/>
        <v>666</v>
      </c>
      <c r="Y149" s="137">
        <f t="shared" ca="1" si="78"/>
        <v>604</v>
      </c>
      <c r="Z149" s="137">
        <f t="shared" ca="1" si="78"/>
        <v>577</v>
      </c>
      <c r="AA149" s="137">
        <f t="shared" ca="1" si="78"/>
        <v>561</v>
      </c>
      <c r="AB149" s="137">
        <f t="shared" ca="1" si="78"/>
        <v>513</v>
      </c>
      <c r="AC149" s="137">
        <f t="shared" ca="1" si="78"/>
        <v>508</v>
      </c>
      <c r="AD149" s="137">
        <f t="shared" ca="1" si="78"/>
        <v>502</v>
      </c>
      <c r="AE149" s="137">
        <f t="shared" ca="1" si="78"/>
        <v>509</v>
      </c>
      <c r="AF149" s="137">
        <f t="shared" ca="1" si="78"/>
        <v>538</v>
      </c>
      <c r="AG149" s="137">
        <f t="shared" ca="1" si="78"/>
        <v>517</v>
      </c>
      <c r="AH149" s="137">
        <f t="shared" ca="1" si="78"/>
        <v>507</v>
      </c>
      <c r="AI149" s="137">
        <f t="shared" ca="1" si="78"/>
        <v>541</v>
      </c>
      <c r="AJ149" s="137">
        <f t="shared" ca="1" si="70"/>
        <v>605</v>
      </c>
      <c r="AK149" s="137">
        <f t="shared" ca="1" si="70"/>
        <v>660</v>
      </c>
      <c r="AL149" s="137">
        <f t="shared" ca="1" si="70"/>
        <v>631</v>
      </c>
      <c r="AM149" s="137">
        <f t="shared" ca="1" si="70"/>
        <v>671</v>
      </c>
      <c r="AN149" s="137">
        <f t="shared" ca="1" si="70"/>
        <v>742</v>
      </c>
      <c r="AO149" s="137">
        <f t="shared" ca="1" si="70"/>
        <v>764</v>
      </c>
      <c r="AP149" s="137">
        <f t="shared" ca="1" si="70"/>
        <v>770</v>
      </c>
      <c r="AQ149" s="137">
        <f t="shared" ca="1" si="70"/>
        <v>829</v>
      </c>
      <c r="AR149" s="137">
        <f t="shared" ca="1" si="70"/>
        <v>810</v>
      </c>
      <c r="AS149" s="137">
        <f t="shared" ca="1" si="75"/>
        <v>816</v>
      </c>
      <c r="AT149" s="137">
        <f t="shared" ca="1" si="75"/>
        <v>763</v>
      </c>
      <c r="AU149" s="137">
        <f t="shared" ca="1" si="62"/>
        <v>749</v>
      </c>
      <c r="AV149" s="137">
        <f t="shared" ca="1" si="62"/>
        <v>748</v>
      </c>
      <c r="AW149" s="137">
        <f t="shared" ca="1" si="62"/>
        <v>781</v>
      </c>
      <c r="AX149" s="137">
        <f t="shared" ca="1" si="62"/>
        <v>705</v>
      </c>
      <c r="AY149" s="137">
        <f t="shared" ca="1" si="62"/>
        <v>654</v>
      </c>
      <c r="AZ149" s="137">
        <f t="shared" ca="1" si="62"/>
        <v>655</v>
      </c>
      <c r="BA149" s="137">
        <f t="shared" ca="1" si="67"/>
        <v>645</v>
      </c>
      <c r="BB149" s="137">
        <f t="shared" ca="1" si="67"/>
        <v>599</v>
      </c>
      <c r="BC149" s="138">
        <f t="shared" ca="1" si="67"/>
        <v>628</v>
      </c>
      <c r="BD149" s="138">
        <f t="shared" ca="1" si="67"/>
        <v>677</v>
      </c>
      <c r="BE149" s="138">
        <f t="shared" ca="1" si="67"/>
        <v>652</v>
      </c>
      <c r="BF149" s="138">
        <f t="shared" ca="1" si="67"/>
        <v>593</v>
      </c>
      <c r="BG149" s="138">
        <f t="shared" ca="1" si="67"/>
        <v>500</v>
      </c>
      <c r="BH149" s="138">
        <f t="shared" ca="1" si="76"/>
        <v>466</v>
      </c>
      <c r="BI149" s="138">
        <f t="shared" ca="1" si="76"/>
        <v>561</v>
      </c>
      <c r="BJ149" s="138">
        <f t="shared" ca="1" si="76"/>
        <v>573</v>
      </c>
      <c r="BK149" s="138">
        <f t="shared" ca="1" si="76"/>
        <v>545</v>
      </c>
      <c r="BL149" s="138">
        <f t="shared" ca="1" si="76"/>
        <v>500</v>
      </c>
      <c r="BM149" s="138">
        <f t="shared" ca="1" si="76"/>
        <v>461</v>
      </c>
      <c r="BN149" s="138">
        <f t="shared" ca="1" si="76"/>
        <v>417</v>
      </c>
      <c r="BO149" s="138">
        <f t="shared" ca="1" si="76"/>
        <v>389</v>
      </c>
      <c r="BP149" s="138">
        <f t="shared" ca="1" si="76"/>
        <v>361</v>
      </c>
      <c r="BQ149" s="138">
        <f t="shared" ca="1" si="76"/>
        <v>368</v>
      </c>
      <c r="BR149" s="138">
        <f t="shared" ca="1" si="76"/>
        <v>309</v>
      </c>
      <c r="BS149" s="138">
        <f t="shared" ca="1" si="76"/>
        <v>290</v>
      </c>
      <c r="BT149" s="138">
        <f t="shared" ca="1" si="76"/>
        <v>308</v>
      </c>
      <c r="BU149" s="138">
        <f t="shared" ca="1" si="76"/>
        <v>301</v>
      </c>
      <c r="BV149" s="138">
        <f t="shared" ca="1" si="76"/>
        <v>259</v>
      </c>
      <c r="BW149" s="138">
        <f t="shared" ca="1" si="76"/>
        <v>223</v>
      </c>
      <c r="BX149" s="138">
        <f t="shared" ca="1" si="80"/>
        <v>190</v>
      </c>
      <c r="BY149" s="138">
        <f t="shared" ca="1" si="80"/>
        <v>209</v>
      </c>
      <c r="BZ149" s="138">
        <f t="shared" ca="1" si="80"/>
        <v>197</v>
      </c>
      <c r="CA149" s="138">
        <f t="shared" ca="1" si="80"/>
        <v>159</v>
      </c>
      <c r="CB149" s="11"/>
      <c r="CC149" s="126" t="s">
        <v>2235</v>
      </c>
    </row>
    <row r="150" spans="1:81" s="130" customFormat="1" x14ac:dyDescent="0.5">
      <c r="A150" s="130" t="s">
        <v>336</v>
      </c>
      <c r="B150" s="130" t="s">
        <v>301</v>
      </c>
      <c r="C150" s="133">
        <v>0</v>
      </c>
      <c r="D150" s="128">
        <v>1</v>
      </c>
      <c r="E150" s="134">
        <v>0</v>
      </c>
      <c r="F150" s="205" t="s">
        <v>8</v>
      </c>
      <c r="G150" s="137">
        <f t="shared" ca="1" si="77"/>
        <v>8509</v>
      </c>
      <c r="H150" s="137">
        <f t="shared" ca="1" si="77"/>
        <v>8770</v>
      </c>
      <c r="I150" s="137">
        <f t="shared" ca="1" si="77"/>
        <v>8522</v>
      </c>
      <c r="J150" s="137">
        <f t="shared" ca="1" si="77"/>
        <v>8401</v>
      </c>
      <c r="K150" s="137">
        <f t="shared" ca="1" si="77"/>
        <v>8223</v>
      </c>
      <c r="L150" s="137">
        <f t="shared" ca="1" si="77"/>
        <v>8197</v>
      </c>
      <c r="M150" s="137">
        <f t="shared" ca="1" si="77"/>
        <v>8126</v>
      </c>
      <c r="N150" s="137">
        <f t="shared" ca="1" si="77"/>
        <v>8240</v>
      </c>
      <c r="O150" s="137">
        <f t="shared" ca="1" si="77"/>
        <v>8275</v>
      </c>
      <c r="P150" s="137">
        <f t="shared" ca="1" si="77"/>
        <v>8454</v>
      </c>
      <c r="Q150" s="137">
        <f t="shared" ca="1" si="77"/>
        <v>8468</v>
      </c>
      <c r="R150" s="137">
        <f t="shared" ca="1" si="77"/>
        <v>8536</v>
      </c>
      <c r="S150" s="137">
        <f t="shared" ca="1" si="77"/>
        <v>8586</v>
      </c>
      <c r="T150" s="137">
        <f t="shared" ca="1" si="77"/>
        <v>8761</v>
      </c>
      <c r="U150" s="137">
        <f t="shared" ca="1" si="77"/>
        <v>8705</v>
      </c>
      <c r="V150" s="137">
        <f t="shared" ca="1" si="77"/>
        <v>8886</v>
      </c>
      <c r="W150" s="137">
        <f t="shared" ca="1" si="79"/>
        <v>8864</v>
      </c>
      <c r="X150" s="137">
        <f t="shared" ca="1" si="79"/>
        <v>8992</v>
      </c>
      <c r="Y150" s="137">
        <f t="shared" ca="1" si="78"/>
        <v>8871</v>
      </c>
      <c r="Z150" s="137">
        <f t="shared" ca="1" si="78"/>
        <v>8917</v>
      </c>
      <c r="AA150" s="137">
        <f t="shared" ca="1" si="78"/>
        <v>9013</v>
      </c>
      <c r="AB150" s="137">
        <f t="shared" ca="1" si="78"/>
        <v>9164</v>
      </c>
      <c r="AC150" s="137">
        <f t="shared" ca="1" si="78"/>
        <v>9157</v>
      </c>
      <c r="AD150" s="137">
        <f t="shared" ca="1" si="78"/>
        <v>9087</v>
      </c>
      <c r="AE150" s="137">
        <f t="shared" ca="1" si="78"/>
        <v>9106</v>
      </c>
      <c r="AF150" s="137">
        <f t="shared" ca="1" si="78"/>
        <v>9203</v>
      </c>
      <c r="AG150" s="137">
        <f t="shared" ca="1" si="78"/>
        <v>9182</v>
      </c>
      <c r="AH150" s="137">
        <f t="shared" ca="1" si="78"/>
        <v>9176</v>
      </c>
      <c r="AI150" s="137">
        <f t="shared" ca="1" si="78"/>
        <v>9154</v>
      </c>
      <c r="AJ150" s="137">
        <f t="shared" ca="1" si="70"/>
        <v>9302</v>
      </c>
      <c r="AK150" s="137">
        <f t="shared" ca="1" si="70"/>
        <v>9163</v>
      </c>
      <c r="AL150" s="137">
        <f t="shared" ca="1" si="70"/>
        <v>9095</v>
      </c>
      <c r="AM150" s="137">
        <f t="shared" ca="1" si="70"/>
        <v>9016</v>
      </c>
      <c r="AN150" s="137">
        <f t="shared" ca="1" si="70"/>
        <v>9042</v>
      </c>
      <c r="AO150" s="137">
        <f t="shared" ca="1" si="70"/>
        <v>8794</v>
      </c>
      <c r="AP150" s="137">
        <f t="shared" ca="1" si="70"/>
        <v>8762</v>
      </c>
      <c r="AQ150" s="137">
        <f t="shared" ca="1" si="70"/>
        <v>8692</v>
      </c>
      <c r="AR150" s="137">
        <f t="shared" ca="1" si="70"/>
        <v>8619</v>
      </c>
      <c r="AS150" s="137">
        <f t="shared" ca="1" si="75"/>
        <v>8301</v>
      </c>
      <c r="AT150" s="137">
        <f t="shared" ca="1" si="75"/>
        <v>8034</v>
      </c>
      <c r="AU150" s="137">
        <f t="shared" ca="1" si="62"/>
        <v>7862</v>
      </c>
      <c r="AV150" s="137">
        <f t="shared" ca="1" si="62"/>
        <v>7837</v>
      </c>
      <c r="AW150" s="137">
        <f t="shared" ca="1" si="62"/>
        <v>7556</v>
      </c>
      <c r="AX150" s="137">
        <f t="shared" ca="1" si="62"/>
        <v>7437</v>
      </c>
      <c r="AY150" s="137">
        <f t="shared" ca="1" si="62"/>
        <v>7398</v>
      </c>
      <c r="AZ150" s="137">
        <f t="shared" ca="1" si="62"/>
        <v>7373</v>
      </c>
      <c r="BA150" s="137">
        <f t="shared" ca="1" si="67"/>
        <v>7131</v>
      </c>
      <c r="BB150" s="137">
        <f t="shared" ca="1" si="67"/>
        <v>7025</v>
      </c>
      <c r="BC150" s="138">
        <f t="shared" ca="1" si="67"/>
        <v>6980</v>
      </c>
      <c r="BD150" s="138">
        <f t="shared" ca="1" si="67"/>
        <v>6882</v>
      </c>
      <c r="BE150" s="138">
        <f t="shared" ca="1" si="67"/>
        <v>6666</v>
      </c>
      <c r="BF150" s="138">
        <f t="shared" ca="1" si="67"/>
        <v>6579</v>
      </c>
      <c r="BG150" s="138">
        <f t="shared" ca="1" si="67"/>
        <v>6603</v>
      </c>
      <c r="BH150" s="138">
        <f t="shared" ca="1" si="76"/>
        <v>6603</v>
      </c>
      <c r="BI150" s="138">
        <f t="shared" ca="1" si="76"/>
        <v>6393</v>
      </c>
      <c r="BJ150" s="138">
        <f t="shared" ca="1" si="76"/>
        <v>6345</v>
      </c>
      <c r="BK150" s="138">
        <f t="shared" ca="1" si="76"/>
        <v>6290</v>
      </c>
      <c r="BL150" s="138">
        <f t="shared" ca="1" si="76"/>
        <v>6374</v>
      </c>
      <c r="BM150" s="138">
        <f t="shared" ca="1" si="76"/>
        <v>6307</v>
      </c>
      <c r="BN150" s="138">
        <f t="shared" ca="1" si="76"/>
        <v>6381</v>
      </c>
      <c r="BO150" s="138">
        <f t="shared" ca="1" si="76"/>
        <v>6400</v>
      </c>
      <c r="BP150" s="138">
        <f t="shared" ca="1" si="76"/>
        <v>6425</v>
      </c>
      <c r="BQ150" s="138">
        <f t="shared" ca="1" si="76"/>
        <v>6430</v>
      </c>
      <c r="BR150" s="138">
        <f t="shared" ca="1" si="76"/>
        <v>6456</v>
      </c>
      <c r="BS150" s="138">
        <f t="shared" ca="1" si="76"/>
        <v>6474</v>
      </c>
      <c r="BT150" s="138">
        <f t="shared" ca="1" si="76"/>
        <v>6495</v>
      </c>
      <c r="BU150" s="138">
        <f t="shared" ca="1" si="76"/>
        <v>6420</v>
      </c>
      <c r="BV150" s="138">
        <f t="shared" ca="1" si="76"/>
        <v>6379</v>
      </c>
      <c r="BW150" s="138">
        <f t="shared" ca="1" si="76"/>
        <v>6338</v>
      </c>
      <c r="BX150" s="138">
        <f t="shared" ca="1" si="80"/>
        <v>6313</v>
      </c>
      <c r="BY150" s="138">
        <f t="shared" ca="1" si="80"/>
        <v>6211</v>
      </c>
      <c r="BZ150" s="138">
        <f t="shared" ca="1" si="80"/>
        <v>6102</v>
      </c>
      <c r="CA150" s="138">
        <f t="shared" ca="1" si="80"/>
        <v>5980</v>
      </c>
      <c r="CB150" s="11"/>
      <c r="CC150" s="126" t="s">
        <v>2236</v>
      </c>
    </row>
    <row r="151" spans="1:81" x14ac:dyDescent="0.5">
      <c r="A151" s="130" t="s">
        <v>1748</v>
      </c>
      <c r="B151" s="133" t="s">
        <v>301</v>
      </c>
      <c r="C151" s="133">
        <v>0</v>
      </c>
      <c r="D151" s="128">
        <v>1</v>
      </c>
      <c r="E151" s="134">
        <v>0</v>
      </c>
      <c r="F151" s="205" t="s">
        <v>229</v>
      </c>
      <c r="G151" s="137">
        <f ca="1">VLOOKUP($G$4,INDIRECT($A151 &amp; $B151&amp;"D"),COLUMN()-5,FALSE)</f>
        <v>3065</v>
      </c>
      <c r="H151" s="137">
        <f t="shared" ca="1" si="77"/>
        <v>3224</v>
      </c>
      <c r="I151" s="137">
        <f t="shared" ca="1" si="77"/>
        <v>3358</v>
      </c>
      <c r="J151" s="137">
        <f t="shared" ca="1" si="77"/>
        <v>3516</v>
      </c>
      <c r="K151" s="137">
        <f t="shared" ca="1" si="77"/>
        <v>3714</v>
      </c>
      <c r="L151" s="137">
        <f t="shared" ca="1" si="77"/>
        <v>3844</v>
      </c>
      <c r="M151" s="137">
        <f t="shared" ca="1" si="77"/>
        <v>3953</v>
      </c>
      <c r="N151" s="137">
        <f t="shared" ca="1" si="77"/>
        <v>4079</v>
      </c>
      <c r="O151" s="137">
        <f t="shared" ca="1" si="77"/>
        <v>4053</v>
      </c>
      <c r="P151" s="137">
        <f t="shared" ca="1" si="77"/>
        <v>3972</v>
      </c>
      <c r="Q151" s="137">
        <f t="shared" ca="1" si="77"/>
        <v>3905</v>
      </c>
      <c r="R151" s="137">
        <f t="shared" ca="1" si="77"/>
        <v>3856</v>
      </c>
      <c r="S151" s="137">
        <f t="shared" ca="1" si="77"/>
        <v>3790</v>
      </c>
      <c r="T151" s="137">
        <f t="shared" ca="1" si="77"/>
        <v>3893</v>
      </c>
      <c r="U151" s="137">
        <f t="shared" ca="1" si="77"/>
        <v>3909</v>
      </c>
      <c r="V151" s="137">
        <f t="shared" ca="1" si="77"/>
        <v>3969</v>
      </c>
      <c r="W151" s="137">
        <f t="shared" ca="1" si="79"/>
        <v>4095</v>
      </c>
      <c r="X151" s="137">
        <f t="shared" ca="1" si="79"/>
        <v>4107</v>
      </c>
      <c r="Y151" s="137">
        <f t="shared" ca="1" si="78"/>
        <v>4188</v>
      </c>
      <c r="Z151" s="137">
        <f t="shared" ca="1" si="78"/>
        <v>4282</v>
      </c>
      <c r="AA151" s="137">
        <f t="shared" ca="1" si="78"/>
        <v>4222</v>
      </c>
      <c r="AB151" s="137">
        <f t="shared" ca="1" si="78"/>
        <v>4277</v>
      </c>
      <c r="AC151" s="137">
        <f t="shared" ca="1" si="78"/>
        <v>4324</v>
      </c>
      <c r="AD151" s="137">
        <f t="shared" ca="1" si="78"/>
        <v>4255</v>
      </c>
      <c r="AE151" s="137">
        <f t="shared" ca="1" si="78"/>
        <v>4457</v>
      </c>
      <c r="AF151" s="137">
        <f t="shared" ca="1" si="78"/>
        <v>4390</v>
      </c>
      <c r="AG151" s="137">
        <f t="shared" ca="1" si="78"/>
        <v>4354</v>
      </c>
      <c r="AH151" s="137">
        <f t="shared" ca="1" si="78"/>
        <v>4476</v>
      </c>
      <c r="AI151" s="137">
        <f t="shared" ca="1" si="78"/>
        <v>4331</v>
      </c>
      <c r="AJ151" s="137">
        <f t="shared" ca="1" si="78"/>
        <v>4319</v>
      </c>
      <c r="AK151" s="137">
        <f t="shared" ca="1" si="78"/>
        <v>4403</v>
      </c>
      <c r="AL151" s="137">
        <f t="shared" ca="1" si="78"/>
        <v>4343</v>
      </c>
      <c r="AM151" s="137">
        <f t="shared" ca="1" si="78"/>
        <v>4427</v>
      </c>
      <c r="AN151" s="137">
        <f t="shared" ca="1" si="78"/>
        <v>4489</v>
      </c>
      <c r="AO151" s="137">
        <f ca="1">VLOOKUP($G$4,INDIRECT($A151 &amp; $B151&amp;"D"),COLUMN()-5,FALSE)</f>
        <v>4498</v>
      </c>
      <c r="AP151" s="137">
        <f ca="1">VLOOKUP($G$4,INDIRECT($A151 &amp; $B151&amp;"D"),COLUMN()-5,FALSE)</f>
        <v>4585</v>
      </c>
      <c r="AQ151" s="137">
        <f ca="1">VLOOKUP($G$4,INDIRECT($A151 &amp; $B151&amp;"D"),COLUMN()-5,FALSE)</f>
        <v>4582</v>
      </c>
      <c r="AR151" s="137">
        <f ca="1">VLOOKUP($G$4,INDIRECT($A151 &amp; $B151&amp;"D"),COLUMN()-5,FALSE)</f>
        <v>4641</v>
      </c>
      <c r="AS151" s="137">
        <f t="shared" ca="1" si="75"/>
        <v>4703</v>
      </c>
      <c r="AT151" s="137">
        <f t="shared" ca="1" si="75"/>
        <v>4663</v>
      </c>
      <c r="AU151" s="137">
        <f t="shared" ref="AU151:AZ151" ca="1" si="81">VLOOKUP($G$4,INDIRECT($A151 &amp; $B151&amp;"D"),COLUMN()-5,FALSE)</f>
        <v>4696</v>
      </c>
      <c r="AV151" s="137">
        <f t="shared" ca="1" si="81"/>
        <v>4682</v>
      </c>
      <c r="AW151" s="137">
        <f t="shared" ca="1" si="81"/>
        <v>4713</v>
      </c>
      <c r="AX151" s="137">
        <f t="shared" ca="1" si="81"/>
        <v>4726</v>
      </c>
      <c r="AY151" s="137">
        <f t="shared" ca="1" si="81"/>
        <v>4711</v>
      </c>
      <c r="AZ151" s="137">
        <f t="shared" ca="1" si="81"/>
        <v>4703</v>
      </c>
      <c r="BA151" s="137">
        <f t="shared" ca="1" si="67"/>
        <v>4780</v>
      </c>
      <c r="BB151" s="137">
        <f t="shared" ca="1" si="67"/>
        <v>4734</v>
      </c>
      <c r="BC151" s="138">
        <f t="shared" ca="1" si="67"/>
        <v>4611</v>
      </c>
      <c r="BD151" s="138">
        <f t="shared" ca="1" si="67"/>
        <v>4520</v>
      </c>
      <c r="BE151" s="138">
        <f t="shared" ca="1" si="67"/>
        <v>4350</v>
      </c>
      <c r="BF151" s="138">
        <f t="shared" ca="1" si="67"/>
        <v>4204</v>
      </c>
      <c r="BG151" s="138">
        <f t="shared" ca="1" si="67"/>
        <v>3982</v>
      </c>
      <c r="BH151" s="138">
        <f t="shared" ca="1" si="76"/>
        <v>3738</v>
      </c>
      <c r="BI151" s="138">
        <f t="shared" ca="1" si="76"/>
        <v>3118</v>
      </c>
      <c r="BJ151" s="138">
        <f t="shared" ca="1" si="76"/>
        <v>2548</v>
      </c>
      <c r="BK151" s="138">
        <f t="shared" ca="1" si="76"/>
        <v>2380</v>
      </c>
      <c r="BL151" s="138">
        <f t="shared" ca="1" si="76"/>
        <v>2308</v>
      </c>
      <c r="BM151" s="138">
        <f t="shared" ca="1" si="76"/>
        <v>2148</v>
      </c>
      <c r="BN151" s="138">
        <f t="shared" ca="1" si="76"/>
        <v>2126</v>
      </c>
      <c r="BO151" s="138">
        <f t="shared" ca="1" si="76"/>
        <v>2088</v>
      </c>
      <c r="BP151" s="138">
        <f t="shared" ca="1" si="76"/>
        <v>2189</v>
      </c>
      <c r="BQ151" s="138">
        <f t="shared" ca="1" si="76"/>
        <v>2194</v>
      </c>
      <c r="BR151" s="138">
        <f t="shared" ca="1" si="76"/>
        <v>2118</v>
      </c>
      <c r="BS151" s="138">
        <f t="shared" ca="1" si="76"/>
        <v>2120</v>
      </c>
      <c r="BT151" s="138">
        <f t="shared" ca="1" si="76"/>
        <v>1992</v>
      </c>
      <c r="BU151" s="138">
        <f t="shared" ca="1" si="76"/>
        <v>1956</v>
      </c>
      <c r="BV151" s="138">
        <f t="shared" ca="1" si="76"/>
        <v>1987</v>
      </c>
      <c r="BW151" s="138">
        <f t="shared" ca="1" si="76"/>
        <v>2015</v>
      </c>
      <c r="BX151" s="138" t="e">
        <f t="shared" ca="1" si="80"/>
        <v>#REF!</v>
      </c>
      <c r="BY151" s="138" t="e">
        <f t="shared" ca="1" si="80"/>
        <v>#REF!</v>
      </c>
      <c r="BZ151" s="138" t="e">
        <f t="shared" ca="1" si="80"/>
        <v>#REF!</v>
      </c>
      <c r="CA151" s="138" t="e">
        <f t="shared" ca="1" si="80"/>
        <v>#REF!</v>
      </c>
      <c r="CB151" s="11"/>
      <c r="CC151" s="126" t="s">
        <v>2237</v>
      </c>
    </row>
    <row r="152" spans="1:81" x14ac:dyDescent="0.5">
      <c r="A152" s="130" t="s">
        <v>575</v>
      </c>
      <c r="B152" s="133" t="s">
        <v>301</v>
      </c>
      <c r="C152" s="133">
        <v>0</v>
      </c>
      <c r="D152" s="128">
        <v>1</v>
      </c>
      <c r="E152" s="134">
        <v>0</v>
      </c>
      <c r="F152" s="205">
        <v>0</v>
      </c>
      <c r="G152" s="137">
        <f t="shared" ref="G152:BC157" ca="1" si="82">VLOOKUP($G$4,INDIRECT($A152 &amp; $B152&amp;"D"),COLUMN()-5,FALSE)</f>
        <v>32658</v>
      </c>
      <c r="H152" s="137">
        <f t="shared" ca="1" si="82"/>
        <v>32212</v>
      </c>
      <c r="I152" s="137">
        <f t="shared" ca="1" si="82"/>
        <v>34560</v>
      </c>
      <c r="J152" s="137">
        <f t="shared" ca="1" si="82"/>
        <v>34326</v>
      </c>
      <c r="K152" s="137">
        <f t="shared" ca="1" si="82"/>
        <v>33264</v>
      </c>
      <c r="L152" s="137">
        <f t="shared" ca="1" si="82"/>
        <v>36024</v>
      </c>
      <c r="M152" s="137">
        <f t="shared" ca="1" si="82"/>
        <v>37384</v>
      </c>
      <c r="N152" s="137">
        <f t="shared" ca="1" si="82"/>
        <v>38658</v>
      </c>
      <c r="O152" s="137">
        <f t="shared" ca="1" si="82"/>
        <v>35372</v>
      </c>
      <c r="P152" s="137">
        <f t="shared" ca="1" si="82"/>
        <v>33170</v>
      </c>
      <c r="Q152" s="137">
        <f t="shared" ca="1" si="82"/>
        <v>31063</v>
      </c>
      <c r="R152" s="137">
        <f t="shared" ca="1" si="82"/>
        <v>33386</v>
      </c>
      <c r="S152" s="137">
        <f t="shared" ca="1" si="82"/>
        <v>32990</v>
      </c>
      <c r="T152" s="137">
        <f t="shared" ca="1" si="82"/>
        <v>39069</v>
      </c>
      <c r="U152" s="137" t="e">
        <f t="shared" ca="1" si="82"/>
        <v>#REF!</v>
      </c>
      <c r="V152" s="137" t="e">
        <f t="shared" ca="1" si="82"/>
        <v>#REF!</v>
      </c>
      <c r="W152" s="137" t="e">
        <f t="shared" ca="1" si="82"/>
        <v>#REF!</v>
      </c>
      <c r="X152" s="137" t="e">
        <f t="shared" ca="1" si="82"/>
        <v>#REF!</v>
      </c>
      <c r="Y152" s="137" t="e">
        <f t="shared" ca="1" si="82"/>
        <v>#REF!</v>
      </c>
      <c r="Z152" s="137" t="e">
        <f t="shared" ca="1" si="82"/>
        <v>#REF!</v>
      </c>
      <c r="AA152" s="137" t="e">
        <f t="shared" ca="1" si="82"/>
        <v>#REF!</v>
      </c>
      <c r="AB152" s="137" t="e">
        <f t="shared" ca="1" si="82"/>
        <v>#REF!</v>
      </c>
      <c r="AC152" s="137" t="e">
        <f t="shared" ca="1" si="82"/>
        <v>#REF!</v>
      </c>
      <c r="AD152" s="137" t="e">
        <f t="shared" ca="1" si="82"/>
        <v>#REF!</v>
      </c>
      <c r="AE152" s="137" t="e">
        <f t="shared" ca="1" si="82"/>
        <v>#REF!</v>
      </c>
      <c r="AF152" s="137" t="e">
        <f t="shared" ca="1" si="82"/>
        <v>#REF!</v>
      </c>
      <c r="AG152" s="137" t="e">
        <f t="shared" ca="1" si="82"/>
        <v>#REF!</v>
      </c>
      <c r="AH152" s="137" t="e">
        <f t="shared" ca="1" si="82"/>
        <v>#REF!</v>
      </c>
      <c r="AI152" s="137" t="e">
        <f t="shared" ca="1" si="82"/>
        <v>#REF!</v>
      </c>
      <c r="AJ152" s="137" t="e">
        <f t="shared" ca="1" si="82"/>
        <v>#REF!</v>
      </c>
      <c r="AK152" s="137" t="e">
        <f t="shared" ca="1" si="82"/>
        <v>#REF!</v>
      </c>
      <c r="AL152" s="137" t="e">
        <f t="shared" ca="1" si="82"/>
        <v>#REF!</v>
      </c>
      <c r="AM152" s="137" t="e">
        <f t="shared" ca="1" si="82"/>
        <v>#REF!</v>
      </c>
      <c r="AN152" s="137" t="e">
        <f t="shared" ca="1" si="82"/>
        <v>#REF!</v>
      </c>
      <c r="AO152" s="137" t="e">
        <f t="shared" ca="1" si="82"/>
        <v>#REF!</v>
      </c>
      <c r="AP152" s="137" t="e">
        <f t="shared" ca="1" si="82"/>
        <v>#REF!</v>
      </c>
      <c r="AQ152" s="137" t="e">
        <f t="shared" ca="1" si="82"/>
        <v>#REF!</v>
      </c>
      <c r="AR152" s="137" t="e">
        <f t="shared" ca="1" si="82"/>
        <v>#REF!</v>
      </c>
      <c r="AS152" s="137" t="e">
        <f t="shared" ca="1" si="82"/>
        <v>#REF!</v>
      </c>
      <c r="AT152" s="137" t="e">
        <f t="shared" ca="1" si="82"/>
        <v>#REF!</v>
      </c>
      <c r="AU152" s="137" t="e">
        <f t="shared" ca="1" si="82"/>
        <v>#REF!</v>
      </c>
      <c r="AV152" s="137" t="e">
        <f t="shared" ca="1" si="82"/>
        <v>#REF!</v>
      </c>
      <c r="AW152" s="137" t="e">
        <f t="shared" ca="1" si="82"/>
        <v>#REF!</v>
      </c>
      <c r="AX152" s="137" t="e">
        <f t="shared" ca="1" si="82"/>
        <v>#REF!</v>
      </c>
      <c r="AY152" s="137" t="e">
        <f t="shared" ca="1" si="82"/>
        <v>#REF!</v>
      </c>
      <c r="AZ152" s="137" t="e">
        <f t="shared" ca="1" si="82"/>
        <v>#REF!</v>
      </c>
      <c r="BA152" s="137" t="e">
        <f t="shared" ca="1" si="82"/>
        <v>#REF!</v>
      </c>
      <c r="BB152" s="137" t="e">
        <f t="shared" ca="1" si="82"/>
        <v>#REF!</v>
      </c>
      <c r="BC152" s="138" t="e">
        <f t="shared" ca="1" si="82"/>
        <v>#REF!</v>
      </c>
      <c r="BD152" s="138" t="e">
        <f t="shared" ref="BA152:BP167" ca="1" si="83">VLOOKUP($G$4,INDIRECT($A152 &amp; $B152&amp;"D"),COLUMN()-5,FALSE)</f>
        <v>#REF!</v>
      </c>
      <c r="BE152" s="138" t="e">
        <f t="shared" ca="1" si="83"/>
        <v>#REF!</v>
      </c>
      <c r="BF152" s="138" t="e">
        <f t="shared" ca="1" si="83"/>
        <v>#REF!</v>
      </c>
      <c r="BG152" s="138" t="e">
        <f t="shared" ca="1" si="83"/>
        <v>#REF!</v>
      </c>
      <c r="BH152" s="138" t="e">
        <f t="shared" ca="1" si="83"/>
        <v>#REF!</v>
      </c>
      <c r="BI152" s="138" t="e">
        <f t="shared" ca="1" si="83"/>
        <v>#REF!</v>
      </c>
      <c r="BJ152" s="138" t="e">
        <f t="shared" ca="1" si="83"/>
        <v>#REF!</v>
      </c>
      <c r="BK152" s="138" t="e">
        <f t="shared" ca="1" si="83"/>
        <v>#REF!</v>
      </c>
      <c r="BL152" s="138" t="e">
        <f t="shared" ca="1" si="83"/>
        <v>#REF!</v>
      </c>
      <c r="BM152" s="138" t="e">
        <f t="shared" ca="1" si="83"/>
        <v>#REF!</v>
      </c>
      <c r="BN152" s="138" t="e">
        <f t="shared" ca="1" si="83"/>
        <v>#REF!</v>
      </c>
      <c r="BO152" s="138" t="e">
        <f t="shared" ca="1" si="83"/>
        <v>#REF!</v>
      </c>
      <c r="BP152" s="138" t="e">
        <f t="shared" ca="1" si="83"/>
        <v>#REF!</v>
      </c>
      <c r="BQ152" s="138" t="e">
        <f t="shared" ca="1" si="76"/>
        <v>#REF!</v>
      </c>
      <c r="BR152" s="138" t="e">
        <f t="shared" ca="1" si="76"/>
        <v>#REF!</v>
      </c>
      <c r="BS152" s="138" t="e">
        <f t="shared" ca="1" si="76"/>
        <v>#REF!</v>
      </c>
      <c r="BT152" s="138" t="e">
        <f t="shared" ca="1" si="76"/>
        <v>#REF!</v>
      </c>
      <c r="BU152" s="138" t="e">
        <f t="shared" ca="1" si="76"/>
        <v>#REF!</v>
      </c>
      <c r="BV152" s="138" t="e">
        <f t="shared" ca="1" si="76"/>
        <v>#REF!</v>
      </c>
      <c r="BW152" s="138" t="e">
        <f t="shared" ca="1" si="76"/>
        <v>#REF!</v>
      </c>
      <c r="BX152" s="138" t="e">
        <f t="shared" ca="1" si="80"/>
        <v>#REF!</v>
      </c>
      <c r="BY152" s="138" t="e">
        <f t="shared" ca="1" si="80"/>
        <v>#REF!</v>
      </c>
      <c r="BZ152" s="138" t="e">
        <f t="shared" ca="1" si="80"/>
        <v>#REF!</v>
      </c>
      <c r="CA152" s="138" t="e">
        <f t="shared" ca="1" si="80"/>
        <v>#REF!</v>
      </c>
      <c r="CB152" s="11"/>
      <c r="CC152" s="126" t="s">
        <v>1422</v>
      </c>
    </row>
    <row r="153" spans="1:81" x14ac:dyDescent="0.5">
      <c r="A153" s="130" t="s">
        <v>576</v>
      </c>
      <c r="B153" s="133" t="s">
        <v>301</v>
      </c>
      <c r="C153" s="133">
        <v>0</v>
      </c>
      <c r="D153" s="128">
        <v>1</v>
      </c>
      <c r="E153" s="134">
        <v>0</v>
      </c>
      <c r="F153" s="205">
        <v>0</v>
      </c>
      <c r="G153" s="137">
        <f t="shared" ca="1" si="82"/>
        <v>8082</v>
      </c>
      <c r="H153" s="137">
        <f t="shared" ca="1" si="82"/>
        <v>6481</v>
      </c>
      <c r="I153" s="137">
        <f t="shared" ca="1" si="82"/>
        <v>6286</v>
      </c>
      <c r="J153" s="137">
        <f t="shared" ca="1" si="82"/>
        <v>6436</v>
      </c>
      <c r="K153" s="137">
        <f t="shared" ca="1" si="82"/>
        <v>5673</v>
      </c>
      <c r="L153" s="137">
        <f t="shared" ca="1" si="82"/>
        <v>5744</v>
      </c>
      <c r="M153" s="137">
        <f t="shared" ca="1" si="82"/>
        <v>5864</v>
      </c>
      <c r="N153" s="137">
        <f t="shared" ca="1" si="82"/>
        <v>6633</v>
      </c>
      <c r="O153" s="137">
        <f t="shared" ca="1" si="82"/>
        <v>6141</v>
      </c>
      <c r="P153" s="137">
        <f t="shared" ca="1" si="82"/>
        <v>6368</v>
      </c>
      <c r="Q153" s="137">
        <f t="shared" ca="1" si="82"/>
        <v>6021</v>
      </c>
      <c r="R153" s="137">
        <f t="shared" ca="1" si="82"/>
        <v>5631</v>
      </c>
      <c r="S153" s="137">
        <f t="shared" ca="1" si="82"/>
        <v>6050</v>
      </c>
      <c r="T153" s="137">
        <f t="shared" ca="1" si="82"/>
        <v>5813</v>
      </c>
      <c r="U153" s="137" t="e">
        <f t="shared" ca="1" si="82"/>
        <v>#REF!</v>
      </c>
      <c r="V153" s="137" t="e">
        <f t="shared" ca="1" si="82"/>
        <v>#REF!</v>
      </c>
      <c r="W153" s="137" t="e">
        <f t="shared" ca="1" si="82"/>
        <v>#REF!</v>
      </c>
      <c r="X153" s="137" t="e">
        <f t="shared" ca="1" si="82"/>
        <v>#REF!</v>
      </c>
      <c r="Y153" s="137" t="e">
        <f t="shared" ca="1" si="82"/>
        <v>#REF!</v>
      </c>
      <c r="Z153" s="137" t="e">
        <f t="shared" ca="1" si="82"/>
        <v>#REF!</v>
      </c>
      <c r="AA153" s="137" t="e">
        <f t="shared" ca="1" si="82"/>
        <v>#REF!</v>
      </c>
      <c r="AB153" s="137" t="e">
        <f t="shared" ca="1" si="82"/>
        <v>#REF!</v>
      </c>
      <c r="AC153" s="137" t="e">
        <f t="shared" ca="1" si="82"/>
        <v>#REF!</v>
      </c>
      <c r="AD153" s="137" t="e">
        <f t="shared" ca="1" si="82"/>
        <v>#REF!</v>
      </c>
      <c r="AE153" s="137" t="e">
        <f t="shared" ca="1" si="82"/>
        <v>#REF!</v>
      </c>
      <c r="AF153" s="137" t="e">
        <f t="shared" ca="1" si="82"/>
        <v>#REF!</v>
      </c>
      <c r="AG153" s="137" t="e">
        <f t="shared" ca="1" si="82"/>
        <v>#REF!</v>
      </c>
      <c r="AH153" s="137" t="e">
        <f t="shared" ca="1" si="82"/>
        <v>#REF!</v>
      </c>
      <c r="AI153" s="137" t="e">
        <f t="shared" ca="1" si="82"/>
        <v>#REF!</v>
      </c>
      <c r="AJ153" s="137" t="e">
        <f t="shared" ca="1" si="82"/>
        <v>#REF!</v>
      </c>
      <c r="AK153" s="137" t="e">
        <f t="shared" ca="1" si="82"/>
        <v>#REF!</v>
      </c>
      <c r="AL153" s="137" t="e">
        <f t="shared" ca="1" si="82"/>
        <v>#REF!</v>
      </c>
      <c r="AM153" s="137" t="e">
        <f t="shared" ca="1" si="82"/>
        <v>#REF!</v>
      </c>
      <c r="AN153" s="137" t="e">
        <f t="shared" ca="1" si="82"/>
        <v>#REF!</v>
      </c>
      <c r="AO153" s="137" t="e">
        <f t="shared" ca="1" si="82"/>
        <v>#REF!</v>
      </c>
      <c r="AP153" s="137" t="e">
        <f t="shared" ca="1" si="82"/>
        <v>#REF!</v>
      </c>
      <c r="AQ153" s="137" t="e">
        <f t="shared" ca="1" si="82"/>
        <v>#REF!</v>
      </c>
      <c r="AR153" s="137" t="e">
        <f t="shared" ca="1" si="82"/>
        <v>#REF!</v>
      </c>
      <c r="AS153" s="137" t="e">
        <f t="shared" ca="1" si="82"/>
        <v>#REF!</v>
      </c>
      <c r="AT153" s="137" t="e">
        <f t="shared" ca="1" si="82"/>
        <v>#REF!</v>
      </c>
      <c r="AU153" s="137" t="e">
        <f t="shared" ca="1" si="82"/>
        <v>#REF!</v>
      </c>
      <c r="AV153" s="137" t="e">
        <f t="shared" ca="1" si="82"/>
        <v>#REF!</v>
      </c>
      <c r="AW153" s="137" t="e">
        <f t="shared" ca="1" si="82"/>
        <v>#REF!</v>
      </c>
      <c r="AX153" s="137" t="e">
        <f t="shared" ca="1" si="82"/>
        <v>#REF!</v>
      </c>
      <c r="AY153" s="137" t="e">
        <f t="shared" ca="1" si="82"/>
        <v>#REF!</v>
      </c>
      <c r="AZ153" s="137" t="e">
        <f t="shared" ca="1" si="82"/>
        <v>#REF!</v>
      </c>
      <c r="BA153" s="137" t="e">
        <f t="shared" ca="1" si="82"/>
        <v>#REF!</v>
      </c>
      <c r="BB153" s="137" t="e">
        <f t="shared" ca="1" si="82"/>
        <v>#REF!</v>
      </c>
      <c r="BC153" s="138" t="e">
        <f t="shared" ca="1" si="82"/>
        <v>#REF!</v>
      </c>
      <c r="BD153" s="138" t="e">
        <f t="shared" ca="1" si="83"/>
        <v>#REF!</v>
      </c>
      <c r="BE153" s="138" t="e">
        <f t="shared" ca="1" si="83"/>
        <v>#REF!</v>
      </c>
      <c r="BF153" s="138" t="e">
        <f t="shared" ca="1" si="83"/>
        <v>#REF!</v>
      </c>
      <c r="BG153" s="138" t="e">
        <f t="shared" ca="1" si="83"/>
        <v>#REF!</v>
      </c>
      <c r="BH153" s="138" t="e">
        <f t="shared" ca="1" si="83"/>
        <v>#REF!</v>
      </c>
      <c r="BI153" s="138" t="e">
        <f t="shared" ca="1" si="83"/>
        <v>#REF!</v>
      </c>
      <c r="BJ153" s="138" t="e">
        <f t="shared" ca="1" si="83"/>
        <v>#REF!</v>
      </c>
      <c r="BK153" s="138" t="e">
        <f t="shared" ca="1" si="83"/>
        <v>#REF!</v>
      </c>
      <c r="BL153" s="138" t="e">
        <f t="shared" ca="1" si="83"/>
        <v>#REF!</v>
      </c>
      <c r="BM153" s="138" t="e">
        <f t="shared" ca="1" si="83"/>
        <v>#REF!</v>
      </c>
      <c r="BN153" s="138" t="e">
        <f t="shared" ca="1" si="83"/>
        <v>#REF!</v>
      </c>
      <c r="BO153" s="138" t="e">
        <f t="shared" ca="1" si="83"/>
        <v>#REF!</v>
      </c>
      <c r="BP153" s="138" t="e">
        <f t="shared" ca="1" si="76"/>
        <v>#REF!</v>
      </c>
      <c r="BQ153" s="138" t="e">
        <f t="shared" ca="1" si="76"/>
        <v>#REF!</v>
      </c>
      <c r="BR153" s="138" t="e">
        <f t="shared" ca="1" si="76"/>
        <v>#REF!</v>
      </c>
      <c r="BS153" s="138" t="e">
        <f t="shared" ca="1" si="76"/>
        <v>#REF!</v>
      </c>
      <c r="BT153" s="138" t="e">
        <f t="shared" ca="1" si="76"/>
        <v>#REF!</v>
      </c>
      <c r="BU153" s="138" t="e">
        <f t="shared" ca="1" si="76"/>
        <v>#REF!</v>
      </c>
      <c r="BV153" s="138" t="e">
        <f t="shared" ca="1" si="76"/>
        <v>#REF!</v>
      </c>
      <c r="BW153" s="138" t="e">
        <f t="shared" ca="1" si="76"/>
        <v>#REF!</v>
      </c>
      <c r="BX153" s="138" t="e">
        <f t="shared" ca="1" si="80"/>
        <v>#REF!</v>
      </c>
      <c r="BY153" s="138" t="e">
        <f t="shared" ca="1" si="80"/>
        <v>#REF!</v>
      </c>
      <c r="BZ153" s="138" t="e">
        <f t="shared" ca="1" si="80"/>
        <v>#REF!</v>
      </c>
      <c r="CA153" s="138" t="e">
        <f t="shared" ca="1" si="80"/>
        <v>#REF!</v>
      </c>
      <c r="CB153" s="11"/>
      <c r="CC153" s="126" t="s">
        <v>1422</v>
      </c>
    </row>
    <row r="154" spans="1:81" x14ac:dyDescent="0.5">
      <c r="A154" s="130" t="s">
        <v>105</v>
      </c>
      <c r="B154" s="133" t="s">
        <v>301</v>
      </c>
      <c r="C154" s="133">
        <v>1</v>
      </c>
      <c r="D154" s="128">
        <v>1</v>
      </c>
      <c r="E154" s="134">
        <v>1</v>
      </c>
      <c r="F154" s="206" t="s">
        <v>2211</v>
      </c>
      <c r="G154" s="137">
        <f t="shared" ca="1" si="82"/>
        <v>3610</v>
      </c>
      <c r="H154" s="137">
        <f t="shared" ca="1" si="82"/>
        <v>5267</v>
      </c>
      <c r="I154" s="137">
        <f t="shared" ca="1" si="82"/>
        <v>9380</v>
      </c>
      <c r="J154" s="137">
        <f t="shared" ca="1" si="82"/>
        <v>12717</v>
      </c>
      <c r="K154" s="137">
        <f t="shared" ca="1" si="82"/>
        <v>14159</v>
      </c>
      <c r="L154" s="137">
        <f t="shared" ca="1" si="82"/>
        <v>14467</v>
      </c>
      <c r="M154" s="137">
        <f t="shared" ca="1" si="82"/>
        <v>14616</v>
      </c>
      <c r="N154" s="137" t="e">
        <f t="shared" ca="1" si="82"/>
        <v>#REF!</v>
      </c>
      <c r="O154" s="137" t="e">
        <f t="shared" ca="1" si="82"/>
        <v>#REF!</v>
      </c>
      <c r="P154" s="137" t="e">
        <f t="shared" ca="1" si="82"/>
        <v>#REF!</v>
      </c>
      <c r="Q154" s="137" t="e">
        <f t="shared" ca="1" si="82"/>
        <v>#REF!</v>
      </c>
      <c r="R154" s="137" t="e">
        <f t="shared" ca="1" si="82"/>
        <v>#REF!</v>
      </c>
      <c r="S154" s="137" t="e">
        <f t="shared" ca="1" si="82"/>
        <v>#REF!</v>
      </c>
      <c r="T154" s="137" t="e">
        <f t="shared" ca="1" si="82"/>
        <v>#REF!</v>
      </c>
      <c r="U154" s="137" t="e">
        <f t="shared" ca="1" si="82"/>
        <v>#REF!</v>
      </c>
      <c r="V154" s="137" t="e">
        <f t="shared" ca="1" si="82"/>
        <v>#REF!</v>
      </c>
      <c r="W154" s="137" t="e">
        <f t="shared" ca="1" si="82"/>
        <v>#REF!</v>
      </c>
      <c r="X154" s="137" t="e">
        <f t="shared" ca="1" si="82"/>
        <v>#REF!</v>
      </c>
      <c r="Y154" s="137" t="e">
        <f t="shared" ca="1" si="82"/>
        <v>#REF!</v>
      </c>
      <c r="Z154" s="137" t="e">
        <f t="shared" ca="1" si="82"/>
        <v>#REF!</v>
      </c>
      <c r="AA154" s="137" t="e">
        <f t="shared" ca="1" si="82"/>
        <v>#REF!</v>
      </c>
      <c r="AB154" s="137" t="e">
        <f t="shared" ca="1" si="82"/>
        <v>#REF!</v>
      </c>
      <c r="AC154" s="137" t="e">
        <f t="shared" ca="1" si="82"/>
        <v>#REF!</v>
      </c>
      <c r="AD154" s="137" t="e">
        <f t="shared" ca="1" si="82"/>
        <v>#REF!</v>
      </c>
      <c r="AE154" s="137" t="e">
        <f t="shared" ca="1" si="82"/>
        <v>#REF!</v>
      </c>
      <c r="AF154" s="137" t="e">
        <f t="shared" ca="1" si="82"/>
        <v>#REF!</v>
      </c>
      <c r="AG154" s="137" t="e">
        <f t="shared" ca="1" si="82"/>
        <v>#REF!</v>
      </c>
      <c r="AH154" s="137" t="e">
        <f t="shared" ca="1" si="82"/>
        <v>#REF!</v>
      </c>
      <c r="AI154" s="137" t="e">
        <f t="shared" ca="1" si="82"/>
        <v>#REF!</v>
      </c>
      <c r="AJ154" s="137" t="e">
        <f t="shared" ca="1" si="82"/>
        <v>#REF!</v>
      </c>
      <c r="AK154" s="137" t="e">
        <f t="shared" ca="1" si="82"/>
        <v>#REF!</v>
      </c>
      <c r="AL154" s="137" t="e">
        <f t="shared" ca="1" si="82"/>
        <v>#REF!</v>
      </c>
      <c r="AM154" s="137" t="e">
        <f t="shared" ca="1" si="82"/>
        <v>#REF!</v>
      </c>
      <c r="AN154" s="137" t="e">
        <f t="shared" ca="1" si="82"/>
        <v>#REF!</v>
      </c>
      <c r="AO154" s="137" t="e">
        <f t="shared" ca="1" si="82"/>
        <v>#REF!</v>
      </c>
      <c r="AP154" s="137" t="e">
        <f t="shared" ca="1" si="82"/>
        <v>#REF!</v>
      </c>
      <c r="AQ154" s="137" t="e">
        <f t="shared" ca="1" si="82"/>
        <v>#REF!</v>
      </c>
      <c r="AR154" s="137" t="e">
        <f t="shared" ca="1" si="82"/>
        <v>#REF!</v>
      </c>
      <c r="AS154" s="137" t="e">
        <f t="shared" ca="1" si="82"/>
        <v>#REF!</v>
      </c>
      <c r="AT154" s="137" t="e">
        <f t="shared" ca="1" si="82"/>
        <v>#REF!</v>
      </c>
      <c r="AU154" s="137" t="e">
        <f t="shared" ca="1" si="82"/>
        <v>#REF!</v>
      </c>
      <c r="AV154" s="137" t="e">
        <f t="shared" ca="1" si="82"/>
        <v>#REF!</v>
      </c>
      <c r="AW154" s="137" t="e">
        <f t="shared" ca="1" si="82"/>
        <v>#REF!</v>
      </c>
      <c r="AX154" s="137" t="e">
        <f t="shared" ca="1" si="82"/>
        <v>#REF!</v>
      </c>
      <c r="AY154" s="137" t="e">
        <f t="shared" ca="1" si="82"/>
        <v>#REF!</v>
      </c>
      <c r="AZ154" s="137" t="e">
        <f t="shared" ca="1" si="82"/>
        <v>#REF!</v>
      </c>
      <c r="BA154" s="137" t="e">
        <f t="shared" ca="1" si="82"/>
        <v>#REF!</v>
      </c>
      <c r="BB154" s="137" t="e">
        <f t="shared" ca="1" si="82"/>
        <v>#REF!</v>
      </c>
      <c r="BC154" s="137" t="e">
        <f t="shared" ca="1" si="82"/>
        <v>#REF!</v>
      </c>
      <c r="BD154" s="137" t="e">
        <f t="shared" ca="1" si="83"/>
        <v>#REF!</v>
      </c>
      <c r="BE154" s="138" t="e">
        <f t="shared" ca="1" si="83"/>
        <v>#REF!</v>
      </c>
      <c r="BF154" s="138" t="e">
        <f t="shared" ca="1" si="83"/>
        <v>#REF!</v>
      </c>
      <c r="BG154" s="138" t="e">
        <f t="shared" ca="1" si="83"/>
        <v>#REF!</v>
      </c>
      <c r="BH154" s="138" t="e">
        <f t="shared" ca="1" si="83"/>
        <v>#REF!</v>
      </c>
      <c r="BI154" s="138" t="e">
        <f t="shared" ca="1" si="83"/>
        <v>#REF!</v>
      </c>
      <c r="BJ154" s="138" t="e">
        <f t="shared" ca="1" si="83"/>
        <v>#REF!</v>
      </c>
      <c r="BK154" s="138" t="e">
        <f t="shared" ca="1" si="83"/>
        <v>#REF!</v>
      </c>
      <c r="BL154" s="138" t="e">
        <f t="shared" ca="1" si="83"/>
        <v>#REF!</v>
      </c>
      <c r="BM154" s="138" t="e">
        <f t="shared" ca="1" si="83"/>
        <v>#REF!</v>
      </c>
      <c r="BN154" s="138" t="e">
        <f t="shared" ca="1" si="83"/>
        <v>#REF!</v>
      </c>
      <c r="BO154" s="138" t="e">
        <f t="shared" ca="1" si="83"/>
        <v>#REF!</v>
      </c>
      <c r="BP154" s="138" t="e">
        <f t="shared" ca="1" si="76"/>
        <v>#REF!</v>
      </c>
      <c r="BQ154" s="138" t="e">
        <f t="shared" ca="1" si="76"/>
        <v>#REF!</v>
      </c>
      <c r="BR154" s="138" t="e">
        <f t="shared" ca="1" si="76"/>
        <v>#REF!</v>
      </c>
      <c r="BS154" s="138" t="e">
        <f t="shared" ca="1" si="76"/>
        <v>#REF!</v>
      </c>
      <c r="BT154" s="138" t="e">
        <f t="shared" ca="1" si="76"/>
        <v>#REF!</v>
      </c>
      <c r="BU154" s="138" t="e">
        <f t="shared" ca="1" si="76"/>
        <v>#REF!</v>
      </c>
      <c r="BV154" s="138" t="e">
        <f t="shared" ca="1" si="76"/>
        <v>#REF!</v>
      </c>
      <c r="BW154" s="138" t="e">
        <f t="shared" ca="1" si="76"/>
        <v>#REF!</v>
      </c>
      <c r="BX154" s="138" t="e">
        <f t="shared" ca="1" si="80"/>
        <v>#REF!</v>
      </c>
      <c r="BY154" s="138" t="e">
        <f t="shared" ca="1" si="80"/>
        <v>#REF!</v>
      </c>
      <c r="BZ154" s="138" t="e">
        <f t="shared" ca="1" si="80"/>
        <v>#REF!</v>
      </c>
      <c r="CA154" s="138" t="e">
        <f t="shared" ca="1" si="80"/>
        <v>#REF!</v>
      </c>
      <c r="CB154" s="11"/>
      <c r="CC154" s="126" t="s">
        <v>2212</v>
      </c>
    </row>
    <row r="155" spans="1:81" x14ac:dyDescent="0.5">
      <c r="A155" s="130" t="s">
        <v>107</v>
      </c>
      <c r="B155" s="133" t="s">
        <v>301</v>
      </c>
      <c r="C155" s="133">
        <v>1</v>
      </c>
      <c r="D155" s="128">
        <v>1</v>
      </c>
      <c r="E155" s="134">
        <v>0</v>
      </c>
      <c r="F155" s="206" t="s">
        <v>2216</v>
      </c>
      <c r="G155" s="137">
        <f t="shared" ca="1" si="82"/>
        <v>36</v>
      </c>
      <c r="H155" s="137">
        <f t="shared" ca="1" si="82"/>
        <v>52</v>
      </c>
      <c r="I155" s="137">
        <f t="shared" ca="1" si="82"/>
        <v>343</v>
      </c>
      <c r="J155" s="137">
        <f t="shared" ca="1" si="82"/>
        <v>1052</v>
      </c>
      <c r="K155" s="137">
        <f t="shared" ca="1" si="82"/>
        <v>2228</v>
      </c>
      <c r="L155" s="137">
        <f t="shared" ca="1" si="82"/>
        <v>3448</v>
      </c>
      <c r="M155" s="137">
        <f t="shared" ca="1" si="82"/>
        <v>4454</v>
      </c>
      <c r="N155" s="137" t="e">
        <f t="shared" ca="1" si="82"/>
        <v>#REF!</v>
      </c>
      <c r="O155" s="137" t="e">
        <f t="shared" ca="1" si="82"/>
        <v>#REF!</v>
      </c>
      <c r="P155" s="137" t="e">
        <f t="shared" ca="1" si="82"/>
        <v>#REF!</v>
      </c>
      <c r="Q155" s="137" t="e">
        <f t="shared" ca="1" si="82"/>
        <v>#REF!</v>
      </c>
      <c r="R155" s="137" t="e">
        <f t="shared" ca="1" si="82"/>
        <v>#REF!</v>
      </c>
      <c r="S155" s="137" t="e">
        <f t="shared" ca="1" si="82"/>
        <v>#REF!</v>
      </c>
      <c r="T155" s="137" t="e">
        <f t="shared" ca="1" si="82"/>
        <v>#REF!</v>
      </c>
      <c r="U155" s="137" t="e">
        <f t="shared" ca="1" si="82"/>
        <v>#REF!</v>
      </c>
      <c r="V155" s="137" t="e">
        <f t="shared" ca="1" si="82"/>
        <v>#REF!</v>
      </c>
      <c r="W155" s="137" t="e">
        <f t="shared" ca="1" si="82"/>
        <v>#REF!</v>
      </c>
      <c r="X155" s="137" t="e">
        <f t="shared" ca="1" si="82"/>
        <v>#REF!</v>
      </c>
      <c r="Y155" s="137" t="e">
        <f t="shared" ca="1" si="82"/>
        <v>#REF!</v>
      </c>
      <c r="Z155" s="137" t="e">
        <f t="shared" ca="1" si="82"/>
        <v>#REF!</v>
      </c>
      <c r="AA155" s="137" t="e">
        <f t="shared" ca="1" si="82"/>
        <v>#REF!</v>
      </c>
      <c r="AB155" s="137" t="e">
        <f t="shared" ca="1" si="82"/>
        <v>#REF!</v>
      </c>
      <c r="AC155" s="137" t="e">
        <f t="shared" ca="1" si="82"/>
        <v>#REF!</v>
      </c>
      <c r="AD155" s="137" t="e">
        <f t="shared" ca="1" si="82"/>
        <v>#REF!</v>
      </c>
      <c r="AE155" s="137" t="e">
        <f t="shared" ca="1" si="82"/>
        <v>#REF!</v>
      </c>
      <c r="AF155" s="137" t="e">
        <f t="shared" ca="1" si="82"/>
        <v>#REF!</v>
      </c>
      <c r="AG155" s="137" t="e">
        <f t="shared" ca="1" si="82"/>
        <v>#REF!</v>
      </c>
      <c r="AH155" s="137" t="e">
        <f t="shared" ca="1" si="82"/>
        <v>#REF!</v>
      </c>
      <c r="AI155" s="137" t="e">
        <f t="shared" ca="1" si="82"/>
        <v>#REF!</v>
      </c>
      <c r="AJ155" s="137" t="e">
        <f t="shared" ca="1" si="82"/>
        <v>#REF!</v>
      </c>
      <c r="AK155" s="137" t="e">
        <f t="shared" ca="1" si="82"/>
        <v>#REF!</v>
      </c>
      <c r="AL155" s="137" t="e">
        <f t="shared" ca="1" si="82"/>
        <v>#REF!</v>
      </c>
      <c r="AM155" s="137" t="e">
        <f t="shared" ca="1" si="82"/>
        <v>#REF!</v>
      </c>
      <c r="AN155" s="137" t="e">
        <f t="shared" ca="1" si="82"/>
        <v>#REF!</v>
      </c>
      <c r="AO155" s="137" t="e">
        <f t="shared" ca="1" si="82"/>
        <v>#REF!</v>
      </c>
      <c r="AP155" s="137" t="e">
        <f t="shared" ca="1" si="82"/>
        <v>#REF!</v>
      </c>
      <c r="AQ155" s="137" t="e">
        <f t="shared" ca="1" si="82"/>
        <v>#REF!</v>
      </c>
      <c r="AR155" s="137" t="e">
        <f t="shared" ca="1" si="82"/>
        <v>#REF!</v>
      </c>
      <c r="AS155" s="137" t="e">
        <f t="shared" ca="1" si="82"/>
        <v>#REF!</v>
      </c>
      <c r="AT155" s="137" t="e">
        <f t="shared" ca="1" si="82"/>
        <v>#REF!</v>
      </c>
      <c r="AU155" s="137" t="e">
        <f t="shared" ca="1" si="82"/>
        <v>#REF!</v>
      </c>
      <c r="AV155" s="137" t="e">
        <f t="shared" ca="1" si="82"/>
        <v>#REF!</v>
      </c>
      <c r="AW155" s="137" t="e">
        <f t="shared" ca="1" si="82"/>
        <v>#REF!</v>
      </c>
      <c r="AX155" s="137" t="e">
        <f t="shared" ca="1" si="82"/>
        <v>#REF!</v>
      </c>
      <c r="AY155" s="137" t="e">
        <f t="shared" ca="1" si="82"/>
        <v>#REF!</v>
      </c>
      <c r="AZ155" s="137" t="e">
        <f t="shared" ca="1" si="82"/>
        <v>#REF!</v>
      </c>
      <c r="BA155" s="137" t="e">
        <f t="shared" ca="1" si="83"/>
        <v>#REF!</v>
      </c>
      <c r="BB155" s="137" t="e">
        <f t="shared" ca="1" si="83"/>
        <v>#REF!</v>
      </c>
      <c r="BC155" s="137" t="e">
        <f t="shared" ca="1" si="83"/>
        <v>#REF!</v>
      </c>
      <c r="BD155" s="137" t="e">
        <f t="shared" ca="1" si="83"/>
        <v>#REF!</v>
      </c>
      <c r="BE155" s="138" t="e">
        <f t="shared" ca="1" si="83"/>
        <v>#REF!</v>
      </c>
      <c r="BF155" s="138" t="e">
        <f t="shared" ca="1" si="83"/>
        <v>#REF!</v>
      </c>
      <c r="BG155" s="138" t="e">
        <f t="shared" ca="1" si="83"/>
        <v>#REF!</v>
      </c>
      <c r="BH155" s="138" t="e">
        <f t="shared" ca="1" si="83"/>
        <v>#REF!</v>
      </c>
      <c r="BI155" s="138" t="e">
        <f t="shared" ca="1" si="83"/>
        <v>#REF!</v>
      </c>
      <c r="BJ155" s="138" t="e">
        <f t="shared" ca="1" si="83"/>
        <v>#REF!</v>
      </c>
      <c r="BK155" s="138" t="e">
        <f t="shared" ca="1" si="83"/>
        <v>#REF!</v>
      </c>
      <c r="BL155" s="138" t="e">
        <f t="shared" ca="1" si="83"/>
        <v>#REF!</v>
      </c>
      <c r="BM155" s="138" t="e">
        <f t="shared" ca="1" si="83"/>
        <v>#REF!</v>
      </c>
      <c r="BN155" s="138" t="e">
        <f t="shared" ca="1" si="83"/>
        <v>#REF!</v>
      </c>
      <c r="BO155" s="138" t="e">
        <f t="shared" ca="1" si="83"/>
        <v>#REF!</v>
      </c>
      <c r="BP155" s="138" t="e">
        <f t="shared" ref="BL155:CA167" ca="1" si="84">VLOOKUP($G$4,INDIRECT($A155 &amp; $B155&amp;"D"),COLUMN()-5,FALSE)</f>
        <v>#REF!</v>
      </c>
      <c r="BQ155" s="138" t="e">
        <f t="shared" ca="1" si="84"/>
        <v>#REF!</v>
      </c>
      <c r="BR155" s="138" t="e">
        <f t="shared" ca="1" si="84"/>
        <v>#REF!</v>
      </c>
      <c r="BS155" s="138" t="e">
        <f t="shared" ca="1" si="84"/>
        <v>#REF!</v>
      </c>
      <c r="BT155" s="138" t="e">
        <f t="shared" ca="1" si="84"/>
        <v>#REF!</v>
      </c>
      <c r="BU155" s="138" t="e">
        <f t="shared" ca="1" si="84"/>
        <v>#REF!</v>
      </c>
      <c r="BV155" s="138" t="e">
        <f t="shared" ca="1" si="84"/>
        <v>#REF!</v>
      </c>
      <c r="BW155" s="138" t="e">
        <f t="shared" ca="1" si="84"/>
        <v>#REF!</v>
      </c>
      <c r="BX155" s="138" t="e">
        <f t="shared" ca="1" si="84"/>
        <v>#REF!</v>
      </c>
      <c r="BY155" s="138" t="e">
        <f t="shared" ca="1" si="84"/>
        <v>#REF!</v>
      </c>
      <c r="BZ155" s="138" t="e">
        <f t="shared" ca="1" si="84"/>
        <v>#REF!</v>
      </c>
      <c r="CA155" s="138" t="e">
        <f t="shared" ca="1" si="84"/>
        <v>#REF!</v>
      </c>
      <c r="CB155" s="11"/>
      <c r="CC155" s="126" t="s">
        <v>2217</v>
      </c>
    </row>
    <row r="156" spans="1:81" x14ac:dyDescent="0.5">
      <c r="A156" s="130" t="s">
        <v>109</v>
      </c>
      <c r="B156" s="133" t="s">
        <v>301</v>
      </c>
      <c r="C156" s="133">
        <v>1</v>
      </c>
      <c r="D156" s="128">
        <v>1</v>
      </c>
      <c r="E156" s="134">
        <v>0</v>
      </c>
      <c r="F156" s="206" t="s">
        <v>2220</v>
      </c>
      <c r="G156" s="137">
        <f t="shared" ca="1" si="82"/>
        <v>95</v>
      </c>
      <c r="H156" s="137">
        <f t="shared" ca="1" si="82"/>
        <v>160</v>
      </c>
      <c r="I156" s="137">
        <f t="shared" ca="1" si="82"/>
        <v>523</v>
      </c>
      <c r="J156" s="137">
        <f t="shared" ca="1" si="82"/>
        <v>1066</v>
      </c>
      <c r="K156" s="137">
        <f t="shared" ca="1" si="82"/>
        <v>1805</v>
      </c>
      <c r="L156" s="137">
        <f t="shared" ca="1" si="82"/>
        <v>2265</v>
      </c>
      <c r="M156" s="137">
        <f t="shared" ca="1" si="82"/>
        <v>2508</v>
      </c>
      <c r="N156" s="137" t="e">
        <f t="shared" ca="1" si="82"/>
        <v>#REF!</v>
      </c>
      <c r="O156" s="137" t="e">
        <f t="shared" ca="1" si="82"/>
        <v>#REF!</v>
      </c>
      <c r="P156" s="137" t="e">
        <f t="shared" ca="1" si="82"/>
        <v>#REF!</v>
      </c>
      <c r="Q156" s="137" t="e">
        <f t="shared" ca="1" si="82"/>
        <v>#REF!</v>
      </c>
      <c r="R156" s="137" t="e">
        <f t="shared" ca="1" si="82"/>
        <v>#REF!</v>
      </c>
      <c r="S156" s="137" t="e">
        <f t="shared" ca="1" si="82"/>
        <v>#REF!</v>
      </c>
      <c r="T156" s="137" t="e">
        <f t="shared" ca="1" si="82"/>
        <v>#REF!</v>
      </c>
      <c r="U156" s="137" t="e">
        <f t="shared" ca="1" si="82"/>
        <v>#REF!</v>
      </c>
      <c r="V156" s="137" t="e">
        <f t="shared" ca="1" si="82"/>
        <v>#REF!</v>
      </c>
      <c r="W156" s="137" t="e">
        <f t="shared" ca="1" si="82"/>
        <v>#REF!</v>
      </c>
      <c r="X156" s="137" t="e">
        <f t="shared" ca="1" si="82"/>
        <v>#REF!</v>
      </c>
      <c r="Y156" s="137" t="e">
        <f t="shared" ca="1" si="82"/>
        <v>#REF!</v>
      </c>
      <c r="Z156" s="137" t="e">
        <f t="shared" ca="1" si="82"/>
        <v>#REF!</v>
      </c>
      <c r="AA156" s="137" t="e">
        <f t="shared" ca="1" si="82"/>
        <v>#REF!</v>
      </c>
      <c r="AB156" s="137" t="e">
        <f t="shared" ca="1" si="82"/>
        <v>#REF!</v>
      </c>
      <c r="AC156" s="137" t="e">
        <f t="shared" ca="1" si="82"/>
        <v>#REF!</v>
      </c>
      <c r="AD156" s="137" t="e">
        <f t="shared" ca="1" si="82"/>
        <v>#REF!</v>
      </c>
      <c r="AE156" s="137" t="e">
        <f t="shared" ca="1" si="82"/>
        <v>#REF!</v>
      </c>
      <c r="AF156" s="137" t="e">
        <f t="shared" ca="1" si="82"/>
        <v>#REF!</v>
      </c>
      <c r="AG156" s="137" t="e">
        <f t="shared" ca="1" si="82"/>
        <v>#REF!</v>
      </c>
      <c r="AH156" s="137" t="e">
        <f t="shared" ca="1" si="82"/>
        <v>#REF!</v>
      </c>
      <c r="AI156" s="137" t="e">
        <f t="shared" ca="1" si="82"/>
        <v>#REF!</v>
      </c>
      <c r="AJ156" s="137" t="e">
        <f t="shared" ca="1" si="82"/>
        <v>#REF!</v>
      </c>
      <c r="AK156" s="137" t="e">
        <f t="shared" ca="1" si="82"/>
        <v>#REF!</v>
      </c>
      <c r="AL156" s="137" t="e">
        <f t="shared" ca="1" si="82"/>
        <v>#REF!</v>
      </c>
      <c r="AM156" s="137" t="e">
        <f t="shared" ca="1" si="82"/>
        <v>#REF!</v>
      </c>
      <c r="AN156" s="137" t="e">
        <f t="shared" ca="1" si="82"/>
        <v>#REF!</v>
      </c>
      <c r="AO156" s="137" t="e">
        <f t="shared" ca="1" si="82"/>
        <v>#REF!</v>
      </c>
      <c r="AP156" s="137" t="e">
        <f t="shared" ca="1" si="82"/>
        <v>#REF!</v>
      </c>
      <c r="AQ156" s="137" t="e">
        <f t="shared" ca="1" si="82"/>
        <v>#REF!</v>
      </c>
      <c r="AR156" s="137" t="e">
        <f t="shared" ca="1" si="82"/>
        <v>#REF!</v>
      </c>
      <c r="AS156" s="137" t="e">
        <f t="shared" ca="1" si="82"/>
        <v>#REF!</v>
      </c>
      <c r="AT156" s="137" t="e">
        <f t="shared" ca="1" si="82"/>
        <v>#REF!</v>
      </c>
      <c r="AU156" s="137" t="e">
        <f t="shared" ca="1" si="82"/>
        <v>#REF!</v>
      </c>
      <c r="AV156" s="137" t="e">
        <f t="shared" ca="1" si="82"/>
        <v>#REF!</v>
      </c>
      <c r="AW156" s="137" t="e">
        <f t="shared" ca="1" si="82"/>
        <v>#REF!</v>
      </c>
      <c r="AX156" s="137" t="e">
        <f t="shared" ca="1" si="82"/>
        <v>#REF!</v>
      </c>
      <c r="AY156" s="137" t="e">
        <f t="shared" ca="1" si="82"/>
        <v>#REF!</v>
      </c>
      <c r="AZ156" s="137" t="e">
        <f t="shared" ca="1" si="82"/>
        <v>#REF!</v>
      </c>
      <c r="BA156" s="137" t="e">
        <f t="shared" ca="1" si="83"/>
        <v>#REF!</v>
      </c>
      <c r="BB156" s="137" t="e">
        <f t="shared" ca="1" si="83"/>
        <v>#REF!</v>
      </c>
      <c r="BC156" s="137" t="e">
        <f t="shared" ca="1" si="83"/>
        <v>#REF!</v>
      </c>
      <c r="BD156" s="137" t="e">
        <f t="shared" ca="1" si="83"/>
        <v>#REF!</v>
      </c>
      <c r="BE156" s="138" t="e">
        <f t="shared" ca="1" si="83"/>
        <v>#REF!</v>
      </c>
      <c r="BF156" s="138" t="e">
        <f t="shared" ca="1" si="83"/>
        <v>#REF!</v>
      </c>
      <c r="BG156" s="138" t="e">
        <f t="shared" ca="1" si="83"/>
        <v>#REF!</v>
      </c>
      <c r="BH156" s="138" t="e">
        <f t="shared" ca="1" si="83"/>
        <v>#REF!</v>
      </c>
      <c r="BI156" s="138" t="e">
        <f t="shared" ca="1" si="83"/>
        <v>#REF!</v>
      </c>
      <c r="BJ156" s="138" t="e">
        <f t="shared" ca="1" si="83"/>
        <v>#REF!</v>
      </c>
      <c r="BK156" s="138" t="e">
        <f t="shared" ca="1" si="83"/>
        <v>#REF!</v>
      </c>
      <c r="BL156" s="138" t="e">
        <f t="shared" ca="1" si="83"/>
        <v>#REF!</v>
      </c>
      <c r="BM156" s="138" t="e">
        <f t="shared" ca="1" si="83"/>
        <v>#REF!</v>
      </c>
      <c r="BN156" s="138" t="e">
        <f t="shared" ca="1" si="83"/>
        <v>#REF!</v>
      </c>
      <c r="BO156" s="138" t="e">
        <f t="shared" ca="1" si="83"/>
        <v>#REF!</v>
      </c>
      <c r="BP156" s="138" t="e">
        <f t="shared" ca="1" si="84"/>
        <v>#REF!</v>
      </c>
      <c r="BQ156" s="138" t="e">
        <f t="shared" ca="1" si="84"/>
        <v>#REF!</v>
      </c>
      <c r="BR156" s="138" t="e">
        <f t="shared" ca="1" si="84"/>
        <v>#REF!</v>
      </c>
      <c r="BS156" s="138" t="e">
        <f t="shared" ca="1" si="84"/>
        <v>#REF!</v>
      </c>
      <c r="BT156" s="138" t="e">
        <f t="shared" ca="1" si="84"/>
        <v>#REF!</v>
      </c>
      <c r="BU156" s="138" t="e">
        <f t="shared" ca="1" si="84"/>
        <v>#REF!</v>
      </c>
      <c r="BV156" s="138" t="e">
        <f t="shared" ca="1" si="84"/>
        <v>#REF!</v>
      </c>
      <c r="BW156" s="138" t="e">
        <f t="shared" ca="1" si="84"/>
        <v>#REF!</v>
      </c>
      <c r="BX156" s="138" t="e">
        <f t="shared" ca="1" si="84"/>
        <v>#REF!</v>
      </c>
      <c r="BY156" s="138" t="e">
        <f t="shared" ca="1" si="84"/>
        <v>#REF!</v>
      </c>
      <c r="BZ156" s="138" t="e">
        <f t="shared" ca="1" si="84"/>
        <v>#REF!</v>
      </c>
      <c r="CA156" s="138" t="e">
        <f t="shared" ca="1" si="84"/>
        <v>#REF!</v>
      </c>
      <c r="CB156" s="11"/>
      <c r="CC156" s="126" t="s">
        <v>2221</v>
      </c>
    </row>
    <row r="157" spans="1:81" x14ac:dyDescent="0.5">
      <c r="A157" s="130" t="s">
        <v>111</v>
      </c>
      <c r="B157" s="133" t="s">
        <v>301</v>
      </c>
      <c r="C157" s="133">
        <v>1</v>
      </c>
      <c r="D157" s="128">
        <v>1</v>
      </c>
      <c r="E157" s="134">
        <v>0</v>
      </c>
      <c r="F157" s="206" t="s">
        <v>2224</v>
      </c>
      <c r="G157" s="137">
        <f t="shared" ca="1" si="82"/>
        <v>39</v>
      </c>
      <c r="H157" s="137">
        <f t="shared" ca="1" si="82"/>
        <v>87</v>
      </c>
      <c r="I157" s="137">
        <f t="shared" ca="1" si="82"/>
        <v>181</v>
      </c>
      <c r="J157" s="137">
        <f t="shared" ca="1" si="82"/>
        <v>275</v>
      </c>
      <c r="K157" s="137">
        <f t="shared" ca="1" si="82"/>
        <v>361</v>
      </c>
      <c r="L157" s="137">
        <f t="shared" ca="1" si="82"/>
        <v>428</v>
      </c>
      <c r="M157" s="137">
        <f t="shared" ca="1" si="82"/>
        <v>482</v>
      </c>
      <c r="N157" s="137" t="e">
        <f t="shared" ca="1" si="82"/>
        <v>#REF!</v>
      </c>
      <c r="O157" s="137" t="e">
        <f t="shared" ca="1" si="82"/>
        <v>#REF!</v>
      </c>
      <c r="P157" s="137" t="e">
        <f t="shared" ca="1" si="82"/>
        <v>#REF!</v>
      </c>
      <c r="Q157" s="137" t="e">
        <f t="shared" ca="1" si="82"/>
        <v>#REF!</v>
      </c>
      <c r="R157" s="137" t="e">
        <f t="shared" ca="1" si="82"/>
        <v>#REF!</v>
      </c>
      <c r="S157" s="137" t="e">
        <f t="shared" ca="1" si="82"/>
        <v>#REF!</v>
      </c>
      <c r="T157" s="137" t="e">
        <f t="shared" ca="1" si="82"/>
        <v>#REF!</v>
      </c>
      <c r="U157" s="137" t="e">
        <f t="shared" ca="1" si="82"/>
        <v>#REF!</v>
      </c>
      <c r="V157" s="137" t="e">
        <f t="shared" ca="1" si="82"/>
        <v>#REF!</v>
      </c>
      <c r="W157" s="137" t="e">
        <f t="shared" ref="W157:AL167" ca="1" si="85">VLOOKUP($G$4,INDIRECT($A157 &amp; $B157&amp;"D"),COLUMN()-5,FALSE)</f>
        <v>#REF!</v>
      </c>
      <c r="X157" s="137" t="e">
        <f t="shared" ca="1" si="85"/>
        <v>#REF!</v>
      </c>
      <c r="Y157" s="137" t="e">
        <f t="shared" ca="1" si="85"/>
        <v>#REF!</v>
      </c>
      <c r="Z157" s="137" t="e">
        <f t="shared" ca="1" si="85"/>
        <v>#REF!</v>
      </c>
      <c r="AA157" s="137" t="e">
        <f t="shared" ca="1" si="85"/>
        <v>#REF!</v>
      </c>
      <c r="AB157" s="137" t="e">
        <f t="shared" ca="1" si="85"/>
        <v>#REF!</v>
      </c>
      <c r="AC157" s="137" t="e">
        <f t="shared" ca="1" si="85"/>
        <v>#REF!</v>
      </c>
      <c r="AD157" s="137" t="e">
        <f t="shared" ca="1" si="85"/>
        <v>#REF!</v>
      </c>
      <c r="AE157" s="137" t="e">
        <f t="shared" ca="1" si="85"/>
        <v>#REF!</v>
      </c>
      <c r="AF157" s="137" t="e">
        <f t="shared" ca="1" si="85"/>
        <v>#REF!</v>
      </c>
      <c r="AG157" s="137" t="e">
        <f t="shared" ca="1" si="85"/>
        <v>#REF!</v>
      </c>
      <c r="AH157" s="137" t="e">
        <f t="shared" ca="1" si="85"/>
        <v>#REF!</v>
      </c>
      <c r="AI157" s="137" t="e">
        <f t="shared" ca="1" si="85"/>
        <v>#REF!</v>
      </c>
      <c r="AJ157" s="137" t="e">
        <f t="shared" ca="1" si="85"/>
        <v>#REF!</v>
      </c>
      <c r="AK157" s="137" t="e">
        <f t="shared" ca="1" si="85"/>
        <v>#REF!</v>
      </c>
      <c r="AL157" s="137" t="e">
        <f t="shared" ca="1" si="85"/>
        <v>#REF!</v>
      </c>
      <c r="AM157" s="137" t="e">
        <f t="shared" ref="AM157:BB167" ca="1" si="86">VLOOKUP($G$4,INDIRECT($A157 &amp; $B157&amp;"D"),COLUMN()-5,FALSE)</f>
        <v>#REF!</v>
      </c>
      <c r="AN157" s="137" t="e">
        <f t="shared" ca="1" si="86"/>
        <v>#REF!</v>
      </c>
      <c r="AO157" s="137" t="e">
        <f t="shared" ca="1" si="86"/>
        <v>#REF!</v>
      </c>
      <c r="AP157" s="137" t="e">
        <f t="shared" ca="1" si="86"/>
        <v>#REF!</v>
      </c>
      <c r="AQ157" s="137" t="e">
        <f t="shared" ca="1" si="86"/>
        <v>#REF!</v>
      </c>
      <c r="AR157" s="137" t="e">
        <f t="shared" ca="1" si="86"/>
        <v>#REF!</v>
      </c>
      <c r="AS157" s="137" t="e">
        <f t="shared" ca="1" si="86"/>
        <v>#REF!</v>
      </c>
      <c r="AT157" s="137" t="e">
        <f t="shared" ca="1" si="86"/>
        <v>#REF!</v>
      </c>
      <c r="AU157" s="137" t="e">
        <f t="shared" ca="1" si="86"/>
        <v>#REF!</v>
      </c>
      <c r="AV157" s="137" t="e">
        <f t="shared" ca="1" si="86"/>
        <v>#REF!</v>
      </c>
      <c r="AW157" s="137" t="e">
        <f t="shared" ca="1" si="86"/>
        <v>#REF!</v>
      </c>
      <c r="AX157" s="137" t="e">
        <f t="shared" ca="1" si="86"/>
        <v>#REF!</v>
      </c>
      <c r="AY157" s="137" t="e">
        <f t="shared" ca="1" si="86"/>
        <v>#REF!</v>
      </c>
      <c r="AZ157" s="137" t="e">
        <f t="shared" ca="1" si="86"/>
        <v>#REF!</v>
      </c>
      <c r="BA157" s="137" t="e">
        <f t="shared" ca="1" si="83"/>
        <v>#REF!</v>
      </c>
      <c r="BB157" s="137" t="e">
        <f t="shared" ca="1" si="83"/>
        <v>#REF!</v>
      </c>
      <c r="BC157" s="137" t="e">
        <f t="shared" ca="1" si="83"/>
        <v>#REF!</v>
      </c>
      <c r="BD157" s="137" t="e">
        <f t="shared" ca="1" si="83"/>
        <v>#REF!</v>
      </c>
      <c r="BE157" s="138" t="e">
        <f t="shared" ca="1" si="83"/>
        <v>#REF!</v>
      </c>
      <c r="BF157" s="138" t="e">
        <f t="shared" ca="1" si="83"/>
        <v>#REF!</v>
      </c>
      <c r="BG157" s="138" t="e">
        <f t="shared" ca="1" si="83"/>
        <v>#REF!</v>
      </c>
      <c r="BH157" s="138" t="e">
        <f t="shared" ca="1" si="83"/>
        <v>#REF!</v>
      </c>
      <c r="BI157" s="138" t="e">
        <f t="shared" ca="1" si="83"/>
        <v>#REF!</v>
      </c>
      <c r="BJ157" s="138" t="e">
        <f t="shared" ca="1" si="83"/>
        <v>#REF!</v>
      </c>
      <c r="BK157" s="138" t="e">
        <f t="shared" ca="1" si="83"/>
        <v>#REF!</v>
      </c>
      <c r="BL157" s="138" t="e">
        <f t="shared" ca="1" si="83"/>
        <v>#REF!</v>
      </c>
      <c r="BM157" s="138" t="e">
        <f t="shared" ca="1" si="83"/>
        <v>#REF!</v>
      </c>
      <c r="BN157" s="138" t="e">
        <f t="shared" ca="1" si="83"/>
        <v>#REF!</v>
      </c>
      <c r="BO157" s="138" t="e">
        <f t="shared" ca="1" si="83"/>
        <v>#REF!</v>
      </c>
      <c r="BP157" s="138" t="e">
        <f t="shared" ca="1" si="84"/>
        <v>#REF!</v>
      </c>
      <c r="BQ157" s="138" t="e">
        <f t="shared" ca="1" si="84"/>
        <v>#REF!</v>
      </c>
      <c r="BR157" s="138" t="e">
        <f t="shared" ca="1" si="84"/>
        <v>#REF!</v>
      </c>
      <c r="BS157" s="138" t="e">
        <f t="shared" ca="1" si="84"/>
        <v>#REF!</v>
      </c>
      <c r="BT157" s="138" t="e">
        <f t="shared" ca="1" si="84"/>
        <v>#REF!</v>
      </c>
      <c r="BU157" s="138" t="e">
        <f t="shared" ca="1" si="84"/>
        <v>#REF!</v>
      </c>
      <c r="BV157" s="138" t="e">
        <f t="shared" ca="1" si="84"/>
        <v>#REF!</v>
      </c>
      <c r="BW157" s="138" t="e">
        <f t="shared" ca="1" si="84"/>
        <v>#REF!</v>
      </c>
      <c r="BX157" s="138" t="e">
        <f t="shared" ca="1" si="84"/>
        <v>#REF!</v>
      </c>
      <c r="BY157" s="138" t="e">
        <f t="shared" ca="1" si="84"/>
        <v>#REF!</v>
      </c>
      <c r="BZ157" s="138" t="e">
        <f t="shared" ca="1" si="84"/>
        <v>#REF!</v>
      </c>
      <c r="CA157" s="138" t="e">
        <f t="shared" ca="1" si="84"/>
        <v>#REF!</v>
      </c>
      <c r="CB157" s="11"/>
      <c r="CC157" s="126" t="s">
        <v>2225</v>
      </c>
    </row>
    <row r="158" spans="1:81" x14ac:dyDescent="0.5">
      <c r="A158" s="130" t="s">
        <v>113</v>
      </c>
      <c r="B158" s="133" t="s">
        <v>301</v>
      </c>
      <c r="C158" s="133">
        <v>1</v>
      </c>
      <c r="D158" s="128">
        <v>1</v>
      </c>
      <c r="E158" s="134">
        <v>0</v>
      </c>
      <c r="F158" s="206" t="s">
        <v>2228</v>
      </c>
      <c r="G158" s="137">
        <f t="shared" ref="G158:V167" ca="1" si="87">VLOOKUP($G$4,INDIRECT($A158 &amp; $B158&amp;"D"),COLUMN()-5,FALSE)</f>
        <v>82</v>
      </c>
      <c r="H158" s="137">
        <f t="shared" ca="1" si="87"/>
        <v>155</v>
      </c>
      <c r="I158" s="137">
        <f t="shared" ca="1" si="87"/>
        <v>209</v>
      </c>
      <c r="J158" s="137">
        <f t="shared" ca="1" si="87"/>
        <v>246</v>
      </c>
      <c r="K158" s="137">
        <f t="shared" ca="1" si="87"/>
        <v>300</v>
      </c>
      <c r="L158" s="137">
        <f t="shared" ca="1" si="87"/>
        <v>384</v>
      </c>
      <c r="M158" s="137">
        <f t="shared" ca="1" si="87"/>
        <v>450</v>
      </c>
      <c r="N158" s="137" t="e">
        <f t="shared" ca="1" si="87"/>
        <v>#REF!</v>
      </c>
      <c r="O158" s="137" t="e">
        <f t="shared" ca="1" si="87"/>
        <v>#REF!</v>
      </c>
      <c r="P158" s="137" t="e">
        <f t="shared" ca="1" si="87"/>
        <v>#REF!</v>
      </c>
      <c r="Q158" s="137" t="e">
        <f t="shared" ca="1" si="87"/>
        <v>#REF!</v>
      </c>
      <c r="R158" s="137" t="e">
        <f t="shared" ca="1" si="87"/>
        <v>#REF!</v>
      </c>
      <c r="S158" s="137" t="e">
        <f t="shared" ca="1" si="87"/>
        <v>#REF!</v>
      </c>
      <c r="T158" s="137" t="e">
        <f t="shared" ca="1" si="87"/>
        <v>#REF!</v>
      </c>
      <c r="U158" s="137" t="e">
        <f t="shared" ca="1" si="87"/>
        <v>#REF!</v>
      </c>
      <c r="V158" s="137" t="e">
        <f t="shared" ca="1" si="87"/>
        <v>#REF!</v>
      </c>
      <c r="W158" s="137" t="e">
        <f t="shared" ca="1" si="85"/>
        <v>#REF!</v>
      </c>
      <c r="X158" s="137" t="e">
        <f t="shared" ca="1" si="85"/>
        <v>#REF!</v>
      </c>
      <c r="Y158" s="137" t="e">
        <f t="shared" ca="1" si="85"/>
        <v>#REF!</v>
      </c>
      <c r="Z158" s="137" t="e">
        <f t="shared" ca="1" si="85"/>
        <v>#REF!</v>
      </c>
      <c r="AA158" s="137" t="e">
        <f t="shared" ca="1" si="85"/>
        <v>#REF!</v>
      </c>
      <c r="AB158" s="137" t="e">
        <f t="shared" ca="1" si="85"/>
        <v>#REF!</v>
      </c>
      <c r="AC158" s="137" t="e">
        <f t="shared" ca="1" si="85"/>
        <v>#REF!</v>
      </c>
      <c r="AD158" s="137" t="e">
        <f t="shared" ca="1" si="85"/>
        <v>#REF!</v>
      </c>
      <c r="AE158" s="137" t="e">
        <f t="shared" ca="1" si="85"/>
        <v>#REF!</v>
      </c>
      <c r="AF158" s="137" t="e">
        <f t="shared" ca="1" si="85"/>
        <v>#REF!</v>
      </c>
      <c r="AG158" s="137" t="e">
        <f t="shared" ca="1" si="85"/>
        <v>#REF!</v>
      </c>
      <c r="AH158" s="137" t="e">
        <f t="shared" ca="1" si="85"/>
        <v>#REF!</v>
      </c>
      <c r="AI158" s="137" t="e">
        <f t="shared" ca="1" si="85"/>
        <v>#REF!</v>
      </c>
      <c r="AJ158" s="137" t="e">
        <f t="shared" ca="1" si="85"/>
        <v>#REF!</v>
      </c>
      <c r="AK158" s="137" t="e">
        <f t="shared" ca="1" si="85"/>
        <v>#REF!</v>
      </c>
      <c r="AL158" s="137" t="e">
        <f t="shared" ca="1" si="85"/>
        <v>#REF!</v>
      </c>
      <c r="AM158" s="137" t="e">
        <f t="shared" ca="1" si="86"/>
        <v>#REF!</v>
      </c>
      <c r="AN158" s="137" t="e">
        <f t="shared" ca="1" si="86"/>
        <v>#REF!</v>
      </c>
      <c r="AO158" s="137" t="e">
        <f t="shared" ca="1" si="86"/>
        <v>#REF!</v>
      </c>
      <c r="AP158" s="137" t="e">
        <f t="shared" ca="1" si="86"/>
        <v>#REF!</v>
      </c>
      <c r="AQ158" s="137" t="e">
        <f t="shared" ca="1" si="86"/>
        <v>#REF!</v>
      </c>
      <c r="AR158" s="137" t="e">
        <f t="shared" ca="1" si="86"/>
        <v>#REF!</v>
      </c>
      <c r="AS158" s="137" t="e">
        <f t="shared" ca="1" si="86"/>
        <v>#REF!</v>
      </c>
      <c r="AT158" s="137" t="e">
        <f t="shared" ca="1" si="86"/>
        <v>#REF!</v>
      </c>
      <c r="AU158" s="137" t="e">
        <f t="shared" ca="1" si="86"/>
        <v>#REF!</v>
      </c>
      <c r="AV158" s="137" t="e">
        <f t="shared" ca="1" si="86"/>
        <v>#REF!</v>
      </c>
      <c r="AW158" s="137" t="e">
        <f t="shared" ca="1" si="86"/>
        <v>#REF!</v>
      </c>
      <c r="AX158" s="137" t="e">
        <f t="shared" ca="1" si="86"/>
        <v>#REF!</v>
      </c>
      <c r="AY158" s="137" t="e">
        <f t="shared" ca="1" si="86"/>
        <v>#REF!</v>
      </c>
      <c r="AZ158" s="137" t="e">
        <f t="shared" ca="1" si="86"/>
        <v>#REF!</v>
      </c>
      <c r="BA158" s="137" t="e">
        <f t="shared" ca="1" si="83"/>
        <v>#REF!</v>
      </c>
      <c r="BB158" s="137" t="e">
        <f t="shared" ca="1" si="83"/>
        <v>#REF!</v>
      </c>
      <c r="BC158" s="137" t="e">
        <f t="shared" ca="1" si="83"/>
        <v>#REF!</v>
      </c>
      <c r="BD158" s="137" t="e">
        <f t="shared" ca="1" si="83"/>
        <v>#REF!</v>
      </c>
      <c r="BE158" s="138" t="e">
        <f t="shared" ca="1" si="83"/>
        <v>#REF!</v>
      </c>
      <c r="BF158" s="138" t="e">
        <f t="shared" ca="1" si="83"/>
        <v>#REF!</v>
      </c>
      <c r="BG158" s="138" t="e">
        <f t="shared" ca="1" si="83"/>
        <v>#REF!</v>
      </c>
      <c r="BH158" s="138" t="e">
        <f t="shared" ca="1" si="83"/>
        <v>#REF!</v>
      </c>
      <c r="BI158" s="138" t="e">
        <f t="shared" ca="1" si="83"/>
        <v>#REF!</v>
      </c>
      <c r="BJ158" s="138" t="e">
        <f t="shared" ca="1" si="83"/>
        <v>#REF!</v>
      </c>
      <c r="BK158" s="138" t="e">
        <f t="shared" ca="1" si="83"/>
        <v>#REF!</v>
      </c>
      <c r="BL158" s="138" t="e">
        <f t="shared" ca="1" si="83"/>
        <v>#REF!</v>
      </c>
      <c r="BM158" s="138" t="e">
        <f t="shared" ca="1" si="83"/>
        <v>#REF!</v>
      </c>
      <c r="BN158" s="138" t="e">
        <f t="shared" ca="1" si="83"/>
        <v>#REF!</v>
      </c>
      <c r="BO158" s="138" t="e">
        <f t="shared" ca="1" si="83"/>
        <v>#REF!</v>
      </c>
      <c r="BP158" s="138" t="e">
        <f t="shared" ca="1" si="84"/>
        <v>#REF!</v>
      </c>
      <c r="BQ158" s="138" t="e">
        <f t="shared" ca="1" si="84"/>
        <v>#REF!</v>
      </c>
      <c r="BR158" s="138" t="e">
        <f t="shared" ca="1" si="84"/>
        <v>#REF!</v>
      </c>
      <c r="BS158" s="138" t="e">
        <f t="shared" ca="1" si="84"/>
        <v>#REF!</v>
      </c>
      <c r="BT158" s="138" t="e">
        <f t="shared" ca="1" si="84"/>
        <v>#REF!</v>
      </c>
      <c r="BU158" s="138" t="e">
        <f t="shared" ca="1" si="84"/>
        <v>#REF!</v>
      </c>
      <c r="BV158" s="138" t="e">
        <f t="shared" ca="1" si="84"/>
        <v>#REF!</v>
      </c>
      <c r="BW158" s="138" t="e">
        <f t="shared" ca="1" si="84"/>
        <v>#REF!</v>
      </c>
      <c r="BX158" s="138" t="e">
        <f t="shared" ca="1" si="84"/>
        <v>#REF!</v>
      </c>
      <c r="BY158" s="138" t="e">
        <f t="shared" ca="1" si="84"/>
        <v>#REF!</v>
      </c>
      <c r="BZ158" s="138" t="e">
        <f t="shared" ca="1" si="84"/>
        <v>#REF!</v>
      </c>
      <c r="CA158" s="138" t="e">
        <f t="shared" ca="1" si="84"/>
        <v>#REF!</v>
      </c>
      <c r="CB158" s="11"/>
      <c r="CC158" s="126" t="s">
        <v>2229</v>
      </c>
    </row>
    <row r="159" spans="1:81" x14ac:dyDescent="0.5">
      <c r="A159" s="130" t="s">
        <v>115</v>
      </c>
      <c r="B159" s="133" t="s">
        <v>301</v>
      </c>
      <c r="C159" s="133">
        <v>1</v>
      </c>
      <c r="D159" s="128">
        <v>1</v>
      </c>
      <c r="E159" s="134">
        <v>0</v>
      </c>
      <c r="F159" s="206" t="s">
        <v>2232</v>
      </c>
      <c r="G159" s="137">
        <f t="shared" ca="1" si="87"/>
        <v>23569</v>
      </c>
      <c r="H159" s="137">
        <f t="shared" ca="1" si="87"/>
        <v>21710</v>
      </c>
      <c r="I159" s="137">
        <f t="shared" ca="1" si="87"/>
        <v>16795</v>
      </c>
      <c r="J159" s="137">
        <f t="shared" ca="1" si="87"/>
        <v>12075</v>
      </c>
      <c r="K159" s="137">
        <f t="shared" ca="1" si="87"/>
        <v>8578</v>
      </c>
      <c r="L159" s="137">
        <f t="shared" ca="1" si="87"/>
        <v>6439</v>
      </c>
      <c r="M159" s="137">
        <f t="shared" ca="1" si="87"/>
        <v>4921</v>
      </c>
      <c r="N159" s="137" t="e">
        <f t="shared" ca="1" si="87"/>
        <v>#REF!</v>
      </c>
      <c r="O159" s="137" t="e">
        <f t="shared" ca="1" si="87"/>
        <v>#REF!</v>
      </c>
      <c r="P159" s="137" t="e">
        <f t="shared" ca="1" si="87"/>
        <v>#REF!</v>
      </c>
      <c r="Q159" s="137" t="e">
        <f t="shared" ca="1" si="87"/>
        <v>#REF!</v>
      </c>
      <c r="R159" s="137" t="e">
        <f t="shared" ca="1" si="87"/>
        <v>#REF!</v>
      </c>
      <c r="S159" s="137" t="e">
        <f t="shared" ca="1" si="87"/>
        <v>#REF!</v>
      </c>
      <c r="T159" s="137" t="e">
        <f t="shared" ca="1" si="87"/>
        <v>#REF!</v>
      </c>
      <c r="U159" s="137" t="e">
        <f t="shared" ca="1" si="87"/>
        <v>#REF!</v>
      </c>
      <c r="V159" s="137" t="e">
        <f t="shared" ca="1" si="87"/>
        <v>#REF!</v>
      </c>
      <c r="W159" s="137" t="e">
        <f t="shared" ca="1" si="85"/>
        <v>#REF!</v>
      </c>
      <c r="X159" s="137" t="e">
        <f t="shared" ca="1" si="85"/>
        <v>#REF!</v>
      </c>
      <c r="Y159" s="137" t="e">
        <f t="shared" ca="1" si="85"/>
        <v>#REF!</v>
      </c>
      <c r="Z159" s="137" t="e">
        <f t="shared" ca="1" si="85"/>
        <v>#REF!</v>
      </c>
      <c r="AA159" s="137" t="e">
        <f t="shared" ca="1" si="85"/>
        <v>#REF!</v>
      </c>
      <c r="AB159" s="137" t="e">
        <f t="shared" ca="1" si="85"/>
        <v>#REF!</v>
      </c>
      <c r="AC159" s="137" t="e">
        <f t="shared" ca="1" si="85"/>
        <v>#REF!</v>
      </c>
      <c r="AD159" s="137" t="e">
        <f t="shared" ca="1" si="85"/>
        <v>#REF!</v>
      </c>
      <c r="AE159" s="137" t="e">
        <f t="shared" ca="1" si="85"/>
        <v>#REF!</v>
      </c>
      <c r="AF159" s="137" t="e">
        <f t="shared" ca="1" si="85"/>
        <v>#REF!</v>
      </c>
      <c r="AG159" s="137" t="e">
        <f t="shared" ca="1" si="85"/>
        <v>#REF!</v>
      </c>
      <c r="AH159" s="137" t="e">
        <f t="shared" ca="1" si="85"/>
        <v>#REF!</v>
      </c>
      <c r="AI159" s="137" t="e">
        <f t="shared" ca="1" si="85"/>
        <v>#REF!</v>
      </c>
      <c r="AJ159" s="137" t="e">
        <f t="shared" ca="1" si="85"/>
        <v>#REF!</v>
      </c>
      <c r="AK159" s="137" t="e">
        <f t="shared" ca="1" si="85"/>
        <v>#REF!</v>
      </c>
      <c r="AL159" s="137" t="e">
        <f t="shared" ca="1" si="85"/>
        <v>#REF!</v>
      </c>
      <c r="AM159" s="137" t="e">
        <f t="shared" ca="1" si="86"/>
        <v>#REF!</v>
      </c>
      <c r="AN159" s="137" t="e">
        <f t="shared" ca="1" si="86"/>
        <v>#REF!</v>
      </c>
      <c r="AO159" s="137" t="e">
        <f t="shared" ca="1" si="86"/>
        <v>#REF!</v>
      </c>
      <c r="AP159" s="137" t="e">
        <f t="shared" ca="1" si="86"/>
        <v>#REF!</v>
      </c>
      <c r="AQ159" s="137" t="e">
        <f t="shared" ca="1" si="86"/>
        <v>#REF!</v>
      </c>
      <c r="AR159" s="137" t="e">
        <f t="shared" ca="1" si="86"/>
        <v>#REF!</v>
      </c>
      <c r="AS159" s="137" t="e">
        <f t="shared" ca="1" si="86"/>
        <v>#REF!</v>
      </c>
      <c r="AT159" s="137" t="e">
        <f t="shared" ca="1" si="86"/>
        <v>#REF!</v>
      </c>
      <c r="AU159" s="137" t="e">
        <f t="shared" ca="1" si="86"/>
        <v>#REF!</v>
      </c>
      <c r="AV159" s="137" t="e">
        <f t="shared" ca="1" si="86"/>
        <v>#REF!</v>
      </c>
      <c r="AW159" s="137" t="e">
        <f t="shared" ca="1" si="86"/>
        <v>#REF!</v>
      </c>
      <c r="AX159" s="137" t="e">
        <f t="shared" ca="1" si="86"/>
        <v>#REF!</v>
      </c>
      <c r="AY159" s="137" t="e">
        <f t="shared" ca="1" si="86"/>
        <v>#REF!</v>
      </c>
      <c r="AZ159" s="137" t="e">
        <f t="shared" ca="1" si="86"/>
        <v>#REF!</v>
      </c>
      <c r="BA159" s="137" t="e">
        <f t="shared" ca="1" si="83"/>
        <v>#REF!</v>
      </c>
      <c r="BB159" s="137" t="e">
        <f t="shared" ca="1" si="83"/>
        <v>#REF!</v>
      </c>
      <c r="BC159" s="137" t="e">
        <f t="shared" ca="1" si="83"/>
        <v>#REF!</v>
      </c>
      <c r="BD159" s="137" t="e">
        <f t="shared" ca="1" si="83"/>
        <v>#REF!</v>
      </c>
      <c r="BE159" s="138" t="e">
        <f t="shared" ca="1" si="83"/>
        <v>#REF!</v>
      </c>
      <c r="BF159" s="138" t="e">
        <f t="shared" ca="1" si="83"/>
        <v>#REF!</v>
      </c>
      <c r="BG159" s="138" t="e">
        <f t="shared" ca="1" si="83"/>
        <v>#REF!</v>
      </c>
      <c r="BH159" s="138" t="e">
        <f t="shared" ca="1" si="83"/>
        <v>#REF!</v>
      </c>
      <c r="BI159" s="138" t="e">
        <f t="shared" ca="1" si="83"/>
        <v>#REF!</v>
      </c>
      <c r="BJ159" s="138" t="e">
        <f t="shared" ca="1" si="83"/>
        <v>#REF!</v>
      </c>
      <c r="BK159" s="138" t="e">
        <f t="shared" ca="1" si="83"/>
        <v>#REF!</v>
      </c>
      <c r="BL159" s="138" t="e">
        <f t="shared" ca="1" si="83"/>
        <v>#REF!</v>
      </c>
      <c r="BM159" s="138" t="e">
        <f t="shared" ca="1" si="83"/>
        <v>#REF!</v>
      </c>
      <c r="BN159" s="138" t="e">
        <f t="shared" ca="1" si="83"/>
        <v>#REF!</v>
      </c>
      <c r="BO159" s="138" t="e">
        <f t="shared" ca="1" si="83"/>
        <v>#REF!</v>
      </c>
      <c r="BP159" s="138" t="e">
        <f t="shared" ca="1" si="84"/>
        <v>#REF!</v>
      </c>
      <c r="BQ159" s="138" t="e">
        <f t="shared" ca="1" si="84"/>
        <v>#REF!</v>
      </c>
      <c r="BR159" s="138" t="e">
        <f t="shared" ca="1" si="84"/>
        <v>#REF!</v>
      </c>
      <c r="BS159" s="138" t="e">
        <f t="shared" ca="1" si="84"/>
        <v>#REF!</v>
      </c>
      <c r="BT159" s="138" t="e">
        <f t="shared" ca="1" si="84"/>
        <v>#REF!</v>
      </c>
      <c r="BU159" s="138" t="e">
        <f t="shared" ca="1" si="84"/>
        <v>#REF!</v>
      </c>
      <c r="BV159" s="138" t="e">
        <f t="shared" ca="1" si="84"/>
        <v>#REF!</v>
      </c>
      <c r="BW159" s="138" t="e">
        <f t="shared" ca="1" si="84"/>
        <v>#REF!</v>
      </c>
      <c r="BX159" s="138" t="e">
        <f t="shared" ca="1" si="84"/>
        <v>#REF!</v>
      </c>
      <c r="BY159" s="138" t="e">
        <f t="shared" ca="1" si="84"/>
        <v>#REF!</v>
      </c>
      <c r="BZ159" s="138" t="e">
        <f t="shared" ca="1" si="84"/>
        <v>#REF!</v>
      </c>
      <c r="CA159" s="138" t="e">
        <f t="shared" ca="1" si="84"/>
        <v>#REF!</v>
      </c>
      <c r="CB159" s="11"/>
      <c r="CC159" s="126" t="s">
        <v>2233</v>
      </c>
    </row>
    <row r="160" spans="1:81" x14ac:dyDescent="0.5">
      <c r="A160" s="130" t="s">
        <v>1418</v>
      </c>
      <c r="B160" s="133" t="s">
        <v>301</v>
      </c>
      <c r="C160" s="133">
        <v>0</v>
      </c>
      <c r="D160" s="128">
        <v>1</v>
      </c>
      <c r="E160" s="134">
        <v>1</v>
      </c>
      <c r="F160" s="205" t="s">
        <v>1423</v>
      </c>
      <c r="G160" s="137" t="str">
        <f t="shared" ca="1" si="87"/>
        <v>.</v>
      </c>
      <c r="H160" s="137" t="str">
        <f t="shared" ca="1" si="87"/>
        <v>.</v>
      </c>
      <c r="I160" s="137" t="str">
        <f t="shared" ca="1" si="87"/>
        <v>.</v>
      </c>
      <c r="J160" s="137" t="str">
        <f t="shared" ca="1" si="87"/>
        <v>.</v>
      </c>
      <c r="K160" s="137" t="str">
        <f t="shared" ca="1" si="87"/>
        <v>.</v>
      </c>
      <c r="L160" s="137" t="str">
        <f t="shared" ca="1" si="87"/>
        <v>.</v>
      </c>
      <c r="M160" s="137" t="str">
        <f t="shared" ca="1" si="87"/>
        <v>.</v>
      </c>
      <c r="N160" s="137" t="str">
        <f t="shared" ca="1" si="87"/>
        <v>.</v>
      </c>
      <c r="O160" s="137" t="str">
        <f t="shared" ca="1" si="87"/>
        <v>.</v>
      </c>
      <c r="P160" s="137" t="str">
        <f t="shared" ca="1" si="87"/>
        <v>.</v>
      </c>
      <c r="Q160" s="137" t="str">
        <f t="shared" ca="1" si="87"/>
        <v>.</v>
      </c>
      <c r="R160" s="137" t="str">
        <f t="shared" ca="1" si="87"/>
        <v>.</v>
      </c>
      <c r="S160" s="137" t="str">
        <f t="shared" ca="1" si="87"/>
        <v>.</v>
      </c>
      <c r="T160" s="137" t="str">
        <f t="shared" ca="1" si="87"/>
        <v>.</v>
      </c>
      <c r="U160" s="137" t="str">
        <f t="shared" ca="1" si="87"/>
        <v>.</v>
      </c>
      <c r="V160" s="137" t="str">
        <f t="shared" ca="1" si="87"/>
        <v>.</v>
      </c>
      <c r="W160" s="137" t="str">
        <f t="shared" ca="1" si="85"/>
        <v>.</v>
      </c>
      <c r="X160" s="137" t="str">
        <f t="shared" ca="1" si="85"/>
        <v>.</v>
      </c>
      <c r="Y160" s="137" t="str">
        <f t="shared" ca="1" si="85"/>
        <v>.</v>
      </c>
      <c r="Z160" s="137" t="str">
        <f t="shared" ca="1" si="85"/>
        <v>.</v>
      </c>
      <c r="AA160" s="137" t="str">
        <f t="shared" ca="1" si="85"/>
        <v>.</v>
      </c>
      <c r="AB160" s="137" t="str">
        <f t="shared" ca="1" si="85"/>
        <v>.</v>
      </c>
      <c r="AC160" s="137" t="str">
        <f t="shared" ca="1" si="85"/>
        <v>.</v>
      </c>
      <c r="AD160" s="137" t="str">
        <f t="shared" ca="1" si="85"/>
        <v>.</v>
      </c>
      <c r="AE160" s="137" t="str">
        <f t="shared" ca="1" si="85"/>
        <v>.</v>
      </c>
      <c r="AF160" s="137" t="str">
        <f t="shared" ca="1" si="85"/>
        <v>.</v>
      </c>
      <c r="AG160" s="137" t="str">
        <f t="shared" ca="1" si="85"/>
        <v>.</v>
      </c>
      <c r="AH160" s="137" t="str">
        <f t="shared" ca="1" si="85"/>
        <v>.</v>
      </c>
      <c r="AI160" s="137" t="str">
        <f t="shared" ca="1" si="85"/>
        <v>.</v>
      </c>
      <c r="AJ160" s="137" t="str">
        <f t="shared" ca="1" si="85"/>
        <v>.</v>
      </c>
      <c r="AK160" s="137" t="str">
        <f t="shared" ca="1" si="85"/>
        <v>.</v>
      </c>
      <c r="AL160" s="137" t="str">
        <f t="shared" ca="1" si="85"/>
        <v>.</v>
      </c>
      <c r="AM160" s="137" t="str">
        <f t="shared" ca="1" si="86"/>
        <v>.</v>
      </c>
      <c r="AN160" s="137" t="str">
        <f t="shared" ca="1" si="86"/>
        <v>.</v>
      </c>
      <c r="AO160" s="137" t="str">
        <f t="shared" ca="1" si="86"/>
        <v>.</v>
      </c>
      <c r="AP160" s="137" t="str">
        <f t="shared" ca="1" si="86"/>
        <v>.</v>
      </c>
      <c r="AQ160" s="137" t="str">
        <f t="shared" ca="1" si="86"/>
        <v>.</v>
      </c>
      <c r="AR160" s="137" t="str">
        <f t="shared" ca="1" si="86"/>
        <v>.</v>
      </c>
      <c r="AS160" s="137" t="str">
        <f t="shared" ca="1" si="86"/>
        <v>.</v>
      </c>
      <c r="AT160" s="137" t="str">
        <f t="shared" ca="1" si="86"/>
        <v>.</v>
      </c>
      <c r="AU160" s="137" t="str">
        <f t="shared" ca="1" si="86"/>
        <v>.</v>
      </c>
      <c r="AV160" s="137" t="str">
        <f t="shared" ca="1" si="86"/>
        <v>.</v>
      </c>
      <c r="AW160" s="137" t="str">
        <f t="shared" ca="1" si="86"/>
        <v>.</v>
      </c>
      <c r="AX160" s="137" t="str">
        <f t="shared" ca="1" si="86"/>
        <v>.</v>
      </c>
      <c r="AY160" s="137" t="str">
        <f t="shared" ca="1" si="86"/>
        <v>.</v>
      </c>
      <c r="AZ160" s="137" t="str">
        <f t="shared" ca="1" si="86"/>
        <v>.</v>
      </c>
      <c r="BA160" s="137" t="str">
        <f t="shared" ca="1" si="86"/>
        <v>.</v>
      </c>
      <c r="BB160" s="137" t="str">
        <f t="shared" ca="1" si="86"/>
        <v>.</v>
      </c>
      <c r="BC160" s="138" t="str">
        <f t="shared" ca="1" si="83"/>
        <v>.</v>
      </c>
      <c r="BD160" s="138" t="str">
        <f t="shared" ca="1" si="83"/>
        <v>.</v>
      </c>
      <c r="BE160" s="138" t="str">
        <f t="shared" ca="1" si="83"/>
        <v>.</v>
      </c>
      <c r="BF160" s="138" t="str">
        <f t="shared" ca="1" si="83"/>
        <v>.</v>
      </c>
      <c r="BG160" s="138" t="str">
        <f t="shared" ca="1" si="83"/>
        <v>.</v>
      </c>
      <c r="BH160" s="138" t="str">
        <f t="shared" ca="1" si="83"/>
        <v>.</v>
      </c>
      <c r="BI160" s="138" t="str">
        <f t="shared" ca="1" si="83"/>
        <v>.</v>
      </c>
      <c r="BJ160" s="138" t="str">
        <f t="shared" ca="1" si="83"/>
        <v>.</v>
      </c>
      <c r="BK160" s="138">
        <f t="shared" ca="1" si="83"/>
        <v>22</v>
      </c>
      <c r="BL160" s="138">
        <f t="shared" ca="1" si="83"/>
        <v>124</v>
      </c>
      <c r="BM160" s="138">
        <f t="shared" ca="1" si="83"/>
        <v>342</v>
      </c>
      <c r="BN160" s="138">
        <f t="shared" ca="1" si="83"/>
        <v>717</v>
      </c>
      <c r="BO160" s="138">
        <f t="shared" ca="1" si="83"/>
        <v>1017</v>
      </c>
      <c r="BP160" s="138">
        <f t="shared" ca="1" si="83"/>
        <v>1355</v>
      </c>
      <c r="BQ160" s="138">
        <f t="shared" ca="1" si="84"/>
        <v>1712</v>
      </c>
      <c r="BR160" s="138">
        <f t="shared" ca="1" si="84"/>
        <v>2180</v>
      </c>
      <c r="BS160" s="138">
        <f t="shared" ca="1" si="84"/>
        <v>2616</v>
      </c>
      <c r="BT160" s="138">
        <f t="shared" ca="1" si="84"/>
        <v>2860</v>
      </c>
      <c r="BU160" s="138">
        <f t="shared" ca="1" si="84"/>
        <v>3061</v>
      </c>
      <c r="BV160" s="138">
        <f t="shared" ca="1" si="84"/>
        <v>3220</v>
      </c>
      <c r="BW160" s="138">
        <f t="shared" ca="1" si="84"/>
        <v>3219</v>
      </c>
      <c r="BX160" s="138">
        <f t="shared" ca="1" si="84"/>
        <v>3233</v>
      </c>
      <c r="BY160" s="138">
        <f t="shared" ca="1" si="84"/>
        <v>3168</v>
      </c>
      <c r="BZ160" s="138">
        <f t="shared" ca="1" si="84"/>
        <v>3224</v>
      </c>
      <c r="CA160" s="138">
        <f t="shared" ca="1" si="84"/>
        <v>3126</v>
      </c>
      <c r="CB160" s="139"/>
      <c r="CC160" s="126" t="s">
        <v>2238</v>
      </c>
    </row>
    <row r="161" spans="1:81" x14ac:dyDescent="0.5">
      <c r="A161" s="130" t="s">
        <v>1418</v>
      </c>
      <c r="B161" s="133" t="s">
        <v>551</v>
      </c>
      <c r="C161" s="133">
        <v>0</v>
      </c>
      <c r="D161" s="128">
        <v>1</v>
      </c>
      <c r="E161" s="134">
        <v>1</v>
      </c>
      <c r="F161" s="205" t="s">
        <v>1379</v>
      </c>
      <c r="G161" s="137">
        <f t="shared" ca="1" si="87"/>
        <v>93752</v>
      </c>
      <c r="H161" s="137">
        <f t="shared" ca="1" si="87"/>
        <v>96113</v>
      </c>
      <c r="I161" s="137">
        <f t="shared" ca="1" si="87"/>
        <v>97475</v>
      </c>
      <c r="J161" s="137">
        <f t="shared" ca="1" si="87"/>
        <v>98142</v>
      </c>
      <c r="K161" s="137">
        <f t="shared" ca="1" si="87"/>
        <v>98808</v>
      </c>
      <c r="L161" s="137">
        <f t="shared" ca="1" si="87"/>
        <v>99410</v>
      </c>
      <c r="M161" s="137">
        <f t="shared" ca="1" si="87"/>
        <v>99353</v>
      </c>
      <c r="N161" s="137">
        <f t="shared" ca="1" si="87"/>
        <v>98940</v>
      </c>
      <c r="O161" s="137">
        <f t="shared" ca="1" si="87"/>
        <v>98041</v>
      </c>
      <c r="P161" s="137">
        <f t="shared" ca="1" si="87"/>
        <v>96647</v>
      </c>
      <c r="Q161" s="137">
        <f t="shared" ca="1" si="87"/>
        <v>93309</v>
      </c>
      <c r="R161" s="137">
        <f t="shared" ca="1" si="87"/>
        <v>90106</v>
      </c>
      <c r="S161" s="137">
        <f t="shared" ca="1" si="87"/>
        <v>87698</v>
      </c>
      <c r="T161" s="137">
        <f t="shared" ca="1" si="87"/>
        <v>86473</v>
      </c>
      <c r="U161" s="137">
        <f t="shared" ca="1" si="87"/>
        <v>85218</v>
      </c>
      <c r="V161" s="137">
        <f t="shared" ca="1" si="87"/>
        <v>84024</v>
      </c>
      <c r="W161" s="137">
        <f t="shared" ca="1" si="85"/>
        <v>82431</v>
      </c>
      <c r="X161" s="137">
        <f t="shared" ca="1" si="85"/>
        <v>81807</v>
      </c>
      <c r="Y161" s="137">
        <f t="shared" ca="1" si="85"/>
        <v>80471</v>
      </c>
      <c r="Z161" s="137">
        <f t="shared" ca="1" si="85"/>
        <v>79076</v>
      </c>
      <c r="AA161" s="137">
        <f t="shared" ca="1" si="85"/>
        <v>78375</v>
      </c>
      <c r="AB161" s="137">
        <f t="shared" ca="1" si="85"/>
        <v>77133</v>
      </c>
      <c r="AC161" s="137">
        <f t="shared" ca="1" si="85"/>
        <v>75717</v>
      </c>
      <c r="AD161" s="137">
        <f t="shared" ca="1" si="85"/>
        <v>74412</v>
      </c>
      <c r="AE161" s="137">
        <f t="shared" ca="1" si="85"/>
        <v>72671</v>
      </c>
      <c r="AF161" s="137">
        <f t="shared" ca="1" si="85"/>
        <v>72423</v>
      </c>
      <c r="AG161" s="137">
        <f t="shared" ca="1" si="85"/>
        <v>71042</v>
      </c>
      <c r="AH161" s="137">
        <f t="shared" ca="1" si="85"/>
        <v>70019</v>
      </c>
      <c r="AI161" s="137">
        <f t="shared" ca="1" si="85"/>
        <v>68478</v>
      </c>
      <c r="AJ161" s="137">
        <f t="shared" ca="1" si="85"/>
        <v>69191</v>
      </c>
      <c r="AK161" s="137">
        <f t="shared" ca="1" si="85"/>
        <v>68554</v>
      </c>
      <c r="AL161" s="137">
        <f t="shared" ca="1" si="85"/>
        <v>67856</v>
      </c>
      <c r="AM161" s="137">
        <f t="shared" ca="1" si="86"/>
        <v>66750</v>
      </c>
      <c r="AN161" s="137">
        <f t="shared" ca="1" si="86"/>
        <v>67067</v>
      </c>
      <c r="AO161" s="137">
        <f t="shared" ca="1" si="86"/>
        <v>66752</v>
      </c>
      <c r="AP161" s="137">
        <f t="shared" ca="1" si="86"/>
        <v>65957</v>
      </c>
      <c r="AQ161" s="137">
        <f t="shared" ca="1" si="86"/>
        <v>65350</v>
      </c>
      <c r="AR161" s="137">
        <f t="shared" ca="1" si="86"/>
        <v>65684</v>
      </c>
      <c r="AS161" s="137">
        <f t="shared" ca="1" si="86"/>
        <v>65370</v>
      </c>
      <c r="AT161" s="137">
        <f t="shared" ca="1" si="86"/>
        <v>64230</v>
      </c>
      <c r="AU161" s="137">
        <f t="shared" ca="1" si="86"/>
        <v>62241</v>
      </c>
      <c r="AV161" s="137">
        <f t="shared" ca="1" si="86"/>
        <v>61155</v>
      </c>
      <c r="AW161" s="137">
        <f t="shared" ca="1" si="86"/>
        <v>59376</v>
      </c>
      <c r="AX161" s="137">
        <f t="shared" ca="1" si="86"/>
        <v>57580</v>
      </c>
      <c r="AY161" s="137">
        <f t="shared" ca="1" si="86"/>
        <v>55995</v>
      </c>
      <c r="AZ161" s="137">
        <f t="shared" ca="1" si="86"/>
        <v>55429</v>
      </c>
      <c r="BA161" s="137">
        <f t="shared" ca="1" si="86"/>
        <v>54035</v>
      </c>
      <c r="BB161" s="137">
        <f t="shared" ca="1" si="86"/>
        <v>52695</v>
      </c>
      <c r="BC161" s="138">
        <f t="shared" ca="1" si="83"/>
        <v>51401</v>
      </c>
      <c r="BD161" s="138">
        <f t="shared" ca="1" si="83"/>
        <v>50583</v>
      </c>
      <c r="BE161" s="138">
        <f t="shared" ca="1" si="83"/>
        <v>49883</v>
      </c>
      <c r="BF161" s="138">
        <f t="shared" ca="1" si="83"/>
        <v>49569</v>
      </c>
      <c r="BG161" s="138">
        <f t="shared" ca="1" si="83"/>
        <v>49138</v>
      </c>
      <c r="BH161" s="138">
        <f t="shared" ca="1" si="83"/>
        <v>49354</v>
      </c>
      <c r="BI161" s="138">
        <f t="shared" ca="1" si="83"/>
        <v>48802</v>
      </c>
      <c r="BJ161" s="138">
        <f t="shared" ca="1" si="83"/>
        <v>48098</v>
      </c>
      <c r="BK161" s="138">
        <f t="shared" ca="1" si="83"/>
        <v>47408</v>
      </c>
      <c r="BL161" s="138">
        <f t="shared" ca="1" si="84"/>
        <v>47745</v>
      </c>
      <c r="BM161" s="138">
        <f t="shared" ca="1" si="84"/>
        <v>48220</v>
      </c>
      <c r="BN161" s="138">
        <f t="shared" ca="1" si="84"/>
        <v>48670</v>
      </c>
      <c r="BO161" s="138">
        <f t="shared" ca="1" si="84"/>
        <v>49095</v>
      </c>
      <c r="BP161" s="138">
        <f t="shared" ca="1" si="84"/>
        <v>50264</v>
      </c>
      <c r="BQ161" s="138">
        <f t="shared" ca="1" si="84"/>
        <v>51586</v>
      </c>
      <c r="BR161" s="138">
        <f t="shared" ca="1" si="84"/>
        <v>52781</v>
      </c>
      <c r="BS161" s="138">
        <f t="shared" ca="1" si="84"/>
        <v>53486</v>
      </c>
      <c r="BT161" s="138">
        <f t="shared" ca="1" si="84"/>
        <v>54299</v>
      </c>
      <c r="BU161" s="138">
        <f t="shared" ca="1" si="84"/>
        <v>55031</v>
      </c>
      <c r="BV161" s="138">
        <f t="shared" ca="1" si="84"/>
        <v>55791</v>
      </c>
      <c r="BW161" s="138">
        <f t="shared" ca="1" si="84"/>
        <v>55475</v>
      </c>
      <c r="BX161" s="138">
        <f t="shared" ca="1" si="84"/>
        <v>55559</v>
      </c>
      <c r="BY161" s="138">
        <f t="shared" ca="1" si="84"/>
        <v>55288</v>
      </c>
      <c r="BZ161" s="138">
        <f t="shared" ca="1" si="84"/>
        <v>55658</v>
      </c>
      <c r="CA161" s="138">
        <f t="shared" ca="1" si="84"/>
        <v>55390</v>
      </c>
      <c r="CB161" s="139"/>
      <c r="CC161" s="126" t="s">
        <v>2239</v>
      </c>
    </row>
    <row r="162" spans="1:81" x14ac:dyDescent="0.5">
      <c r="A162" s="130" t="s">
        <v>1749</v>
      </c>
      <c r="B162" s="136" t="s">
        <v>301</v>
      </c>
      <c r="C162" s="133">
        <v>0</v>
      </c>
      <c r="D162" s="128">
        <v>1</v>
      </c>
      <c r="E162" s="128">
        <v>0</v>
      </c>
      <c r="F162" s="206" t="s">
        <v>1928</v>
      </c>
      <c r="G162" s="137">
        <f t="shared" ca="1" si="87"/>
        <v>19442</v>
      </c>
      <c r="H162" s="137">
        <f t="shared" ca="1" si="87"/>
        <v>20585</v>
      </c>
      <c r="I162" s="137">
        <f t="shared" ca="1" si="87"/>
        <v>21739</v>
      </c>
      <c r="J162" s="137">
        <f t="shared" ca="1" si="87"/>
        <v>22824</v>
      </c>
      <c r="K162" s="137">
        <f t="shared" ca="1" si="87"/>
        <v>24045</v>
      </c>
      <c r="L162" s="137">
        <f t="shared" ca="1" si="87"/>
        <v>24805</v>
      </c>
      <c r="M162" s="137">
        <f t="shared" ca="1" si="87"/>
        <v>25414</v>
      </c>
      <c r="N162" s="137">
        <f t="shared" ca="1" si="87"/>
        <v>25965</v>
      </c>
      <c r="O162" s="137">
        <f t="shared" ca="1" si="87"/>
        <v>25902</v>
      </c>
      <c r="P162" s="137">
        <f t="shared" ca="1" si="87"/>
        <v>25452</v>
      </c>
      <c r="Q162" s="137">
        <f t="shared" ca="1" si="87"/>
        <v>24758</v>
      </c>
      <c r="R162" s="137">
        <f t="shared" ca="1" si="87"/>
        <v>23530</v>
      </c>
      <c r="S162" s="137">
        <f t="shared" ca="1" si="87"/>
        <v>23159</v>
      </c>
      <c r="T162" s="137">
        <f t="shared" ca="1" si="87"/>
        <v>22983</v>
      </c>
      <c r="U162" s="137">
        <f t="shared" ca="1" si="87"/>
        <v>22922</v>
      </c>
      <c r="V162" s="137">
        <f t="shared" ca="1" si="87"/>
        <v>23165</v>
      </c>
      <c r="W162" s="137">
        <f t="shared" ca="1" si="85"/>
        <v>23119</v>
      </c>
      <c r="X162" s="137">
        <f t="shared" ca="1" si="85"/>
        <v>23089</v>
      </c>
      <c r="Y162" s="137">
        <f t="shared" ca="1" si="85"/>
        <v>22977</v>
      </c>
      <c r="Z162" s="137">
        <f t="shared" ca="1" si="85"/>
        <v>22898</v>
      </c>
      <c r="AA162" s="137">
        <f t="shared" ca="1" si="85"/>
        <v>22850</v>
      </c>
      <c r="AB162" s="137">
        <f t="shared" ca="1" si="85"/>
        <v>22578</v>
      </c>
      <c r="AC162" s="137">
        <f t="shared" ca="1" si="85"/>
        <v>22545</v>
      </c>
      <c r="AD162" s="137">
        <f t="shared" ca="1" si="85"/>
        <v>22343</v>
      </c>
      <c r="AE162" s="137">
        <f t="shared" ca="1" si="85"/>
        <v>22234</v>
      </c>
      <c r="AF162" s="137">
        <f t="shared" ca="1" si="85"/>
        <v>22122</v>
      </c>
      <c r="AG162" s="137">
        <f t="shared" ca="1" si="85"/>
        <v>22147</v>
      </c>
      <c r="AH162" s="137">
        <f t="shared" ca="1" si="85"/>
        <v>22484</v>
      </c>
      <c r="AI162" s="137">
        <f t="shared" ca="1" si="85"/>
        <v>22853</v>
      </c>
      <c r="AJ162" s="137">
        <f t="shared" ca="1" si="85"/>
        <v>23071</v>
      </c>
      <c r="AK162" s="137">
        <f t="shared" ca="1" si="85"/>
        <v>22940</v>
      </c>
      <c r="AL162" s="137">
        <f t="shared" ca="1" si="85"/>
        <v>22943</v>
      </c>
      <c r="AM162" s="137">
        <f t="shared" ca="1" si="86"/>
        <v>23036</v>
      </c>
      <c r="AN162" s="137">
        <f t="shared" ca="1" si="86"/>
        <v>23175</v>
      </c>
      <c r="AO162" s="137">
        <f t="shared" ca="1" si="86"/>
        <v>23602</v>
      </c>
      <c r="AP162" s="137">
        <f t="shared" ca="1" si="86"/>
        <v>23764</v>
      </c>
      <c r="AQ162" s="137">
        <f t="shared" ca="1" si="86"/>
        <v>23583</v>
      </c>
      <c r="AR162" s="137">
        <f t="shared" ca="1" si="86"/>
        <v>23437</v>
      </c>
      <c r="AS162" s="137">
        <f t="shared" ca="1" si="86"/>
        <v>23479</v>
      </c>
      <c r="AT162" s="137">
        <f t="shared" ca="1" si="86"/>
        <v>23344</v>
      </c>
      <c r="AU162" s="137">
        <f t="shared" ca="1" si="86"/>
        <v>22992</v>
      </c>
      <c r="AV162" s="137">
        <f t="shared" ca="1" si="86"/>
        <v>22613</v>
      </c>
      <c r="AW162" s="137">
        <f t="shared" ca="1" si="86"/>
        <v>21656</v>
      </c>
      <c r="AX162" s="137">
        <f t="shared" ca="1" si="86"/>
        <v>21275</v>
      </c>
      <c r="AY162" s="137">
        <f t="shared" ca="1" si="86"/>
        <v>21047</v>
      </c>
      <c r="AZ162" s="137">
        <f t="shared" ca="1" si="86"/>
        <v>20924</v>
      </c>
      <c r="BA162" s="137">
        <f t="shared" ca="1" si="86"/>
        <v>20477</v>
      </c>
      <c r="BB162" s="137">
        <f t="shared" ca="1" si="86"/>
        <v>19937</v>
      </c>
      <c r="BC162" s="138">
        <f t="shared" ca="1" si="83"/>
        <v>19440</v>
      </c>
      <c r="BD162" s="138">
        <f t="shared" ca="1" si="83"/>
        <v>19310</v>
      </c>
      <c r="BE162" s="138">
        <f t="shared" ca="1" si="83"/>
        <v>19518</v>
      </c>
      <c r="BF162" s="138">
        <f t="shared" ca="1" si="83"/>
        <v>19378</v>
      </c>
      <c r="BG162" s="138">
        <f t="shared" ca="1" si="83"/>
        <v>19284</v>
      </c>
      <c r="BH162" s="138">
        <f t="shared" ca="1" si="83"/>
        <v>19034</v>
      </c>
      <c r="BI162" s="138">
        <f t="shared" ca="1" si="83"/>
        <v>18493</v>
      </c>
      <c r="BJ162" s="138">
        <f t="shared" ca="1" si="83"/>
        <v>18190</v>
      </c>
      <c r="BK162" s="138">
        <f t="shared" ca="1" si="83"/>
        <v>17867</v>
      </c>
      <c r="BL162" s="138">
        <f t="shared" ca="1" si="84"/>
        <v>17410</v>
      </c>
      <c r="BM162" s="138">
        <f t="shared" ca="1" si="84"/>
        <v>17246</v>
      </c>
      <c r="BN162" s="138">
        <f t="shared" ca="1" si="84"/>
        <v>17291</v>
      </c>
      <c r="BO162" s="138">
        <f t="shared" ca="1" si="84"/>
        <v>17427</v>
      </c>
      <c r="BP162" s="138">
        <f t="shared" ca="1" si="84"/>
        <v>17613</v>
      </c>
      <c r="BQ162" s="138">
        <f t="shared" ca="1" si="84"/>
        <v>18120</v>
      </c>
      <c r="BR162" s="138">
        <f t="shared" ca="1" si="84"/>
        <v>18230</v>
      </c>
      <c r="BS162" s="138">
        <f t="shared" ca="1" si="84"/>
        <v>18238</v>
      </c>
      <c r="BT162" s="138">
        <f t="shared" ca="1" si="84"/>
        <v>18214</v>
      </c>
      <c r="BU162" s="138">
        <f t="shared" ca="1" si="84"/>
        <v>18149</v>
      </c>
      <c r="BV162" s="138">
        <f t="shared" ca="1" si="84"/>
        <v>17760</v>
      </c>
      <c r="BW162" s="138">
        <f t="shared" ca="1" si="84"/>
        <v>17598</v>
      </c>
      <c r="BX162" s="138" t="e">
        <f t="shared" ca="1" si="84"/>
        <v>#REF!</v>
      </c>
      <c r="BY162" s="138" t="e">
        <f t="shared" ca="1" si="84"/>
        <v>#REF!</v>
      </c>
      <c r="BZ162" s="138" t="e">
        <f t="shared" ca="1" si="84"/>
        <v>#REF!</v>
      </c>
      <c r="CA162" s="138" t="e">
        <f t="shared" ca="1" si="84"/>
        <v>#REF!</v>
      </c>
      <c r="CB162" s="139"/>
      <c r="CC162" s="126" t="s">
        <v>2240</v>
      </c>
    </row>
    <row r="163" spans="1:81" x14ac:dyDescent="0.5">
      <c r="A163" s="130" t="s">
        <v>1750</v>
      </c>
      <c r="B163" s="136" t="s">
        <v>301</v>
      </c>
      <c r="C163" s="133">
        <v>0</v>
      </c>
      <c r="D163" s="128">
        <v>1</v>
      </c>
      <c r="E163" s="128">
        <v>0</v>
      </c>
      <c r="F163" s="206" t="s">
        <v>1929</v>
      </c>
      <c r="G163" s="137">
        <f t="shared" ca="1" si="87"/>
        <v>4394</v>
      </c>
      <c r="H163" s="137">
        <f t="shared" ca="1" si="87"/>
        <v>4681</v>
      </c>
      <c r="I163" s="137">
        <f t="shared" ca="1" si="87"/>
        <v>5062</v>
      </c>
      <c r="J163" s="137">
        <f t="shared" ca="1" si="87"/>
        <v>5353</v>
      </c>
      <c r="K163" s="137">
        <f t="shared" ca="1" si="87"/>
        <v>6187</v>
      </c>
      <c r="L163" s="137">
        <f t="shared" ca="1" si="87"/>
        <v>6432</v>
      </c>
      <c r="M163" s="137">
        <f t="shared" ca="1" si="87"/>
        <v>6808</v>
      </c>
      <c r="N163" s="137">
        <f t="shared" ca="1" si="87"/>
        <v>7329</v>
      </c>
      <c r="O163" s="137">
        <f t="shared" ca="1" si="87"/>
        <v>7358</v>
      </c>
      <c r="P163" s="137">
        <f t="shared" ca="1" si="87"/>
        <v>7562</v>
      </c>
      <c r="Q163" s="137">
        <f t="shared" ca="1" si="87"/>
        <v>7579</v>
      </c>
      <c r="R163" s="137">
        <f t="shared" ca="1" si="87"/>
        <v>7688</v>
      </c>
      <c r="S163" s="137">
        <f t="shared" ca="1" si="87"/>
        <v>8079</v>
      </c>
      <c r="T163" s="137">
        <f t="shared" ca="1" si="87"/>
        <v>8083</v>
      </c>
      <c r="U163" s="137">
        <f t="shared" ca="1" si="87"/>
        <v>8236</v>
      </c>
      <c r="V163" s="137">
        <f t="shared" ca="1" si="87"/>
        <v>8054</v>
      </c>
      <c r="W163" s="137">
        <f t="shared" ca="1" si="85"/>
        <v>6976</v>
      </c>
      <c r="X163" s="137">
        <f t="shared" ca="1" si="85"/>
        <v>7657</v>
      </c>
      <c r="Y163" s="137">
        <f t="shared" ca="1" si="85"/>
        <v>7597</v>
      </c>
      <c r="Z163" s="137">
        <f t="shared" ca="1" si="85"/>
        <v>7388</v>
      </c>
      <c r="AA163" s="137">
        <f t="shared" ca="1" si="85"/>
        <v>7962</v>
      </c>
      <c r="AB163" s="137">
        <f t="shared" ca="1" si="85"/>
        <v>7253</v>
      </c>
      <c r="AC163" s="137">
        <f t="shared" ca="1" si="85"/>
        <v>7245</v>
      </c>
      <c r="AD163" s="137">
        <f t="shared" ca="1" si="85"/>
        <v>7372</v>
      </c>
      <c r="AE163" s="137">
        <f t="shared" ca="1" si="85"/>
        <v>7370</v>
      </c>
      <c r="AF163" s="137">
        <f t="shared" ca="1" si="85"/>
        <v>7485</v>
      </c>
      <c r="AG163" s="137">
        <f t="shared" ca="1" si="85"/>
        <v>7565</v>
      </c>
      <c r="AH163" s="137">
        <f t="shared" ca="1" si="85"/>
        <v>7588</v>
      </c>
      <c r="AI163" s="137">
        <f t="shared" ca="1" si="85"/>
        <v>7704</v>
      </c>
      <c r="AJ163" s="137">
        <f t="shared" ca="1" si="85"/>
        <v>7602</v>
      </c>
      <c r="AK163" s="137">
        <f t="shared" ca="1" si="85"/>
        <v>7371</v>
      </c>
      <c r="AL163" s="137">
        <f t="shared" ca="1" si="85"/>
        <v>7398</v>
      </c>
      <c r="AM163" s="137">
        <f t="shared" ca="1" si="86"/>
        <v>7344</v>
      </c>
      <c r="AN163" s="137">
        <f t="shared" ca="1" si="86"/>
        <v>7466</v>
      </c>
      <c r="AO163" s="137">
        <f t="shared" ca="1" si="86"/>
        <v>7663</v>
      </c>
      <c r="AP163" s="137">
        <f t="shared" ca="1" si="86"/>
        <v>7789</v>
      </c>
      <c r="AQ163" s="137">
        <f t="shared" ca="1" si="86"/>
        <v>8004</v>
      </c>
      <c r="AR163" s="137">
        <f t="shared" ca="1" si="86"/>
        <v>7987</v>
      </c>
      <c r="AS163" s="137">
        <f t="shared" ca="1" si="86"/>
        <v>8056</v>
      </c>
      <c r="AT163" s="137">
        <f t="shared" ca="1" si="86"/>
        <v>7965</v>
      </c>
      <c r="AU163" s="137">
        <f t="shared" ca="1" si="86"/>
        <v>7703</v>
      </c>
      <c r="AV163" s="137">
        <f t="shared" ca="1" si="86"/>
        <v>7620</v>
      </c>
      <c r="AW163" s="137">
        <f t="shared" ca="1" si="86"/>
        <v>7518</v>
      </c>
      <c r="AX163" s="137">
        <f t="shared" ca="1" si="86"/>
        <v>7671</v>
      </c>
      <c r="AY163" s="137">
        <f t="shared" ca="1" si="86"/>
        <v>7647</v>
      </c>
      <c r="AZ163" s="137">
        <f t="shared" ca="1" si="86"/>
        <v>7568</v>
      </c>
      <c r="BA163" s="137">
        <f t="shared" ca="1" si="86"/>
        <v>7160</v>
      </c>
      <c r="BB163" s="137">
        <f t="shared" ca="1" si="86"/>
        <v>6589</v>
      </c>
      <c r="BC163" s="138">
        <f t="shared" ca="1" si="83"/>
        <v>6173</v>
      </c>
      <c r="BD163" s="138">
        <f t="shared" ca="1" si="83"/>
        <v>5908</v>
      </c>
      <c r="BE163" s="138">
        <f t="shared" ca="1" si="83"/>
        <v>5716</v>
      </c>
      <c r="BF163" s="138">
        <f t="shared" ca="1" si="83"/>
        <v>5719</v>
      </c>
      <c r="BG163" s="138">
        <f t="shared" ca="1" si="83"/>
        <v>5956</v>
      </c>
      <c r="BH163" s="138">
        <f t="shared" ca="1" si="83"/>
        <v>5928</v>
      </c>
      <c r="BI163" s="138">
        <f t="shared" ca="1" si="83"/>
        <v>6057</v>
      </c>
      <c r="BJ163" s="138">
        <f t="shared" ca="1" si="83"/>
        <v>5995</v>
      </c>
      <c r="BK163" s="138">
        <f t="shared" ca="1" si="83"/>
        <v>5844</v>
      </c>
      <c r="BL163" s="138">
        <f t="shared" ca="1" si="84"/>
        <v>5740</v>
      </c>
      <c r="BM163" s="138">
        <f t="shared" ca="1" si="84"/>
        <v>5649</v>
      </c>
      <c r="BN163" s="138">
        <f t="shared" ca="1" si="84"/>
        <v>5609</v>
      </c>
      <c r="BO163" s="138">
        <f t="shared" ca="1" si="84"/>
        <v>5546</v>
      </c>
      <c r="BP163" s="138">
        <f t="shared" ca="1" si="84"/>
        <v>5641</v>
      </c>
      <c r="BQ163" s="138">
        <f t="shared" ca="1" si="84"/>
        <v>5751</v>
      </c>
      <c r="BR163" s="138">
        <f t="shared" ca="1" si="84"/>
        <v>5844</v>
      </c>
      <c r="BS163" s="138">
        <f t="shared" ca="1" si="84"/>
        <v>6099</v>
      </c>
      <c r="BT163" s="138">
        <f t="shared" ca="1" si="84"/>
        <v>6216</v>
      </c>
      <c r="BU163" s="138">
        <f t="shared" ca="1" si="84"/>
        <v>6427</v>
      </c>
      <c r="BV163" s="138">
        <f t="shared" ca="1" si="84"/>
        <v>6491</v>
      </c>
      <c r="BW163" s="138">
        <f t="shared" ca="1" si="84"/>
        <v>6282</v>
      </c>
      <c r="BX163" s="138" t="e">
        <f t="shared" ca="1" si="84"/>
        <v>#REF!</v>
      </c>
      <c r="BY163" s="138" t="e">
        <f t="shared" ca="1" si="84"/>
        <v>#REF!</v>
      </c>
      <c r="BZ163" s="138" t="e">
        <f t="shared" ca="1" si="84"/>
        <v>#REF!</v>
      </c>
      <c r="CA163" s="138" t="e">
        <f t="shared" ca="1" si="84"/>
        <v>#REF!</v>
      </c>
      <c r="CB163" s="139"/>
      <c r="CC163" s="126" t="s">
        <v>2241</v>
      </c>
    </row>
    <row r="164" spans="1:81" x14ac:dyDescent="0.5">
      <c r="A164" s="130" t="s">
        <v>1751</v>
      </c>
      <c r="B164" s="136" t="s">
        <v>301</v>
      </c>
      <c r="C164" s="133">
        <v>0</v>
      </c>
      <c r="D164" s="128">
        <v>1</v>
      </c>
      <c r="E164" s="128">
        <v>0</v>
      </c>
      <c r="F164" s="206" t="s">
        <v>1930</v>
      </c>
      <c r="G164" s="137" t="str">
        <f t="shared" ca="1" si="87"/>
        <v>.</v>
      </c>
      <c r="H164" s="137" t="str">
        <f t="shared" ca="1" si="87"/>
        <v>.</v>
      </c>
      <c r="I164" s="137" t="str">
        <f t="shared" ca="1" si="87"/>
        <v>.</v>
      </c>
      <c r="J164" s="137" t="str">
        <f t="shared" ca="1" si="87"/>
        <v>.</v>
      </c>
      <c r="K164" s="137" t="str">
        <f t="shared" ca="1" si="87"/>
        <v>.</v>
      </c>
      <c r="L164" s="137">
        <f t="shared" ca="1" si="87"/>
        <v>455</v>
      </c>
      <c r="M164" s="137">
        <f t="shared" ca="1" si="87"/>
        <v>1191</v>
      </c>
      <c r="N164" s="137">
        <f t="shared" ca="1" si="87"/>
        <v>1669</v>
      </c>
      <c r="O164" s="137">
        <f t="shared" ca="1" si="87"/>
        <v>2092</v>
      </c>
      <c r="P164" s="137">
        <f t="shared" ca="1" si="87"/>
        <v>2052</v>
      </c>
      <c r="Q164" s="137">
        <f t="shared" ca="1" si="87"/>
        <v>1818</v>
      </c>
      <c r="R164" s="137">
        <f t="shared" ca="1" si="87"/>
        <v>1819</v>
      </c>
      <c r="S164" s="137">
        <f t="shared" ca="1" si="87"/>
        <v>1842</v>
      </c>
      <c r="T164" s="137">
        <f t="shared" ca="1" si="87"/>
        <v>1851</v>
      </c>
      <c r="U164" s="137">
        <f t="shared" ca="1" si="87"/>
        <v>1861</v>
      </c>
      <c r="V164" s="137">
        <f t="shared" ca="1" si="87"/>
        <v>1782</v>
      </c>
      <c r="W164" s="137">
        <f t="shared" ca="1" si="85"/>
        <v>1735</v>
      </c>
      <c r="X164" s="137">
        <f t="shared" ca="1" si="85"/>
        <v>1721</v>
      </c>
      <c r="Y164" s="137">
        <f t="shared" ca="1" si="85"/>
        <v>1656</v>
      </c>
      <c r="Z164" s="137">
        <f t="shared" ca="1" si="85"/>
        <v>1756</v>
      </c>
      <c r="AA164" s="137">
        <f t="shared" ca="1" si="85"/>
        <v>1745</v>
      </c>
      <c r="AB164" s="137">
        <f t="shared" ca="1" si="85"/>
        <v>1831</v>
      </c>
      <c r="AC164" s="137">
        <f t="shared" ca="1" si="85"/>
        <v>1748</v>
      </c>
      <c r="AD164" s="137">
        <f t="shared" ca="1" si="85"/>
        <v>1679</v>
      </c>
      <c r="AE164" s="137">
        <f t="shared" ca="1" si="85"/>
        <v>1627</v>
      </c>
      <c r="AF164" s="137">
        <f t="shared" ca="1" si="85"/>
        <v>1454</v>
      </c>
      <c r="AG164" s="137">
        <f t="shared" ca="1" si="85"/>
        <v>1326</v>
      </c>
      <c r="AH164" s="137">
        <f t="shared" ca="1" si="85"/>
        <v>1180</v>
      </c>
      <c r="AI164" s="137">
        <f t="shared" ca="1" si="85"/>
        <v>1103</v>
      </c>
      <c r="AJ164" s="137">
        <f t="shared" ca="1" si="85"/>
        <v>1036</v>
      </c>
      <c r="AK164" s="137">
        <f t="shared" ca="1" si="85"/>
        <v>1033</v>
      </c>
      <c r="AL164" s="137">
        <f t="shared" ca="1" si="85"/>
        <v>1021</v>
      </c>
      <c r="AM164" s="137">
        <f t="shared" ca="1" si="86"/>
        <v>938</v>
      </c>
      <c r="AN164" s="137">
        <f t="shared" ca="1" si="86"/>
        <v>901</v>
      </c>
      <c r="AO164" s="137">
        <f t="shared" ca="1" si="86"/>
        <v>842</v>
      </c>
      <c r="AP164" s="137">
        <f t="shared" ca="1" si="86"/>
        <v>856</v>
      </c>
      <c r="AQ164" s="137">
        <f t="shared" ca="1" si="86"/>
        <v>972</v>
      </c>
      <c r="AR164" s="137">
        <f t="shared" ca="1" si="86"/>
        <v>1072</v>
      </c>
      <c r="AS164" s="137">
        <f t="shared" ca="1" si="86"/>
        <v>1175</v>
      </c>
      <c r="AT164" s="137">
        <f t="shared" ca="1" si="86"/>
        <v>1261</v>
      </c>
      <c r="AU164" s="137">
        <f t="shared" ca="1" si="86"/>
        <v>1238</v>
      </c>
      <c r="AV164" s="137">
        <f t="shared" ca="1" si="86"/>
        <v>1190</v>
      </c>
      <c r="AW164" s="137">
        <f t="shared" ca="1" si="86"/>
        <v>1215</v>
      </c>
      <c r="AX164" s="137">
        <f t="shared" ca="1" si="86"/>
        <v>1127</v>
      </c>
      <c r="AY164" s="137">
        <f t="shared" ca="1" si="86"/>
        <v>1100</v>
      </c>
      <c r="AZ164" s="137">
        <f t="shared" ca="1" si="86"/>
        <v>1074</v>
      </c>
      <c r="BA164" s="137">
        <f t="shared" ca="1" si="86"/>
        <v>1002</v>
      </c>
      <c r="BB164" s="137">
        <f t="shared" ca="1" si="86"/>
        <v>989</v>
      </c>
      <c r="BC164" s="138">
        <f t="shared" ca="1" si="83"/>
        <v>975</v>
      </c>
      <c r="BD164" s="138">
        <f t="shared" ca="1" si="83"/>
        <v>944</v>
      </c>
      <c r="BE164" s="138">
        <f t="shared" ca="1" si="83"/>
        <v>916</v>
      </c>
      <c r="BF164" s="138">
        <f t="shared" ca="1" si="83"/>
        <v>874</v>
      </c>
      <c r="BG164" s="138">
        <f t="shared" ca="1" si="83"/>
        <v>862</v>
      </c>
      <c r="BH164" s="138">
        <f t="shared" ca="1" si="83"/>
        <v>919</v>
      </c>
      <c r="BI164" s="138">
        <f t="shared" ca="1" si="83"/>
        <v>964</v>
      </c>
      <c r="BJ164" s="138">
        <f t="shared" ca="1" si="83"/>
        <v>1094</v>
      </c>
      <c r="BK164" s="138">
        <f t="shared" ca="1" si="83"/>
        <v>1155</v>
      </c>
      <c r="BL164" s="138">
        <f t="shared" ca="1" si="84"/>
        <v>1233</v>
      </c>
      <c r="BM164" s="138">
        <f t="shared" ca="1" si="84"/>
        <v>1302</v>
      </c>
      <c r="BN164" s="138">
        <f t="shared" ca="1" si="84"/>
        <v>1241</v>
      </c>
      <c r="BO164" s="138">
        <f t="shared" ca="1" si="84"/>
        <v>1199</v>
      </c>
      <c r="BP164" s="138">
        <f t="shared" ca="1" si="84"/>
        <v>1132</v>
      </c>
      <c r="BQ164" s="138">
        <f t="shared" ca="1" si="84"/>
        <v>1111</v>
      </c>
      <c r="BR164" s="138">
        <f t="shared" ca="1" si="84"/>
        <v>1182</v>
      </c>
      <c r="BS164" s="138">
        <f t="shared" ca="1" si="84"/>
        <v>1244</v>
      </c>
      <c r="BT164" s="138">
        <f t="shared" ca="1" si="84"/>
        <v>1339</v>
      </c>
      <c r="BU164" s="138">
        <f t="shared" ca="1" si="84"/>
        <v>1356</v>
      </c>
      <c r="BV164" s="138">
        <f t="shared" ca="1" si="84"/>
        <v>1439</v>
      </c>
      <c r="BW164" s="138">
        <f t="shared" ca="1" si="84"/>
        <v>1444</v>
      </c>
      <c r="BX164" s="138" t="e">
        <f t="shared" ca="1" si="84"/>
        <v>#REF!</v>
      </c>
      <c r="BY164" s="138" t="e">
        <f t="shared" ca="1" si="84"/>
        <v>#REF!</v>
      </c>
      <c r="BZ164" s="138" t="e">
        <f t="shared" ca="1" si="84"/>
        <v>#REF!</v>
      </c>
      <c r="CA164" s="138" t="e">
        <f t="shared" ca="1" si="84"/>
        <v>#REF!</v>
      </c>
      <c r="CB164" s="139"/>
      <c r="CC164" s="126" t="s">
        <v>2242</v>
      </c>
    </row>
    <row r="165" spans="1:81" x14ac:dyDescent="0.5">
      <c r="A165" s="130" t="s">
        <v>1752</v>
      </c>
      <c r="B165" s="136" t="s">
        <v>301</v>
      </c>
      <c r="C165" s="133">
        <v>0</v>
      </c>
      <c r="D165" s="128">
        <v>1</v>
      </c>
      <c r="E165" s="128">
        <v>0</v>
      </c>
      <c r="F165" s="206" t="s">
        <v>1931</v>
      </c>
      <c r="G165" s="137">
        <f t="shared" ca="1" si="87"/>
        <v>1534</v>
      </c>
      <c r="H165" s="137">
        <f t="shared" ca="1" si="87"/>
        <v>1592</v>
      </c>
      <c r="I165" s="137">
        <f t="shared" ca="1" si="87"/>
        <v>1596</v>
      </c>
      <c r="J165" s="137">
        <f t="shared" ca="1" si="87"/>
        <v>1484</v>
      </c>
      <c r="K165" s="137">
        <f t="shared" ca="1" si="87"/>
        <v>1369</v>
      </c>
      <c r="L165" s="137">
        <f t="shared" ca="1" si="87"/>
        <v>2098</v>
      </c>
      <c r="M165" s="137">
        <f t="shared" ca="1" si="87"/>
        <v>3072</v>
      </c>
      <c r="N165" s="137">
        <f t="shared" ca="1" si="87"/>
        <v>3785</v>
      </c>
      <c r="O165" s="137">
        <f t="shared" ca="1" si="87"/>
        <v>4268</v>
      </c>
      <c r="P165" s="137">
        <f t="shared" ca="1" si="87"/>
        <v>3782</v>
      </c>
      <c r="Q165" s="137">
        <f t="shared" ca="1" si="87"/>
        <v>3051</v>
      </c>
      <c r="R165" s="137">
        <f t="shared" ca="1" si="87"/>
        <v>2563</v>
      </c>
      <c r="S165" s="137">
        <f t="shared" ca="1" si="87"/>
        <v>2353</v>
      </c>
      <c r="T165" s="137">
        <f t="shared" ca="1" si="87"/>
        <v>2241</v>
      </c>
      <c r="U165" s="137">
        <f t="shared" ca="1" si="87"/>
        <v>2169</v>
      </c>
      <c r="V165" s="137">
        <f t="shared" ca="1" si="87"/>
        <v>2230</v>
      </c>
      <c r="W165" s="137">
        <f t="shared" ca="1" si="85"/>
        <v>2224</v>
      </c>
      <c r="X165" s="137">
        <f t="shared" ca="1" si="85"/>
        <v>2204</v>
      </c>
      <c r="Y165" s="137">
        <f t="shared" ca="1" si="85"/>
        <v>2272</v>
      </c>
      <c r="Z165" s="137">
        <f t="shared" ca="1" si="85"/>
        <v>2309</v>
      </c>
      <c r="AA165" s="137">
        <f t="shared" ca="1" si="85"/>
        <v>2365</v>
      </c>
      <c r="AB165" s="137">
        <f t="shared" ca="1" si="85"/>
        <v>2350</v>
      </c>
      <c r="AC165" s="137">
        <f t="shared" ca="1" si="85"/>
        <v>2290</v>
      </c>
      <c r="AD165" s="137">
        <f t="shared" ca="1" si="85"/>
        <v>2208</v>
      </c>
      <c r="AE165" s="137">
        <f t="shared" ca="1" si="85"/>
        <v>2115</v>
      </c>
      <c r="AF165" s="137">
        <f t="shared" ca="1" si="85"/>
        <v>1970</v>
      </c>
      <c r="AG165" s="137">
        <f t="shared" ca="1" si="85"/>
        <v>1914</v>
      </c>
      <c r="AH165" s="137">
        <f t="shared" ca="1" si="85"/>
        <v>1822</v>
      </c>
      <c r="AI165" s="137">
        <f t="shared" ca="1" si="85"/>
        <v>1767</v>
      </c>
      <c r="AJ165" s="137">
        <f t="shared" ca="1" si="85"/>
        <v>1774</v>
      </c>
      <c r="AK165" s="137">
        <f t="shared" ca="1" si="85"/>
        <v>1749</v>
      </c>
      <c r="AL165" s="137">
        <f t="shared" ca="1" si="85"/>
        <v>1724</v>
      </c>
      <c r="AM165" s="137">
        <f t="shared" ca="1" si="86"/>
        <v>1735</v>
      </c>
      <c r="AN165" s="137">
        <f t="shared" ca="1" si="86"/>
        <v>1671</v>
      </c>
      <c r="AO165" s="137">
        <f t="shared" ca="1" si="86"/>
        <v>1608</v>
      </c>
      <c r="AP165" s="137">
        <f t="shared" ca="1" si="86"/>
        <v>1586</v>
      </c>
      <c r="AQ165" s="137">
        <f t="shared" ca="1" si="86"/>
        <v>1556</v>
      </c>
      <c r="AR165" s="137">
        <f t="shared" ca="1" si="86"/>
        <v>1629</v>
      </c>
      <c r="AS165" s="137">
        <f t="shared" ca="1" si="86"/>
        <v>1731</v>
      </c>
      <c r="AT165" s="137">
        <f t="shared" ca="1" si="86"/>
        <v>1840</v>
      </c>
      <c r="AU165" s="137">
        <f t="shared" ca="1" si="86"/>
        <v>1871</v>
      </c>
      <c r="AV165" s="137">
        <f t="shared" ca="1" si="86"/>
        <v>1871</v>
      </c>
      <c r="AW165" s="137">
        <f t="shared" ca="1" si="86"/>
        <v>1763</v>
      </c>
      <c r="AX165" s="137">
        <f t="shared" ca="1" si="86"/>
        <v>1687</v>
      </c>
      <c r="AY165" s="137">
        <f t="shared" ca="1" si="86"/>
        <v>1644</v>
      </c>
      <c r="AZ165" s="137">
        <f t="shared" ca="1" si="86"/>
        <v>1619</v>
      </c>
      <c r="BA165" s="137">
        <f t="shared" ca="1" si="86"/>
        <v>1637</v>
      </c>
      <c r="BB165" s="137">
        <f t="shared" ca="1" si="86"/>
        <v>1616</v>
      </c>
      <c r="BC165" s="138">
        <f t="shared" ca="1" si="83"/>
        <v>1623</v>
      </c>
      <c r="BD165" s="138">
        <f t="shared" ca="1" si="83"/>
        <v>1568</v>
      </c>
      <c r="BE165" s="138">
        <f t="shared" ca="1" si="83"/>
        <v>1571</v>
      </c>
      <c r="BF165" s="138">
        <f t="shared" ca="1" si="83"/>
        <v>1595</v>
      </c>
      <c r="BG165" s="138">
        <f t="shared" ca="1" si="83"/>
        <v>1556</v>
      </c>
      <c r="BH165" s="138">
        <f t="shared" ca="1" si="83"/>
        <v>1578</v>
      </c>
      <c r="BI165" s="138">
        <f t="shared" ca="1" si="83"/>
        <v>1582</v>
      </c>
      <c r="BJ165" s="138">
        <f t="shared" ca="1" si="83"/>
        <v>1594</v>
      </c>
      <c r="BK165" s="138">
        <f t="shared" ca="1" si="83"/>
        <v>1660</v>
      </c>
      <c r="BL165" s="138">
        <f t="shared" ca="1" si="84"/>
        <v>1666</v>
      </c>
      <c r="BM165" s="138">
        <f t="shared" ca="1" si="84"/>
        <v>1651</v>
      </c>
      <c r="BN165" s="138">
        <f t="shared" ca="1" si="84"/>
        <v>1657</v>
      </c>
      <c r="BO165" s="138">
        <f t="shared" ca="1" si="84"/>
        <v>1581</v>
      </c>
      <c r="BP165" s="138">
        <f t="shared" ca="1" si="84"/>
        <v>1614</v>
      </c>
      <c r="BQ165" s="138">
        <f t="shared" ca="1" si="84"/>
        <v>1660</v>
      </c>
      <c r="BR165" s="138">
        <f t="shared" ca="1" si="84"/>
        <v>1635</v>
      </c>
      <c r="BS165" s="138">
        <f t="shared" ca="1" si="84"/>
        <v>1707</v>
      </c>
      <c r="BT165" s="138">
        <f t="shared" ca="1" si="84"/>
        <v>1646</v>
      </c>
      <c r="BU165" s="138">
        <f t="shared" ca="1" si="84"/>
        <v>1633</v>
      </c>
      <c r="BV165" s="138">
        <f t="shared" ca="1" si="84"/>
        <v>1654</v>
      </c>
      <c r="BW165" s="138">
        <f t="shared" ca="1" si="84"/>
        <v>1671</v>
      </c>
      <c r="BX165" s="138" t="e">
        <f t="shared" ca="1" si="84"/>
        <v>#REF!</v>
      </c>
      <c r="BY165" s="138" t="e">
        <f t="shared" ca="1" si="84"/>
        <v>#REF!</v>
      </c>
      <c r="BZ165" s="138" t="e">
        <f t="shared" ca="1" si="84"/>
        <v>#REF!</v>
      </c>
      <c r="CA165" s="138" t="e">
        <f t="shared" ca="1" si="84"/>
        <v>#REF!</v>
      </c>
      <c r="CB165" s="139"/>
      <c r="CC165" s="126" t="s">
        <v>2243</v>
      </c>
    </row>
    <row r="166" spans="1:81" x14ac:dyDescent="0.5">
      <c r="A166" s="130" t="s">
        <v>1753</v>
      </c>
      <c r="B166" s="136" t="s">
        <v>301</v>
      </c>
      <c r="C166" s="133">
        <v>0</v>
      </c>
      <c r="D166" s="128">
        <v>1</v>
      </c>
      <c r="E166" s="128">
        <v>0</v>
      </c>
      <c r="F166" s="206" t="s">
        <v>1932</v>
      </c>
      <c r="G166" s="137">
        <f t="shared" ca="1" si="87"/>
        <v>7191</v>
      </c>
      <c r="H166" s="137">
        <f t="shared" ca="1" si="87"/>
        <v>5315</v>
      </c>
      <c r="I166" s="137">
        <f t="shared" ca="1" si="87"/>
        <v>4165</v>
      </c>
      <c r="J166" s="137">
        <f t="shared" ca="1" si="87"/>
        <v>3296</v>
      </c>
      <c r="K166" s="137">
        <f t="shared" ca="1" si="87"/>
        <v>2578</v>
      </c>
      <c r="L166" s="137">
        <f t="shared" ca="1" si="87"/>
        <v>2388</v>
      </c>
      <c r="M166" s="137">
        <f t="shared" ca="1" si="87"/>
        <v>2371</v>
      </c>
      <c r="N166" s="137">
        <f t="shared" ca="1" si="87"/>
        <v>2430</v>
      </c>
      <c r="O166" s="137">
        <f t="shared" ca="1" si="87"/>
        <v>2449</v>
      </c>
      <c r="P166" s="137">
        <f t="shared" ca="1" si="87"/>
        <v>2405</v>
      </c>
      <c r="Q166" s="137">
        <f t="shared" ca="1" si="87"/>
        <v>2394</v>
      </c>
      <c r="R166" s="137">
        <f t="shared" ca="1" si="87"/>
        <v>2328</v>
      </c>
      <c r="S166" s="137">
        <f t="shared" ca="1" si="87"/>
        <v>2285</v>
      </c>
      <c r="T166" s="137">
        <f t="shared" ca="1" si="87"/>
        <v>2305</v>
      </c>
      <c r="U166" s="137">
        <f t="shared" ca="1" si="87"/>
        <v>2291</v>
      </c>
      <c r="V166" s="137">
        <f t="shared" ca="1" si="87"/>
        <v>2251</v>
      </c>
      <c r="W166" s="137">
        <f t="shared" ca="1" si="85"/>
        <v>2177</v>
      </c>
      <c r="X166" s="137">
        <f t="shared" ca="1" si="85"/>
        <v>2137</v>
      </c>
      <c r="Y166" s="137">
        <f t="shared" ca="1" si="85"/>
        <v>2164</v>
      </c>
      <c r="Z166" s="137">
        <f t="shared" ca="1" si="85"/>
        <v>2244</v>
      </c>
      <c r="AA166" s="137">
        <f t="shared" ca="1" si="85"/>
        <v>2284</v>
      </c>
      <c r="AB166" s="137">
        <f t="shared" ca="1" si="85"/>
        <v>2290</v>
      </c>
      <c r="AC166" s="137">
        <f t="shared" ca="1" si="85"/>
        <v>2303</v>
      </c>
      <c r="AD166" s="137">
        <f t="shared" ca="1" si="85"/>
        <v>2247</v>
      </c>
      <c r="AE166" s="137">
        <f t="shared" ca="1" si="85"/>
        <v>2185</v>
      </c>
      <c r="AF166" s="137">
        <f t="shared" ca="1" si="85"/>
        <v>2168</v>
      </c>
      <c r="AG166" s="137">
        <f t="shared" ca="1" si="85"/>
        <v>2118</v>
      </c>
      <c r="AH166" s="137">
        <f t="shared" ca="1" si="85"/>
        <v>2168</v>
      </c>
      <c r="AI166" s="137">
        <f t="shared" ca="1" si="85"/>
        <v>2222</v>
      </c>
      <c r="AJ166" s="137">
        <f t="shared" ca="1" si="85"/>
        <v>2227</v>
      </c>
      <c r="AK166" s="137">
        <f t="shared" ca="1" si="85"/>
        <v>2186</v>
      </c>
      <c r="AL166" s="137">
        <f t="shared" ca="1" si="85"/>
        <v>2108</v>
      </c>
      <c r="AM166" s="137">
        <f t="shared" ca="1" si="86"/>
        <v>2052</v>
      </c>
      <c r="AN166" s="137">
        <f t="shared" ca="1" si="86"/>
        <v>1989</v>
      </c>
      <c r="AO166" s="137">
        <f t="shared" ca="1" si="86"/>
        <v>1988</v>
      </c>
      <c r="AP166" s="137">
        <f t="shared" ca="1" si="86"/>
        <v>1960</v>
      </c>
      <c r="AQ166" s="137">
        <f t="shared" ca="1" si="86"/>
        <v>1891</v>
      </c>
      <c r="AR166" s="137">
        <f t="shared" ca="1" si="86"/>
        <v>1862</v>
      </c>
      <c r="AS166" s="137">
        <f t="shared" ca="1" si="86"/>
        <v>1753</v>
      </c>
      <c r="AT166" s="137">
        <f t="shared" ca="1" si="86"/>
        <v>1675</v>
      </c>
      <c r="AU166" s="137">
        <f t="shared" ca="1" si="86"/>
        <v>1520</v>
      </c>
      <c r="AV166" s="137">
        <f t="shared" ca="1" si="86"/>
        <v>1351</v>
      </c>
      <c r="AW166" s="137">
        <f t="shared" ca="1" si="86"/>
        <v>1217</v>
      </c>
      <c r="AX166" s="137">
        <f t="shared" ca="1" si="86"/>
        <v>1028</v>
      </c>
      <c r="AY166" s="137">
        <f t="shared" ca="1" si="86"/>
        <v>1010</v>
      </c>
      <c r="AZ166" s="137">
        <f t="shared" ca="1" si="86"/>
        <v>970</v>
      </c>
      <c r="BA166" s="137">
        <f t="shared" ca="1" si="86"/>
        <v>897</v>
      </c>
      <c r="BB166" s="137">
        <f t="shared" ca="1" si="86"/>
        <v>871</v>
      </c>
      <c r="BC166" s="138">
        <f t="shared" ca="1" si="83"/>
        <v>822</v>
      </c>
      <c r="BD166" s="138">
        <f t="shared" ca="1" si="83"/>
        <v>829</v>
      </c>
      <c r="BE166" s="138">
        <f t="shared" ca="1" si="83"/>
        <v>825</v>
      </c>
      <c r="BF166" s="138">
        <f t="shared" ca="1" si="83"/>
        <v>812</v>
      </c>
      <c r="BG166" s="138">
        <f t="shared" ca="1" si="83"/>
        <v>780</v>
      </c>
      <c r="BH166" s="138">
        <f t="shared" ca="1" si="83"/>
        <v>734</v>
      </c>
      <c r="BI166" s="138">
        <f t="shared" ca="1" si="83"/>
        <v>715</v>
      </c>
      <c r="BJ166" s="138">
        <f t="shared" ca="1" si="83"/>
        <v>668</v>
      </c>
      <c r="BK166" s="138">
        <f t="shared" ca="1" si="83"/>
        <v>677</v>
      </c>
      <c r="BL166" s="138">
        <f t="shared" ca="1" si="84"/>
        <v>673</v>
      </c>
      <c r="BM166" s="138">
        <f t="shared" ca="1" si="84"/>
        <v>660</v>
      </c>
      <c r="BN166" s="138">
        <f t="shared" ca="1" si="84"/>
        <v>670</v>
      </c>
      <c r="BO166" s="138">
        <f t="shared" ca="1" si="84"/>
        <v>668</v>
      </c>
      <c r="BP166" s="138">
        <f t="shared" ca="1" si="84"/>
        <v>665</v>
      </c>
      <c r="BQ166" s="138">
        <f t="shared" ca="1" si="84"/>
        <v>834</v>
      </c>
      <c r="BR166" s="138">
        <f t="shared" ca="1" si="84"/>
        <v>1250</v>
      </c>
      <c r="BS166" s="138">
        <f t="shared" ca="1" si="84"/>
        <v>1680</v>
      </c>
      <c r="BT166" s="138">
        <f t="shared" ca="1" si="84"/>
        <v>2159</v>
      </c>
      <c r="BU166" s="138">
        <f t="shared" ca="1" si="84"/>
        <v>2574</v>
      </c>
      <c r="BV166" s="138">
        <f t="shared" ca="1" si="84"/>
        <v>2747</v>
      </c>
      <c r="BW166" s="138">
        <f t="shared" ca="1" si="84"/>
        <v>2855</v>
      </c>
      <c r="BX166" s="138" t="e">
        <f t="shared" ca="1" si="84"/>
        <v>#REF!</v>
      </c>
      <c r="BY166" s="138" t="e">
        <f t="shared" ca="1" si="84"/>
        <v>#REF!</v>
      </c>
      <c r="BZ166" s="138" t="e">
        <f t="shared" ca="1" si="84"/>
        <v>#REF!</v>
      </c>
      <c r="CA166" s="138" t="e">
        <f t="shared" ca="1" si="84"/>
        <v>#REF!</v>
      </c>
      <c r="CB166" s="139"/>
      <c r="CC166" s="126" t="s">
        <v>2244</v>
      </c>
    </row>
    <row r="167" spans="1:81" x14ac:dyDescent="0.5">
      <c r="A167" s="130" t="s">
        <v>1745</v>
      </c>
      <c r="B167" s="136" t="s">
        <v>304</v>
      </c>
      <c r="C167" s="133">
        <v>1</v>
      </c>
      <c r="D167" s="128">
        <v>0</v>
      </c>
      <c r="E167" s="128">
        <v>0</v>
      </c>
      <c r="F167" s="206" t="s">
        <v>2245</v>
      </c>
      <c r="G167" s="644">
        <f t="shared" ca="1" si="87"/>
        <v>13.6</v>
      </c>
      <c r="H167" s="644">
        <f t="shared" ca="1" si="87"/>
        <v>13.5</v>
      </c>
      <c r="I167" s="644">
        <f t="shared" ca="1" si="87"/>
        <v>13.4</v>
      </c>
      <c r="J167" s="644">
        <f t="shared" ca="1" si="87"/>
        <v>13.4</v>
      </c>
      <c r="K167" s="644">
        <f t="shared" ca="1" si="87"/>
        <v>13.3</v>
      </c>
      <c r="L167" s="644">
        <f t="shared" ca="1" si="87"/>
        <v>13.2</v>
      </c>
      <c r="M167" s="644">
        <f t="shared" ca="1" si="87"/>
        <v>13.1</v>
      </c>
      <c r="N167" s="644">
        <f t="shared" ca="1" si="87"/>
        <v>13.1</v>
      </c>
      <c r="O167" s="644">
        <f t="shared" ca="1" si="87"/>
        <v>13</v>
      </c>
      <c r="P167" s="644">
        <f t="shared" ca="1" si="87"/>
        <v>13</v>
      </c>
      <c r="Q167" s="644">
        <f t="shared" ca="1" si="87"/>
        <v>13.1</v>
      </c>
      <c r="R167" s="644">
        <f t="shared" ca="1" si="87"/>
        <v>13</v>
      </c>
      <c r="S167" s="644">
        <f t="shared" ca="1" si="87"/>
        <v>12.8</v>
      </c>
      <c r="T167" s="644">
        <f t="shared" ca="1" si="87"/>
        <v>12.7</v>
      </c>
      <c r="U167" s="644">
        <f t="shared" ca="1" si="87"/>
        <v>12.6</v>
      </c>
      <c r="V167" s="644">
        <f t="shared" ca="1" si="87"/>
        <v>12.7</v>
      </c>
      <c r="W167" s="644">
        <f t="shared" ca="1" si="85"/>
        <v>12.7</v>
      </c>
      <c r="X167" s="644">
        <f t="shared" ca="1" si="85"/>
        <v>12.6</v>
      </c>
      <c r="Y167" s="644">
        <f t="shared" ca="1" si="85"/>
        <v>12.5</v>
      </c>
      <c r="Z167" s="644">
        <f t="shared" ca="1" si="85"/>
        <v>12.3</v>
      </c>
      <c r="AA167" s="644">
        <f t="shared" ca="1" si="85"/>
        <v>12.3</v>
      </c>
      <c r="AB167" s="644">
        <f t="shared" ca="1" si="85"/>
        <v>12.2</v>
      </c>
      <c r="AC167" s="644">
        <f t="shared" ca="1" si="85"/>
        <v>12</v>
      </c>
      <c r="AD167" s="644">
        <f t="shared" ca="1" si="85"/>
        <v>11.9</v>
      </c>
      <c r="AE167" s="644">
        <f t="shared" ca="1" si="85"/>
        <v>11.7</v>
      </c>
      <c r="AF167" s="644">
        <f t="shared" ca="1" si="85"/>
        <v>11.6</v>
      </c>
      <c r="AG167" s="644">
        <f t="shared" ca="1" si="85"/>
        <v>11.4</v>
      </c>
      <c r="AH167" s="644">
        <f t="shared" ca="1" si="85"/>
        <v>11.3</v>
      </c>
      <c r="AI167" s="644">
        <f t="shared" ca="1" si="85"/>
        <v>11.1</v>
      </c>
      <c r="AJ167" s="644">
        <f t="shared" ca="1" si="85"/>
        <v>10.9</v>
      </c>
      <c r="AK167" s="644">
        <f t="shared" ca="1" si="85"/>
        <v>10.9</v>
      </c>
      <c r="AL167" s="644">
        <f t="shared" ca="1" si="85"/>
        <v>10.7</v>
      </c>
      <c r="AM167" s="644">
        <f t="shared" ca="1" si="86"/>
        <v>10.6</v>
      </c>
      <c r="AN167" s="644">
        <f t="shared" ca="1" si="86"/>
        <v>10.4</v>
      </c>
      <c r="AO167" s="644">
        <f t="shared" ca="1" si="86"/>
        <v>10.1</v>
      </c>
      <c r="AP167" s="644">
        <f t="shared" ca="1" si="86"/>
        <v>10</v>
      </c>
      <c r="AQ167" s="644">
        <f t="shared" ca="1" si="86"/>
        <v>9.9</v>
      </c>
      <c r="AR167" s="644">
        <f t="shared" ca="1" si="86"/>
        <v>9.8000000000000007</v>
      </c>
      <c r="AS167" s="644">
        <f t="shared" ca="1" si="86"/>
        <v>9.9</v>
      </c>
      <c r="AT167" s="644">
        <f t="shared" ca="1" si="86"/>
        <v>10</v>
      </c>
      <c r="AU167" s="644">
        <f t="shared" ca="1" si="86"/>
        <v>9.9</v>
      </c>
      <c r="AV167" s="644">
        <f t="shared" ca="1" si="86"/>
        <v>9.9</v>
      </c>
      <c r="AW167" s="644">
        <f t="shared" ca="1" si="86"/>
        <v>10</v>
      </c>
      <c r="AX167" s="644">
        <f t="shared" ca="1" si="86"/>
        <v>10.199999999999999</v>
      </c>
      <c r="AY167" s="644">
        <f t="shared" ca="1" si="86"/>
        <v>10.199999999999999</v>
      </c>
      <c r="AZ167" s="644">
        <f t="shared" ca="1" si="86"/>
        <v>10.5</v>
      </c>
      <c r="BA167" s="644">
        <f t="shared" ca="1" si="86"/>
        <v>10.5</v>
      </c>
      <c r="BB167" s="644">
        <f t="shared" ca="1" si="86"/>
        <v>10.3</v>
      </c>
      <c r="BC167" s="645">
        <f t="shared" ca="1" si="83"/>
        <v>10.3</v>
      </c>
      <c r="BD167" s="645">
        <f t="shared" ca="1" si="83"/>
        <v>10.199999999999999</v>
      </c>
      <c r="BE167" s="645">
        <f t="shared" ca="1" si="83"/>
        <v>10.1</v>
      </c>
      <c r="BF167" s="645">
        <f t="shared" ca="1" si="83"/>
        <v>10.199999999999999</v>
      </c>
      <c r="BG167" s="645">
        <f t="shared" ca="1" si="83"/>
        <v>10.1</v>
      </c>
      <c r="BH167" s="645">
        <f t="shared" ca="1" si="83"/>
        <v>10.199999999999999</v>
      </c>
      <c r="BI167" s="645">
        <f t="shared" ca="1" si="83"/>
        <v>10.1</v>
      </c>
      <c r="BJ167" s="645">
        <f t="shared" ca="1" si="83"/>
        <v>10.3</v>
      </c>
      <c r="BK167" s="645">
        <f t="shared" ca="1" si="83"/>
        <v>10.4</v>
      </c>
      <c r="BL167" s="645">
        <f t="shared" ca="1" si="84"/>
        <v>10.4</v>
      </c>
      <c r="BM167" s="645">
        <f t="shared" ca="1" si="84"/>
        <v>10.5</v>
      </c>
      <c r="BN167" s="645">
        <f t="shared" ca="1" si="84"/>
        <v>10.3</v>
      </c>
      <c r="BO167" s="645">
        <f t="shared" ca="1" si="84"/>
        <v>10.4</v>
      </c>
      <c r="BP167" s="645">
        <f t="shared" ca="1" si="84"/>
        <v>10.199999999999999</v>
      </c>
      <c r="BQ167" s="645">
        <f t="shared" ca="1" si="84"/>
        <v>10.199999999999999</v>
      </c>
      <c r="BR167" s="138">
        <f t="shared" ca="1" si="84"/>
        <v>10.1</v>
      </c>
      <c r="BS167" s="138">
        <f t="shared" ca="1" si="84"/>
        <v>9.9</v>
      </c>
      <c r="BT167" s="138" t="e">
        <f t="shared" ca="1" si="84"/>
        <v>#REF!</v>
      </c>
      <c r="BU167" s="138" t="e">
        <f t="shared" ca="1" si="84"/>
        <v>#REF!</v>
      </c>
      <c r="BV167" s="138" t="e">
        <f t="shared" ca="1" si="84"/>
        <v>#REF!</v>
      </c>
      <c r="BW167" s="138" t="e">
        <f t="shared" ca="1" si="84"/>
        <v>#REF!</v>
      </c>
      <c r="BX167" s="138" t="e">
        <f t="shared" ca="1" si="84"/>
        <v>#REF!</v>
      </c>
      <c r="BY167" s="138" t="e">
        <f t="shared" ca="1" si="84"/>
        <v>#REF!</v>
      </c>
      <c r="BZ167" s="138" t="e">
        <f t="shared" ca="1" si="84"/>
        <v>#REF!</v>
      </c>
      <c r="CA167" s="138" t="e">
        <f t="shared" ca="1" si="84"/>
        <v>#REF!</v>
      </c>
      <c r="CB167" s="139"/>
      <c r="CC167" s="126" t="s">
        <v>2246</v>
      </c>
    </row>
    <row r="168" spans="1:81" x14ac:dyDescent="0.5">
      <c r="A168" s="130"/>
      <c r="B168" s="133"/>
      <c r="C168" s="133"/>
      <c r="D168" s="128"/>
      <c r="E168" s="134"/>
      <c r="F168" s="206" t="e">
        <v>#N/A</v>
      </c>
      <c r="G168" s="137"/>
      <c r="H168" s="137"/>
      <c r="I168" s="137"/>
      <c r="J168" s="137"/>
      <c r="K168" s="137"/>
      <c r="L168" s="137"/>
      <c r="M168" s="137"/>
      <c r="N168" s="137"/>
      <c r="O168" s="137"/>
      <c r="P168" s="137"/>
      <c r="Q168" s="137"/>
      <c r="R168" s="137"/>
      <c r="S168" s="137"/>
      <c r="T168" s="137"/>
      <c r="U168" s="137"/>
      <c r="V168" s="137"/>
      <c r="W168" s="137"/>
      <c r="X168" s="137"/>
      <c r="Y168" s="137"/>
      <c r="Z168" s="137"/>
      <c r="AA168" s="137"/>
      <c r="AB168" s="137"/>
      <c r="AC168" s="137"/>
      <c r="AD168" s="137"/>
      <c r="AE168" s="137"/>
      <c r="AF168" s="137"/>
      <c r="AG168" s="137"/>
      <c r="AH168" s="137"/>
      <c r="AI168" s="137"/>
      <c r="AJ168" s="137"/>
      <c r="AK168" s="137"/>
      <c r="AL168" s="137"/>
      <c r="AM168" s="137"/>
      <c r="AN168" s="137"/>
      <c r="AO168" s="137"/>
      <c r="AP168" s="137"/>
      <c r="AQ168" s="137"/>
      <c r="AR168" s="137"/>
      <c r="AS168" s="137"/>
      <c r="AT168" s="137"/>
      <c r="AU168" s="137"/>
      <c r="AV168" s="137"/>
      <c r="AW168" s="137"/>
      <c r="AX168" s="137"/>
      <c r="AY168" s="137"/>
      <c r="AZ168" s="137"/>
      <c r="BA168" s="137"/>
      <c r="BB168" s="137"/>
      <c r="BC168" s="137"/>
      <c r="BD168" s="137"/>
      <c r="BE168" s="138"/>
      <c r="BF168" s="138"/>
      <c r="BG168" s="138"/>
      <c r="BH168" s="138"/>
      <c r="BI168" s="138"/>
      <c r="BJ168" s="138"/>
      <c r="BK168" s="138"/>
      <c r="BL168" s="138"/>
      <c r="BM168" s="138"/>
      <c r="BN168" s="138"/>
      <c r="BO168" s="138"/>
      <c r="BP168" s="138"/>
      <c r="BQ168" s="138"/>
      <c r="BR168" s="138"/>
      <c r="BS168" s="138"/>
      <c r="BT168" s="138"/>
      <c r="BU168" s="138"/>
      <c r="BV168" s="138"/>
      <c r="BW168" s="138"/>
      <c r="BX168" s="138"/>
      <c r="BY168" s="138"/>
      <c r="BZ168" s="138"/>
      <c r="CA168" s="138"/>
      <c r="CB168" s="139"/>
      <c r="CC168" s="126" t="e">
        <v>#N/A</v>
      </c>
    </row>
    <row r="169" spans="1:81" x14ac:dyDescent="0.5">
      <c r="A169" s="130"/>
      <c r="B169" s="133"/>
      <c r="C169" s="133"/>
      <c r="D169" s="128"/>
      <c r="E169" s="134"/>
      <c r="F169" s="206" t="e">
        <v>#N/A</v>
      </c>
      <c r="G169" s="137"/>
      <c r="H169" s="137"/>
      <c r="I169" s="137"/>
      <c r="J169" s="137"/>
      <c r="K169" s="137"/>
      <c r="L169" s="137"/>
      <c r="M169" s="137"/>
      <c r="N169" s="137"/>
      <c r="O169" s="137"/>
      <c r="P169" s="137"/>
      <c r="Q169" s="137"/>
      <c r="R169" s="137"/>
      <c r="S169" s="137"/>
      <c r="T169" s="137"/>
      <c r="U169" s="137"/>
      <c r="V169" s="137"/>
      <c r="W169" s="137"/>
      <c r="X169" s="137"/>
      <c r="Y169" s="137"/>
      <c r="Z169" s="137"/>
      <c r="AA169" s="137"/>
      <c r="AB169" s="137"/>
      <c r="AC169" s="137"/>
      <c r="AD169" s="137"/>
      <c r="AE169" s="137"/>
      <c r="AF169" s="137"/>
      <c r="AG169" s="137"/>
      <c r="AH169" s="137"/>
      <c r="AI169" s="137"/>
      <c r="AJ169" s="137"/>
      <c r="AK169" s="137"/>
      <c r="AL169" s="137"/>
      <c r="AM169" s="137"/>
      <c r="AN169" s="137"/>
      <c r="AO169" s="137"/>
      <c r="AP169" s="137"/>
      <c r="AQ169" s="137"/>
      <c r="AR169" s="137"/>
      <c r="AS169" s="137"/>
      <c r="AT169" s="137"/>
      <c r="AU169" s="137"/>
      <c r="AV169" s="137"/>
      <c r="AW169" s="137"/>
      <c r="AX169" s="137"/>
      <c r="AY169" s="137"/>
      <c r="AZ169" s="137"/>
      <c r="BA169" s="137"/>
      <c r="BB169" s="137"/>
      <c r="BC169" s="137"/>
      <c r="BD169" s="137"/>
      <c r="BE169" s="138"/>
      <c r="BF169" s="138"/>
      <c r="BG169" s="138"/>
      <c r="BH169" s="138"/>
      <c r="BI169" s="138"/>
      <c r="BJ169" s="138"/>
      <c r="BK169" s="138"/>
      <c r="BL169" s="138"/>
      <c r="BM169" s="138"/>
      <c r="BN169" s="138"/>
      <c r="BO169" s="138"/>
      <c r="BP169" s="138"/>
      <c r="BQ169" s="138"/>
      <c r="BR169" s="138"/>
      <c r="BS169" s="138"/>
      <c r="BT169" s="138"/>
      <c r="BU169" s="138"/>
      <c r="BV169" s="138"/>
      <c r="BW169" s="138"/>
      <c r="BX169" s="138"/>
      <c r="BY169" s="138"/>
      <c r="BZ169" s="138"/>
      <c r="CA169" s="138"/>
      <c r="CB169" s="139"/>
      <c r="CC169" s="126" t="e">
        <v>#N/A</v>
      </c>
    </row>
    <row r="170" spans="1:81" x14ac:dyDescent="0.5">
      <c r="A170" s="130"/>
      <c r="B170" s="133"/>
      <c r="C170" s="133"/>
      <c r="D170" s="128"/>
      <c r="E170" s="134"/>
      <c r="F170" s="206" t="e">
        <v>#N/A</v>
      </c>
      <c r="G170" s="137"/>
      <c r="H170" s="137"/>
      <c r="I170" s="137"/>
      <c r="J170" s="137"/>
      <c r="K170" s="137"/>
      <c r="L170" s="137"/>
      <c r="M170" s="137"/>
      <c r="N170" s="137"/>
      <c r="O170" s="137"/>
      <c r="P170" s="137"/>
      <c r="Q170" s="137"/>
      <c r="R170" s="137"/>
      <c r="S170" s="137"/>
      <c r="T170" s="137"/>
      <c r="U170" s="137"/>
      <c r="V170" s="137"/>
      <c r="W170" s="137"/>
      <c r="X170" s="137"/>
      <c r="Y170" s="137"/>
      <c r="Z170" s="137"/>
      <c r="AA170" s="137"/>
      <c r="AB170" s="137"/>
      <c r="AC170" s="137"/>
      <c r="AD170" s="137"/>
      <c r="AE170" s="137"/>
      <c r="AF170" s="137"/>
      <c r="AG170" s="137"/>
      <c r="AH170" s="137"/>
      <c r="AI170" s="137"/>
      <c r="AJ170" s="137"/>
      <c r="AK170" s="137"/>
      <c r="AL170" s="137"/>
      <c r="AM170" s="137"/>
      <c r="AN170" s="137"/>
      <c r="AO170" s="137"/>
      <c r="AP170" s="137"/>
      <c r="AQ170" s="137"/>
      <c r="AR170" s="137"/>
      <c r="AS170" s="137"/>
      <c r="AT170" s="137"/>
      <c r="AU170" s="137"/>
      <c r="AV170" s="137"/>
      <c r="AW170" s="137"/>
      <c r="AX170" s="137"/>
      <c r="AY170" s="137"/>
      <c r="AZ170" s="137"/>
      <c r="BA170" s="137"/>
      <c r="BB170" s="137"/>
      <c r="BC170" s="137"/>
      <c r="BD170" s="137"/>
      <c r="BE170" s="138"/>
      <c r="BF170" s="138"/>
      <c r="BG170" s="138"/>
      <c r="BH170" s="138"/>
      <c r="BI170" s="138"/>
      <c r="BJ170" s="138"/>
      <c r="BK170" s="138"/>
      <c r="BL170" s="138"/>
      <c r="BM170" s="138"/>
      <c r="BN170" s="138"/>
      <c r="BO170" s="138"/>
      <c r="BP170" s="138"/>
      <c r="BQ170" s="138"/>
      <c r="BR170" s="138"/>
      <c r="BS170" s="138"/>
      <c r="BT170" s="138"/>
      <c r="BU170" s="138"/>
      <c r="BV170" s="138"/>
      <c r="BW170" s="138"/>
      <c r="BX170" s="138"/>
      <c r="BY170" s="138"/>
      <c r="BZ170" s="138"/>
      <c r="CA170" s="138"/>
      <c r="CB170" s="139"/>
      <c r="CC170" s="126" t="e">
        <v>#N/A</v>
      </c>
    </row>
    <row r="171" spans="1:81" x14ac:dyDescent="0.5">
      <c r="A171" s="130"/>
      <c r="B171" s="133"/>
      <c r="C171" s="133"/>
      <c r="D171" s="128"/>
      <c r="E171" s="134"/>
      <c r="F171" s="206" t="e">
        <v>#N/A</v>
      </c>
      <c r="G171" s="137"/>
      <c r="H171" s="137"/>
      <c r="I171" s="137"/>
      <c r="J171" s="137"/>
      <c r="K171" s="137"/>
      <c r="L171" s="137"/>
      <c r="M171" s="137"/>
      <c r="N171" s="137"/>
      <c r="O171" s="137"/>
      <c r="P171" s="137"/>
      <c r="Q171" s="137"/>
      <c r="R171" s="137"/>
      <c r="S171" s="137"/>
      <c r="T171" s="137"/>
      <c r="U171" s="137"/>
      <c r="V171" s="137"/>
      <c r="W171" s="137"/>
      <c r="X171" s="137"/>
      <c r="Y171" s="137"/>
      <c r="Z171" s="137"/>
      <c r="AA171" s="137"/>
      <c r="AB171" s="137"/>
      <c r="AC171" s="137"/>
      <c r="AD171" s="137"/>
      <c r="AE171" s="137"/>
      <c r="AF171" s="137"/>
      <c r="AG171" s="137"/>
      <c r="AH171" s="137"/>
      <c r="AI171" s="137"/>
      <c r="AJ171" s="137"/>
      <c r="AK171" s="137"/>
      <c r="AL171" s="137"/>
      <c r="AM171" s="137"/>
      <c r="AN171" s="137"/>
      <c r="AO171" s="137"/>
      <c r="AP171" s="137"/>
      <c r="AQ171" s="137"/>
      <c r="AR171" s="137"/>
      <c r="AS171" s="137"/>
      <c r="AT171" s="137"/>
      <c r="AU171" s="137"/>
      <c r="AV171" s="137"/>
      <c r="AW171" s="137"/>
      <c r="AX171" s="137"/>
      <c r="AY171" s="137"/>
      <c r="AZ171" s="137"/>
      <c r="BA171" s="137"/>
      <c r="BB171" s="137"/>
      <c r="BC171" s="137"/>
      <c r="BD171" s="137"/>
      <c r="BE171" s="138"/>
      <c r="BF171" s="138"/>
      <c r="BG171" s="138"/>
      <c r="BH171" s="138"/>
      <c r="BI171" s="138"/>
      <c r="BJ171" s="138"/>
      <c r="BK171" s="138"/>
      <c r="BL171" s="138"/>
      <c r="BM171" s="138"/>
      <c r="BN171" s="138"/>
      <c r="BO171" s="138"/>
      <c r="BP171" s="138"/>
      <c r="BQ171" s="138"/>
      <c r="BR171" s="138"/>
      <c r="BS171" s="138"/>
      <c r="BT171" s="138"/>
      <c r="BU171" s="138"/>
      <c r="BV171" s="138"/>
      <c r="BW171" s="138"/>
      <c r="BX171" s="138"/>
      <c r="BY171" s="138"/>
      <c r="BZ171" s="138"/>
      <c r="CA171" s="138"/>
      <c r="CB171" s="139"/>
      <c r="CC171" s="126" t="e">
        <v>#N/A</v>
      </c>
    </row>
    <row r="172" spans="1:81" ht="16.5" thickBot="1" x14ac:dyDescent="0.55000000000000004">
      <c r="A172" s="130"/>
      <c r="B172" s="133"/>
      <c r="C172" s="133"/>
      <c r="D172" s="128"/>
      <c r="E172" s="134"/>
      <c r="F172" s="285" t="e">
        <v>#N/A</v>
      </c>
      <c r="G172" s="137"/>
      <c r="H172" s="137"/>
      <c r="I172" s="137"/>
      <c r="J172" s="137"/>
      <c r="K172" s="137"/>
      <c r="L172" s="137"/>
      <c r="M172" s="137"/>
      <c r="N172" s="137"/>
      <c r="O172" s="137"/>
      <c r="P172" s="137"/>
      <c r="Q172" s="137"/>
      <c r="R172" s="137"/>
      <c r="S172" s="137"/>
      <c r="T172" s="137"/>
      <c r="U172" s="137"/>
      <c r="V172" s="137"/>
      <c r="W172" s="137"/>
      <c r="X172" s="137"/>
      <c r="Y172" s="137"/>
      <c r="Z172" s="137"/>
      <c r="AA172" s="137"/>
      <c r="AB172" s="137"/>
      <c r="AC172" s="137"/>
      <c r="AD172" s="137"/>
      <c r="AE172" s="137"/>
      <c r="AF172" s="137"/>
      <c r="AG172" s="137"/>
      <c r="AH172" s="137"/>
      <c r="AI172" s="137"/>
      <c r="AJ172" s="137"/>
      <c r="AK172" s="137"/>
      <c r="AL172" s="137"/>
      <c r="AM172" s="137"/>
      <c r="AN172" s="137"/>
      <c r="AO172" s="137"/>
      <c r="AP172" s="137"/>
      <c r="AQ172" s="137"/>
      <c r="AR172" s="137"/>
      <c r="AS172" s="137"/>
      <c r="AT172" s="137"/>
      <c r="AU172" s="137"/>
      <c r="AV172" s="137"/>
      <c r="AW172" s="137"/>
      <c r="AX172" s="137"/>
      <c r="AY172" s="137"/>
      <c r="AZ172" s="137"/>
      <c r="BA172" s="137"/>
      <c r="BB172" s="137"/>
      <c r="BC172" s="137"/>
      <c r="BD172" s="137"/>
      <c r="BE172" s="301"/>
      <c r="BF172" s="301"/>
      <c r="BG172" s="301"/>
      <c r="BH172" s="301"/>
      <c r="BI172" s="301"/>
      <c r="BJ172" s="301"/>
      <c r="BK172" s="301"/>
      <c r="BL172" s="301"/>
      <c r="BM172" s="301"/>
      <c r="BN172" s="301"/>
      <c r="BO172" s="301"/>
      <c r="BP172" s="301"/>
      <c r="BQ172" s="301"/>
      <c r="BR172" s="301"/>
      <c r="BS172" s="301"/>
      <c r="BT172" s="301"/>
      <c r="BU172" s="301"/>
      <c r="BV172" s="301"/>
      <c r="BW172" s="301"/>
      <c r="BX172" s="301"/>
      <c r="BY172" s="301"/>
      <c r="BZ172" s="301"/>
      <c r="CA172" s="301"/>
      <c r="CB172" s="11"/>
      <c r="CC172" s="535" t="e">
        <v>#N/A</v>
      </c>
    </row>
    <row r="173" spans="1:81" s="230" customFormat="1" ht="16.5" thickTop="1" x14ac:dyDescent="0.5">
      <c r="A173" s="230" t="s">
        <v>177</v>
      </c>
      <c r="B173" s="230" t="s">
        <v>301</v>
      </c>
      <c r="G173" s="233" t="b">
        <f t="shared" ref="G173:AL173" ca="1" si="88">G7=G90</f>
        <v>0</v>
      </c>
      <c r="H173" s="233" t="b">
        <f t="shared" ca="1" si="88"/>
        <v>0</v>
      </c>
      <c r="I173" s="233" t="b">
        <f t="shared" ca="1" si="88"/>
        <v>0</v>
      </c>
      <c r="J173" s="233" t="b">
        <f t="shared" ca="1" si="88"/>
        <v>0</v>
      </c>
      <c r="K173" s="233" t="b">
        <f t="shared" ca="1" si="88"/>
        <v>0</v>
      </c>
      <c r="L173" s="233" t="b">
        <f t="shared" ca="1" si="88"/>
        <v>0</v>
      </c>
      <c r="M173" s="233" t="b">
        <f t="shared" ca="1" si="88"/>
        <v>0</v>
      </c>
      <c r="N173" s="233" t="b">
        <f t="shared" ca="1" si="88"/>
        <v>0</v>
      </c>
      <c r="O173" s="233" t="b">
        <f t="shared" ca="1" si="88"/>
        <v>0</v>
      </c>
      <c r="P173" s="233" t="b">
        <f t="shared" ca="1" si="88"/>
        <v>0</v>
      </c>
      <c r="Q173" s="233" t="b">
        <f t="shared" ca="1" si="88"/>
        <v>0</v>
      </c>
      <c r="R173" s="233" t="b">
        <f t="shared" ca="1" si="88"/>
        <v>0</v>
      </c>
      <c r="S173" s="233" t="b">
        <f t="shared" ca="1" si="88"/>
        <v>0</v>
      </c>
      <c r="T173" s="233" t="b">
        <f t="shared" ca="1" si="88"/>
        <v>0</v>
      </c>
      <c r="U173" s="233" t="b">
        <f t="shared" ca="1" si="88"/>
        <v>0</v>
      </c>
      <c r="V173" s="233" t="b">
        <f t="shared" ca="1" si="88"/>
        <v>0</v>
      </c>
      <c r="W173" s="233" t="b">
        <f t="shared" ca="1" si="88"/>
        <v>0</v>
      </c>
      <c r="X173" s="233" t="b">
        <f t="shared" ca="1" si="88"/>
        <v>0</v>
      </c>
      <c r="Y173" s="233" t="b">
        <f t="shared" ca="1" si="88"/>
        <v>0</v>
      </c>
      <c r="Z173" s="233" t="b">
        <f t="shared" ca="1" si="88"/>
        <v>0</v>
      </c>
      <c r="AA173" s="233" t="b">
        <f t="shared" ca="1" si="88"/>
        <v>0</v>
      </c>
      <c r="AB173" s="233" t="b">
        <f t="shared" ca="1" si="88"/>
        <v>0</v>
      </c>
      <c r="AC173" s="233" t="b">
        <f t="shared" ca="1" si="88"/>
        <v>0</v>
      </c>
      <c r="AD173" s="233" t="b">
        <f t="shared" ca="1" si="88"/>
        <v>0</v>
      </c>
      <c r="AE173" s="233" t="b">
        <f t="shared" ca="1" si="88"/>
        <v>0</v>
      </c>
      <c r="AF173" s="233" t="b">
        <f t="shared" ca="1" si="88"/>
        <v>0</v>
      </c>
      <c r="AG173" s="233" t="b">
        <f t="shared" ca="1" si="88"/>
        <v>0</v>
      </c>
      <c r="AH173" s="233" t="b">
        <f t="shared" ca="1" si="88"/>
        <v>0</v>
      </c>
      <c r="AI173" s="233" t="b">
        <f t="shared" ca="1" si="88"/>
        <v>0</v>
      </c>
      <c r="AJ173" s="233" t="b">
        <f t="shared" ca="1" si="88"/>
        <v>0</v>
      </c>
      <c r="AK173" s="233" t="b">
        <f t="shared" ca="1" si="88"/>
        <v>0</v>
      </c>
      <c r="AL173" s="233" t="b">
        <f t="shared" ca="1" si="88"/>
        <v>0</v>
      </c>
      <c r="AM173" s="233" t="b">
        <f t="shared" ref="AM173:BW173" ca="1" si="89">AM7=AM90</f>
        <v>0</v>
      </c>
      <c r="AN173" s="233" t="b">
        <f t="shared" ca="1" si="89"/>
        <v>0</v>
      </c>
      <c r="AO173" s="233" t="b">
        <f t="shared" ca="1" si="89"/>
        <v>0</v>
      </c>
      <c r="AP173" s="233" t="b">
        <f t="shared" ca="1" si="89"/>
        <v>0</v>
      </c>
      <c r="AQ173" s="233" t="b">
        <f t="shared" ca="1" si="89"/>
        <v>0</v>
      </c>
      <c r="AR173" s="233" t="b">
        <f t="shared" ca="1" si="89"/>
        <v>0</v>
      </c>
      <c r="AS173" s="233" t="b">
        <f t="shared" ca="1" si="89"/>
        <v>0</v>
      </c>
      <c r="AT173" s="233" t="b">
        <f t="shared" ca="1" si="89"/>
        <v>0</v>
      </c>
      <c r="AU173" s="233" t="b">
        <f t="shared" ca="1" si="89"/>
        <v>0</v>
      </c>
      <c r="AV173" s="233" t="b">
        <f t="shared" ca="1" si="89"/>
        <v>0</v>
      </c>
      <c r="AW173" s="233" t="b">
        <f t="shared" ca="1" si="89"/>
        <v>0</v>
      </c>
      <c r="AX173" s="233" t="b">
        <f t="shared" ca="1" si="89"/>
        <v>0</v>
      </c>
      <c r="AY173" s="233" t="b">
        <f t="shared" ca="1" si="89"/>
        <v>0</v>
      </c>
      <c r="AZ173" s="233" t="b">
        <f t="shared" ca="1" si="89"/>
        <v>0</v>
      </c>
      <c r="BA173" s="233" t="b">
        <f t="shared" ca="1" si="89"/>
        <v>0</v>
      </c>
      <c r="BB173" s="233" t="b">
        <f t="shared" ca="1" si="89"/>
        <v>0</v>
      </c>
      <c r="BC173" s="233" t="b">
        <f t="shared" ca="1" si="89"/>
        <v>0</v>
      </c>
      <c r="BD173" s="233" t="b">
        <f t="shared" ca="1" si="89"/>
        <v>0</v>
      </c>
      <c r="BE173" s="233" t="b">
        <f t="shared" ca="1" si="89"/>
        <v>0</v>
      </c>
      <c r="BF173" s="233" t="b">
        <f t="shared" ca="1" si="89"/>
        <v>0</v>
      </c>
      <c r="BG173" s="233" t="b">
        <f t="shared" ca="1" si="89"/>
        <v>0</v>
      </c>
      <c r="BH173" s="233" t="b">
        <f t="shared" ca="1" si="89"/>
        <v>0</v>
      </c>
      <c r="BI173" s="233" t="b">
        <f t="shared" ca="1" si="89"/>
        <v>0</v>
      </c>
      <c r="BJ173" s="233" t="b">
        <f t="shared" ca="1" si="89"/>
        <v>0</v>
      </c>
      <c r="BK173" s="233" t="b">
        <f t="shared" ca="1" si="89"/>
        <v>0</v>
      </c>
      <c r="BL173" s="233" t="b">
        <f t="shared" ca="1" si="89"/>
        <v>0</v>
      </c>
      <c r="BM173" s="233" t="b">
        <f t="shared" ca="1" si="89"/>
        <v>0</v>
      </c>
      <c r="BN173" s="233" t="b">
        <f t="shared" ca="1" si="89"/>
        <v>0</v>
      </c>
      <c r="BO173" s="233" t="b">
        <f t="shared" ca="1" si="89"/>
        <v>0</v>
      </c>
      <c r="BP173" s="233" t="b">
        <f t="shared" ca="1" si="89"/>
        <v>0</v>
      </c>
      <c r="BQ173" s="233" t="b">
        <f t="shared" ca="1" si="89"/>
        <v>0</v>
      </c>
      <c r="BR173" s="233" t="b">
        <f t="shared" ca="1" si="89"/>
        <v>0</v>
      </c>
      <c r="BS173" s="233" t="b">
        <f t="shared" ca="1" si="89"/>
        <v>0</v>
      </c>
      <c r="BT173" s="233" t="b">
        <f t="shared" ca="1" si="89"/>
        <v>0</v>
      </c>
      <c r="BU173" s="233" t="b">
        <f t="shared" ca="1" si="89"/>
        <v>0</v>
      </c>
      <c r="BV173" s="233" t="b">
        <f t="shared" ca="1" si="89"/>
        <v>0</v>
      </c>
      <c r="BW173" s="233" t="b">
        <f t="shared" ca="1" si="89"/>
        <v>0</v>
      </c>
      <c r="BX173" s="233" t="b">
        <f t="shared" ref="BX173:CA192" ca="1" si="90">BX7=BX90</f>
        <v>0</v>
      </c>
      <c r="BY173" s="233" t="b">
        <f t="shared" ca="1" si="90"/>
        <v>0</v>
      </c>
      <c r="BZ173" s="233" t="b">
        <f t="shared" ca="1" si="90"/>
        <v>0</v>
      </c>
      <c r="CA173" s="233" t="b">
        <f t="shared" ca="1" si="90"/>
        <v>0</v>
      </c>
      <c r="CB173" s="233"/>
      <c r="CC173" s="233" t="b">
        <f t="shared" ref="CC173:CC204" si="91">CC7=CC90</f>
        <v>1</v>
      </c>
    </row>
    <row r="174" spans="1:81" x14ac:dyDescent="0.5">
      <c r="A174" s="122" t="s">
        <v>145</v>
      </c>
      <c r="B174" s="122" t="s">
        <v>301</v>
      </c>
      <c r="G174" s="137" t="b">
        <f t="shared" ref="G174:AL174" ca="1" si="92">G8=G91</f>
        <v>0</v>
      </c>
      <c r="H174" s="137" t="b">
        <f t="shared" ca="1" si="92"/>
        <v>0</v>
      </c>
      <c r="I174" s="137" t="b">
        <f t="shared" ca="1" si="92"/>
        <v>0</v>
      </c>
      <c r="J174" s="137" t="b">
        <f t="shared" ca="1" si="92"/>
        <v>0</v>
      </c>
      <c r="K174" s="137" t="b">
        <f t="shared" ca="1" si="92"/>
        <v>0</v>
      </c>
      <c r="L174" s="137" t="b">
        <f t="shared" ca="1" si="92"/>
        <v>0</v>
      </c>
      <c r="M174" s="137" t="b">
        <f t="shared" ca="1" si="92"/>
        <v>0</v>
      </c>
      <c r="N174" s="137" t="b">
        <f t="shared" ca="1" si="92"/>
        <v>0</v>
      </c>
      <c r="O174" s="137" t="b">
        <f t="shared" ca="1" si="92"/>
        <v>0</v>
      </c>
      <c r="P174" s="137" t="b">
        <f t="shared" ca="1" si="92"/>
        <v>0</v>
      </c>
      <c r="Q174" s="137" t="b">
        <f t="shared" ca="1" si="92"/>
        <v>0</v>
      </c>
      <c r="R174" s="137" t="b">
        <f t="shared" ca="1" si="92"/>
        <v>0</v>
      </c>
      <c r="S174" s="137" t="b">
        <f t="shared" ca="1" si="92"/>
        <v>0</v>
      </c>
      <c r="T174" s="137" t="b">
        <f t="shared" ca="1" si="92"/>
        <v>0</v>
      </c>
      <c r="U174" s="137" t="b">
        <f t="shared" ca="1" si="92"/>
        <v>0</v>
      </c>
      <c r="V174" s="137" t="b">
        <f t="shared" ca="1" si="92"/>
        <v>0</v>
      </c>
      <c r="W174" s="137" t="b">
        <f t="shared" ca="1" si="92"/>
        <v>0</v>
      </c>
      <c r="X174" s="137" t="b">
        <f t="shared" ca="1" si="92"/>
        <v>0</v>
      </c>
      <c r="Y174" s="137" t="b">
        <f t="shared" ca="1" si="92"/>
        <v>0</v>
      </c>
      <c r="Z174" s="137" t="b">
        <f t="shared" ca="1" si="92"/>
        <v>0</v>
      </c>
      <c r="AA174" s="137" t="b">
        <f t="shared" ca="1" si="92"/>
        <v>0</v>
      </c>
      <c r="AB174" s="137" t="b">
        <f t="shared" ca="1" si="92"/>
        <v>0</v>
      </c>
      <c r="AC174" s="137" t="b">
        <f t="shared" ca="1" si="92"/>
        <v>0</v>
      </c>
      <c r="AD174" s="137" t="b">
        <f t="shared" ca="1" si="92"/>
        <v>0</v>
      </c>
      <c r="AE174" s="137" t="b">
        <f t="shared" ca="1" si="92"/>
        <v>0</v>
      </c>
      <c r="AF174" s="137" t="b">
        <f t="shared" ca="1" si="92"/>
        <v>0</v>
      </c>
      <c r="AG174" s="137" t="b">
        <f t="shared" ca="1" si="92"/>
        <v>0</v>
      </c>
      <c r="AH174" s="137" t="b">
        <f t="shared" ca="1" si="92"/>
        <v>0</v>
      </c>
      <c r="AI174" s="137" t="b">
        <f t="shared" ca="1" si="92"/>
        <v>0</v>
      </c>
      <c r="AJ174" s="137" t="b">
        <f t="shared" ca="1" si="92"/>
        <v>0</v>
      </c>
      <c r="AK174" s="137" t="b">
        <f t="shared" ca="1" si="92"/>
        <v>0</v>
      </c>
      <c r="AL174" s="137" t="b">
        <f t="shared" ca="1" si="92"/>
        <v>0</v>
      </c>
      <c r="AM174" s="137" t="b">
        <f t="shared" ref="AM174:BW174" ca="1" si="93">AM8=AM91</f>
        <v>0</v>
      </c>
      <c r="AN174" s="137" t="b">
        <f t="shared" ca="1" si="93"/>
        <v>0</v>
      </c>
      <c r="AO174" s="137" t="b">
        <f t="shared" ca="1" si="93"/>
        <v>0</v>
      </c>
      <c r="AP174" s="137" t="b">
        <f t="shared" ca="1" si="93"/>
        <v>0</v>
      </c>
      <c r="AQ174" s="137" t="b">
        <f t="shared" ca="1" si="93"/>
        <v>0</v>
      </c>
      <c r="AR174" s="137" t="b">
        <f t="shared" ca="1" si="93"/>
        <v>0</v>
      </c>
      <c r="AS174" s="137" t="b">
        <f t="shared" ca="1" si="93"/>
        <v>0</v>
      </c>
      <c r="AT174" s="137" t="b">
        <f t="shared" ca="1" si="93"/>
        <v>0</v>
      </c>
      <c r="AU174" s="137" t="b">
        <f t="shared" ca="1" si="93"/>
        <v>0</v>
      </c>
      <c r="AV174" s="137" t="b">
        <f t="shared" ca="1" si="93"/>
        <v>0</v>
      </c>
      <c r="AW174" s="137" t="b">
        <f t="shared" ca="1" si="93"/>
        <v>0</v>
      </c>
      <c r="AX174" s="137" t="b">
        <f t="shared" ca="1" si="93"/>
        <v>0</v>
      </c>
      <c r="AY174" s="137" t="b">
        <f t="shared" ca="1" si="93"/>
        <v>0</v>
      </c>
      <c r="AZ174" s="137" t="b">
        <f t="shared" ca="1" si="93"/>
        <v>0</v>
      </c>
      <c r="BA174" s="137" t="b">
        <f t="shared" ca="1" si="93"/>
        <v>0</v>
      </c>
      <c r="BB174" s="137" t="b">
        <f t="shared" ca="1" si="93"/>
        <v>0</v>
      </c>
      <c r="BC174" s="137" t="b">
        <f t="shared" ca="1" si="93"/>
        <v>0</v>
      </c>
      <c r="BD174" s="137" t="b">
        <f t="shared" ca="1" si="93"/>
        <v>0</v>
      </c>
      <c r="BE174" s="137" t="b">
        <f t="shared" ca="1" si="93"/>
        <v>0</v>
      </c>
      <c r="BF174" s="137" t="b">
        <f t="shared" ca="1" si="93"/>
        <v>0</v>
      </c>
      <c r="BG174" s="137" t="b">
        <f t="shared" ca="1" si="93"/>
        <v>0</v>
      </c>
      <c r="BH174" s="137" t="b">
        <f t="shared" ca="1" si="93"/>
        <v>0</v>
      </c>
      <c r="BI174" s="137" t="b">
        <f t="shared" ca="1" si="93"/>
        <v>0</v>
      </c>
      <c r="BJ174" s="137" t="b">
        <f t="shared" ca="1" si="93"/>
        <v>0</v>
      </c>
      <c r="BK174" s="137" t="b">
        <f t="shared" ca="1" si="93"/>
        <v>0</v>
      </c>
      <c r="BL174" s="137" t="b">
        <f t="shared" ca="1" si="93"/>
        <v>0</v>
      </c>
      <c r="BM174" s="137" t="b">
        <f t="shared" ca="1" si="93"/>
        <v>0</v>
      </c>
      <c r="BN174" s="137" t="b">
        <f t="shared" ca="1" si="93"/>
        <v>0</v>
      </c>
      <c r="BO174" s="137" t="b">
        <f t="shared" ca="1" si="93"/>
        <v>0</v>
      </c>
      <c r="BP174" s="137" t="b">
        <f t="shared" ca="1" si="93"/>
        <v>0</v>
      </c>
      <c r="BQ174" s="137" t="b">
        <f t="shared" ca="1" si="93"/>
        <v>0</v>
      </c>
      <c r="BR174" s="137" t="b">
        <f t="shared" ca="1" si="93"/>
        <v>0</v>
      </c>
      <c r="BS174" s="137" t="b">
        <f t="shared" ca="1" si="93"/>
        <v>0</v>
      </c>
      <c r="BT174" s="137" t="b">
        <f t="shared" ca="1" si="93"/>
        <v>0</v>
      </c>
      <c r="BU174" s="137" t="b">
        <f t="shared" ca="1" si="93"/>
        <v>0</v>
      </c>
      <c r="BV174" s="137" t="b">
        <f t="shared" ca="1" si="93"/>
        <v>0</v>
      </c>
      <c r="BW174" s="137" t="b">
        <f t="shared" ca="1" si="93"/>
        <v>0</v>
      </c>
      <c r="BX174" s="137" t="e">
        <f t="shared" ca="1" si="90"/>
        <v>#REF!</v>
      </c>
      <c r="BY174" s="137" t="e">
        <f t="shared" ca="1" si="90"/>
        <v>#REF!</v>
      </c>
      <c r="BZ174" s="137" t="e">
        <f t="shared" ca="1" si="90"/>
        <v>#REF!</v>
      </c>
      <c r="CA174" s="137" t="e">
        <f t="shared" ca="1" si="90"/>
        <v>#REF!</v>
      </c>
      <c r="CB174" s="139"/>
      <c r="CC174" s="139" t="b">
        <f t="shared" si="91"/>
        <v>1</v>
      </c>
    </row>
    <row r="175" spans="1:81" x14ac:dyDescent="0.5">
      <c r="A175" s="122" t="s">
        <v>146</v>
      </c>
      <c r="B175" s="122" t="s">
        <v>301</v>
      </c>
      <c r="G175" s="137" t="b">
        <f t="shared" ref="G175:AL175" ca="1" si="94">G9=G92</f>
        <v>0</v>
      </c>
      <c r="H175" s="137" t="b">
        <f t="shared" ca="1" si="94"/>
        <v>0</v>
      </c>
      <c r="I175" s="137" t="b">
        <f t="shared" ca="1" si="94"/>
        <v>0</v>
      </c>
      <c r="J175" s="137" t="b">
        <f t="shared" ca="1" si="94"/>
        <v>0</v>
      </c>
      <c r="K175" s="137" t="b">
        <f t="shared" ca="1" si="94"/>
        <v>0</v>
      </c>
      <c r="L175" s="137" t="b">
        <f t="shared" ca="1" si="94"/>
        <v>0</v>
      </c>
      <c r="M175" s="137" t="b">
        <f t="shared" ca="1" si="94"/>
        <v>0</v>
      </c>
      <c r="N175" s="137" t="b">
        <f t="shared" ca="1" si="94"/>
        <v>0</v>
      </c>
      <c r="O175" s="137" t="b">
        <f t="shared" ca="1" si="94"/>
        <v>0</v>
      </c>
      <c r="P175" s="137" t="b">
        <f t="shared" ca="1" si="94"/>
        <v>0</v>
      </c>
      <c r="Q175" s="137" t="b">
        <f t="shared" ca="1" si="94"/>
        <v>0</v>
      </c>
      <c r="R175" s="137" t="b">
        <f t="shared" ca="1" si="94"/>
        <v>0</v>
      </c>
      <c r="S175" s="137" t="b">
        <f t="shared" ca="1" si="94"/>
        <v>0</v>
      </c>
      <c r="T175" s="137" t="b">
        <f t="shared" ca="1" si="94"/>
        <v>0</v>
      </c>
      <c r="U175" s="137" t="b">
        <f t="shared" ca="1" si="94"/>
        <v>0</v>
      </c>
      <c r="V175" s="137" t="b">
        <f t="shared" ca="1" si="94"/>
        <v>0</v>
      </c>
      <c r="W175" s="137" t="b">
        <f t="shared" ca="1" si="94"/>
        <v>0</v>
      </c>
      <c r="X175" s="137" t="b">
        <f t="shared" ca="1" si="94"/>
        <v>0</v>
      </c>
      <c r="Y175" s="137" t="b">
        <f t="shared" ca="1" si="94"/>
        <v>0</v>
      </c>
      <c r="Z175" s="137" t="b">
        <f t="shared" ca="1" si="94"/>
        <v>0</v>
      </c>
      <c r="AA175" s="137" t="b">
        <f t="shared" ca="1" si="94"/>
        <v>0</v>
      </c>
      <c r="AB175" s="137" t="b">
        <f t="shared" ca="1" si="94"/>
        <v>0</v>
      </c>
      <c r="AC175" s="137" t="b">
        <f t="shared" ca="1" si="94"/>
        <v>0</v>
      </c>
      <c r="AD175" s="137" t="b">
        <f t="shared" ca="1" si="94"/>
        <v>0</v>
      </c>
      <c r="AE175" s="137" t="b">
        <f t="shared" ca="1" si="94"/>
        <v>0</v>
      </c>
      <c r="AF175" s="137" t="b">
        <f t="shared" ca="1" si="94"/>
        <v>0</v>
      </c>
      <c r="AG175" s="137" t="b">
        <f t="shared" ca="1" si="94"/>
        <v>0</v>
      </c>
      <c r="AH175" s="137" t="b">
        <f t="shared" ca="1" si="94"/>
        <v>0</v>
      </c>
      <c r="AI175" s="137" t="b">
        <f t="shared" ca="1" si="94"/>
        <v>0</v>
      </c>
      <c r="AJ175" s="137" t="b">
        <f t="shared" ca="1" si="94"/>
        <v>0</v>
      </c>
      <c r="AK175" s="137" t="b">
        <f t="shared" ca="1" si="94"/>
        <v>0</v>
      </c>
      <c r="AL175" s="137" t="b">
        <f t="shared" ca="1" si="94"/>
        <v>0</v>
      </c>
      <c r="AM175" s="137" t="b">
        <f t="shared" ref="AM175:BW175" ca="1" si="95">AM9=AM92</f>
        <v>0</v>
      </c>
      <c r="AN175" s="137" t="b">
        <f t="shared" ca="1" si="95"/>
        <v>0</v>
      </c>
      <c r="AO175" s="137" t="b">
        <f t="shared" ca="1" si="95"/>
        <v>0</v>
      </c>
      <c r="AP175" s="137" t="b">
        <f t="shared" ca="1" si="95"/>
        <v>0</v>
      </c>
      <c r="AQ175" s="137" t="b">
        <f t="shared" ca="1" si="95"/>
        <v>0</v>
      </c>
      <c r="AR175" s="137" t="b">
        <f t="shared" ca="1" si="95"/>
        <v>0</v>
      </c>
      <c r="AS175" s="137" t="b">
        <f t="shared" ca="1" si="95"/>
        <v>0</v>
      </c>
      <c r="AT175" s="137" t="b">
        <f t="shared" ca="1" si="95"/>
        <v>0</v>
      </c>
      <c r="AU175" s="137" t="b">
        <f t="shared" ca="1" si="95"/>
        <v>0</v>
      </c>
      <c r="AV175" s="137" t="b">
        <f t="shared" ca="1" si="95"/>
        <v>0</v>
      </c>
      <c r="AW175" s="137" t="b">
        <f t="shared" ca="1" si="95"/>
        <v>0</v>
      </c>
      <c r="AX175" s="137" t="b">
        <f t="shared" ca="1" si="95"/>
        <v>0</v>
      </c>
      <c r="AY175" s="137" t="b">
        <f t="shared" ca="1" si="95"/>
        <v>0</v>
      </c>
      <c r="AZ175" s="137" t="b">
        <f t="shared" ca="1" si="95"/>
        <v>0</v>
      </c>
      <c r="BA175" s="137" t="b">
        <f t="shared" ca="1" si="95"/>
        <v>0</v>
      </c>
      <c r="BB175" s="137" t="b">
        <f t="shared" ca="1" si="95"/>
        <v>0</v>
      </c>
      <c r="BC175" s="137" t="b">
        <f t="shared" ca="1" si="95"/>
        <v>0</v>
      </c>
      <c r="BD175" s="137" t="b">
        <f t="shared" ca="1" si="95"/>
        <v>0</v>
      </c>
      <c r="BE175" s="137" t="b">
        <f t="shared" ca="1" si="95"/>
        <v>0</v>
      </c>
      <c r="BF175" s="137" t="b">
        <f t="shared" ca="1" si="95"/>
        <v>0</v>
      </c>
      <c r="BG175" s="137" t="b">
        <f t="shared" ca="1" si="95"/>
        <v>0</v>
      </c>
      <c r="BH175" s="137" t="b">
        <f t="shared" ca="1" si="95"/>
        <v>0</v>
      </c>
      <c r="BI175" s="137" t="b">
        <f t="shared" ca="1" si="95"/>
        <v>0</v>
      </c>
      <c r="BJ175" s="137" t="b">
        <f t="shared" ca="1" si="95"/>
        <v>0</v>
      </c>
      <c r="BK175" s="137" t="b">
        <f t="shared" ca="1" si="95"/>
        <v>0</v>
      </c>
      <c r="BL175" s="137" t="b">
        <f t="shared" ca="1" si="95"/>
        <v>0</v>
      </c>
      <c r="BM175" s="137" t="b">
        <f t="shared" ca="1" si="95"/>
        <v>0</v>
      </c>
      <c r="BN175" s="137" t="b">
        <f t="shared" ca="1" si="95"/>
        <v>0</v>
      </c>
      <c r="BO175" s="137" t="b">
        <f t="shared" ca="1" si="95"/>
        <v>0</v>
      </c>
      <c r="BP175" s="137" t="b">
        <f t="shared" ca="1" si="95"/>
        <v>0</v>
      </c>
      <c r="BQ175" s="137" t="b">
        <f t="shared" ca="1" si="95"/>
        <v>0</v>
      </c>
      <c r="BR175" s="137" t="b">
        <f t="shared" ca="1" si="95"/>
        <v>0</v>
      </c>
      <c r="BS175" s="137" t="b">
        <f t="shared" ca="1" si="95"/>
        <v>0</v>
      </c>
      <c r="BT175" s="137" t="b">
        <f t="shared" ca="1" si="95"/>
        <v>0</v>
      </c>
      <c r="BU175" s="137" t="b">
        <f t="shared" ca="1" si="95"/>
        <v>0</v>
      </c>
      <c r="BV175" s="137" t="b">
        <f t="shared" ca="1" si="95"/>
        <v>0</v>
      </c>
      <c r="BW175" s="137" t="b">
        <f t="shared" ca="1" si="95"/>
        <v>0</v>
      </c>
      <c r="BX175" s="137" t="e">
        <f t="shared" ca="1" si="90"/>
        <v>#REF!</v>
      </c>
      <c r="BY175" s="137" t="e">
        <f t="shared" ca="1" si="90"/>
        <v>#REF!</v>
      </c>
      <c r="BZ175" s="137" t="e">
        <f t="shared" ca="1" si="90"/>
        <v>#REF!</v>
      </c>
      <c r="CA175" s="137" t="e">
        <f t="shared" ca="1" si="90"/>
        <v>#REF!</v>
      </c>
      <c r="CB175" s="139"/>
      <c r="CC175" s="139" t="b">
        <f t="shared" si="91"/>
        <v>1</v>
      </c>
    </row>
    <row r="176" spans="1:81" x14ac:dyDescent="0.5">
      <c r="A176" s="122" t="s">
        <v>434</v>
      </c>
      <c r="B176" s="122" t="s">
        <v>304</v>
      </c>
      <c r="G176" s="137" t="b">
        <f t="shared" ref="G176:AL176" ca="1" si="96">G10=G93</f>
        <v>0</v>
      </c>
      <c r="H176" s="137" t="b">
        <f t="shared" ca="1" si="96"/>
        <v>0</v>
      </c>
      <c r="I176" s="137" t="b">
        <f t="shared" ca="1" si="96"/>
        <v>0</v>
      </c>
      <c r="J176" s="137" t="b">
        <f t="shared" ca="1" si="96"/>
        <v>0</v>
      </c>
      <c r="K176" s="137" t="b">
        <f t="shared" ca="1" si="96"/>
        <v>0</v>
      </c>
      <c r="L176" s="137" t="b">
        <f t="shared" ca="1" si="96"/>
        <v>0</v>
      </c>
      <c r="M176" s="137" t="b">
        <f t="shared" ca="1" si="96"/>
        <v>0</v>
      </c>
      <c r="N176" s="137" t="b">
        <f t="shared" ca="1" si="96"/>
        <v>0</v>
      </c>
      <c r="O176" s="137" t="b">
        <f t="shared" ca="1" si="96"/>
        <v>0</v>
      </c>
      <c r="P176" s="137" t="b">
        <f t="shared" ca="1" si="96"/>
        <v>0</v>
      </c>
      <c r="Q176" s="137" t="b">
        <f t="shared" ca="1" si="96"/>
        <v>0</v>
      </c>
      <c r="R176" s="137" t="b">
        <f t="shared" ca="1" si="96"/>
        <v>0</v>
      </c>
      <c r="S176" s="137" t="b">
        <f t="shared" ca="1" si="96"/>
        <v>0</v>
      </c>
      <c r="T176" s="137" t="b">
        <f t="shared" ca="1" si="96"/>
        <v>0</v>
      </c>
      <c r="U176" s="137" t="b">
        <f t="shared" ca="1" si="96"/>
        <v>0</v>
      </c>
      <c r="V176" s="137" t="b">
        <f t="shared" ca="1" si="96"/>
        <v>0</v>
      </c>
      <c r="W176" s="137" t="b">
        <f t="shared" ca="1" si="96"/>
        <v>0</v>
      </c>
      <c r="X176" s="137" t="b">
        <f t="shared" ca="1" si="96"/>
        <v>0</v>
      </c>
      <c r="Y176" s="137" t="b">
        <f t="shared" ca="1" si="96"/>
        <v>0</v>
      </c>
      <c r="Z176" s="137" t="b">
        <f t="shared" ca="1" si="96"/>
        <v>0</v>
      </c>
      <c r="AA176" s="137" t="b">
        <f t="shared" ca="1" si="96"/>
        <v>0</v>
      </c>
      <c r="AB176" s="137" t="b">
        <f t="shared" ca="1" si="96"/>
        <v>0</v>
      </c>
      <c r="AC176" s="137" t="b">
        <f t="shared" ca="1" si="96"/>
        <v>0</v>
      </c>
      <c r="AD176" s="137" t="b">
        <f t="shared" ca="1" si="96"/>
        <v>0</v>
      </c>
      <c r="AE176" s="137" t="b">
        <f t="shared" ca="1" si="96"/>
        <v>0</v>
      </c>
      <c r="AF176" s="137" t="b">
        <f t="shared" ca="1" si="96"/>
        <v>0</v>
      </c>
      <c r="AG176" s="137" t="b">
        <f t="shared" ca="1" si="96"/>
        <v>0</v>
      </c>
      <c r="AH176" s="137" t="b">
        <f t="shared" ca="1" si="96"/>
        <v>0</v>
      </c>
      <c r="AI176" s="137" t="b">
        <f t="shared" ca="1" si="96"/>
        <v>0</v>
      </c>
      <c r="AJ176" s="137" t="b">
        <f t="shared" ca="1" si="96"/>
        <v>0</v>
      </c>
      <c r="AK176" s="137" t="b">
        <f t="shared" ca="1" si="96"/>
        <v>0</v>
      </c>
      <c r="AL176" s="137" t="b">
        <f t="shared" ca="1" si="96"/>
        <v>0</v>
      </c>
      <c r="AM176" s="137" t="b">
        <f t="shared" ref="AM176:BW176" ca="1" si="97">AM10=AM93</f>
        <v>0</v>
      </c>
      <c r="AN176" s="137" t="b">
        <f t="shared" ca="1" si="97"/>
        <v>0</v>
      </c>
      <c r="AO176" s="137" t="b">
        <f t="shared" ca="1" si="97"/>
        <v>0</v>
      </c>
      <c r="AP176" s="137" t="b">
        <f t="shared" ca="1" si="97"/>
        <v>0</v>
      </c>
      <c r="AQ176" s="137" t="b">
        <f t="shared" ca="1" si="97"/>
        <v>0</v>
      </c>
      <c r="AR176" s="137" t="b">
        <f t="shared" ca="1" si="97"/>
        <v>0</v>
      </c>
      <c r="AS176" s="137" t="b">
        <f t="shared" ca="1" si="97"/>
        <v>0</v>
      </c>
      <c r="AT176" s="137" t="b">
        <f t="shared" ca="1" si="97"/>
        <v>0</v>
      </c>
      <c r="AU176" s="137" t="b">
        <f t="shared" ca="1" si="97"/>
        <v>0</v>
      </c>
      <c r="AV176" s="137" t="b">
        <f t="shared" ca="1" si="97"/>
        <v>0</v>
      </c>
      <c r="AW176" s="137" t="b">
        <f t="shared" ca="1" si="97"/>
        <v>0</v>
      </c>
      <c r="AX176" s="137" t="b">
        <f t="shared" ca="1" si="97"/>
        <v>0</v>
      </c>
      <c r="AY176" s="137" t="b">
        <f t="shared" ca="1" si="97"/>
        <v>0</v>
      </c>
      <c r="AZ176" s="137" t="b">
        <f t="shared" ca="1" si="97"/>
        <v>0</v>
      </c>
      <c r="BA176" s="137" t="b">
        <f t="shared" ca="1" si="97"/>
        <v>0</v>
      </c>
      <c r="BB176" s="137" t="b">
        <f t="shared" ca="1" si="97"/>
        <v>0</v>
      </c>
      <c r="BC176" s="137" t="b">
        <f t="shared" ca="1" si="97"/>
        <v>0</v>
      </c>
      <c r="BD176" s="137" t="b">
        <f t="shared" ca="1" si="97"/>
        <v>0</v>
      </c>
      <c r="BE176" s="137" t="b">
        <f t="shared" ca="1" si="97"/>
        <v>0</v>
      </c>
      <c r="BF176" s="137" t="b">
        <f t="shared" ca="1" si="97"/>
        <v>0</v>
      </c>
      <c r="BG176" s="137" t="b">
        <f t="shared" ca="1" si="97"/>
        <v>0</v>
      </c>
      <c r="BH176" s="137" t="b">
        <f t="shared" ca="1" si="97"/>
        <v>0</v>
      </c>
      <c r="BI176" s="137" t="b">
        <f t="shared" ca="1" si="97"/>
        <v>0</v>
      </c>
      <c r="BJ176" s="137" t="b">
        <f t="shared" ca="1" si="97"/>
        <v>0</v>
      </c>
      <c r="BK176" s="137" t="b">
        <f t="shared" ca="1" si="97"/>
        <v>0</v>
      </c>
      <c r="BL176" s="137" t="b">
        <f t="shared" ca="1" si="97"/>
        <v>0</v>
      </c>
      <c r="BM176" s="137" t="b">
        <f t="shared" ca="1" si="97"/>
        <v>0</v>
      </c>
      <c r="BN176" s="137" t="b">
        <f t="shared" ca="1" si="97"/>
        <v>0</v>
      </c>
      <c r="BO176" s="137" t="b">
        <f t="shared" ca="1" si="97"/>
        <v>0</v>
      </c>
      <c r="BP176" s="137" t="b">
        <f t="shared" ca="1" si="97"/>
        <v>0</v>
      </c>
      <c r="BQ176" s="137" t="b">
        <f t="shared" ca="1" si="97"/>
        <v>0</v>
      </c>
      <c r="BR176" s="137" t="b">
        <f t="shared" ca="1" si="97"/>
        <v>0</v>
      </c>
      <c r="BS176" s="137" t="b">
        <f t="shared" ca="1" si="97"/>
        <v>0</v>
      </c>
      <c r="BT176" s="137" t="e">
        <f t="shared" ca="1" si="97"/>
        <v>#REF!</v>
      </c>
      <c r="BU176" s="137" t="e">
        <f t="shared" ca="1" si="97"/>
        <v>#REF!</v>
      </c>
      <c r="BV176" s="137" t="e">
        <f t="shared" ca="1" si="97"/>
        <v>#REF!</v>
      </c>
      <c r="BW176" s="137" t="e">
        <f t="shared" ca="1" si="97"/>
        <v>#REF!</v>
      </c>
      <c r="BX176" s="137" t="e">
        <f t="shared" ca="1" si="90"/>
        <v>#REF!</v>
      </c>
      <c r="BY176" s="137" t="e">
        <f t="shared" ca="1" si="90"/>
        <v>#REF!</v>
      </c>
      <c r="BZ176" s="137" t="e">
        <f t="shared" ca="1" si="90"/>
        <v>#REF!</v>
      </c>
      <c r="CA176" s="137" t="e">
        <f t="shared" ca="1" si="90"/>
        <v>#REF!</v>
      </c>
      <c r="CB176" s="139"/>
      <c r="CC176" s="139" t="b">
        <f t="shared" si="91"/>
        <v>1</v>
      </c>
    </row>
    <row r="177" spans="1:81" x14ac:dyDescent="0.5">
      <c r="A177" s="122" t="s">
        <v>435</v>
      </c>
      <c r="B177" s="122" t="s">
        <v>304</v>
      </c>
      <c r="G177" s="137" t="b">
        <f t="shared" ref="G177:AL177" ca="1" si="98">G11=G94</f>
        <v>0</v>
      </c>
      <c r="H177" s="137" t="b">
        <f t="shared" ca="1" si="98"/>
        <v>0</v>
      </c>
      <c r="I177" s="137" t="b">
        <f t="shared" ca="1" si="98"/>
        <v>0</v>
      </c>
      <c r="J177" s="137" t="b">
        <f t="shared" ca="1" si="98"/>
        <v>0</v>
      </c>
      <c r="K177" s="137" t="b">
        <f t="shared" ca="1" si="98"/>
        <v>0</v>
      </c>
      <c r="L177" s="137" t="b">
        <f t="shared" ca="1" si="98"/>
        <v>0</v>
      </c>
      <c r="M177" s="137" t="b">
        <f t="shared" ca="1" si="98"/>
        <v>0</v>
      </c>
      <c r="N177" s="137" t="b">
        <f t="shared" ca="1" si="98"/>
        <v>0</v>
      </c>
      <c r="O177" s="137" t="b">
        <f t="shared" ca="1" si="98"/>
        <v>0</v>
      </c>
      <c r="P177" s="137" t="b">
        <f t="shared" ca="1" si="98"/>
        <v>0</v>
      </c>
      <c r="Q177" s="137" t="b">
        <f t="shared" ca="1" si="98"/>
        <v>0</v>
      </c>
      <c r="R177" s="137" t="b">
        <f t="shared" ca="1" si="98"/>
        <v>0</v>
      </c>
      <c r="S177" s="137" t="b">
        <f t="shared" ca="1" si="98"/>
        <v>0</v>
      </c>
      <c r="T177" s="137" t="b">
        <f t="shared" ca="1" si="98"/>
        <v>0</v>
      </c>
      <c r="U177" s="137" t="b">
        <f t="shared" ca="1" si="98"/>
        <v>0</v>
      </c>
      <c r="V177" s="137" t="b">
        <f t="shared" ca="1" si="98"/>
        <v>0</v>
      </c>
      <c r="W177" s="137" t="b">
        <f t="shared" ca="1" si="98"/>
        <v>0</v>
      </c>
      <c r="X177" s="137" t="b">
        <f t="shared" ca="1" si="98"/>
        <v>0</v>
      </c>
      <c r="Y177" s="137" t="b">
        <f t="shared" ca="1" si="98"/>
        <v>0</v>
      </c>
      <c r="Z177" s="137" t="b">
        <f t="shared" ca="1" si="98"/>
        <v>0</v>
      </c>
      <c r="AA177" s="137" t="b">
        <f t="shared" ca="1" si="98"/>
        <v>0</v>
      </c>
      <c r="AB177" s="137" t="b">
        <f t="shared" ca="1" si="98"/>
        <v>0</v>
      </c>
      <c r="AC177" s="137" t="b">
        <f t="shared" ca="1" si="98"/>
        <v>0</v>
      </c>
      <c r="AD177" s="137" t="b">
        <f t="shared" ca="1" si="98"/>
        <v>0</v>
      </c>
      <c r="AE177" s="137" t="b">
        <f t="shared" ca="1" si="98"/>
        <v>0</v>
      </c>
      <c r="AF177" s="137" t="b">
        <f t="shared" ca="1" si="98"/>
        <v>0</v>
      </c>
      <c r="AG177" s="137" t="b">
        <f t="shared" ca="1" si="98"/>
        <v>0</v>
      </c>
      <c r="AH177" s="137" t="b">
        <f t="shared" ca="1" si="98"/>
        <v>0</v>
      </c>
      <c r="AI177" s="137" t="b">
        <f t="shared" ca="1" si="98"/>
        <v>0</v>
      </c>
      <c r="AJ177" s="137" t="b">
        <f t="shared" ca="1" si="98"/>
        <v>0</v>
      </c>
      <c r="AK177" s="137" t="b">
        <f t="shared" ca="1" si="98"/>
        <v>0</v>
      </c>
      <c r="AL177" s="137" t="b">
        <f t="shared" ca="1" si="98"/>
        <v>0</v>
      </c>
      <c r="AM177" s="137" t="b">
        <f t="shared" ref="AM177:BW177" ca="1" si="99">AM11=AM94</f>
        <v>0</v>
      </c>
      <c r="AN177" s="137" t="b">
        <f t="shared" ca="1" si="99"/>
        <v>0</v>
      </c>
      <c r="AO177" s="137" t="b">
        <f t="shared" ca="1" si="99"/>
        <v>0</v>
      </c>
      <c r="AP177" s="137" t="b">
        <f t="shared" ca="1" si="99"/>
        <v>0</v>
      </c>
      <c r="AQ177" s="137" t="b">
        <f t="shared" ca="1" si="99"/>
        <v>0</v>
      </c>
      <c r="AR177" s="137" t="b">
        <f t="shared" ca="1" si="99"/>
        <v>0</v>
      </c>
      <c r="AS177" s="137" t="b">
        <f t="shared" ca="1" si="99"/>
        <v>1</v>
      </c>
      <c r="AT177" s="137" t="b">
        <f t="shared" ca="1" si="99"/>
        <v>0</v>
      </c>
      <c r="AU177" s="137" t="b">
        <f t="shared" ca="1" si="99"/>
        <v>0</v>
      </c>
      <c r="AV177" s="137" t="b">
        <f t="shared" ca="1" si="99"/>
        <v>0</v>
      </c>
      <c r="AW177" s="137" t="b">
        <f t="shared" ca="1" si="99"/>
        <v>0</v>
      </c>
      <c r="AX177" s="137" t="b">
        <f t="shared" ca="1" si="99"/>
        <v>0</v>
      </c>
      <c r="AY177" s="137" t="b">
        <f t="shared" ca="1" si="99"/>
        <v>0</v>
      </c>
      <c r="AZ177" s="137" t="b">
        <f t="shared" ca="1" si="99"/>
        <v>0</v>
      </c>
      <c r="BA177" s="137" t="b">
        <f t="shared" ca="1" si="99"/>
        <v>0</v>
      </c>
      <c r="BB177" s="137" t="b">
        <f t="shared" ca="1" si="99"/>
        <v>0</v>
      </c>
      <c r="BC177" s="137" t="b">
        <f t="shared" ca="1" si="99"/>
        <v>0</v>
      </c>
      <c r="BD177" s="137" t="b">
        <f t="shared" ca="1" si="99"/>
        <v>0</v>
      </c>
      <c r="BE177" s="137" t="b">
        <f t="shared" ca="1" si="99"/>
        <v>0</v>
      </c>
      <c r="BF177" s="137" t="b">
        <f t="shared" ca="1" si="99"/>
        <v>0</v>
      </c>
      <c r="BG177" s="137" t="b">
        <f t="shared" ca="1" si="99"/>
        <v>0</v>
      </c>
      <c r="BH177" s="137" t="b">
        <f t="shared" ca="1" si="99"/>
        <v>0</v>
      </c>
      <c r="BI177" s="137" t="b">
        <f t="shared" ca="1" si="99"/>
        <v>0</v>
      </c>
      <c r="BJ177" s="137" t="b">
        <f t="shared" ca="1" si="99"/>
        <v>0</v>
      </c>
      <c r="BK177" s="137" t="b">
        <f t="shared" ca="1" si="99"/>
        <v>0</v>
      </c>
      <c r="BL177" s="137" t="b">
        <f t="shared" ca="1" si="99"/>
        <v>0</v>
      </c>
      <c r="BM177" s="137" t="b">
        <f t="shared" ca="1" si="99"/>
        <v>0</v>
      </c>
      <c r="BN177" s="137" t="b">
        <f t="shared" ca="1" si="99"/>
        <v>0</v>
      </c>
      <c r="BO177" s="137" t="b">
        <f t="shared" ca="1" si="99"/>
        <v>0</v>
      </c>
      <c r="BP177" s="137" t="e">
        <f t="shared" ca="1" si="99"/>
        <v>#REF!</v>
      </c>
      <c r="BQ177" s="137" t="e">
        <f t="shared" ca="1" si="99"/>
        <v>#REF!</v>
      </c>
      <c r="BR177" s="137" t="e">
        <f t="shared" ca="1" si="99"/>
        <v>#REF!</v>
      </c>
      <c r="BS177" s="137" t="e">
        <f t="shared" ca="1" si="99"/>
        <v>#REF!</v>
      </c>
      <c r="BT177" s="137" t="e">
        <f t="shared" ca="1" si="99"/>
        <v>#REF!</v>
      </c>
      <c r="BU177" s="137" t="e">
        <f t="shared" ca="1" si="99"/>
        <v>#REF!</v>
      </c>
      <c r="BV177" s="137" t="e">
        <f t="shared" ca="1" si="99"/>
        <v>#REF!</v>
      </c>
      <c r="BW177" s="137" t="e">
        <f t="shared" ca="1" si="99"/>
        <v>#REF!</v>
      </c>
      <c r="BX177" s="137" t="e">
        <f t="shared" ca="1" si="90"/>
        <v>#REF!</v>
      </c>
      <c r="BY177" s="137" t="e">
        <f t="shared" ca="1" si="90"/>
        <v>#REF!</v>
      </c>
      <c r="BZ177" s="137" t="e">
        <f t="shared" ca="1" si="90"/>
        <v>#REF!</v>
      </c>
      <c r="CA177" s="137" t="e">
        <f t="shared" ca="1" si="90"/>
        <v>#REF!</v>
      </c>
      <c r="CB177" s="139"/>
      <c r="CC177" s="139" t="b">
        <f t="shared" si="91"/>
        <v>1</v>
      </c>
    </row>
    <row r="178" spans="1:81" x14ac:dyDescent="0.5">
      <c r="A178" s="122" t="s">
        <v>365</v>
      </c>
      <c r="B178" s="122" t="s">
        <v>301</v>
      </c>
      <c r="G178" s="137" t="b">
        <f t="shared" ref="G178:AL178" ca="1" si="100">G12=G95</f>
        <v>0</v>
      </c>
      <c r="H178" s="137" t="b">
        <f t="shared" ca="1" si="100"/>
        <v>0</v>
      </c>
      <c r="I178" s="137" t="b">
        <f t="shared" ca="1" si="100"/>
        <v>0</v>
      </c>
      <c r="J178" s="137" t="b">
        <f t="shared" ca="1" si="100"/>
        <v>0</v>
      </c>
      <c r="K178" s="137" t="b">
        <f t="shared" ca="1" si="100"/>
        <v>0</v>
      </c>
      <c r="L178" s="137" t="b">
        <f t="shared" ca="1" si="100"/>
        <v>0</v>
      </c>
      <c r="M178" s="137" t="b">
        <f t="shared" ca="1" si="100"/>
        <v>0</v>
      </c>
      <c r="N178" s="137" t="b">
        <f t="shared" ca="1" si="100"/>
        <v>0</v>
      </c>
      <c r="O178" s="137" t="b">
        <f t="shared" ca="1" si="100"/>
        <v>0</v>
      </c>
      <c r="P178" s="137" t="b">
        <f t="shared" ca="1" si="100"/>
        <v>0</v>
      </c>
      <c r="Q178" s="137" t="b">
        <f t="shared" ca="1" si="100"/>
        <v>0</v>
      </c>
      <c r="R178" s="137" t="b">
        <f t="shared" ca="1" si="100"/>
        <v>0</v>
      </c>
      <c r="S178" s="137" t="b">
        <f t="shared" ca="1" si="100"/>
        <v>0</v>
      </c>
      <c r="T178" s="137" t="b">
        <f t="shared" ca="1" si="100"/>
        <v>0</v>
      </c>
      <c r="U178" s="137" t="b">
        <f t="shared" ca="1" si="100"/>
        <v>0</v>
      </c>
      <c r="V178" s="137" t="b">
        <f t="shared" ca="1" si="100"/>
        <v>0</v>
      </c>
      <c r="W178" s="137" t="b">
        <f t="shared" ca="1" si="100"/>
        <v>0</v>
      </c>
      <c r="X178" s="137" t="b">
        <f t="shared" ca="1" si="100"/>
        <v>0</v>
      </c>
      <c r="Y178" s="137" t="b">
        <f t="shared" ca="1" si="100"/>
        <v>0</v>
      </c>
      <c r="Z178" s="137" t="b">
        <f t="shared" ca="1" si="100"/>
        <v>0</v>
      </c>
      <c r="AA178" s="137" t="b">
        <f t="shared" ca="1" si="100"/>
        <v>0</v>
      </c>
      <c r="AB178" s="137" t="b">
        <f t="shared" ca="1" si="100"/>
        <v>0</v>
      </c>
      <c r="AC178" s="137" t="b">
        <f t="shared" ca="1" si="100"/>
        <v>0</v>
      </c>
      <c r="AD178" s="137" t="b">
        <f t="shared" ca="1" si="100"/>
        <v>0</v>
      </c>
      <c r="AE178" s="137" t="b">
        <f t="shared" ca="1" si="100"/>
        <v>0</v>
      </c>
      <c r="AF178" s="137" t="b">
        <f t="shared" ca="1" si="100"/>
        <v>0</v>
      </c>
      <c r="AG178" s="137" t="b">
        <f t="shared" ca="1" si="100"/>
        <v>0</v>
      </c>
      <c r="AH178" s="137" t="b">
        <f t="shared" ca="1" si="100"/>
        <v>0</v>
      </c>
      <c r="AI178" s="137" t="b">
        <f t="shared" ca="1" si="100"/>
        <v>0</v>
      </c>
      <c r="AJ178" s="137" t="b">
        <f t="shared" ca="1" si="100"/>
        <v>0</v>
      </c>
      <c r="AK178" s="137" t="b">
        <f t="shared" ca="1" si="100"/>
        <v>0</v>
      </c>
      <c r="AL178" s="137" t="b">
        <f t="shared" ca="1" si="100"/>
        <v>0</v>
      </c>
      <c r="AM178" s="137" t="b">
        <f t="shared" ref="AM178:BW178" ca="1" si="101">AM12=AM95</f>
        <v>0</v>
      </c>
      <c r="AN178" s="137" t="b">
        <f t="shared" ca="1" si="101"/>
        <v>0</v>
      </c>
      <c r="AO178" s="137" t="b">
        <f t="shared" ca="1" si="101"/>
        <v>0</v>
      </c>
      <c r="AP178" s="137" t="b">
        <f t="shared" ca="1" si="101"/>
        <v>0</v>
      </c>
      <c r="AQ178" s="137" t="b">
        <f t="shared" ca="1" si="101"/>
        <v>0</v>
      </c>
      <c r="AR178" s="137" t="b">
        <f t="shared" ca="1" si="101"/>
        <v>0</v>
      </c>
      <c r="AS178" s="137" t="b">
        <f t="shared" ca="1" si="101"/>
        <v>0</v>
      </c>
      <c r="AT178" s="137" t="b">
        <f t="shared" ca="1" si="101"/>
        <v>0</v>
      </c>
      <c r="AU178" s="137" t="b">
        <f t="shared" ca="1" si="101"/>
        <v>0</v>
      </c>
      <c r="AV178" s="137" t="b">
        <f t="shared" ca="1" si="101"/>
        <v>0</v>
      </c>
      <c r="AW178" s="137" t="b">
        <f t="shared" ca="1" si="101"/>
        <v>0</v>
      </c>
      <c r="AX178" s="137" t="b">
        <f t="shared" ca="1" si="101"/>
        <v>0</v>
      </c>
      <c r="AY178" s="137" t="b">
        <f t="shared" ca="1" si="101"/>
        <v>0</v>
      </c>
      <c r="AZ178" s="137" t="b">
        <f t="shared" ca="1" si="101"/>
        <v>0</v>
      </c>
      <c r="BA178" s="137" t="b">
        <f t="shared" ca="1" si="101"/>
        <v>0</v>
      </c>
      <c r="BB178" s="137" t="b">
        <f t="shared" ca="1" si="101"/>
        <v>0</v>
      </c>
      <c r="BC178" s="137" t="b">
        <f t="shared" ca="1" si="101"/>
        <v>0</v>
      </c>
      <c r="BD178" s="137" t="b">
        <f t="shared" ca="1" si="101"/>
        <v>0</v>
      </c>
      <c r="BE178" s="137" t="b">
        <f t="shared" ca="1" si="101"/>
        <v>0</v>
      </c>
      <c r="BF178" s="137" t="b">
        <f t="shared" ca="1" si="101"/>
        <v>0</v>
      </c>
      <c r="BG178" s="137" t="b">
        <f t="shared" ca="1" si="101"/>
        <v>0</v>
      </c>
      <c r="BH178" s="137" t="b">
        <f t="shared" ca="1" si="101"/>
        <v>0</v>
      </c>
      <c r="BI178" s="137" t="b">
        <f t="shared" ca="1" si="101"/>
        <v>0</v>
      </c>
      <c r="BJ178" s="137" t="b">
        <f t="shared" ca="1" si="101"/>
        <v>0</v>
      </c>
      <c r="BK178" s="137" t="b">
        <f t="shared" ca="1" si="101"/>
        <v>0</v>
      </c>
      <c r="BL178" s="137" t="b">
        <f t="shared" ca="1" si="101"/>
        <v>0</v>
      </c>
      <c r="BM178" s="137" t="b">
        <f t="shared" ca="1" si="101"/>
        <v>0</v>
      </c>
      <c r="BN178" s="137" t="b">
        <f t="shared" ca="1" si="101"/>
        <v>0</v>
      </c>
      <c r="BO178" s="137" t="b">
        <f t="shared" ca="1" si="101"/>
        <v>0</v>
      </c>
      <c r="BP178" s="137" t="b">
        <f t="shared" ca="1" si="101"/>
        <v>0</v>
      </c>
      <c r="BQ178" s="137" t="b">
        <f t="shared" ca="1" si="101"/>
        <v>0</v>
      </c>
      <c r="BR178" s="137" t="b">
        <f t="shared" ca="1" si="101"/>
        <v>0</v>
      </c>
      <c r="BS178" s="137" t="b">
        <f t="shared" ca="1" si="101"/>
        <v>0</v>
      </c>
      <c r="BT178" s="137" t="b">
        <f t="shared" ca="1" si="101"/>
        <v>0</v>
      </c>
      <c r="BU178" s="137" t="b">
        <f t="shared" ca="1" si="101"/>
        <v>0</v>
      </c>
      <c r="BV178" s="137" t="b">
        <f t="shared" ca="1" si="101"/>
        <v>0</v>
      </c>
      <c r="BW178" s="137" t="b">
        <f t="shared" ca="1" si="101"/>
        <v>0</v>
      </c>
      <c r="BX178" s="137" t="b">
        <f t="shared" ca="1" si="90"/>
        <v>0</v>
      </c>
      <c r="BY178" s="137" t="b">
        <f t="shared" ca="1" si="90"/>
        <v>0</v>
      </c>
      <c r="BZ178" s="137" t="b">
        <f t="shared" ca="1" si="90"/>
        <v>0</v>
      </c>
      <c r="CA178" s="137" t="b">
        <f t="shared" ca="1" si="90"/>
        <v>0</v>
      </c>
      <c r="CB178" s="139"/>
      <c r="CC178" s="139" t="b">
        <f t="shared" si="91"/>
        <v>1</v>
      </c>
    </row>
    <row r="179" spans="1:81" x14ac:dyDescent="0.5">
      <c r="A179" s="122" t="s">
        <v>365</v>
      </c>
      <c r="B179" s="122" t="s">
        <v>551</v>
      </c>
      <c r="G179" s="137" t="b">
        <f t="shared" ref="G179:AL179" ca="1" si="102">G13=G96</f>
        <v>0</v>
      </c>
      <c r="H179" s="137" t="b">
        <f t="shared" ca="1" si="102"/>
        <v>0</v>
      </c>
      <c r="I179" s="137" t="b">
        <f t="shared" ca="1" si="102"/>
        <v>0</v>
      </c>
      <c r="J179" s="137" t="b">
        <f t="shared" ca="1" si="102"/>
        <v>0</v>
      </c>
      <c r="K179" s="137" t="b">
        <f t="shared" ca="1" si="102"/>
        <v>0</v>
      </c>
      <c r="L179" s="137" t="b">
        <f t="shared" ca="1" si="102"/>
        <v>0</v>
      </c>
      <c r="M179" s="137" t="b">
        <f t="shared" ca="1" si="102"/>
        <v>0</v>
      </c>
      <c r="N179" s="137" t="b">
        <f t="shared" ca="1" si="102"/>
        <v>0</v>
      </c>
      <c r="O179" s="137" t="b">
        <f t="shared" ca="1" si="102"/>
        <v>0</v>
      </c>
      <c r="P179" s="137" t="b">
        <f t="shared" ca="1" si="102"/>
        <v>0</v>
      </c>
      <c r="Q179" s="137" t="b">
        <f t="shared" ca="1" si="102"/>
        <v>0</v>
      </c>
      <c r="R179" s="137" t="b">
        <f t="shared" ca="1" si="102"/>
        <v>0</v>
      </c>
      <c r="S179" s="137" t="b">
        <f t="shared" ca="1" si="102"/>
        <v>0</v>
      </c>
      <c r="T179" s="137" t="b">
        <f t="shared" ca="1" si="102"/>
        <v>0</v>
      </c>
      <c r="U179" s="137" t="b">
        <f t="shared" ca="1" si="102"/>
        <v>0</v>
      </c>
      <c r="V179" s="137" t="b">
        <f t="shared" ca="1" si="102"/>
        <v>0</v>
      </c>
      <c r="W179" s="137" t="b">
        <f t="shared" ca="1" si="102"/>
        <v>0</v>
      </c>
      <c r="X179" s="137" t="b">
        <f t="shared" ca="1" si="102"/>
        <v>0</v>
      </c>
      <c r="Y179" s="137" t="b">
        <f t="shared" ca="1" si="102"/>
        <v>0</v>
      </c>
      <c r="Z179" s="137" t="b">
        <f t="shared" ca="1" si="102"/>
        <v>0</v>
      </c>
      <c r="AA179" s="137" t="b">
        <f t="shared" ca="1" si="102"/>
        <v>0</v>
      </c>
      <c r="AB179" s="137" t="b">
        <f t="shared" ca="1" si="102"/>
        <v>0</v>
      </c>
      <c r="AC179" s="137" t="b">
        <f t="shared" ca="1" si="102"/>
        <v>0</v>
      </c>
      <c r="AD179" s="137" t="b">
        <f t="shared" ca="1" si="102"/>
        <v>0</v>
      </c>
      <c r="AE179" s="137" t="b">
        <f t="shared" ca="1" si="102"/>
        <v>0</v>
      </c>
      <c r="AF179" s="137" t="b">
        <f t="shared" ca="1" si="102"/>
        <v>0</v>
      </c>
      <c r="AG179" s="137" t="b">
        <f t="shared" ca="1" si="102"/>
        <v>0</v>
      </c>
      <c r="AH179" s="137" t="b">
        <f t="shared" ca="1" si="102"/>
        <v>0</v>
      </c>
      <c r="AI179" s="137" t="b">
        <f t="shared" ca="1" si="102"/>
        <v>0</v>
      </c>
      <c r="AJ179" s="137" t="b">
        <f t="shared" ca="1" si="102"/>
        <v>0</v>
      </c>
      <c r="AK179" s="137" t="b">
        <f t="shared" ca="1" si="102"/>
        <v>0</v>
      </c>
      <c r="AL179" s="137" t="b">
        <f t="shared" ca="1" si="102"/>
        <v>0</v>
      </c>
      <c r="AM179" s="137" t="b">
        <f t="shared" ref="AM179:BW179" ca="1" si="103">AM13=AM96</f>
        <v>0</v>
      </c>
      <c r="AN179" s="137" t="b">
        <f t="shared" ca="1" si="103"/>
        <v>0</v>
      </c>
      <c r="AO179" s="137" t="b">
        <f t="shared" ca="1" si="103"/>
        <v>0</v>
      </c>
      <c r="AP179" s="137" t="b">
        <f t="shared" ca="1" si="103"/>
        <v>0</v>
      </c>
      <c r="AQ179" s="137" t="b">
        <f t="shared" ca="1" si="103"/>
        <v>0</v>
      </c>
      <c r="AR179" s="137" t="b">
        <f t="shared" ca="1" si="103"/>
        <v>0</v>
      </c>
      <c r="AS179" s="137" t="b">
        <f t="shared" ca="1" si="103"/>
        <v>0</v>
      </c>
      <c r="AT179" s="137" t="b">
        <f t="shared" ca="1" si="103"/>
        <v>0</v>
      </c>
      <c r="AU179" s="137" t="b">
        <f t="shared" ca="1" si="103"/>
        <v>0</v>
      </c>
      <c r="AV179" s="137" t="b">
        <f t="shared" ca="1" si="103"/>
        <v>0</v>
      </c>
      <c r="AW179" s="137" t="b">
        <f t="shared" ca="1" si="103"/>
        <v>0</v>
      </c>
      <c r="AX179" s="137" t="b">
        <f t="shared" ca="1" si="103"/>
        <v>0</v>
      </c>
      <c r="AY179" s="137" t="b">
        <f t="shared" ca="1" si="103"/>
        <v>0</v>
      </c>
      <c r="AZ179" s="137" t="b">
        <f t="shared" ca="1" si="103"/>
        <v>0</v>
      </c>
      <c r="BA179" s="137" t="b">
        <f t="shared" ca="1" si="103"/>
        <v>0</v>
      </c>
      <c r="BB179" s="137" t="b">
        <f t="shared" ca="1" si="103"/>
        <v>0</v>
      </c>
      <c r="BC179" s="137" t="b">
        <f t="shared" ca="1" si="103"/>
        <v>0</v>
      </c>
      <c r="BD179" s="137" t="b">
        <f t="shared" ca="1" si="103"/>
        <v>0</v>
      </c>
      <c r="BE179" s="137" t="b">
        <f t="shared" ca="1" si="103"/>
        <v>0</v>
      </c>
      <c r="BF179" s="137" t="b">
        <f t="shared" ca="1" si="103"/>
        <v>0</v>
      </c>
      <c r="BG179" s="137" t="b">
        <f t="shared" ca="1" si="103"/>
        <v>0</v>
      </c>
      <c r="BH179" s="137" t="b">
        <f t="shared" ca="1" si="103"/>
        <v>0</v>
      </c>
      <c r="BI179" s="137" t="b">
        <f t="shared" ca="1" si="103"/>
        <v>0</v>
      </c>
      <c r="BJ179" s="137" t="b">
        <f t="shared" ca="1" si="103"/>
        <v>0</v>
      </c>
      <c r="BK179" s="137" t="b">
        <f t="shared" ca="1" si="103"/>
        <v>0</v>
      </c>
      <c r="BL179" s="137" t="b">
        <f t="shared" ca="1" si="103"/>
        <v>0</v>
      </c>
      <c r="BM179" s="137" t="b">
        <f t="shared" ca="1" si="103"/>
        <v>0</v>
      </c>
      <c r="BN179" s="137" t="b">
        <f t="shared" ca="1" si="103"/>
        <v>0</v>
      </c>
      <c r="BO179" s="137" t="b">
        <f t="shared" ca="1" si="103"/>
        <v>0</v>
      </c>
      <c r="BP179" s="137" t="b">
        <f t="shared" ca="1" si="103"/>
        <v>0</v>
      </c>
      <c r="BQ179" s="137" t="b">
        <f t="shared" ca="1" si="103"/>
        <v>0</v>
      </c>
      <c r="BR179" s="137" t="b">
        <f t="shared" ca="1" si="103"/>
        <v>0</v>
      </c>
      <c r="BS179" s="137" t="b">
        <f t="shared" ca="1" si="103"/>
        <v>0</v>
      </c>
      <c r="BT179" s="137" t="b">
        <f t="shared" ca="1" si="103"/>
        <v>0</v>
      </c>
      <c r="BU179" s="137" t="b">
        <f t="shared" ca="1" si="103"/>
        <v>0</v>
      </c>
      <c r="BV179" s="137" t="b">
        <f t="shared" ca="1" si="103"/>
        <v>0</v>
      </c>
      <c r="BW179" s="137" t="b">
        <f t="shared" ca="1" si="103"/>
        <v>0</v>
      </c>
      <c r="BX179" s="137" t="b">
        <f t="shared" ca="1" si="90"/>
        <v>0</v>
      </c>
      <c r="BY179" s="137" t="b">
        <f t="shared" ca="1" si="90"/>
        <v>0</v>
      </c>
      <c r="BZ179" s="137" t="b">
        <f t="shared" ca="1" si="90"/>
        <v>0</v>
      </c>
      <c r="CA179" s="137" t="b">
        <f t="shared" ca="1" si="90"/>
        <v>0</v>
      </c>
      <c r="CB179" s="139"/>
      <c r="CC179" s="139" t="b">
        <f t="shared" si="91"/>
        <v>1</v>
      </c>
    </row>
    <row r="180" spans="1:81" x14ac:dyDescent="0.5">
      <c r="A180" s="122" t="s">
        <v>366</v>
      </c>
      <c r="B180" s="122" t="s">
        <v>301</v>
      </c>
      <c r="G180" s="137" t="b">
        <f t="shared" ref="G180:AL180" ca="1" si="104">G14=G97</f>
        <v>0</v>
      </c>
      <c r="H180" s="137" t="b">
        <f t="shared" ca="1" si="104"/>
        <v>0</v>
      </c>
      <c r="I180" s="137" t="b">
        <f t="shared" ca="1" si="104"/>
        <v>0</v>
      </c>
      <c r="J180" s="137" t="b">
        <f t="shared" ca="1" si="104"/>
        <v>0</v>
      </c>
      <c r="K180" s="137" t="b">
        <f t="shared" ca="1" si="104"/>
        <v>0</v>
      </c>
      <c r="L180" s="137" t="b">
        <f t="shared" ca="1" si="104"/>
        <v>0</v>
      </c>
      <c r="M180" s="137" t="b">
        <f t="shared" ca="1" si="104"/>
        <v>0</v>
      </c>
      <c r="N180" s="137" t="b">
        <f t="shared" ca="1" si="104"/>
        <v>0</v>
      </c>
      <c r="O180" s="137" t="b">
        <f t="shared" ca="1" si="104"/>
        <v>0</v>
      </c>
      <c r="P180" s="137" t="b">
        <f t="shared" ca="1" si="104"/>
        <v>0</v>
      </c>
      <c r="Q180" s="137" t="b">
        <f t="shared" ca="1" si="104"/>
        <v>0</v>
      </c>
      <c r="R180" s="137" t="b">
        <f t="shared" ca="1" si="104"/>
        <v>0</v>
      </c>
      <c r="S180" s="137" t="b">
        <f t="shared" ca="1" si="104"/>
        <v>0</v>
      </c>
      <c r="T180" s="137" t="b">
        <f t="shared" ca="1" si="104"/>
        <v>0</v>
      </c>
      <c r="U180" s="137" t="b">
        <f t="shared" ca="1" si="104"/>
        <v>0</v>
      </c>
      <c r="V180" s="137" t="b">
        <f t="shared" ca="1" si="104"/>
        <v>0</v>
      </c>
      <c r="W180" s="137" t="b">
        <f t="shared" ca="1" si="104"/>
        <v>0</v>
      </c>
      <c r="X180" s="137" t="b">
        <f t="shared" ca="1" si="104"/>
        <v>0</v>
      </c>
      <c r="Y180" s="137" t="b">
        <f t="shared" ca="1" si="104"/>
        <v>0</v>
      </c>
      <c r="Z180" s="137" t="b">
        <f t="shared" ca="1" si="104"/>
        <v>0</v>
      </c>
      <c r="AA180" s="137" t="b">
        <f t="shared" ca="1" si="104"/>
        <v>0</v>
      </c>
      <c r="AB180" s="137" t="b">
        <f t="shared" ca="1" si="104"/>
        <v>0</v>
      </c>
      <c r="AC180" s="137" t="b">
        <f t="shared" ca="1" si="104"/>
        <v>0</v>
      </c>
      <c r="AD180" s="137" t="b">
        <f t="shared" ca="1" si="104"/>
        <v>0</v>
      </c>
      <c r="AE180" s="137" t="b">
        <f t="shared" ca="1" si="104"/>
        <v>0</v>
      </c>
      <c r="AF180" s="137" t="b">
        <f t="shared" ca="1" si="104"/>
        <v>0</v>
      </c>
      <c r="AG180" s="137" t="b">
        <f t="shared" ca="1" si="104"/>
        <v>0</v>
      </c>
      <c r="AH180" s="137" t="b">
        <f t="shared" ca="1" si="104"/>
        <v>0</v>
      </c>
      <c r="AI180" s="137" t="b">
        <f t="shared" ca="1" si="104"/>
        <v>0</v>
      </c>
      <c r="AJ180" s="137" t="b">
        <f t="shared" ca="1" si="104"/>
        <v>0</v>
      </c>
      <c r="AK180" s="137" t="b">
        <f t="shared" ca="1" si="104"/>
        <v>0</v>
      </c>
      <c r="AL180" s="137" t="b">
        <f t="shared" ca="1" si="104"/>
        <v>0</v>
      </c>
      <c r="AM180" s="137" t="b">
        <f t="shared" ref="AM180:BW180" ca="1" si="105">AM14=AM97</f>
        <v>0</v>
      </c>
      <c r="AN180" s="137" t="b">
        <f t="shared" ca="1" si="105"/>
        <v>0</v>
      </c>
      <c r="AO180" s="137" t="b">
        <f t="shared" ca="1" si="105"/>
        <v>0</v>
      </c>
      <c r="AP180" s="137" t="b">
        <f t="shared" ca="1" si="105"/>
        <v>0</v>
      </c>
      <c r="AQ180" s="137" t="b">
        <f t="shared" ca="1" si="105"/>
        <v>0</v>
      </c>
      <c r="AR180" s="137" t="b">
        <f t="shared" ca="1" si="105"/>
        <v>0</v>
      </c>
      <c r="AS180" s="137" t="b">
        <f t="shared" ca="1" si="105"/>
        <v>0</v>
      </c>
      <c r="AT180" s="137" t="b">
        <f t="shared" ca="1" si="105"/>
        <v>0</v>
      </c>
      <c r="AU180" s="137" t="b">
        <f t="shared" ca="1" si="105"/>
        <v>0</v>
      </c>
      <c r="AV180" s="137" t="b">
        <f t="shared" ca="1" si="105"/>
        <v>0</v>
      </c>
      <c r="AW180" s="137" t="b">
        <f t="shared" ca="1" si="105"/>
        <v>0</v>
      </c>
      <c r="AX180" s="137" t="b">
        <f t="shared" ca="1" si="105"/>
        <v>0</v>
      </c>
      <c r="AY180" s="137" t="b">
        <f t="shared" ca="1" si="105"/>
        <v>0</v>
      </c>
      <c r="AZ180" s="137" t="b">
        <f t="shared" ca="1" si="105"/>
        <v>0</v>
      </c>
      <c r="BA180" s="137" t="b">
        <f t="shared" ca="1" si="105"/>
        <v>0</v>
      </c>
      <c r="BB180" s="137" t="b">
        <f t="shared" ca="1" si="105"/>
        <v>0</v>
      </c>
      <c r="BC180" s="137" t="b">
        <f t="shared" ca="1" si="105"/>
        <v>0</v>
      </c>
      <c r="BD180" s="137" t="b">
        <f t="shared" ca="1" si="105"/>
        <v>0</v>
      </c>
      <c r="BE180" s="137" t="b">
        <f t="shared" ca="1" si="105"/>
        <v>0</v>
      </c>
      <c r="BF180" s="137" t="b">
        <f t="shared" ca="1" si="105"/>
        <v>0</v>
      </c>
      <c r="BG180" s="137" t="b">
        <f t="shared" ca="1" si="105"/>
        <v>0</v>
      </c>
      <c r="BH180" s="137" t="b">
        <f t="shared" ca="1" si="105"/>
        <v>0</v>
      </c>
      <c r="BI180" s="137" t="b">
        <f t="shared" ca="1" si="105"/>
        <v>0</v>
      </c>
      <c r="BJ180" s="137" t="b">
        <f t="shared" ca="1" si="105"/>
        <v>0</v>
      </c>
      <c r="BK180" s="137" t="b">
        <f t="shared" ca="1" si="105"/>
        <v>0</v>
      </c>
      <c r="BL180" s="137" t="b">
        <f t="shared" ca="1" si="105"/>
        <v>0</v>
      </c>
      <c r="BM180" s="137" t="b">
        <f t="shared" ca="1" si="105"/>
        <v>0</v>
      </c>
      <c r="BN180" s="137" t="b">
        <f t="shared" ca="1" si="105"/>
        <v>0</v>
      </c>
      <c r="BO180" s="137" t="b">
        <f t="shared" ca="1" si="105"/>
        <v>0</v>
      </c>
      <c r="BP180" s="137" t="b">
        <f t="shared" ca="1" si="105"/>
        <v>0</v>
      </c>
      <c r="BQ180" s="137" t="b">
        <f t="shared" ca="1" si="105"/>
        <v>0</v>
      </c>
      <c r="BR180" s="137" t="b">
        <f t="shared" ca="1" si="105"/>
        <v>0</v>
      </c>
      <c r="BS180" s="137" t="b">
        <f t="shared" ca="1" si="105"/>
        <v>0</v>
      </c>
      <c r="BT180" s="137" t="b">
        <f t="shared" ca="1" si="105"/>
        <v>0</v>
      </c>
      <c r="BU180" s="137" t="b">
        <f t="shared" ca="1" si="105"/>
        <v>0</v>
      </c>
      <c r="BV180" s="137" t="b">
        <f t="shared" ca="1" si="105"/>
        <v>0</v>
      </c>
      <c r="BW180" s="137" t="b">
        <f t="shared" ca="1" si="105"/>
        <v>0</v>
      </c>
      <c r="BX180" s="137" t="b">
        <f t="shared" ca="1" si="90"/>
        <v>0</v>
      </c>
      <c r="BY180" s="137" t="b">
        <f t="shared" ca="1" si="90"/>
        <v>0</v>
      </c>
      <c r="BZ180" s="137" t="b">
        <f t="shared" ca="1" si="90"/>
        <v>0</v>
      </c>
      <c r="CA180" s="137" t="b">
        <f t="shared" ca="1" si="90"/>
        <v>0</v>
      </c>
      <c r="CB180" s="139"/>
      <c r="CC180" s="139" t="b">
        <f t="shared" si="91"/>
        <v>1</v>
      </c>
    </row>
    <row r="181" spans="1:81" x14ac:dyDescent="0.5">
      <c r="A181" s="122" t="s">
        <v>366</v>
      </c>
      <c r="B181" s="122" t="s">
        <v>551</v>
      </c>
      <c r="G181" s="137" t="b">
        <f t="shared" ref="G181:AL181" ca="1" si="106">G15=G98</f>
        <v>0</v>
      </c>
      <c r="H181" s="137" t="b">
        <f t="shared" ca="1" si="106"/>
        <v>0</v>
      </c>
      <c r="I181" s="137" t="b">
        <f t="shared" ca="1" si="106"/>
        <v>0</v>
      </c>
      <c r="J181" s="137" t="b">
        <f t="shared" ca="1" si="106"/>
        <v>0</v>
      </c>
      <c r="K181" s="137" t="b">
        <f t="shared" ca="1" si="106"/>
        <v>0</v>
      </c>
      <c r="L181" s="137" t="b">
        <f t="shared" ca="1" si="106"/>
        <v>0</v>
      </c>
      <c r="M181" s="137" t="b">
        <f t="shared" ca="1" si="106"/>
        <v>0</v>
      </c>
      <c r="N181" s="137" t="b">
        <f t="shared" ca="1" si="106"/>
        <v>0</v>
      </c>
      <c r="O181" s="137" t="b">
        <f t="shared" ca="1" si="106"/>
        <v>0</v>
      </c>
      <c r="P181" s="137" t="b">
        <f t="shared" ca="1" si="106"/>
        <v>0</v>
      </c>
      <c r="Q181" s="137" t="b">
        <f t="shared" ca="1" si="106"/>
        <v>0</v>
      </c>
      <c r="R181" s="137" t="b">
        <f t="shared" ca="1" si="106"/>
        <v>0</v>
      </c>
      <c r="S181" s="137" t="b">
        <f t="shared" ca="1" si="106"/>
        <v>0</v>
      </c>
      <c r="T181" s="137" t="b">
        <f t="shared" ca="1" si="106"/>
        <v>0</v>
      </c>
      <c r="U181" s="137" t="b">
        <f t="shared" ca="1" si="106"/>
        <v>0</v>
      </c>
      <c r="V181" s="137" t="b">
        <f t="shared" ca="1" si="106"/>
        <v>0</v>
      </c>
      <c r="W181" s="137" t="b">
        <f t="shared" ca="1" si="106"/>
        <v>0</v>
      </c>
      <c r="X181" s="137" t="b">
        <f t="shared" ca="1" si="106"/>
        <v>0</v>
      </c>
      <c r="Y181" s="137" t="b">
        <f t="shared" ca="1" si="106"/>
        <v>0</v>
      </c>
      <c r="Z181" s="137" t="b">
        <f t="shared" ca="1" si="106"/>
        <v>0</v>
      </c>
      <c r="AA181" s="137" t="b">
        <f t="shared" ca="1" si="106"/>
        <v>0</v>
      </c>
      <c r="AB181" s="137" t="b">
        <f t="shared" ca="1" si="106"/>
        <v>0</v>
      </c>
      <c r="AC181" s="137" t="b">
        <f t="shared" ca="1" si="106"/>
        <v>0</v>
      </c>
      <c r="AD181" s="137" t="b">
        <f t="shared" ca="1" si="106"/>
        <v>0</v>
      </c>
      <c r="AE181" s="137" t="b">
        <f t="shared" ca="1" si="106"/>
        <v>0</v>
      </c>
      <c r="AF181" s="137" t="b">
        <f t="shared" ca="1" si="106"/>
        <v>0</v>
      </c>
      <c r="AG181" s="137" t="b">
        <f t="shared" ca="1" si="106"/>
        <v>0</v>
      </c>
      <c r="AH181" s="137" t="b">
        <f t="shared" ca="1" si="106"/>
        <v>0</v>
      </c>
      <c r="AI181" s="137" t="b">
        <f t="shared" ca="1" si="106"/>
        <v>0</v>
      </c>
      <c r="AJ181" s="137" t="b">
        <f t="shared" ca="1" si="106"/>
        <v>0</v>
      </c>
      <c r="AK181" s="137" t="b">
        <f t="shared" ca="1" si="106"/>
        <v>0</v>
      </c>
      <c r="AL181" s="137" t="b">
        <f t="shared" ca="1" si="106"/>
        <v>0</v>
      </c>
      <c r="AM181" s="137" t="b">
        <f t="shared" ref="AM181:BW181" ca="1" si="107">AM15=AM98</f>
        <v>0</v>
      </c>
      <c r="AN181" s="137" t="b">
        <f t="shared" ca="1" si="107"/>
        <v>0</v>
      </c>
      <c r="AO181" s="137" t="b">
        <f t="shared" ca="1" si="107"/>
        <v>0</v>
      </c>
      <c r="AP181" s="137" t="b">
        <f t="shared" ca="1" si="107"/>
        <v>0</v>
      </c>
      <c r="AQ181" s="137" t="b">
        <f t="shared" ca="1" si="107"/>
        <v>0</v>
      </c>
      <c r="AR181" s="137" t="b">
        <f t="shared" ca="1" si="107"/>
        <v>0</v>
      </c>
      <c r="AS181" s="137" t="b">
        <f t="shared" ca="1" si="107"/>
        <v>0</v>
      </c>
      <c r="AT181" s="137" t="b">
        <f t="shared" ca="1" si="107"/>
        <v>0</v>
      </c>
      <c r="AU181" s="137" t="b">
        <f t="shared" ca="1" si="107"/>
        <v>0</v>
      </c>
      <c r="AV181" s="137" t="b">
        <f t="shared" ca="1" si="107"/>
        <v>0</v>
      </c>
      <c r="AW181" s="137" t="b">
        <f t="shared" ca="1" si="107"/>
        <v>0</v>
      </c>
      <c r="AX181" s="137" t="b">
        <f t="shared" ca="1" si="107"/>
        <v>0</v>
      </c>
      <c r="AY181" s="137" t="b">
        <f t="shared" ca="1" si="107"/>
        <v>0</v>
      </c>
      <c r="AZ181" s="137" t="b">
        <f t="shared" ca="1" si="107"/>
        <v>0</v>
      </c>
      <c r="BA181" s="137" t="b">
        <f t="shared" ca="1" si="107"/>
        <v>0</v>
      </c>
      <c r="BB181" s="137" t="b">
        <f t="shared" ca="1" si="107"/>
        <v>0</v>
      </c>
      <c r="BC181" s="137" t="b">
        <f t="shared" ca="1" si="107"/>
        <v>0</v>
      </c>
      <c r="BD181" s="137" t="b">
        <f t="shared" ca="1" si="107"/>
        <v>0</v>
      </c>
      <c r="BE181" s="137" t="b">
        <f t="shared" ca="1" si="107"/>
        <v>0</v>
      </c>
      <c r="BF181" s="137" t="b">
        <f t="shared" ca="1" si="107"/>
        <v>0</v>
      </c>
      <c r="BG181" s="137" t="b">
        <f t="shared" ca="1" si="107"/>
        <v>0</v>
      </c>
      <c r="BH181" s="137" t="b">
        <f t="shared" ca="1" si="107"/>
        <v>0</v>
      </c>
      <c r="BI181" s="137" t="b">
        <f t="shared" ca="1" si="107"/>
        <v>0</v>
      </c>
      <c r="BJ181" s="137" t="b">
        <f t="shared" ca="1" si="107"/>
        <v>0</v>
      </c>
      <c r="BK181" s="137" t="b">
        <f t="shared" ca="1" si="107"/>
        <v>0</v>
      </c>
      <c r="BL181" s="137" t="b">
        <f t="shared" ca="1" si="107"/>
        <v>0</v>
      </c>
      <c r="BM181" s="137" t="b">
        <f t="shared" ca="1" si="107"/>
        <v>0</v>
      </c>
      <c r="BN181" s="137" t="b">
        <f t="shared" ca="1" si="107"/>
        <v>0</v>
      </c>
      <c r="BO181" s="137" t="b">
        <f t="shared" ca="1" si="107"/>
        <v>0</v>
      </c>
      <c r="BP181" s="137" t="b">
        <f t="shared" ca="1" si="107"/>
        <v>0</v>
      </c>
      <c r="BQ181" s="137" t="b">
        <f t="shared" ca="1" si="107"/>
        <v>0</v>
      </c>
      <c r="BR181" s="137" t="b">
        <f t="shared" ca="1" si="107"/>
        <v>0</v>
      </c>
      <c r="BS181" s="137" t="b">
        <f t="shared" ca="1" si="107"/>
        <v>0</v>
      </c>
      <c r="BT181" s="137" t="b">
        <f t="shared" ca="1" si="107"/>
        <v>0</v>
      </c>
      <c r="BU181" s="137" t="b">
        <f t="shared" ca="1" si="107"/>
        <v>0</v>
      </c>
      <c r="BV181" s="137" t="b">
        <f t="shared" ca="1" si="107"/>
        <v>0</v>
      </c>
      <c r="BW181" s="137" t="b">
        <f t="shared" ca="1" si="107"/>
        <v>0</v>
      </c>
      <c r="BX181" s="137" t="b">
        <f t="shared" ca="1" si="90"/>
        <v>0</v>
      </c>
      <c r="BY181" s="137" t="b">
        <f t="shared" ca="1" si="90"/>
        <v>0</v>
      </c>
      <c r="BZ181" s="137" t="b">
        <f t="shared" ca="1" si="90"/>
        <v>0</v>
      </c>
      <c r="CA181" s="137" t="b">
        <f t="shared" ca="1" si="90"/>
        <v>0</v>
      </c>
      <c r="CB181" s="139"/>
      <c r="CC181" s="139" t="b">
        <f t="shared" si="91"/>
        <v>1</v>
      </c>
    </row>
    <row r="182" spans="1:81" x14ac:dyDescent="0.5">
      <c r="A182" s="122" t="s">
        <v>367</v>
      </c>
      <c r="B182" s="122" t="s">
        <v>301</v>
      </c>
      <c r="G182" s="137" t="b">
        <f t="shared" ref="G182:AL182" ca="1" si="108">G16=G99</f>
        <v>0</v>
      </c>
      <c r="H182" s="137" t="b">
        <f t="shared" ca="1" si="108"/>
        <v>0</v>
      </c>
      <c r="I182" s="137" t="b">
        <f t="shared" ca="1" si="108"/>
        <v>0</v>
      </c>
      <c r="J182" s="137" t="b">
        <f t="shared" ca="1" si="108"/>
        <v>0</v>
      </c>
      <c r="K182" s="137" t="b">
        <f t="shared" ca="1" si="108"/>
        <v>0</v>
      </c>
      <c r="L182" s="137" t="b">
        <f t="shared" ca="1" si="108"/>
        <v>0</v>
      </c>
      <c r="M182" s="137" t="b">
        <f t="shared" ca="1" si="108"/>
        <v>0</v>
      </c>
      <c r="N182" s="137" t="b">
        <f t="shared" ca="1" si="108"/>
        <v>0</v>
      </c>
      <c r="O182" s="137" t="b">
        <f t="shared" ca="1" si="108"/>
        <v>0</v>
      </c>
      <c r="P182" s="137" t="b">
        <f t="shared" ca="1" si="108"/>
        <v>0</v>
      </c>
      <c r="Q182" s="137" t="b">
        <f t="shared" ca="1" si="108"/>
        <v>0</v>
      </c>
      <c r="R182" s="137" t="b">
        <f t="shared" ca="1" si="108"/>
        <v>0</v>
      </c>
      <c r="S182" s="137" t="b">
        <f t="shared" ca="1" si="108"/>
        <v>0</v>
      </c>
      <c r="T182" s="137" t="b">
        <f t="shared" ca="1" si="108"/>
        <v>0</v>
      </c>
      <c r="U182" s="137" t="b">
        <f t="shared" ca="1" si="108"/>
        <v>0</v>
      </c>
      <c r="V182" s="137" t="b">
        <f t="shared" ca="1" si="108"/>
        <v>0</v>
      </c>
      <c r="W182" s="137" t="b">
        <f t="shared" ca="1" si="108"/>
        <v>0</v>
      </c>
      <c r="X182" s="137" t="b">
        <f t="shared" ca="1" si="108"/>
        <v>0</v>
      </c>
      <c r="Y182" s="137" t="b">
        <f t="shared" ca="1" si="108"/>
        <v>0</v>
      </c>
      <c r="Z182" s="137" t="b">
        <f t="shared" ca="1" si="108"/>
        <v>0</v>
      </c>
      <c r="AA182" s="137" t="b">
        <f t="shared" ca="1" si="108"/>
        <v>0</v>
      </c>
      <c r="AB182" s="137" t="b">
        <f t="shared" ca="1" si="108"/>
        <v>0</v>
      </c>
      <c r="AC182" s="137" t="b">
        <f t="shared" ca="1" si="108"/>
        <v>0</v>
      </c>
      <c r="AD182" s="137" t="b">
        <f t="shared" ca="1" si="108"/>
        <v>0</v>
      </c>
      <c r="AE182" s="137" t="b">
        <f t="shared" ca="1" si="108"/>
        <v>0</v>
      </c>
      <c r="AF182" s="137" t="b">
        <f t="shared" ca="1" si="108"/>
        <v>0</v>
      </c>
      <c r="AG182" s="137" t="b">
        <f t="shared" ca="1" si="108"/>
        <v>0</v>
      </c>
      <c r="AH182" s="137" t="b">
        <f t="shared" ca="1" si="108"/>
        <v>0</v>
      </c>
      <c r="AI182" s="137" t="b">
        <f t="shared" ca="1" si="108"/>
        <v>0</v>
      </c>
      <c r="AJ182" s="137" t="b">
        <f t="shared" ca="1" si="108"/>
        <v>0</v>
      </c>
      <c r="AK182" s="137" t="b">
        <f t="shared" ca="1" si="108"/>
        <v>0</v>
      </c>
      <c r="AL182" s="137" t="b">
        <f t="shared" ca="1" si="108"/>
        <v>0</v>
      </c>
      <c r="AM182" s="137" t="b">
        <f t="shared" ref="AM182:BW182" ca="1" si="109">AM16=AM99</f>
        <v>0</v>
      </c>
      <c r="AN182" s="137" t="b">
        <f t="shared" ca="1" si="109"/>
        <v>0</v>
      </c>
      <c r="AO182" s="137" t="b">
        <f t="shared" ca="1" si="109"/>
        <v>0</v>
      </c>
      <c r="AP182" s="137" t="b">
        <f t="shared" ca="1" si="109"/>
        <v>0</v>
      </c>
      <c r="AQ182" s="137" t="b">
        <f t="shared" ca="1" si="109"/>
        <v>0</v>
      </c>
      <c r="AR182" s="137" t="b">
        <f t="shared" ca="1" si="109"/>
        <v>0</v>
      </c>
      <c r="AS182" s="137" t="b">
        <f t="shared" ca="1" si="109"/>
        <v>0</v>
      </c>
      <c r="AT182" s="137" t="b">
        <f t="shared" ca="1" si="109"/>
        <v>0</v>
      </c>
      <c r="AU182" s="137" t="b">
        <f t="shared" ca="1" si="109"/>
        <v>0</v>
      </c>
      <c r="AV182" s="137" t="b">
        <f t="shared" ca="1" si="109"/>
        <v>0</v>
      </c>
      <c r="AW182" s="137" t="b">
        <f t="shared" ca="1" si="109"/>
        <v>0</v>
      </c>
      <c r="AX182" s="137" t="b">
        <f t="shared" ca="1" si="109"/>
        <v>0</v>
      </c>
      <c r="AY182" s="137" t="b">
        <f t="shared" ca="1" si="109"/>
        <v>0</v>
      </c>
      <c r="AZ182" s="137" t="b">
        <f t="shared" ca="1" si="109"/>
        <v>0</v>
      </c>
      <c r="BA182" s="137" t="b">
        <f t="shared" ca="1" si="109"/>
        <v>0</v>
      </c>
      <c r="BB182" s="137" t="b">
        <f t="shared" ca="1" si="109"/>
        <v>0</v>
      </c>
      <c r="BC182" s="137" t="b">
        <f t="shared" ca="1" si="109"/>
        <v>0</v>
      </c>
      <c r="BD182" s="137" t="b">
        <f t="shared" ca="1" si="109"/>
        <v>0</v>
      </c>
      <c r="BE182" s="137" t="b">
        <f t="shared" ca="1" si="109"/>
        <v>0</v>
      </c>
      <c r="BF182" s="137" t="b">
        <f t="shared" ca="1" si="109"/>
        <v>0</v>
      </c>
      <c r="BG182" s="137" t="b">
        <f t="shared" ca="1" si="109"/>
        <v>0</v>
      </c>
      <c r="BH182" s="137" t="b">
        <f t="shared" ca="1" si="109"/>
        <v>0</v>
      </c>
      <c r="BI182" s="137" t="b">
        <f t="shared" ca="1" si="109"/>
        <v>0</v>
      </c>
      <c r="BJ182" s="137" t="b">
        <f t="shared" ca="1" si="109"/>
        <v>0</v>
      </c>
      <c r="BK182" s="137" t="b">
        <f t="shared" ca="1" si="109"/>
        <v>0</v>
      </c>
      <c r="BL182" s="137" t="b">
        <f t="shared" ca="1" si="109"/>
        <v>0</v>
      </c>
      <c r="BM182" s="137" t="b">
        <f t="shared" ca="1" si="109"/>
        <v>0</v>
      </c>
      <c r="BN182" s="137" t="b">
        <f t="shared" ca="1" si="109"/>
        <v>0</v>
      </c>
      <c r="BO182" s="137" t="b">
        <f t="shared" ca="1" si="109"/>
        <v>0</v>
      </c>
      <c r="BP182" s="137" t="b">
        <f t="shared" ca="1" si="109"/>
        <v>0</v>
      </c>
      <c r="BQ182" s="137" t="b">
        <f t="shared" ca="1" si="109"/>
        <v>0</v>
      </c>
      <c r="BR182" s="137" t="b">
        <f t="shared" ca="1" si="109"/>
        <v>0</v>
      </c>
      <c r="BS182" s="137" t="b">
        <f t="shared" ca="1" si="109"/>
        <v>0</v>
      </c>
      <c r="BT182" s="137" t="b">
        <f t="shared" ca="1" si="109"/>
        <v>0</v>
      </c>
      <c r="BU182" s="137" t="b">
        <f t="shared" ca="1" si="109"/>
        <v>0</v>
      </c>
      <c r="BV182" s="137" t="b">
        <f t="shared" ca="1" si="109"/>
        <v>0</v>
      </c>
      <c r="BW182" s="137" t="b">
        <f t="shared" ca="1" si="109"/>
        <v>0</v>
      </c>
      <c r="BX182" s="137" t="b">
        <f t="shared" ca="1" si="90"/>
        <v>0</v>
      </c>
      <c r="BY182" s="137" t="b">
        <f t="shared" ca="1" si="90"/>
        <v>0</v>
      </c>
      <c r="BZ182" s="137" t="b">
        <f t="shared" ca="1" si="90"/>
        <v>0</v>
      </c>
      <c r="CA182" s="137" t="b">
        <f t="shared" ca="1" si="90"/>
        <v>0</v>
      </c>
      <c r="CB182" s="139"/>
      <c r="CC182" s="139" t="b">
        <f t="shared" si="91"/>
        <v>1</v>
      </c>
    </row>
    <row r="183" spans="1:81" x14ac:dyDescent="0.5">
      <c r="A183" s="122" t="s">
        <v>367</v>
      </c>
      <c r="B183" s="122" t="s">
        <v>551</v>
      </c>
      <c r="G183" s="137" t="b">
        <f t="shared" ref="G183:AL183" ca="1" si="110">G17=G100</f>
        <v>0</v>
      </c>
      <c r="H183" s="137" t="b">
        <f t="shared" ca="1" si="110"/>
        <v>0</v>
      </c>
      <c r="I183" s="137" t="b">
        <f t="shared" ca="1" si="110"/>
        <v>0</v>
      </c>
      <c r="J183" s="137" t="b">
        <f t="shared" ca="1" si="110"/>
        <v>0</v>
      </c>
      <c r="K183" s="137" t="b">
        <f t="shared" ca="1" si="110"/>
        <v>0</v>
      </c>
      <c r="L183" s="137" t="b">
        <f t="shared" ca="1" si="110"/>
        <v>0</v>
      </c>
      <c r="M183" s="137" t="b">
        <f t="shared" ca="1" si="110"/>
        <v>0</v>
      </c>
      <c r="N183" s="137" t="b">
        <f t="shared" ca="1" si="110"/>
        <v>0</v>
      </c>
      <c r="O183" s="137" t="b">
        <f t="shared" ca="1" si="110"/>
        <v>0</v>
      </c>
      <c r="P183" s="137" t="b">
        <f t="shared" ca="1" si="110"/>
        <v>0</v>
      </c>
      <c r="Q183" s="137" t="b">
        <f t="shared" ca="1" si="110"/>
        <v>0</v>
      </c>
      <c r="R183" s="137" t="b">
        <f t="shared" ca="1" si="110"/>
        <v>0</v>
      </c>
      <c r="S183" s="137" t="b">
        <f t="shared" ca="1" si="110"/>
        <v>0</v>
      </c>
      <c r="T183" s="137" t="b">
        <f t="shared" ca="1" si="110"/>
        <v>0</v>
      </c>
      <c r="U183" s="137" t="b">
        <f t="shared" ca="1" si="110"/>
        <v>0</v>
      </c>
      <c r="V183" s="137" t="b">
        <f t="shared" ca="1" si="110"/>
        <v>0</v>
      </c>
      <c r="W183" s="137" t="b">
        <f t="shared" ca="1" si="110"/>
        <v>0</v>
      </c>
      <c r="X183" s="137" t="b">
        <f t="shared" ca="1" si="110"/>
        <v>0</v>
      </c>
      <c r="Y183" s="137" t="b">
        <f t="shared" ca="1" si="110"/>
        <v>0</v>
      </c>
      <c r="Z183" s="137" t="b">
        <f t="shared" ca="1" si="110"/>
        <v>0</v>
      </c>
      <c r="AA183" s="137" t="b">
        <f t="shared" ca="1" si="110"/>
        <v>0</v>
      </c>
      <c r="AB183" s="137" t="b">
        <f t="shared" ca="1" si="110"/>
        <v>0</v>
      </c>
      <c r="AC183" s="137" t="b">
        <f t="shared" ca="1" si="110"/>
        <v>0</v>
      </c>
      <c r="AD183" s="137" t="b">
        <f t="shared" ca="1" si="110"/>
        <v>0</v>
      </c>
      <c r="AE183" s="137" t="b">
        <f t="shared" ca="1" si="110"/>
        <v>0</v>
      </c>
      <c r="AF183" s="137" t="b">
        <f t="shared" ca="1" si="110"/>
        <v>0</v>
      </c>
      <c r="AG183" s="137" t="b">
        <f t="shared" ca="1" si="110"/>
        <v>0</v>
      </c>
      <c r="AH183" s="137" t="b">
        <f t="shared" ca="1" si="110"/>
        <v>0</v>
      </c>
      <c r="AI183" s="137" t="b">
        <f t="shared" ca="1" si="110"/>
        <v>0</v>
      </c>
      <c r="AJ183" s="137" t="b">
        <f t="shared" ca="1" si="110"/>
        <v>0</v>
      </c>
      <c r="AK183" s="137" t="b">
        <f t="shared" ca="1" si="110"/>
        <v>0</v>
      </c>
      <c r="AL183" s="137" t="b">
        <f t="shared" ca="1" si="110"/>
        <v>0</v>
      </c>
      <c r="AM183" s="137" t="b">
        <f t="shared" ref="AM183:BW183" ca="1" si="111">AM17=AM100</f>
        <v>0</v>
      </c>
      <c r="AN183" s="137" t="b">
        <f t="shared" ca="1" si="111"/>
        <v>0</v>
      </c>
      <c r="AO183" s="137" t="b">
        <f t="shared" ca="1" si="111"/>
        <v>0</v>
      </c>
      <c r="AP183" s="137" t="b">
        <f t="shared" ca="1" si="111"/>
        <v>0</v>
      </c>
      <c r="AQ183" s="137" t="b">
        <f t="shared" ca="1" si="111"/>
        <v>0</v>
      </c>
      <c r="AR183" s="137" t="b">
        <f t="shared" ca="1" si="111"/>
        <v>0</v>
      </c>
      <c r="AS183" s="137" t="b">
        <f t="shared" ca="1" si="111"/>
        <v>0</v>
      </c>
      <c r="AT183" s="137" t="b">
        <f t="shared" ca="1" si="111"/>
        <v>0</v>
      </c>
      <c r="AU183" s="137" t="b">
        <f t="shared" ca="1" si="111"/>
        <v>0</v>
      </c>
      <c r="AV183" s="137" t="b">
        <f t="shared" ca="1" si="111"/>
        <v>0</v>
      </c>
      <c r="AW183" s="137" t="b">
        <f t="shared" ca="1" si="111"/>
        <v>0</v>
      </c>
      <c r="AX183" s="137" t="b">
        <f t="shared" ca="1" si="111"/>
        <v>0</v>
      </c>
      <c r="AY183" s="137" t="b">
        <f t="shared" ca="1" si="111"/>
        <v>0</v>
      </c>
      <c r="AZ183" s="137" t="b">
        <f t="shared" ca="1" si="111"/>
        <v>0</v>
      </c>
      <c r="BA183" s="137" t="b">
        <f t="shared" ca="1" si="111"/>
        <v>0</v>
      </c>
      <c r="BB183" s="137" t="b">
        <f t="shared" ca="1" si="111"/>
        <v>0</v>
      </c>
      <c r="BC183" s="137" t="b">
        <f t="shared" ca="1" si="111"/>
        <v>0</v>
      </c>
      <c r="BD183" s="137" t="b">
        <f t="shared" ca="1" si="111"/>
        <v>0</v>
      </c>
      <c r="BE183" s="137" t="b">
        <f t="shared" ca="1" si="111"/>
        <v>0</v>
      </c>
      <c r="BF183" s="137" t="b">
        <f t="shared" ca="1" si="111"/>
        <v>0</v>
      </c>
      <c r="BG183" s="137" t="b">
        <f t="shared" ca="1" si="111"/>
        <v>0</v>
      </c>
      <c r="BH183" s="137" t="b">
        <f t="shared" ca="1" si="111"/>
        <v>0</v>
      </c>
      <c r="BI183" s="137" t="b">
        <f t="shared" ca="1" si="111"/>
        <v>0</v>
      </c>
      <c r="BJ183" s="137" t="b">
        <f t="shared" ca="1" si="111"/>
        <v>0</v>
      </c>
      <c r="BK183" s="137" t="b">
        <f t="shared" ca="1" si="111"/>
        <v>0</v>
      </c>
      <c r="BL183" s="137" t="b">
        <f t="shared" ca="1" si="111"/>
        <v>0</v>
      </c>
      <c r="BM183" s="137" t="b">
        <f t="shared" ca="1" si="111"/>
        <v>0</v>
      </c>
      <c r="BN183" s="137" t="b">
        <f t="shared" ca="1" si="111"/>
        <v>0</v>
      </c>
      <c r="BO183" s="137" t="b">
        <f t="shared" ca="1" si="111"/>
        <v>0</v>
      </c>
      <c r="BP183" s="137" t="b">
        <f t="shared" ca="1" si="111"/>
        <v>0</v>
      </c>
      <c r="BQ183" s="137" t="b">
        <f t="shared" ca="1" si="111"/>
        <v>0</v>
      </c>
      <c r="BR183" s="137" t="b">
        <f t="shared" ca="1" si="111"/>
        <v>0</v>
      </c>
      <c r="BS183" s="137" t="b">
        <f t="shared" ca="1" si="111"/>
        <v>0</v>
      </c>
      <c r="BT183" s="137" t="b">
        <f t="shared" ca="1" si="111"/>
        <v>0</v>
      </c>
      <c r="BU183" s="137" t="b">
        <f t="shared" ca="1" si="111"/>
        <v>0</v>
      </c>
      <c r="BV183" s="137" t="b">
        <f t="shared" ca="1" si="111"/>
        <v>0</v>
      </c>
      <c r="BW183" s="137" t="b">
        <f t="shared" ca="1" si="111"/>
        <v>0</v>
      </c>
      <c r="BX183" s="137" t="b">
        <f t="shared" ca="1" si="90"/>
        <v>0</v>
      </c>
      <c r="BY183" s="137" t="b">
        <f t="shared" ca="1" si="90"/>
        <v>0</v>
      </c>
      <c r="BZ183" s="137" t="b">
        <f t="shared" ca="1" si="90"/>
        <v>0</v>
      </c>
      <c r="CA183" s="137" t="b">
        <f t="shared" ca="1" si="90"/>
        <v>0</v>
      </c>
      <c r="CB183" s="139"/>
      <c r="CC183" s="139" t="b">
        <f t="shared" si="91"/>
        <v>1</v>
      </c>
    </row>
    <row r="184" spans="1:81" x14ac:dyDescent="0.5">
      <c r="A184" s="122" t="s">
        <v>368</v>
      </c>
      <c r="B184" s="122" t="s">
        <v>301</v>
      </c>
      <c r="G184" s="137" t="b">
        <f t="shared" ref="G184:AL184" ca="1" si="112">G18=G101</f>
        <v>0</v>
      </c>
      <c r="H184" s="137" t="b">
        <f t="shared" ca="1" si="112"/>
        <v>0</v>
      </c>
      <c r="I184" s="137" t="b">
        <f t="shared" ca="1" si="112"/>
        <v>0</v>
      </c>
      <c r="J184" s="137" t="b">
        <f t="shared" ca="1" si="112"/>
        <v>0</v>
      </c>
      <c r="K184" s="137" t="b">
        <f t="shared" ca="1" si="112"/>
        <v>0</v>
      </c>
      <c r="L184" s="137" t="b">
        <f t="shared" ca="1" si="112"/>
        <v>0</v>
      </c>
      <c r="M184" s="137" t="b">
        <f t="shared" ca="1" si="112"/>
        <v>0</v>
      </c>
      <c r="N184" s="137" t="b">
        <f t="shared" ca="1" si="112"/>
        <v>0</v>
      </c>
      <c r="O184" s="137" t="b">
        <f t="shared" ca="1" si="112"/>
        <v>0</v>
      </c>
      <c r="P184" s="137" t="b">
        <f t="shared" ca="1" si="112"/>
        <v>0</v>
      </c>
      <c r="Q184" s="137" t="b">
        <f t="shared" ca="1" si="112"/>
        <v>0</v>
      </c>
      <c r="R184" s="137" t="b">
        <f t="shared" ca="1" si="112"/>
        <v>0</v>
      </c>
      <c r="S184" s="137" t="b">
        <f t="shared" ca="1" si="112"/>
        <v>0</v>
      </c>
      <c r="T184" s="137" t="b">
        <f t="shared" ca="1" si="112"/>
        <v>0</v>
      </c>
      <c r="U184" s="137" t="b">
        <f t="shared" ca="1" si="112"/>
        <v>0</v>
      </c>
      <c r="V184" s="137" t="b">
        <f t="shared" ca="1" si="112"/>
        <v>0</v>
      </c>
      <c r="W184" s="137" t="b">
        <f t="shared" ca="1" si="112"/>
        <v>0</v>
      </c>
      <c r="X184" s="137" t="b">
        <f t="shared" ca="1" si="112"/>
        <v>0</v>
      </c>
      <c r="Y184" s="137" t="b">
        <f t="shared" ca="1" si="112"/>
        <v>0</v>
      </c>
      <c r="Z184" s="137" t="b">
        <f t="shared" ca="1" si="112"/>
        <v>0</v>
      </c>
      <c r="AA184" s="137" t="b">
        <f t="shared" ca="1" si="112"/>
        <v>0</v>
      </c>
      <c r="AB184" s="137" t="b">
        <f t="shared" ca="1" si="112"/>
        <v>0</v>
      </c>
      <c r="AC184" s="137" t="b">
        <f t="shared" ca="1" si="112"/>
        <v>0</v>
      </c>
      <c r="AD184" s="137" t="b">
        <f t="shared" ca="1" si="112"/>
        <v>0</v>
      </c>
      <c r="AE184" s="137" t="b">
        <f t="shared" ca="1" si="112"/>
        <v>0</v>
      </c>
      <c r="AF184" s="137" t="b">
        <f t="shared" ca="1" si="112"/>
        <v>0</v>
      </c>
      <c r="AG184" s="137" t="b">
        <f t="shared" ca="1" si="112"/>
        <v>0</v>
      </c>
      <c r="AH184" s="137" t="b">
        <f t="shared" ca="1" si="112"/>
        <v>0</v>
      </c>
      <c r="AI184" s="137" t="b">
        <f t="shared" ca="1" si="112"/>
        <v>0</v>
      </c>
      <c r="AJ184" s="137" t="b">
        <f t="shared" ca="1" si="112"/>
        <v>0</v>
      </c>
      <c r="AK184" s="137" t="b">
        <f t="shared" ca="1" si="112"/>
        <v>0</v>
      </c>
      <c r="AL184" s="137" t="b">
        <f t="shared" ca="1" si="112"/>
        <v>0</v>
      </c>
      <c r="AM184" s="137" t="b">
        <f t="shared" ref="AM184:BW184" ca="1" si="113">AM18=AM101</f>
        <v>0</v>
      </c>
      <c r="AN184" s="137" t="b">
        <f t="shared" ca="1" si="113"/>
        <v>0</v>
      </c>
      <c r="AO184" s="137" t="b">
        <f t="shared" ca="1" si="113"/>
        <v>0</v>
      </c>
      <c r="AP184" s="137" t="b">
        <f t="shared" ca="1" si="113"/>
        <v>0</v>
      </c>
      <c r="AQ184" s="137" t="b">
        <f t="shared" ca="1" si="113"/>
        <v>0</v>
      </c>
      <c r="AR184" s="137" t="b">
        <f t="shared" ca="1" si="113"/>
        <v>0</v>
      </c>
      <c r="AS184" s="137" t="b">
        <f t="shared" ca="1" si="113"/>
        <v>0</v>
      </c>
      <c r="AT184" s="137" t="b">
        <f t="shared" ca="1" si="113"/>
        <v>0</v>
      </c>
      <c r="AU184" s="137" t="b">
        <f t="shared" ca="1" si="113"/>
        <v>0</v>
      </c>
      <c r="AV184" s="137" t="b">
        <f t="shared" ca="1" si="113"/>
        <v>0</v>
      </c>
      <c r="AW184" s="137" t="b">
        <f t="shared" ca="1" si="113"/>
        <v>0</v>
      </c>
      <c r="AX184" s="137" t="b">
        <f t="shared" ca="1" si="113"/>
        <v>0</v>
      </c>
      <c r="AY184" s="137" t="b">
        <f t="shared" ca="1" si="113"/>
        <v>0</v>
      </c>
      <c r="AZ184" s="137" t="b">
        <f t="shared" ca="1" si="113"/>
        <v>0</v>
      </c>
      <c r="BA184" s="137" t="b">
        <f t="shared" ca="1" si="113"/>
        <v>0</v>
      </c>
      <c r="BB184" s="137" t="b">
        <f t="shared" ca="1" si="113"/>
        <v>0</v>
      </c>
      <c r="BC184" s="137" t="b">
        <f t="shared" ca="1" si="113"/>
        <v>0</v>
      </c>
      <c r="BD184" s="137" t="b">
        <f t="shared" ca="1" si="113"/>
        <v>0</v>
      </c>
      <c r="BE184" s="137" t="b">
        <f t="shared" ca="1" si="113"/>
        <v>0</v>
      </c>
      <c r="BF184" s="137" t="b">
        <f t="shared" ca="1" si="113"/>
        <v>0</v>
      </c>
      <c r="BG184" s="137" t="b">
        <f t="shared" ca="1" si="113"/>
        <v>0</v>
      </c>
      <c r="BH184" s="137" t="b">
        <f t="shared" ca="1" si="113"/>
        <v>0</v>
      </c>
      <c r="BI184" s="137" t="b">
        <f t="shared" ca="1" si="113"/>
        <v>0</v>
      </c>
      <c r="BJ184" s="137" t="b">
        <f t="shared" ca="1" si="113"/>
        <v>0</v>
      </c>
      <c r="BK184" s="137" t="b">
        <f t="shared" ca="1" si="113"/>
        <v>0</v>
      </c>
      <c r="BL184" s="137" t="b">
        <f t="shared" ca="1" si="113"/>
        <v>0</v>
      </c>
      <c r="BM184" s="137" t="b">
        <f t="shared" ca="1" si="113"/>
        <v>0</v>
      </c>
      <c r="BN184" s="137" t="b">
        <f t="shared" ca="1" si="113"/>
        <v>0</v>
      </c>
      <c r="BO184" s="137" t="b">
        <f t="shared" ca="1" si="113"/>
        <v>0</v>
      </c>
      <c r="BP184" s="137" t="b">
        <f t="shared" ca="1" si="113"/>
        <v>0</v>
      </c>
      <c r="BQ184" s="137" t="b">
        <f t="shared" ca="1" si="113"/>
        <v>0</v>
      </c>
      <c r="BR184" s="137" t="b">
        <f t="shared" ca="1" si="113"/>
        <v>0</v>
      </c>
      <c r="BS184" s="137" t="b">
        <f t="shared" ca="1" si="113"/>
        <v>0</v>
      </c>
      <c r="BT184" s="137" t="b">
        <f t="shared" ca="1" si="113"/>
        <v>0</v>
      </c>
      <c r="BU184" s="137" t="b">
        <f t="shared" ca="1" si="113"/>
        <v>0</v>
      </c>
      <c r="BV184" s="137" t="b">
        <f t="shared" ca="1" si="113"/>
        <v>0</v>
      </c>
      <c r="BW184" s="137" t="b">
        <f t="shared" ca="1" si="113"/>
        <v>0</v>
      </c>
      <c r="BX184" s="137" t="b">
        <f t="shared" ca="1" si="90"/>
        <v>0</v>
      </c>
      <c r="BY184" s="137" t="b">
        <f t="shared" ca="1" si="90"/>
        <v>0</v>
      </c>
      <c r="BZ184" s="137" t="b">
        <f t="shared" ca="1" si="90"/>
        <v>0</v>
      </c>
      <c r="CA184" s="137" t="b">
        <f t="shared" ca="1" si="90"/>
        <v>0</v>
      </c>
      <c r="CB184" s="139"/>
      <c r="CC184" s="139" t="b">
        <f t="shared" si="91"/>
        <v>1</v>
      </c>
    </row>
    <row r="185" spans="1:81" x14ac:dyDescent="0.5">
      <c r="A185" s="122" t="s">
        <v>368</v>
      </c>
      <c r="B185" s="122" t="s">
        <v>551</v>
      </c>
      <c r="G185" s="137" t="b">
        <f t="shared" ref="G185:AL185" ca="1" si="114">G19=G102</f>
        <v>0</v>
      </c>
      <c r="H185" s="137" t="b">
        <f t="shared" ca="1" si="114"/>
        <v>0</v>
      </c>
      <c r="I185" s="137" t="b">
        <f t="shared" ca="1" si="114"/>
        <v>0</v>
      </c>
      <c r="J185" s="137" t="b">
        <f t="shared" ca="1" si="114"/>
        <v>0</v>
      </c>
      <c r="K185" s="137" t="b">
        <f t="shared" ca="1" si="114"/>
        <v>0</v>
      </c>
      <c r="L185" s="137" t="b">
        <f t="shared" ca="1" si="114"/>
        <v>0</v>
      </c>
      <c r="M185" s="137" t="b">
        <f t="shared" ca="1" si="114"/>
        <v>0</v>
      </c>
      <c r="N185" s="137" t="b">
        <f t="shared" ca="1" si="114"/>
        <v>0</v>
      </c>
      <c r="O185" s="137" t="b">
        <f t="shared" ca="1" si="114"/>
        <v>0</v>
      </c>
      <c r="P185" s="137" t="b">
        <f t="shared" ca="1" si="114"/>
        <v>0</v>
      </c>
      <c r="Q185" s="137" t="b">
        <f t="shared" ca="1" si="114"/>
        <v>0</v>
      </c>
      <c r="R185" s="137" t="b">
        <f t="shared" ca="1" si="114"/>
        <v>0</v>
      </c>
      <c r="S185" s="137" t="b">
        <f t="shared" ca="1" si="114"/>
        <v>0</v>
      </c>
      <c r="T185" s="137" t="b">
        <f t="shared" ca="1" si="114"/>
        <v>0</v>
      </c>
      <c r="U185" s="137" t="b">
        <f t="shared" ca="1" si="114"/>
        <v>0</v>
      </c>
      <c r="V185" s="137" t="b">
        <f t="shared" ca="1" si="114"/>
        <v>0</v>
      </c>
      <c r="W185" s="137" t="b">
        <f t="shared" ca="1" si="114"/>
        <v>0</v>
      </c>
      <c r="X185" s="137" t="b">
        <f t="shared" ca="1" si="114"/>
        <v>0</v>
      </c>
      <c r="Y185" s="137" t="b">
        <f t="shared" ca="1" si="114"/>
        <v>0</v>
      </c>
      <c r="Z185" s="137" t="b">
        <f t="shared" ca="1" si="114"/>
        <v>0</v>
      </c>
      <c r="AA185" s="137" t="b">
        <f t="shared" ca="1" si="114"/>
        <v>0</v>
      </c>
      <c r="AB185" s="137" t="b">
        <f t="shared" ca="1" si="114"/>
        <v>0</v>
      </c>
      <c r="AC185" s="137" t="b">
        <f t="shared" ca="1" si="114"/>
        <v>0</v>
      </c>
      <c r="AD185" s="137" t="b">
        <f t="shared" ca="1" si="114"/>
        <v>0</v>
      </c>
      <c r="AE185" s="137" t="b">
        <f t="shared" ca="1" si="114"/>
        <v>0</v>
      </c>
      <c r="AF185" s="137" t="b">
        <f t="shared" ca="1" si="114"/>
        <v>0</v>
      </c>
      <c r="AG185" s="137" t="b">
        <f t="shared" ca="1" si="114"/>
        <v>0</v>
      </c>
      <c r="AH185" s="137" t="b">
        <f t="shared" ca="1" si="114"/>
        <v>0</v>
      </c>
      <c r="AI185" s="137" t="b">
        <f t="shared" ca="1" si="114"/>
        <v>0</v>
      </c>
      <c r="AJ185" s="137" t="b">
        <f t="shared" ca="1" si="114"/>
        <v>0</v>
      </c>
      <c r="AK185" s="137" t="b">
        <f t="shared" ca="1" si="114"/>
        <v>0</v>
      </c>
      <c r="AL185" s="137" t="b">
        <f t="shared" ca="1" si="114"/>
        <v>0</v>
      </c>
      <c r="AM185" s="137" t="b">
        <f t="shared" ref="AM185:BW185" ca="1" si="115">AM19=AM102</f>
        <v>0</v>
      </c>
      <c r="AN185" s="137" t="b">
        <f t="shared" ca="1" si="115"/>
        <v>0</v>
      </c>
      <c r="AO185" s="137" t="b">
        <f t="shared" ca="1" si="115"/>
        <v>0</v>
      </c>
      <c r="AP185" s="137" t="b">
        <f t="shared" ca="1" si="115"/>
        <v>0</v>
      </c>
      <c r="AQ185" s="137" t="b">
        <f t="shared" ca="1" si="115"/>
        <v>0</v>
      </c>
      <c r="AR185" s="137" t="b">
        <f t="shared" ca="1" si="115"/>
        <v>0</v>
      </c>
      <c r="AS185" s="137" t="b">
        <f t="shared" ca="1" si="115"/>
        <v>0</v>
      </c>
      <c r="AT185" s="137" t="b">
        <f t="shared" ca="1" si="115"/>
        <v>0</v>
      </c>
      <c r="AU185" s="137" t="b">
        <f t="shared" ca="1" si="115"/>
        <v>0</v>
      </c>
      <c r="AV185" s="137" t="b">
        <f t="shared" ca="1" si="115"/>
        <v>0</v>
      </c>
      <c r="AW185" s="137" t="b">
        <f t="shared" ca="1" si="115"/>
        <v>0</v>
      </c>
      <c r="AX185" s="137" t="b">
        <f t="shared" ca="1" si="115"/>
        <v>0</v>
      </c>
      <c r="AY185" s="137" t="b">
        <f t="shared" ca="1" si="115"/>
        <v>0</v>
      </c>
      <c r="AZ185" s="137" t="b">
        <f t="shared" ca="1" si="115"/>
        <v>0</v>
      </c>
      <c r="BA185" s="137" t="b">
        <f t="shared" ca="1" si="115"/>
        <v>0</v>
      </c>
      <c r="BB185" s="137" t="b">
        <f t="shared" ca="1" si="115"/>
        <v>0</v>
      </c>
      <c r="BC185" s="137" t="b">
        <f t="shared" ca="1" si="115"/>
        <v>0</v>
      </c>
      <c r="BD185" s="137" t="b">
        <f t="shared" ca="1" si="115"/>
        <v>0</v>
      </c>
      <c r="BE185" s="137" t="b">
        <f t="shared" ca="1" si="115"/>
        <v>0</v>
      </c>
      <c r="BF185" s="137" t="b">
        <f t="shared" ca="1" si="115"/>
        <v>0</v>
      </c>
      <c r="BG185" s="137" t="b">
        <f t="shared" ca="1" si="115"/>
        <v>0</v>
      </c>
      <c r="BH185" s="137" t="b">
        <f t="shared" ca="1" si="115"/>
        <v>0</v>
      </c>
      <c r="BI185" s="137" t="b">
        <f t="shared" ca="1" si="115"/>
        <v>0</v>
      </c>
      <c r="BJ185" s="137" t="b">
        <f t="shared" ca="1" si="115"/>
        <v>0</v>
      </c>
      <c r="BK185" s="137" t="b">
        <f t="shared" ca="1" si="115"/>
        <v>0</v>
      </c>
      <c r="BL185" s="137" t="b">
        <f t="shared" ca="1" si="115"/>
        <v>0</v>
      </c>
      <c r="BM185" s="137" t="b">
        <f t="shared" ca="1" si="115"/>
        <v>0</v>
      </c>
      <c r="BN185" s="137" t="b">
        <f t="shared" ca="1" si="115"/>
        <v>0</v>
      </c>
      <c r="BO185" s="137" t="b">
        <f t="shared" ca="1" si="115"/>
        <v>0</v>
      </c>
      <c r="BP185" s="137" t="b">
        <f t="shared" ca="1" si="115"/>
        <v>0</v>
      </c>
      <c r="BQ185" s="137" t="b">
        <f t="shared" ca="1" si="115"/>
        <v>0</v>
      </c>
      <c r="BR185" s="137" t="b">
        <f t="shared" ca="1" si="115"/>
        <v>0</v>
      </c>
      <c r="BS185" s="137" t="b">
        <f t="shared" ca="1" si="115"/>
        <v>0</v>
      </c>
      <c r="BT185" s="137" t="b">
        <f t="shared" ca="1" si="115"/>
        <v>0</v>
      </c>
      <c r="BU185" s="137" t="b">
        <f t="shared" ca="1" si="115"/>
        <v>0</v>
      </c>
      <c r="BV185" s="137" t="b">
        <f t="shared" ca="1" si="115"/>
        <v>0</v>
      </c>
      <c r="BW185" s="137" t="b">
        <f t="shared" ca="1" si="115"/>
        <v>0</v>
      </c>
      <c r="BX185" s="137" t="b">
        <f t="shared" ca="1" si="90"/>
        <v>0</v>
      </c>
      <c r="BY185" s="137" t="b">
        <f t="shared" ca="1" si="90"/>
        <v>0</v>
      </c>
      <c r="BZ185" s="137" t="b">
        <f t="shared" ca="1" si="90"/>
        <v>0</v>
      </c>
      <c r="CA185" s="137" t="b">
        <f t="shared" ca="1" si="90"/>
        <v>0</v>
      </c>
      <c r="CB185" s="139"/>
      <c r="CC185" s="139" t="b">
        <f t="shared" si="91"/>
        <v>1</v>
      </c>
    </row>
    <row r="186" spans="1:81" x14ac:dyDescent="0.5">
      <c r="A186" s="122" t="s">
        <v>369</v>
      </c>
      <c r="B186" s="122" t="s">
        <v>301</v>
      </c>
      <c r="G186" s="137" t="b">
        <f t="shared" ref="G186:AL186" ca="1" si="116">G20=G103</f>
        <v>0</v>
      </c>
      <c r="H186" s="137" t="b">
        <f t="shared" ca="1" si="116"/>
        <v>0</v>
      </c>
      <c r="I186" s="137" t="b">
        <f t="shared" ca="1" si="116"/>
        <v>0</v>
      </c>
      <c r="J186" s="137" t="b">
        <f t="shared" ca="1" si="116"/>
        <v>0</v>
      </c>
      <c r="K186" s="137" t="b">
        <f t="shared" ca="1" si="116"/>
        <v>0</v>
      </c>
      <c r="L186" s="137" t="b">
        <f t="shared" ca="1" si="116"/>
        <v>0</v>
      </c>
      <c r="M186" s="137" t="b">
        <f t="shared" ca="1" si="116"/>
        <v>0</v>
      </c>
      <c r="N186" s="137" t="b">
        <f t="shared" ca="1" si="116"/>
        <v>0</v>
      </c>
      <c r="O186" s="137" t="b">
        <f t="shared" ca="1" si="116"/>
        <v>0</v>
      </c>
      <c r="P186" s="137" t="b">
        <f t="shared" ca="1" si="116"/>
        <v>0</v>
      </c>
      <c r="Q186" s="137" t="b">
        <f t="shared" ca="1" si="116"/>
        <v>0</v>
      </c>
      <c r="R186" s="137" t="b">
        <f t="shared" ca="1" si="116"/>
        <v>0</v>
      </c>
      <c r="S186" s="137" t="b">
        <f t="shared" ca="1" si="116"/>
        <v>0</v>
      </c>
      <c r="T186" s="137" t="b">
        <f t="shared" ca="1" si="116"/>
        <v>0</v>
      </c>
      <c r="U186" s="137" t="b">
        <f t="shared" ca="1" si="116"/>
        <v>0</v>
      </c>
      <c r="V186" s="137" t="b">
        <f t="shared" ca="1" si="116"/>
        <v>0</v>
      </c>
      <c r="W186" s="137" t="b">
        <f t="shared" ca="1" si="116"/>
        <v>0</v>
      </c>
      <c r="X186" s="137" t="b">
        <f t="shared" ca="1" si="116"/>
        <v>0</v>
      </c>
      <c r="Y186" s="137" t="b">
        <f t="shared" ca="1" si="116"/>
        <v>0</v>
      </c>
      <c r="Z186" s="137" t="b">
        <f t="shared" ca="1" si="116"/>
        <v>0</v>
      </c>
      <c r="AA186" s="137" t="b">
        <f t="shared" ca="1" si="116"/>
        <v>0</v>
      </c>
      <c r="AB186" s="137" t="b">
        <f t="shared" ca="1" si="116"/>
        <v>0</v>
      </c>
      <c r="AC186" s="137" t="b">
        <f t="shared" ca="1" si="116"/>
        <v>0</v>
      </c>
      <c r="AD186" s="137" t="b">
        <f t="shared" ca="1" si="116"/>
        <v>0</v>
      </c>
      <c r="AE186" s="137" t="b">
        <f t="shared" ca="1" si="116"/>
        <v>0</v>
      </c>
      <c r="AF186" s="137" t="b">
        <f t="shared" ca="1" si="116"/>
        <v>0</v>
      </c>
      <c r="AG186" s="137" t="b">
        <f t="shared" ca="1" si="116"/>
        <v>0</v>
      </c>
      <c r="AH186" s="137" t="b">
        <f t="shared" ca="1" si="116"/>
        <v>0</v>
      </c>
      <c r="AI186" s="137" t="b">
        <f t="shared" ca="1" si="116"/>
        <v>0</v>
      </c>
      <c r="AJ186" s="137" t="b">
        <f t="shared" ca="1" si="116"/>
        <v>0</v>
      </c>
      <c r="AK186" s="137" t="b">
        <f t="shared" ca="1" si="116"/>
        <v>0</v>
      </c>
      <c r="AL186" s="137" t="b">
        <f t="shared" ca="1" si="116"/>
        <v>0</v>
      </c>
      <c r="AM186" s="137" t="b">
        <f t="shared" ref="AM186:BW186" ca="1" si="117">AM20=AM103</f>
        <v>0</v>
      </c>
      <c r="AN186" s="137" t="b">
        <f t="shared" ca="1" si="117"/>
        <v>0</v>
      </c>
      <c r="AO186" s="137" t="b">
        <f t="shared" ca="1" si="117"/>
        <v>0</v>
      </c>
      <c r="AP186" s="137" t="b">
        <f t="shared" ca="1" si="117"/>
        <v>0</v>
      </c>
      <c r="AQ186" s="137" t="b">
        <f t="shared" ca="1" si="117"/>
        <v>0</v>
      </c>
      <c r="AR186" s="137" t="b">
        <f t="shared" ca="1" si="117"/>
        <v>0</v>
      </c>
      <c r="AS186" s="137" t="b">
        <f t="shared" ca="1" si="117"/>
        <v>0</v>
      </c>
      <c r="AT186" s="137" t="b">
        <f t="shared" ca="1" si="117"/>
        <v>0</v>
      </c>
      <c r="AU186" s="137" t="b">
        <f t="shared" ca="1" si="117"/>
        <v>0</v>
      </c>
      <c r="AV186" s="137" t="b">
        <f t="shared" ca="1" si="117"/>
        <v>0</v>
      </c>
      <c r="AW186" s="137" t="b">
        <f t="shared" ca="1" si="117"/>
        <v>0</v>
      </c>
      <c r="AX186" s="137" t="b">
        <f t="shared" ca="1" si="117"/>
        <v>0</v>
      </c>
      <c r="AY186" s="137" t="b">
        <f t="shared" ca="1" si="117"/>
        <v>0</v>
      </c>
      <c r="AZ186" s="137" t="b">
        <f t="shared" ca="1" si="117"/>
        <v>0</v>
      </c>
      <c r="BA186" s="137" t="b">
        <f t="shared" ca="1" si="117"/>
        <v>0</v>
      </c>
      <c r="BB186" s="137" t="b">
        <f t="shared" ca="1" si="117"/>
        <v>0</v>
      </c>
      <c r="BC186" s="137" t="b">
        <f t="shared" ca="1" si="117"/>
        <v>0</v>
      </c>
      <c r="BD186" s="137" t="b">
        <f t="shared" ca="1" si="117"/>
        <v>0</v>
      </c>
      <c r="BE186" s="137" t="b">
        <f t="shared" ca="1" si="117"/>
        <v>0</v>
      </c>
      <c r="BF186" s="137" t="b">
        <f t="shared" ca="1" si="117"/>
        <v>0</v>
      </c>
      <c r="BG186" s="137" t="b">
        <f t="shared" ca="1" si="117"/>
        <v>0</v>
      </c>
      <c r="BH186" s="137" t="b">
        <f t="shared" ca="1" si="117"/>
        <v>0</v>
      </c>
      <c r="BI186" s="137" t="b">
        <f t="shared" ca="1" si="117"/>
        <v>0</v>
      </c>
      <c r="BJ186" s="137" t="b">
        <f t="shared" ca="1" si="117"/>
        <v>0</v>
      </c>
      <c r="BK186" s="137" t="b">
        <f t="shared" ca="1" si="117"/>
        <v>0</v>
      </c>
      <c r="BL186" s="137" t="b">
        <f t="shared" ca="1" si="117"/>
        <v>0</v>
      </c>
      <c r="BM186" s="137" t="b">
        <f t="shared" ca="1" si="117"/>
        <v>0</v>
      </c>
      <c r="BN186" s="137" t="b">
        <f t="shared" ca="1" si="117"/>
        <v>0</v>
      </c>
      <c r="BO186" s="137" t="b">
        <f t="shared" ca="1" si="117"/>
        <v>0</v>
      </c>
      <c r="BP186" s="137" t="b">
        <f t="shared" ca="1" si="117"/>
        <v>0</v>
      </c>
      <c r="BQ186" s="137" t="b">
        <f t="shared" ca="1" si="117"/>
        <v>0</v>
      </c>
      <c r="BR186" s="137" t="b">
        <f t="shared" ca="1" si="117"/>
        <v>0</v>
      </c>
      <c r="BS186" s="137" t="b">
        <f t="shared" ca="1" si="117"/>
        <v>0</v>
      </c>
      <c r="BT186" s="137" t="b">
        <f t="shared" ca="1" si="117"/>
        <v>0</v>
      </c>
      <c r="BU186" s="137" t="b">
        <f t="shared" ca="1" si="117"/>
        <v>0</v>
      </c>
      <c r="BV186" s="137" t="b">
        <f t="shared" ca="1" si="117"/>
        <v>0</v>
      </c>
      <c r="BW186" s="137" t="b">
        <f t="shared" ca="1" si="117"/>
        <v>0</v>
      </c>
      <c r="BX186" s="137" t="b">
        <f t="shared" ca="1" si="90"/>
        <v>0</v>
      </c>
      <c r="BY186" s="137" t="b">
        <f t="shared" ca="1" si="90"/>
        <v>0</v>
      </c>
      <c r="BZ186" s="137" t="b">
        <f t="shared" ca="1" si="90"/>
        <v>0</v>
      </c>
      <c r="CA186" s="137" t="b">
        <f t="shared" ca="1" si="90"/>
        <v>0</v>
      </c>
      <c r="CB186" s="139"/>
      <c r="CC186" s="139" t="b">
        <f t="shared" si="91"/>
        <v>1</v>
      </c>
    </row>
    <row r="187" spans="1:81" x14ac:dyDescent="0.5">
      <c r="A187" s="122" t="s">
        <v>369</v>
      </c>
      <c r="B187" s="122" t="s">
        <v>551</v>
      </c>
      <c r="G187" s="137" t="b">
        <f t="shared" ref="G187:AL187" ca="1" si="118">G21=G104</f>
        <v>0</v>
      </c>
      <c r="H187" s="137" t="b">
        <f t="shared" ca="1" si="118"/>
        <v>0</v>
      </c>
      <c r="I187" s="137" t="b">
        <f t="shared" ca="1" si="118"/>
        <v>0</v>
      </c>
      <c r="J187" s="137" t="b">
        <f t="shared" ca="1" si="118"/>
        <v>0</v>
      </c>
      <c r="K187" s="137" t="b">
        <f t="shared" ca="1" si="118"/>
        <v>0</v>
      </c>
      <c r="L187" s="137" t="b">
        <f t="shared" ca="1" si="118"/>
        <v>0</v>
      </c>
      <c r="M187" s="137" t="b">
        <f t="shared" ca="1" si="118"/>
        <v>0</v>
      </c>
      <c r="N187" s="137" t="b">
        <f t="shared" ca="1" si="118"/>
        <v>0</v>
      </c>
      <c r="O187" s="137" t="b">
        <f t="shared" ca="1" si="118"/>
        <v>0</v>
      </c>
      <c r="P187" s="137" t="b">
        <f t="shared" ca="1" si="118"/>
        <v>0</v>
      </c>
      <c r="Q187" s="137" t="b">
        <f t="shared" ca="1" si="118"/>
        <v>0</v>
      </c>
      <c r="R187" s="137" t="b">
        <f t="shared" ca="1" si="118"/>
        <v>0</v>
      </c>
      <c r="S187" s="137" t="b">
        <f t="shared" ca="1" si="118"/>
        <v>0</v>
      </c>
      <c r="T187" s="137" t="b">
        <f t="shared" ca="1" si="118"/>
        <v>0</v>
      </c>
      <c r="U187" s="137" t="b">
        <f t="shared" ca="1" si="118"/>
        <v>0</v>
      </c>
      <c r="V187" s="137" t="b">
        <f t="shared" ca="1" si="118"/>
        <v>0</v>
      </c>
      <c r="W187" s="137" t="b">
        <f t="shared" ca="1" si="118"/>
        <v>0</v>
      </c>
      <c r="X187" s="137" t="b">
        <f t="shared" ca="1" si="118"/>
        <v>0</v>
      </c>
      <c r="Y187" s="137" t="b">
        <f t="shared" ca="1" si="118"/>
        <v>0</v>
      </c>
      <c r="Z187" s="137" t="b">
        <f t="shared" ca="1" si="118"/>
        <v>0</v>
      </c>
      <c r="AA187" s="137" t="b">
        <f t="shared" ca="1" si="118"/>
        <v>0</v>
      </c>
      <c r="AB187" s="137" t="b">
        <f t="shared" ca="1" si="118"/>
        <v>0</v>
      </c>
      <c r="AC187" s="137" t="b">
        <f t="shared" ca="1" si="118"/>
        <v>0</v>
      </c>
      <c r="AD187" s="137" t="b">
        <f t="shared" ca="1" si="118"/>
        <v>0</v>
      </c>
      <c r="AE187" s="137" t="b">
        <f t="shared" ca="1" si="118"/>
        <v>0</v>
      </c>
      <c r="AF187" s="137" t="b">
        <f t="shared" ca="1" si="118"/>
        <v>0</v>
      </c>
      <c r="AG187" s="137" t="b">
        <f t="shared" ca="1" si="118"/>
        <v>0</v>
      </c>
      <c r="AH187" s="137" t="b">
        <f t="shared" ca="1" si="118"/>
        <v>0</v>
      </c>
      <c r="AI187" s="137" t="b">
        <f t="shared" ca="1" si="118"/>
        <v>0</v>
      </c>
      <c r="AJ187" s="137" t="b">
        <f t="shared" ca="1" si="118"/>
        <v>0</v>
      </c>
      <c r="AK187" s="137" t="b">
        <f t="shared" ca="1" si="118"/>
        <v>0</v>
      </c>
      <c r="AL187" s="137" t="b">
        <f t="shared" ca="1" si="118"/>
        <v>0</v>
      </c>
      <c r="AM187" s="137" t="b">
        <f t="shared" ref="AM187:BW187" ca="1" si="119">AM21=AM104</f>
        <v>0</v>
      </c>
      <c r="AN187" s="137" t="b">
        <f t="shared" ca="1" si="119"/>
        <v>0</v>
      </c>
      <c r="AO187" s="137" t="b">
        <f t="shared" ca="1" si="119"/>
        <v>0</v>
      </c>
      <c r="AP187" s="137" t="b">
        <f t="shared" ca="1" si="119"/>
        <v>0</v>
      </c>
      <c r="AQ187" s="137" t="b">
        <f t="shared" ca="1" si="119"/>
        <v>0</v>
      </c>
      <c r="AR187" s="137" t="b">
        <f t="shared" ca="1" si="119"/>
        <v>0</v>
      </c>
      <c r="AS187" s="137" t="b">
        <f t="shared" ca="1" si="119"/>
        <v>0</v>
      </c>
      <c r="AT187" s="137" t="b">
        <f t="shared" ca="1" si="119"/>
        <v>0</v>
      </c>
      <c r="AU187" s="137" t="b">
        <f t="shared" ca="1" si="119"/>
        <v>0</v>
      </c>
      <c r="AV187" s="137" t="b">
        <f t="shared" ca="1" si="119"/>
        <v>0</v>
      </c>
      <c r="AW187" s="137" t="b">
        <f t="shared" ca="1" si="119"/>
        <v>0</v>
      </c>
      <c r="AX187" s="137" t="b">
        <f t="shared" ca="1" si="119"/>
        <v>0</v>
      </c>
      <c r="AY187" s="137" t="b">
        <f t="shared" ca="1" si="119"/>
        <v>0</v>
      </c>
      <c r="AZ187" s="137" t="b">
        <f t="shared" ca="1" si="119"/>
        <v>0</v>
      </c>
      <c r="BA187" s="137" t="b">
        <f t="shared" ca="1" si="119"/>
        <v>0</v>
      </c>
      <c r="BB187" s="137" t="b">
        <f t="shared" ca="1" si="119"/>
        <v>0</v>
      </c>
      <c r="BC187" s="137" t="b">
        <f t="shared" ca="1" si="119"/>
        <v>0</v>
      </c>
      <c r="BD187" s="137" t="b">
        <f t="shared" ca="1" si="119"/>
        <v>0</v>
      </c>
      <c r="BE187" s="137" t="b">
        <f t="shared" ca="1" si="119"/>
        <v>0</v>
      </c>
      <c r="BF187" s="137" t="b">
        <f t="shared" ca="1" si="119"/>
        <v>0</v>
      </c>
      <c r="BG187" s="137" t="b">
        <f t="shared" ca="1" si="119"/>
        <v>0</v>
      </c>
      <c r="BH187" s="137" t="b">
        <f t="shared" ca="1" si="119"/>
        <v>0</v>
      </c>
      <c r="BI187" s="137" t="b">
        <f t="shared" ca="1" si="119"/>
        <v>0</v>
      </c>
      <c r="BJ187" s="137" t="b">
        <f t="shared" ca="1" si="119"/>
        <v>0</v>
      </c>
      <c r="BK187" s="137" t="b">
        <f t="shared" ca="1" si="119"/>
        <v>0</v>
      </c>
      <c r="BL187" s="137" t="b">
        <f t="shared" ca="1" si="119"/>
        <v>0</v>
      </c>
      <c r="BM187" s="137" t="b">
        <f t="shared" ca="1" si="119"/>
        <v>0</v>
      </c>
      <c r="BN187" s="137" t="b">
        <f t="shared" ca="1" si="119"/>
        <v>0</v>
      </c>
      <c r="BO187" s="137" t="b">
        <f t="shared" ca="1" si="119"/>
        <v>0</v>
      </c>
      <c r="BP187" s="137" t="b">
        <f t="shared" ca="1" si="119"/>
        <v>0</v>
      </c>
      <c r="BQ187" s="137" t="b">
        <f t="shared" ca="1" si="119"/>
        <v>0</v>
      </c>
      <c r="BR187" s="137" t="b">
        <f t="shared" ca="1" si="119"/>
        <v>0</v>
      </c>
      <c r="BS187" s="137" t="b">
        <f t="shared" ca="1" si="119"/>
        <v>0</v>
      </c>
      <c r="BT187" s="137" t="b">
        <f t="shared" ca="1" si="119"/>
        <v>0</v>
      </c>
      <c r="BU187" s="137" t="b">
        <f t="shared" ca="1" si="119"/>
        <v>0</v>
      </c>
      <c r="BV187" s="137" t="b">
        <f t="shared" ca="1" si="119"/>
        <v>0</v>
      </c>
      <c r="BW187" s="137" t="b">
        <f t="shared" ca="1" si="119"/>
        <v>0</v>
      </c>
      <c r="BX187" s="137" t="b">
        <f t="shared" ca="1" si="90"/>
        <v>0</v>
      </c>
      <c r="BY187" s="137" t="b">
        <f t="shared" ca="1" si="90"/>
        <v>0</v>
      </c>
      <c r="BZ187" s="137" t="b">
        <f t="shared" ca="1" si="90"/>
        <v>0</v>
      </c>
      <c r="CA187" s="137" t="b">
        <f t="shared" ca="1" si="90"/>
        <v>0</v>
      </c>
      <c r="CB187" s="139"/>
      <c r="CC187" s="139" t="b">
        <f t="shared" si="91"/>
        <v>1</v>
      </c>
    </row>
    <row r="188" spans="1:81" x14ac:dyDescent="0.5">
      <c r="A188" s="122" t="s">
        <v>370</v>
      </c>
      <c r="B188" s="122" t="s">
        <v>301</v>
      </c>
      <c r="G188" s="137" t="b">
        <f t="shared" ref="G188:AL188" ca="1" si="120">G22=G105</f>
        <v>0</v>
      </c>
      <c r="H188" s="137" t="b">
        <f t="shared" ca="1" si="120"/>
        <v>0</v>
      </c>
      <c r="I188" s="137" t="b">
        <f t="shared" ca="1" si="120"/>
        <v>0</v>
      </c>
      <c r="J188" s="137" t="b">
        <f t="shared" ca="1" si="120"/>
        <v>0</v>
      </c>
      <c r="K188" s="137" t="b">
        <f t="shared" ca="1" si="120"/>
        <v>0</v>
      </c>
      <c r="L188" s="137" t="b">
        <f t="shared" ca="1" si="120"/>
        <v>0</v>
      </c>
      <c r="M188" s="137" t="b">
        <f t="shared" ca="1" si="120"/>
        <v>0</v>
      </c>
      <c r="N188" s="137" t="b">
        <f t="shared" ca="1" si="120"/>
        <v>0</v>
      </c>
      <c r="O188" s="137" t="b">
        <f t="shared" ca="1" si="120"/>
        <v>0</v>
      </c>
      <c r="P188" s="137" t="b">
        <f t="shared" ca="1" si="120"/>
        <v>0</v>
      </c>
      <c r="Q188" s="137" t="b">
        <f t="shared" ca="1" si="120"/>
        <v>0</v>
      </c>
      <c r="R188" s="137" t="b">
        <f t="shared" ca="1" si="120"/>
        <v>0</v>
      </c>
      <c r="S188" s="137" t="b">
        <f t="shared" ca="1" si="120"/>
        <v>0</v>
      </c>
      <c r="T188" s="137" t="b">
        <f t="shared" ca="1" si="120"/>
        <v>0</v>
      </c>
      <c r="U188" s="137" t="b">
        <f t="shared" ca="1" si="120"/>
        <v>0</v>
      </c>
      <c r="V188" s="137" t="b">
        <f t="shared" ca="1" si="120"/>
        <v>0</v>
      </c>
      <c r="W188" s="137" t="b">
        <f t="shared" ca="1" si="120"/>
        <v>0</v>
      </c>
      <c r="X188" s="137" t="b">
        <f t="shared" ca="1" si="120"/>
        <v>0</v>
      </c>
      <c r="Y188" s="137" t="b">
        <f t="shared" ca="1" si="120"/>
        <v>0</v>
      </c>
      <c r="Z188" s="137" t="b">
        <f t="shared" ca="1" si="120"/>
        <v>0</v>
      </c>
      <c r="AA188" s="137" t="b">
        <f t="shared" ca="1" si="120"/>
        <v>0</v>
      </c>
      <c r="AB188" s="137" t="b">
        <f t="shared" ca="1" si="120"/>
        <v>0</v>
      </c>
      <c r="AC188" s="137" t="b">
        <f t="shared" ca="1" si="120"/>
        <v>0</v>
      </c>
      <c r="AD188" s="137" t="b">
        <f t="shared" ca="1" si="120"/>
        <v>0</v>
      </c>
      <c r="AE188" s="137" t="b">
        <f t="shared" ca="1" si="120"/>
        <v>0</v>
      </c>
      <c r="AF188" s="137" t="b">
        <f t="shared" ca="1" si="120"/>
        <v>0</v>
      </c>
      <c r="AG188" s="137" t="b">
        <f t="shared" ca="1" si="120"/>
        <v>0</v>
      </c>
      <c r="AH188" s="137" t="b">
        <f t="shared" ca="1" si="120"/>
        <v>0</v>
      </c>
      <c r="AI188" s="137" t="b">
        <f t="shared" ca="1" si="120"/>
        <v>0</v>
      </c>
      <c r="AJ188" s="137" t="b">
        <f t="shared" ca="1" si="120"/>
        <v>0</v>
      </c>
      <c r="AK188" s="137" t="b">
        <f t="shared" ca="1" si="120"/>
        <v>0</v>
      </c>
      <c r="AL188" s="137" t="b">
        <f t="shared" ca="1" si="120"/>
        <v>0</v>
      </c>
      <c r="AM188" s="137" t="b">
        <f t="shared" ref="AM188:BW188" ca="1" si="121">AM22=AM105</f>
        <v>0</v>
      </c>
      <c r="AN188" s="137" t="b">
        <f t="shared" ca="1" si="121"/>
        <v>0</v>
      </c>
      <c r="AO188" s="137" t="b">
        <f t="shared" ca="1" si="121"/>
        <v>0</v>
      </c>
      <c r="AP188" s="137" t="b">
        <f t="shared" ca="1" si="121"/>
        <v>0</v>
      </c>
      <c r="AQ188" s="137" t="b">
        <f t="shared" ca="1" si="121"/>
        <v>0</v>
      </c>
      <c r="AR188" s="137" t="b">
        <f t="shared" ca="1" si="121"/>
        <v>0</v>
      </c>
      <c r="AS188" s="137" t="b">
        <f t="shared" ca="1" si="121"/>
        <v>0</v>
      </c>
      <c r="AT188" s="137" t="b">
        <f t="shared" ca="1" si="121"/>
        <v>0</v>
      </c>
      <c r="AU188" s="137" t="b">
        <f t="shared" ca="1" si="121"/>
        <v>0</v>
      </c>
      <c r="AV188" s="137" t="b">
        <f t="shared" ca="1" si="121"/>
        <v>0</v>
      </c>
      <c r="AW188" s="137" t="b">
        <f t="shared" ca="1" si="121"/>
        <v>0</v>
      </c>
      <c r="AX188" s="137" t="b">
        <f t="shared" ca="1" si="121"/>
        <v>0</v>
      </c>
      <c r="AY188" s="137" t="b">
        <f t="shared" ca="1" si="121"/>
        <v>0</v>
      </c>
      <c r="AZ188" s="137" t="b">
        <f t="shared" ca="1" si="121"/>
        <v>0</v>
      </c>
      <c r="BA188" s="137" t="b">
        <f t="shared" ca="1" si="121"/>
        <v>0</v>
      </c>
      <c r="BB188" s="137" t="b">
        <f t="shared" ca="1" si="121"/>
        <v>0</v>
      </c>
      <c r="BC188" s="137" t="b">
        <f t="shared" ca="1" si="121"/>
        <v>0</v>
      </c>
      <c r="BD188" s="137" t="b">
        <f t="shared" ca="1" si="121"/>
        <v>0</v>
      </c>
      <c r="BE188" s="137" t="b">
        <f t="shared" ca="1" si="121"/>
        <v>0</v>
      </c>
      <c r="BF188" s="137" t="b">
        <f t="shared" ca="1" si="121"/>
        <v>0</v>
      </c>
      <c r="BG188" s="137" t="b">
        <f t="shared" ca="1" si="121"/>
        <v>0</v>
      </c>
      <c r="BH188" s="137" t="b">
        <f t="shared" ca="1" si="121"/>
        <v>0</v>
      </c>
      <c r="BI188" s="137" t="b">
        <f t="shared" ca="1" si="121"/>
        <v>0</v>
      </c>
      <c r="BJ188" s="137" t="b">
        <f t="shared" ca="1" si="121"/>
        <v>0</v>
      </c>
      <c r="BK188" s="137" t="b">
        <f t="shared" ca="1" si="121"/>
        <v>0</v>
      </c>
      <c r="BL188" s="137" t="b">
        <f t="shared" ca="1" si="121"/>
        <v>0</v>
      </c>
      <c r="BM188" s="137" t="b">
        <f t="shared" ca="1" si="121"/>
        <v>0</v>
      </c>
      <c r="BN188" s="137" t="b">
        <f t="shared" ca="1" si="121"/>
        <v>0</v>
      </c>
      <c r="BO188" s="137" t="b">
        <f t="shared" ca="1" si="121"/>
        <v>0</v>
      </c>
      <c r="BP188" s="137" t="b">
        <f t="shared" ca="1" si="121"/>
        <v>0</v>
      </c>
      <c r="BQ188" s="137" t="b">
        <f t="shared" ca="1" si="121"/>
        <v>0</v>
      </c>
      <c r="BR188" s="137" t="b">
        <f t="shared" ca="1" si="121"/>
        <v>0</v>
      </c>
      <c r="BS188" s="137" t="b">
        <f t="shared" ca="1" si="121"/>
        <v>0</v>
      </c>
      <c r="BT188" s="137" t="b">
        <f t="shared" ca="1" si="121"/>
        <v>0</v>
      </c>
      <c r="BU188" s="137" t="b">
        <f t="shared" ca="1" si="121"/>
        <v>0</v>
      </c>
      <c r="BV188" s="137" t="b">
        <f t="shared" ca="1" si="121"/>
        <v>0</v>
      </c>
      <c r="BW188" s="137" t="b">
        <f t="shared" ca="1" si="121"/>
        <v>0</v>
      </c>
      <c r="BX188" s="137" t="b">
        <f t="shared" ca="1" si="90"/>
        <v>0</v>
      </c>
      <c r="BY188" s="137" t="b">
        <f t="shared" ca="1" si="90"/>
        <v>0</v>
      </c>
      <c r="BZ188" s="137" t="b">
        <f t="shared" ca="1" si="90"/>
        <v>0</v>
      </c>
      <c r="CA188" s="137" t="b">
        <f t="shared" ca="1" si="90"/>
        <v>0</v>
      </c>
      <c r="CB188" s="139"/>
      <c r="CC188" s="139" t="b">
        <f t="shared" si="91"/>
        <v>1</v>
      </c>
    </row>
    <row r="189" spans="1:81" x14ac:dyDescent="0.5">
      <c r="A189" s="122" t="s">
        <v>370</v>
      </c>
      <c r="B189" s="122" t="s">
        <v>551</v>
      </c>
      <c r="G189" s="137" t="b">
        <f t="shared" ref="G189:AL189" ca="1" si="122">G23=G106</f>
        <v>0</v>
      </c>
      <c r="H189" s="137" t="b">
        <f t="shared" ca="1" si="122"/>
        <v>0</v>
      </c>
      <c r="I189" s="137" t="b">
        <f t="shared" ca="1" si="122"/>
        <v>0</v>
      </c>
      <c r="J189" s="137" t="b">
        <f t="shared" ca="1" si="122"/>
        <v>0</v>
      </c>
      <c r="K189" s="137" t="b">
        <f t="shared" ca="1" si="122"/>
        <v>0</v>
      </c>
      <c r="L189" s="137" t="b">
        <f t="shared" ca="1" si="122"/>
        <v>0</v>
      </c>
      <c r="M189" s="137" t="b">
        <f t="shared" ca="1" si="122"/>
        <v>0</v>
      </c>
      <c r="N189" s="137" t="b">
        <f t="shared" ca="1" si="122"/>
        <v>0</v>
      </c>
      <c r="O189" s="137" t="b">
        <f t="shared" ca="1" si="122"/>
        <v>0</v>
      </c>
      <c r="P189" s="137" t="b">
        <f t="shared" ca="1" si="122"/>
        <v>0</v>
      </c>
      <c r="Q189" s="137" t="b">
        <f t="shared" ca="1" si="122"/>
        <v>0</v>
      </c>
      <c r="R189" s="137" t="b">
        <f t="shared" ca="1" si="122"/>
        <v>0</v>
      </c>
      <c r="S189" s="137" t="b">
        <f t="shared" ca="1" si="122"/>
        <v>0</v>
      </c>
      <c r="T189" s="137" t="b">
        <f t="shared" ca="1" si="122"/>
        <v>0</v>
      </c>
      <c r="U189" s="137" t="b">
        <f t="shared" ca="1" si="122"/>
        <v>0</v>
      </c>
      <c r="V189" s="137" t="b">
        <f t="shared" ca="1" si="122"/>
        <v>0</v>
      </c>
      <c r="W189" s="137" t="b">
        <f t="shared" ca="1" si="122"/>
        <v>0</v>
      </c>
      <c r="X189" s="137" t="b">
        <f t="shared" ca="1" si="122"/>
        <v>0</v>
      </c>
      <c r="Y189" s="137" t="b">
        <f t="shared" ca="1" si="122"/>
        <v>0</v>
      </c>
      <c r="Z189" s="137" t="b">
        <f t="shared" ca="1" si="122"/>
        <v>0</v>
      </c>
      <c r="AA189" s="137" t="b">
        <f t="shared" ca="1" si="122"/>
        <v>0</v>
      </c>
      <c r="AB189" s="137" t="b">
        <f t="shared" ca="1" si="122"/>
        <v>0</v>
      </c>
      <c r="AC189" s="137" t="b">
        <f t="shared" ca="1" si="122"/>
        <v>0</v>
      </c>
      <c r="AD189" s="137" t="b">
        <f t="shared" ca="1" si="122"/>
        <v>0</v>
      </c>
      <c r="AE189" s="137" t="b">
        <f t="shared" ca="1" si="122"/>
        <v>0</v>
      </c>
      <c r="AF189" s="137" t="b">
        <f t="shared" ca="1" si="122"/>
        <v>0</v>
      </c>
      <c r="AG189" s="137" t="b">
        <f t="shared" ca="1" si="122"/>
        <v>0</v>
      </c>
      <c r="AH189" s="137" t="b">
        <f t="shared" ca="1" si="122"/>
        <v>0</v>
      </c>
      <c r="AI189" s="137" t="b">
        <f t="shared" ca="1" si="122"/>
        <v>0</v>
      </c>
      <c r="AJ189" s="137" t="b">
        <f t="shared" ca="1" si="122"/>
        <v>0</v>
      </c>
      <c r="AK189" s="137" t="b">
        <f t="shared" ca="1" si="122"/>
        <v>0</v>
      </c>
      <c r="AL189" s="137" t="b">
        <f t="shared" ca="1" si="122"/>
        <v>0</v>
      </c>
      <c r="AM189" s="137" t="b">
        <f t="shared" ref="AM189:BW189" ca="1" si="123">AM23=AM106</f>
        <v>0</v>
      </c>
      <c r="AN189" s="137" t="b">
        <f t="shared" ca="1" si="123"/>
        <v>0</v>
      </c>
      <c r="AO189" s="137" t="b">
        <f t="shared" ca="1" si="123"/>
        <v>0</v>
      </c>
      <c r="AP189" s="137" t="b">
        <f t="shared" ca="1" si="123"/>
        <v>0</v>
      </c>
      <c r="AQ189" s="137" t="b">
        <f t="shared" ca="1" si="123"/>
        <v>0</v>
      </c>
      <c r="AR189" s="137" t="b">
        <f t="shared" ca="1" si="123"/>
        <v>0</v>
      </c>
      <c r="AS189" s="137" t="b">
        <f t="shared" ca="1" si="123"/>
        <v>0</v>
      </c>
      <c r="AT189" s="137" t="b">
        <f t="shared" ca="1" si="123"/>
        <v>0</v>
      </c>
      <c r="AU189" s="137" t="b">
        <f t="shared" ca="1" si="123"/>
        <v>0</v>
      </c>
      <c r="AV189" s="137" t="b">
        <f t="shared" ca="1" si="123"/>
        <v>0</v>
      </c>
      <c r="AW189" s="137" t="b">
        <f t="shared" ca="1" si="123"/>
        <v>0</v>
      </c>
      <c r="AX189" s="137" t="b">
        <f t="shared" ca="1" si="123"/>
        <v>0</v>
      </c>
      <c r="AY189" s="137" t="b">
        <f t="shared" ca="1" si="123"/>
        <v>0</v>
      </c>
      <c r="AZ189" s="137" t="b">
        <f t="shared" ca="1" si="123"/>
        <v>0</v>
      </c>
      <c r="BA189" s="137" t="b">
        <f t="shared" ca="1" si="123"/>
        <v>0</v>
      </c>
      <c r="BB189" s="137" t="b">
        <f t="shared" ca="1" si="123"/>
        <v>0</v>
      </c>
      <c r="BC189" s="137" t="b">
        <f t="shared" ca="1" si="123"/>
        <v>0</v>
      </c>
      <c r="BD189" s="137" t="b">
        <f t="shared" ca="1" si="123"/>
        <v>0</v>
      </c>
      <c r="BE189" s="137" t="b">
        <f t="shared" ca="1" si="123"/>
        <v>0</v>
      </c>
      <c r="BF189" s="137" t="b">
        <f t="shared" ca="1" si="123"/>
        <v>0</v>
      </c>
      <c r="BG189" s="137" t="b">
        <f t="shared" ca="1" si="123"/>
        <v>0</v>
      </c>
      <c r="BH189" s="137" t="b">
        <f t="shared" ca="1" si="123"/>
        <v>0</v>
      </c>
      <c r="BI189" s="137" t="b">
        <f t="shared" ca="1" si="123"/>
        <v>0</v>
      </c>
      <c r="BJ189" s="137" t="b">
        <f t="shared" ca="1" si="123"/>
        <v>0</v>
      </c>
      <c r="BK189" s="137" t="b">
        <f t="shared" ca="1" si="123"/>
        <v>0</v>
      </c>
      <c r="BL189" s="137" t="b">
        <f t="shared" ca="1" si="123"/>
        <v>0</v>
      </c>
      <c r="BM189" s="137" t="b">
        <f t="shared" ca="1" si="123"/>
        <v>0</v>
      </c>
      <c r="BN189" s="137" t="b">
        <f t="shared" ca="1" si="123"/>
        <v>0</v>
      </c>
      <c r="BO189" s="137" t="b">
        <f t="shared" ca="1" si="123"/>
        <v>0</v>
      </c>
      <c r="BP189" s="137" t="b">
        <f t="shared" ca="1" si="123"/>
        <v>0</v>
      </c>
      <c r="BQ189" s="137" t="b">
        <f t="shared" ca="1" si="123"/>
        <v>0</v>
      </c>
      <c r="BR189" s="137" t="b">
        <f t="shared" ca="1" si="123"/>
        <v>0</v>
      </c>
      <c r="BS189" s="137" t="b">
        <f t="shared" ca="1" si="123"/>
        <v>0</v>
      </c>
      <c r="BT189" s="137" t="b">
        <f t="shared" ca="1" si="123"/>
        <v>0</v>
      </c>
      <c r="BU189" s="137" t="b">
        <f t="shared" ca="1" si="123"/>
        <v>0</v>
      </c>
      <c r="BV189" s="137" t="b">
        <f t="shared" ca="1" si="123"/>
        <v>0</v>
      </c>
      <c r="BW189" s="137" t="b">
        <f t="shared" ca="1" si="123"/>
        <v>0</v>
      </c>
      <c r="BX189" s="137" t="b">
        <f t="shared" ca="1" si="90"/>
        <v>0</v>
      </c>
      <c r="BY189" s="137" t="b">
        <f t="shared" ca="1" si="90"/>
        <v>0</v>
      </c>
      <c r="BZ189" s="137" t="b">
        <f t="shared" ca="1" si="90"/>
        <v>0</v>
      </c>
      <c r="CA189" s="137" t="b">
        <f t="shared" ca="1" si="90"/>
        <v>0</v>
      </c>
      <c r="CB189" s="139"/>
      <c r="CC189" s="139" t="b">
        <f t="shared" si="91"/>
        <v>1</v>
      </c>
    </row>
    <row r="190" spans="1:81" x14ac:dyDescent="0.5">
      <c r="A190" s="122" t="s">
        <v>193</v>
      </c>
      <c r="B190" s="122" t="s">
        <v>301</v>
      </c>
      <c r="G190" s="137" t="b">
        <f t="shared" ref="G190:AL190" ca="1" si="124">G24=G107</f>
        <v>0</v>
      </c>
      <c r="H190" s="137" t="b">
        <f t="shared" ca="1" si="124"/>
        <v>0</v>
      </c>
      <c r="I190" s="137" t="b">
        <f t="shared" ca="1" si="124"/>
        <v>0</v>
      </c>
      <c r="J190" s="137" t="b">
        <f t="shared" ca="1" si="124"/>
        <v>0</v>
      </c>
      <c r="K190" s="137" t="b">
        <f t="shared" ca="1" si="124"/>
        <v>0</v>
      </c>
      <c r="L190" s="137" t="b">
        <f t="shared" ca="1" si="124"/>
        <v>0</v>
      </c>
      <c r="M190" s="137" t="b">
        <f t="shared" ca="1" si="124"/>
        <v>0</v>
      </c>
      <c r="N190" s="137" t="b">
        <f t="shared" ca="1" si="124"/>
        <v>0</v>
      </c>
      <c r="O190" s="137" t="b">
        <f t="shared" ca="1" si="124"/>
        <v>0</v>
      </c>
      <c r="P190" s="137" t="b">
        <f t="shared" ca="1" si="124"/>
        <v>0</v>
      </c>
      <c r="Q190" s="137" t="b">
        <f t="shared" ca="1" si="124"/>
        <v>0</v>
      </c>
      <c r="R190" s="137" t="b">
        <f t="shared" ca="1" si="124"/>
        <v>0</v>
      </c>
      <c r="S190" s="137" t="b">
        <f t="shared" ca="1" si="124"/>
        <v>0</v>
      </c>
      <c r="T190" s="137" t="b">
        <f t="shared" ca="1" si="124"/>
        <v>0</v>
      </c>
      <c r="U190" s="137" t="b">
        <f t="shared" ca="1" si="124"/>
        <v>0</v>
      </c>
      <c r="V190" s="137" t="b">
        <f t="shared" ca="1" si="124"/>
        <v>0</v>
      </c>
      <c r="W190" s="137" t="b">
        <f t="shared" ca="1" si="124"/>
        <v>0</v>
      </c>
      <c r="X190" s="137" t="b">
        <f t="shared" ca="1" si="124"/>
        <v>0</v>
      </c>
      <c r="Y190" s="137" t="b">
        <f t="shared" ca="1" si="124"/>
        <v>0</v>
      </c>
      <c r="Z190" s="137" t="b">
        <f t="shared" ca="1" si="124"/>
        <v>0</v>
      </c>
      <c r="AA190" s="137" t="b">
        <f t="shared" ca="1" si="124"/>
        <v>0</v>
      </c>
      <c r="AB190" s="137" t="b">
        <f t="shared" ca="1" si="124"/>
        <v>0</v>
      </c>
      <c r="AC190" s="137" t="b">
        <f t="shared" ca="1" si="124"/>
        <v>0</v>
      </c>
      <c r="AD190" s="137" t="b">
        <f t="shared" ca="1" si="124"/>
        <v>0</v>
      </c>
      <c r="AE190" s="137" t="b">
        <f t="shared" ca="1" si="124"/>
        <v>0</v>
      </c>
      <c r="AF190" s="137" t="b">
        <f t="shared" ca="1" si="124"/>
        <v>0</v>
      </c>
      <c r="AG190" s="137" t="b">
        <f t="shared" ca="1" si="124"/>
        <v>0</v>
      </c>
      <c r="AH190" s="137" t="b">
        <f t="shared" ca="1" si="124"/>
        <v>0</v>
      </c>
      <c r="AI190" s="137" t="b">
        <f t="shared" ca="1" si="124"/>
        <v>0</v>
      </c>
      <c r="AJ190" s="137" t="b">
        <f t="shared" ca="1" si="124"/>
        <v>0</v>
      </c>
      <c r="AK190" s="137" t="b">
        <f t="shared" ca="1" si="124"/>
        <v>0</v>
      </c>
      <c r="AL190" s="137" t="b">
        <f t="shared" ca="1" si="124"/>
        <v>0</v>
      </c>
      <c r="AM190" s="137" t="b">
        <f t="shared" ref="AM190:BW190" ca="1" si="125">AM24=AM107</f>
        <v>0</v>
      </c>
      <c r="AN190" s="137" t="b">
        <f t="shared" ca="1" si="125"/>
        <v>0</v>
      </c>
      <c r="AO190" s="137" t="b">
        <f t="shared" ca="1" si="125"/>
        <v>0</v>
      </c>
      <c r="AP190" s="137" t="b">
        <f t="shared" ca="1" si="125"/>
        <v>0</v>
      </c>
      <c r="AQ190" s="137" t="b">
        <f t="shared" ca="1" si="125"/>
        <v>0</v>
      </c>
      <c r="AR190" s="137" t="b">
        <f t="shared" ca="1" si="125"/>
        <v>0</v>
      </c>
      <c r="AS190" s="137" t="b">
        <f t="shared" ca="1" si="125"/>
        <v>0</v>
      </c>
      <c r="AT190" s="137" t="b">
        <f t="shared" ca="1" si="125"/>
        <v>0</v>
      </c>
      <c r="AU190" s="137" t="b">
        <f t="shared" ca="1" si="125"/>
        <v>0</v>
      </c>
      <c r="AV190" s="137" t="b">
        <f t="shared" ca="1" si="125"/>
        <v>0</v>
      </c>
      <c r="AW190" s="137" t="b">
        <f t="shared" ca="1" si="125"/>
        <v>0</v>
      </c>
      <c r="AX190" s="137" t="b">
        <f t="shared" ca="1" si="125"/>
        <v>0</v>
      </c>
      <c r="AY190" s="137" t="b">
        <f t="shared" ca="1" si="125"/>
        <v>0</v>
      </c>
      <c r="AZ190" s="137" t="b">
        <f t="shared" ca="1" si="125"/>
        <v>0</v>
      </c>
      <c r="BA190" s="137" t="b">
        <f t="shared" ca="1" si="125"/>
        <v>0</v>
      </c>
      <c r="BB190" s="137" t="b">
        <f t="shared" ca="1" si="125"/>
        <v>0</v>
      </c>
      <c r="BC190" s="137" t="b">
        <f t="shared" ca="1" si="125"/>
        <v>0</v>
      </c>
      <c r="BD190" s="137" t="b">
        <f t="shared" ca="1" si="125"/>
        <v>0</v>
      </c>
      <c r="BE190" s="137" t="b">
        <f t="shared" ca="1" si="125"/>
        <v>0</v>
      </c>
      <c r="BF190" s="137" t="b">
        <f t="shared" ca="1" si="125"/>
        <v>0</v>
      </c>
      <c r="BG190" s="137" t="b">
        <f t="shared" ca="1" si="125"/>
        <v>0</v>
      </c>
      <c r="BH190" s="137" t="b">
        <f t="shared" ca="1" si="125"/>
        <v>0</v>
      </c>
      <c r="BI190" s="137" t="b">
        <f t="shared" ca="1" si="125"/>
        <v>0</v>
      </c>
      <c r="BJ190" s="137" t="b">
        <f t="shared" ca="1" si="125"/>
        <v>0</v>
      </c>
      <c r="BK190" s="137" t="b">
        <f t="shared" ca="1" si="125"/>
        <v>0</v>
      </c>
      <c r="BL190" s="137" t="b">
        <f t="shared" ca="1" si="125"/>
        <v>0</v>
      </c>
      <c r="BM190" s="137" t="b">
        <f t="shared" ca="1" si="125"/>
        <v>0</v>
      </c>
      <c r="BN190" s="137" t="b">
        <f t="shared" ca="1" si="125"/>
        <v>0</v>
      </c>
      <c r="BO190" s="137" t="b">
        <f t="shared" ca="1" si="125"/>
        <v>0</v>
      </c>
      <c r="BP190" s="137" t="b">
        <f t="shared" ca="1" si="125"/>
        <v>0</v>
      </c>
      <c r="BQ190" s="137" t="b">
        <f t="shared" ca="1" si="125"/>
        <v>0</v>
      </c>
      <c r="BR190" s="137" t="b">
        <f t="shared" ca="1" si="125"/>
        <v>0</v>
      </c>
      <c r="BS190" s="137" t="b">
        <f t="shared" ca="1" si="125"/>
        <v>0</v>
      </c>
      <c r="BT190" s="137" t="b">
        <f t="shared" ca="1" si="125"/>
        <v>0</v>
      </c>
      <c r="BU190" s="137" t="b">
        <f t="shared" ca="1" si="125"/>
        <v>0</v>
      </c>
      <c r="BV190" s="137" t="b">
        <f t="shared" ca="1" si="125"/>
        <v>0</v>
      </c>
      <c r="BW190" s="137" t="b">
        <f t="shared" ca="1" si="125"/>
        <v>0</v>
      </c>
      <c r="BX190" s="137" t="b">
        <f t="shared" ca="1" si="90"/>
        <v>0</v>
      </c>
      <c r="BY190" s="137" t="b">
        <f t="shared" ca="1" si="90"/>
        <v>0</v>
      </c>
      <c r="BZ190" s="137" t="b">
        <f t="shared" ca="1" si="90"/>
        <v>0</v>
      </c>
      <c r="CA190" s="137" t="b">
        <f t="shared" ca="1" si="90"/>
        <v>0</v>
      </c>
      <c r="CB190" s="139"/>
      <c r="CC190" s="139" t="b">
        <f t="shared" si="91"/>
        <v>1</v>
      </c>
    </row>
    <row r="191" spans="1:81" x14ac:dyDescent="0.5">
      <c r="A191" s="122" t="s">
        <v>193</v>
      </c>
      <c r="B191" s="122" t="s">
        <v>551</v>
      </c>
      <c r="G191" s="137" t="b">
        <f t="shared" ref="G191:AL191" ca="1" si="126">G25=G108</f>
        <v>0</v>
      </c>
      <c r="H191" s="137" t="b">
        <f t="shared" ca="1" si="126"/>
        <v>0</v>
      </c>
      <c r="I191" s="137" t="b">
        <f t="shared" ca="1" si="126"/>
        <v>0</v>
      </c>
      <c r="J191" s="137" t="b">
        <f t="shared" ca="1" si="126"/>
        <v>0</v>
      </c>
      <c r="K191" s="137" t="b">
        <f t="shared" ca="1" si="126"/>
        <v>0</v>
      </c>
      <c r="L191" s="137" t="b">
        <f t="shared" ca="1" si="126"/>
        <v>0</v>
      </c>
      <c r="M191" s="137" t="b">
        <f t="shared" ca="1" si="126"/>
        <v>0</v>
      </c>
      <c r="N191" s="137" t="b">
        <f t="shared" ca="1" si="126"/>
        <v>0</v>
      </c>
      <c r="O191" s="137" t="b">
        <f t="shared" ca="1" si="126"/>
        <v>0</v>
      </c>
      <c r="P191" s="137" t="b">
        <f t="shared" ca="1" si="126"/>
        <v>0</v>
      </c>
      <c r="Q191" s="137" t="b">
        <f t="shared" ca="1" si="126"/>
        <v>0</v>
      </c>
      <c r="R191" s="137" t="b">
        <f t="shared" ca="1" si="126"/>
        <v>0</v>
      </c>
      <c r="S191" s="137" t="b">
        <f t="shared" ca="1" si="126"/>
        <v>0</v>
      </c>
      <c r="T191" s="137" t="b">
        <f t="shared" ca="1" si="126"/>
        <v>0</v>
      </c>
      <c r="U191" s="137" t="b">
        <f t="shared" ca="1" si="126"/>
        <v>0</v>
      </c>
      <c r="V191" s="137" t="b">
        <f t="shared" ca="1" si="126"/>
        <v>0</v>
      </c>
      <c r="W191" s="137" t="b">
        <f t="shared" ca="1" si="126"/>
        <v>0</v>
      </c>
      <c r="X191" s="137" t="b">
        <f t="shared" ca="1" si="126"/>
        <v>0</v>
      </c>
      <c r="Y191" s="137" t="b">
        <f t="shared" ca="1" si="126"/>
        <v>0</v>
      </c>
      <c r="Z191" s="137" t="b">
        <f t="shared" ca="1" si="126"/>
        <v>0</v>
      </c>
      <c r="AA191" s="137" t="b">
        <f t="shared" ca="1" si="126"/>
        <v>0</v>
      </c>
      <c r="AB191" s="137" t="b">
        <f t="shared" ca="1" si="126"/>
        <v>0</v>
      </c>
      <c r="AC191" s="137" t="b">
        <f t="shared" ca="1" si="126"/>
        <v>0</v>
      </c>
      <c r="AD191" s="137" t="b">
        <f t="shared" ca="1" si="126"/>
        <v>0</v>
      </c>
      <c r="AE191" s="137" t="b">
        <f t="shared" ca="1" si="126"/>
        <v>0</v>
      </c>
      <c r="AF191" s="137" t="b">
        <f t="shared" ca="1" si="126"/>
        <v>0</v>
      </c>
      <c r="AG191" s="137" t="b">
        <f t="shared" ca="1" si="126"/>
        <v>0</v>
      </c>
      <c r="AH191" s="137" t="b">
        <f t="shared" ca="1" si="126"/>
        <v>0</v>
      </c>
      <c r="AI191" s="137" t="b">
        <f t="shared" ca="1" si="126"/>
        <v>0</v>
      </c>
      <c r="AJ191" s="137" t="b">
        <f t="shared" ca="1" si="126"/>
        <v>0</v>
      </c>
      <c r="AK191" s="137" t="b">
        <f t="shared" ca="1" si="126"/>
        <v>0</v>
      </c>
      <c r="AL191" s="137" t="b">
        <f t="shared" ca="1" si="126"/>
        <v>0</v>
      </c>
      <c r="AM191" s="137" t="b">
        <f t="shared" ref="AM191:BW191" ca="1" si="127">AM25=AM108</f>
        <v>0</v>
      </c>
      <c r="AN191" s="137" t="b">
        <f t="shared" ca="1" si="127"/>
        <v>0</v>
      </c>
      <c r="AO191" s="137" t="b">
        <f t="shared" ca="1" si="127"/>
        <v>0</v>
      </c>
      <c r="AP191" s="137" t="b">
        <f t="shared" ca="1" si="127"/>
        <v>0</v>
      </c>
      <c r="AQ191" s="137" t="b">
        <f t="shared" ca="1" si="127"/>
        <v>0</v>
      </c>
      <c r="AR191" s="137" t="b">
        <f t="shared" ca="1" si="127"/>
        <v>0</v>
      </c>
      <c r="AS191" s="137" t="b">
        <f t="shared" ca="1" si="127"/>
        <v>0</v>
      </c>
      <c r="AT191" s="137" t="b">
        <f t="shared" ca="1" si="127"/>
        <v>0</v>
      </c>
      <c r="AU191" s="137" t="b">
        <f t="shared" ca="1" si="127"/>
        <v>0</v>
      </c>
      <c r="AV191" s="137" t="b">
        <f t="shared" ca="1" si="127"/>
        <v>0</v>
      </c>
      <c r="AW191" s="137" t="b">
        <f t="shared" ca="1" si="127"/>
        <v>0</v>
      </c>
      <c r="AX191" s="137" t="b">
        <f t="shared" ca="1" si="127"/>
        <v>0</v>
      </c>
      <c r="AY191" s="137" t="b">
        <f t="shared" ca="1" si="127"/>
        <v>0</v>
      </c>
      <c r="AZ191" s="137" t="b">
        <f t="shared" ca="1" si="127"/>
        <v>0</v>
      </c>
      <c r="BA191" s="137" t="b">
        <f t="shared" ca="1" si="127"/>
        <v>0</v>
      </c>
      <c r="BB191" s="137" t="b">
        <f t="shared" ca="1" si="127"/>
        <v>0</v>
      </c>
      <c r="BC191" s="137" t="b">
        <f t="shared" ca="1" si="127"/>
        <v>0</v>
      </c>
      <c r="BD191" s="137" t="b">
        <f t="shared" ca="1" si="127"/>
        <v>0</v>
      </c>
      <c r="BE191" s="137" t="b">
        <f t="shared" ca="1" si="127"/>
        <v>0</v>
      </c>
      <c r="BF191" s="137" t="b">
        <f t="shared" ca="1" si="127"/>
        <v>0</v>
      </c>
      <c r="BG191" s="137" t="b">
        <f t="shared" ca="1" si="127"/>
        <v>0</v>
      </c>
      <c r="BH191" s="137" t="b">
        <f t="shared" ca="1" si="127"/>
        <v>0</v>
      </c>
      <c r="BI191" s="137" t="b">
        <f t="shared" ca="1" si="127"/>
        <v>0</v>
      </c>
      <c r="BJ191" s="137" t="b">
        <f t="shared" ca="1" si="127"/>
        <v>0</v>
      </c>
      <c r="BK191" s="137" t="b">
        <f t="shared" ca="1" si="127"/>
        <v>0</v>
      </c>
      <c r="BL191" s="137" t="b">
        <f t="shared" ca="1" si="127"/>
        <v>0</v>
      </c>
      <c r="BM191" s="137" t="b">
        <f t="shared" ca="1" si="127"/>
        <v>0</v>
      </c>
      <c r="BN191" s="137" t="b">
        <f t="shared" ca="1" si="127"/>
        <v>0</v>
      </c>
      <c r="BO191" s="137" t="b">
        <f t="shared" ca="1" si="127"/>
        <v>0</v>
      </c>
      <c r="BP191" s="137" t="b">
        <f t="shared" ca="1" si="127"/>
        <v>0</v>
      </c>
      <c r="BQ191" s="137" t="b">
        <f t="shared" ca="1" si="127"/>
        <v>0</v>
      </c>
      <c r="BR191" s="137" t="b">
        <f t="shared" ca="1" si="127"/>
        <v>0</v>
      </c>
      <c r="BS191" s="137" t="b">
        <f t="shared" ca="1" si="127"/>
        <v>0</v>
      </c>
      <c r="BT191" s="137" t="b">
        <f t="shared" ca="1" si="127"/>
        <v>0</v>
      </c>
      <c r="BU191" s="137" t="b">
        <f t="shared" ca="1" si="127"/>
        <v>0</v>
      </c>
      <c r="BV191" s="137" t="b">
        <f t="shared" ca="1" si="127"/>
        <v>0</v>
      </c>
      <c r="BW191" s="137" t="b">
        <f t="shared" ca="1" si="127"/>
        <v>0</v>
      </c>
      <c r="BX191" s="137" t="b">
        <f t="shared" ca="1" si="90"/>
        <v>0</v>
      </c>
      <c r="BY191" s="137" t="b">
        <f t="shared" ca="1" si="90"/>
        <v>0</v>
      </c>
      <c r="BZ191" s="137" t="b">
        <f t="shared" ca="1" si="90"/>
        <v>0</v>
      </c>
      <c r="CA191" s="137" t="b">
        <f t="shared" ca="1" si="90"/>
        <v>0</v>
      </c>
      <c r="CB191" s="139"/>
      <c r="CC191" s="139" t="b">
        <f t="shared" si="91"/>
        <v>1</v>
      </c>
    </row>
    <row r="192" spans="1:81" x14ac:dyDescent="0.5">
      <c r="A192" s="122" t="s">
        <v>159</v>
      </c>
      <c r="B192" s="122" t="s">
        <v>301</v>
      </c>
      <c r="G192" s="137" t="b">
        <f t="shared" ref="G192:AL192" ca="1" si="128">G26=G109</f>
        <v>0</v>
      </c>
      <c r="H192" s="137" t="b">
        <f t="shared" ca="1" si="128"/>
        <v>0</v>
      </c>
      <c r="I192" s="137" t="b">
        <f t="shared" ca="1" si="128"/>
        <v>0</v>
      </c>
      <c r="J192" s="137" t="b">
        <f t="shared" ca="1" si="128"/>
        <v>0</v>
      </c>
      <c r="K192" s="137" t="b">
        <f t="shared" ca="1" si="128"/>
        <v>0</v>
      </c>
      <c r="L192" s="137" t="b">
        <f t="shared" ca="1" si="128"/>
        <v>0</v>
      </c>
      <c r="M192" s="137" t="b">
        <f t="shared" ca="1" si="128"/>
        <v>0</v>
      </c>
      <c r="N192" s="137" t="b">
        <f t="shared" ca="1" si="128"/>
        <v>0</v>
      </c>
      <c r="O192" s="137" t="b">
        <f t="shared" ca="1" si="128"/>
        <v>0</v>
      </c>
      <c r="P192" s="137" t="b">
        <f t="shared" ca="1" si="128"/>
        <v>0</v>
      </c>
      <c r="Q192" s="137" t="b">
        <f t="shared" ca="1" si="128"/>
        <v>0</v>
      </c>
      <c r="R192" s="137" t="b">
        <f t="shared" ca="1" si="128"/>
        <v>0</v>
      </c>
      <c r="S192" s="137" t="b">
        <f t="shared" ca="1" si="128"/>
        <v>0</v>
      </c>
      <c r="T192" s="137" t="b">
        <f t="shared" ca="1" si="128"/>
        <v>0</v>
      </c>
      <c r="U192" s="137" t="b">
        <f t="shared" ca="1" si="128"/>
        <v>0</v>
      </c>
      <c r="V192" s="137" t="b">
        <f t="shared" ca="1" si="128"/>
        <v>0</v>
      </c>
      <c r="W192" s="137" t="b">
        <f t="shared" ca="1" si="128"/>
        <v>0</v>
      </c>
      <c r="X192" s="137" t="b">
        <f t="shared" ca="1" si="128"/>
        <v>0</v>
      </c>
      <c r="Y192" s="137" t="b">
        <f t="shared" ca="1" si="128"/>
        <v>0</v>
      </c>
      <c r="Z192" s="137" t="b">
        <f t="shared" ca="1" si="128"/>
        <v>0</v>
      </c>
      <c r="AA192" s="137" t="b">
        <f t="shared" ca="1" si="128"/>
        <v>0</v>
      </c>
      <c r="AB192" s="137" t="b">
        <f t="shared" ca="1" si="128"/>
        <v>0</v>
      </c>
      <c r="AC192" s="137" t="b">
        <f t="shared" ca="1" si="128"/>
        <v>0</v>
      </c>
      <c r="AD192" s="137" t="b">
        <f t="shared" ca="1" si="128"/>
        <v>0</v>
      </c>
      <c r="AE192" s="137" t="b">
        <f t="shared" ca="1" si="128"/>
        <v>0</v>
      </c>
      <c r="AF192" s="137" t="b">
        <f t="shared" ca="1" si="128"/>
        <v>0</v>
      </c>
      <c r="AG192" s="137" t="b">
        <f t="shared" ca="1" si="128"/>
        <v>0</v>
      </c>
      <c r="AH192" s="137" t="b">
        <f t="shared" ca="1" si="128"/>
        <v>0</v>
      </c>
      <c r="AI192" s="137" t="b">
        <f t="shared" ca="1" si="128"/>
        <v>0</v>
      </c>
      <c r="AJ192" s="137" t="b">
        <f t="shared" ca="1" si="128"/>
        <v>0</v>
      </c>
      <c r="AK192" s="137" t="b">
        <f t="shared" ca="1" si="128"/>
        <v>0</v>
      </c>
      <c r="AL192" s="137" t="b">
        <f t="shared" ca="1" si="128"/>
        <v>0</v>
      </c>
      <c r="AM192" s="137" t="b">
        <f t="shared" ref="AM192:BW192" ca="1" si="129">AM26=AM109</f>
        <v>0</v>
      </c>
      <c r="AN192" s="137" t="b">
        <f t="shared" ca="1" si="129"/>
        <v>0</v>
      </c>
      <c r="AO192" s="137" t="b">
        <f t="shared" ca="1" si="129"/>
        <v>0</v>
      </c>
      <c r="AP192" s="137" t="b">
        <f t="shared" ca="1" si="129"/>
        <v>0</v>
      </c>
      <c r="AQ192" s="137" t="b">
        <f t="shared" ca="1" si="129"/>
        <v>0</v>
      </c>
      <c r="AR192" s="137" t="b">
        <f t="shared" ca="1" si="129"/>
        <v>0</v>
      </c>
      <c r="AS192" s="137" t="b">
        <f t="shared" ca="1" si="129"/>
        <v>0</v>
      </c>
      <c r="AT192" s="137" t="b">
        <f t="shared" ca="1" si="129"/>
        <v>0</v>
      </c>
      <c r="AU192" s="137" t="b">
        <f t="shared" ca="1" si="129"/>
        <v>0</v>
      </c>
      <c r="AV192" s="137" t="b">
        <f t="shared" ca="1" si="129"/>
        <v>0</v>
      </c>
      <c r="AW192" s="137" t="b">
        <f t="shared" ca="1" si="129"/>
        <v>0</v>
      </c>
      <c r="AX192" s="137" t="b">
        <f t="shared" ca="1" si="129"/>
        <v>0</v>
      </c>
      <c r="AY192" s="137" t="b">
        <f t="shared" ca="1" si="129"/>
        <v>0</v>
      </c>
      <c r="AZ192" s="137" t="b">
        <f t="shared" ca="1" si="129"/>
        <v>0</v>
      </c>
      <c r="BA192" s="137" t="b">
        <f t="shared" ca="1" si="129"/>
        <v>0</v>
      </c>
      <c r="BB192" s="137" t="b">
        <f t="shared" ca="1" si="129"/>
        <v>0</v>
      </c>
      <c r="BC192" s="137" t="b">
        <f t="shared" ca="1" si="129"/>
        <v>0</v>
      </c>
      <c r="BD192" s="137" t="b">
        <f t="shared" ca="1" si="129"/>
        <v>0</v>
      </c>
      <c r="BE192" s="137" t="b">
        <f t="shared" ca="1" si="129"/>
        <v>0</v>
      </c>
      <c r="BF192" s="137" t="b">
        <f t="shared" ca="1" si="129"/>
        <v>0</v>
      </c>
      <c r="BG192" s="137" t="b">
        <f t="shared" ca="1" si="129"/>
        <v>0</v>
      </c>
      <c r="BH192" s="137" t="b">
        <f t="shared" ca="1" si="129"/>
        <v>0</v>
      </c>
      <c r="BI192" s="137" t="b">
        <f t="shared" ca="1" si="129"/>
        <v>0</v>
      </c>
      <c r="BJ192" s="137" t="b">
        <f t="shared" ca="1" si="129"/>
        <v>0</v>
      </c>
      <c r="BK192" s="137" t="b">
        <f t="shared" ca="1" si="129"/>
        <v>0</v>
      </c>
      <c r="BL192" s="137" t="b">
        <f t="shared" ca="1" si="129"/>
        <v>0</v>
      </c>
      <c r="BM192" s="137" t="b">
        <f t="shared" ca="1" si="129"/>
        <v>0</v>
      </c>
      <c r="BN192" s="137" t="b">
        <f t="shared" ca="1" si="129"/>
        <v>0</v>
      </c>
      <c r="BO192" s="137" t="b">
        <f t="shared" ca="1" si="129"/>
        <v>0</v>
      </c>
      <c r="BP192" s="137" t="b">
        <f t="shared" ca="1" si="129"/>
        <v>0</v>
      </c>
      <c r="BQ192" s="137" t="b">
        <f t="shared" ca="1" si="129"/>
        <v>0</v>
      </c>
      <c r="BR192" s="137" t="b">
        <f t="shared" ca="1" si="129"/>
        <v>0</v>
      </c>
      <c r="BS192" s="137" t="b">
        <f t="shared" ca="1" si="129"/>
        <v>0</v>
      </c>
      <c r="BT192" s="137" t="b">
        <f t="shared" ca="1" si="129"/>
        <v>0</v>
      </c>
      <c r="BU192" s="137" t="b">
        <f t="shared" ca="1" si="129"/>
        <v>0</v>
      </c>
      <c r="BV192" s="137" t="b">
        <f t="shared" ca="1" si="129"/>
        <v>0</v>
      </c>
      <c r="BW192" s="137" t="b">
        <f t="shared" ca="1" si="129"/>
        <v>0</v>
      </c>
      <c r="BX192" s="137" t="b">
        <f t="shared" ca="1" si="90"/>
        <v>0</v>
      </c>
      <c r="BY192" s="137" t="b">
        <f t="shared" ca="1" si="90"/>
        <v>0</v>
      </c>
      <c r="BZ192" s="137" t="b">
        <f t="shared" ca="1" si="90"/>
        <v>0</v>
      </c>
      <c r="CA192" s="137" t="b">
        <f t="shared" ca="1" si="90"/>
        <v>0</v>
      </c>
      <c r="CB192" s="139"/>
      <c r="CC192" s="139" t="b">
        <f t="shared" si="91"/>
        <v>1</v>
      </c>
    </row>
    <row r="193" spans="1:81" x14ac:dyDescent="0.5">
      <c r="A193" s="122" t="s">
        <v>160</v>
      </c>
      <c r="B193" s="122" t="s">
        <v>301</v>
      </c>
      <c r="G193" s="137" t="b">
        <f t="shared" ref="G193:AL193" ca="1" si="130">G27=G110</f>
        <v>0</v>
      </c>
      <c r="H193" s="137" t="b">
        <f t="shared" ca="1" si="130"/>
        <v>0</v>
      </c>
      <c r="I193" s="137" t="b">
        <f t="shared" ca="1" si="130"/>
        <v>0</v>
      </c>
      <c r="J193" s="137" t="b">
        <f t="shared" ca="1" si="130"/>
        <v>0</v>
      </c>
      <c r="K193" s="137" t="b">
        <f t="shared" ca="1" si="130"/>
        <v>0</v>
      </c>
      <c r="L193" s="137" t="b">
        <f t="shared" ca="1" si="130"/>
        <v>0</v>
      </c>
      <c r="M193" s="137" t="b">
        <f t="shared" ca="1" si="130"/>
        <v>0</v>
      </c>
      <c r="N193" s="137" t="b">
        <f t="shared" ca="1" si="130"/>
        <v>0</v>
      </c>
      <c r="O193" s="137" t="b">
        <f t="shared" ca="1" si="130"/>
        <v>0</v>
      </c>
      <c r="P193" s="137" t="b">
        <f t="shared" ca="1" si="130"/>
        <v>0</v>
      </c>
      <c r="Q193" s="137" t="b">
        <f t="shared" ca="1" si="130"/>
        <v>0</v>
      </c>
      <c r="R193" s="137" t="b">
        <f t="shared" ca="1" si="130"/>
        <v>0</v>
      </c>
      <c r="S193" s="137" t="b">
        <f t="shared" ca="1" si="130"/>
        <v>0</v>
      </c>
      <c r="T193" s="137" t="b">
        <f t="shared" ca="1" si="130"/>
        <v>0</v>
      </c>
      <c r="U193" s="137" t="b">
        <f t="shared" ca="1" si="130"/>
        <v>0</v>
      </c>
      <c r="V193" s="137" t="b">
        <f t="shared" ca="1" si="130"/>
        <v>0</v>
      </c>
      <c r="W193" s="137" t="b">
        <f t="shared" ca="1" si="130"/>
        <v>0</v>
      </c>
      <c r="X193" s="137" t="b">
        <f t="shared" ca="1" si="130"/>
        <v>0</v>
      </c>
      <c r="Y193" s="137" t="b">
        <f t="shared" ca="1" si="130"/>
        <v>0</v>
      </c>
      <c r="Z193" s="137" t="b">
        <f t="shared" ca="1" si="130"/>
        <v>0</v>
      </c>
      <c r="AA193" s="137" t="b">
        <f t="shared" ca="1" si="130"/>
        <v>0</v>
      </c>
      <c r="AB193" s="137" t="b">
        <f t="shared" ca="1" si="130"/>
        <v>0</v>
      </c>
      <c r="AC193" s="137" t="b">
        <f t="shared" ca="1" si="130"/>
        <v>0</v>
      </c>
      <c r="AD193" s="137" t="b">
        <f t="shared" ca="1" si="130"/>
        <v>0</v>
      </c>
      <c r="AE193" s="137" t="b">
        <f t="shared" ca="1" si="130"/>
        <v>0</v>
      </c>
      <c r="AF193" s="137" t="b">
        <f t="shared" ca="1" si="130"/>
        <v>0</v>
      </c>
      <c r="AG193" s="137" t="b">
        <f t="shared" ca="1" si="130"/>
        <v>0</v>
      </c>
      <c r="AH193" s="137" t="b">
        <f t="shared" ca="1" si="130"/>
        <v>0</v>
      </c>
      <c r="AI193" s="137" t="b">
        <f t="shared" ca="1" si="130"/>
        <v>0</v>
      </c>
      <c r="AJ193" s="137" t="b">
        <f t="shared" ca="1" si="130"/>
        <v>0</v>
      </c>
      <c r="AK193" s="137" t="b">
        <f t="shared" ca="1" si="130"/>
        <v>0</v>
      </c>
      <c r="AL193" s="137" t="b">
        <f t="shared" ca="1" si="130"/>
        <v>0</v>
      </c>
      <c r="AM193" s="137" t="b">
        <f t="shared" ref="AM193:BW193" ca="1" si="131">AM27=AM110</f>
        <v>0</v>
      </c>
      <c r="AN193" s="137" t="b">
        <f t="shared" ca="1" si="131"/>
        <v>0</v>
      </c>
      <c r="AO193" s="137" t="b">
        <f t="shared" ca="1" si="131"/>
        <v>0</v>
      </c>
      <c r="AP193" s="137" t="b">
        <f t="shared" ca="1" si="131"/>
        <v>0</v>
      </c>
      <c r="AQ193" s="137" t="b">
        <f t="shared" ca="1" si="131"/>
        <v>0</v>
      </c>
      <c r="AR193" s="137" t="b">
        <f t="shared" ca="1" si="131"/>
        <v>0</v>
      </c>
      <c r="AS193" s="137" t="b">
        <f t="shared" ca="1" si="131"/>
        <v>0</v>
      </c>
      <c r="AT193" s="137" t="b">
        <f t="shared" ca="1" si="131"/>
        <v>0</v>
      </c>
      <c r="AU193" s="137" t="b">
        <f t="shared" ca="1" si="131"/>
        <v>0</v>
      </c>
      <c r="AV193" s="137" t="b">
        <f t="shared" ca="1" si="131"/>
        <v>0</v>
      </c>
      <c r="AW193" s="137" t="b">
        <f t="shared" ca="1" si="131"/>
        <v>0</v>
      </c>
      <c r="AX193" s="137" t="b">
        <f t="shared" ca="1" si="131"/>
        <v>0</v>
      </c>
      <c r="AY193" s="137" t="b">
        <f t="shared" ca="1" si="131"/>
        <v>0</v>
      </c>
      <c r="AZ193" s="137" t="b">
        <f t="shared" ca="1" si="131"/>
        <v>0</v>
      </c>
      <c r="BA193" s="137" t="b">
        <f t="shared" ca="1" si="131"/>
        <v>0</v>
      </c>
      <c r="BB193" s="137" t="b">
        <f t="shared" ca="1" si="131"/>
        <v>0</v>
      </c>
      <c r="BC193" s="137" t="b">
        <f t="shared" ca="1" si="131"/>
        <v>0</v>
      </c>
      <c r="BD193" s="137" t="b">
        <f t="shared" ca="1" si="131"/>
        <v>0</v>
      </c>
      <c r="BE193" s="137" t="b">
        <f t="shared" ca="1" si="131"/>
        <v>0</v>
      </c>
      <c r="BF193" s="137" t="b">
        <f t="shared" ca="1" si="131"/>
        <v>0</v>
      </c>
      <c r="BG193" s="137" t="b">
        <f t="shared" ca="1" si="131"/>
        <v>0</v>
      </c>
      <c r="BH193" s="137" t="b">
        <f t="shared" ca="1" si="131"/>
        <v>0</v>
      </c>
      <c r="BI193" s="137" t="b">
        <f t="shared" ca="1" si="131"/>
        <v>0</v>
      </c>
      <c r="BJ193" s="137" t="b">
        <f t="shared" ca="1" si="131"/>
        <v>0</v>
      </c>
      <c r="BK193" s="137" t="b">
        <f t="shared" ca="1" si="131"/>
        <v>0</v>
      </c>
      <c r="BL193" s="137" t="b">
        <f t="shared" ca="1" si="131"/>
        <v>0</v>
      </c>
      <c r="BM193" s="137" t="b">
        <f t="shared" ca="1" si="131"/>
        <v>0</v>
      </c>
      <c r="BN193" s="137" t="b">
        <f t="shared" ca="1" si="131"/>
        <v>0</v>
      </c>
      <c r="BO193" s="137" t="b">
        <f t="shared" ca="1" si="131"/>
        <v>0</v>
      </c>
      <c r="BP193" s="137" t="b">
        <f t="shared" ca="1" si="131"/>
        <v>0</v>
      </c>
      <c r="BQ193" s="137" t="b">
        <f t="shared" ca="1" si="131"/>
        <v>0</v>
      </c>
      <c r="BR193" s="137" t="b">
        <f t="shared" ca="1" si="131"/>
        <v>0</v>
      </c>
      <c r="BS193" s="137" t="b">
        <f t="shared" ca="1" si="131"/>
        <v>0</v>
      </c>
      <c r="BT193" s="137" t="b">
        <f t="shared" ca="1" si="131"/>
        <v>0</v>
      </c>
      <c r="BU193" s="137" t="b">
        <f t="shared" ca="1" si="131"/>
        <v>0</v>
      </c>
      <c r="BV193" s="137" t="b">
        <f t="shared" ca="1" si="131"/>
        <v>0</v>
      </c>
      <c r="BW193" s="137" t="b">
        <f t="shared" ca="1" si="131"/>
        <v>0</v>
      </c>
      <c r="BX193" s="137" t="b">
        <f t="shared" ref="BX193:CA212" ca="1" si="132">BX27=BX110</f>
        <v>0</v>
      </c>
      <c r="BY193" s="137" t="b">
        <f t="shared" ca="1" si="132"/>
        <v>0</v>
      </c>
      <c r="BZ193" s="137" t="b">
        <f t="shared" ca="1" si="132"/>
        <v>0</v>
      </c>
      <c r="CA193" s="137" t="b">
        <f t="shared" ca="1" si="132"/>
        <v>0</v>
      </c>
      <c r="CB193" s="139"/>
      <c r="CC193" s="139" t="b">
        <f t="shared" si="91"/>
        <v>1</v>
      </c>
    </row>
    <row r="194" spans="1:81" x14ac:dyDescent="0.5">
      <c r="A194" s="122" t="s">
        <v>477</v>
      </c>
      <c r="B194" s="122" t="s">
        <v>304</v>
      </c>
      <c r="G194" s="137" t="b">
        <f t="shared" ref="G194:AL194" ca="1" si="133">G28=G111</f>
        <v>0</v>
      </c>
      <c r="H194" s="137" t="b">
        <f t="shared" ca="1" si="133"/>
        <v>0</v>
      </c>
      <c r="I194" s="137" t="b">
        <f t="shared" ca="1" si="133"/>
        <v>0</v>
      </c>
      <c r="J194" s="137" t="b">
        <f t="shared" ca="1" si="133"/>
        <v>0</v>
      </c>
      <c r="K194" s="137" t="b">
        <f t="shared" ca="1" si="133"/>
        <v>0</v>
      </c>
      <c r="L194" s="137" t="b">
        <f t="shared" ca="1" si="133"/>
        <v>0</v>
      </c>
      <c r="M194" s="137" t="b">
        <f t="shared" ca="1" si="133"/>
        <v>0</v>
      </c>
      <c r="N194" s="137" t="b">
        <f t="shared" ca="1" si="133"/>
        <v>0</v>
      </c>
      <c r="O194" s="137" t="b">
        <f t="shared" ca="1" si="133"/>
        <v>0</v>
      </c>
      <c r="P194" s="137" t="b">
        <f t="shared" ca="1" si="133"/>
        <v>0</v>
      </c>
      <c r="Q194" s="137" t="b">
        <f t="shared" ca="1" si="133"/>
        <v>0</v>
      </c>
      <c r="R194" s="137" t="b">
        <f t="shared" ca="1" si="133"/>
        <v>0</v>
      </c>
      <c r="S194" s="137" t="b">
        <f t="shared" ca="1" si="133"/>
        <v>0</v>
      </c>
      <c r="T194" s="137" t="b">
        <f t="shared" ca="1" si="133"/>
        <v>0</v>
      </c>
      <c r="U194" s="137" t="b">
        <f t="shared" ca="1" si="133"/>
        <v>0</v>
      </c>
      <c r="V194" s="137" t="b">
        <f t="shared" ca="1" si="133"/>
        <v>0</v>
      </c>
      <c r="W194" s="137" t="b">
        <f t="shared" ca="1" si="133"/>
        <v>0</v>
      </c>
      <c r="X194" s="137" t="b">
        <f t="shared" ca="1" si="133"/>
        <v>0</v>
      </c>
      <c r="Y194" s="137" t="b">
        <f t="shared" ca="1" si="133"/>
        <v>0</v>
      </c>
      <c r="Z194" s="137" t="b">
        <f t="shared" ca="1" si="133"/>
        <v>0</v>
      </c>
      <c r="AA194" s="137" t="b">
        <f t="shared" ca="1" si="133"/>
        <v>0</v>
      </c>
      <c r="AB194" s="137" t="b">
        <f t="shared" ca="1" si="133"/>
        <v>1</v>
      </c>
      <c r="AC194" s="137" t="b">
        <f t="shared" ca="1" si="133"/>
        <v>0</v>
      </c>
      <c r="AD194" s="137" t="b">
        <f t="shared" ca="1" si="133"/>
        <v>0</v>
      </c>
      <c r="AE194" s="137" t="b">
        <f t="shared" ca="1" si="133"/>
        <v>0</v>
      </c>
      <c r="AF194" s="137" t="b">
        <f t="shared" ca="1" si="133"/>
        <v>0</v>
      </c>
      <c r="AG194" s="137" t="b">
        <f t="shared" ca="1" si="133"/>
        <v>0</v>
      </c>
      <c r="AH194" s="137" t="b">
        <f t="shared" ca="1" si="133"/>
        <v>0</v>
      </c>
      <c r="AI194" s="137" t="b">
        <f t="shared" ca="1" si="133"/>
        <v>0</v>
      </c>
      <c r="AJ194" s="137" t="b">
        <f t="shared" ca="1" si="133"/>
        <v>0</v>
      </c>
      <c r="AK194" s="137" t="b">
        <f t="shared" ca="1" si="133"/>
        <v>0</v>
      </c>
      <c r="AL194" s="137" t="b">
        <f t="shared" ca="1" si="133"/>
        <v>0</v>
      </c>
      <c r="AM194" s="137" t="b">
        <f t="shared" ref="AM194:BW194" ca="1" si="134">AM28=AM111</f>
        <v>0</v>
      </c>
      <c r="AN194" s="137" t="b">
        <f t="shared" ca="1" si="134"/>
        <v>0</v>
      </c>
      <c r="AO194" s="137" t="b">
        <f t="shared" ca="1" si="134"/>
        <v>0</v>
      </c>
      <c r="AP194" s="137" t="b">
        <f t="shared" ca="1" si="134"/>
        <v>0</v>
      </c>
      <c r="AQ194" s="137" t="b">
        <f t="shared" ca="1" si="134"/>
        <v>0</v>
      </c>
      <c r="AR194" s="137" t="b">
        <f t="shared" ca="1" si="134"/>
        <v>0</v>
      </c>
      <c r="AS194" s="137" t="b">
        <f t="shared" ca="1" si="134"/>
        <v>0</v>
      </c>
      <c r="AT194" s="137" t="b">
        <f t="shared" ca="1" si="134"/>
        <v>0</v>
      </c>
      <c r="AU194" s="137" t="b">
        <f t="shared" ca="1" si="134"/>
        <v>0</v>
      </c>
      <c r="AV194" s="137" t="b">
        <f t="shared" ca="1" si="134"/>
        <v>0</v>
      </c>
      <c r="AW194" s="137" t="b">
        <f t="shared" ca="1" si="134"/>
        <v>0</v>
      </c>
      <c r="AX194" s="137" t="b">
        <f t="shared" ca="1" si="134"/>
        <v>0</v>
      </c>
      <c r="AY194" s="137" t="b">
        <f t="shared" ca="1" si="134"/>
        <v>0</v>
      </c>
      <c r="AZ194" s="137" t="b">
        <f t="shared" ca="1" si="134"/>
        <v>0</v>
      </c>
      <c r="BA194" s="137" t="b">
        <f t="shared" ca="1" si="134"/>
        <v>0</v>
      </c>
      <c r="BB194" s="137" t="b">
        <f t="shared" ca="1" si="134"/>
        <v>0</v>
      </c>
      <c r="BC194" s="137" t="b">
        <f t="shared" ca="1" si="134"/>
        <v>0</v>
      </c>
      <c r="BD194" s="137" t="b">
        <f t="shared" ca="1" si="134"/>
        <v>0</v>
      </c>
      <c r="BE194" s="137" t="b">
        <f t="shared" ca="1" si="134"/>
        <v>0</v>
      </c>
      <c r="BF194" s="137" t="b">
        <f t="shared" ca="1" si="134"/>
        <v>0</v>
      </c>
      <c r="BG194" s="137" t="b">
        <f t="shared" ca="1" si="134"/>
        <v>0</v>
      </c>
      <c r="BH194" s="137" t="b">
        <f t="shared" ca="1" si="134"/>
        <v>0</v>
      </c>
      <c r="BI194" s="137" t="b">
        <f t="shared" ca="1" si="134"/>
        <v>0</v>
      </c>
      <c r="BJ194" s="137" t="b">
        <f t="shared" ca="1" si="134"/>
        <v>0</v>
      </c>
      <c r="BK194" s="137" t="b">
        <f t="shared" ca="1" si="134"/>
        <v>0</v>
      </c>
      <c r="BL194" s="137" t="b">
        <f t="shared" ca="1" si="134"/>
        <v>0</v>
      </c>
      <c r="BM194" s="137" t="b">
        <f t="shared" ca="1" si="134"/>
        <v>0</v>
      </c>
      <c r="BN194" s="137" t="b">
        <f t="shared" ca="1" si="134"/>
        <v>0</v>
      </c>
      <c r="BO194" s="137" t="b">
        <f t="shared" ca="1" si="134"/>
        <v>0</v>
      </c>
      <c r="BP194" s="137" t="e">
        <f t="shared" ca="1" si="134"/>
        <v>#REF!</v>
      </c>
      <c r="BQ194" s="137" t="e">
        <f t="shared" ca="1" si="134"/>
        <v>#REF!</v>
      </c>
      <c r="BR194" s="137" t="e">
        <f t="shared" ca="1" si="134"/>
        <v>#REF!</v>
      </c>
      <c r="BS194" s="137" t="e">
        <f t="shared" ca="1" si="134"/>
        <v>#REF!</v>
      </c>
      <c r="BT194" s="137" t="e">
        <f t="shared" ca="1" si="134"/>
        <v>#REF!</v>
      </c>
      <c r="BU194" s="137" t="e">
        <f t="shared" ca="1" si="134"/>
        <v>#REF!</v>
      </c>
      <c r="BV194" s="137" t="e">
        <f t="shared" ca="1" si="134"/>
        <v>#REF!</v>
      </c>
      <c r="BW194" s="137" t="e">
        <f t="shared" ca="1" si="134"/>
        <v>#REF!</v>
      </c>
      <c r="BX194" s="137" t="e">
        <f t="shared" ca="1" si="132"/>
        <v>#REF!</v>
      </c>
      <c r="BY194" s="137" t="e">
        <f t="shared" ca="1" si="132"/>
        <v>#REF!</v>
      </c>
      <c r="BZ194" s="137" t="e">
        <f t="shared" ca="1" si="132"/>
        <v>#REF!</v>
      </c>
      <c r="CA194" s="137" t="e">
        <f t="shared" ca="1" si="132"/>
        <v>#REF!</v>
      </c>
      <c r="CB194" s="139"/>
      <c r="CC194" s="139" t="b">
        <f t="shared" si="91"/>
        <v>1</v>
      </c>
    </row>
    <row r="195" spans="1:81" x14ac:dyDescent="0.5">
      <c r="A195" s="122" t="s">
        <v>219</v>
      </c>
      <c r="B195" s="122" t="s">
        <v>304</v>
      </c>
      <c r="G195" s="137" t="b">
        <f t="shared" ref="G195:AL195" ca="1" si="135">G29=G112</f>
        <v>0</v>
      </c>
      <c r="H195" s="137" t="b">
        <f t="shared" ca="1" si="135"/>
        <v>0</v>
      </c>
      <c r="I195" s="137" t="b">
        <f t="shared" ca="1" si="135"/>
        <v>0</v>
      </c>
      <c r="J195" s="137" t="b">
        <f t="shared" ca="1" si="135"/>
        <v>0</v>
      </c>
      <c r="K195" s="137" t="b">
        <f t="shared" ca="1" si="135"/>
        <v>0</v>
      </c>
      <c r="L195" s="137" t="b">
        <f t="shared" ca="1" si="135"/>
        <v>0</v>
      </c>
      <c r="M195" s="137" t="b">
        <f t="shared" ca="1" si="135"/>
        <v>1</v>
      </c>
      <c r="N195" s="137" t="b">
        <f t="shared" ca="1" si="135"/>
        <v>0</v>
      </c>
      <c r="O195" s="137" t="b">
        <f t="shared" ca="1" si="135"/>
        <v>0</v>
      </c>
      <c r="P195" s="137" t="b">
        <f t="shared" ca="1" si="135"/>
        <v>0</v>
      </c>
      <c r="Q195" s="137" t="b">
        <f t="shared" ca="1" si="135"/>
        <v>0</v>
      </c>
      <c r="R195" s="137" t="b">
        <f t="shared" ca="1" si="135"/>
        <v>0</v>
      </c>
      <c r="S195" s="137" t="b">
        <f t="shared" ca="1" si="135"/>
        <v>0</v>
      </c>
      <c r="T195" s="137" t="b">
        <f t="shared" ca="1" si="135"/>
        <v>0</v>
      </c>
      <c r="U195" s="137" t="b">
        <f t="shared" ca="1" si="135"/>
        <v>0</v>
      </c>
      <c r="V195" s="137" t="b">
        <f t="shared" ca="1" si="135"/>
        <v>0</v>
      </c>
      <c r="W195" s="137" t="e">
        <f t="shared" ca="1" si="135"/>
        <v>#REF!</v>
      </c>
      <c r="X195" s="137" t="e">
        <f t="shared" ca="1" si="135"/>
        <v>#REF!</v>
      </c>
      <c r="Y195" s="137" t="e">
        <f t="shared" ca="1" si="135"/>
        <v>#REF!</v>
      </c>
      <c r="Z195" s="137" t="e">
        <f t="shared" ca="1" si="135"/>
        <v>#REF!</v>
      </c>
      <c r="AA195" s="137" t="e">
        <f t="shared" ca="1" si="135"/>
        <v>#REF!</v>
      </c>
      <c r="AB195" s="137" t="e">
        <f t="shared" ca="1" si="135"/>
        <v>#REF!</v>
      </c>
      <c r="AC195" s="137" t="e">
        <f t="shared" ca="1" si="135"/>
        <v>#REF!</v>
      </c>
      <c r="AD195" s="137" t="e">
        <f t="shared" ca="1" si="135"/>
        <v>#REF!</v>
      </c>
      <c r="AE195" s="137" t="e">
        <f t="shared" ca="1" si="135"/>
        <v>#REF!</v>
      </c>
      <c r="AF195" s="137" t="e">
        <f t="shared" ca="1" si="135"/>
        <v>#REF!</v>
      </c>
      <c r="AG195" s="137" t="e">
        <f t="shared" ca="1" si="135"/>
        <v>#REF!</v>
      </c>
      <c r="AH195" s="137" t="e">
        <f t="shared" ca="1" si="135"/>
        <v>#REF!</v>
      </c>
      <c r="AI195" s="137" t="e">
        <f t="shared" ca="1" si="135"/>
        <v>#REF!</v>
      </c>
      <c r="AJ195" s="137" t="e">
        <f t="shared" ca="1" si="135"/>
        <v>#REF!</v>
      </c>
      <c r="AK195" s="137" t="e">
        <f t="shared" ca="1" si="135"/>
        <v>#REF!</v>
      </c>
      <c r="AL195" s="137" t="e">
        <f t="shared" ca="1" si="135"/>
        <v>#REF!</v>
      </c>
      <c r="AM195" s="137" t="e">
        <f t="shared" ref="AM195:BW195" ca="1" si="136">AM29=AM112</f>
        <v>#REF!</v>
      </c>
      <c r="AN195" s="137" t="e">
        <f t="shared" ca="1" si="136"/>
        <v>#REF!</v>
      </c>
      <c r="AO195" s="137" t="e">
        <f t="shared" ca="1" si="136"/>
        <v>#REF!</v>
      </c>
      <c r="AP195" s="137" t="e">
        <f t="shared" ca="1" si="136"/>
        <v>#REF!</v>
      </c>
      <c r="AQ195" s="137" t="e">
        <f t="shared" ca="1" si="136"/>
        <v>#REF!</v>
      </c>
      <c r="AR195" s="137" t="e">
        <f t="shared" ca="1" si="136"/>
        <v>#REF!</v>
      </c>
      <c r="AS195" s="137" t="e">
        <f t="shared" ca="1" si="136"/>
        <v>#REF!</v>
      </c>
      <c r="AT195" s="137" t="e">
        <f t="shared" ca="1" si="136"/>
        <v>#REF!</v>
      </c>
      <c r="AU195" s="137" t="e">
        <f t="shared" ca="1" si="136"/>
        <v>#REF!</v>
      </c>
      <c r="AV195" s="137" t="e">
        <f t="shared" ca="1" si="136"/>
        <v>#REF!</v>
      </c>
      <c r="AW195" s="137" t="e">
        <f t="shared" ca="1" si="136"/>
        <v>#REF!</v>
      </c>
      <c r="AX195" s="137" t="e">
        <f t="shared" ca="1" si="136"/>
        <v>#REF!</v>
      </c>
      <c r="AY195" s="137" t="e">
        <f t="shared" ca="1" si="136"/>
        <v>#REF!</v>
      </c>
      <c r="AZ195" s="137" t="e">
        <f t="shared" ca="1" si="136"/>
        <v>#REF!</v>
      </c>
      <c r="BA195" s="137" t="e">
        <f t="shared" ca="1" si="136"/>
        <v>#REF!</v>
      </c>
      <c r="BB195" s="137" t="e">
        <f t="shared" ca="1" si="136"/>
        <v>#REF!</v>
      </c>
      <c r="BC195" s="137" t="e">
        <f t="shared" ca="1" si="136"/>
        <v>#REF!</v>
      </c>
      <c r="BD195" s="137" t="e">
        <f t="shared" ca="1" si="136"/>
        <v>#REF!</v>
      </c>
      <c r="BE195" s="137" t="e">
        <f t="shared" ca="1" si="136"/>
        <v>#REF!</v>
      </c>
      <c r="BF195" s="137" t="e">
        <f t="shared" ca="1" si="136"/>
        <v>#REF!</v>
      </c>
      <c r="BG195" s="137" t="e">
        <f t="shared" ca="1" si="136"/>
        <v>#REF!</v>
      </c>
      <c r="BH195" s="137" t="e">
        <f t="shared" ca="1" si="136"/>
        <v>#REF!</v>
      </c>
      <c r="BI195" s="137" t="e">
        <f t="shared" ca="1" si="136"/>
        <v>#REF!</v>
      </c>
      <c r="BJ195" s="137" t="e">
        <f t="shared" ca="1" si="136"/>
        <v>#REF!</v>
      </c>
      <c r="BK195" s="137" t="e">
        <f t="shared" ca="1" si="136"/>
        <v>#REF!</v>
      </c>
      <c r="BL195" s="137" t="e">
        <f t="shared" ca="1" si="136"/>
        <v>#REF!</v>
      </c>
      <c r="BM195" s="137" t="e">
        <f t="shared" ca="1" si="136"/>
        <v>#REF!</v>
      </c>
      <c r="BN195" s="137" t="e">
        <f t="shared" ca="1" si="136"/>
        <v>#REF!</v>
      </c>
      <c r="BO195" s="137" t="e">
        <f t="shared" ca="1" si="136"/>
        <v>#REF!</v>
      </c>
      <c r="BP195" s="137" t="e">
        <f t="shared" ca="1" si="136"/>
        <v>#REF!</v>
      </c>
      <c r="BQ195" s="137" t="e">
        <f t="shared" ca="1" si="136"/>
        <v>#REF!</v>
      </c>
      <c r="BR195" s="137" t="e">
        <f t="shared" ca="1" si="136"/>
        <v>#REF!</v>
      </c>
      <c r="BS195" s="137" t="e">
        <f t="shared" ca="1" si="136"/>
        <v>#REF!</v>
      </c>
      <c r="BT195" s="137" t="e">
        <f t="shared" ca="1" si="136"/>
        <v>#REF!</v>
      </c>
      <c r="BU195" s="137" t="e">
        <f t="shared" ca="1" si="136"/>
        <v>#REF!</v>
      </c>
      <c r="BV195" s="137" t="e">
        <f t="shared" ca="1" si="136"/>
        <v>#REF!</v>
      </c>
      <c r="BW195" s="137" t="e">
        <f t="shared" ca="1" si="136"/>
        <v>#REF!</v>
      </c>
      <c r="BX195" s="137" t="e">
        <f t="shared" ca="1" si="132"/>
        <v>#REF!</v>
      </c>
      <c r="BY195" s="137" t="e">
        <f t="shared" ca="1" si="132"/>
        <v>#REF!</v>
      </c>
      <c r="BZ195" s="137" t="e">
        <f t="shared" ca="1" si="132"/>
        <v>#REF!</v>
      </c>
      <c r="CA195" s="137" t="e">
        <f t="shared" ca="1" si="132"/>
        <v>#REF!</v>
      </c>
      <c r="CB195" s="139"/>
      <c r="CC195" s="139" t="b">
        <f t="shared" si="91"/>
        <v>1</v>
      </c>
    </row>
    <row r="196" spans="1:81" x14ac:dyDescent="0.5">
      <c r="A196" s="122" t="s">
        <v>219</v>
      </c>
      <c r="B196" s="122" t="s">
        <v>301</v>
      </c>
      <c r="G196" s="137" t="b">
        <f t="shared" ref="G196:AL196" ca="1" si="137">G30=G113</f>
        <v>0</v>
      </c>
      <c r="H196" s="137" t="b">
        <f t="shared" ca="1" si="137"/>
        <v>0</v>
      </c>
      <c r="I196" s="137" t="b">
        <f t="shared" ca="1" si="137"/>
        <v>0</v>
      </c>
      <c r="J196" s="137" t="b">
        <f t="shared" ca="1" si="137"/>
        <v>0</v>
      </c>
      <c r="K196" s="137" t="b">
        <f t="shared" ca="1" si="137"/>
        <v>0</v>
      </c>
      <c r="L196" s="137" t="b">
        <f t="shared" ca="1" si="137"/>
        <v>0</v>
      </c>
      <c r="M196" s="137" t="b">
        <f t="shared" ca="1" si="137"/>
        <v>0</v>
      </c>
      <c r="N196" s="137" t="b">
        <f t="shared" ca="1" si="137"/>
        <v>0</v>
      </c>
      <c r="O196" s="137" t="b">
        <f t="shared" ca="1" si="137"/>
        <v>0</v>
      </c>
      <c r="P196" s="137" t="b">
        <f t="shared" ca="1" si="137"/>
        <v>0</v>
      </c>
      <c r="Q196" s="137" t="b">
        <f t="shared" ca="1" si="137"/>
        <v>0</v>
      </c>
      <c r="R196" s="137" t="b">
        <f t="shared" ca="1" si="137"/>
        <v>0</v>
      </c>
      <c r="S196" s="137" t="b">
        <f t="shared" ca="1" si="137"/>
        <v>0</v>
      </c>
      <c r="T196" s="137" t="b">
        <f t="shared" ca="1" si="137"/>
        <v>0</v>
      </c>
      <c r="U196" s="137" t="b">
        <f t="shared" ca="1" si="137"/>
        <v>0</v>
      </c>
      <c r="V196" s="137" t="b">
        <f t="shared" ca="1" si="137"/>
        <v>0</v>
      </c>
      <c r="W196" s="137" t="e">
        <f t="shared" ca="1" si="137"/>
        <v>#REF!</v>
      </c>
      <c r="X196" s="137" t="e">
        <f t="shared" ca="1" si="137"/>
        <v>#REF!</v>
      </c>
      <c r="Y196" s="137" t="e">
        <f t="shared" ca="1" si="137"/>
        <v>#REF!</v>
      </c>
      <c r="Z196" s="137" t="e">
        <f t="shared" ca="1" si="137"/>
        <v>#REF!</v>
      </c>
      <c r="AA196" s="137" t="e">
        <f t="shared" ca="1" si="137"/>
        <v>#REF!</v>
      </c>
      <c r="AB196" s="137" t="e">
        <f t="shared" ca="1" si="137"/>
        <v>#REF!</v>
      </c>
      <c r="AC196" s="137" t="e">
        <f t="shared" ca="1" si="137"/>
        <v>#REF!</v>
      </c>
      <c r="AD196" s="137" t="e">
        <f t="shared" ca="1" si="137"/>
        <v>#REF!</v>
      </c>
      <c r="AE196" s="137" t="e">
        <f t="shared" ca="1" si="137"/>
        <v>#REF!</v>
      </c>
      <c r="AF196" s="137" t="e">
        <f t="shared" ca="1" si="137"/>
        <v>#REF!</v>
      </c>
      <c r="AG196" s="137" t="e">
        <f t="shared" ca="1" si="137"/>
        <v>#REF!</v>
      </c>
      <c r="AH196" s="137" t="e">
        <f t="shared" ca="1" si="137"/>
        <v>#REF!</v>
      </c>
      <c r="AI196" s="137" t="e">
        <f t="shared" ca="1" si="137"/>
        <v>#REF!</v>
      </c>
      <c r="AJ196" s="137" t="e">
        <f t="shared" ca="1" si="137"/>
        <v>#REF!</v>
      </c>
      <c r="AK196" s="137" t="e">
        <f t="shared" ca="1" si="137"/>
        <v>#REF!</v>
      </c>
      <c r="AL196" s="137" t="e">
        <f t="shared" ca="1" si="137"/>
        <v>#REF!</v>
      </c>
      <c r="AM196" s="137" t="e">
        <f t="shared" ref="AM196:BW196" ca="1" si="138">AM30=AM113</f>
        <v>#REF!</v>
      </c>
      <c r="AN196" s="137" t="e">
        <f t="shared" ca="1" si="138"/>
        <v>#REF!</v>
      </c>
      <c r="AO196" s="137" t="e">
        <f t="shared" ca="1" si="138"/>
        <v>#REF!</v>
      </c>
      <c r="AP196" s="137" t="e">
        <f t="shared" ca="1" si="138"/>
        <v>#REF!</v>
      </c>
      <c r="AQ196" s="137" t="e">
        <f t="shared" ca="1" si="138"/>
        <v>#REF!</v>
      </c>
      <c r="AR196" s="137" t="e">
        <f t="shared" ca="1" si="138"/>
        <v>#REF!</v>
      </c>
      <c r="AS196" s="137" t="e">
        <f t="shared" ca="1" si="138"/>
        <v>#REF!</v>
      </c>
      <c r="AT196" s="137" t="e">
        <f t="shared" ca="1" si="138"/>
        <v>#REF!</v>
      </c>
      <c r="AU196" s="137" t="e">
        <f t="shared" ca="1" si="138"/>
        <v>#REF!</v>
      </c>
      <c r="AV196" s="137" t="e">
        <f t="shared" ca="1" si="138"/>
        <v>#REF!</v>
      </c>
      <c r="AW196" s="137" t="e">
        <f t="shared" ca="1" si="138"/>
        <v>#REF!</v>
      </c>
      <c r="AX196" s="137" t="e">
        <f t="shared" ca="1" si="138"/>
        <v>#REF!</v>
      </c>
      <c r="AY196" s="137" t="e">
        <f t="shared" ca="1" si="138"/>
        <v>#REF!</v>
      </c>
      <c r="AZ196" s="137" t="e">
        <f t="shared" ca="1" si="138"/>
        <v>#REF!</v>
      </c>
      <c r="BA196" s="137" t="e">
        <f t="shared" ca="1" si="138"/>
        <v>#REF!</v>
      </c>
      <c r="BB196" s="137" t="e">
        <f t="shared" ca="1" si="138"/>
        <v>#REF!</v>
      </c>
      <c r="BC196" s="137" t="e">
        <f t="shared" ca="1" si="138"/>
        <v>#REF!</v>
      </c>
      <c r="BD196" s="137" t="e">
        <f t="shared" ca="1" si="138"/>
        <v>#REF!</v>
      </c>
      <c r="BE196" s="137" t="e">
        <f t="shared" ca="1" si="138"/>
        <v>#REF!</v>
      </c>
      <c r="BF196" s="137" t="e">
        <f t="shared" ca="1" si="138"/>
        <v>#REF!</v>
      </c>
      <c r="BG196" s="137" t="e">
        <f t="shared" ca="1" si="138"/>
        <v>#REF!</v>
      </c>
      <c r="BH196" s="137" t="e">
        <f t="shared" ca="1" si="138"/>
        <v>#REF!</v>
      </c>
      <c r="BI196" s="137" t="e">
        <f t="shared" ca="1" si="138"/>
        <v>#REF!</v>
      </c>
      <c r="BJ196" s="137" t="e">
        <f t="shared" ca="1" si="138"/>
        <v>#REF!</v>
      </c>
      <c r="BK196" s="137" t="e">
        <f t="shared" ca="1" si="138"/>
        <v>#REF!</v>
      </c>
      <c r="BL196" s="137" t="e">
        <f t="shared" ca="1" si="138"/>
        <v>#REF!</v>
      </c>
      <c r="BM196" s="137" t="e">
        <f t="shared" ca="1" si="138"/>
        <v>#REF!</v>
      </c>
      <c r="BN196" s="137" t="e">
        <f t="shared" ca="1" si="138"/>
        <v>#REF!</v>
      </c>
      <c r="BO196" s="137" t="e">
        <f t="shared" ca="1" si="138"/>
        <v>#REF!</v>
      </c>
      <c r="BP196" s="137" t="e">
        <f t="shared" ca="1" si="138"/>
        <v>#REF!</v>
      </c>
      <c r="BQ196" s="137" t="e">
        <f t="shared" ca="1" si="138"/>
        <v>#REF!</v>
      </c>
      <c r="BR196" s="137" t="e">
        <f t="shared" ca="1" si="138"/>
        <v>#REF!</v>
      </c>
      <c r="BS196" s="137" t="e">
        <f t="shared" ca="1" si="138"/>
        <v>#REF!</v>
      </c>
      <c r="BT196" s="137" t="e">
        <f t="shared" ca="1" si="138"/>
        <v>#REF!</v>
      </c>
      <c r="BU196" s="137" t="e">
        <f t="shared" ca="1" si="138"/>
        <v>#REF!</v>
      </c>
      <c r="BV196" s="137" t="e">
        <f t="shared" ca="1" si="138"/>
        <v>#REF!</v>
      </c>
      <c r="BW196" s="137" t="e">
        <f t="shared" ca="1" si="138"/>
        <v>#REF!</v>
      </c>
      <c r="BX196" s="137" t="e">
        <f t="shared" ca="1" si="132"/>
        <v>#REF!</v>
      </c>
      <c r="BY196" s="137" t="e">
        <f t="shared" ca="1" si="132"/>
        <v>#REF!</v>
      </c>
      <c r="BZ196" s="137" t="e">
        <f t="shared" ca="1" si="132"/>
        <v>#REF!</v>
      </c>
      <c r="CA196" s="137" t="e">
        <f t="shared" ca="1" si="132"/>
        <v>#REF!</v>
      </c>
      <c r="CB196" s="139"/>
      <c r="CC196" s="139" t="b">
        <f t="shared" si="91"/>
        <v>1</v>
      </c>
    </row>
    <row r="197" spans="1:81" x14ac:dyDescent="0.5">
      <c r="A197" s="122" t="s">
        <v>219</v>
      </c>
      <c r="B197" s="122" t="s">
        <v>551</v>
      </c>
      <c r="G197" s="137" t="b">
        <f t="shared" ref="G197:AL197" ca="1" si="139">G31=G114</f>
        <v>0</v>
      </c>
      <c r="H197" s="137" t="b">
        <f t="shared" ca="1" si="139"/>
        <v>0</v>
      </c>
      <c r="I197" s="137" t="b">
        <f t="shared" ca="1" si="139"/>
        <v>0</v>
      </c>
      <c r="J197" s="137" t="b">
        <f t="shared" ca="1" si="139"/>
        <v>0</v>
      </c>
      <c r="K197" s="137" t="b">
        <f t="shared" ca="1" si="139"/>
        <v>0</v>
      </c>
      <c r="L197" s="137" t="b">
        <f t="shared" ca="1" si="139"/>
        <v>0</v>
      </c>
      <c r="M197" s="137" t="b">
        <f t="shared" ca="1" si="139"/>
        <v>0</v>
      </c>
      <c r="N197" s="137" t="b">
        <f t="shared" ca="1" si="139"/>
        <v>0</v>
      </c>
      <c r="O197" s="137" t="b">
        <f t="shared" ca="1" si="139"/>
        <v>0</v>
      </c>
      <c r="P197" s="137" t="b">
        <f t="shared" ca="1" si="139"/>
        <v>0</v>
      </c>
      <c r="Q197" s="137" t="b">
        <f t="shared" ca="1" si="139"/>
        <v>0</v>
      </c>
      <c r="R197" s="137" t="b">
        <f t="shared" ca="1" si="139"/>
        <v>0</v>
      </c>
      <c r="S197" s="137" t="b">
        <f t="shared" ca="1" si="139"/>
        <v>0</v>
      </c>
      <c r="T197" s="137" t="b">
        <f t="shared" ca="1" si="139"/>
        <v>0</v>
      </c>
      <c r="U197" s="137" t="b">
        <f t="shared" ca="1" si="139"/>
        <v>0</v>
      </c>
      <c r="V197" s="137" t="b">
        <f t="shared" ca="1" si="139"/>
        <v>0</v>
      </c>
      <c r="W197" s="137" t="e">
        <f t="shared" ca="1" si="139"/>
        <v>#REF!</v>
      </c>
      <c r="X197" s="137" t="e">
        <f t="shared" ca="1" si="139"/>
        <v>#REF!</v>
      </c>
      <c r="Y197" s="137" t="e">
        <f t="shared" ca="1" si="139"/>
        <v>#REF!</v>
      </c>
      <c r="Z197" s="137" t="e">
        <f t="shared" ca="1" si="139"/>
        <v>#REF!</v>
      </c>
      <c r="AA197" s="137" t="e">
        <f t="shared" ca="1" si="139"/>
        <v>#REF!</v>
      </c>
      <c r="AB197" s="137" t="e">
        <f t="shared" ca="1" si="139"/>
        <v>#REF!</v>
      </c>
      <c r="AC197" s="137" t="e">
        <f t="shared" ca="1" si="139"/>
        <v>#REF!</v>
      </c>
      <c r="AD197" s="137" t="e">
        <f t="shared" ca="1" si="139"/>
        <v>#REF!</v>
      </c>
      <c r="AE197" s="137" t="e">
        <f t="shared" ca="1" si="139"/>
        <v>#REF!</v>
      </c>
      <c r="AF197" s="137" t="e">
        <f t="shared" ca="1" si="139"/>
        <v>#REF!</v>
      </c>
      <c r="AG197" s="137" t="e">
        <f t="shared" ca="1" si="139"/>
        <v>#REF!</v>
      </c>
      <c r="AH197" s="137" t="e">
        <f t="shared" ca="1" si="139"/>
        <v>#REF!</v>
      </c>
      <c r="AI197" s="137" t="e">
        <f t="shared" ca="1" si="139"/>
        <v>#REF!</v>
      </c>
      <c r="AJ197" s="137" t="e">
        <f t="shared" ca="1" si="139"/>
        <v>#REF!</v>
      </c>
      <c r="AK197" s="137" t="e">
        <f t="shared" ca="1" si="139"/>
        <v>#REF!</v>
      </c>
      <c r="AL197" s="137" t="e">
        <f t="shared" ca="1" si="139"/>
        <v>#REF!</v>
      </c>
      <c r="AM197" s="137" t="e">
        <f t="shared" ref="AM197:BW197" ca="1" si="140">AM31=AM114</f>
        <v>#REF!</v>
      </c>
      <c r="AN197" s="137" t="e">
        <f t="shared" ca="1" si="140"/>
        <v>#REF!</v>
      </c>
      <c r="AO197" s="137" t="e">
        <f t="shared" ca="1" si="140"/>
        <v>#REF!</v>
      </c>
      <c r="AP197" s="137" t="e">
        <f t="shared" ca="1" si="140"/>
        <v>#REF!</v>
      </c>
      <c r="AQ197" s="137" t="e">
        <f t="shared" ca="1" si="140"/>
        <v>#REF!</v>
      </c>
      <c r="AR197" s="137" t="e">
        <f t="shared" ca="1" si="140"/>
        <v>#REF!</v>
      </c>
      <c r="AS197" s="137" t="e">
        <f t="shared" ca="1" si="140"/>
        <v>#REF!</v>
      </c>
      <c r="AT197" s="137" t="e">
        <f t="shared" ca="1" si="140"/>
        <v>#REF!</v>
      </c>
      <c r="AU197" s="137" t="e">
        <f t="shared" ca="1" si="140"/>
        <v>#REF!</v>
      </c>
      <c r="AV197" s="137" t="e">
        <f t="shared" ca="1" si="140"/>
        <v>#REF!</v>
      </c>
      <c r="AW197" s="137" t="e">
        <f t="shared" ca="1" si="140"/>
        <v>#REF!</v>
      </c>
      <c r="AX197" s="137" t="e">
        <f t="shared" ca="1" si="140"/>
        <v>#REF!</v>
      </c>
      <c r="AY197" s="137" t="e">
        <f t="shared" ca="1" si="140"/>
        <v>#REF!</v>
      </c>
      <c r="AZ197" s="137" t="e">
        <f t="shared" ca="1" si="140"/>
        <v>#REF!</v>
      </c>
      <c r="BA197" s="137" t="e">
        <f t="shared" ca="1" si="140"/>
        <v>#REF!</v>
      </c>
      <c r="BB197" s="137" t="e">
        <f t="shared" ca="1" si="140"/>
        <v>#REF!</v>
      </c>
      <c r="BC197" s="137" t="e">
        <f t="shared" ca="1" si="140"/>
        <v>#REF!</v>
      </c>
      <c r="BD197" s="137" t="e">
        <f t="shared" ca="1" si="140"/>
        <v>#REF!</v>
      </c>
      <c r="BE197" s="137" t="e">
        <f t="shared" ca="1" si="140"/>
        <v>#REF!</v>
      </c>
      <c r="BF197" s="137" t="e">
        <f t="shared" ca="1" si="140"/>
        <v>#REF!</v>
      </c>
      <c r="BG197" s="137" t="e">
        <f t="shared" ca="1" si="140"/>
        <v>#REF!</v>
      </c>
      <c r="BH197" s="137" t="e">
        <f t="shared" ca="1" si="140"/>
        <v>#REF!</v>
      </c>
      <c r="BI197" s="137" t="e">
        <f t="shared" ca="1" si="140"/>
        <v>#REF!</v>
      </c>
      <c r="BJ197" s="137" t="e">
        <f t="shared" ca="1" si="140"/>
        <v>#REF!</v>
      </c>
      <c r="BK197" s="137" t="e">
        <f t="shared" ca="1" si="140"/>
        <v>#REF!</v>
      </c>
      <c r="BL197" s="137" t="e">
        <f t="shared" ca="1" si="140"/>
        <v>#REF!</v>
      </c>
      <c r="BM197" s="137" t="e">
        <f t="shared" ca="1" si="140"/>
        <v>#REF!</v>
      </c>
      <c r="BN197" s="137" t="e">
        <f t="shared" ca="1" si="140"/>
        <v>#REF!</v>
      </c>
      <c r="BO197" s="137" t="e">
        <f t="shared" ca="1" si="140"/>
        <v>#REF!</v>
      </c>
      <c r="BP197" s="137" t="e">
        <f t="shared" ca="1" si="140"/>
        <v>#REF!</v>
      </c>
      <c r="BQ197" s="137" t="e">
        <f t="shared" ca="1" si="140"/>
        <v>#REF!</v>
      </c>
      <c r="BR197" s="137" t="e">
        <f t="shared" ca="1" si="140"/>
        <v>#REF!</v>
      </c>
      <c r="BS197" s="137" t="e">
        <f t="shared" ca="1" si="140"/>
        <v>#REF!</v>
      </c>
      <c r="BT197" s="137" t="e">
        <f t="shared" ca="1" si="140"/>
        <v>#REF!</v>
      </c>
      <c r="BU197" s="137" t="e">
        <f t="shared" ca="1" si="140"/>
        <v>#REF!</v>
      </c>
      <c r="BV197" s="137" t="e">
        <f t="shared" ca="1" si="140"/>
        <v>#REF!</v>
      </c>
      <c r="BW197" s="137" t="e">
        <f t="shared" ca="1" si="140"/>
        <v>#REF!</v>
      </c>
      <c r="BX197" s="137" t="e">
        <f t="shared" ca="1" si="132"/>
        <v>#REF!</v>
      </c>
      <c r="BY197" s="137" t="e">
        <f t="shared" ca="1" si="132"/>
        <v>#REF!</v>
      </c>
      <c r="BZ197" s="137" t="e">
        <f t="shared" ca="1" si="132"/>
        <v>#REF!</v>
      </c>
      <c r="CA197" s="137" t="e">
        <f t="shared" ca="1" si="132"/>
        <v>#REF!</v>
      </c>
      <c r="CB197" s="139"/>
      <c r="CC197" s="139" t="b">
        <f t="shared" si="91"/>
        <v>1</v>
      </c>
    </row>
    <row r="198" spans="1:81" x14ac:dyDescent="0.5">
      <c r="A198" s="122" t="s">
        <v>220</v>
      </c>
      <c r="B198" s="122" t="s">
        <v>304</v>
      </c>
      <c r="G198" s="137" t="b">
        <f t="shared" ref="G198:AL198" ca="1" si="141">G32=G115</f>
        <v>0</v>
      </c>
      <c r="H198" s="137" t="b">
        <f t="shared" ca="1" si="141"/>
        <v>0</v>
      </c>
      <c r="I198" s="137" t="b">
        <f t="shared" ca="1" si="141"/>
        <v>0</v>
      </c>
      <c r="J198" s="137" t="b">
        <f t="shared" ca="1" si="141"/>
        <v>0</v>
      </c>
      <c r="K198" s="137" t="b">
        <f t="shared" ca="1" si="141"/>
        <v>0</v>
      </c>
      <c r="L198" s="137" t="b">
        <f t="shared" ca="1" si="141"/>
        <v>0</v>
      </c>
      <c r="M198" s="137" t="b">
        <f t="shared" ca="1" si="141"/>
        <v>0</v>
      </c>
      <c r="N198" s="137" t="b">
        <f t="shared" ca="1" si="141"/>
        <v>0</v>
      </c>
      <c r="O198" s="137" t="b">
        <f t="shared" ca="1" si="141"/>
        <v>0</v>
      </c>
      <c r="P198" s="137" t="b">
        <f t="shared" ca="1" si="141"/>
        <v>0</v>
      </c>
      <c r="Q198" s="137" t="b">
        <f t="shared" ca="1" si="141"/>
        <v>0</v>
      </c>
      <c r="R198" s="137" t="b">
        <f t="shared" ca="1" si="141"/>
        <v>0</v>
      </c>
      <c r="S198" s="137" t="b">
        <f t="shared" ca="1" si="141"/>
        <v>0</v>
      </c>
      <c r="T198" s="137" t="b">
        <f t="shared" ca="1" si="141"/>
        <v>0</v>
      </c>
      <c r="U198" s="137" t="b">
        <f t="shared" ca="1" si="141"/>
        <v>0</v>
      </c>
      <c r="V198" s="137" t="b">
        <f t="shared" ca="1" si="141"/>
        <v>0</v>
      </c>
      <c r="W198" s="137" t="e">
        <f t="shared" ca="1" si="141"/>
        <v>#REF!</v>
      </c>
      <c r="X198" s="137" t="e">
        <f t="shared" ca="1" si="141"/>
        <v>#REF!</v>
      </c>
      <c r="Y198" s="137" t="e">
        <f t="shared" ca="1" si="141"/>
        <v>#REF!</v>
      </c>
      <c r="Z198" s="137" t="e">
        <f t="shared" ca="1" si="141"/>
        <v>#REF!</v>
      </c>
      <c r="AA198" s="137" t="e">
        <f t="shared" ca="1" si="141"/>
        <v>#REF!</v>
      </c>
      <c r="AB198" s="137" t="e">
        <f t="shared" ca="1" si="141"/>
        <v>#REF!</v>
      </c>
      <c r="AC198" s="137" t="e">
        <f t="shared" ca="1" si="141"/>
        <v>#REF!</v>
      </c>
      <c r="AD198" s="137" t="e">
        <f t="shared" ca="1" si="141"/>
        <v>#REF!</v>
      </c>
      <c r="AE198" s="137" t="e">
        <f t="shared" ca="1" si="141"/>
        <v>#REF!</v>
      </c>
      <c r="AF198" s="137" t="e">
        <f t="shared" ca="1" si="141"/>
        <v>#REF!</v>
      </c>
      <c r="AG198" s="137" t="e">
        <f t="shared" ca="1" si="141"/>
        <v>#REF!</v>
      </c>
      <c r="AH198" s="137" t="e">
        <f t="shared" ca="1" si="141"/>
        <v>#REF!</v>
      </c>
      <c r="AI198" s="137" t="e">
        <f t="shared" ca="1" si="141"/>
        <v>#REF!</v>
      </c>
      <c r="AJ198" s="137" t="e">
        <f t="shared" ca="1" si="141"/>
        <v>#REF!</v>
      </c>
      <c r="AK198" s="137" t="e">
        <f t="shared" ca="1" si="141"/>
        <v>#REF!</v>
      </c>
      <c r="AL198" s="137" t="e">
        <f t="shared" ca="1" si="141"/>
        <v>#REF!</v>
      </c>
      <c r="AM198" s="137" t="e">
        <f t="shared" ref="AM198:BW198" ca="1" si="142">AM32=AM115</f>
        <v>#REF!</v>
      </c>
      <c r="AN198" s="137" t="e">
        <f t="shared" ca="1" si="142"/>
        <v>#REF!</v>
      </c>
      <c r="AO198" s="137" t="e">
        <f t="shared" ca="1" si="142"/>
        <v>#REF!</v>
      </c>
      <c r="AP198" s="137" t="e">
        <f t="shared" ca="1" si="142"/>
        <v>#REF!</v>
      </c>
      <c r="AQ198" s="137" t="e">
        <f t="shared" ca="1" si="142"/>
        <v>#REF!</v>
      </c>
      <c r="AR198" s="137" t="e">
        <f t="shared" ca="1" si="142"/>
        <v>#REF!</v>
      </c>
      <c r="AS198" s="137" t="e">
        <f t="shared" ca="1" si="142"/>
        <v>#REF!</v>
      </c>
      <c r="AT198" s="137" t="e">
        <f t="shared" ca="1" si="142"/>
        <v>#REF!</v>
      </c>
      <c r="AU198" s="137" t="e">
        <f t="shared" ca="1" si="142"/>
        <v>#REF!</v>
      </c>
      <c r="AV198" s="137" t="e">
        <f t="shared" ca="1" si="142"/>
        <v>#REF!</v>
      </c>
      <c r="AW198" s="137" t="e">
        <f t="shared" ca="1" si="142"/>
        <v>#REF!</v>
      </c>
      <c r="AX198" s="137" t="e">
        <f t="shared" ca="1" si="142"/>
        <v>#REF!</v>
      </c>
      <c r="AY198" s="137" t="e">
        <f t="shared" ca="1" si="142"/>
        <v>#REF!</v>
      </c>
      <c r="AZ198" s="137" t="e">
        <f t="shared" ca="1" si="142"/>
        <v>#REF!</v>
      </c>
      <c r="BA198" s="137" t="e">
        <f t="shared" ca="1" si="142"/>
        <v>#REF!</v>
      </c>
      <c r="BB198" s="137" t="e">
        <f t="shared" ca="1" si="142"/>
        <v>#REF!</v>
      </c>
      <c r="BC198" s="137" t="e">
        <f t="shared" ca="1" si="142"/>
        <v>#REF!</v>
      </c>
      <c r="BD198" s="137" t="e">
        <f t="shared" ca="1" si="142"/>
        <v>#REF!</v>
      </c>
      <c r="BE198" s="137" t="e">
        <f t="shared" ca="1" si="142"/>
        <v>#REF!</v>
      </c>
      <c r="BF198" s="137" t="e">
        <f t="shared" ca="1" si="142"/>
        <v>#REF!</v>
      </c>
      <c r="BG198" s="137" t="e">
        <f t="shared" ca="1" si="142"/>
        <v>#REF!</v>
      </c>
      <c r="BH198" s="137" t="e">
        <f t="shared" ca="1" si="142"/>
        <v>#REF!</v>
      </c>
      <c r="BI198" s="137" t="e">
        <f t="shared" ca="1" si="142"/>
        <v>#REF!</v>
      </c>
      <c r="BJ198" s="137" t="e">
        <f t="shared" ca="1" si="142"/>
        <v>#REF!</v>
      </c>
      <c r="BK198" s="137" t="e">
        <f t="shared" ca="1" si="142"/>
        <v>#REF!</v>
      </c>
      <c r="BL198" s="137" t="e">
        <f t="shared" ca="1" si="142"/>
        <v>#REF!</v>
      </c>
      <c r="BM198" s="137" t="e">
        <f t="shared" ca="1" si="142"/>
        <v>#REF!</v>
      </c>
      <c r="BN198" s="137" t="e">
        <f t="shared" ca="1" si="142"/>
        <v>#REF!</v>
      </c>
      <c r="BO198" s="137" t="e">
        <f t="shared" ca="1" si="142"/>
        <v>#REF!</v>
      </c>
      <c r="BP198" s="137" t="e">
        <f t="shared" ca="1" si="142"/>
        <v>#REF!</v>
      </c>
      <c r="BQ198" s="137" t="e">
        <f t="shared" ca="1" si="142"/>
        <v>#REF!</v>
      </c>
      <c r="BR198" s="137" t="e">
        <f t="shared" ca="1" si="142"/>
        <v>#REF!</v>
      </c>
      <c r="BS198" s="137" t="e">
        <f t="shared" ca="1" si="142"/>
        <v>#REF!</v>
      </c>
      <c r="BT198" s="137" t="e">
        <f t="shared" ca="1" si="142"/>
        <v>#REF!</v>
      </c>
      <c r="BU198" s="137" t="e">
        <f t="shared" ca="1" si="142"/>
        <v>#REF!</v>
      </c>
      <c r="BV198" s="137" t="e">
        <f t="shared" ca="1" si="142"/>
        <v>#REF!</v>
      </c>
      <c r="BW198" s="137" t="e">
        <f t="shared" ca="1" si="142"/>
        <v>#REF!</v>
      </c>
      <c r="BX198" s="137" t="e">
        <f t="shared" ca="1" si="132"/>
        <v>#REF!</v>
      </c>
      <c r="BY198" s="137" t="e">
        <f t="shared" ca="1" si="132"/>
        <v>#REF!</v>
      </c>
      <c r="BZ198" s="137" t="e">
        <f t="shared" ca="1" si="132"/>
        <v>#REF!</v>
      </c>
      <c r="CA198" s="137" t="e">
        <f t="shared" ca="1" si="132"/>
        <v>#REF!</v>
      </c>
      <c r="CB198" s="139"/>
      <c r="CC198" s="139" t="b">
        <f t="shared" si="91"/>
        <v>1</v>
      </c>
    </row>
    <row r="199" spans="1:81" x14ac:dyDescent="0.5">
      <c r="A199" s="122" t="s">
        <v>220</v>
      </c>
      <c r="B199" s="122" t="s">
        <v>301</v>
      </c>
      <c r="G199" s="137" t="b">
        <f t="shared" ref="G199:AL199" ca="1" si="143">G33=G116</f>
        <v>0</v>
      </c>
      <c r="H199" s="137" t="b">
        <f t="shared" ca="1" si="143"/>
        <v>0</v>
      </c>
      <c r="I199" s="137" t="b">
        <f t="shared" ca="1" si="143"/>
        <v>0</v>
      </c>
      <c r="J199" s="137" t="b">
        <f t="shared" ca="1" si="143"/>
        <v>0</v>
      </c>
      <c r="K199" s="137" t="b">
        <f t="shared" ca="1" si="143"/>
        <v>0</v>
      </c>
      <c r="L199" s="137" t="b">
        <f t="shared" ca="1" si="143"/>
        <v>0</v>
      </c>
      <c r="M199" s="137" t="b">
        <f t="shared" ca="1" si="143"/>
        <v>0</v>
      </c>
      <c r="N199" s="137" t="b">
        <f t="shared" ca="1" si="143"/>
        <v>0</v>
      </c>
      <c r="O199" s="137" t="b">
        <f t="shared" ca="1" si="143"/>
        <v>0</v>
      </c>
      <c r="P199" s="137" t="b">
        <f t="shared" ca="1" si="143"/>
        <v>0</v>
      </c>
      <c r="Q199" s="137" t="b">
        <f t="shared" ca="1" si="143"/>
        <v>0</v>
      </c>
      <c r="R199" s="137" t="b">
        <f t="shared" ca="1" si="143"/>
        <v>0</v>
      </c>
      <c r="S199" s="137" t="b">
        <f t="shared" ca="1" si="143"/>
        <v>0</v>
      </c>
      <c r="T199" s="137" t="b">
        <f t="shared" ca="1" si="143"/>
        <v>0</v>
      </c>
      <c r="U199" s="137" t="b">
        <f t="shared" ca="1" si="143"/>
        <v>0</v>
      </c>
      <c r="V199" s="137" t="b">
        <f t="shared" ca="1" si="143"/>
        <v>0</v>
      </c>
      <c r="W199" s="137" t="e">
        <f t="shared" ca="1" si="143"/>
        <v>#REF!</v>
      </c>
      <c r="X199" s="137" t="e">
        <f t="shared" ca="1" si="143"/>
        <v>#REF!</v>
      </c>
      <c r="Y199" s="137" t="e">
        <f t="shared" ca="1" si="143"/>
        <v>#REF!</v>
      </c>
      <c r="Z199" s="137" t="e">
        <f t="shared" ca="1" si="143"/>
        <v>#REF!</v>
      </c>
      <c r="AA199" s="137" t="e">
        <f t="shared" ca="1" si="143"/>
        <v>#REF!</v>
      </c>
      <c r="AB199" s="137" t="e">
        <f t="shared" ca="1" si="143"/>
        <v>#REF!</v>
      </c>
      <c r="AC199" s="137" t="e">
        <f t="shared" ca="1" si="143"/>
        <v>#REF!</v>
      </c>
      <c r="AD199" s="137" t="e">
        <f t="shared" ca="1" si="143"/>
        <v>#REF!</v>
      </c>
      <c r="AE199" s="137" t="e">
        <f t="shared" ca="1" si="143"/>
        <v>#REF!</v>
      </c>
      <c r="AF199" s="137" t="e">
        <f t="shared" ca="1" si="143"/>
        <v>#REF!</v>
      </c>
      <c r="AG199" s="137" t="e">
        <f t="shared" ca="1" si="143"/>
        <v>#REF!</v>
      </c>
      <c r="AH199" s="137" t="e">
        <f t="shared" ca="1" si="143"/>
        <v>#REF!</v>
      </c>
      <c r="AI199" s="137" t="e">
        <f t="shared" ca="1" si="143"/>
        <v>#REF!</v>
      </c>
      <c r="AJ199" s="137" t="e">
        <f t="shared" ca="1" si="143"/>
        <v>#REF!</v>
      </c>
      <c r="AK199" s="137" t="e">
        <f t="shared" ca="1" si="143"/>
        <v>#REF!</v>
      </c>
      <c r="AL199" s="137" t="e">
        <f t="shared" ca="1" si="143"/>
        <v>#REF!</v>
      </c>
      <c r="AM199" s="137" t="e">
        <f t="shared" ref="AM199:BW199" ca="1" si="144">AM33=AM116</f>
        <v>#REF!</v>
      </c>
      <c r="AN199" s="137" t="e">
        <f t="shared" ca="1" si="144"/>
        <v>#REF!</v>
      </c>
      <c r="AO199" s="137" t="e">
        <f t="shared" ca="1" si="144"/>
        <v>#REF!</v>
      </c>
      <c r="AP199" s="137" t="e">
        <f t="shared" ca="1" si="144"/>
        <v>#REF!</v>
      </c>
      <c r="AQ199" s="137" t="e">
        <f t="shared" ca="1" si="144"/>
        <v>#REF!</v>
      </c>
      <c r="AR199" s="137" t="e">
        <f t="shared" ca="1" si="144"/>
        <v>#REF!</v>
      </c>
      <c r="AS199" s="137" t="e">
        <f t="shared" ca="1" si="144"/>
        <v>#REF!</v>
      </c>
      <c r="AT199" s="137" t="e">
        <f t="shared" ca="1" si="144"/>
        <v>#REF!</v>
      </c>
      <c r="AU199" s="137" t="e">
        <f t="shared" ca="1" si="144"/>
        <v>#REF!</v>
      </c>
      <c r="AV199" s="137" t="e">
        <f t="shared" ca="1" si="144"/>
        <v>#REF!</v>
      </c>
      <c r="AW199" s="137" t="e">
        <f t="shared" ca="1" si="144"/>
        <v>#REF!</v>
      </c>
      <c r="AX199" s="137" t="e">
        <f t="shared" ca="1" si="144"/>
        <v>#REF!</v>
      </c>
      <c r="AY199" s="137" t="e">
        <f t="shared" ca="1" si="144"/>
        <v>#REF!</v>
      </c>
      <c r="AZ199" s="137" t="e">
        <f t="shared" ca="1" si="144"/>
        <v>#REF!</v>
      </c>
      <c r="BA199" s="137" t="e">
        <f t="shared" ca="1" si="144"/>
        <v>#REF!</v>
      </c>
      <c r="BB199" s="137" t="e">
        <f t="shared" ca="1" si="144"/>
        <v>#REF!</v>
      </c>
      <c r="BC199" s="137" t="e">
        <f t="shared" ca="1" si="144"/>
        <v>#REF!</v>
      </c>
      <c r="BD199" s="137" t="e">
        <f t="shared" ca="1" si="144"/>
        <v>#REF!</v>
      </c>
      <c r="BE199" s="137" t="e">
        <f t="shared" ca="1" si="144"/>
        <v>#REF!</v>
      </c>
      <c r="BF199" s="137" t="e">
        <f t="shared" ca="1" si="144"/>
        <v>#REF!</v>
      </c>
      <c r="BG199" s="137" t="e">
        <f t="shared" ca="1" si="144"/>
        <v>#REF!</v>
      </c>
      <c r="BH199" s="137" t="e">
        <f t="shared" ca="1" si="144"/>
        <v>#REF!</v>
      </c>
      <c r="BI199" s="137" t="e">
        <f t="shared" ca="1" si="144"/>
        <v>#REF!</v>
      </c>
      <c r="BJ199" s="137" t="e">
        <f t="shared" ca="1" si="144"/>
        <v>#REF!</v>
      </c>
      <c r="BK199" s="137" t="e">
        <f t="shared" ca="1" si="144"/>
        <v>#REF!</v>
      </c>
      <c r="BL199" s="137" t="e">
        <f t="shared" ca="1" si="144"/>
        <v>#REF!</v>
      </c>
      <c r="BM199" s="137" t="e">
        <f t="shared" ca="1" si="144"/>
        <v>#REF!</v>
      </c>
      <c r="BN199" s="137" t="e">
        <f t="shared" ca="1" si="144"/>
        <v>#REF!</v>
      </c>
      <c r="BO199" s="137" t="e">
        <f t="shared" ca="1" si="144"/>
        <v>#REF!</v>
      </c>
      <c r="BP199" s="137" t="e">
        <f t="shared" ca="1" si="144"/>
        <v>#REF!</v>
      </c>
      <c r="BQ199" s="137" t="e">
        <f t="shared" ca="1" si="144"/>
        <v>#REF!</v>
      </c>
      <c r="BR199" s="137" t="e">
        <f t="shared" ca="1" si="144"/>
        <v>#REF!</v>
      </c>
      <c r="BS199" s="137" t="e">
        <f t="shared" ca="1" si="144"/>
        <v>#REF!</v>
      </c>
      <c r="BT199" s="137" t="e">
        <f t="shared" ca="1" si="144"/>
        <v>#REF!</v>
      </c>
      <c r="BU199" s="137" t="e">
        <f t="shared" ca="1" si="144"/>
        <v>#REF!</v>
      </c>
      <c r="BV199" s="137" t="e">
        <f t="shared" ca="1" si="144"/>
        <v>#REF!</v>
      </c>
      <c r="BW199" s="137" t="e">
        <f t="shared" ca="1" si="144"/>
        <v>#REF!</v>
      </c>
      <c r="BX199" s="137" t="e">
        <f t="shared" ca="1" si="132"/>
        <v>#REF!</v>
      </c>
      <c r="BY199" s="137" t="e">
        <f t="shared" ca="1" si="132"/>
        <v>#REF!</v>
      </c>
      <c r="BZ199" s="137" t="e">
        <f t="shared" ca="1" si="132"/>
        <v>#REF!</v>
      </c>
      <c r="CA199" s="137" t="e">
        <f t="shared" ca="1" si="132"/>
        <v>#REF!</v>
      </c>
      <c r="CB199" s="139"/>
      <c r="CC199" s="139" t="b">
        <f t="shared" si="91"/>
        <v>1</v>
      </c>
    </row>
    <row r="200" spans="1:81" x14ac:dyDescent="0.5">
      <c r="A200" s="122" t="s">
        <v>220</v>
      </c>
      <c r="B200" s="122" t="s">
        <v>551</v>
      </c>
      <c r="G200" s="137" t="b">
        <f t="shared" ref="G200:AL200" ca="1" si="145">G34=G117</f>
        <v>0</v>
      </c>
      <c r="H200" s="137" t="b">
        <f t="shared" ca="1" si="145"/>
        <v>0</v>
      </c>
      <c r="I200" s="137" t="b">
        <f t="shared" ca="1" si="145"/>
        <v>0</v>
      </c>
      <c r="J200" s="137" t="b">
        <f t="shared" ca="1" si="145"/>
        <v>0</v>
      </c>
      <c r="K200" s="137" t="b">
        <f t="shared" ca="1" si="145"/>
        <v>0</v>
      </c>
      <c r="L200" s="137" t="b">
        <f t="shared" ca="1" si="145"/>
        <v>0</v>
      </c>
      <c r="M200" s="137" t="b">
        <f t="shared" ca="1" si="145"/>
        <v>0</v>
      </c>
      <c r="N200" s="137" t="b">
        <f t="shared" ca="1" si="145"/>
        <v>0</v>
      </c>
      <c r="O200" s="137" t="b">
        <f t="shared" ca="1" si="145"/>
        <v>0</v>
      </c>
      <c r="P200" s="137" t="b">
        <f t="shared" ca="1" si="145"/>
        <v>0</v>
      </c>
      <c r="Q200" s="137" t="b">
        <f t="shared" ca="1" si="145"/>
        <v>0</v>
      </c>
      <c r="R200" s="137" t="b">
        <f t="shared" ca="1" si="145"/>
        <v>0</v>
      </c>
      <c r="S200" s="137" t="b">
        <f t="shared" ca="1" si="145"/>
        <v>0</v>
      </c>
      <c r="T200" s="137" t="b">
        <f t="shared" ca="1" si="145"/>
        <v>0</v>
      </c>
      <c r="U200" s="137" t="b">
        <f t="shared" ca="1" si="145"/>
        <v>0</v>
      </c>
      <c r="V200" s="137" t="b">
        <f t="shared" ca="1" si="145"/>
        <v>0</v>
      </c>
      <c r="W200" s="137" t="e">
        <f t="shared" ca="1" si="145"/>
        <v>#REF!</v>
      </c>
      <c r="X200" s="137" t="e">
        <f t="shared" ca="1" si="145"/>
        <v>#REF!</v>
      </c>
      <c r="Y200" s="137" t="e">
        <f t="shared" ca="1" si="145"/>
        <v>#REF!</v>
      </c>
      <c r="Z200" s="137" t="e">
        <f t="shared" ca="1" si="145"/>
        <v>#REF!</v>
      </c>
      <c r="AA200" s="137" t="e">
        <f t="shared" ca="1" si="145"/>
        <v>#REF!</v>
      </c>
      <c r="AB200" s="137" t="e">
        <f t="shared" ca="1" si="145"/>
        <v>#REF!</v>
      </c>
      <c r="AC200" s="137" t="e">
        <f t="shared" ca="1" si="145"/>
        <v>#REF!</v>
      </c>
      <c r="AD200" s="137" t="e">
        <f t="shared" ca="1" si="145"/>
        <v>#REF!</v>
      </c>
      <c r="AE200" s="137" t="e">
        <f t="shared" ca="1" si="145"/>
        <v>#REF!</v>
      </c>
      <c r="AF200" s="137" t="e">
        <f t="shared" ca="1" si="145"/>
        <v>#REF!</v>
      </c>
      <c r="AG200" s="137" t="e">
        <f t="shared" ca="1" si="145"/>
        <v>#REF!</v>
      </c>
      <c r="AH200" s="137" t="e">
        <f t="shared" ca="1" si="145"/>
        <v>#REF!</v>
      </c>
      <c r="AI200" s="137" t="e">
        <f t="shared" ca="1" si="145"/>
        <v>#REF!</v>
      </c>
      <c r="AJ200" s="137" t="e">
        <f t="shared" ca="1" si="145"/>
        <v>#REF!</v>
      </c>
      <c r="AK200" s="137" t="e">
        <f t="shared" ca="1" si="145"/>
        <v>#REF!</v>
      </c>
      <c r="AL200" s="137" t="e">
        <f t="shared" ca="1" si="145"/>
        <v>#REF!</v>
      </c>
      <c r="AM200" s="137" t="e">
        <f t="shared" ref="AM200:BW200" ca="1" si="146">AM34=AM117</f>
        <v>#REF!</v>
      </c>
      <c r="AN200" s="137" t="e">
        <f t="shared" ca="1" si="146"/>
        <v>#REF!</v>
      </c>
      <c r="AO200" s="137" t="e">
        <f t="shared" ca="1" si="146"/>
        <v>#REF!</v>
      </c>
      <c r="AP200" s="137" t="e">
        <f t="shared" ca="1" si="146"/>
        <v>#REF!</v>
      </c>
      <c r="AQ200" s="137" t="e">
        <f t="shared" ca="1" si="146"/>
        <v>#REF!</v>
      </c>
      <c r="AR200" s="137" t="e">
        <f t="shared" ca="1" si="146"/>
        <v>#REF!</v>
      </c>
      <c r="AS200" s="137" t="e">
        <f t="shared" ca="1" si="146"/>
        <v>#REF!</v>
      </c>
      <c r="AT200" s="137" t="e">
        <f t="shared" ca="1" si="146"/>
        <v>#REF!</v>
      </c>
      <c r="AU200" s="137" t="e">
        <f t="shared" ca="1" si="146"/>
        <v>#REF!</v>
      </c>
      <c r="AV200" s="137" t="e">
        <f t="shared" ca="1" si="146"/>
        <v>#REF!</v>
      </c>
      <c r="AW200" s="137" t="e">
        <f t="shared" ca="1" si="146"/>
        <v>#REF!</v>
      </c>
      <c r="AX200" s="137" t="e">
        <f t="shared" ca="1" si="146"/>
        <v>#REF!</v>
      </c>
      <c r="AY200" s="137" t="e">
        <f t="shared" ca="1" si="146"/>
        <v>#REF!</v>
      </c>
      <c r="AZ200" s="137" t="e">
        <f t="shared" ca="1" si="146"/>
        <v>#REF!</v>
      </c>
      <c r="BA200" s="137" t="e">
        <f t="shared" ca="1" si="146"/>
        <v>#REF!</v>
      </c>
      <c r="BB200" s="137" t="e">
        <f t="shared" ca="1" si="146"/>
        <v>#REF!</v>
      </c>
      <c r="BC200" s="137" t="e">
        <f t="shared" ca="1" si="146"/>
        <v>#REF!</v>
      </c>
      <c r="BD200" s="137" t="e">
        <f t="shared" ca="1" si="146"/>
        <v>#REF!</v>
      </c>
      <c r="BE200" s="137" t="e">
        <f t="shared" ca="1" si="146"/>
        <v>#REF!</v>
      </c>
      <c r="BF200" s="137" t="e">
        <f t="shared" ca="1" si="146"/>
        <v>#REF!</v>
      </c>
      <c r="BG200" s="137" t="e">
        <f t="shared" ca="1" si="146"/>
        <v>#REF!</v>
      </c>
      <c r="BH200" s="137" t="e">
        <f t="shared" ca="1" si="146"/>
        <v>#REF!</v>
      </c>
      <c r="BI200" s="137" t="e">
        <f t="shared" ca="1" si="146"/>
        <v>#REF!</v>
      </c>
      <c r="BJ200" s="137" t="e">
        <f t="shared" ca="1" si="146"/>
        <v>#REF!</v>
      </c>
      <c r="BK200" s="137" t="e">
        <f t="shared" ca="1" si="146"/>
        <v>#REF!</v>
      </c>
      <c r="BL200" s="137" t="e">
        <f t="shared" ca="1" si="146"/>
        <v>#REF!</v>
      </c>
      <c r="BM200" s="137" t="e">
        <f t="shared" ca="1" si="146"/>
        <v>#REF!</v>
      </c>
      <c r="BN200" s="137" t="e">
        <f t="shared" ca="1" si="146"/>
        <v>#REF!</v>
      </c>
      <c r="BO200" s="137" t="e">
        <f t="shared" ca="1" si="146"/>
        <v>#REF!</v>
      </c>
      <c r="BP200" s="137" t="e">
        <f t="shared" ca="1" si="146"/>
        <v>#REF!</v>
      </c>
      <c r="BQ200" s="137" t="e">
        <f t="shared" ca="1" si="146"/>
        <v>#REF!</v>
      </c>
      <c r="BR200" s="137" t="e">
        <f t="shared" ca="1" si="146"/>
        <v>#REF!</v>
      </c>
      <c r="BS200" s="137" t="e">
        <f t="shared" ca="1" si="146"/>
        <v>#REF!</v>
      </c>
      <c r="BT200" s="137" t="e">
        <f t="shared" ca="1" si="146"/>
        <v>#REF!</v>
      </c>
      <c r="BU200" s="137" t="e">
        <f t="shared" ca="1" si="146"/>
        <v>#REF!</v>
      </c>
      <c r="BV200" s="137" t="e">
        <f t="shared" ca="1" si="146"/>
        <v>#REF!</v>
      </c>
      <c r="BW200" s="137" t="e">
        <f t="shared" ca="1" si="146"/>
        <v>#REF!</v>
      </c>
      <c r="BX200" s="137" t="e">
        <f t="shared" ca="1" si="132"/>
        <v>#REF!</v>
      </c>
      <c r="BY200" s="137" t="e">
        <f t="shared" ca="1" si="132"/>
        <v>#REF!</v>
      </c>
      <c r="BZ200" s="137" t="e">
        <f t="shared" ca="1" si="132"/>
        <v>#REF!</v>
      </c>
      <c r="CA200" s="137" t="e">
        <f t="shared" ca="1" si="132"/>
        <v>#REF!</v>
      </c>
      <c r="CB200" s="139"/>
      <c r="CC200" s="139" t="b">
        <f t="shared" si="91"/>
        <v>1</v>
      </c>
    </row>
    <row r="201" spans="1:81" x14ac:dyDescent="0.5">
      <c r="A201" s="122" t="s">
        <v>363</v>
      </c>
      <c r="B201" s="122" t="s">
        <v>304</v>
      </c>
      <c r="G201" s="137" t="b">
        <f t="shared" ref="G201:AL201" ca="1" si="147">G35=G118</f>
        <v>0</v>
      </c>
      <c r="H201" s="137" t="b">
        <f t="shared" ca="1" si="147"/>
        <v>0</v>
      </c>
      <c r="I201" s="137" t="b">
        <f t="shared" ca="1" si="147"/>
        <v>0</v>
      </c>
      <c r="J201" s="137" t="b">
        <f t="shared" ca="1" si="147"/>
        <v>0</v>
      </c>
      <c r="K201" s="137" t="b">
        <f t="shared" ca="1" si="147"/>
        <v>0</v>
      </c>
      <c r="L201" s="137" t="b">
        <f t="shared" ca="1" si="147"/>
        <v>0</v>
      </c>
      <c r="M201" s="137" t="b">
        <f t="shared" ca="1" si="147"/>
        <v>0</v>
      </c>
      <c r="N201" s="137" t="b">
        <f t="shared" ca="1" si="147"/>
        <v>0</v>
      </c>
      <c r="O201" s="137" t="b">
        <f t="shared" ca="1" si="147"/>
        <v>0</v>
      </c>
      <c r="P201" s="137" t="b">
        <f t="shared" ca="1" si="147"/>
        <v>0</v>
      </c>
      <c r="Q201" s="137" t="b">
        <f t="shared" ca="1" si="147"/>
        <v>0</v>
      </c>
      <c r="R201" s="137" t="b">
        <f t="shared" ca="1" si="147"/>
        <v>0</v>
      </c>
      <c r="S201" s="137" t="b">
        <f t="shared" ca="1" si="147"/>
        <v>0</v>
      </c>
      <c r="T201" s="137" t="b">
        <f t="shared" ca="1" si="147"/>
        <v>0</v>
      </c>
      <c r="U201" s="137" t="b">
        <f t="shared" ca="1" si="147"/>
        <v>0</v>
      </c>
      <c r="V201" s="137" t="b">
        <f t="shared" ca="1" si="147"/>
        <v>0</v>
      </c>
      <c r="W201" s="137" t="e">
        <f t="shared" ca="1" si="147"/>
        <v>#REF!</v>
      </c>
      <c r="X201" s="137" t="e">
        <f t="shared" ca="1" si="147"/>
        <v>#REF!</v>
      </c>
      <c r="Y201" s="137" t="e">
        <f t="shared" ca="1" si="147"/>
        <v>#REF!</v>
      </c>
      <c r="Z201" s="137" t="e">
        <f t="shared" ca="1" si="147"/>
        <v>#REF!</v>
      </c>
      <c r="AA201" s="137" t="e">
        <f t="shared" ca="1" si="147"/>
        <v>#REF!</v>
      </c>
      <c r="AB201" s="137" t="e">
        <f t="shared" ca="1" si="147"/>
        <v>#REF!</v>
      </c>
      <c r="AC201" s="137" t="e">
        <f t="shared" ca="1" si="147"/>
        <v>#REF!</v>
      </c>
      <c r="AD201" s="137" t="e">
        <f t="shared" ca="1" si="147"/>
        <v>#REF!</v>
      </c>
      <c r="AE201" s="137" t="e">
        <f t="shared" ca="1" si="147"/>
        <v>#REF!</v>
      </c>
      <c r="AF201" s="137" t="e">
        <f t="shared" ca="1" si="147"/>
        <v>#REF!</v>
      </c>
      <c r="AG201" s="137" t="e">
        <f t="shared" ca="1" si="147"/>
        <v>#REF!</v>
      </c>
      <c r="AH201" s="137" t="e">
        <f t="shared" ca="1" si="147"/>
        <v>#REF!</v>
      </c>
      <c r="AI201" s="137" t="e">
        <f t="shared" ca="1" si="147"/>
        <v>#REF!</v>
      </c>
      <c r="AJ201" s="137" t="e">
        <f t="shared" ca="1" si="147"/>
        <v>#REF!</v>
      </c>
      <c r="AK201" s="137" t="e">
        <f t="shared" ca="1" si="147"/>
        <v>#REF!</v>
      </c>
      <c r="AL201" s="137" t="e">
        <f t="shared" ca="1" si="147"/>
        <v>#REF!</v>
      </c>
      <c r="AM201" s="137" t="e">
        <f t="shared" ref="AM201:BW201" ca="1" si="148">AM35=AM118</f>
        <v>#REF!</v>
      </c>
      <c r="AN201" s="137" t="e">
        <f t="shared" ca="1" si="148"/>
        <v>#REF!</v>
      </c>
      <c r="AO201" s="137" t="e">
        <f t="shared" ca="1" si="148"/>
        <v>#REF!</v>
      </c>
      <c r="AP201" s="137" t="e">
        <f t="shared" ca="1" si="148"/>
        <v>#REF!</v>
      </c>
      <c r="AQ201" s="137" t="e">
        <f t="shared" ca="1" si="148"/>
        <v>#REF!</v>
      </c>
      <c r="AR201" s="137" t="e">
        <f t="shared" ca="1" si="148"/>
        <v>#REF!</v>
      </c>
      <c r="AS201" s="137" t="e">
        <f t="shared" ca="1" si="148"/>
        <v>#REF!</v>
      </c>
      <c r="AT201" s="137" t="e">
        <f t="shared" ca="1" si="148"/>
        <v>#REF!</v>
      </c>
      <c r="AU201" s="137" t="e">
        <f t="shared" ca="1" si="148"/>
        <v>#REF!</v>
      </c>
      <c r="AV201" s="137" t="e">
        <f t="shared" ca="1" si="148"/>
        <v>#REF!</v>
      </c>
      <c r="AW201" s="137" t="e">
        <f t="shared" ca="1" si="148"/>
        <v>#REF!</v>
      </c>
      <c r="AX201" s="137" t="e">
        <f t="shared" ca="1" si="148"/>
        <v>#REF!</v>
      </c>
      <c r="AY201" s="137" t="e">
        <f t="shared" ca="1" si="148"/>
        <v>#REF!</v>
      </c>
      <c r="AZ201" s="137" t="e">
        <f t="shared" ca="1" si="148"/>
        <v>#REF!</v>
      </c>
      <c r="BA201" s="137" t="e">
        <f t="shared" ca="1" si="148"/>
        <v>#REF!</v>
      </c>
      <c r="BB201" s="137" t="e">
        <f t="shared" ca="1" si="148"/>
        <v>#REF!</v>
      </c>
      <c r="BC201" s="137" t="e">
        <f t="shared" ca="1" si="148"/>
        <v>#REF!</v>
      </c>
      <c r="BD201" s="137" t="e">
        <f t="shared" ca="1" si="148"/>
        <v>#REF!</v>
      </c>
      <c r="BE201" s="137" t="e">
        <f t="shared" ca="1" si="148"/>
        <v>#REF!</v>
      </c>
      <c r="BF201" s="137" t="e">
        <f t="shared" ca="1" si="148"/>
        <v>#REF!</v>
      </c>
      <c r="BG201" s="137" t="e">
        <f t="shared" ca="1" si="148"/>
        <v>#REF!</v>
      </c>
      <c r="BH201" s="137" t="e">
        <f t="shared" ca="1" si="148"/>
        <v>#REF!</v>
      </c>
      <c r="BI201" s="137" t="e">
        <f t="shared" ca="1" si="148"/>
        <v>#REF!</v>
      </c>
      <c r="BJ201" s="137" t="e">
        <f t="shared" ca="1" si="148"/>
        <v>#REF!</v>
      </c>
      <c r="BK201" s="137" t="e">
        <f t="shared" ca="1" si="148"/>
        <v>#REF!</v>
      </c>
      <c r="BL201" s="137" t="e">
        <f t="shared" ca="1" si="148"/>
        <v>#REF!</v>
      </c>
      <c r="BM201" s="137" t="e">
        <f t="shared" ca="1" si="148"/>
        <v>#REF!</v>
      </c>
      <c r="BN201" s="137" t="e">
        <f t="shared" ca="1" si="148"/>
        <v>#REF!</v>
      </c>
      <c r="BO201" s="137" t="e">
        <f t="shared" ca="1" si="148"/>
        <v>#REF!</v>
      </c>
      <c r="BP201" s="137" t="e">
        <f t="shared" ca="1" si="148"/>
        <v>#REF!</v>
      </c>
      <c r="BQ201" s="137" t="e">
        <f t="shared" ca="1" si="148"/>
        <v>#REF!</v>
      </c>
      <c r="BR201" s="137" t="e">
        <f t="shared" ca="1" si="148"/>
        <v>#REF!</v>
      </c>
      <c r="BS201" s="137" t="e">
        <f t="shared" ca="1" si="148"/>
        <v>#REF!</v>
      </c>
      <c r="BT201" s="137" t="e">
        <f t="shared" ca="1" si="148"/>
        <v>#REF!</v>
      </c>
      <c r="BU201" s="137" t="e">
        <f t="shared" ca="1" si="148"/>
        <v>#REF!</v>
      </c>
      <c r="BV201" s="137" t="e">
        <f t="shared" ca="1" si="148"/>
        <v>#REF!</v>
      </c>
      <c r="BW201" s="137" t="e">
        <f t="shared" ca="1" si="148"/>
        <v>#REF!</v>
      </c>
      <c r="BX201" s="137" t="e">
        <f t="shared" ca="1" si="132"/>
        <v>#REF!</v>
      </c>
      <c r="BY201" s="137" t="e">
        <f t="shared" ca="1" si="132"/>
        <v>#REF!</v>
      </c>
      <c r="BZ201" s="137" t="e">
        <f t="shared" ca="1" si="132"/>
        <v>#REF!</v>
      </c>
      <c r="CA201" s="137" t="e">
        <f t="shared" ca="1" si="132"/>
        <v>#REF!</v>
      </c>
      <c r="CB201" s="139"/>
      <c r="CC201" s="139" t="b">
        <f t="shared" si="91"/>
        <v>1</v>
      </c>
    </row>
    <row r="202" spans="1:81" x14ac:dyDescent="0.5">
      <c r="A202" s="122" t="s">
        <v>363</v>
      </c>
      <c r="B202" s="122" t="s">
        <v>301</v>
      </c>
      <c r="G202" s="137" t="b">
        <f t="shared" ref="G202:AL202" ca="1" si="149">G36=G119</f>
        <v>0</v>
      </c>
      <c r="H202" s="137" t="b">
        <f t="shared" ca="1" si="149"/>
        <v>0</v>
      </c>
      <c r="I202" s="137" t="b">
        <f t="shared" ca="1" si="149"/>
        <v>0</v>
      </c>
      <c r="J202" s="137" t="b">
        <f t="shared" ca="1" si="149"/>
        <v>0</v>
      </c>
      <c r="K202" s="137" t="b">
        <f t="shared" ca="1" si="149"/>
        <v>0</v>
      </c>
      <c r="L202" s="137" t="b">
        <f t="shared" ca="1" si="149"/>
        <v>0</v>
      </c>
      <c r="M202" s="137" t="b">
        <f t="shared" ca="1" si="149"/>
        <v>0</v>
      </c>
      <c r="N202" s="137" t="b">
        <f t="shared" ca="1" si="149"/>
        <v>0</v>
      </c>
      <c r="O202" s="137" t="b">
        <f t="shared" ca="1" si="149"/>
        <v>0</v>
      </c>
      <c r="P202" s="137" t="b">
        <f t="shared" ca="1" si="149"/>
        <v>0</v>
      </c>
      <c r="Q202" s="137" t="b">
        <f t="shared" ca="1" si="149"/>
        <v>0</v>
      </c>
      <c r="R202" s="137" t="b">
        <f t="shared" ca="1" si="149"/>
        <v>0</v>
      </c>
      <c r="S202" s="137" t="b">
        <f t="shared" ca="1" si="149"/>
        <v>0</v>
      </c>
      <c r="T202" s="137" t="b">
        <f t="shared" ca="1" si="149"/>
        <v>0</v>
      </c>
      <c r="U202" s="137" t="b">
        <f t="shared" ca="1" si="149"/>
        <v>0</v>
      </c>
      <c r="V202" s="137" t="b">
        <f t="shared" ca="1" si="149"/>
        <v>0</v>
      </c>
      <c r="W202" s="137" t="e">
        <f t="shared" ca="1" si="149"/>
        <v>#REF!</v>
      </c>
      <c r="X202" s="137" t="e">
        <f t="shared" ca="1" si="149"/>
        <v>#REF!</v>
      </c>
      <c r="Y202" s="137" t="e">
        <f t="shared" ca="1" si="149"/>
        <v>#REF!</v>
      </c>
      <c r="Z202" s="137" t="e">
        <f t="shared" ca="1" si="149"/>
        <v>#REF!</v>
      </c>
      <c r="AA202" s="137" t="e">
        <f t="shared" ca="1" si="149"/>
        <v>#REF!</v>
      </c>
      <c r="AB202" s="137" t="e">
        <f t="shared" ca="1" si="149"/>
        <v>#REF!</v>
      </c>
      <c r="AC202" s="137" t="e">
        <f t="shared" ca="1" si="149"/>
        <v>#REF!</v>
      </c>
      <c r="AD202" s="137" t="e">
        <f t="shared" ca="1" si="149"/>
        <v>#REF!</v>
      </c>
      <c r="AE202" s="137" t="e">
        <f t="shared" ca="1" si="149"/>
        <v>#REF!</v>
      </c>
      <c r="AF202" s="137" t="e">
        <f t="shared" ca="1" si="149"/>
        <v>#REF!</v>
      </c>
      <c r="AG202" s="137" t="e">
        <f t="shared" ca="1" si="149"/>
        <v>#REF!</v>
      </c>
      <c r="AH202" s="137" t="e">
        <f t="shared" ca="1" si="149"/>
        <v>#REF!</v>
      </c>
      <c r="AI202" s="137" t="e">
        <f t="shared" ca="1" si="149"/>
        <v>#REF!</v>
      </c>
      <c r="AJ202" s="137" t="e">
        <f t="shared" ca="1" si="149"/>
        <v>#REF!</v>
      </c>
      <c r="AK202" s="137" t="e">
        <f t="shared" ca="1" si="149"/>
        <v>#REF!</v>
      </c>
      <c r="AL202" s="137" t="e">
        <f t="shared" ca="1" si="149"/>
        <v>#REF!</v>
      </c>
      <c r="AM202" s="137" t="e">
        <f t="shared" ref="AM202:BW202" ca="1" si="150">AM36=AM119</f>
        <v>#REF!</v>
      </c>
      <c r="AN202" s="137" t="e">
        <f t="shared" ca="1" si="150"/>
        <v>#REF!</v>
      </c>
      <c r="AO202" s="137" t="e">
        <f t="shared" ca="1" si="150"/>
        <v>#REF!</v>
      </c>
      <c r="AP202" s="137" t="e">
        <f t="shared" ca="1" si="150"/>
        <v>#REF!</v>
      </c>
      <c r="AQ202" s="137" t="e">
        <f t="shared" ca="1" si="150"/>
        <v>#REF!</v>
      </c>
      <c r="AR202" s="137" t="e">
        <f t="shared" ca="1" si="150"/>
        <v>#REF!</v>
      </c>
      <c r="AS202" s="137" t="e">
        <f t="shared" ca="1" si="150"/>
        <v>#REF!</v>
      </c>
      <c r="AT202" s="137" t="e">
        <f t="shared" ca="1" si="150"/>
        <v>#REF!</v>
      </c>
      <c r="AU202" s="137" t="e">
        <f t="shared" ca="1" si="150"/>
        <v>#REF!</v>
      </c>
      <c r="AV202" s="137" t="e">
        <f t="shared" ca="1" si="150"/>
        <v>#REF!</v>
      </c>
      <c r="AW202" s="137" t="e">
        <f t="shared" ca="1" si="150"/>
        <v>#REF!</v>
      </c>
      <c r="AX202" s="137" t="e">
        <f t="shared" ca="1" si="150"/>
        <v>#REF!</v>
      </c>
      <c r="AY202" s="137" t="e">
        <f t="shared" ca="1" si="150"/>
        <v>#REF!</v>
      </c>
      <c r="AZ202" s="137" t="e">
        <f t="shared" ca="1" si="150"/>
        <v>#REF!</v>
      </c>
      <c r="BA202" s="137" t="e">
        <f t="shared" ca="1" si="150"/>
        <v>#REF!</v>
      </c>
      <c r="BB202" s="137" t="e">
        <f t="shared" ca="1" si="150"/>
        <v>#REF!</v>
      </c>
      <c r="BC202" s="137" t="e">
        <f t="shared" ca="1" si="150"/>
        <v>#REF!</v>
      </c>
      <c r="BD202" s="137" t="e">
        <f t="shared" ca="1" si="150"/>
        <v>#REF!</v>
      </c>
      <c r="BE202" s="137" t="e">
        <f t="shared" ca="1" si="150"/>
        <v>#REF!</v>
      </c>
      <c r="BF202" s="137" t="e">
        <f t="shared" ca="1" si="150"/>
        <v>#REF!</v>
      </c>
      <c r="BG202" s="137" t="e">
        <f t="shared" ca="1" si="150"/>
        <v>#REF!</v>
      </c>
      <c r="BH202" s="137" t="e">
        <f t="shared" ca="1" si="150"/>
        <v>#REF!</v>
      </c>
      <c r="BI202" s="137" t="e">
        <f t="shared" ca="1" si="150"/>
        <v>#REF!</v>
      </c>
      <c r="BJ202" s="137" t="e">
        <f t="shared" ca="1" si="150"/>
        <v>#REF!</v>
      </c>
      <c r="BK202" s="137" t="e">
        <f t="shared" ca="1" si="150"/>
        <v>#REF!</v>
      </c>
      <c r="BL202" s="137" t="e">
        <f t="shared" ca="1" si="150"/>
        <v>#REF!</v>
      </c>
      <c r="BM202" s="137" t="e">
        <f t="shared" ca="1" si="150"/>
        <v>#REF!</v>
      </c>
      <c r="BN202" s="137" t="e">
        <f t="shared" ca="1" si="150"/>
        <v>#REF!</v>
      </c>
      <c r="BO202" s="137" t="e">
        <f t="shared" ca="1" si="150"/>
        <v>#REF!</v>
      </c>
      <c r="BP202" s="137" t="e">
        <f t="shared" ca="1" si="150"/>
        <v>#REF!</v>
      </c>
      <c r="BQ202" s="137" t="e">
        <f t="shared" ca="1" si="150"/>
        <v>#REF!</v>
      </c>
      <c r="BR202" s="137" t="e">
        <f t="shared" ca="1" si="150"/>
        <v>#REF!</v>
      </c>
      <c r="BS202" s="137" t="e">
        <f t="shared" ca="1" si="150"/>
        <v>#REF!</v>
      </c>
      <c r="BT202" s="137" t="e">
        <f t="shared" ca="1" si="150"/>
        <v>#REF!</v>
      </c>
      <c r="BU202" s="137" t="e">
        <f t="shared" ca="1" si="150"/>
        <v>#REF!</v>
      </c>
      <c r="BV202" s="137" t="e">
        <f t="shared" ca="1" si="150"/>
        <v>#REF!</v>
      </c>
      <c r="BW202" s="137" t="e">
        <f t="shared" ca="1" si="150"/>
        <v>#REF!</v>
      </c>
      <c r="BX202" s="137" t="e">
        <f t="shared" ca="1" si="132"/>
        <v>#REF!</v>
      </c>
      <c r="BY202" s="137" t="e">
        <f t="shared" ca="1" si="132"/>
        <v>#REF!</v>
      </c>
      <c r="BZ202" s="137" t="e">
        <f t="shared" ca="1" si="132"/>
        <v>#REF!</v>
      </c>
      <c r="CA202" s="137" t="e">
        <f t="shared" ca="1" si="132"/>
        <v>#REF!</v>
      </c>
      <c r="CB202" s="139"/>
      <c r="CC202" s="139" t="b">
        <f t="shared" si="91"/>
        <v>1</v>
      </c>
    </row>
    <row r="203" spans="1:81" x14ac:dyDescent="0.5">
      <c r="A203" s="122" t="s">
        <v>363</v>
      </c>
      <c r="B203" s="122" t="s">
        <v>551</v>
      </c>
      <c r="G203" s="137" t="b">
        <f t="shared" ref="G203:AL203" ca="1" si="151">G37=G120</f>
        <v>0</v>
      </c>
      <c r="H203" s="137" t="b">
        <f t="shared" ca="1" si="151"/>
        <v>0</v>
      </c>
      <c r="I203" s="137" t="b">
        <f t="shared" ca="1" si="151"/>
        <v>0</v>
      </c>
      <c r="J203" s="137" t="b">
        <f t="shared" ca="1" si="151"/>
        <v>0</v>
      </c>
      <c r="K203" s="137" t="b">
        <f t="shared" ca="1" si="151"/>
        <v>0</v>
      </c>
      <c r="L203" s="137" t="b">
        <f t="shared" ca="1" si="151"/>
        <v>0</v>
      </c>
      <c r="M203" s="137" t="b">
        <f t="shared" ca="1" si="151"/>
        <v>0</v>
      </c>
      <c r="N203" s="137" t="b">
        <f t="shared" ca="1" si="151"/>
        <v>0</v>
      </c>
      <c r="O203" s="137" t="b">
        <f t="shared" ca="1" si="151"/>
        <v>0</v>
      </c>
      <c r="P203" s="137" t="b">
        <f t="shared" ca="1" si="151"/>
        <v>0</v>
      </c>
      <c r="Q203" s="137" t="b">
        <f t="shared" ca="1" si="151"/>
        <v>0</v>
      </c>
      <c r="R203" s="137" t="b">
        <f t="shared" ca="1" si="151"/>
        <v>0</v>
      </c>
      <c r="S203" s="137" t="b">
        <f t="shared" ca="1" si="151"/>
        <v>0</v>
      </c>
      <c r="T203" s="137" t="b">
        <f t="shared" ca="1" si="151"/>
        <v>0</v>
      </c>
      <c r="U203" s="137" t="b">
        <f t="shared" ca="1" si="151"/>
        <v>0</v>
      </c>
      <c r="V203" s="137" t="b">
        <f t="shared" ca="1" si="151"/>
        <v>0</v>
      </c>
      <c r="W203" s="137" t="e">
        <f t="shared" ca="1" si="151"/>
        <v>#REF!</v>
      </c>
      <c r="X203" s="137" t="e">
        <f t="shared" ca="1" si="151"/>
        <v>#REF!</v>
      </c>
      <c r="Y203" s="137" t="e">
        <f t="shared" ca="1" si="151"/>
        <v>#REF!</v>
      </c>
      <c r="Z203" s="137" t="e">
        <f t="shared" ca="1" si="151"/>
        <v>#REF!</v>
      </c>
      <c r="AA203" s="137" t="e">
        <f t="shared" ca="1" si="151"/>
        <v>#REF!</v>
      </c>
      <c r="AB203" s="137" t="e">
        <f t="shared" ca="1" si="151"/>
        <v>#REF!</v>
      </c>
      <c r="AC203" s="137" t="e">
        <f t="shared" ca="1" si="151"/>
        <v>#REF!</v>
      </c>
      <c r="AD203" s="137" t="e">
        <f t="shared" ca="1" si="151"/>
        <v>#REF!</v>
      </c>
      <c r="AE203" s="137" t="e">
        <f t="shared" ca="1" si="151"/>
        <v>#REF!</v>
      </c>
      <c r="AF203" s="137" t="e">
        <f t="shared" ca="1" si="151"/>
        <v>#REF!</v>
      </c>
      <c r="AG203" s="137" t="e">
        <f t="shared" ca="1" si="151"/>
        <v>#REF!</v>
      </c>
      <c r="AH203" s="137" t="e">
        <f t="shared" ca="1" si="151"/>
        <v>#REF!</v>
      </c>
      <c r="AI203" s="137" t="e">
        <f t="shared" ca="1" si="151"/>
        <v>#REF!</v>
      </c>
      <c r="AJ203" s="137" t="e">
        <f t="shared" ca="1" si="151"/>
        <v>#REF!</v>
      </c>
      <c r="AK203" s="137" t="e">
        <f t="shared" ca="1" si="151"/>
        <v>#REF!</v>
      </c>
      <c r="AL203" s="137" t="e">
        <f t="shared" ca="1" si="151"/>
        <v>#REF!</v>
      </c>
      <c r="AM203" s="137" t="e">
        <f t="shared" ref="AM203:BW203" ca="1" si="152">AM37=AM120</f>
        <v>#REF!</v>
      </c>
      <c r="AN203" s="137" t="e">
        <f t="shared" ca="1" si="152"/>
        <v>#REF!</v>
      </c>
      <c r="AO203" s="137" t="e">
        <f t="shared" ca="1" si="152"/>
        <v>#REF!</v>
      </c>
      <c r="AP203" s="137" t="e">
        <f t="shared" ca="1" si="152"/>
        <v>#REF!</v>
      </c>
      <c r="AQ203" s="137" t="e">
        <f t="shared" ca="1" si="152"/>
        <v>#REF!</v>
      </c>
      <c r="AR203" s="137" t="e">
        <f t="shared" ca="1" si="152"/>
        <v>#REF!</v>
      </c>
      <c r="AS203" s="137" t="e">
        <f t="shared" ca="1" si="152"/>
        <v>#REF!</v>
      </c>
      <c r="AT203" s="137" t="e">
        <f t="shared" ca="1" si="152"/>
        <v>#REF!</v>
      </c>
      <c r="AU203" s="137" t="e">
        <f t="shared" ca="1" si="152"/>
        <v>#REF!</v>
      </c>
      <c r="AV203" s="137" t="e">
        <f t="shared" ca="1" si="152"/>
        <v>#REF!</v>
      </c>
      <c r="AW203" s="137" t="e">
        <f t="shared" ca="1" si="152"/>
        <v>#REF!</v>
      </c>
      <c r="AX203" s="137" t="e">
        <f t="shared" ca="1" si="152"/>
        <v>#REF!</v>
      </c>
      <c r="AY203" s="137" t="e">
        <f t="shared" ca="1" si="152"/>
        <v>#REF!</v>
      </c>
      <c r="AZ203" s="137" t="e">
        <f t="shared" ca="1" si="152"/>
        <v>#REF!</v>
      </c>
      <c r="BA203" s="137" t="e">
        <f t="shared" ca="1" si="152"/>
        <v>#REF!</v>
      </c>
      <c r="BB203" s="137" t="e">
        <f t="shared" ca="1" si="152"/>
        <v>#REF!</v>
      </c>
      <c r="BC203" s="137" t="e">
        <f t="shared" ca="1" si="152"/>
        <v>#REF!</v>
      </c>
      <c r="BD203" s="137" t="e">
        <f t="shared" ca="1" si="152"/>
        <v>#REF!</v>
      </c>
      <c r="BE203" s="137" t="e">
        <f t="shared" ca="1" si="152"/>
        <v>#REF!</v>
      </c>
      <c r="BF203" s="137" t="e">
        <f t="shared" ca="1" si="152"/>
        <v>#REF!</v>
      </c>
      <c r="BG203" s="137" t="e">
        <f t="shared" ca="1" si="152"/>
        <v>#REF!</v>
      </c>
      <c r="BH203" s="137" t="e">
        <f t="shared" ca="1" si="152"/>
        <v>#REF!</v>
      </c>
      <c r="BI203" s="137" t="e">
        <f t="shared" ca="1" si="152"/>
        <v>#REF!</v>
      </c>
      <c r="BJ203" s="137" t="e">
        <f t="shared" ca="1" si="152"/>
        <v>#REF!</v>
      </c>
      <c r="BK203" s="137" t="e">
        <f t="shared" ca="1" si="152"/>
        <v>#REF!</v>
      </c>
      <c r="BL203" s="137" t="e">
        <f t="shared" ca="1" si="152"/>
        <v>#REF!</v>
      </c>
      <c r="BM203" s="137" t="e">
        <f t="shared" ca="1" si="152"/>
        <v>#REF!</v>
      </c>
      <c r="BN203" s="137" t="e">
        <f t="shared" ca="1" si="152"/>
        <v>#REF!</v>
      </c>
      <c r="BO203" s="137" t="e">
        <f t="shared" ca="1" si="152"/>
        <v>#REF!</v>
      </c>
      <c r="BP203" s="137" t="e">
        <f t="shared" ca="1" si="152"/>
        <v>#REF!</v>
      </c>
      <c r="BQ203" s="137" t="e">
        <f t="shared" ca="1" si="152"/>
        <v>#REF!</v>
      </c>
      <c r="BR203" s="137" t="e">
        <f t="shared" ca="1" si="152"/>
        <v>#REF!</v>
      </c>
      <c r="BS203" s="137" t="e">
        <f t="shared" ca="1" si="152"/>
        <v>#REF!</v>
      </c>
      <c r="BT203" s="137" t="e">
        <f t="shared" ca="1" si="152"/>
        <v>#REF!</v>
      </c>
      <c r="BU203" s="137" t="e">
        <f t="shared" ca="1" si="152"/>
        <v>#REF!</v>
      </c>
      <c r="BV203" s="137" t="e">
        <f t="shared" ca="1" si="152"/>
        <v>#REF!</v>
      </c>
      <c r="BW203" s="137" t="e">
        <f t="shared" ca="1" si="152"/>
        <v>#REF!</v>
      </c>
      <c r="BX203" s="137" t="e">
        <f t="shared" ca="1" si="132"/>
        <v>#REF!</v>
      </c>
      <c r="BY203" s="137" t="e">
        <f t="shared" ca="1" si="132"/>
        <v>#REF!</v>
      </c>
      <c r="BZ203" s="137" t="e">
        <f t="shared" ca="1" si="132"/>
        <v>#REF!</v>
      </c>
      <c r="CA203" s="137" t="e">
        <f t="shared" ca="1" si="132"/>
        <v>#REF!</v>
      </c>
      <c r="CB203" s="139"/>
      <c r="CC203" s="139" t="b">
        <f t="shared" si="91"/>
        <v>1</v>
      </c>
    </row>
    <row r="204" spans="1:81" x14ac:dyDescent="0.5">
      <c r="A204" s="122" t="s">
        <v>218</v>
      </c>
      <c r="B204" s="122" t="s">
        <v>304</v>
      </c>
      <c r="G204" s="137" t="b">
        <f t="shared" ref="G204:AL204" ca="1" si="153">G38=G121</f>
        <v>0</v>
      </c>
      <c r="H204" s="137" t="b">
        <f t="shared" ca="1" si="153"/>
        <v>0</v>
      </c>
      <c r="I204" s="137" t="b">
        <f t="shared" ca="1" si="153"/>
        <v>0</v>
      </c>
      <c r="J204" s="137" t="b">
        <f t="shared" ca="1" si="153"/>
        <v>0</v>
      </c>
      <c r="K204" s="137" t="b">
        <f t="shared" ca="1" si="153"/>
        <v>0</v>
      </c>
      <c r="L204" s="137" t="b">
        <f t="shared" ca="1" si="153"/>
        <v>0</v>
      </c>
      <c r="M204" s="137" t="b">
        <f t="shared" ca="1" si="153"/>
        <v>0</v>
      </c>
      <c r="N204" s="137" t="b">
        <f t="shared" ca="1" si="153"/>
        <v>0</v>
      </c>
      <c r="O204" s="137" t="b">
        <f t="shared" ca="1" si="153"/>
        <v>0</v>
      </c>
      <c r="P204" s="137" t="b">
        <f t="shared" ca="1" si="153"/>
        <v>0</v>
      </c>
      <c r="Q204" s="137" t="b">
        <f t="shared" ca="1" si="153"/>
        <v>0</v>
      </c>
      <c r="R204" s="137" t="b">
        <f t="shared" ca="1" si="153"/>
        <v>0</v>
      </c>
      <c r="S204" s="137" t="b">
        <f t="shared" ca="1" si="153"/>
        <v>0</v>
      </c>
      <c r="T204" s="137" t="b">
        <f t="shared" ca="1" si="153"/>
        <v>0</v>
      </c>
      <c r="U204" s="137" t="b">
        <f t="shared" ca="1" si="153"/>
        <v>0</v>
      </c>
      <c r="V204" s="137" t="b">
        <f t="shared" ca="1" si="153"/>
        <v>0</v>
      </c>
      <c r="W204" s="137" t="e">
        <f t="shared" ca="1" si="153"/>
        <v>#REF!</v>
      </c>
      <c r="X204" s="137" t="e">
        <f t="shared" ca="1" si="153"/>
        <v>#REF!</v>
      </c>
      <c r="Y204" s="137" t="e">
        <f t="shared" ca="1" si="153"/>
        <v>#REF!</v>
      </c>
      <c r="Z204" s="137" t="e">
        <f t="shared" ca="1" si="153"/>
        <v>#REF!</v>
      </c>
      <c r="AA204" s="137" t="e">
        <f t="shared" ca="1" si="153"/>
        <v>#REF!</v>
      </c>
      <c r="AB204" s="137" t="e">
        <f t="shared" ca="1" si="153"/>
        <v>#REF!</v>
      </c>
      <c r="AC204" s="137" t="e">
        <f t="shared" ca="1" si="153"/>
        <v>#REF!</v>
      </c>
      <c r="AD204" s="137" t="e">
        <f t="shared" ca="1" si="153"/>
        <v>#REF!</v>
      </c>
      <c r="AE204" s="137" t="e">
        <f t="shared" ca="1" si="153"/>
        <v>#REF!</v>
      </c>
      <c r="AF204" s="137" t="e">
        <f t="shared" ca="1" si="153"/>
        <v>#REF!</v>
      </c>
      <c r="AG204" s="137" t="e">
        <f t="shared" ca="1" si="153"/>
        <v>#REF!</v>
      </c>
      <c r="AH204" s="137" t="e">
        <f t="shared" ca="1" si="153"/>
        <v>#REF!</v>
      </c>
      <c r="AI204" s="137" t="e">
        <f t="shared" ca="1" si="153"/>
        <v>#REF!</v>
      </c>
      <c r="AJ204" s="137" t="e">
        <f t="shared" ca="1" si="153"/>
        <v>#REF!</v>
      </c>
      <c r="AK204" s="137" t="e">
        <f t="shared" ca="1" si="153"/>
        <v>#REF!</v>
      </c>
      <c r="AL204" s="137" t="e">
        <f t="shared" ca="1" si="153"/>
        <v>#REF!</v>
      </c>
      <c r="AM204" s="137" t="e">
        <f t="shared" ref="AM204:BW204" ca="1" si="154">AM38=AM121</f>
        <v>#REF!</v>
      </c>
      <c r="AN204" s="137" t="e">
        <f t="shared" ca="1" si="154"/>
        <v>#REF!</v>
      </c>
      <c r="AO204" s="137" t="e">
        <f t="shared" ca="1" si="154"/>
        <v>#REF!</v>
      </c>
      <c r="AP204" s="137" t="e">
        <f t="shared" ca="1" si="154"/>
        <v>#REF!</v>
      </c>
      <c r="AQ204" s="137" t="e">
        <f t="shared" ca="1" si="154"/>
        <v>#REF!</v>
      </c>
      <c r="AR204" s="137" t="e">
        <f t="shared" ca="1" si="154"/>
        <v>#REF!</v>
      </c>
      <c r="AS204" s="137" t="e">
        <f t="shared" ca="1" si="154"/>
        <v>#REF!</v>
      </c>
      <c r="AT204" s="137" t="e">
        <f t="shared" ca="1" si="154"/>
        <v>#REF!</v>
      </c>
      <c r="AU204" s="137" t="e">
        <f t="shared" ca="1" si="154"/>
        <v>#REF!</v>
      </c>
      <c r="AV204" s="137" t="e">
        <f t="shared" ca="1" si="154"/>
        <v>#REF!</v>
      </c>
      <c r="AW204" s="137" t="e">
        <f t="shared" ca="1" si="154"/>
        <v>#REF!</v>
      </c>
      <c r="AX204" s="137" t="e">
        <f t="shared" ca="1" si="154"/>
        <v>#REF!</v>
      </c>
      <c r="AY204" s="137" t="e">
        <f t="shared" ca="1" si="154"/>
        <v>#REF!</v>
      </c>
      <c r="AZ204" s="137" t="e">
        <f t="shared" ca="1" si="154"/>
        <v>#REF!</v>
      </c>
      <c r="BA204" s="137" t="e">
        <f t="shared" ca="1" si="154"/>
        <v>#REF!</v>
      </c>
      <c r="BB204" s="137" t="e">
        <f t="shared" ca="1" si="154"/>
        <v>#REF!</v>
      </c>
      <c r="BC204" s="137" t="e">
        <f t="shared" ca="1" si="154"/>
        <v>#REF!</v>
      </c>
      <c r="BD204" s="137" t="e">
        <f t="shared" ca="1" si="154"/>
        <v>#REF!</v>
      </c>
      <c r="BE204" s="137" t="e">
        <f t="shared" ca="1" si="154"/>
        <v>#REF!</v>
      </c>
      <c r="BF204" s="137" t="e">
        <f t="shared" ca="1" si="154"/>
        <v>#REF!</v>
      </c>
      <c r="BG204" s="137" t="e">
        <f t="shared" ca="1" si="154"/>
        <v>#REF!</v>
      </c>
      <c r="BH204" s="137" t="e">
        <f t="shared" ca="1" si="154"/>
        <v>#REF!</v>
      </c>
      <c r="BI204" s="137" t="e">
        <f t="shared" ca="1" si="154"/>
        <v>#REF!</v>
      </c>
      <c r="BJ204" s="137" t="e">
        <f t="shared" ca="1" si="154"/>
        <v>#REF!</v>
      </c>
      <c r="BK204" s="137" t="e">
        <f t="shared" ca="1" si="154"/>
        <v>#REF!</v>
      </c>
      <c r="BL204" s="137" t="e">
        <f t="shared" ca="1" si="154"/>
        <v>#REF!</v>
      </c>
      <c r="BM204" s="137" t="e">
        <f t="shared" ca="1" si="154"/>
        <v>#REF!</v>
      </c>
      <c r="BN204" s="137" t="e">
        <f t="shared" ca="1" si="154"/>
        <v>#REF!</v>
      </c>
      <c r="BO204" s="137" t="e">
        <f t="shared" ca="1" si="154"/>
        <v>#REF!</v>
      </c>
      <c r="BP204" s="137" t="e">
        <f t="shared" ca="1" si="154"/>
        <v>#REF!</v>
      </c>
      <c r="BQ204" s="137" t="e">
        <f t="shared" ca="1" si="154"/>
        <v>#REF!</v>
      </c>
      <c r="BR204" s="137" t="e">
        <f t="shared" ca="1" si="154"/>
        <v>#REF!</v>
      </c>
      <c r="BS204" s="137" t="e">
        <f t="shared" ca="1" si="154"/>
        <v>#REF!</v>
      </c>
      <c r="BT204" s="137" t="e">
        <f t="shared" ca="1" si="154"/>
        <v>#REF!</v>
      </c>
      <c r="BU204" s="137" t="e">
        <f t="shared" ca="1" si="154"/>
        <v>#REF!</v>
      </c>
      <c r="BV204" s="137" t="e">
        <f t="shared" ca="1" si="154"/>
        <v>#REF!</v>
      </c>
      <c r="BW204" s="137" t="e">
        <f t="shared" ca="1" si="154"/>
        <v>#REF!</v>
      </c>
      <c r="BX204" s="137" t="e">
        <f t="shared" ca="1" si="132"/>
        <v>#REF!</v>
      </c>
      <c r="BY204" s="137" t="e">
        <f t="shared" ca="1" si="132"/>
        <v>#REF!</v>
      </c>
      <c r="BZ204" s="137" t="e">
        <f t="shared" ca="1" si="132"/>
        <v>#REF!</v>
      </c>
      <c r="CA204" s="137" t="e">
        <f t="shared" ca="1" si="132"/>
        <v>#REF!</v>
      </c>
      <c r="CB204" s="139"/>
      <c r="CC204" s="139" t="b">
        <f t="shared" si="91"/>
        <v>1</v>
      </c>
    </row>
    <row r="205" spans="1:81" x14ac:dyDescent="0.5">
      <c r="A205" s="122" t="s">
        <v>218</v>
      </c>
      <c r="B205" s="122" t="s">
        <v>301</v>
      </c>
      <c r="G205" s="137" t="b">
        <f t="shared" ref="G205:AL205" ca="1" si="155">G39=G122</f>
        <v>0</v>
      </c>
      <c r="H205" s="137" t="b">
        <f t="shared" ca="1" si="155"/>
        <v>0</v>
      </c>
      <c r="I205" s="137" t="b">
        <f t="shared" ca="1" si="155"/>
        <v>0</v>
      </c>
      <c r="J205" s="137" t="b">
        <f t="shared" ca="1" si="155"/>
        <v>0</v>
      </c>
      <c r="K205" s="137" t="b">
        <f t="shared" ca="1" si="155"/>
        <v>0</v>
      </c>
      <c r="L205" s="137" t="b">
        <f t="shared" ca="1" si="155"/>
        <v>0</v>
      </c>
      <c r="M205" s="137" t="b">
        <f t="shared" ca="1" si="155"/>
        <v>0</v>
      </c>
      <c r="N205" s="137" t="b">
        <f t="shared" ca="1" si="155"/>
        <v>0</v>
      </c>
      <c r="O205" s="137" t="b">
        <f t="shared" ca="1" si="155"/>
        <v>0</v>
      </c>
      <c r="P205" s="137" t="b">
        <f t="shared" ca="1" si="155"/>
        <v>0</v>
      </c>
      <c r="Q205" s="137" t="b">
        <f t="shared" ca="1" si="155"/>
        <v>0</v>
      </c>
      <c r="R205" s="137" t="b">
        <f t="shared" ca="1" si="155"/>
        <v>0</v>
      </c>
      <c r="S205" s="137" t="b">
        <f t="shared" ca="1" si="155"/>
        <v>0</v>
      </c>
      <c r="T205" s="137" t="b">
        <f t="shared" ca="1" si="155"/>
        <v>0</v>
      </c>
      <c r="U205" s="137" t="b">
        <f t="shared" ca="1" si="155"/>
        <v>0</v>
      </c>
      <c r="V205" s="137" t="b">
        <f t="shared" ca="1" si="155"/>
        <v>0</v>
      </c>
      <c r="W205" s="137" t="e">
        <f t="shared" ca="1" si="155"/>
        <v>#REF!</v>
      </c>
      <c r="X205" s="137" t="e">
        <f t="shared" ca="1" si="155"/>
        <v>#REF!</v>
      </c>
      <c r="Y205" s="137" t="e">
        <f t="shared" ca="1" si="155"/>
        <v>#REF!</v>
      </c>
      <c r="Z205" s="137" t="e">
        <f t="shared" ca="1" si="155"/>
        <v>#REF!</v>
      </c>
      <c r="AA205" s="137" t="e">
        <f t="shared" ca="1" si="155"/>
        <v>#REF!</v>
      </c>
      <c r="AB205" s="137" t="e">
        <f t="shared" ca="1" si="155"/>
        <v>#REF!</v>
      </c>
      <c r="AC205" s="137" t="e">
        <f t="shared" ca="1" si="155"/>
        <v>#REF!</v>
      </c>
      <c r="AD205" s="137" t="e">
        <f t="shared" ca="1" si="155"/>
        <v>#REF!</v>
      </c>
      <c r="AE205" s="137" t="e">
        <f t="shared" ca="1" si="155"/>
        <v>#REF!</v>
      </c>
      <c r="AF205" s="137" t="e">
        <f t="shared" ca="1" si="155"/>
        <v>#REF!</v>
      </c>
      <c r="AG205" s="137" t="e">
        <f t="shared" ca="1" si="155"/>
        <v>#REF!</v>
      </c>
      <c r="AH205" s="137" t="e">
        <f t="shared" ca="1" si="155"/>
        <v>#REF!</v>
      </c>
      <c r="AI205" s="137" t="e">
        <f t="shared" ca="1" si="155"/>
        <v>#REF!</v>
      </c>
      <c r="AJ205" s="137" t="e">
        <f t="shared" ca="1" si="155"/>
        <v>#REF!</v>
      </c>
      <c r="AK205" s="137" t="e">
        <f t="shared" ca="1" si="155"/>
        <v>#REF!</v>
      </c>
      <c r="AL205" s="137" t="e">
        <f t="shared" ca="1" si="155"/>
        <v>#REF!</v>
      </c>
      <c r="AM205" s="137" t="e">
        <f t="shared" ref="AM205:BW205" ca="1" si="156">AM39=AM122</f>
        <v>#REF!</v>
      </c>
      <c r="AN205" s="137" t="e">
        <f t="shared" ca="1" si="156"/>
        <v>#REF!</v>
      </c>
      <c r="AO205" s="137" t="e">
        <f t="shared" ca="1" si="156"/>
        <v>#REF!</v>
      </c>
      <c r="AP205" s="137" t="e">
        <f t="shared" ca="1" si="156"/>
        <v>#REF!</v>
      </c>
      <c r="AQ205" s="137" t="e">
        <f t="shared" ca="1" si="156"/>
        <v>#REF!</v>
      </c>
      <c r="AR205" s="137" t="e">
        <f t="shared" ca="1" si="156"/>
        <v>#REF!</v>
      </c>
      <c r="AS205" s="137" t="e">
        <f t="shared" ca="1" si="156"/>
        <v>#REF!</v>
      </c>
      <c r="AT205" s="137" t="e">
        <f t="shared" ca="1" si="156"/>
        <v>#REF!</v>
      </c>
      <c r="AU205" s="137" t="e">
        <f t="shared" ca="1" si="156"/>
        <v>#REF!</v>
      </c>
      <c r="AV205" s="137" t="e">
        <f t="shared" ca="1" si="156"/>
        <v>#REF!</v>
      </c>
      <c r="AW205" s="137" t="e">
        <f t="shared" ca="1" si="156"/>
        <v>#REF!</v>
      </c>
      <c r="AX205" s="137" t="e">
        <f t="shared" ca="1" si="156"/>
        <v>#REF!</v>
      </c>
      <c r="AY205" s="137" t="e">
        <f t="shared" ca="1" si="156"/>
        <v>#REF!</v>
      </c>
      <c r="AZ205" s="137" t="e">
        <f t="shared" ca="1" si="156"/>
        <v>#REF!</v>
      </c>
      <c r="BA205" s="137" t="e">
        <f t="shared" ca="1" si="156"/>
        <v>#REF!</v>
      </c>
      <c r="BB205" s="137" t="e">
        <f t="shared" ca="1" si="156"/>
        <v>#REF!</v>
      </c>
      <c r="BC205" s="137" t="e">
        <f t="shared" ca="1" si="156"/>
        <v>#REF!</v>
      </c>
      <c r="BD205" s="137" t="e">
        <f t="shared" ca="1" si="156"/>
        <v>#REF!</v>
      </c>
      <c r="BE205" s="137" t="e">
        <f t="shared" ca="1" si="156"/>
        <v>#REF!</v>
      </c>
      <c r="BF205" s="137" t="e">
        <f t="shared" ca="1" si="156"/>
        <v>#REF!</v>
      </c>
      <c r="BG205" s="137" t="e">
        <f t="shared" ca="1" si="156"/>
        <v>#REF!</v>
      </c>
      <c r="BH205" s="137" t="e">
        <f t="shared" ca="1" si="156"/>
        <v>#REF!</v>
      </c>
      <c r="BI205" s="137" t="e">
        <f t="shared" ca="1" si="156"/>
        <v>#REF!</v>
      </c>
      <c r="BJ205" s="137" t="e">
        <f t="shared" ca="1" si="156"/>
        <v>#REF!</v>
      </c>
      <c r="BK205" s="137" t="e">
        <f t="shared" ca="1" si="156"/>
        <v>#REF!</v>
      </c>
      <c r="BL205" s="137" t="e">
        <f t="shared" ca="1" si="156"/>
        <v>#REF!</v>
      </c>
      <c r="BM205" s="137" t="e">
        <f t="shared" ca="1" si="156"/>
        <v>#REF!</v>
      </c>
      <c r="BN205" s="137" t="e">
        <f t="shared" ca="1" si="156"/>
        <v>#REF!</v>
      </c>
      <c r="BO205" s="137" t="e">
        <f t="shared" ca="1" si="156"/>
        <v>#REF!</v>
      </c>
      <c r="BP205" s="137" t="e">
        <f t="shared" ca="1" si="156"/>
        <v>#REF!</v>
      </c>
      <c r="BQ205" s="137" t="e">
        <f t="shared" ca="1" si="156"/>
        <v>#REF!</v>
      </c>
      <c r="BR205" s="137" t="e">
        <f t="shared" ca="1" si="156"/>
        <v>#REF!</v>
      </c>
      <c r="BS205" s="137" t="e">
        <f t="shared" ca="1" si="156"/>
        <v>#REF!</v>
      </c>
      <c r="BT205" s="137" t="e">
        <f t="shared" ca="1" si="156"/>
        <v>#REF!</v>
      </c>
      <c r="BU205" s="137" t="e">
        <f t="shared" ca="1" si="156"/>
        <v>#REF!</v>
      </c>
      <c r="BV205" s="137" t="e">
        <f t="shared" ca="1" si="156"/>
        <v>#REF!</v>
      </c>
      <c r="BW205" s="137" t="e">
        <f t="shared" ca="1" si="156"/>
        <v>#REF!</v>
      </c>
      <c r="BX205" s="137" t="e">
        <f t="shared" ca="1" si="132"/>
        <v>#REF!</v>
      </c>
      <c r="BY205" s="137" t="e">
        <f t="shared" ca="1" si="132"/>
        <v>#REF!</v>
      </c>
      <c r="BZ205" s="137" t="e">
        <f t="shared" ca="1" si="132"/>
        <v>#REF!</v>
      </c>
      <c r="CA205" s="137" t="e">
        <f t="shared" ca="1" si="132"/>
        <v>#REF!</v>
      </c>
      <c r="CB205" s="139"/>
      <c r="CC205" s="139" t="b">
        <f t="shared" ref="CC205:CC236" si="157">CC39=CC122</f>
        <v>1</v>
      </c>
    </row>
    <row r="206" spans="1:81" x14ac:dyDescent="0.5">
      <c r="A206" s="122" t="s">
        <v>218</v>
      </c>
      <c r="B206" s="122" t="s">
        <v>551</v>
      </c>
      <c r="G206" s="137" t="b">
        <f t="shared" ref="G206:AL206" ca="1" si="158">G40=G123</f>
        <v>0</v>
      </c>
      <c r="H206" s="137" t="b">
        <f t="shared" ca="1" si="158"/>
        <v>0</v>
      </c>
      <c r="I206" s="137" t="b">
        <f t="shared" ca="1" si="158"/>
        <v>0</v>
      </c>
      <c r="J206" s="137" t="b">
        <f t="shared" ca="1" si="158"/>
        <v>0</v>
      </c>
      <c r="K206" s="137" t="b">
        <f t="shared" ca="1" si="158"/>
        <v>0</v>
      </c>
      <c r="L206" s="137" t="b">
        <f t="shared" ca="1" si="158"/>
        <v>0</v>
      </c>
      <c r="M206" s="137" t="b">
        <f t="shared" ca="1" si="158"/>
        <v>0</v>
      </c>
      <c r="N206" s="137" t="b">
        <f t="shared" ca="1" si="158"/>
        <v>0</v>
      </c>
      <c r="O206" s="137" t="b">
        <f t="shared" ca="1" si="158"/>
        <v>0</v>
      </c>
      <c r="P206" s="137" t="b">
        <f t="shared" ca="1" si="158"/>
        <v>0</v>
      </c>
      <c r="Q206" s="137" t="b">
        <f t="shared" ca="1" si="158"/>
        <v>0</v>
      </c>
      <c r="R206" s="137" t="b">
        <f t="shared" ca="1" si="158"/>
        <v>0</v>
      </c>
      <c r="S206" s="137" t="b">
        <f t="shared" ca="1" si="158"/>
        <v>0</v>
      </c>
      <c r="T206" s="137" t="b">
        <f t="shared" ca="1" si="158"/>
        <v>0</v>
      </c>
      <c r="U206" s="137" t="b">
        <f t="shared" ca="1" si="158"/>
        <v>0</v>
      </c>
      <c r="V206" s="137" t="b">
        <f t="shared" ca="1" si="158"/>
        <v>0</v>
      </c>
      <c r="W206" s="137" t="e">
        <f t="shared" ca="1" si="158"/>
        <v>#REF!</v>
      </c>
      <c r="X206" s="137" t="e">
        <f t="shared" ca="1" si="158"/>
        <v>#REF!</v>
      </c>
      <c r="Y206" s="137" t="e">
        <f t="shared" ca="1" si="158"/>
        <v>#REF!</v>
      </c>
      <c r="Z206" s="137" t="e">
        <f t="shared" ca="1" si="158"/>
        <v>#REF!</v>
      </c>
      <c r="AA206" s="137" t="e">
        <f t="shared" ca="1" si="158"/>
        <v>#REF!</v>
      </c>
      <c r="AB206" s="137" t="e">
        <f t="shared" ca="1" si="158"/>
        <v>#REF!</v>
      </c>
      <c r="AC206" s="137" t="e">
        <f t="shared" ca="1" si="158"/>
        <v>#REF!</v>
      </c>
      <c r="AD206" s="137" t="e">
        <f t="shared" ca="1" si="158"/>
        <v>#REF!</v>
      </c>
      <c r="AE206" s="137" t="e">
        <f t="shared" ca="1" si="158"/>
        <v>#REF!</v>
      </c>
      <c r="AF206" s="137" t="e">
        <f t="shared" ca="1" si="158"/>
        <v>#REF!</v>
      </c>
      <c r="AG206" s="137" t="e">
        <f t="shared" ca="1" si="158"/>
        <v>#REF!</v>
      </c>
      <c r="AH206" s="137" t="e">
        <f t="shared" ca="1" si="158"/>
        <v>#REF!</v>
      </c>
      <c r="AI206" s="137" t="e">
        <f t="shared" ca="1" si="158"/>
        <v>#REF!</v>
      </c>
      <c r="AJ206" s="137" t="e">
        <f t="shared" ca="1" si="158"/>
        <v>#REF!</v>
      </c>
      <c r="AK206" s="137" t="e">
        <f t="shared" ca="1" si="158"/>
        <v>#REF!</v>
      </c>
      <c r="AL206" s="137" t="e">
        <f t="shared" ca="1" si="158"/>
        <v>#REF!</v>
      </c>
      <c r="AM206" s="137" t="e">
        <f t="shared" ref="AM206:BW206" ca="1" si="159">AM40=AM123</f>
        <v>#REF!</v>
      </c>
      <c r="AN206" s="137" t="e">
        <f t="shared" ca="1" si="159"/>
        <v>#REF!</v>
      </c>
      <c r="AO206" s="137" t="e">
        <f t="shared" ca="1" si="159"/>
        <v>#REF!</v>
      </c>
      <c r="AP206" s="137" t="e">
        <f t="shared" ca="1" si="159"/>
        <v>#REF!</v>
      </c>
      <c r="AQ206" s="137" t="e">
        <f t="shared" ca="1" si="159"/>
        <v>#REF!</v>
      </c>
      <c r="AR206" s="137" t="e">
        <f t="shared" ca="1" si="159"/>
        <v>#REF!</v>
      </c>
      <c r="AS206" s="137" t="e">
        <f t="shared" ca="1" si="159"/>
        <v>#REF!</v>
      </c>
      <c r="AT206" s="137" t="e">
        <f t="shared" ca="1" si="159"/>
        <v>#REF!</v>
      </c>
      <c r="AU206" s="137" t="e">
        <f t="shared" ca="1" si="159"/>
        <v>#REF!</v>
      </c>
      <c r="AV206" s="137" t="e">
        <f t="shared" ca="1" si="159"/>
        <v>#REF!</v>
      </c>
      <c r="AW206" s="137" t="e">
        <f t="shared" ca="1" si="159"/>
        <v>#REF!</v>
      </c>
      <c r="AX206" s="137" t="e">
        <f t="shared" ca="1" si="159"/>
        <v>#REF!</v>
      </c>
      <c r="AY206" s="137" t="e">
        <f t="shared" ca="1" si="159"/>
        <v>#REF!</v>
      </c>
      <c r="AZ206" s="137" t="e">
        <f t="shared" ca="1" si="159"/>
        <v>#REF!</v>
      </c>
      <c r="BA206" s="137" t="e">
        <f t="shared" ca="1" si="159"/>
        <v>#REF!</v>
      </c>
      <c r="BB206" s="137" t="e">
        <f t="shared" ca="1" si="159"/>
        <v>#REF!</v>
      </c>
      <c r="BC206" s="137" t="e">
        <f t="shared" ca="1" si="159"/>
        <v>#REF!</v>
      </c>
      <c r="BD206" s="137" t="e">
        <f t="shared" ca="1" si="159"/>
        <v>#REF!</v>
      </c>
      <c r="BE206" s="137" t="e">
        <f t="shared" ca="1" si="159"/>
        <v>#REF!</v>
      </c>
      <c r="BF206" s="137" t="e">
        <f t="shared" ca="1" si="159"/>
        <v>#REF!</v>
      </c>
      <c r="BG206" s="137" t="e">
        <f t="shared" ca="1" si="159"/>
        <v>#REF!</v>
      </c>
      <c r="BH206" s="137" t="e">
        <f t="shared" ca="1" si="159"/>
        <v>#REF!</v>
      </c>
      <c r="BI206" s="137" t="e">
        <f t="shared" ca="1" si="159"/>
        <v>#REF!</v>
      </c>
      <c r="BJ206" s="137" t="e">
        <f t="shared" ca="1" si="159"/>
        <v>#REF!</v>
      </c>
      <c r="BK206" s="137" t="e">
        <f t="shared" ca="1" si="159"/>
        <v>#REF!</v>
      </c>
      <c r="BL206" s="137" t="e">
        <f t="shared" ca="1" si="159"/>
        <v>#REF!</v>
      </c>
      <c r="BM206" s="137" t="e">
        <f t="shared" ca="1" si="159"/>
        <v>#REF!</v>
      </c>
      <c r="BN206" s="137" t="e">
        <f t="shared" ca="1" si="159"/>
        <v>#REF!</v>
      </c>
      <c r="BO206" s="137" t="e">
        <f t="shared" ca="1" si="159"/>
        <v>#REF!</v>
      </c>
      <c r="BP206" s="137" t="e">
        <f t="shared" ca="1" si="159"/>
        <v>#REF!</v>
      </c>
      <c r="BQ206" s="137" t="e">
        <f t="shared" ca="1" si="159"/>
        <v>#REF!</v>
      </c>
      <c r="BR206" s="137" t="e">
        <f t="shared" ca="1" si="159"/>
        <v>#REF!</v>
      </c>
      <c r="BS206" s="137" t="e">
        <f t="shared" ca="1" si="159"/>
        <v>#REF!</v>
      </c>
      <c r="BT206" s="137" t="e">
        <f t="shared" ca="1" si="159"/>
        <v>#REF!</v>
      </c>
      <c r="BU206" s="137" t="e">
        <f t="shared" ca="1" si="159"/>
        <v>#REF!</v>
      </c>
      <c r="BV206" s="137" t="e">
        <f t="shared" ca="1" si="159"/>
        <v>#REF!</v>
      </c>
      <c r="BW206" s="137" t="e">
        <f t="shared" ca="1" si="159"/>
        <v>#REF!</v>
      </c>
      <c r="BX206" s="137" t="e">
        <f t="shared" ca="1" si="132"/>
        <v>#REF!</v>
      </c>
      <c r="BY206" s="137" t="e">
        <f t="shared" ca="1" si="132"/>
        <v>#REF!</v>
      </c>
      <c r="BZ206" s="137" t="e">
        <f t="shared" ca="1" si="132"/>
        <v>#REF!</v>
      </c>
      <c r="CA206" s="137" t="e">
        <f t="shared" ca="1" si="132"/>
        <v>#REF!</v>
      </c>
      <c r="CB206" s="139"/>
      <c r="CC206" s="139" t="b">
        <f t="shared" si="157"/>
        <v>1</v>
      </c>
    </row>
    <row r="207" spans="1:81" x14ac:dyDescent="0.5">
      <c r="A207" s="122" t="s">
        <v>217</v>
      </c>
      <c r="B207" s="122" t="s">
        <v>304</v>
      </c>
      <c r="G207" s="137" t="b">
        <f t="shared" ref="G207:AL207" ca="1" si="160">G41=G124</f>
        <v>0</v>
      </c>
      <c r="H207" s="137" t="b">
        <f t="shared" ca="1" si="160"/>
        <v>0</v>
      </c>
      <c r="I207" s="137" t="b">
        <f t="shared" ca="1" si="160"/>
        <v>0</v>
      </c>
      <c r="J207" s="137" t="b">
        <f t="shared" ca="1" si="160"/>
        <v>0</v>
      </c>
      <c r="K207" s="137" t="b">
        <f t="shared" ca="1" si="160"/>
        <v>0</v>
      </c>
      <c r="L207" s="137" t="b">
        <f t="shared" ca="1" si="160"/>
        <v>0</v>
      </c>
      <c r="M207" s="137" t="b">
        <f t="shared" ca="1" si="160"/>
        <v>0</v>
      </c>
      <c r="N207" s="137" t="b">
        <f t="shared" ca="1" si="160"/>
        <v>0</v>
      </c>
      <c r="O207" s="137" t="b">
        <f t="shared" ca="1" si="160"/>
        <v>0</v>
      </c>
      <c r="P207" s="137" t="b">
        <f t="shared" ca="1" si="160"/>
        <v>0</v>
      </c>
      <c r="Q207" s="137" t="b">
        <f t="shared" ca="1" si="160"/>
        <v>0</v>
      </c>
      <c r="R207" s="137" t="b">
        <f t="shared" ca="1" si="160"/>
        <v>0</v>
      </c>
      <c r="S207" s="137" t="b">
        <f t="shared" ca="1" si="160"/>
        <v>0</v>
      </c>
      <c r="T207" s="137" t="b">
        <f t="shared" ca="1" si="160"/>
        <v>0</v>
      </c>
      <c r="U207" s="137" t="b">
        <f t="shared" ca="1" si="160"/>
        <v>0</v>
      </c>
      <c r="V207" s="137" t="b">
        <f t="shared" ca="1" si="160"/>
        <v>0</v>
      </c>
      <c r="W207" s="137" t="e">
        <f t="shared" ca="1" si="160"/>
        <v>#REF!</v>
      </c>
      <c r="X207" s="137" t="e">
        <f t="shared" ca="1" si="160"/>
        <v>#REF!</v>
      </c>
      <c r="Y207" s="137" t="e">
        <f t="shared" ca="1" si="160"/>
        <v>#REF!</v>
      </c>
      <c r="Z207" s="137" t="e">
        <f t="shared" ca="1" si="160"/>
        <v>#REF!</v>
      </c>
      <c r="AA207" s="137" t="e">
        <f t="shared" ca="1" si="160"/>
        <v>#REF!</v>
      </c>
      <c r="AB207" s="137" t="e">
        <f t="shared" ca="1" si="160"/>
        <v>#REF!</v>
      </c>
      <c r="AC207" s="137" t="e">
        <f t="shared" ca="1" si="160"/>
        <v>#REF!</v>
      </c>
      <c r="AD207" s="137" t="e">
        <f t="shared" ca="1" si="160"/>
        <v>#REF!</v>
      </c>
      <c r="AE207" s="137" t="e">
        <f t="shared" ca="1" si="160"/>
        <v>#REF!</v>
      </c>
      <c r="AF207" s="137" t="e">
        <f t="shared" ca="1" si="160"/>
        <v>#REF!</v>
      </c>
      <c r="AG207" s="137" t="e">
        <f t="shared" ca="1" si="160"/>
        <v>#REF!</v>
      </c>
      <c r="AH207" s="137" t="e">
        <f t="shared" ca="1" si="160"/>
        <v>#REF!</v>
      </c>
      <c r="AI207" s="137" t="e">
        <f t="shared" ca="1" si="160"/>
        <v>#REF!</v>
      </c>
      <c r="AJ207" s="137" t="e">
        <f t="shared" ca="1" si="160"/>
        <v>#REF!</v>
      </c>
      <c r="AK207" s="137" t="e">
        <f t="shared" ca="1" si="160"/>
        <v>#REF!</v>
      </c>
      <c r="AL207" s="137" t="e">
        <f t="shared" ca="1" si="160"/>
        <v>#REF!</v>
      </c>
      <c r="AM207" s="137" t="e">
        <f t="shared" ref="AM207:BW207" ca="1" si="161">AM41=AM124</f>
        <v>#REF!</v>
      </c>
      <c r="AN207" s="137" t="e">
        <f t="shared" ca="1" si="161"/>
        <v>#REF!</v>
      </c>
      <c r="AO207" s="137" t="e">
        <f t="shared" ca="1" si="161"/>
        <v>#REF!</v>
      </c>
      <c r="AP207" s="137" t="e">
        <f t="shared" ca="1" si="161"/>
        <v>#REF!</v>
      </c>
      <c r="AQ207" s="137" t="e">
        <f t="shared" ca="1" si="161"/>
        <v>#REF!</v>
      </c>
      <c r="AR207" s="137" t="e">
        <f t="shared" ca="1" si="161"/>
        <v>#REF!</v>
      </c>
      <c r="AS207" s="137" t="e">
        <f t="shared" ca="1" si="161"/>
        <v>#REF!</v>
      </c>
      <c r="AT207" s="137" t="e">
        <f t="shared" ca="1" si="161"/>
        <v>#REF!</v>
      </c>
      <c r="AU207" s="137" t="e">
        <f t="shared" ca="1" si="161"/>
        <v>#REF!</v>
      </c>
      <c r="AV207" s="137" t="e">
        <f t="shared" ca="1" si="161"/>
        <v>#REF!</v>
      </c>
      <c r="AW207" s="137" t="e">
        <f t="shared" ca="1" si="161"/>
        <v>#REF!</v>
      </c>
      <c r="AX207" s="137" t="e">
        <f t="shared" ca="1" si="161"/>
        <v>#REF!</v>
      </c>
      <c r="AY207" s="137" t="e">
        <f t="shared" ca="1" si="161"/>
        <v>#REF!</v>
      </c>
      <c r="AZ207" s="137" t="e">
        <f t="shared" ca="1" si="161"/>
        <v>#REF!</v>
      </c>
      <c r="BA207" s="137" t="e">
        <f t="shared" ca="1" si="161"/>
        <v>#REF!</v>
      </c>
      <c r="BB207" s="137" t="e">
        <f t="shared" ca="1" si="161"/>
        <v>#REF!</v>
      </c>
      <c r="BC207" s="137" t="e">
        <f t="shared" ca="1" si="161"/>
        <v>#REF!</v>
      </c>
      <c r="BD207" s="137" t="e">
        <f t="shared" ca="1" si="161"/>
        <v>#REF!</v>
      </c>
      <c r="BE207" s="137" t="e">
        <f t="shared" ca="1" si="161"/>
        <v>#REF!</v>
      </c>
      <c r="BF207" s="137" t="e">
        <f t="shared" ca="1" si="161"/>
        <v>#REF!</v>
      </c>
      <c r="BG207" s="137" t="e">
        <f t="shared" ca="1" si="161"/>
        <v>#REF!</v>
      </c>
      <c r="BH207" s="137" t="e">
        <f t="shared" ca="1" si="161"/>
        <v>#REF!</v>
      </c>
      <c r="BI207" s="137" t="e">
        <f t="shared" ca="1" si="161"/>
        <v>#REF!</v>
      </c>
      <c r="BJ207" s="137" t="e">
        <f t="shared" ca="1" si="161"/>
        <v>#REF!</v>
      </c>
      <c r="BK207" s="137" t="e">
        <f t="shared" ca="1" si="161"/>
        <v>#REF!</v>
      </c>
      <c r="BL207" s="137" t="e">
        <f t="shared" ca="1" si="161"/>
        <v>#REF!</v>
      </c>
      <c r="BM207" s="137" t="e">
        <f t="shared" ca="1" si="161"/>
        <v>#REF!</v>
      </c>
      <c r="BN207" s="137" t="e">
        <f t="shared" ca="1" si="161"/>
        <v>#REF!</v>
      </c>
      <c r="BO207" s="137" t="e">
        <f t="shared" ca="1" si="161"/>
        <v>#REF!</v>
      </c>
      <c r="BP207" s="137" t="e">
        <f t="shared" ca="1" si="161"/>
        <v>#REF!</v>
      </c>
      <c r="BQ207" s="137" t="e">
        <f t="shared" ca="1" si="161"/>
        <v>#REF!</v>
      </c>
      <c r="BR207" s="137" t="e">
        <f t="shared" ca="1" si="161"/>
        <v>#REF!</v>
      </c>
      <c r="BS207" s="137" t="e">
        <f t="shared" ca="1" si="161"/>
        <v>#REF!</v>
      </c>
      <c r="BT207" s="137" t="e">
        <f t="shared" ca="1" si="161"/>
        <v>#REF!</v>
      </c>
      <c r="BU207" s="137" t="e">
        <f t="shared" ca="1" si="161"/>
        <v>#REF!</v>
      </c>
      <c r="BV207" s="137" t="e">
        <f t="shared" ca="1" si="161"/>
        <v>#REF!</v>
      </c>
      <c r="BW207" s="137" t="e">
        <f t="shared" ca="1" si="161"/>
        <v>#REF!</v>
      </c>
      <c r="BX207" s="137" t="e">
        <f t="shared" ca="1" si="132"/>
        <v>#REF!</v>
      </c>
      <c r="BY207" s="137" t="e">
        <f t="shared" ca="1" si="132"/>
        <v>#REF!</v>
      </c>
      <c r="BZ207" s="137" t="e">
        <f t="shared" ca="1" si="132"/>
        <v>#REF!</v>
      </c>
      <c r="CA207" s="137" t="e">
        <f t="shared" ca="1" si="132"/>
        <v>#REF!</v>
      </c>
      <c r="CB207" s="139"/>
      <c r="CC207" s="139" t="b">
        <f t="shared" si="157"/>
        <v>1</v>
      </c>
    </row>
    <row r="208" spans="1:81" x14ac:dyDescent="0.5">
      <c r="A208" s="122" t="s">
        <v>217</v>
      </c>
      <c r="B208" s="122" t="s">
        <v>301</v>
      </c>
      <c r="G208" s="137" t="b">
        <f t="shared" ref="G208:AL208" ca="1" si="162">G42=G125</f>
        <v>0</v>
      </c>
      <c r="H208" s="137" t="b">
        <f t="shared" ca="1" si="162"/>
        <v>0</v>
      </c>
      <c r="I208" s="137" t="b">
        <f t="shared" ca="1" si="162"/>
        <v>0</v>
      </c>
      <c r="J208" s="137" t="b">
        <f t="shared" ca="1" si="162"/>
        <v>0</v>
      </c>
      <c r="K208" s="137" t="b">
        <f t="shared" ca="1" si="162"/>
        <v>0</v>
      </c>
      <c r="L208" s="137" t="b">
        <f t="shared" ca="1" si="162"/>
        <v>0</v>
      </c>
      <c r="M208" s="137" t="b">
        <f t="shared" ca="1" si="162"/>
        <v>0</v>
      </c>
      <c r="N208" s="137" t="b">
        <f t="shared" ca="1" si="162"/>
        <v>0</v>
      </c>
      <c r="O208" s="137" t="b">
        <f t="shared" ca="1" si="162"/>
        <v>0</v>
      </c>
      <c r="P208" s="137" t="b">
        <f t="shared" ca="1" si="162"/>
        <v>0</v>
      </c>
      <c r="Q208" s="137" t="b">
        <f t="shared" ca="1" si="162"/>
        <v>0</v>
      </c>
      <c r="R208" s="137" t="b">
        <f t="shared" ca="1" si="162"/>
        <v>0</v>
      </c>
      <c r="S208" s="137" t="b">
        <f t="shared" ca="1" si="162"/>
        <v>0</v>
      </c>
      <c r="T208" s="137" t="b">
        <f t="shared" ca="1" si="162"/>
        <v>0</v>
      </c>
      <c r="U208" s="137" t="b">
        <f t="shared" ca="1" si="162"/>
        <v>0</v>
      </c>
      <c r="V208" s="137" t="b">
        <f t="shared" ca="1" si="162"/>
        <v>0</v>
      </c>
      <c r="W208" s="137" t="e">
        <f t="shared" ca="1" si="162"/>
        <v>#REF!</v>
      </c>
      <c r="X208" s="137" t="e">
        <f t="shared" ca="1" si="162"/>
        <v>#REF!</v>
      </c>
      <c r="Y208" s="137" t="e">
        <f t="shared" ca="1" si="162"/>
        <v>#REF!</v>
      </c>
      <c r="Z208" s="137" t="e">
        <f t="shared" ca="1" si="162"/>
        <v>#REF!</v>
      </c>
      <c r="AA208" s="137" t="e">
        <f t="shared" ca="1" si="162"/>
        <v>#REF!</v>
      </c>
      <c r="AB208" s="137" t="e">
        <f t="shared" ca="1" si="162"/>
        <v>#REF!</v>
      </c>
      <c r="AC208" s="137" t="e">
        <f t="shared" ca="1" si="162"/>
        <v>#REF!</v>
      </c>
      <c r="AD208" s="137" t="e">
        <f t="shared" ca="1" si="162"/>
        <v>#REF!</v>
      </c>
      <c r="AE208" s="137" t="e">
        <f t="shared" ca="1" si="162"/>
        <v>#REF!</v>
      </c>
      <c r="AF208" s="137" t="e">
        <f t="shared" ca="1" si="162"/>
        <v>#REF!</v>
      </c>
      <c r="AG208" s="137" t="e">
        <f t="shared" ca="1" si="162"/>
        <v>#REF!</v>
      </c>
      <c r="AH208" s="137" t="e">
        <f t="shared" ca="1" si="162"/>
        <v>#REF!</v>
      </c>
      <c r="AI208" s="137" t="e">
        <f t="shared" ca="1" si="162"/>
        <v>#REF!</v>
      </c>
      <c r="AJ208" s="137" t="e">
        <f t="shared" ca="1" si="162"/>
        <v>#REF!</v>
      </c>
      <c r="AK208" s="137" t="e">
        <f t="shared" ca="1" si="162"/>
        <v>#REF!</v>
      </c>
      <c r="AL208" s="137" t="e">
        <f t="shared" ca="1" si="162"/>
        <v>#REF!</v>
      </c>
      <c r="AM208" s="137" t="e">
        <f t="shared" ref="AM208:BW208" ca="1" si="163">AM42=AM125</f>
        <v>#REF!</v>
      </c>
      <c r="AN208" s="137" t="e">
        <f t="shared" ca="1" si="163"/>
        <v>#REF!</v>
      </c>
      <c r="AO208" s="137" t="e">
        <f t="shared" ca="1" si="163"/>
        <v>#REF!</v>
      </c>
      <c r="AP208" s="137" t="e">
        <f t="shared" ca="1" si="163"/>
        <v>#REF!</v>
      </c>
      <c r="AQ208" s="137" t="e">
        <f t="shared" ca="1" si="163"/>
        <v>#REF!</v>
      </c>
      <c r="AR208" s="137" t="e">
        <f t="shared" ca="1" si="163"/>
        <v>#REF!</v>
      </c>
      <c r="AS208" s="137" t="e">
        <f t="shared" ca="1" si="163"/>
        <v>#REF!</v>
      </c>
      <c r="AT208" s="137" t="e">
        <f t="shared" ca="1" si="163"/>
        <v>#REF!</v>
      </c>
      <c r="AU208" s="137" t="e">
        <f t="shared" ca="1" si="163"/>
        <v>#REF!</v>
      </c>
      <c r="AV208" s="137" t="e">
        <f t="shared" ca="1" si="163"/>
        <v>#REF!</v>
      </c>
      <c r="AW208" s="137" t="e">
        <f t="shared" ca="1" si="163"/>
        <v>#REF!</v>
      </c>
      <c r="AX208" s="137" t="e">
        <f t="shared" ca="1" si="163"/>
        <v>#REF!</v>
      </c>
      <c r="AY208" s="137" t="e">
        <f t="shared" ca="1" si="163"/>
        <v>#REF!</v>
      </c>
      <c r="AZ208" s="137" t="e">
        <f t="shared" ca="1" si="163"/>
        <v>#REF!</v>
      </c>
      <c r="BA208" s="137" t="e">
        <f t="shared" ca="1" si="163"/>
        <v>#REF!</v>
      </c>
      <c r="BB208" s="137" t="e">
        <f t="shared" ca="1" si="163"/>
        <v>#REF!</v>
      </c>
      <c r="BC208" s="137" t="e">
        <f t="shared" ca="1" si="163"/>
        <v>#REF!</v>
      </c>
      <c r="BD208" s="137" t="e">
        <f t="shared" ca="1" si="163"/>
        <v>#REF!</v>
      </c>
      <c r="BE208" s="137" t="e">
        <f t="shared" ca="1" si="163"/>
        <v>#REF!</v>
      </c>
      <c r="BF208" s="137" t="e">
        <f t="shared" ca="1" si="163"/>
        <v>#REF!</v>
      </c>
      <c r="BG208" s="137" t="e">
        <f t="shared" ca="1" si="163"/>
        <v>#REF!</v>
      </c>
      <c r="BH208" s="137" t="e">
        <f t="shared" ca="1" si="163"/>
        <v>#REF!</v>
      </c>
      <c r="BI208" s="137" t="e">
        <f t="shared" ca="1" si="163"/>
        <v>#REF!</v>
      </c>
      <c r="BJ208" s="137" t="e">
        <f t="shared" ca="1" si="163"/>
        <v>#REF!</v>
      </c>
      <c r="BK208" s="137" t="e">
        <f t="shared" ca="1" si="163"/>
        <v>#REF!</v>
      </c>
      <c r="BL208" s="137" t="e">
        <f t="shared" ca="1" si="163"/>
        <v>#REF!</v>
      </c>
      <c r="BM208" s="137" t="e">
        <f t="shared" ca="1" si="163"/>
        <v>#REF!</v>
      </c>
      <c r="BN208" s="137" t="e">
        <f t="shared" ca="1" si="163"/>
        <v>#REF!</v>
      </c>
      <c r="BO208" s="137" t="e">
        <f t="shared" ca="1" si="163"/>
        <v>#REF!</v>
      </c>
      <c r="BP208" s="137" t="e">
        <f t="shared" ca="1" si="163"/>
        <v>#REF!</v>
      </c>
      <c r="BQ208" s="137" t="e">
        <f t="shared" ca="1" si="163"/>
        <v>#REF!</v>
      </c>
      <c r="BR208" s="137" t="e">
        <f t="shared" ca="1" si="163"/>
        <v>#REF!</v>
      </c>
      <c r="BS208" s="137" t="e">
        <f t="shared" ca="1" si="163"/>
        <v>#REF!</v>
      </c>
      <c r="BT208" s="137" t="e">
        <f t="shared" ca="1" si="163"/>
        <v>#REF!</v>
      </c>
      <c r="BU208" s="137" t="e">
        <f t="shared" ca="1" si="163"/>
        <v>#REF!</v>
      </c>
      <c r="BV208" s="137" t="e">
        <f t="shared" ca="1" si="163"/>
        <v>#REF!</v>
      </c>
      <c r="BW208" s="137" t="e">
        <f t="shared" ca="1" si="163"/>
        <v>#REF!</v>
      </c>
      <c r="BX208" s="137" t="e">
        <f t="shared" ca="1" si="132"/>
        <v>#REF!</v>
      </c>
      <c r="BY208" s="137" t="e">
        <f t="shared" ca="1" si="132"/>
        <v>#REF!</v>
      </c>
      <c r="BZ208" s="137" t="e">
        <f t="shared" ca="1" si="132"/>
        <v>#REF!</v>
      </c>
      <c r="CA208" s="137" t="e">
        <f t="shared" ca="1" si="132"/>
        <v>#REF!</v>
      </c>
      <c r="CB208" s="139"/>
      <c r="CC208" s="139" t="b">
        <f t="shared" si="157"/>
        <v>1</v>
      </c>
    </row>
    <row r="209" spans="1:81" x14ac:dyDescent="0.5">
      <c r="A209" s="122" t="s">
        <v>217</v>
      </c>
      <c r="B209" s="122" t="s">
        <v>551</v>
      </c>
      <c r="G209" s="137" t="b">
        <f t="shared" ref="G209:AL209" ca="1" si="164">G43=G126</f>
        <v>0</v>
      </c>
      <c r="H209" s="137" t="b">
        <f t="shared" ca="1" si="164"/>
        <v>0</v>
      </c>
      <c r="I209" s="137" t="b">
        <f t="shared" ca="1" si="164"/>
        <v>0</v>
      </c>
      <c r="J209" s="137" t="b">
        <f t="shared" ca="1" si="164"/>
        <v>0</v>
      </c>
      <c r="K209" s="137" t="b">
        <f t="shared" ca="1" si="164"/>
        <v>0</v>
      </c>
      <c r="L209" s="137" t="b">
        <f t="shared" ca="1" si="164"/>
        <v>0</v>
      </c>
      <c r="M209" s="137" t="b">
        <f t="shared" ca="1" si="164"/>
        <v>0</v>
      </c>
      <c r="N209" s="137" t="b">
        <f t="shared" ca="1" si="164"/>
        <v>0</v>
      </c>
      <c r="O209" s="137" t="b">
        <f t="shared" ca="1" si="164"/>
        <v>0</v>
      </c>
      <c r="P209" s="137" t="b">
        <f t="shared" ca="1" si="164"/>
        <v>0</v>
      </c>
      <c r="Q209" s="137" t="b">
        <f t="shared" ca="1" si="164"/>
        <v>0</v>
      </c>
      <c r="R209" s="137" t="b">
        <f t="shared" ca="1" si="164"/>
        <v>0</v>
      </c>
      <c r="S209" s="137" t="b">
        <f t="shared" ca="1" si="164"/>
        <v>0</v>
      </c>
      <c r="T209" s="137" t="b">
        <f t="shared" ca="1" si="164"/>
        <v>0</v>
      </c>
      <c r="U209" s="137" t="b">
        <f t="shared" ca="1" si="164"/>
        <v>0</v>
      </c>
      <c r="V209" s="137" t="b">
        <f t="shared" ca="1" si="164"/>
        <v>0</v>
      </c>
      <c r="W209" s="137" t="e">
        <f t="shared" ca="1" si="164"/>
        <v>#REF!</v>
      </c>
      <c r="X209" s="137" t="e">
        <f t="shared" ca="1" si="164"/>
        <v>#REF!</v>
      </c>
      <c r="Y209" s="137" t="e">
        <f t="shared" ca="1" si="164"/>
        <v>#REF!</v>
      </c>
      <c r="Z209" s="137" t="e">
        <f t="shared" ca="1" si="164"/>
        <v>#REF!</v>
      </c>
      <c r="AA209" s="137" t="e">
        <f t="shared" ca="1" si="164"/>
        <v>#REF!</v>
      </c>
      <c r="AB209" s="137" t="e">
        <f t="shared" ca="1" si="164"/>
        <v>#REF!</v>
      </c>
      <c r="AC209" s="137" t="e">
        <f t="shared" ca="1" si="164"/>
        <v>#REF!</v>
      </c>
      <c r="AD209" s="137" t="e">
        <f t="shared" ca="1" si="164"/>
        <v>#REF!</v>
      </c>
      <c r="AE209" s="137" t="e">
        <f t="shared" ca="1" si="164"/>
        <v>#REF!</v>
      </c>
      <c r="AF209" s="137" t="e">
        <f t="shared" ca="1" si="164"/>
        <v>#REF!</v>
      </c>
      <c r="AG209" s="137" t="e">
        <f t="shared" ca="1" si="164"/>
        <v>#REF!</v>
      </c>
      <c r="AH209" s="137" t="e">
        <f t="shared" ca="1" si="164"/>
        <v>#REF!</v>
      </c>
      <c r="AI209" s="137" t="e">
        <f t="shared" ca="1" si="164"/>
        <v>#REF!</v>
      </c>
      <c r="AJ209" s="137" t="e">
        <f t="shared" ca="1" si="164"/>
        <v>#REF!</v>
      </c>
      <c r="AK209" s="137" t="e">
        <f t="shared" ca="1" si="164"/>
        <v>#REF!</v>
      </c>
      <c r="AL209" s="137" t="e">
        <f t="shared" ca="1" si="164"/>
        <v>#REF!</v>
      </c>
      <c r="AM209" s="137" t="e">
        <f t="shared" ref="AM209:BW209" ca="1" si="165">AM43=AM126</f>
        <v>#REF!</v>
      </c>
      <c r="AN209" s="137" t="e">
        <f t="shared" ca="1" si="165"/>
        <v>#REF!</v>
      </c>
      <c r="AO209" s="137" t="e">
        <f t="shared" ca="1" si="165"/>
        <v>#REF!</v>
      </c>
      <c r="AP209" s="137" t="e">
        <f t="shared" ca="1" si="165"/>
        <v>#REF!</v>
      </c>
      <c r="AQ209" s="137" t="e">
        <f t="shared" ca="1" si="165"/>
        <v>#REF!</v>
      </c>
      <c r="AR209" s="137" t="e">
        <f t="shared" ca="1" si="165"/>
        <v>#REF!</v>
      </c>
      <c r="AS209" s="137" t="e">
        <f t="shared" ca="1" si="165"/>
        <v>#REF!</v>
      </c>
      <c r="AT209" s="137" t="e">
        <f t="shared" ca="1" si="165"/>
        <v>#REF!</v>
      </c>
      <c r="AU209" s="137" t="e">
        <f t="shared" ca="1" si="165"/>
        <v>#REF!</v>
      </c>
      <c r="AV209" s="137" t="e">
        <f t="shared" ca="1" si="165"/>
        <v>#REF!</v>
      </c>
      <c r="AW209" s="137" t="e">
        <f t="shared" ca="1" si="165"/>
        <v>#REF!</v>
      </c>
      <c r="AX209" s="137" t="e">
        <f t="shared" ca="1" si="165"/>
        <v>#REF!</v>
      </c>
      <c r="AY209" s="137" t="e">
        <f t="shared" ca="1" si="165"/>
        <v>#REF!</v>
      </c>
      <c r="AZ209" s="137" t="e">
        <f t="shared" ca="1" si="165"/>
        <v>#REF!</v>
      </c>
      <c r="BA209" s="137" t="e">
        <f t="shared" ca="1" si="165"/>
        <v>#REF!</v>
      </c>
      <c r="BB209" s="137" t="e">
        <f t="shared" ca="1" si="165"/>
        <v>#REF!</v>
      </c>
      <c r="BC209" s="137" t="e">
        <f t="shared" ca="1" si="165"/>
        <v>#REF!</v>
      </c>
      <c r="BD209" s="137" t="e">
        <f t="shared" ca="1" si="165"/>
        <v>#REF!</v>
      </c>
      <c r="BE209" s="137" t="e">
        <f t="shared" ca="1" si="165"/>
        <v>#REF!</v>
      </c>
      <c r="BF209" s="137" t="e">
        <f t="shared" ca="1" si="165"/>
        <v>#REF!</v>
      </c>
      <c r="BG209" s="137" t="e">
        <f t="shared" ca="1" si="165"/>
        <v>#REF!</v>
      </c>
      <c r="BH209" s="137" t="e">
        <f t="shared" ca="1" si="165"/>
        <v>#REF!</v>
      </c>
      <c r="BI209" s="137" t="e">
        <f t="shared" ca="1" si="165"/>
        <v>#REF!</v>
      </c>
      <c r="BJ209" s="137" t="e">
        <f t="shared" ca="1" si="165"/>
        <v>#REF!</v>
      </c>
      <c r="BK209" s="137" t="e">
        <f t="shared" ca="1" si="165"/>
        <v>#REF!</v>
      </c>
      <c r="BL209" s="137" t="e">
        <f t="shared" ca="1" si="165"/>
        <v>#REF!</v>
      </c>
      <c r="BM209" s="137" t="e">
        <f t="shared" ca="1" si="165"/>
        <v>#REF!</v>
      </c>
      <c r="BN209" s="137" t="e">
        <f t="shared" ca="1" si="165"/>
        <v>#REF!</v>
      </c>
      <c r="BO209" s="137" t="e">
        <f t="shared" ca="1" si="165"/>
        <v>#REF!</v>
      </c>
      <c r="BP209" s="137" t="e">
        <f t="shared" ca="1" si="165"/>
        <v>#REF!</v>
      </c>
      <c r="BQ209" s="137" t="e">
        <f t="shared" ca="1" si="165"/>
        <v>#REF!</v>
      </c>
      <c r="BR209" s="137" t="e">
        <f t="shared" ca="1" si="165"/>
        <v>#REF!</v>
      </c>
      <c r="BS209" s="137" t="e">
        <f t="shared" ca="1" si="165"/>
        <v>#REF!</v>
      </c>
      <c r="BT209" s="137" t="e">
        <f t="shared" ca="1" si="165"/>
        <v>#REF!</v>
      </c>
      <c r="BU209" s="137" t="e">
        <f t="shared" ca="1" si="165"/>
        <v>#REF!</v>
      </c>
      <c r="BV209" s="137" t="e">
        <f t="shared" ca="1" si="165"/>
        <v>#REF!</v>
      </c>
      <c r="BW209" s="137" t="e">
        <f t="shared" ca="1" si="165"/>
        <v>#REF!</v>
      </c>
      <c r="BX209" s="137" t="e">
        <f t="shared" ca="1" si="132"/>
        <v>#REF!</v>
      </c>
      <c r="BY209" s="137" t="e">
        <f t="shared" ca="1" si="132"/>
        <v>#REF!</v>
      </c>
      <c r="BZ209" s="137" t="e">
        <f t="shared" ca="1" si="132"/>
        <v>#REF!</v>
      </c>
      <c r="CA209" s="137" t="e">
        <f t="shared" ca="1" si="132"/>
        <v>#REF!</v>
      </c>
      <c r="CB209" s="139"/>
      <c r="CC209" s="139" t="b">
        <f t="shared" si="157"/>
        <v>1</v>
      </c>
    </row>
    <row r="210" spans="1:81" x14ac:dyDescent="0.5">
      <c r="A210" s="122" t="s">
        <v>125</v>
      </c>
      <c r="B210" s="122" t="s">
        <v>304</v>
      </c>
      <c r="G210" s="137" t="b">
        <f t="shared" ref="G210:AL210" ca="1" si="166">G44=G127</f>
        <v>0</v>
      </c>
      <c r="H210" s="137" t="b">
        <f t="shared" ca="1" si="166"/>
        <v>0</v>
      </c>
      <c r="I210" s="137" t="b">
        <f t="shared" ca="1" si="166"/>
        <v>0</v>
      </c>
      <c r="J210" s="137" t="b">
        <f t="shared" ca="1" si="166"/>
        <v>0</v>
      </c>
      <c r="K210" s="137" t="b">
        <f t="shared" ca="1" si="166"/>
        <v>0</v>
      </c>
      <c r="L210" s="137" t="b">
        <f t="shared" ca="1" si="166"/>
        <v>0</v>
      </c>
      <c r="M210" s="137" t="b">
        <f t="shared" ca="1" si="166"/>
        <v>0</v>
      </c>
      <c r="N210" s="137" t="e">
        <f t="shared" ca="1" si="166"/>
        <v>#REF!</v>
      </c>
      <c r="O210" s="137" t="e">
        <f t="shared" ca="1" si="166"/>
        <v>#REF!</v>
      </c>
      <c r="P210" s="137" t="e">
        <f t="shared" ca="1" si="166"/>
        <v>#REF!</v>
      </c>
      <c r="Q210" s="137" t="e">
        <f t="shared" ca="1" si="166"/>
        <v>#REF!</v>
      </c>
      <c r="R210" s="137" t="e">
        <f t="shared" ca="1" si="166"/>
        <v>#REF!</v>
      </c>
      <c r="S210" s="137" t="e">
        <f t="shared" ca="1" si="166"/>
        <v>#REF!</v>
      </c>
      <c r="T210" s="137" t="e">
        <f t="shared" ca="1" si="166"/>
        <v>#REF!</v>
      </c>
      <c r="U210" s="137" t="e">
        <f t="shared" ca="1" si="166"/>
        <v>#REF!</v>
      </c>
      <c r="V210" s="137" t="e">
        <f t="shared" ca="1" si="166"/>
        <v>#REF!</v>
      </c>
      <c r="W210" s="137" t="e">
        <f t="shared" ca="1" si="166"/>
        <v>#REF!</v>
      </c>
      <c r="X210" s="137" t="e">
        <f t="shared" ca="1" si="166"/>
        <v>#REF!</v>
      </c>
      <c r="Y210" s="137" t="e">
        <f t="shared" ca="1" si="166"/>
        <v>#REF!</v>
      </c>
      <c r="Z210" s="137" t="e">
        <f t="shared" ca="1" si="166"/>
        <v>#REF!</v>
      </c>
      <c r="AA210" s="137" t="e">
        <f t="shared" ca="1" si="166"/>
        <v>#REF!</v>
      </c>
      <c r="AB210" s="137" t="e">
        <f t="shared" ca="1" si="166"/>
        <v>#REF!</v>
      </c>
      <c r="AC210" s="137" t="e">
        <f t="shared" ca="1" si="166"/>
        <v>#REF!</v>
      </c>
      <c r="AD210" s="137" t="e">
        <f t="shared" ca="1" si="166"/>
        <v>#REF!</v>
      </c>
      <c r="AE210" s="137" t="e">
        <f t="shared" ca="1" si="166"/>
        <v>#REF!</v>
      </c>
      <c r="AF210" s="137" t="e">
        <f t="shared" ca="1" si="166"/>
        <v>#REF!</v>
      </c>
      <c r="AG210" s="137" t="e">
        <f t="shared" ca="1" si="166"/>
        <v>#REF!</v>
      </c>
      <c r="AH210" s="137" t="e">
        <f t="shared" ca="1" si="166"/>
        <v>#REF!</v>
      </c>
      <c r="AI210" s="137" t="e">
        <f t="shared" ca="1" si="166"/>
        <v>#REF!</v>
      </c>
      <c r="AJ210" s="137" t="e">
        <f t="shared" ca="1" si="166"/>
        <v>#REF!</v>
      </c>
      <c r="AK210" s="137" t="e">
        <f t="shared" ca="1" si="166"/>
        <v>#REF!</v>
      </c>
      <c r="AL210" s="137" t="e">
        <f t="shared" ca="1" si="166"/>
        <v>#REF!</v>
      </c>
      <c r="AM210" s="137" t="e">
        <f t="shared" ref="AM210:BW210" ca="1" si="167">AM44=AM127</f>
        <v>#REF!</v>
      </c>
      <c r="AN210" s="137" t="e">
        <f t="shared" ca="1" si="167"/>
        <v>#REF!</v>
      </c>
      <c r="AO210" s="137" t="e">
        <f t="shared" ca="1" si="167"/>
        <v>#REF!</v>
      </c>
      <c r="AP210" s="137" t="e">
        <f t="shared" ca="1" si="167"/>
        <v>#REF!</v>
      </c>
      <c r="AQ210" s="137" t="e">
        <f t="shared" ca="1" si="167"/>
        <v>#REF!</v>
      </c>
      <c r="AR210" s="137" t="e">
        <f t="shared" ca="1" si="167"/>
        <v>#REF!</v>
      </c>
      <c r="AS210" s="137" t="e">
        <f t="shared" ca="1" si="167"/>
        <v>#REF!</v>
      </c>
      <c r="AT210" s="137" t="e">
        <f t="shared" ca="1" si="167"/>
        <v>#REF!</v>
      </c>
      <c r="AU210" s="137" t="e">
        <f t="shared" ca="1" si="167"/>
        <v>#REF!</v>
      </c>
      <c r="AV210" s="137" t="e">
        <f t="shared" ca="1" si="167"/>
        <v>#REF!</v>
      </c>
      <c r="AW210" s="137" t="e">
        <f t="shared" ca="1" si="167"/>
        <v>#REF!</v>
      </c>
      <c r="AX210" s="137" t="e">
        <f t="shared" ca="1" si="167"/>
        <v>#REF!</v>
      </c>
      <c r="AY210" s="137" t="e">
        <f t="shared" ca="1" si="167"/>
        <v>#REF!</v>
      </c>
      <c r="AZ210" s="137" t="e">
        <f t="shared" ca="1" si="167"/>
        <v>#REF!</v>
      </c>
      <c r="BA210" s="137" t="e">
        <f t="shared" ca="1" si="167"/>
        <v>#REF!</v>
      </c>
      <c r="BB210" s="137" t="e">
        <f t="shared" ca="1" si="167"/>
        <v>#REF!</v>
      </c>
      <c r="BC210" s="137" t="e">
        <f t="shared" ca="1" si="167"/>
        <v>#REF!</v>
      </c>
      <c r="BD210" s="137" t="e">
        <f t="shared" ca="1" si="167"/>
        <v>#REF!</v>
      </c>
      <c r="BE210" s="137" t="e">
        <f t="shared" ca="1" si="167"/>
        <v>#REF!</v>
      </c>
      <c r="BF210" s="137" t="e">
        <f t="shared" ca="1" si="167"/>
        <v>#REF!</v>
      </c>
      <c r="BG210" s="137" t="e">
        <f t="shared" ca="1" si="167"/>
        <v>#REF!</v>
      </c>
      <c r="BH210" s="137" t="e">
        <f t="shared" ca="1" si="167"/>
        <v>#REF!</v>
      </c>
      <c r="BI210" s="137" t="e">
        <f t="shared" ca="1" si="167"/>
        <v>#REF!</v>
      </c>
      <c r="BJ210" s="137" t="e">
        <f t="shared" ca="1" si="167"/>
        <v>#REF!</v>
      </c>
      <c r="BK210" s="137" t="e">
        <f t="shared" ca="1" si="167"/>
        <v>#REF!</v>
      </c>
      <c r="BL210" s="137" t="e">
        <f t="shared" ca="1" si="167"/>
        <v>#REF!</v>
      </c>
      <c r="BM210" s="137" t="e">
        <f t="shared" ca="1" si="167"/>
        <v>#REF!</v>
      </c>
      <c r="BN210" s="137" t="e">
        <f t="shared" ca="1" si="167"/>
        <v>#REF!</v>
      </c>
      <c r="BO210" s="137" t="e">
        <f t="shared" ca="1" si="167"/>
        <v>#REF!</v>
      </c>
      <c r="BP210" s="137" t="e">
        <f t="shared" ca="1" si="167"/>
        <v>#REF!</v>
      </c>
      <c r="BQ210" s="137" t="e">
        <f t="shared" ca="1" si="167"/>
        <v>#REF!</v>
      </c>
      <c r="BR210" s="137" t="e">
        <f t="shared" ca="1" si="167"/>
        <v>#REF!</v>
      </c>
      <c r="BS210" s="137" t="e">
        <f t="shared" ca="1" si="167"/>
        <v>#REF!</v>
      </c>
      <c r="BT210" s="137" t="e">
        <f t="shared" ca="1" si="167"/>
        <v>#REF!</v>
      </c>
      <c r="BU210" s="137" t="e">
        <f t="shared" ca="1" si="167"/>
        <v>#REF!</v>
      </c>
      <c r="BV210" s="137" t="e">
        <f t="shared" ca="1" si="167"/>
        <v>#REF!</v>
      </c>
      <c r="BW210" s="137" t="e">
        <f t="shared" ca="1" si="167"/>
        <v>#REF!</v>
      </c>
      <c r="BX210" s="137" t="e">
        <f t="shared" ca="1" si="132"/>
        <v>#REF!</v>
      </c>
      <c r="BY210" s="137" t="e">
        <f t="shared" ca="1" si="132"/>
        <v>#REF!</v>
      </c>
      <c r="BZ210" s="137" t="e">
        <f t="shared" ca="1" si="132"/>
        <v>#REF!</v>
      </c>
      <c r="CA210" s="137" t="e">
        <f t="shared" ca="1" si="132"/>
        <v>#REF!</v>
      </c>
      <c r="CB210" s="139"/>
      <c r="CC210" s="139" t="b">
        <f t="shared" si="157"/>
        <v>1</v>
      </c>
    </row>
    <row r="211" spans="1:81" x14ac:dyDescent="0.5">
      <c r="A211" s="122" t="s">
        <v>125</v>
      </c>
      <c r="B211" s="122" t="s">
        <v>551</v>
      </c>
      <c r="G211" s="137" t="b">
        <f t="shared" ref="G211:AL211" ca="1" si="168">G45=G128</f>
        <v>0</v>
      </c>
      <c r="H211" s="137" t="b">
        <f t="shared" ca="1" si="168"/>
        <v>0</v>
      </c>
      <c r="I211" s="137" t="b">
        <f t="shared" ca="1" si="168"/>
        <v>0</v>
      </c>
      <c r="J211" s="137" t="e">
        <f t="shared" ca="1" si="168"/>
        <v>#REF!</v>
      </c>
      <c r="K211" s="137" t="e">
        <f t="shared" ca="1" si="168"/>
        <v>#REF!</v>
      </c>
      <c r="L211" s="137" t="e">
        <f t="shared" ca="1" si="168"/>
        <v>#REF!</v>
      </c>
      <c r="M211" s="137" t="e">
        <f t="shared" ca="1" si="168"/>
        <v>#REF!</v>
      </c>
      <c r="N211" s="137" t="e">
        <f t="shared" ca="1" si="168"/>
        <v>#REF!</v>
      </c>
      <c r="O211" s="137" t="e">
        <f t="shared" ca="1" si="168"/>
        <v>#REF!</v>
      </c>
      <c r="P211" s="137" t="e">
        <f t="shared" ca="1" si="168"/>
        <v>#REF!</v>
      </c>
      <c r="Q211" s="137" t="e">
        <f t="shared" ca="1" si="168"/>
        <v>#REF!</v>
      </c>
      <c r="R211" s="137" t="e">
        <f t="shared" ca="1" si="168"/>
        <v>#REF!</v>
      </c>
      <c r="S211" s="137" t="e">
        <f t="shared" ca="1" si="168"/>
        <v>#REF!</v>
      </c>
      <c r="T211" s="137" t="e">
        <f t="shared" ca="1" si="168"/>
        <v>#REF!</v>
      </c>
      <c r="U211" s="137" t="e">
        <f t="shared" ca="1" si="168"/>
        <v>#REF!</v>
      </c>
      <c r="V211" s="137" t="e">
        <f t="shared" ca="1" si="168"/>
        <v>#REF!</v>
      </c>
      <c r="W211" s="137" t="e">
        <f t="shared" ca="1" si="168"/>
        <v>#REF!</v>
      </c>
      <c r="X211" s="137" t="e">
        <f t="shared" ca="1" si="168"/>
        <v>#REF!</v>
      </c>
      <c r="Y211" s="137" t="e">
        <f t="shared" ca="1" si="168"/>
        <v>#REF!</v>
      </c>
      <c r="Z211" s="137" t="e">
        <f t="shared" ca="1" si="168"/>
        <v>#REF!</v>
      </c>
      <c r="AA211" s="137" t="e">
        <f t="shared" ca="1" si="168"/>
        <v>#REF!</v>
      </c>
      <c r="AB211" s="137" t="e">
        <f t="shared" ca="1" si="168"/>
        <v>#REF!</v>
      </c>
      <c r="AC211" s="137" t="e">
        <f t="shared" ca="1" si="168"/>
        <v>#REF!</v>
      </c>
      <c r="AD211" s="137" t="e">
        <f t="shared" ca="1" si="168"/>
        <v>#REF!</v>
      </c>
      <c r="AE211" s="137" t="e">
        <f t="shared" ca="1" si="168"/>
        <v>#REF!</v>
      </c>
      <c r="AF211" s="137" t="e">
        <f t="shared" ca="1" si="168"/>
        <v>#REF!</v>
      </c>
      <c r="AG211" s="137" t="e">
        <f t="shared" ca="1" si="168"/>
        <v>#REF!</v>
      </c>
      <c r="AH211" s="137" t="e">
        <f t="shared" ca="1" si="168"/>
        <v>#REF!</v>
      </c>
      <c r="AI211" s="137" t="e">
        <f t="shared" ca="1" si="168"/>
        <v>#REF!</v>
      </c>
      <c r="AJ211" s="137" t="e">
        <f t="shared" ca="1" si="168"/>
        <v>#REF!</v>
      </c>
      <c r="AK211" s="137" t="e">
        <f t="shared" ca="1" si="168"/>
        <v>#REF!</v>
      </c>
      <c r="AL211" s="137" t="e">
        <f t="shared" ca="1" si="168"/>
        <v>#REF!</v>
      </c>
      <c r="AM211" s="137" t="e">
        <f t="shared" ref="AM211:BW211" ca="1" si="169">AM45=AM128</f>
        <v>#REF!</v>
      </c>
      <c r="AN211" s="137" t="e">
        <f t="shared" ca="1" si="169"/>
        <v>#REF!</v>
      </c>
      <c r="AO211" s="137" t="e">
        <f t="shared" ca="1" si="169"/>
        <v>#REF!</v>
      </c>
      <c r="AP211" s="137" t="e">
        <f t="shared" ca="1" si="169"/>
        <v>#REF!</v>
      </c>
      <c r="AQ211" s="137" t="e">
        <f t="shared" ca="1" si="169"/>
        <v>#REF!</v>
      </c>
      <c r="AR211" s="137" t="e">
        <f t="shared" ca="1" si="169"/>
        <v>#REF!</v>
      </c>
      <c r="AS211" s="137" t="e">
        <f t="shared" ca="1" si="169"/>
        <v>#REF!</v>
      </c>
      <c r="AT211" s="137" t="e">
        <f t="shared" ca="1" si="169"/>
        <v>#REF!</v>
      </c>
      <c r="AU211" s="137" t="e">
        <f t="shared" ca="1" si="169"/>
        <v>#REF!</v>
      </c>
      <c r="AV211" s="137" t="e">
        <f t="shared" ca="1" si="169"/>
        <v>#REF!</v>
      </c>
      <c r="AW211" s="137" t="e">
        <f t="shared" ca="1" si="169"/>
        <v>#REF!</v>
      </c>
      <c r="AX211" s="137" t="e">
        <f t="shared" ca="1" si="169"/>
        <v>#REF!</v>
      </c>
      <c r="AY211" s="137" t="e">
        <f t="shared" ca="1" si="169"/>
        <v>#REF!</v>
      </c>
      <c r="AZ211" s="137" t="e">
        <f t="shared" ca="1" si="169"/>
        <v>#REF!</v>
      </c>
      <c r="BA211" s="137" t="e">
        <f t="shared" ca="1" si="169"/>
        <v>#REF!</v>
      </c>
      <c r="BB211" s="137" t="e">
        <f t="shared" ca="1" si="169"/>
        <v>#REF!</v>
      </c>
      <c r="BC211" s="137" t="e">
        <f t="shared" ca="1" si="169"/>
        <v>#REF!</v>
      </c>
      <c r="BD211" s="137" t="e">
        <f t="shared" ca="1" si="169"/>
        <v>#REF!</v>
      </c>
      <c r="BE211" s="137" t="e">
        <f t="shared" ca="1" si="169"/>
        <v>#REF!</v>
      </c>
      <c r="BF211" s="137" t="e">
        <f t="shared" ca="1" si="169"/>
        <v>#REF!</v>
      </c>
      <c r="BG211" s="137" t="e">
        <f t="shared" ca="1" si="169"/>
        <v>#REF!</v>
      </c>
      <c r="BH211" s="137" t="e">
        <f t="shared" ca="1" si="169"/>
        <v>#REF!</v>
      </c>
      <c r="BI211" s="137" t="e">
        <f t="shared" ca="1" si="169"/>
        <v>#REF!</v>
      </c>
      <c r="BJ211" s="137" t="e">
        <f t="shared" ca="1" si="169"/>
        <v>#REF!</v>
      </c>
      <c r="BK211" s="137" t="e">
        <f t="shared" ca="1" si="169"/>
        <v>#REF!</v>
      </c>
      <c r="BL211" s="137" t="e">
        <f t="shared" ca="1" si="169"/>
        <v>#REF!</v>
      </c>
      <c r="BM211" s="137" t="e">
        <f t="shared" ca="1" si="169"/>
        <v>#REF!</v>
      </c>
      <c r="BN211" s="137" t="e">
        <f t="shared" ca="1" si="169"/>
        <v>#REF!</v>
      </c>
      <c r="BO211" s="137" t="e">
        <f t="shared" ca="1" si="169"/>
        <v>#REF!</v>
      </c>
      <c r="BP211" s="137" t="e">
        <f t="shared" ca="1" si="169"/>
        <v>#REF!</v>
      </c>
      <c r="BQ211" s="137" t="e">
        <f t="shared" ca="1" si="169"/>
        <v>#REF!</v>
      </c>
      <c r="BR211" s="137" t="e">
        <f t="shared" ca="1" si="169"/>
        <v>#REF!</v>
      </c>
      <c r="BS211" s="137" t="e">
        <f t="shared" ca="1" si="169"/>
        <v>#REF!</v>
      </c>
      <c r="BT211" s="137" t="e">
        <f t="shared" ca="1" si="169"/>
        <v>#REF!</v>
      </c>
      <c r="BU211" s="137" t="e">
        <f t="shared" ca="1" si="169"/>
        <v>#REF!</v>
      </c>
      <c r="BV211" s="137" t="e">
        <f t="shared" ca="1" si="169"/>
        <v>#REF!</v>
      </c>
      <c r="BW211" s="137" t="e">
        <f t="shared" ca="1" si="169"/>
        <v>#REF!</v>
      </c>
      <c r="BX211" s="137" t="e">
        <f t="shared" ca="1" si="132"/>
        <v>#REF!</v>
      </c>
      <c r="BY211" s="137" t="e">
        <f t="shared" ca="1" si="132"/>
        <v>#REF!</v>
      </c>
      <c r="BZ211" s="137" t="e">
        <f t="shared" ca="1" si="132"/>
        <v>#REF!</v>
      </c>
      <c r="CA211" s="137" t="e">
        <f t="shared" ca="1" si="132"/>
        <v>#REF!</v>
      </c>
      <c r="CB211" s="139"/>
      <c r="CC211" s="139" t="b">
        <f t="shared" si="157"/>
        <v>1</v>
      </c>
    </row>
    <row r="212" spans="1:81" x14ac:dyDescent="0.5">
      <c r="A212" s="122" t="s">
        <v>126</v>
      </c>
      <c r="B212" s="122" t="s">
        <v>304</v>
      </c>
      <c r="G212" s="137" t="b">
        <f t="shared" ref="G212:AL212" ca="1" si="170">G46=G129</f>
        <v>0</v>
      </c>
      <c r="H212" s="137" t="b">
        <f t="shared" ca="1" si="170"/>
        <v>0</v>
      </c>
      <c r="I212" s="137" t="b">
        <f t="shared" ca="1" si="170"/>
        <v>0</v>
      </c>
      <c r="J212" s="137" t="b">
        <f t="shared" ca="1" si="170"/>
        <v>0</v>
      </c>
      <c r="K212" s="137" t="b">
        <f t="shared" ca="1" si="170"/>
        <v>0</v>
      </c>
      <c r="L212" s="137" t="b">
        <f t="shared" ca="1" si="170"/>
        <v>0</v>
      </c>
      <c r="M212" s="137" t="b">
        <f t="shared" ca="1" si="170"/>
        <v>0</v>
      </c>
      <c r="N212" s="137" t="e">
        <f t="shared" ca="1" si="170"/>
        <v>#REF!</v>
      </c>
      <c r="O212" s="137" t="e">
        <f t="shared" ca="1" si="170"/>
        <v>#REF!</v>
      </c>
      <c r="P212" s="137" t="e">
        <f t="shared" ca="1" si="170"/>
        <v>#REF!</v>
      </c>
      <c r="Q212" s="137" t="e">
        <f t="shared" ca="1" si="170"/>
        <v>#REF!</v>
      </c>
      <c r="R212" s="137" t="e">
        <f t="shared" ca="1" si="170"/>
        <v>#REF!</v>
      </c>
      <c r="S212" s="137" t="e">
        <f t="shared" ca="1" si="170"/>
        <v>#REF!</v>
      </c>
      <c r="T212" s="137" t="e">
        <f t="shared" ca="1" si="170"/>
        <v>#REF!</v>
      </c>
      <c r="U212" s="137" t="e">
        <f t="shared" ca="1" si="170"/>
        <v>#REF!</v>
      </c>
      <c r="V212" s="137" t="e">
        <f t="shared" ca="1" si="170"/>
        <v>#REF!</v>
      </c>
      <c r="W212" s="137" t="e">
        <f t="shared" ca="1" si="170"/>
        <v>#REF!</v>
      </c>
      <c r="X212" s="137" t="e">
        <f t="shared" ca="1" si="170"/>
        <v>#REF!</v>
      </c>
      <c r="Y212" s="137" t="e">
        <f t="shared" ca="1" si="170"/>
        <v>#REF!</v>
      </c>
      <c r="Z212" s="137" t="e">
        <f t="shared" ca="1" si="170"/>
        <v>#REF!</v>
      </c>
      <c r="AA212" s="137" t="e">
        <f t="shared" ca="1" si="170"/>
        <v>#REF!</v>
      </c>
      <c r="AB212" s="137" t="e">
        <f t="shared" ca="1" si="170"/>
        <v>#REF!</v>
      </c>
      <c r="AC212" s="137" t="e">
        <f t="shared" ca="1" si="170"/>
        <v>#REF!</v>
      </c>
      <c r="AD212" s="137" t="e">
        <f t="shared" ca="1" si="170"/>
        <v>#REF!</v>
      </c>
      <c r="AE212" s="137" t="e">
        <f t="shared" ca="1" si="170"/>
        <v>#REF!</v>
      </c>
      <c r="AF212" s="137" t="e">
        <f t="shared" ca="1" si="170"/>
        <v>#REF!</v>
      </c>
      <c r="AG212" s="137" t="e">
        <f t="shared" ca="1" si="170"/>
        <v>#REF!</v>
      </c>
      <c r="AH212" s="137" t="e">
        <f t="shared" ca="1" si="170"/>
        <v>#REF!</v>
      </c>
      <c r="AI212" s="137" t="e">
        <f t="shared" ca="1" si="170"/>
        <v>#REF!</v>
      </c>
      <c r="AJ212" s="137" t="e">
        <f t="shared" ca="1" si="170"/>
        <v>#REF!</v>
      </c>
      <c r="AK212" s="137" t="e">
        <f t="shared" ca="1" si="170"/>
        <v>#REF!</v>
      </c>
      <c r="AL212" s="137" t="e">
        <f t="shared" ca="1" si="170"/>
        <v>#REF!</v>
      </c>
      <c r="AM212" s="137" t="e">
        <f t="shared" ref="AM212:BW212" ca="1" si="171">AM46=AM129</f>
        <v>#REF!</v>
      </c>
      <c r="AN212" s="137" t="e">
        <f t="shared" ca="1" si="171"/>
        <v>#REF!</v>
      </c>
      <c r="AO212" s="137" t="e">
        <f t="shared" ca="1" si="171"/>
        <v>#REF!</v>
      </c>
      <c r="AP212" s="137" t="e">
        <f t="shared" ca="1" si="171"/>
        <v>#REF!</v>
      </c>
      <c r="AQ212" s="137" t="e">
        <f t="shared" ca="1" si="171"/>
        <v>#REF!</v>
      </c>
      <c r="AR212" s="137" t="e">
        <f t="shared" ca="1" si="171"/>
        <v>#REF!</v>
      </c>
      <c r="AS212" s="137" t="e">
        <f t="shared" ca="1" si="171"/>
        <v>#REF!</v>
      </c>
      <c r="AT212" s="137" t="e">
        <f t="shared" ca="1" si="171"/>
        <v>#REF!</v>
      </c>
      <c r="AU212" s="137" t="e">
        <f t="shared" ca="1" si="171"/>
        <v>#REF!</v>
      </c>
      <c r="AV212" s="137" t="e">
        <f t="shared" ca="1" si="171"/>
        <v>#REF!</v>
      </c>
      <c r="AW212" s="137" t="e">
        <f t="shared" ca="1" si="171"/>
        <v>#REF!</v>
      </c>
      <c r="AX212" s="137" t="e">
        <f t="shared" ca="1" si="171"/>
        <v>#REF!</v>
      </c>
      <c r="AY212" s="137" t="e">
        <f t="shared" ca="1" si="171"/>
        <v>#REF!</v>
      </c>
      <c r="AZ212" s="137" t="e">
        <f t="shared" ca="1" si="171"/>
        <v>#REF!</v>
      </c>
      <c r="BA212" s="137" t="e">
        <f t="shared" ca="1" si="171"/>
        <v>#REF!</v>
      </c>
      <c r="BB212" s="137" t="e">
        <f t="shared" ca="1" si="171"/>
        <v>#REF!</v>
      </c>
      <c r="BC212" s="137" t="e">
        <f t="shared" ca="1" si="171"/>
        <v>#REF!</v>
      </c>
      <c r="BD212" s="137" t="e">
        <f t="shared" ca="1" si="171"/>
        <v>#REF!</v>
      </c>
      <c r="BE212" s="137" t="e">
        <f t="shared" ca="1" si="171"/>
        <v>#REF!</v>
      </c>
      <c r="BF212" s="137" t="e">
        <f t="shared" ca="1" si="171"/>
        <v>#REF!</v>
      </c>
      <c r="BG212" s="137" t="e">
        <f t="shared" ca="1" si="171"/>
        <v>#REF!</v>
      </c>
      <c r="BH212" s="137" t="e">
        <f t="shared" ca="1" si="171"/>
        <v>#REF!</v>
      </c>
      <c r="BI212" s="137" t="e">
        <f t="shared" ca="1" si="171"/>
        <v>#REF!</v>
      </c>
      <c r="BJ212" s="137" t="e">
        <f t="shared" ca="1" si="171"/>
        <v>#REF!</v>
      </c>
      <c r="BK212" s="137" t="e">
        <f t="shared" ca="1" si="171"/>
        <v>#REF!</v>
      </c>
      <c r="BL212" s="137" t="e">
        <f t="shared" ca="1" si="171"/>
        <v>#REF!</v>
      </c>
      <c r="BM212" s="137" t="e">
        <f t="shared" ca="1" si="171"/>
        <v>#REF!</v>
      </c>
      <c r="BN212" s="137" t="e">
        <f t="shared" ca="1" si="171"/>
        <v>#REF!</v>
      </c>
      <c r="BO212" s="137" t="e">
        <f t="shared" ca="1" si="171"/>
        <v>#REF!</v>
      </c>
      <c r="BP212" s="137" t="e">
        <f t="shared" ca="1" si="171"/>
        <v>#REF!</v>
      </c>
      <c r="BQ212" s="137" t="e">
        <f t="shared" ca="1" si="171"/>
        <v>#REF!</v>
      </c>
      <c r="BR212" s="137" t="e">
        <f t="shared" ca="1" si="171"/>
        <v>#REF!</v>
      </c>
      <c r="BS212" s="137" t="e">
        <f t="shared" ca="1" si="171"/>
        <v>#REF!</v>
      </c>
      <c r="BT212" s="137" t="e">
        <f t="shared" ca="1" si="171"/>
        <v>#REF!</v>
      </c>
      <c r="BU212" s="137" t="e">
        <f t="shared" ca="1" si="171"/>
        <v>#REF!</v>
      </c>
      <c r="BV212" s="137" t="e">
        <f t="shared" ca="1" si="171"/>
        <v>#REF!</v>
      </c>
      <c r="BW212" s="137" t="e">
        <f t="shared" ca="1" si="171"/>
        <v>#REF!</v>
      </c>
      <c r="BX212" s="137" t="e">
        <f t="shared" ca="1" si="132"/>
        <v>#REF!</v>
      </c>
      <c r="BY212" s="137" t="e">
        <f t="shared" ca="1" si="132"/>
        <v>#REF!</v>
      </c>
      <c r="BZ212" s="137" t="e">
        <f t="shared" ca="1" si="132"/>
        <v>#REF!</v>
      </c>
      <c r="CA212" s="137" t="e">
        <f t="shared" ca="1" si="132"/>
        <v>#REF!</v>
      </c>
      <c r="CB212" s="139"/>
      <c r="CC212" s="139" t="b">
        <f t="shared" si="157"/>
        <v>1</v>
      </c>
    </row>
    <row r="213" spans="1:81" x14ac:dyDescent="0.5">
      <c r="A213" s="122" t="s">
        <v>127</v>
      </c>
      <c r="B213" s="122" t="s">
        <v>304</v>
      </c>
      <c r="G213" s="137" t="b">
        <f t="shared" ref="G213:AL213" ca="1" si="172">G47=G130</f>
        <v>0</v>
      </c>
      <c r="H213" s="137" t="b">
        <f t="shared" ca="1" si="172"/>
        <v>0</v>
      </c>
      <c r="I213" s="137" t="b">
        <f t="shared" ca="1" si="172"/>
        <v>0</v>
      </c>
      <c r="J213" s="137" t="b">
        <f t="shared" ca="1" si="172"/>
        <v>0</v>
      </c>
      <c r="K213" s="137" t="b">
        <f t="shared" ca="1" si="172"/>
        <v>0</v>
      </c>
      <c r="L213" s="137" t="b">
        <f t="shared" ca="1" si="172"/>
        <v>0</v>
      </c>
      <c r="M213" s="137" t="b">
        <f t="shared" ca="1" si="172"/>
        <v>0</v>
      </c>
      <c r="N213" s="137" t="e">
        <f t="shared" ca="1" si="172"/>
        <v>#REF!</v>
      </c>
      <c r="O213" s="137" t="e">
        <f t="shared" ca="1" si="172"/>
        <v>#REF!</v>
      </c>
      <c r="P213" s="137" t="e">
        <f t="shared" ca="1" si="172"/>
        <v>#REF!</v>
      </c>
      <c r="Q213" s="137" t="e">
        <f t="shared" ca="1" si="172"/>
        <v>#REF!</v>
      </c>
      <c r="R213" s="137" t="e">
        <f t="shared" ca="1" si="172"/>
        <v>#REF!</v>
      </c>
      <c r="S213" s="137" t="e">
        <f t="shared" ca="1" si="172"/>
        <v>#REF!</v>
      </c>
      <c r="T213" s="137" t="e">
        <f t="shared" ca="1" si="172"/>
        <v>#REF!</v>
      </c>
      <c r="U213" s="137" t="e">
        <f t="shared" ca="1" si="172"/>
        <v>#REF!</v>
      </c>
      <c r="V213" s="137" t="e">
        <f t="shared" ca="1" si="172"/>
        <v>#REF!</v>
      </c>
      <c r="W213" s="137" t="e">
        <f t="shared" ca="1" si="172"/>
        <v>#REF!</v>
      </c>
      <c r="X213" s="137" t="e">
        <f t="shared" ca="1" si="172"/>
        <v>#REF!</v>
      </c>
      <c r="Y213" s="137" t="e">
        <f t="shared" ca="1" si="172"/>
        <v>#REF!</v>
      </c>
      <c r="Z213" s="137" t="e">
        <f t="shared" ca="1" si="172"/>
        <v>#REF!</v>
      </c>
      <c r="AA213" s="137" t="e">
        <f t="shared" ca="1" si="172"/>
        <v>#REF!</v>
      </c>
      <c r="AB213" s="137" t="e">
        <f t="shared" ca="1" si="172"/>
        <v>#REF!</v>
      </c>
      <c r="AC213" s="137" t="e">
        <f t="shared" ca="1" si="172"/>
        <v>#REF!</v>
      </c>
      <c r="AD213" s="137" t="e">
        <f t="shared" ca="1" si="172"/>
        <v>#REF!</v>
      </c>
      <c r="AE213" s="137" t="e">
        <f t="shared" ca="1" si="172"/>
        <v>#REF!</v>
      </c>
      <c r="AF213" s="137" t="e">
        <f t="shared" ca="1" si="172"/>
        <v>#REF!</v>
      </c>
      <c r="AG213" s="137" t="e">
        <f t="shared" ca="1" si="172"/>
        <v>#REF!</v>
      </c>
      <c r="AH213" s="137" t="e">
        <f t="shared" ca="1" si="172"/>
        <v>#REF!</v>
      </c>
      <c r="AI213" s="137" t="e">
        <f t="shared" ca="1" si="172"/>
        <v>#REF!</v>
      </c>
      <c r="AJ213" s="137" t="e">
        <f t="shared" ca="1" si="172"/>
        <v>#REF!</v>
      </c>
      <c r="AK213" s="137" t="e">
        <f t="shared" ca="1" si="172"/>
        <v>#REF!</v>
      </c>
      <c r="AL213" s="137" t="e">
        <f t="shared" ca="1" si="172"/>
        <v>#REF!</v>
      </c>
      <c r="AM213" s="137" t="e">
        <f t="shared" ref="AM213:BW213" ca="1" si="173">AM47=AM130</f>
        <v>#REF!</v>
      </c>
      <c r="AN213" s="137" t="e">
        <f t="shared" ca="1" si="173"/>
        <v>#REF!</v>
      </c>
      <c r="AO213" s="137" t="e">
        <f t="shared" ca="1" si="173"/>
        <v>#REF!</v>
      </c>
      <c r="AP213" s="137" t="e">
        <f t="shared" ca="1" si="173"/>
        <v>#REF!</v>
      </c>
      <c r="AQ213" s="137" t="e">
        <f t="shared" ca="1" si="173"/>
        <v>#REF!</v>
      </c>
      <c r="AR213" s="137" t="e">
        <f t="shared" ca="1" si="173"/>
        <v>#REF!</v>
      </c>
      <c r="AS213" s="137" t="e">
        <f t="shared" ca="1" si="173"/>
        <v>#REF!</v>
      </c>
      <c r="AT213" s="137" t="e">
        <f t="shared" ca="1" si="173"/>
        <v>#REF!</v>
      </c>
      <c r="AU213" s="137" t="e">
        <f t="shared" ca="1" si="173"/>
        <v>#REF!</v>
      </c>
      <c r="AV213" s="137" t="e">
        <f t="shared" ca="1" si="173"/>
        <v>#REF!</v>
      </c>
      <c r="AW213" s="137" t="e">
        <f t="shared" ca="1" si="173"/>
        <v>#REF!</v>
      </c>
      <c r="AX213" s="137" t="e">
        <f t="shared" ca="1" si="173"/>
        <v>#REF!</v>
      </c>
      <c r="AY213" s="137" t="e">
        <f t="shared" ca="1" si="173"/>
        <v>#REF!</v>
      </c>
      <c r="AZ213" s="137" t="e">
        <f t="shared" ca="1" si="173"/>
        <v>#REF!</v>
      </c>
      <c r="BA213" s="137" t="e">
        <f t="shared" ca="1" si="173"/>
        <v>#REF!</v>
      </c>
      <c r="BB213" s="137" t="e">
        <f t="shared" ca="1" si="173"/>
        <v>#REF!</v>
      </c>
      <c r="BC213" s="137" t="e">
        <f t="shared" ca="1" si="173"/>
        <v>#REF!</v>
      </c>
      <c r="BD213" s="137" t="e">
        <f t="shared" ca="1" si="173"/>
        <v>#REF!</v>
      </c>
      <c r="BE213" s="137" t="e">
        <f t="shared" ca="1" si="173"/>
        <v>#REF!</v>
      </c>
      <c r="BF213" s="137" t="e">
        <f t="shared" ca="1" si="173"/>
        <v>#REF!</v>
      </c>
      <c r="BG213" s="137" t="e">
        <f t="shared" ca="1" si="173"/>
        <v>#REF!</v>
      </c>
      <c r="BH213" s="137" t="e">
        <f t="shared" ca="1" si="173"/>
        <v>#REF!</v>
      </c>
      <c r="BI213" s="137" t="e">
        <f t="shared" ca="1" si="173"/>
        <v>#REF!</v>
      </c>
      <c r="BJ213" s="137" t="e">
        <f t="shared" ca="1" si="173"/>
        <v>#REF!</v>
      </c>
      <c r="BK213" s="137" t="e">
        <f t="shared" ca="1" si="173"/>
        <v>#REF!</v>
      </c>
      <c r="BL213" s="137" t="e">
        <f t="shared" ca="1" si="173"/>
        <v>#REF!</v>
      </c>
      <c r="BM213" s="137" t="e">
        <f t="shared" ca="1" si="173"/>
        <v>#REF!</v>
      </c>
      <c r="BN213" s="137" t="e">
        <f t="shared" ca="1" si="173"/>
        <v>#REF!</v>
      </c>
      <c r="BO213" s="137" t="e">
        <f t="shared" ca="1" si="173"/>
        <v>#REF!</v>
      </c>
      <c r="BP213" s="137" t="e">
        <f t="shared" ca="1" si="173"/>
        <v>#REF!</v>
      </c>
      <c r="BQ213" s="137" t="e">
        <f t="shared" ca="1" si="173"/>
        <v>#REF!</v>
      </c>
      <c r="BR213" s="137" t="e">
        <f t="shared" ca="1" si="173"/>
        <v>#REF!</v>
      </c>
      <c r="BS213" s="137" t="e">
        <f t="shared" ca="1" si="173"/>
        <v>#REF!</v>
      </c>
      <c r="BT213" s="137" t="e">
        <f t="shared" ca="1" si="173"/>
        <v>#REF!</v>
      </c>
      <c r="BU213" s="137" t="e">
        <f t="shared" ca="1" si="173"/>
        <v>#REF!</v>
      </c>
      <c r="BV213" s="137" t="e">
        <f t="shared" ca="1" si="173"/>
        <v>#REF!</v>
      </c>
      <c r="BW213" s="137" t="e">
        <f t="shared" ca="1" si="173"/>
        <v>#REF!</v>
      </c>
      <c r="BX213" s="137" t="e">
        <f t="shared" ref="BX213:CA230" ca="1" si="174">BX47=BX130</f>
        <v>#REF!</v>
      </c>
      <c r="BY213" s="137" t="e">
        <f t="shared" ca="1" si="174"/>
        <v>#REF!</v>
      </c>
      <c r="BZ213" s="137" t="e">
        <f t="shared" ca="1" si="174"/>
        <v>#REF!</v>
      </c>
      <c r="CA213" s="137" t="e">
        <f t="shared" ca="1" si="174"/>
        <v>#REF!</v>
      </c>
      <c r="CB213" s="139"/>
      <c r="CC213" s="139" t="b">
        <f t="shared" si="157"/>
        <v>1</v>
      </c>
    </row>
    <row r="214" spans="1:81" x14ac:dyDescent="0.5">
      <c r="A214" s="122" t="s">
        <v>128</v>
      </c>
      <c r="B214" s="122" t="s">
        <v>304</v>
      </c>
      <c r="G214" s="137" t="b">
        <f t="shared" ref="G214:AL214" ca="1" si="175">G48=G131</f>
        <v>0</v>
      </c>
      <c r="H214" s="137" t="b">
        <f t="shared" ca="1" si="175"/>
        <v>0</v>
      </c>
      <c r="I214" s="137" t="b">
        <f t="shared" ca="1" si="175"/>
        <v>0</v>
      </c>
      <c r="J214" s="137" t="b">
        <f t="shared" ca="1" si="175"/>
        <v>0</v>
      </c>
      <c r="K214" s="137" t="b">
        <f t="shared" ca="1" si="175"/>
        <v>0</v>
      </c>
      <c r="L214" s="137" t="b">
        <f t="shared" ca="1" si="175"/>
        <v>0</v>
      </c>
      <c r="M214" s="137" t="b">
        <f t="shared" ca="1" si="175"/>
        <v>0</v>
      </c>
      <c r="N214" s="137" t="e">
        <f t="shared" ca="1" si="175"/>
        <v>#REF!</v>
      </c>
      <c r="O214" s="137" t="e">
        <f t="shared" ca="1" si="175"/>
        <v>#REF!</v>
      </c>
      <c r="P214" s="137" t="e">
        <f t="shared" ca="1" si="175"/>
        <v>#REF!</v>
      </c>
      <c r="Q214" s="137" t="e">
        <f t="shared" ca="1" si="175"/>
        <v>#REF!</v>
      </c>
      <c r="R214" s="137" t="e">
        <f t="shared" ca="1" si="175"/>
        <v>#REF!</v>
      </c>
      <c r="S214" s="137" t="e">
        <f t="shared" ca="1" si="175"/>
        <v>#REF!</v>
      </c>
      <c r="T214" s="137" t="e">
        <f t="shared" ca="1" si="175"/>
        <v>#REF!</v>
      </c>
      <c r="U214" s="137" t="e">
        <f t="shared" ca="1" si="175"/>
        <v>#REF!</v>
      </c>
      <c r="V214" s="137" t="e">
        <f t="shared" ca="1" si="175"/>
        <v>#REF!</v>
      </c>
      <c r="W214" s="137" t="e">
        <f t="shared" ca="1" si="175"/>
        <v>#REF!</v>
      </c>
      <c r="X214" s="137" t="e">
        <f t="shared" ca="1" si="175"/>
        <v>#REF!</v>
      </c>
      <c r="Y214" s="137" t="e">
        <f t="shared" ca="1" si="175"/>
        <v>#REF!</v>
      </c>
      <c r="Z214" s="137" t="e">
        <f t="shared" ca="1" si="175"/>
        <v>#REF!</v>
      </c>
      <c r="AA214" s="137" t="e">
        <f t="shared" ca="1" si="175"/>
        <v>#REF!</v>
      </c>
      <c r="AB214" s="137" t="e">
        <f t="shared" ca="1" si="175"/>
        <v>#REF!</v>
      </c>
      <c r="AC214" s="137" t="e">
        <f t="shared" ca="1" si="175"/>
        <v>#REF!</v>
      </c>
      <c r="AD214" s="137" t="e">
        <f t="shared" ca="1" si="175"/>
        <v>#REF!</v>
      </c>
      <c r="AE214" s="137" t="e">
        <f t="shared" ca="1" si="175"/>
        <v>#REF!</v>
      </c>
      <c r="AF214" s="137" t="e">
        <f t="shared" ca="1" si="175"/>
        <v>#REF!</v>
      </c>
      <c r="AG214" s="137" t="e">
        <f t="shared" ca="1" si="175"/>
        <v>#REF!</v>
      </c>
      <c r="AH214" s="137" t="e">
        <f t="shared" ca="1" si="175"/>
        <v>#REF!</v>
      </c>
      <c r="AI214" s="137" t="e">
        <f t="shared" ca="1" si="175"/>
        <v>#REF!</v>
      </c>
      <c r="AJ214" s="137" t="e">
        <f t="shared" ca="1" si="175"/>
        <v>#REF!</v>
      </c>
      <c r="AK214" s="137" t="e">
        <f t="shared" ca="1" si="175"/>
        <v>#REF!</v>
      </c>
      <c r="AL214" s="137" t="e">
        <f t="shared" ca="1" si="175"/>
        <v>#REF!</v>
      </c>
      <c r="AM214" s="137" t="e">
        <f t="shared" ref="AM214:BW214" ca="1" si="176">AM48=AM131</f>
        <v>#REF!</v>
      </c>
      <c r="AN214" s="137" t="e">
        <f t="shared" ca="1" si="176"/>
        <v>#REF!</v>
      </c>
      <c r="AO214" s="137" t="e">
        <f t="shared" ca="1" si="176"/>
        <v>#REF!</v>
      </c>
      <c r="AP214" s="137" t="e">
        <f t="shared" ca="1" si="176"/>
        <v>#REF!</v>
      </c>
      <c r="AQ214" s="137" t="e">
        <f t="shared" ca="1" si="176"/>
        <v>#REF!</v>
      </c>
      <c r="AR214" s="137" t="e">
        <f t="shared" ca="1" si="176"/>
        <v>#REF!</v>
      </c>
      <c r="AS214" s="137" t="e">
        <f t="shared" ca="1" si="176"/>
        <v>#REF!</v>
      </c>
      <c r="AT214" s="137" t="e">
        <f t="shared" ca="1" si="176"/>
        <v>#REF!</v>
      </c>
      <c r="AU214" s="137" t="e">
        <f t="shared" ca="1" si="176"/>
        <v>#REF!</v>
      </c>
      <c r="AV214" s="137" t="e">
        <f t="shared" ca="1" si="176"/>
        <v>#REF!</v>
      </c>
      <c r="AW214" s="137" t="e">
        <f t="shared" ca="1" si="176"/>
        <v>#REF!</v>
      </c>
      <c r="AX214" s="137" t="e">
        <f t="shared" ca="1" si="176"/>
        <v>#REF!</v>
      </c>
      <c r="AY214" s="137" t="e">
        <f t="shared" ca="1" si="176"/>
        <v>#REF!</v>
      </c>
      <c r="AZ214" s="137" t="e">
        <f t="shared" ca="1" si="176"/>
        <v>#REF!</v>
      </c>
      <c r="BA214" s="137" t="e">
        <f t="shared" ca="1" si="176"/>
        <v>#REF!</v>
      </c>
      <c r="BB214" s="137" t="e">
        <f t="shared" ca="1" si="176"/>
        <v>#REF!</v>
      </c>
      <c r="BC214" s="137" t="e">
        <f t="shared" ca="1" si="176"/>
        <v>#REF!</v>
      </c>
      <c r="BD214" s="137" t="e">
        <f t="shared" ca="1" si="176"/>
        <v>#REF!</v>
      </c>
      <c r="BE214" s="137" t="e">
        <f t="shared" ca="1" si="176"/>
        <v>#REF!</v>
      </c>
      <c r="BF214" s="137" t="e">
        <f t="shared" ca="1" si="176"/>
        <v>#REF!</v>
      </c>
      <c r="BG214" s="137" t="e">
        <f t="shared" ca="1" si="176"/>
        <v>#REF!</v>
      </c>
      <c r="BH214" s="137" t="e">
        <f t="shared" ca="1" si="176"/>
        <v>#REF!</v>
      </c>
      <c r="BI214" s="137" t="e">
        <f t="shared" ca="1" si="176"/>
        <v>#REF!</v>
      </c>
      <c r="BJ214" s="137" t="e">
        <f t="shared" ca="1" si="176"/>
        <v>#REF!</v>
      </c>
      <c r="BK214" s="137" t="e">
        <f t="shared" ca="1" si="176"/>
        <v>#REF!</v>
      </c>
      <c r="BL214" s="137" t="e">
        <f t="shared" ca="1" si="176"/>
        <v>#REF!</v>
      </c>
      <c r="BM214" s="137" t="e">
        <f t="shared" ca="1" si="176"/>
        <v>#REF!</v>
      </c>
      <c r="BN214" s="137" t="e">
        <f t="shared" ca="1" si="176"/>
        <v>#REF!</v>
      </c>
      <c r="BO214" s="137" t="e">
        <f t="shared" ca="1" si="176"/>
        <v>#REF!</v>
      </c>
      <c r="BP214" s="137" t="e">
        <f t="shared" ca="1" si="176"/>
        <v>#REF!</v>
      </c>
      <c r="BQ214" s="137" t="e">
        <f t="shared" ca="1" si="176"/>
        <v>#REF!</v>
      </c>
      <c r="BR214" s="137" t="e">
        <f t="shared" ca="1" si="176"/>
        <v>#REF!</v>
      </c>
      <c r="BS214" s="137" t="e">
        <f t="shared" ca="1" si="176"/>
        <v>#REF!</v>
      </c>
      <c r="BT214" s="137" t="e">
        <f t="shared" ca="1" si="176"/>
        <v>#REF!</v>
      </c>
      <c r="BU214" s="137" t="e">
        <f t="shared" ca="1" si="176"/>
        <v>#REF!</v>
      </c>
      <c r="BV214" s="137" t="e">
        <f t="shared" ca="1" si="176"/>
        <v>#REF!</v>
      </c>
      <c r="BW214" s="137" t="e">
        <f t="shared" ca="1" si="176"/>
        <v>#REF!</v>
      </c>
      <c r="BX214" s="137" t="e">
        <f t="shared" ca="1" si="174"/>
        <v>#REF!</v>
      </c>
      <c r="BY214" s="137" t="e">
        <f t="shared" ca="1" si="174"/>
        <v>#REF!</v>
      </c>
      <c r="BZ214" s="137" t="e">
        <f t="shared" ca="1" si="174"/>
        <v>#REF!</v>
      </c>
      <c r="CA214" s="137" t="e">
        <f t="shared" ca="1" si="174"/>
        <v>#REF!</v>
      </c>
      <c r="CB214" s="139"/>
      <c r="CC214" s="139" t="b">
        <f t="shared" si="157"/>
        <v>1</v>
      </c>
    </row>
    <row r="215" spans="1:81" x14ac:dyDescent="0.5">
      <c r="A215" s="122" t="s">
        <v>129</v>
      </c>
      <c r="B215" s="122" t="s">
        <v>304</v>
      </c>
      <c r="G215" s="137" t="b">
        <f t="shared" ref="G215:AL215" ca="1" si="177">G49=G132</f>
        <v>0</v>
      </c>
      <c r="H215" s="137" t="b">
        <f t="shared" ca="1" si="177"/>
        <v>0</v>
      </c>
      <c r="I215" s="137" t="b">
        <f t="shared" ca="1" si="177"/>
        <v>0</v>
      </c>
      <c r="J215" s="137" t="b">
        <f t="shared" ca="1" si="177"/>
        <v>0</v>
      </c>
      <c r="K215" s="137" t="b">
        <f t="shared" ca="1" si="177"/>
        <v>0</v>
      </c>
      <c r="L215" s="137" t="b">
        <f t="shared" ca="1" si="177"/>
        <v>0</v>
      </c>
      <c r="M215" s="137" t="b">
        <f t="shared" ca="1" si="177"/>
        <v>0</v>
      </c>
      <c r="N215" s="137" t="e">
        <f t="shared" ca="1" si="177"/>
        <v>#REF!</v>
      </c>
      <c r="O215" s="137" t="e">
        <f t="shared" ca="1" si="177"/>
        <v>#REF!</v>
      </c>
      <c r="P215" s="137" t="e">
        <f t="shared" ca="1" si="177"/>
        <v>#REF!</v>
      </c>
      <c r="Q215" s="137" t="e">
        <f t="shared" ca="1" si="177"/>
        <v>#REF!</v>
      </c>
      <c r="R215" s="137" t="e">
        <f t="shared" ca="1" si="177"/>
        <v>#REF!</v>
      </c>
      <c r="S215" s="137" t="e">
        <f t="shared" ca="1" si="177"/>
        <v>#REF!</v>
      </c>
      <c r="T215" s="137" t="e">
        <f t="shared" ca="1" si="177"/>
        <v>#REF!</v>
      </c>
      <c r="U215" s="137" t="e">
        <f t="shared" ca="1" si="177"/>
        <v>#REF!</v>
      </c>
      <c r="V215" s="137" t="e">
        <f t="shared" ca="1" si="177"/>
        <v>#REF!</v>
      </c>
      <c r="W215" s="137" t="e">
        <f t="shared" ca="1" si="177"/>
        <v>#REF!</v>
      </c>
      <c r="X215" s="137" t="e">
        <f t="shared" ca="1" si="177"/>
        <v>#REF!</v>
      </c>
      <c r="Y215" s="137" t="e">
        <f t="shared" ca="1" si="177"/>
        <v>#REF!</v>
      </c>
      <c r="Z215" s="137" t="e">
        <f t="shared" ca="1" si="177"/>
        <v>#REF!</v>
      </c>
      <c r="AA215" s="137" t="e">
        <f t="shared" ca="1" si="177"/>
        <v>#REF!</v>
      </c>
      <c r="AB215" s="137" t="e">
        <f t="shared" ca="1" si="177"/>
        <v>#REF!</v>
      </c>
      <c r="AC215" s="137" t="e">
        <f t="shared" ca="1" si="177"/>
        <v>#REF!</v>
      </c>
      <c r="AD215" s="137" t="e">
        <f t="shared" ca="1" si="177"/>
        <v>#REF!</v>
      </c>
      <c r="AE215" s="137" t="e">
        <f t="shared" ca="1" si="177"/>
        <v>#REF!</v>
      </c>
      <c r="AF215" s="137" t="e">
        <f t="shared" ca="1" si="177"/>
        <v>#REF!</v>
      </c>
      <c r="AG215" s="137" t="e">
        <f t="shared" ca="1" si="177"/>
        <v>#REF!</v>
      </c>
      <c r="AH215" s="137" t="e">
        <f t="shared" ca="1" si="177"/>
        <v>#REF!</v>
      </c>
      <c r="AI215" s="137" t="e">
        <f t="shared" ca="1" si="177"/>
        <v>#REF!</v>
      </c>
      <c r="AJ215" s="137" t="e">
        <f t="shared" ca="1" si="177"/>
        <v>#REF!</v>
      </c>
      <c r="AK215" s="137" t="e">
        <f t="shared" ca="1" si="177"/>
        <v>#REF!</v>
      </c>
      <c r="AL215" s="137" t="e">
        <f t="shared" ca="1" si="177"/>
        <v>#REF!</v>
      </c>
      <c r="AM215" s="137" t="e">
        <f t="shared" ref="AM215:BW215" ca="1" si="178">AM49=AM132</f>
        <v>#REF!</v>
      </c>
      <c r="AN215" s="137" t="e">
        <f t="shared" ca="1" si="178"/>
        <v>#REF!</v>
      </c>
      <c r="AO215" s="137" t="e">
        <f t="shared" ca="1" si="178"/>
        <v>#REF!</v>
      </c>
      <c r="AP215" s="137" t="e">
        <f t="shared" ca="1" si="178"/>
        <v>#REF!</v>
      </c>
      <c r="AQ215" s="137" t="e">
        <f t="shared" ca="1" si="178"/>
        <v>#REF!</v>
      </c>
      <c r="AR215" s="137" t="e">
        <f t="shared" ca="1" si="178"/>
        <v>#REF!</v>
      </c>
      <c r="AS215" s="137" t="e">
        <f t="shared" ca="1" si="178"/>
        <v>#REF!</v>
      </c>
      <c r="AT215" s="137" t="e">
        <f t="shared" ca="1" si="178"/>
        <v>#REF!</v>
      </c>
      <c r="AU215" s="137" t="e">
        <f t="shared" ca="1" si="178"/>
        <v>#REF!</v>
      </c>
      <c r="AV215" s="137" t="e">
        <f t="shared" ca="1" si="178"/>
        <v>#REF!</v>
      </c>
      <c r="AW215" s="137" t="e">
        <f t="shared" ca="1" si="178"/>
        <v>#REF!</v>
      </c>
      <c r="AX215" s="137" t="e">
        <f t="shared" ca="1" si="178"/>
        <v>#REF!</v>
      </c>
      <c r="AY215" s="137" t="e">
        <f t="shared" ca="1" si="178"/>
        <v>#REF!</v>
      </c>
      <c r="AZ215" s="137" t="e">
        <f t="shared" ca="1" si="178"/>
        <v>#REF!</v>
      </c>
      <c r="BA215" s="137" t="e">
        <f t="shared" ca="1" si="178"/>
        <v>#REF!</v>
      </c>
      <c r="BB215" s="137" t="e">
        <f t="shared" ca="1" si="178"/>
        <v>#REF!</v>
      </c>
      <c r="BC215" s="137" t="e">
        <f t="shared" ca="1" si="178"/>
        <v>#REF!</v>
      </c>
      <c r="BD215" s="137" t="e">
        <f t="shared" ca="1" si="178"/>
        <v>#REF!</v>
      </c>
      <c r="BE215" s="137" t="e">
        <f t="shared" ca="1" si="178"/>
        <v>#REF!</v>
      </c>
      <c r="BF215" s="137" t="e">
        <f t="shared" ca="1" si="178"/>
        <v>#REF!</v>
      </c>
      <c r="BG215" s="137" t="e">
        <f t="shared" ca="1" si="178"/>
        <v>#REF!</v>
      </c>
      <c r="BH215" s="137" t="e">
        <f t="shared" ca="1" si="178"/>
        <v>#REF!</v>
      </c>
      <c r="BI215" s="137" t="e">
        <f t="shared" ca="1" si="178"/>
        <v>#REF!</v>
      </c>
      <c r="BJ215" s="137" t="e">
        <f t="shared" ca="1" si="178"/>
        <v>#REF!</v>
      </c>
      <c r="BK215" s="137" t="e">
        <f t="shared" ca="1" si="178"/>
        <v>#REF!</v>
      </c>
      <c r="BL215" s="137" t="e">
        <f t="shared" ca="1" si="178"/>
        <v>#REF!</v>
      </c>
      <c r="BM215" s="137" t="e">
        <f t="shared" ca="1" si="178"/>
        <v>#REF!</v>
      </c>
      <c r="BN215" s="137" t="e">
        <f t="shared" ca="1" si="178"/>
        <v>#REF!</v>
      </c>
      <c r="BO215" s="137" t="e">
        <f t="shared" ca="1" si="178"/>
        <v>#REF!</v>
      </c>
      <c r="BP215" s="137" t="e">
        <f t="shared" ca="1" si="178"/>
        <v>#REF!</v>
      </c>
      <c r="BQ215" s="137" t="e">
        <f t="shared" ca="1" si="178"/>
        <v>#REF!</v>
      </c>
      <c r="BR215" s="137" t="e">
        <f t="shared" ca="1" si="178"/>
        <v>#REF!</v>
      </c>
      <c r="BS215" s="137" t="e">
        <f t="shared" ca="1" si="178"/>
        <v>#REF!</v>
      </c>
      <c r="BT215" s="137" t="e">
        <f t="shared" ca="1" si="178"/>
        <v>#REF!</v>
      </c>
      <c r="BU215" s="137" t="e">
        <f t="shared" ca="1" si="178"/>
        <v>#REF!</v>
      </c>
      <c r="BV215" s="137" t="e">
        <f t="shared" ca="1" si="178"/>
        <v>#REF!</v>
      </c>
      <c r="BW215" s="137" t="e">
        <f t="shared" ca="1" si="178"/>
        <v>#REF!</v>
      </c>
      <c r="BX215" s="137" t="e">
        <f t="shared" ca="1" si="174"/>
        <v>#REF!</v>
      </c>
      <c r="BY215" s="137" t="e">
        <f t="shared" ca="1" si="174"/>
        <v>#REF!</v>
      </c>
      <c r="BZ215" s="137" t="e">
        <f t="shared" ca="1" si="174"/>
        <v>#REF!</v>
      </c>
      <c r="CA215" s="137" t="e">
        <f t="shared" ca="1" si="174"/>
        <v>#REF!</v>
      </c>
      <c r="CB215" s="139"/>
      <c r="CC215" s="139" t="b">
        <f t="shared" si="157"/>
        <v>1</v>
      </c>
    </row>
    <row r="216" spans="1:81" x14ac:dyDescent="0.5">
      <c r="A216" s="122" t="s">
        <v>130</v>
      </c>
      <c r="B216" s="122" t="s">
        <v>304</v>
      </c>
      <c r="G216" s="137" t="b">
        <f t="shared" ref="G216:AL216" ca="1" si="179">G50=G133</f>
        <v>0</v>
      </c>
      <c r="H216" s="137" t="b">
        <f t="shared" ca="1" si="179"/>
        <v>0</v>
      </c>
      <c r="I216" s="137" t="b">
        <f t="shared" ca="1" si="179"/>
        <v>0</v>
      </c>
      <c r="J216" s="137" t="b">
        <f t="shared" ca="1" si="179"/>
        <v>0</v>
      </c>
      <c r="K216" s="137" t="b">
        <f t="shared" ca="1" si="179"/>
        <v>0</v>
      </c>
      <c r="L216" s="137" t="b">
        <f t="shared" ca="1" si="179"/>
        <v>0</v>
      </c>
      <c r="M216" s="137" t="b">
        <f t="shared" ca="1" si="179"/>
        <v>0</v>
      </c>
      <c r="N216" s="137" t="e">
        <f t="shared" ca="1" si="179"/>
        <v>#REF!</v>
      </c>
      <c r="O216" s="137" t="e">
        <f t="shared" ca="1" si="179"/>
        <v>#REF!</v>
      </c>
      <c r="P216" s="137" t="e">
        <f t="shared" ca="1" si="179"/>
        <v>#REF!</v>
      </c>
      <c r="Q216" s="137" t="e">
        <f t="shared" ca="1" si="179"/>
        <v>#REF!</v>
      </c>
      <c r="R216" s="137" t="e">
        <f t="shared" ca="1" si="179"/>
        <v>#REF!</v>
      </c>
      <c r="S216" s="137" t="e">
        <f t="shared" ca="1" si="179"/>
        <v>#REF!</v>
      </c>
      <c r="T216" s="137" t="e">
        <f t="shared" ca="1" si="179"/>
        <v>#REF!</v>
      </c>
      <c r="U216" s="137" t="e">
        <f t="shared" ca="1" si="179"/>
        <v>#REF!</v>
      </c>
      <c r="V216" s="137" t="e">
        <f t="shared" ca="1" si="179"/>
        <v>#REF!</v>
      </c>
      <c r="W216" s="137" t="e">
        <f t="shared" ca="1" si="179"/>
        <v>#REF!</v>
      </c>
      <c r="X216" s="137" t="e">
        <f t="shared" ca="1" si="179"/>
        <v>#REF!</v>
      </c>
      <c r="Y216" s="137" t="e">
        <f t="shared" ca="1" si="179"/>
        <v>#REF!</v>
      </c>
      <c r="Z216" s="137" t="e">
        <f t="shared" ca="1" si="179"/>
        <v>#REF!</v>
      </c>
      <c r="AA216" s="137" t="e">
        <f t="shared" ca="1" si="179"/>
        <v>#REF!</v>
      </c>
      <c r="AB216" s="137" t="e">
        <f t="shared" ca="1" si="179"/>
        <v>#REF!</v>
      </c>
      <c r="AC216" s="137" t="e">
        <f t="shared" ca="1" si="179"/>
        <v>#REF!</v>
      </c>
      <c r="AD216" s="137" t="e">
        <f t="shared" ca="1" si="179"/>
        <v>#REF!</v>
      </c>
      <c r="AE216" s="137" t="e">
        <f t="shared" ca="1" si="179"/>
        <v>#REF!</v>
      </c>
      <c r="AF216" s="137" t="e">
        <f t="shared" ca="1" si="179"/>
        <v>#REF!</v>
      </c>
      <c r="AG216" s="137" t="e">
        <f t="shared" ca="1" si="179"/>
        <v>#REF!</v>
      </c>
      <c r="AH216" s="137" t="e">
        <f t="shared" ca="1" si="179"/>
        <v>#REF!</v>
      </c>
      <c r="AI216" s="137" t="e">
        <f t="shared" ca="1" si="179"/>
        <v>#REF!</v>
      </c>
      <c r="AJ216" s="137" t="e">
        <f t="shared" ca="1" si="179"/>
        <v>#REF!</v>
      </c>
      <c r="AK216" s="137" t="e">
        <f t="shared" ca="1" si="179"/>
        <v>#REF!</v>
      </c>
      <c r="AL216" s="137" t="e">
        <f t="shared" ca="1" si="179"/>
        <v>#REF!</v>
      </c>
      <c r="AM216" s="137" t="e">
        <f t="shared" ref="AM216:BW216" ca="1" si="180">AM50=AM133</f>
        <v>#REF!</v>
      </c>
      <c r="AN216" s="137" t="e">
        <f t="shared" ca="1" si="180"/>
        <v>#REF!</v>
      </c>
      <c r="AO216" s="137" t="e">
        <f t="shared" ca="1" si="180"/>
        <v>#REF!</v>
      </c>
      <c r="AP216" s="137" t="e">
        <f t="shared" ca="1" si="180"/>
        <v>#REF!</v>
      </c>
      <c r="AQ216" s="137" t="e">
        <f t="shared" ca="1" si="180"/>
        <v>#REF!</v>
      </c>
      <c r="AR216" s="137" t="e">
        <f t="shared" ca="1" si="180"/>
        <v>#REF!</v>
      </c>
      <c r="AS216" s="137" t="e">
        <f t="shared" ca="1" si="180"/>
        <v>#REF!</v>
      </c>
      <c r="AT216" s="137" t="e">
        <f t="shared" ca="1" si="180"/>
        <v>#REF!</v>
      </c>
      <c r="AU216" s="137" t="e">
        <f t="shared" ca="1" si="180"/>
        <v>#REF!</v>
      </c>
      <c r="AV216" s="137" t="e">
        <f t="shared" ca="1" si="180"/>
        <v>#REF!</v>
      </c>
      <c r="AW216" s="137" t="e">
        <f t="shared" ca="1" si="180"/>
        <v>#REF!</v>
      </c>
      <c r="AX216" s="137" t="e">
        <f t="shared" ca="1" si="180"/>
        <v>#REF!</v>
      </c>
      <c r="AY216" s="137" t="e">
        <f t="shared" ca="1" si="180"/>
        <v>#REF!</v>
      </c>
      <c r="AZ216" s="137" t="e">
        <f t="shared" ca="1" si="180"/>
        <v>#REF!</v>
      </c>
      <c r="BA216" s="137" t="e">
        <f t="shared" ca="1" si="180"/>
        <v>#REF!</v>
      </c>
      <c r="BB216" s="137" t="e">
        <f t="shared" ca="1" si="180"/>
        <v>#REF!</v>
      </c>
      <c r="BC216" s="137" t="e">
        <f t="shared" ca="1" si="180"/>
        <v>#REF!</v>
      </c>
      <c r="BD216" s="137" t="e">
        <f t="shared" ca="1" si="180"/>
        <v>#REF!</v>
      </c>
      <c r="BE216" s="137" t="e">
        <f t="shared" ca="1" si="180"/>
        <v>#REF!</v>
      </c>
      <c r="BF216" s="137" t="e">
        <f t="shared" ca="1" si="180"/>
        <v>#REF!</v>
      </c>
      <c r="BG216" s="137" t="e">
        <f t="shared" ca="1" si="180"/>
        <v>#REF!</v>
      </c>
      <c r="BH216" s="137" t="e">
        <f t="shared" ca="1" si="180"/>
        <v>#REF!</v>
      </c>
      <c r="BI216" s="137" t="e">
        <f t="shared" ca="1" si="180"/>
        <v>#REF!</v>
      </c>
      <c r="BJ216" s="137" t="e">
        <f t="shared" ca="1" si="180"/>
        <v>#REF!</v>
      </c>
      <c r="BK216" s="137" t="e">
        <f t="shared" ca="1" si="180"/>
        <v>#REF!</v>
      </c>
      <c r="BL216" s="137" t="e">
        <f t="shared" ca="1" si="180"/>
        <v>#REF!</v>
      </c>
      <c r="BM216" s="137" t="e">
        <f t="shared" ca="1" si="180"/>
        <v>#REF!</v>
      </c>
      <c r="BN216" s="137" t="e">
        <f t="shared" ca="1" si="180"/>
        <v>#REF!</v>
      </c>
      <c r="BO216" s="137" t="e">
        <f t="shared" ca="1" si="180"/>
        <v>#REF!</v>
      </c>
      <c r="BP216" s="137" t="e">
        <f t="shared" ca="1" si="180"/>
        <v>#REF!</v>
      </c>
      <c r="BQ216" s="137" t="e">
        <f t="shared" ca="1" si="180"/>
        <v>#REF!</v>
      </c>
      <c r="BR216" s="137" t="e">
        <f t="shared" ca="1" si="180"/>
        <v>#REF!</v>
      </c>
      <c r="BS216" s="137" t="e">
        <f t="shared" ca="1" si="180"/>
        <v>#REF!</v>
      </c>
      <c r="BT216" s="137" t="e">
        <f t="shared" ca="1" si="180"/>
        <v>#REF!</v>
      </c>
      <c r="BU216" s="137" t="e">
        <f t="shared" ca="1" si="180"/>
        <v>#REF!</v>
      </c>
      <c r="BV216" s="137" t="e">
        <f t="shared" ca="1" si="180"/>
        <v>#REF!</v>
      </c>
      <c r="BW216" s="137" t="e">
        <f t="shared" ca="1" si="180"/>
        <v>#REF!</v>
      </c>
      <c r="BX216" s="137" t="e">
        <f t="shared" ca="1" si="174"/>
        <v>#REF!</v>
      </c>
      <c r="BY216" s="137" t="e">
        <f t="shared" ca="1" si="174"/>
        <v>#REF!</v>
      </c>
      <c r="BZ216" s="137" t="e">
        <f t="shared" ca="1" si="174"/>
        <v>#REF!</v>
      </c>
      <c r="CA216" s="137" t="e">
        <f t="shared" ca="1" si="174"/>
        <v>#REF!</v>
      </c>
      <c r="CB216" s="139"/>
      <c r="CC216" s="139" t="b">
        <f t="shared" si="157"/>
        <v>1</v>
      </c>
    </row>
    <row r="217" spans="1:81" x14ac:dyDescent="0.5">
      <c r="A217" s="122" t="s">
        <v>131</v>
      </c>
      <c r="B217" s="122" t="s">
        <v>304</v>
      </c>
      <c r="G217" s="137" t="b">
        <f t="shared" ref="G217:AL217" ca="1" si="181">G51=G134</f>
        <v>0</v>
      </c>
      <c r="H217" s="137" t="b">
        <f t="shared" ca="1" si="181"/>
        <v>0</v>
      </c>
      <c r="I217" s="137" t="b">
        <f t="shared" ca="1" si="181"/>
        <v>0</v>
      </c>
      <c r="J217" s="137" t="b">
        <f t="shared" ca="1" si="181"/>
        <v>0</v>
      </c>
      <c r="K217" s="137" t="b">
        <f t="shared" ca="1" si="181"/>
        <v>0</v>
      </c>
      <c r="L217" s="137" t="b">
        <f t="shared" ca="1" si="181"/>
        <v>0</v>
      </c>
      <c r="M217" s="137" t="b">
        <f t="shared" ca="1" si="181"/>
        <v>0</v>
      </c>
      <c r="N217" s="137" t="e">
        <f t="shared" ca="1" si="181"/>
        <v>#REF!</v>
      </c>
      <c r="O217" s="137" t="e">
        <f t="shared" ca="1" si="181"/>
        <v>#REF!</v>
      </c>
      <c r="P217" s="137" t="e">
        <f t="shared" ca="1" si="181"/>
        <v>#REF!</v>
      </c>
      <c r="Q217" s="137" t="e">
        <f t="shared" ca="1" si="181"/>
        <v>#REF!</v>
      </c>
      <c r="R217" s="137" t="e">
        <f t="shared" ca="1" si="181"/>
        <v>#REF!</v>
      </c>
      <c r="S217" s="137" t="e">
        <f t="shared" ca="1" si="181"/>
        <v>#REF!</v>
      </c>
      <c r="T217" s="137" t="e">
        <f t="shared" ca="1" si="181"/>
        <v>#REF!</v>
      </c>
      <c r="U217" s="137" t="e">
        <f t="shared" ca="1" si="181"/>
        <v>#REF!</v>
      </c>
      <c r="V217" s="137" t="e">
        <f t="shared" ca="1" si="181"/>
        <v>#REF!</v>
      </c>
      <c r="W217" s="137" t="e">
        <f t="shared" ca="1" si="181"/>
        <v>#REF!</v>
      </c>
      <c r="X217" s="137" t="e">
        <f t="shared" ca="1" si="181"/>
        <v>#REF!</v>
      </c>
      <c r="Y217" s="137" t="e">
        <f t="shared" ca="1" si="181"/>
        <v>#REF!</v>
      </c>
      <c r="Z217" s="137" t="e">
        <f t="shared" ca="1" si="181"/>
        <v>#REF!</v>
      </c>
      <c r="AA217" s="137" t="e">
        <f t="shared" ca="1" si="181"/>
        <v>#REF!</v>
      </c>
      <c r="AB217" s="137" t="e">
        <f t="shared" ca="1" si="181"/>
        <v>#REF!</v>
      </c>
      <c r="AC217" s="137" t="e">
        <f t="shared" ca="1" si="181"/>
        <v>#REF!</v>
      </c>
      <c r="AD217" s="137" t="e">
        <f t="shared" ca="1" si="181"/>
        <v>#REF!</v>
      </c>
      <c r="AE217" s="137" t="e">
        <f t="shared" ca="1" si="181"/>
        <v>#REF!</v>
      </c>
      <c r="AF217" s="137" t="e">
        <f t="shared" ca="1" si="181"/>
        <v>#REF!</v>
      </c>
      <c r="AG217" s="137" t="e">
        <f t="shared" ca="1" si="181"/>
        <v>#REF!</v>
      </c>
      <c r="AH217" s="137" t="e">
        <f t="shared" ca="1" si="181"/>
        <v>#REF!</v>
      </c>
      <c r="AI217" s="137" t="e">
        <f t="shared" ca="1" si="181"/>
        <v>#REF!</v>
      </c>
      <c r="AJ217" s="137" t="e">
        <f t="shared" ca="1" si="181"/>
        <v>#REF!</v>
      </c>
      <c r="AK217" s="137" t="e">
        <f t="shared" ca="1" si="181"/>
        <v>#REF!</v>
      </c>
      <c r="AL217" s="137" t="e">
        <f t="shared" ca="1" si="181"/>
        <v>#REF!</v>
      </c>
      <c r="AM217" s="137" t="e">
        <f t="shared" ref="AM217:BW217" ca="1" si="182">AM51=AM134</f>
        <v>#REF!</v>
      </c>
      <c r="AN217" s="137" t="e">
        <f t="shared" ca="1" si="182"/>
        <v>#REF!</v>
      </c>
      <c r="AO217" s="137" t="e">
        <f t="shared" ca="1" si="182"/>
        <v>#REF!</v>
      </c>
      <c r="AP217" s="137" t="e">
        <f t="shared" ca="1" si="182"/>
        <v>#REF!</v>
      </c>
      <c r="AQ217" s="137" t="e">
        <f t="shared" ca="1" si="182"/>
        <v>#REF!</v>
      </c>
      <c r="AR217" s="137" t="e">
        <f t="shared" ca="1" si="182"/>
        <v>#REF!</v>
      </c>
      <c r="AS217" s="137" t="e">
        <f t="shared" ca="1" si="182"/>
        <v>#REF!</v>
      </c>
      <c r="AT217" s="137" t="e">
        <f t="shared" ca="1" si="182"/>
        <v>#REF!</v>
      </c>
      <c r="AU217" s="137" t="e">
        <f t="shared" ca="1" si="182"/>
        <v>#REF!</v>
      </c>
      <c r="AV217" s="137" t="e">
        <f t="shared" ca="1" si="182"/>
        <v>#REF!</v>
      </c>
      <c r="AW217" s="137" t="e">
        <f t="shared" ca="1" si="182"/>
        <v>#REF!</v>
      </c>
      <c r="AX217" s="137" t="e">
        <f t="shared" ca="1" si="182"/>
        <v>#REF!</v>
      </c>
      <c r="AY217" s="137" t="e">
        <f t="shared" ca="1" si="182"/>
        <v>#REF!</v>
      </c>
      <c r="AZ217" s="137" t="e">
        <f t="shared" ca="1" si="182"/>
        <v>#REF!</v>
      </c>
      <c r="BA217" s="137" t="e">
        <f t="shared" ca="1" si="182"/>
        <v>#REF!</v>
      </c>
      <c r="BB217" s="137" t="e">
        <f t="shared" ca="1" si="182"/>
        <v>#REF!</v>
      </c>
      <c r="BC217" s="137" t="e">
        <f t="shared" ca="1" si="182"/>
        <v>#REF!</v>
      </c>
      <c r="BD217" s="137" t="e">
        <f t="shared" ca="1" si="182"/>
        <v>#REF!</v>
      </c>
      <c r="BE217" s="137" t="e">
        <f t="shared" ca="1" si="182"/>
        <v>#REF!</v>
      </c>
      <c r="BF217" s="137" t="e">
        <f t="shared" ca="1" si="182"/>
        <v>#REF!</v>
      </c>
      <c r="BG217" s="137" t="e">
        <f t="shared" ca="1" si="182"/>
        <v>#REF!</v>
      </c>
      <c r="BH217" s="137" t="e">
        <f t="shared" ca="1" si="182"/>
        <v>#REF!</v>
      </c>
      <c r="BI217" s="137" t="e">
        <f t="shared" ca="1" si="182"/>
        <v>#REF!</v>
      </c>
      <c r="BJ217" s="137" t="e">
        <f t="shared" ca="1" si="182"/>
        <v>#REF!</v>
      </c>
      <c r="BK217" s="137" t="e">
        <f t="shared" ca="1" si="182"/>
        <v>#REF!</v>
      </c>
      <c r="BL217" s="137" t="e">
        <f t="shared" ca="1" si="182"/>
        <v>#REF!</v>
      </c>
      <c r="BM217" s="137" t="e">
        <f t="shared" ca="1" si="182"/>
        <v>#REF!</v>
      </c>
      <c r="BN217" s="137" t="e">
        <f t="shared" ca="1" si="182"/>
        <v>#REF!</v>
      </c>
      <c r="BO217" s="137" t="e">
        <f t="shared" ca="1" si="182"/>
        <v>#REF!</v>
      </c>
      <c r="BP217" s="137" t="e">
        <f t="shared" ca="1" si="182"/>
        <v>#REF!</v>
      </c>
      <c r="BQ217" s="137" t="e">
        <f t="shared" ca="1" si="182"/>
        <v>#REF!</v>
      </c>
      <c r="BR217" s="137" t="e">
        <f t="shared" ca="1" si="182"/>
        <v>#REF!</v>
      </c>
      <c r="BS217" s="137" t="e">
        <f t="shared" ca="1" si="182"/>
        <v>#REF!</v>
      </c>
      <c r="BT217" s="137" t="e">
        <f t="shared" ca="1" si="182"/>
        <v>#REF!</v>
      </c>
      <c r="BU217" s="137" t="e">
        <f t="shared" ca="1" si="182"/>
        <v>#REF!</v>
      </c>
      <c r="BV217" s="137" t="e">
        <f t="shared" ca="1" si="182"/>
        <v>#REF!</v>
      </c>
      <c r="BW217" s="137" t="e">
        <f t="shared" ca="1" si="182"/>
        <v>#REF!</v>
      </c>
      <c r="BX217" s="137" t="e">
        <f t="shared" ca="1" si="174"/>
        <v>#REF!</v>
      </c>
      <c r="BY217" s="137" t="e">
        <f t="shared" ca="1" si="174"/>
        <v>#REF!</v>
      </c>
      <c r="BZ217" s="137" t="e">
        <f t="shared" ca="1" si="174"/>
        <v>#REF!</v>
      </c>
      <c r="CA217" s="137" t="e">
        <f t="shared" ca="1" si="174"/>
        <v>#REF!</v>
      </c>
      <c r="CB217" s="139"/>
      <c r="CC217" s="139" t="b">
        <f t="shared" si="157"/>
        <v>1</v>
      </c>
    </row>
    <row r="218" spans="1:81" x14ac:dyDescent="0.5">
      <c r="A218" s="122" t="s">
        <v>131</v>
      </c>
      <c r="B218" s="122" t="s">
        <v>551</v>
      </c>
      <c r="G218" s="137" t="b">
        <f t="shared" ref="G218:AL218" ca="1" si="183">G52=G135</f>
        <v>0</v>
      </c>
      <c r="H218" s="137" t="b">
        <f t="shared" ca="1" si="183"/>
        <v>0</v>
      </c>
      <c r="I218" s="137" t="b">
        <f t="shared" ca="1" si="183"/>
        <v>0</v>
      </c>
      <c r="J218" s="137" t="e">
        <f t="shared" ca="1" si="183"/>
        <v>#REF!</v>
      </c>
      <c r="K218" s="137" t="e">
        <f t="shared" ca="1" si="183"/>
        <v>#REF!</v>
      </c>
      <c r="L218" s="137" t="e">
        <f t="shared" ca="1" si="183"/>
        <v>#REF!</v>
      </c>
      <c r="M218" s="137" t="e">
        <f t="shared" ca="1" si="183"/>
        <v>#REF!</v>
      </c>
      <c r="N218" s="137" t="e">
        <f t="shared" ca="1" si="183"/>
        <v>#REF!</v>
      </c>
      <c r="O218" s="137" t="e">
        <f t="shared" ca="1" si="183"/>
        <v>#REF!</v>
      </c>
      <c r="P218" s="137" t="e">
        <f t="shared" ca="1" si="183"/>
        <v>#REF!</v>
      </c>
      <c r="Q218" s="137" t="e">
        <f t="shared" ca="1" si="183"/>
        <v>#REF!</v>
      </c>
      <c r="R218" s="137" t="e">
        <f t="shared" ca="1" si="183"/>
        <v>#REF!</v>
      </c>
      <c r="S218" s="137" t="e">
        <f t="shared" ca="1" si="183"/>
        <v>#REF!</v>
      </c>
      <c r="T218" s="137" t="e">
        <f t="shared" ca="1" si="183"/>
        <v>#REF!</v>
      </c>
      <c r="U218" s="137" t="e">
        <f t="shared" ca="1" si="183"/>
        <v>#REF!</v>
      </c>
      <c r="V218" s="137" t="e">
        <f t="shared" ca="1" si="183"/>
        <v>#REF!</v>
      </c>
      <c r="W218" s="137" t="e">
        <f t="shared" ca="1" si="183"/>
        <v>#REF!</v>
      </c>
      <c r="X218" s="137" t="e">
        <f t="shared" ca="1" si="183"/>
        <v>#REF!</v>
      </c>
      <c r="Y218" s="137" t="e">
        <f t="shared" ca="1" si="183"/>
        <v>#REF!</v>
      </c>
      <c r="Z218" s="137" t="e">
        <f t="shared" ca="1" si="183"/>
        <v>#REF!</v>
      </c>
      <c r="AA218" s="137" t="e">
        <f t="shared" ca="1" si="183"/>
        <v>#REF!</v>
      </c>
      <c r="AB218" s="137" t="e">
        <f t="shared" ca="1" si="183"/>
        <v>#REF!</v>
      </c>
      <c r="AC218" s="137" t="e">
        <f t="shared" ca="1" si="183"/>
        <v>#REF!</v>
      </c>
      <c r="AD218" s="137" t="e">
        <f t="shared" ca="1" si="183"/>
        <v>#REF!</v>
      </c>
      <c r="AE218" s="137" t="e">
        <f t="shared" ca="1" si="183"/>
        <v>#REF!</v>
      </c>
      <c r="AF218" s="137" t="e">
        <f t="shared" ca="1" si="183"/>
        <v>#REF!</v>
      </c>
      <c r="AG218" s="137" t="e">
        <f t="shared" ca="1" si="183"/>
        <v>#REF!</v>
      </c>
      <c r="AH218" s="137" t="e">
        <f t="shared" ca="1" si="183"/>
        <v>#REF!</v>
      </c>
      <c r="AI218" s="137" t="e">
        <f t="shared" ca="1" si="183"/>
        <v>#REF!</v>
      </c>
      <c r="AJ218" s="137" t="e">
        <f t="shared" ca="1" si="183"/>
        <v>#REF!</v>
      </c>
      <c r="AK218" s="137" t="e">
        <f t="shared" ca="1" si="183"/>
        <v>#REF!</v>
      </c>
      <c r="AL218" s="137" t="e">
        <f t="shared" ca="1" si="183"/>
        <v>#REF!</v>
      </c>
      <c r="AM218" s="137" t="e">
        <f t="shared" ref="AM218:BW218" ca="1" si="184">AM52=AM135</f>
        <v>#REF!</v>
      </c>
      <c r="AN218" s="137" t="e">
        <f t="shared" ca="1" si="184"/>
        <v>#REF!</v>
      </c>
      <c r="AO218" s="137" t="e">
        <f t="shared" ca="1" si="184"/>
        <v>#REF!</v>
      </c>
      <c r="AP218" s="137" t="e">
        <f t="shared" ca="1" si="184"/>
        <v>#REF!</v>
      </c>
      <c r="AQ218" s="137" t="e">
        <f t="shared" ca="1" si="184"/>
        <v>#REF!</v>
      </c>
      <c r="AR218" s="137" t="e">
        <f t="shared" ca="1" si="184"/>
        <v>#REF!</v>
      </c>
      <c r="AS218" s="137" t="e">
        <f t="shared" ca="1" si="184"/>
        <v>#REF!</v>
      </c>
      <c r="AT218" s="137" t="e">
        <f t="shared" ca="1" si="184"/>
        <v>#REF!</v>
      </c>
      <c r="AU218" s="137" t="e">
        <f t="shared" ca="1" si="184"/>
        <v>#REF!</v>
      </c>
      <c r="AV218" s="137" t="e">
        <f t="shared" ca="1" si="184"/>
        <v>#REF!</v>
      </c>
      <c r="AW218" s="137" t="e">
        <f t="shared" ca="1" si="184"/>
        <v>#REF!</v>
      </c>
      <c r="AX218" s="137" t="e">
        <f t="shared" ca="1" si="184"/>
        <v>#REF!</v>
      </c>
      <c r="AY218" s="137" t="e">
        <f t="shared" ca="1" si="184"/>
        <v>#REF!</v>
      </c>
      <c r="AZ218" s="137" t="e">
        <f t="shared" ca="1" si="184"/>
        <v>#REF!</v>
      </c>
      <c r="BA218" s="137" t="e">
        <f t="shared" ca="1" si="184"/>
        <v>#REF!</v>
      </c>
      <c r="BB218" s="137" t="e">
        <f t="shared" ca="1" si="184"/>
        <v>#REF!</v>
      </c>
      <c r="BC218" s="137" t="e">
        <f t="shared" ca="1" si="184"/>
        <v>#REF!</v>
      </c>
      <c r="BD218" s="137" t="e">
        <f t="shared" ca="1" si="184"/>
        <v>#REF!</v>
      </c>
      <c r="BE218" s="137" t="e">
        <f t="shared" ca="1" si="184"/>
        <v>#REF!</v>
      </c>
      <c r="BF218" s="137" t="e">
        <f t="shared" ca="1" si="184"/>
        <v>#REF!</v>
      </c>
      <c r="BG218" s="137" t="e">
        <f t="shared" ca="1" si="184"/>
        <v>#REF!</v>
      </c>
      <c r="BH218" s="137" t="e">
        <f t="shared" ca="1" si="184"/>
        <v>#REF!</v>
      </c>
      <c r="BI218" s="137" t="e">
        <f t="shared" ca="1" si="184"/>
        <v>#REF!</v>
      </c>
      <c r="BJ218" s="137" t="e">
        <f t="shared" ca="1" si="184"/>
        <v>#REF!</v>
      </c>
      <c r="BK218" s="137" t="e">
        <f t="shared" ca="1" si="184"/>
        <v>#REF!</v>
      </c>
      <c r="BL218" s="137" t="e">
        <f t="shared" ca="1" si="184"/>
        <v>#REF!</v>
      </c>
      <c r="BM218" s="137" t="e">
        <f t="shared" ca="1" si="184"/>
        <v>#REF!</v>
      </c>
      <c r="BN218" s="137" t="e">
        <f t="shared" ca="1" si="184"/>
        <v>#REF!</v>
      </c>
      <c r="BO218" s="137" t="e">
        <f t="shared" ca="1" si="184"/>
        <v>#REF!</v>
      </c>
      <c r="BP218" s="137" t="e">
        <f t="shared" ca="1" si="184"/>
        <v>#REF!</v>
      </c>
      <c r="BQ218" s="137" t="e">
        <f t="shared" ca="1" si="184"/>
        <v>#REF!</v>
      </c>
      <c r="BR218" s="137" t="e">
        <f t="shared" ca="1" si="184"/>
        <v>#REF!</v>
      </c>
      <c r="BS218" s="137" t="e">
        <f t="shared" ca="1" si="184"/>
        <v>#REF!</v>
      </c>
      <c r="BT218" s="137" t="e">
        <f t="shared" ca="1" si="184"/>
        <v>#REF!</v>
      </c>
      <c r="BU218" s="137" t="e">
        <f t="shared" ca="1" si="184"/>
        <v>#REF!</v>
      </c>
      <c r="BV218" s="137" t="e">
        <f t="shared" ca="1" si="184"/>
        <v>#REF!</v>
      </c>
      <c r="BW218" s="137" t="e">
        <f t="shared" ca="1" si="184"/>
        <v>#REF!</v>
      </c>
      <c r="BX218" s="137" t="e">
        <f t="shared" ca="1" si="174"/>
        <v>#REF!</v>
      </c>
      <c r="BY218" s="137" t="e">
        <f t="shared" ca="1" si="174"/>
        <v>#REF!</v>
      </c>
      <c r="BZ218" s="137" t="e">
        <f t="shared" ca="1" si="174"/>
        <v>#REF!</v>
      </c>
      <c r="CA218" s="137" t="e">
        <f t="shared" ca="1" si="174"/>
        <v>#REF!</v>
      </c>
      <c r="CB218" s="139"/>
      <c r="CC218" s="139" t="b">
        <f t="shared" si="157"/>
        <v>1</v>
      </c>
    </row>
    <row r="219" spans="1:81" x14ac:dyDescent="0.5">
      <c r="A219" s="122" t="s">
        <v>132</v>
      </c>
      <c r="B219" s="122" t="s">
        <v>304</v>
      </c>
      <c r="G219" s="137" t="b">
        <f t="shared" ref="G219:AL219" ca="1" si="185">G53=G136</f>
        <v>0</v>
      </c>
      <c r="H219" s="137" t="b">
        <f t="shared" ca="1" si="185"/>
        <v>0</v>
      </c>
      <c r="I219" s="137" t="b">
        <f t="shared" ca="1" si="185"/>
        <v>0</v>
      </c>
      <c r="J219" s="137" t="b">
        <f t="shared" ca="1" si="185"/>
        <v>0</v>
      </c>
      <c r="K219" s="137" t="b">
        <f t="shared" ca="1" si="185"/>
        <v>0</v>
      </c>
      <c r="L219" s="137" t="b">
        <f t="shared" ca="1" si="185"/>
        <v>0</v>
      </c>
      <c r="M219" s="137" t="b">
        <f t="shared" ca="1" si="185"/>
        <v>0</v>
      </c>
      <c r="N219" s="137" t="e">
        <f t="shared" ca="1" si="185"/>
        <v>#REF!</v>
      </c>
      <c r="O219" s="137" t="e">
        <f t="shared" ca="1" si="185"/>
        <v>#REF!</v>
      </c>
      <c r="P219" s="137" t="e">
        <f t="shared" ca="1" si="185"/>
        <v>#REF!</v>
      </c>
      <c r="Q219" s="137" t="e">
        <f t="shared" ca="1" si="185"/>
        <v>#REF!</v>
      </c>
      <c r="R219" s="137" t="e">
        <f t="shared" ca="1" si="185"/>
        <v>#REF!</v>
      </c>
      <c r="S219" s="137" t="e">
        <f t="shared" ca="1" si="185"/>
        <v>#REF!</v>
      </c>
      <c r="T219" s="137" t="e">
        <f t="shared" ca="1" si="185"/>
        <v>#REF!</v>
      </c>
      <c r="U219" s="137" t="e">
        <f t="shared" ca="1" si="185"/>
        <v>#REF!</v>
      </c>
      <c r="V219" s="137" t="e">
        <f t="shared" ca="1" si="185"/>
        <v>#REF!</v>
      </c>
      <c r="W219" s="137" t="e">
        <f t="shared" ca="1" si="185"/>
        <v>#REF!</v>
      </c>
      <c r="X219" s="137" t="e">
        <f t="shared" ca="1" si="185"/>
        <v>#REF!</v>
      </c>
      <c r="Y219" s="137" t="e">
        <f t="shared" ca="1" si="185"/>
        <v>#REF!</v>
      </c>
      <c r="Z219" s="137" t="e">
        <f t="shared" ca="1" si="185"/>
        <v>#REF!</v>
      </c>
      <c r="AA219" s="137" t="e">
        <f t="shared" ca="1" si="185"/>
        <v>#REF!</v>
      </c>
      <c r="AB219" s="137" t="e">
        <f t="shared" ca="1" si="185"/>
        <v>#REF!</v>
      </c>
      <c r="AC219" s="137" t="e">
        <f t="shared" ca="1" si="185"/>
        <v>#REF!</v>
      </c>
      <c r="AD219" s="137" t="e">
        <f t="shared" ca="1" si="185"/>
        <v>#REF!</v>
      </c>
      <c r="AE219" s="137" t="e">
        <f t="shared" ca="1" si="185"/>
        <v>#REF!</v>
      </c>
      <c r="AF219" s="137" t="e">
        <f t="shared" ca="1" si="185"/>
        <v>#REF!</v>
      </c>
      <c r="AG219" s="137" t="e">
        <f t="shared" ca="1" si="185"/>
        <v>#REF!</v>
      </c>
      <c r="AH219" s="137" t="e">
        <f t="shared" ca="1" si="185"/>
        <v>#REF!</v>
      </c>
      <c r="AI219" s="137" t="e">
        <f t="shared" ca="1" si="185"/>
        <v>#REF!</v>
      </c>
      <c r="AJ219" s="137" t="e">
        <f t="shared" ca="1" si="185"/>
        <v>#REF!</v>
      </c>
      <c r="AK219" s="137" t="e">
        <f t="shared" ca="1" si="185"/>
        <v>#REF!</v>
      </c>
      <c r="AL219" s="137" t="e">
        <f t="shared" ca="1" si="185"/>
        <v>#REF!</v>
      </c>
      <c r="AM219" s="137" t="e">
        <f t="shared" ref="AM219:BW219" ca="1" si="186">AM53=AM136</f>
        <v>#REF!</v>
      </c>
      <c r="AN219" s="137" t="e">
        <f t="shared" ca="1" si="186"/>
        <v>#REF!</v>
      </c>
      <c r="AO219" s="137" t="e">
        <f t="shared" ca="1" si="186"/>
        <v>#REF!</v>
      </c>
      <c r="AP219" s="137" t="e">
        <f t="shared" ca="1" si="186"/>
        <v>#REF!</v>
      </c>
      <c r="AQ219" s="137" t="e">
        <f t="shared" ca="1" si="186"/>
        <v>#REF!</v>
      </c>
      <c r="AR219" s="137" t="e">
        <f t="shared" ca="1" si="186"/>
        <v>#REF!</v>
      </c>
      <c r="AS219" s="137" t="e">
        <f t="shared" ca="1" si="186"/>
        <v>#REF!</v>
      </c>
      <c r="AT219" s="137" t="e">
        <f t="shared" ca="1" si="186"/>
        <v>#REF!</v>
      </c>
      <c r="AU219" s="137" t="e">
        <f t="shared" ca="1" si="186"/>
        <v>#REF!</v>
      </c>
      <c r="AV219" s="137" t="e">
        <f t="shared" ca="1" si="186"/>
        <v>#REF!</v>
      </c>
      <c r="AW219" s="137" t="e">
        <f t="shared" ca="1" si="186"/>
        <v>#REF!</v>
      </c>
      <c r="AX219" s="137" t="e">
        <f t="shared" ca="1" si="186"/>
        <v>#REF!</v>
      </c>
      <c r="AY219" s="137" t="e">
        <f t="shared" ca="1" si="186"/>
        <v>#REF!</v>
      </c>
      <c r="AZ219" s="137" t="e">
        <f t="shared" ca="1" si="186"/>
        <v>#REF!</v>
      </c>
      <c r="BA219" s="137" t="e">
        <f t="shared" ca="1" si="186"/>
        <v>#REF!</v>
      </c>
      <c r="BB219" s="137" t="e">
        <f t="shared" ca="1" si="186"/>
        <v>#REF!</v>
      </c>
      <c r="BC219" s="137" t="e">
        <f t="shared" ca="1" si="186"/>
        <v>#REF!</v>
      </c>
      <c r="BD219" s="137" t="e">
        <f t="shared" ca="1" si="186"/>
        <v>#REF!</v>
      </c>
      <c r="BE219" s="137" t="e">
        <f t="shared" ca="1" si="186"/>
        <v>#REF!</v>
      </c>
      <c r="BF219" s="137" t="e">
        <f t="shared" ca="1" si="186"/>
        <v>#REF!</v>
      </c>
      <c r="BG219" s="137" t="e">
        <f t="shared" ca="1" si="186"/>
        <v>#REF!</v>
      </c>
      <c r="BH219" s="137" t="e">
        <f t="shared" ca="1" si="186"/>
        <v>#REF!</v>
      </c>
      <c r="BI219" s="137" t="e">
        <f t="shared" ca="1" si="186"/>
        <v>#REF!</v>
      </c>
      <c r="BJ219" s="137" t="e">
        <f t="shared" ca="1" si="186"/>
        <v>#REF!</v>
      </c>
      <c r="BK219" s="137" t="e">
        <f t="shared" ca="1" si="186"/>
        <v>#REF!</v>
      </c>
      <c r="BL219" s="137" t="e">
        <f t="shared" ca="1" si="186"/>
        <v>#REF!</v>
      </c>
      <c r="BM219" s="137" t="e">
        <f t="shared" ca="1" si="186"/>
        <v>#REF!</v>
      </c>
      <c r="BN219" s="137" t="e">
        <f t="shared" ca="1" si="186"/>
        <v>#REF!</v>
      </c>
      <c r="BO219" s="137" t="e">
        <f t="shared" ca="1" si="186"/>
        <v>#REF!</v>
      </c>
      <c r="BP219" s="137" t="e">
        <f t="shared" ca="1" si="186"/>
        <v>#REF!</v>
      </c>
      <c r="BQ219" s="137" t="e">
        <f t="shared" ca="1" si="186"/>
        <v>#REF!</v>
      </c>
      <c r="BR219" s="137" t="e">
        <f t="shared" ca="1" si="186"/>
        <v>#REF!</v>
      </c>
      <c r="BS219" s="137" t="e">
        <f t="shared" ca="1" si="186"/>
        <v>#REF!</v>
      </c>
      <c r="BT219" s="137" t="e">
        <f t="shared" ca="1" si="186"/>
        <v>#REF!</v>
      </c>
      <c r="BU219" s="137" t="e">
        <f t="shared" ca="1" si="186"/>
        <v>#REF!</v>
      </c>
      <c r="BV219" s="137" t="e">
        <f t="shared" ca="1" si="186"/>
        <v>#REF!</v>
      </c>
      <c r="BW219" s="137" t="e">
        <f t="shared" ca="1" si="186"/>
        <v>#REF!</v>
      </c>
      <c r="BX219" s="137" t="e">
        <f t="shared" ca="1" si="174"/>
        <v>#REF!</v>
      </c>
      <c r="BY219" s="137" t="e">
        <f t="shared" ca="1" si="174"/>
        <v>#REF!</v>
      </c>
      <c r="BZ219" s="137" t="e">
        <f t="shared" ca="1" si="174"/>
        <v>#REF!</v>
      </c>
      <c r="CA219" s="137" t="e">
        <f t="shared" ca="1" si="174"/>
        <v>#REF!</v>
      </c>
      <c r="CB219" s="139"/>
      <c r="CC219" s="139" t="b">
        <f t="shared" si="157"/>
        <v>1</v>
      </c>
    </row>
    <row r="220" spans="1:81" x14ac:dyDescent="0.5">
      <c r="A220" s="122" t="s">
        <v>133</v>
      </c>
      <c r="B220" s="122" t="s">
        <v>304</v>
      </c>
      <c r="G220" s="137" t="b">
        <f t="shared" ref="G220:AL220" ca="1" si="187">G54=G137</f>
        <v>0</v>
      </c>
      <c r="H220" s="137" t="b">
        <f t="shared" ca="1" si="187"/>
        <v>0</v>
      </c>
      <c r="I220" s="137" t="b">
        <f t="shared" ca="1" si="187"/>
        <v>0</v>
      </c>
      <c r="J220" s="137" t="b">
        <f t="shared" ca="1" si="187"/>
        <v>0</v>
      </c>
      <c r="K220" s="137" t="b">
        <f t="shared" ca="1" si="187"/>
        <v>0</v>
      </c>
      <c r="L220" s="137" t="b">
        <f t="shared" ca="1" si="187"/>
        <v>0</v>
      </c>
      <c r="M220" s="137" t="b">
        <f t="shared" ca="1" si="187"/>
        <v>0</v>
      </c>
      <c r="N220" s="137" t="e">
        <f t="shared" ca="1" si="187"/>
        <v>#REF!</v>
      </c>
      <c r="O220" s="137" t="e">
        <f t="shared" ca="1" si="187"/>
        <v>#REF!</v>
      </c>
      <c r="P220" s="137" t="e">
        <f t="shared" ca="1" si="187"/>
        <v>#REF!</v>
      </c>
      <c r="Q220" s="137" t="e">
        <f t="shared" ca="1" si="187"/>
        <v>#REF!</v>
      </c>
      <c r="R220" s="137" t="e">
        <f t="shared" ca="1" si="187"/>
        <v>#REF!</v>
      </c>
      <c r="S220" s="137" t="e">
        <f t="shared" ca="1" si="187"/>
        <v>#REF!</v>
      </c>
      <c r="T220" s="137" t="e">
        <f t="shared" ca="1" si="187"/>
        <v>#REF!</v>
      </c>
      <c r="U220" s="137" t="e">
        <f t="shared" ca="1" si="187"/>
        <v>#REF!</v>
      </c>
      <c r="V220" s="137" t="e">
        <f t="shared" ca="1" si="187"/>
        <v>#REF!</v>
      </c>
      <c r="W220" s="137" t="e">
        <f t="shared" ca="1" si="187"/>
        <v>#REF!</v>
      </c>
      <c r="X220" s="137" t="e">
        <f t="shared" ca="1" si="187"/>
        <v>#REF!</v>
      </c>
      <c r="Y220" s="137" t="e">
        <f t="shared" ca="1" si="187"/>
        <v>#REF!</v>
      </c>
      <c r="Z220" s="137" t="e">
        <f t="shared" ca="1" si="187"/>
        <v>#REF!</v>
      </c>
      <c r="AA220" s="137" t="e">
        <f t="shared" ca="1" si="187"/>
        <v>#REF!</v>
      </c>
      <c r="AB220" s="137" t="e">
        <f t="shared" ca="1" si="187"/>
        <v>#REF!</v>
      </c>
      <c r="AC220" s="137" t="e">
        <f t="shared" ca="1" si="187"/>
        <v>#REF!</v>
      </c>
      <c r="AD220" s="137" t="e">
        <f t="shared" ca="1" si="187"/>
        <v>#REF!</v>
      </c>
      <c r="AE220" s="137" t="e">
        <f t="shared" ca="1" si="187"/>
        <v>#REF!</v>
      </c>
      <c r="AF220" s="137" t="e">
        <f t="shared" ca="1" si="187"/>
        <v>#REF!</v>
      </c>
      <c r="AG220" s="137" t="e">
        <f t="shared" ca="1" si="187"/>
        <v>#REF!</v>
      </c>
      <c r="AH220" s="137" t="e">
        <f t="shared" ca="1" si="187"/>
        <v>#REF!</v>
      </c>
      <c r="AI220" s="137" t="e">
        <f t="shared" ca="1" si="187"/>
        <v>#REF!</v>
      </c>
      <c r="AJ220" s="137" t="e">
        <f t="shared" ca="1" si="187"/>
        <v>#REF!</v>
      </c>
      <c r="AK220" s="137" t="e">
        <f t="shared" ca="1" si="187"/>
        <v>#REF!</v>
      </c>
      <c r="AL220" s="137" t="e">
        <f t="shared" ca="1" si="187"/>
        <v>#REF!</v>
      </c>
      <c r="AM220" s="137" t="e">
        <f t="shared" ref="AM220:BW220" ca="1" si="188">AM54=AM137</f>
        <v>#REF!</v>
      </c>
      <c r="AN220" s="137" t="e">
        <f t="shared" ca="1" si="188"/>
        <v>#REF!</v>
      </c>
      <c r="AO220" s="137" t="e">
        <f t="shared" ca="1" si="188"/>
        <v>#REF!</v>
      </c>
      <c r="AP220" s="137" t="e">
        <f t="shared" ca="1" si="188"/>
        <v>#REF!</v>
      </c>
      <c r="AQ220" s="137" t="e">
        <f t="shared" ca="1" si="188"/>
        <v>#REF!</v>
      </c>
      <c r="AR220" s="137" t="e">
        <f t="shared" ca="1" si="188"/>
        <v>#REF!</v>
      </c>
      <c r="AS220" s="137" t="e">
        <f t="shared" ca="1" si="188"/>
        <v>#REF!</v>
      </c>
      <c r="AT220" s="137" t="e">
        <f t="shared" ca="1" si="188"/>
        <v>#REF!</v>
      </c>
      <c r="AU220" s="137" t="e">
        <f t="shared" ca="1" si="188"/>
        <v>#REF!</v>
      </c>
      <c r="AV220" s="137" t="e">
        <f t="shared" ca="1" si="188"/>
        <v>#REF!</v>
      </c>
      <c r="AW220" s="137" t="e">
        <f t="shared" ca="1" si="188"/>
        <v>#REF!</v>
      </c>
      <c r="AX220" s="137" t="e">
        <f t="shared" ca="1" si="188"/>
        <v>#REF!</v>
      </c>
      <c r="AY220" s="137" t="e">
        <f t="shared" ca="1" si="188"/>
        <v>#REF!</v>
      </c>
      <c r="AZ220" s="137" t="e">
        <f t="shared" ca="1" si="188"/>
        <v>#REF!</v>
      </c>
      <c r="BA220" s="137" t="e">
        <f t="shared" ca="1" si="188"/>
        <v>#REF!</v>
      </c>
      <c r="BB220" s="137" t="e">
        <f t="shared" ca="1" si="188"/>
        <v>#REF!</v>
      </c>
      <c r="BC220" s="137" t="e">
        <f t="shared" ca="1" si="188"/>
        <v>#REF!</v>
      </c>
      <c r="BD220" s="137" t="e">
        <f t="shared" ca="1" si="188"/>
        <v>#REF!</v>
      </c>
      <c r="BE220" s="137" t="e">
        <f t="shared" ca="1" si="188"/>
        <v>#REF!</v>
      </c>
      <c r="BF220" s="137" t="e">
        <f t="shared" ca="1" si="188"/>
        <v>#REF!</v>
      </c>
      <c r="BG220" s="137" t="e">
        <f t="shared" ca="1" si="188"/>
        <v>#REF!</v>
      </c>
      <c r="BH220" s="137" t="e">
        <f t="shared" ca="1" si="188"/>
        <v>#REF!</v>
      </c>
      <c r="BI220" s="137" t="e">
        <f t="shared" ca="1" si="188"/>
        <v>#REF!</v>
      </c>
      <c r="BJ220" s="137" t="e">
        <f t="shared" ca="1" si="188"/>
        <v>#REF!</v>
      </c>
      <c r="BK220" s="137" t="e">
        <f t="shared" ca="1" si="188"/>
        <v>#REF!</v>
      </c>
      <c r="BL220" s="137" t="e">
        <f t="shared" ca="1" si="188"/>
        <v>#REF!</v>
      </c>
      <c r="BM220" s="137" t="e">
        <f t="shared" ca="1" si="188"/>
        <v>#REF!</v>
      </c>
      <c r="BN220" s="137" t="e">
        <f t="shared" ca="1" si="188"/>
        <v>#REF!</v>
      </c>
      <c r="BO220" s="137" t="e">
        <f t="shared" ca="1" si="188"/>
        <v>#REF!</v>
      </c>
      <c r="BP220" s="137" t="e">
        <f t="shared" ca="1" si="188"/>
        <v>#REF!</v>
      </c>
      <c r="BQ220" s="137" t="e">
        <f t="shared" ca="1" si="188"/>
        <v>#REF!</v>
      </c>
      <c r="BR220" s="137" t="e">
        <f t="shared" ca="1" si="188"/>
        <v>#REF!</v>
      </c>
      <c r="BS220" s="137" t="e">
        <f t="shared" ca="1" si="188"/>
        <v>#REF!</v>
      </c>
      <c r="BT220" s="137" t="e">
        <f t="shared" ca="1" si="188"/>
        <v>#REF!</v>
      </c>
      <c r="BU220" s="137" t="e">
        <f t="shared" ca="1" si="188"/>
        <v>#REF!</v>
      </c>
      <c r="BV220" s="137" t="e">
        <f t="shared" ca="1" si="188"/>
        <v>#REF!</v>
      </c>
      <c r="BW220" s="137" t="e">
        <f t="shared" ca="1" si="188"/>
        <v>#REF!</v>
      </c>
      <c r="BX220" s="137" t="e">
        <f t="shared" ca="1" si="174"/>
        <v>#REF!</v>
      </c>
      <c r="BY220" s="137" t="e">
        <f t="shared" ca="1" si="174"/>
        <v>#REF!</v>
      </c>
      <c r="BZ220" s="137" t="e">
        <f t="shared" ca="1" si="174"/>
        <v>#REF!</v>
      </c>
      <c r="CA220" s="137" t="e">
        <f t="shared" ca="1" si="174"/>
        <v>#REF!</v>
      </c>
      <c r="CB220" s="139"/>
      <c r="CC220" s="139" t="b">
        <f t="shared" si="157"/>
        <v>1</v>
      </c>
    </row>
    <row r="221" spans="1:81" x14ac:dyDescent="0.5">
      <c r="A221" s="122" t="s">
        <v>134</v>
      </c>
      <c r="B221" s="122" t="s">
        <v>304</v>
      </c>
      <c r="G221" s="137" t="b">
        <f t="shared" ref="G221:AL221" ca="1" si="189">G55=G138</f>
        <v>0</v>
      </c>
      <c r="H221" s="137" t="b">
        <f t="shared" ca="1" si="189"/>
        <v>0</v>
      </c>
      <c r="I221" s="137" t="b">
        <f t="shared" ca="1" si="189"/>
        <v>0</v>
      </c>
      <c r="J221" s="137" t="b">
        <f t="shared" ca="1" si="189"/>
        <v>0</v>
      </c>
      <c r="K221" s="137" t="b">
        <f t="shared" ca="1" si="189"/>
        <v>0</v>
      </c>
      <c r="L221" s="137" t="b">
        <f t="shared" ca="1" si="189"/>
        <v>0</v>
      </c>
      <c r="M221" s="137" t="b">
        <f t="shared" ca="1" si="189"/>
        <v>0</v>
      </c>
      <c r="N221" s="137" t="e">
        <f t="shared" ca="1" si="189"/>
        <v>#REF!</v>
      </c>
      <c r="O221" s="137" t="e">
        <f t="shared" ca="1" si="189"/>
        <v>#REF!</v>
      </c>
      <c r="P221" s="137" t="e">
        <f t="shared" ca="1" si="189"/>
        <v>#REF!</v>
      </c>
      <c r="Q221" s="137" t="e">
        <f t="shared" ca="1" si="189"/>
        <v>#REF!</v>
      </c>
      <c r="R221" s="137" t="e">
        <f t="shared" ca="1" si="189"/>
        <v>#REF!</v>
      </c>
      <c r="S221" s="137" t="e">
        <f t="shared" ca="1" si="189"/>
        <v>#REF!</v>
      </c>
      <c r="T221" s="137" t="e">
        <f t="shared" ca="1" si="189"/>
        <v>#REF!</v>
      </c>
      <c r="U221" s="137" t="e">
        <f t="shared" ca="1" si="189"/>
        <v>#REF!</v>
      </c>
      <c r="V221" s="137" t="e">
        <f t="shared" ca="1" si="189"/>
        <v>#REF!</v>
      </c>
      <c r="W221" s="137" t="e">
        <f t="shared" ca="1" si="189"/>
        <v>#REF!</v>
      </c>
      <c r="X221" s="137" t="e">
        <f t="shared" ca="1" si="189"/>
        <v>#REF!</v>
      </c>
      <c r="Y221" s="137" t="e">
        <f t="shared" ca="1" si="189"/>
        <v>#REF!</v>
      </c>
      <c r="Z221" s="137" t="e">
        <f t="shared" ca="1" si="189"/>
        <v>#REF!</v>
      </c>
      <c r="AA221" s="137" t="e">
        <f t="shared" ca="1" si="189"/>
        <v>#REF!</v>
      </c>
      <c r="AB221" s="137" t="e">
        <f t="shared" ca="1" si="189"/>
        <v>#REF!</v>
      </c>
      <c r="AC221" s="137" t="e">
        <f t="shared" ca="1" si="189"/>
        <v>#REF!</v>
      </c>
      <c r="AD221" s="137" t="e">
        <f t="shared" ca="1" si="189"/>
        <v>#REF!</v>
      </c>
      <c r="AE221" s="137" t="e">
        <f t="shared" ca="1" si="189"/>
        <v>#REF!</v>
      </c>
      <c r="AF221" s="137" t="e">
        <f t="shared" ca="1" si="189"/>
        <v>#REF!</v>
      </c>
      <c r="AG221" s="137" t="e">
        <f t="shared" ca="1" si="189"/>
        <v>#REF!</v>
      </c>
      <c r="AH221" s="137" t="e">
        <f t="shared" ca="1" si="189"/>
        <v>#REF!</v>
      </c>
      <c r="AI221" s="137" t="e">
        <f t="shared" ca="1" si="189"/>
        <v>#REF!</v>
      </c>
      <c r="AJ221" s="137" t="e">
        <f t="shared" ca="1" si="189"/>
        <v>#REF!</v>
      </c>
      <c r="AK221" s="137" t="e">
        <f t="shared" ca="1" si="189"/>
        <v>#REF!</v>
      </c>
      <c r="AL221" s="137" t="e">
        <f t="shared" ca="1" si="189"/>
        <v>#REF!</v>
      </c>
      <c r="AM221" s="137" t="e">
        <f t="shared" ref="AM221:BW221" ca="1" si="190">AM55=AM138</f>
        <v>#REF!</v>
      </c>
      <c r="AN221" s="137" t="e">
        <f t="shared" ca="1" si="190"/>
        <v>#REF!</v>
      </c>
      <c r="AO221" s="137" t="e">
        <f t="shared" ca="1" si="190"/>
        <v>#REF!</v>
      </c>
      <c r="AP221" s="137" t="e">
        <f t="shared" ca="1" si="190"/>
        <v>#REF!</v>
      </c>
      <c r="AQ221" s="137" t="e">
        <f t="shared" ca="1" si="190"/>
        <v>#REF!</v>
      </c>
      <c r="AR221" s="137" t="e">
        <f t="shared" ca="1" si="190"/>
        <v>#REF!</v>
      </c>
      <c r="AS221" s="137" t="e">
        <f t="shared" ca="1" si="190"/>
        <v>#REF!</v>
      </c>
      <c r="AT221" s="137" t="e">
        <f t="shared" ca="1" si="190"/>
        <v>#REF!</v>
      </c>
      <c r="AU221" s="137" t="e">
        <f t="shared" ca="1" si="190"/>
        <v>#REF!</v>
      </c>
      <c r="AV221" s="137" t="e">
        <f t="shared" ca="1" si="190"/>
        <v>#REF!</v>
      </c>
      <c r="AW221" s="137" t="e">
        <f t="shared" ca="1" si="190"/>
        <v>#REF!</v>
      </c>
      <c r="AX221" s="137" t="e">
        <f t="shared" ca="1" si="190"/>
        <v>#REF!</v>
      </c>
      <c r="AY221" s="137" t="e">
        <f t="shared" ca="1" si="190"/>
        <v>#REF!</v>
      </c>
      <c r="AZ221" s="137" t="e">
        <f t="shared" ca="1" si="190"/>
        <v>#REF!</v>
      </c>
      <c r="BA221" s="137" t="e">
        <f t="shared" ca="1" si="190"/>
        <v>#REF!</v>
      </c>
      <c r="BB221" s="137" t="e">
        <f t="shared" ca="1" si="190"/>
        <v>#REF!</v>
      </c>
      <c r="BC221" s="137" t="e">
        <f t="shared" ca="1" si="190"/>
        <v>#REF!</v>
      </c>
      <c r="BD221" s="137" t="e">
        <f t="shared" ca="1" si="190"/>
        <v>#REF!</v>
      </c>
      <c r="BE221" s="137" t="e">
        <f t="shared" ca="1" si="190"/>
        <v>#REF!</v>
      </c>
      <c r="BF221" s="137" t="e">
        <f t="shared" ca="1" si="190"/>
        <v>#REF!</v>
      </c>
      <c r="BG221" s="137" t="e">
        <f t="shared" ca="1" si="190"/>
        <v>#REF!</v>
      </c>
      <c r="BH221" s="137" t="e">
        <f t="shared" ca="1" si="190"/>
        <v>#REF!</v>
      </c>
      <c r="BI221" s="137" t="e">
        <f t="shared" ca="1" si="190"/>
        <v>#REF!</v>
      </c>
      <c r="BJ221" s="137" t="e">
        <f t="shared" ca="1" si="190"/>
        <v>#REF!</v>
      </c>
      <c r="BK221" s="137" t="e">
        <f t="shared" ca="1" si="190"/>
        <v>#REF!</v>
      </c>
      <c r="BL221" s="137" t="e">
        <f t="shared" ca="1" si="190"/>
        <v>#REF!</v>
      </c>
      <c r="BM221" s="137" t="e">
        <f t="shared" ca="1" si="190"/>
        <v>#REF!</v>
      </c>
      <c r="BN221" s="137" t="e">
        <f t="shared" ca="1" si="190"/>
        <v>#REF!</v>
      </c>
      <c r="BO221" s="137" t="e">
        <f t="shared" ca="1" si="190"/>
        <v>#REF!</v>
      </c>
      <c r="BP221" s="137" t="e">
        <f t="shared" ca="1" si="190"/>
        <v>#REF!</v>
      </c>
      <c r="BQ221" s="137" t="e">
        <f t="shared" ca="1" si="190"/>
        <v>#REF!</v>
      </c>
      <c r="BR221" s="137" t="e">
        <f t="shared" ca="1" si="190"/>
        <v>#REF!</v>
      </c>
      <c r="BS221" s="137" t="e">
        <f t="shared" ca="1" si="190"/>
        <v>#REF!</v>
      </c>
      <c r="BT221" s="137" t="e">
        <f t="shared" ca="1" si="190"/>
        <v>#REF!</v>
      </c>
      <c r="BU221" s="137" t="e">
        <f t="shared" ca="1" si="190"/>
        <v>#REF!</v>
      </c>
      <c r="BV221" s="137" t="e">
        <f t="shared" ca="1" si="190"/>
        <v>#REF!</v>
      </c>
      <c r="BW221" s="137" t="e">
        <f t="shared" ca="1" si="190"/>
        <v>#REF!</v>
      </c>
      <c r="BX221" s="137" t="e">
        <f t="shared" ca="1" si="174"/>
        <v>#REF!</v>
      </c>
      <c r="BY221" s="137" t="e">
        <f t="shared" ca="1" si="174"/>
        <v>#REF!</v>
      </c>
      <c r="BZ221" s="137" t="e">
        <f t="shared" ca="1" si="174"/>
        <v>#REF!</v>
      </c>
      <c r="CA221" s="137" t="e">
        <f t="shared" ca="1" si="174"/>
        <v>#REF!</v>
      </c>
      <c r="CB221" s="139"/>
      <c r="CC221" s="139" t="b">
        <f t="shared" si="157"/>
        <v>1</v>
      </c>
    </row>
    <row r="222" spans="1:81" x14ac:dyDescent="0.5">
      <c r="A222" s="122" t="s">
        <v>135</v>
      </c>
      <c r="B222" s="122" t="s">
        <v>304</v>
      </c>
      <c r="G222" s="137" t="b">
        <f t="shared" ref="G222:AL222" ca="1" si="191">G56=G139</f>
        <v>0</v>
      </c>
      <c r="H222" s="137" t="b">
        <f t="shared" ca="1" si="191"/>
        <v>0</v>
      </c>
      <c r="I222" s="137" t="b">
        <f t="shared" ca="1" si="191"/>
        <v>0</v>
      </c>
      <c r="J222" s="137" t="b">
        <f t="shared" ca="1" si="191"/>
        <v>0</v>
      </c>
      <c r="K222" s="137" t="b">
        <f t="shared" ca="1" si="191"/>
        <v>0</v>
      </c>
      <c r="L222" s="137" t="b">
        <f t="shared" ca="1" si="191"/>
        <v>0</v>
      </c>
      <c r="M222" s="137" t="b">
        <f t="shared" ca="1" si="191"/>
        <v>0</v>
      </c>
      <c r="N222" s="137" t="e">
        <f t="shared" ca="1" si="191"/>
        <v>#REF!</v>
      </c>
      <c r="O222" s="137" t="e">
        <f t="shared" ca="1" si="191"/>
        <v>#REF!</v>
      </c>
      <c r="P222" s="137" t="e">
        <f t="shared" ca="1" si="191"/>
        <v>#REF!</v>
      </c>
      <c r="Q222" s="137" t="e">
        <f t="shared" ca="1" si="191"/>
        <v>#REF!</v>
      </c>
      <c r="R222" s="137" t="e">
        <f t="shared" ca="1" si="191"/>
        <v>#REF!</v>
      </c>
      <c r="S222" s="137" t="e">
        <f t="shared" ca="1" si="191"/>
        <v>#REF!</v>
      </c>
      <c r="T222" s="137" t="e">
        <f t="shared" ca="1" si="191"/>
        <v>#REF!</v>
      </c>
      <c r="U222" s="137" t="e">
        <f t="shared" ca="1" si="191"/>
        <v>#REF!</v>
      </c>
      <c r="V222" s="137" t="e">
        <f t="shared" ca="1" si="191"/>
        <v>#REF!</v>
      </c>
      <c r="W222" s="137" t="e">
        <f t="shared" ca="1" si="191"/>
        <v>#REF!</v>
      </c>
      <c r="X222" s="137" t="e">
        <f t="shared" ca="1" si="191"/>
        <v>#REF!</v>
      </c>
      <c r="Y222" s="137" t="e">
        <f t="shared" ca="1" si="191"/>
        <v>#REF!</v>
      </c>
      <c r="Z222" s="137" t="e">
        <f t="shared" ca="1" si="191"/>
        <v>#REF!</v>
      </c>
      <c r="AA222" s="137" t="e">
        <f t="shared" ca="1" si="191"/>
        <v>#REF!</v>
      </c>
      <c r="AB222" s="137" t="e">
        <f t="shared" ca="1" si="191"/>
        <v>#REF!</v>
      </c>
      <c r="AC222" s="137" t="e">
        <f t="shared" ca="1" si="191"/>
        <v>#REF!</v>
      </c>
      <c r="AD222" s="137" t="e">
        <f t="shared" ca="1" si="191"/>
        <v>#REF!</v>
      </c>
      <c r="AE222" s="137" t="e">
        <f t="shared" ca="1" si="191"/>
        <v>#REF!</v>
      </c>
      <c r="AF222" s="137" t="e">
        <f t="shared" ca="1" si="191"/>
        <v>#REF!</v>
      </c>
      <c r="AG222" s="137" t="e">
        <f t="shared" ca="1" si="191"/>
        <v>#REF!</v>
      </c>
      <c r="AH222" s="137" t="e">
        <f t="shared" ca="1" si="191"/>
        <v>#REF!</v>
      </c>
      <c r="AI222" s="137" t="e">
        <f t="shared" ca="1" si="191"/>
        <v>#REF!</v>
      </c>
      <c r="AJ222" s="137" t="e">
        <f t="shared" ca="1" si="191"/>
        <v>#REF!</v>
      </c>
      <c r="AK222" s="137" t="e">
        <f t="shared" ca="1" si="191"/>
        <v>#REF!</v>
      </c>
      <c r="AL222" s="137" t="e">
        <f t="shared" ca="1" si="191"/>
        <v>#REF!</v>
      </c>
      <c r="AM222" s="137" t="e">
        <f t="shared" ref="AM222:BW222" ca="1" si="192">AM56=AM139</f>
        <v>#REF!</v>
      </c>
      <c r="AN222" s="137" t="e">
        <f t="shared" ca="1" si="192"/>
        <v>#REF!</v>
      </c>
      <c r="AO222" s="137" t="e">
        <f t="shared" ca="1" si="192"/>
        <v>#REF!</v>
      </c>
      <c r="AP222" s="137" t="e">
        <f t="shared" ca="1" si="192"/>
        <v>#REF!</v>
      </c>
      <c r="AQ222" s="137" t="e">
        <f t="shared" ca="1" si="192"/>
        <v>#REF!</v>
      </c>
      <c r="AR222" s="137" t="e">
        <f t="shared" ca="1" si="192"/>
        <v>#REF!</v>
      </c>
      <c r="AS222" s="137" t="e">
        <f t="shared" ca="1" si="192"/>
        <v>#REF!</v>
      </c>
      <c r="AT222" s="137" t="e">
        <f t="shared" ca="1" si="192"/>
        <v>#REF!</v>
      </c>
      <c r="AU222" s="137" t="e">
        <f t="shared" ca="1" si="192"/>
        <v>#REF!</v>
      </c>
      <c r="AV222" s="137" t="e">
        <f t="shared" ca="1" si="192"/>
        <v>#REF!</v>
      </c>
      <c r="AW222" s="137" t="e">
        <f t="shared" ca="1" si="192"/>
        <v>#REF!</v>
      </c>
      <c r="AX222" s="137" t="e">
        <f t="shared" ca="1" si="192"/>
        <v>#REF!</v>
      </c>
      <c r="AY222" s="137" t="e">
        <f t="shared" ca="1" si="192"/>
        <v>#REF!</v>
      </c>
      <c r="AZ222" s="137" t="e">
        <f t="shared" ca="1" si="192"/>
        <v>#REF!</v>
      </c>
      <c r="BA222" s="137" t="e">
        <f t="shared" ca="1" si="192"/>
        <v>#REF!</v>
      </c>
      <c r="BB222" s="137" t="e">
        <f t="shared" ca="1" si="192"/>
        <v>#REF!</v>
      </c>
      <c r="BC222" s="137" t="e">
        <f t="shared" ca="1" si="192"/>
        <v>#REF!</v>
      </c>
      <c r="BD222" s="137" t="e">
        <f t="shared" ca="1" si="192"/>
        <v>#REF!</v>
      </c>
      <c r="BE222" s="137" t="e">
        <f t="shared" ca="1" si="192"/>
        <v>#REF!</v>
      </c>
      <c r="BF222" s="137" t="e">
        <f t="shared" ca="1" si="192"/>
        <v>#REF!</v>
      </c>
      <c r="BG222" s="137" t="e">
        <f t="shared" ca="1" si="192"/>
        <v>#REF!</v>
      </c>
      <c r="BH222" s="137" t="e">
        <f t="shared" ca="1" si="192"/>
        <v>#REF!</v>
      </c>
      <c r="BI222" s="137" t="e">
        <f t="shared" ca="1" si="192"/>
        <v>#REF!</v>
      </c>
      <c r="BJ222" s="137" t="e">
        <f t="shared" ca="1" si="192"/>
        <v>#REF!</v>
      </c>
      <c r="BK222" s="137" t="e">
        <f t="shared" ca="1" si="192"/>
        <v>#REF!</v>
      </c>
      <c r="BL222" s="137" t="e">
        <f t="shared" ca="1" si="192"/>
        <v>#REF!</v>
      </c>
      <c r="BM222" s="137" t="e">
        <f t="shared" ca="1" si="192"/>
        <v>#REF!</v>
      </c>
      <c r="BN222" s="137" t="e">
        <f t="shared" ca="1" si="192"/>
        <v>#REF!</v>
      </c>
      <c r="BO222" s="137" t="e">
        <f t="shared" ca="1" si="192"/>
        <v>#REF!</v>
      </c>
      <c r="BP222" s="137" t="e">
        <f t="shared" ca="1" si="192"/>
        <v>#REF!</v>
      </c>
      <c r="BQ222" s="137" t="e">
        <f t="shared" ca="1" si="192"/>
        <v>#REF!</v>
      </c>
      <c r="BR222" s="137" t="e">
        <f t="shared" ca="1" si="192"/>
        <v>#REF!</v>
      </c>
      <c r="BS222" s="137" t="e">
        <f t="shared" ca="1" si="192"/>
        <v>#REF!</v>
      </c>
      <c r="BT222" s="137" t="e">
        <f t="shared" ca="1" si="192"/>
        <v>#REF!</v>
      </c>
      <c r="BU222" s="137" t="e">
        <f t="shared" ca="1" si="192"/>
        <v>#REF!</v>
      </c>
      <c r="BV222" s="137" t="e">
        <f t="shared" ca="1" si="192"/>
        <v>#REF!</v>
      </c>
      <c r="BW222" s="137" t="e">
        <f t="shared" ca="1" si="192"/>
        <v>#REF!</v>
      </c>
      <c r="BX222" s="137" t="e">
        <f t="shared" ca="1" si="174"/>
        <v>#REF!</v>
      </c>
      <c r="BY222" s="137" t="e">
        <f t="shared" ca="1" si="174"/>
        <v>#REF!</v>
      </c>
      <c r="BZ222" s="137" t="e">
        <f t="shared" ca="1" si="174"/>
        <v>#REF!</v>
      </c>
      <c r="CA222" s="137" t="e">
        <f t="shared" ca="1" si="174"/>
        <v>#REF!</v>
      </c>
      <c r="CB222" s="139"/>
      <c r="CC222" s="139" t="b">
        <f t="shared" si="157"/>
        <v>1</v>
      </c>
    </row>
    <row r="223" spans="1:81" x14ac:dyDescent="0.5">
      <c r="A223" s="122" t="s">
        <v>136</v>
      </c>
      <c r="B223" s="122" t="s">
        <v>304</v>
      </c>
      <c r="G223" s="137" t="b">
        <f t="shared" ref="G223:AL223" ca="1" si="193">G57=G140</f>
        <v>0</v>
      </c>
      <c r="H223" s="137" t="b">
        <f t="shared" ca="1" si="193"/>
        <v>0</v>
      </c>
      <c r="I223" s="137" t="b">
        <f t="shared" ca="1" si="193"/>
        <v>0</v>
      </c>
      <c r="J223" s="137" t="b">
        <f t="shared" ca="1" si="193"/>
        <v>0</v>
      </c>
      <c r="K223" s="137" t="b">
        <f t="shared" ca="1" si="193"/>
        <v>0</v>
      </c>
      <c r="L223" s="137" t="b">
        <f t="shared" ca="1" si="193"/>
        <v>0</v>
      </c>
      <c r="M223" s="137" t="b">
        <f t="shared" ca="1" si="193"/>
        <v>0</v>
      </c>
      <c r="N223" s="137" t="e">
        <f t="shared" ca="1" si="193"/>
        <v>#REF!</v>
      </c>
      <c r="O223" s="137" t="e">
        <f t="shared" ca="1" si="193"/>
        <v>#REF!</v>
      </c>
      <c r="P223" s="137" t="e">
        <f t="shared" ca="1" si="193"/>
        <v>#REF!</v>
      </c>
      <c r="Q223" s="137" t="e">
        <f t="shared" ca="1" si="193"/>
        <v>#REF!</v>
      </c>
      <c r="R223" s="137" t="e">
        <f t="shared" ca="1" si="193"/>
        <v>#REF!</v>
      </c>
      <c r="S223" s="137" t="e">
        <f t="shared" ca="1" si="193"/>
        <v>#REF!</v>
      </c>
      <c r="T223" s="137" t="e">
        <f t="shared" ca="1" si="193"/>
        <v>#REF!</v>
      </c>
      <c r="U223" s="137" t="e">
        <f t="shared" ca="1" si="193"/>
        <v>#REF!</v>
      </c>
      <c r="V223" s="137" t="e">
        <f t="shared" ca="1" si="193"/>
        <v>#REF!</v>
      </c>
      <c r="W223" s="137" t="e">
        <f t="shared" ca="1" si="193"/>
        <v>#REF!</v>
      </c>
      <c r="X223" s="137" t="e">
        <f t="shared" ca="1" si="193"/>
        <v>#REF!</v>
      </c>
      <c r="Y223" s="137" t="e">
        <f t="shared" ca="1" si="193"/>
        <v>#REF!</v>
      </c>
      <c r="Z223" s="137" t="e">
        <f t="shared" ca="1" si="193"/>
        <v>#REF!</v>
      </c>
      <c r="AA223" s="137" t="e">
        <f t="shared" ca="1" si="193"/>
        <v>#REF!</v>
      </c>
      <c r="AB223" s="137" t="e">
        <f t="shared" ca="1" si="193"/>
        <v>#REF!</v>
      </c>
      <c r="AC223" s="137" t="e">
        <f t="shared" ca="1" si="193"/>
        <v>#REF!</v>
      </c>
      <c r="AD223" s="137" t="e">
        <f t="shared" ca="1" si="193"/>
        <v>#REF!</v>
      </c>
      <c r="AE223" s="137" t="e">
        <f t="shared" ca="1" si="193"/>
        <v>#REF!</v>
      </c>
      <c r="AF223" s="137" t="e">
        <f t="shared" ca="1" si="193"/>
        <v>#REF!</v>
      </c>
      <c r="AG223" s="137" t="e">
        <f t="shared" ca="1" si="193"/>
        <v>#REF!</v>
      </c>
      <c r="AH223" s="137" t="e">
        <f t="shared" ca="1" si="193"/>
        <v>#REF!</v>
      </c>
      <c r="AI223" s="137" t="e">
        <f t="shared" ca="1" si="193"/>
        <v>#REF!</v>
      </c>
      <c r="AJ223" s="137" t="e">
        <f t="shared" ca="1" si="193"/>
        <v>#REF!</v>
      </c>
      <c r="AK223" s="137" t="e">
        <f t="shared" ca="1" si="193"/>
        <v>#REF!</v>
      </c>
      <c r="AL223" s="137" t="e">
        <f t="shared" ca="1" si="193"/>
        <v>#REF!</v>
      </c>
      <c r="AM223" s="137" t="e">
        <f t="shared" ref="AM223:BW223" ca="1" si="194">AM57=AM140</f>
        <v>#REF!</v>
      </c>
      <c r="AN223" s="137" t="e">
        <f t="shared" ca="1" si="194"/>
        <v>#REF!</v>
      </c>
      <c r="AO223" s="137" t="e">
        <f t="shared" ca="1" si="194"/>
        <v>#REF!</v>
      </c>
      <c r="AP223" s="137" t="e">
        <f t="shared" ca="1" si="194"/>
        <v>#REF!</v>
      </c>
      <c r="AQ223" s="137" t="e">
        <f t="shared" ca="1" si="194"/>
        <v>#REF!</v>
      </c>
      <c r="AR223" s="137" t="e">
        <f t="shared" ca="1" si="194"/>
        <v>#REF!</v>
      </c>
      <c r="AS223" s="137" t="e">
        <f t="shared" ca="1" si="194"/>
        <v>#REF!</v>
      </c>
      <c r="AT223" s="137" t="e">
        <f t="shared" ca="1" si="194"/>
        <v>#REF!</v>
      </c>
      <c r="AU223" s="137" t="e">
        <f t="shared" ca="1" si="194"/>
        <v>#REF!</v>
      </c>
      <c r="AV223" s="137" t="e">
        <f t="shared" ca="1" si="194"/>
        <v>#REF!</v>
      </c>
      <c r="AW223" s="137" t="e">
        <f t="shared" ca="1" si="194"/>
        <v>#REF!</v>
      </c>
      <c r="AX223" s="137" t="e">
        <f t="shared" ca="1" si="194"/>
        <v>#REF!</v>
      </c>
      <c r="AY223" s="137" t="e">
        <f t="shared" ca="1" si="194"/>
        <v>#REF!</v>
      </c>
      <c r="AZ223" s="137" t="e">
        <f t="shared" ca="1" si="194"/>
        <v>#REF!</v>
      </c>
      <c r="BA223" s="137" t="e">
        <f t="shared" ca="1" si="194"/>
        <v>#REF!</v>
      </c>
      <c r="BB223" s="137" t="e">
        <f t="shared" ca="1" si="194"/>
        <v>#REF!</v>
      </c>
      <c r="BC223" s="137" t="e">
        <f t="shared" ca="1" si="194"/>
        <v>#REF!</v>
      </c>
      <c r="BD223" s="137" t="e">
        <f t="shared" ca="1" si="194"/>
        <v>#REF!</v>
      </c>
      <c r="BE223" s="137" t="e">
        <f t="shared" ca="1" si="194"/>
        <v>#REF!</v>
      </c>
      <c r="BF223" s="137" t="e">
        <f t="shared" ca="1" si="194"/>
        <v>#REF!</v>
      </c>
      <c r="BG223" s="137" t="e">
        <f t="shared" ca="1" si="194"/>
        <v>#REF!</v>
      </c>
      <c r="BH223" s="137" t="e">
        <f t="shared" ca="1" si="194"/>
        <v>#REF!</v>
      </c>
      <c r="BI223" s="137" t="e">
        <f t="shared" ca="1" si="194"/>
        <v>#REF!</v>
      </c>
      <c r="BJ223" s="137" t="e">
        <f t="shared" ca="1" si="194"/>
        <v>#REF!</v>
      </c>
      <c r="BK223" s="137" t="e">
        <f t="shared" ca="1" si="194"/>
        <v>#REF!</v>
      </c>
      <c r="BL223" s="137" t="e">
        <f t="shared" ca="1" si="194"/>
        <v>#REF!</v>
      </c>
      <c r="BM223" s="137" t="e">
        <f t="shared" ca="1" si="194"/>
        <v>#REF!</v>
      </c>
      <c r="BN223" s="137" t="e">
        <f t="shared" ca="1" si="194"/>
        <v>#REF!</v>
      </c>
      <c r="BO223" s="137" t="e">
        <f t="shared" ca="1" si="194"/>
        <v>#REF!</v>
      </c>
      <c r="BP223" s="137" t="e">
        <f t="shared" ca="1" si="194"/>
        <v>#REF!</v>
      </c>
      <c r="BQ223" s="137" t="e">
        <f t="shared" ca="1" si="194"/>
        <v>#REF!</v>
      </c>
      <c r="BR223" s="137" t="e">
        <f t="shared" ca="1" si="194"/>
        <v>#REF!</v>
      </c>
      <c r="BS223" s="137" t="e">
        <f t="shared" ca="1" si="194"/>
        <v>#REF!</v>
      </c>
      <c r="BT223" s="137" t="e">
        <f t="shared" ca="1" si="194"/>
        <v>#REF!</v>
      </c>
      <c r="BU223" s="137" t="e">
        <f t="shared" ca="1" si="194"/>
        <v>#REF!</v>
      </c>
      <c r="BV223" s="137" t="e">
        <f t="shared" ca="1" si="194"/>
        <v>#REF!</v>
      </c>
      <c r="BW223" s="137" t="e">
        <f t="shared" ca="1" si="194"/>
        <v>#REF!</v>
      </c>
      <c r="BX223" s="137" t="e">
        <f t="shared" ca="1" si="174"/>
        <v>#REF!</v>
      </c>
      <c r="BY223" s="137" t="e">
        <f t="shared" ca="1" si="174"/>
        <v>#REF!</v>
      </c>
      <c r="BZ223" s="137" t="e">
        <f t="shared" ca="1" si="174"/>
        <v>#REF!</v>
      </c>
      <c r="CA223" s="137" t="e">
        <f t="shared" ca="1" si="174"/>
        <v>#REF!</v>
      </c>
      <c r="CB223" s="139"/>
      <c r="CC223" s="139" t="b">
        <f t="shared" si="157"/>
        <v>1</v>
      </c>
    </row>
    <row r="224" spans="1:81" x14ac:dyDescent="0.5">
      <c r="A224" s="122" t="s">
        <v>105</v>
      </c>
      <c r="B224" s="122" t="s">
        <v>304</v>
      </c>
      <c r="G224" s="137" t="b">
        <f t="shared" ref="G224:AL224" ca="1" si="195">G58=G141</f>
        <v>0</v>
      </c>
      <c r="H224" s="137" t="b">
        <f t="shared" ca="1" si="195"/>
        <v>0</v>
      </c>
      <c r="I224" s="137" t="b">
        <f t="shared" ca="1" si="195"/>
        <v>0</v>
      </c>
      <c r="J224" s="137" t="b">
        <f t="shared" ca="1" si="195"/>
        <v>0</v>
      </c>
      <c r="K224" s="137" t="b">
        <f t="shared" ca="1" si="195"/>
        <v>0</v>
      </c>
      <c r="L224" s="137" t="b">
        <f t="shared" ca="1" si="195"/>
        <v>0</v>
      </c>
      <c r="M224" s="137" t="b">
        <f t="shared" ca="1" si="195"/>
        <v>0</v>
      </c>
      <c r="N224" s="137" t="e">
        <f t="shared" ca="1" si="195"/>
        <v>#REF!</v>
      </c>
      <c r="O224" s="137" t="e">
        <f t="shared" ca="1" si="195"/>
        <v>#REF!</v>
      </c>
      <c r="P224" s="137" t="e">
        <f t="shared" ca="1" si="195"/>
        <v>#REF!</v>
      </c>
      <c r="Q224" s="137" t="e">
        <f t="shared" ca="1" si="195"/>
        <v>#REF!</v>
      </c>
      <c r="R224" s="137" t="e">
        <f t="shared" ca="1" si="195"/>
        <v>#REF!</v>
      </c>
      <c r="S224" s="137" t="e">
        <f t="shared" ca="1" si="195"/>
        <v>#REF!</v>
      </c>
      <c r="T224" s="137" t="e">
        <f t="shared" ca="1" si="195"/>
        <v>#REF!</v>
      </c>
      <c r="U224" s="137" t="e">
        <f t="shared" ca="1" si="195"/>
        <v>#REF!</v>
      </c>
      <c r="V224" s="137" t="e">
        <f t="shared" ca="1" si="195"/>
        <v>#REF!</v>
      </c>
      <c r="W224" s="137" t="e">
        <f t="shared" ca="1" si="195"/>
        <v>#REF!</v>
      </c>
      <c r="X224" s="137" t="e">
        <f t="shared" ca="1" si="195"/>
        <v>#REF!</v>
      </c>
      <c r="Y224" s="137" t="e">
        <f t="shared" ca="1" si="195"/>
        <v>#REF!</v>
      </c>
      <c r="Z224" s="137" t="e">
        <f t="shared" ca="1" si="195"/>
        <v>#REF!</v>
      </c>
      <c r="AA224" s="137" t="e">
        <f t="shared" ca="1" si="195"/>
        <v>#REF!</v>
      </c>
      <c r="AB224" s="137" t="e">
        <f t="shared" ca="1" si="195"/>
        <v>#REF!</v>
      </c>
      <c r="AC224" s="137" t="e">
        <f t="shared" ca="1" si="195"/>
        <v>#REF!</v>
      </c>
      <c r="AD224" s="137" t="e">
        <f t="shared" ca="1" si="195"/>
        <v>#REF!</v>
      </c>
      <c r="AE224" s="137" t="e">
        <f t="shared" ca="1" si="195"/>
        <v>#REF!</v>
      </c>
      <c r="AF224" s="137" t="e">
        <f t="shared" ca="1" si="195"/>
        <v>#REF!</v>
      </c>
      <c r="AG224" s="137" t="e">
        <f t="shared" ca="1" si="195"/>
        <v>#REF!</v>
      </c>
      <c r="AH224" s="137" t="e">
        <f t="shared" ca="1" si="195"/>
        <v>#REF!</v>
      </c>
      <c r="AI224" s="137" t="e">
        <f t="shared" ca="1" si="195"/>
        <v>#REF!</v>
      </c>
      <c r="AJ224" s="137" t="e">
        <f t="shared" ca="1" si="195"/>
        <v>#REF!</v>
      </c>
      <c r="AK224" s="137" t="e">
        <f t="shared" ca="1" si="195"/>
        <v>#REF!</v>
      </c>
      <c r="AL224" s="137" t="e">
        <f t="shared" ca="1" si="195"/>
        <v>#REF!</v>
      </c>
      <c r="AM224" s="137" t="e">
        <f t="shared" ref="AM224:BW224" ca="1" si="196">AM58=AM141</f>
        <v>#REF!</v>
      </c>
      <c r="AN224" s="137" t="e">
        <f t="shared" ca="1" si="196"/>
        <v>#REF!</v>
      </c>
      <c r="AO224" s="137" t="e">
        <f t="shared" ca="1" si="196"/>
        <v>#REF!</v>
      </c>
      <c r="AP224" s="137" t="e">
        <f t="shared" ca="1" si="196"/>
        <v>#REF!</v>
      </c>
      <c r="AQ224" s="137" t="e">
        <f t="shared" ca="1" si="196"/>
        <v>#REF!</v>
      </c>
      <c r="AR224" s="137" t="e">
        <f t="shared" ca="1" si="196"/>
        <v>#REF!</v>
      </c>
      <c r="AS224" s="137" t="e">
        <f t="shared" ca="1" si="196"/>
        <v>#REF!</v>
      </c>
      <c r="AT224" s="137" t="e">
        <f t="shared" ca="1" si="196"/>
        <v>#REF!</v>
      </c>
      <c r="AU224" s="137" t="e">
        <f t="shared" ca="1" si="196"/>
        <v>#REF!</v>
      </c>
      <c r="AV224" s="137" t="e">
        <f t="shared" ca="1" si="196"/>
        <v>#REF!</v>
      </c>
      <c r="AW224" s="137" t="e">
        <f t="shared" ca="1" si="196"/>
        <v>#REF!</v>
      </c>
      <c r="AX224" s="137" t="e">
        <f t="shared" ca="1" si="196"/>
        <v>#REF!</v>
      </c>
      <c r="AY224" s="137" t="e">
        <f t="shared" ca="1" si="196"/>
        <v>#REF!</v>
      </c>
      <c r="AZ224" s="137" t="e">
        <f t="shared" ca="1" si="196"/>
        <v>#REF!</v>
      </c>
      <c r="BA224" s="137" t="e">
        <f t="shared" ca="1" si="196"/>
        <v>#REF!</v>
      </c>
      <c r="BB224" s="137" t="e">
        <f t="shared" ca="1" si="196"/>
        <v>#REF!</v>
      </c>
      <c r="BC224" s="137" t="e">
        <f t="shared" ca="1" si="196"/>
        <v>#REF!</v>
      </c>
      <c r="BD224" s="137" t="e">
        <f t="shared" ca="1" si="196"/>
        <v>#REF!</v>
      </c>
      <c r="BE224" s="137" t="e">
        <f t="shared" ca="1" si="196"/>
        <v>#REF!</v>
      </c>
      <c r="BF224" s="137" t="e">
        <f t="shared" ca="1" si="196"/>
        <v>#REF!</v>
      </c>
      <c r="BG224" s="137" t="e">
        <f t="shared" ca="1" si="196"/>
        <v>#REF!</v>
      </c>
      <c r="BH224" s="137" t="e">
        <f t="shared" ca="1" si="196"/>
        <v>#REF!</v>
      </c>
      <c r="BI224" s="137" t="e">
        <f t="shared" ca="1" si="196"/>
        <v>#REF!</v>
      </c>
      <c r="BJ224" s="137" t="e">
        <f t="shared" ca="1" si="196"/>
        <v>#REF!</v>
      </c>
      <c r="BK224" s="137" t="e">
        <f t="shared" ca="1" si="196"/>
        <v>#REF!</v>
      </c>
      <c r="BL224" s="137" t="e">
        <f t="shared" ca="1" si="196"/>
        <v>#REF!</v>
      </c>
      <c r="BM224" s="137" t="e">
        <f t="shared" ca="1" si="196"/>
        <v>#REF!</v>
      </c>
      <c r="BN224" s="137" t="e">
        <f t="shared" ca="1" si="196"/>
        <v>#REF!</v>
      </c>
      <c r="BO224" s="137" t="e">
        <f t="shared" ca="1" si="196"/>
        <v>#REF!</v>
      </c>
      <c r="BP224" s="137" t="e">
        <f t="shared" ca="1" si="196"/>
        <v>#REF!</v>
      </c>
      <c r="BQ224" s="137" t="e">
        <f t="shared" ca="1" si="196"/>
        <v>#REF!</v>
      </c>
      <c r="BR224" s="137" t="e">
        <f t="shared" ca="1" si="196"/>
        <v>#REF!</v>
      </c>
      <c r="BS224" s="137" t="e">
        <f t="shared" ca="1" si="196"/>
        <v>#REF!</v>
      </c>
      <c r="BT224" s="137" t="e">
        <f t="shared" ca="1" si="196"/>
        <v>#REF!</v>
      </c>
      <c r="BU224" s="137" t="e">
        <f t="shared" ca="1" si="196"/>
        <v>#REF!</v>
      </c>
      <c r="BV224" s="137" t="e">
        <f t="shared" ca="1" si="196"/>
        <v>#REF!</v>
      </c>
      <c r="BW224" s="137" t="e">
        <f t="shared" ca="1" si="196"/>
        <v>#REF!</v>
      </c>
      <c r="BX224" s="137" t="e">
        <f t="shared" ca="1" si="174"/>
        <v>#REF!</v>
      </c>
      <c r="BY224" s="137" t="e">
        <f t="shared" ca="1" si="174"/>
        <v>#REF!</v>
      </c>
      <c r="BZ224" s="137" t="e">
        <f t="shared" ca="1" si="174"/>
        <v>#REF!</v>
      </c>
      <c r="CA224" s="137" t="e">
        <f t="shared" ca="1" si="174"/>
        <v>#REF!</v>
      </c>
      <c r="CB224" s="139"/>
      <c r="CC224" s="139" t="b">
        <f t="shared" si="157"/>
        <v>1</v>
      </c>
    </row>
    <row r="225" spans="1:81" x14ac:dyDescent="0.5">
      <c r="A225" s="122" t="s">
        <v>105</v>
      </c>
      <c r="B225" s="122" t="s">
        <v>551</v>
      </c>
      <c r="G225" s="137" t="b">
        <f t="shared" ref="G225:AL225" ca="1" si="197">G59=G142</f>
        <v>0</v>
      </c>
      <c r="H225" s="137" t="b">
        <f t="shared" ca="1" si="197"/>
        <v>0</v>
      </c>
      <c r="I225" s="137" t="b">
        <f t="shared" ca="1" si="197"/>
        <v>0</v>
      </c>
      <c r="J225" s="137" t="e">
        <f t="shared" ca="1" si="197"/>
        <v>#REF!</v>
      </c>
      <c r="K225" s="137" t="e">
        <f t="shared" ca="1" si="197"/>
        <v>#REF!</v>
      </c>
      <c r="L225" s="137" t="e">
        <f t="shared" ca="1" si="197"/>
        <v>#REF!</v>
      </c>
      <c r="M225" s="137" t="e">
        <f t="shared" ca="1" si="197"/>
        <v>#REF!</v>
      </c>
      <c r="N225" s="137" t="e">
        <f t="shared" ca="1" si="197"/>
        <v>#REF!</v>
      </c>
      <c r="O225" s="137" t="e">
        <f t="shared" ca="1" si="197"/>
        <v>#REF!</v>
      </c>
      <c r="P225" s="137" t="e">
        <f t="shared" ca="1" si="197"/>
        <v>#REF!</v>
      </c>
      <c r="Q225" s="137" t="e">
        <f t="shared" ca="1" si="197"/>
        <v>#REF!</v>
      </c>
      <c r="R225" s="137" t="e">
        <f t="shared" ca="1" si="197"/>
        <v>#REF!</v>
      </c>
      <c r="S225" s="137" t="e">
        <f t="shared" ca="1" si="197"/>
        <v>#REF!</v>
      </c>
      <c r="T225" s="137" t="e">
        <f t="shared" ca="1" si="197"/>
        <v>#REF!</v>
      </c>
      <c r="U225" s="137" t="e">
        <f t="shared" ca="1" si="197"/>
        <v>#REF!</v>
      </c>
      <c r="V225" s="137" t="e">
        <f t="shared" ca="1" si="197"/>
        <v>#REF!</v>
      </c>
      <c r="W225" s="137" t="e">
        <f t="shared" ca="1" si="197"/>
        <v>#REF!</v>
      </c>
      <c r="X225" s="137" t="e">
        <f t="shared" ca="1" si="197"/>
        <v>#REF!</v>
      </c>
      <c r="Y225" s="137" t="e">
        <f t="shared" ca="1" si="197"/>
        <v>#REF!</v>
      </c>
      <c r="Z225" s="137" t="e">
        <f t="shared" ca="1" si="197"/>
        <v>#REF!</v>
      </c>
      <c r="AA225" s="137" t="e">
        <f t="shared" ca="1" si="197"/>
        <v>#REF!</v>
      </c>
      <c r="AB225" s="137" t="e">
        <f t="shared" ca="1" si="197"/>
        <v>#REF!</v>
      </c>
      <c r="AC225" s="137" t="e">
        <f t="shared" ca="1" si="197"/>
        <v>#REF!</v>
      </c>
      <c r="AD225" s="137" t="e">
        <f t="shared" ca="1" si="197"/>
        <v>#REF!</v>
      </c>
      <c r="AE225" s="137" t="e">
        <f t="shared" ca="1" si="197"/>
        <v>#REF!</v>
      </c>
      <c r="AF225" s="137" t="e">
        <f t="shared" ca="1" si="197"/>
        <v>#REF!</v>
      </c>
      <c r="AG225" s="137" t="e">
        <f t="shared" ca="1" si="197"/>
        <v>#REF!</v>
      </c>
      <c r="AH225" s="137" t="e">
        <f t="shared" ca="1" si="197"/>
        <v>#REF!</v>
      </c>
      <c r="AI225" s="137" t="e">
        <f t="shared" ca="1" si="197"/>
        <v>#REF!</v>
      </c>
      <c r="AJ225" s="137" t="e">
        <f t="shared" ca="1" si="197"/>
        <v>#REF!</v>
      </c>
      <c r="AK225" s="137" t="e">
        <f t="shared" ca="1" si="197"/>
        <v>#REF!</v>
      </c>
      <c r="AL225" s="137" t="e">
        <f t="shared" ca="1" si="197"/>
        <v>#REF!</v>
      </c>
      <c r="AM225" s="137" t="e">
        <f t="shared" ref="AM225:BW225" ca="1" si="198">AM59=AM142</f>
        <v>#REF!</v>
      </c>
      <c r="AN225" s="137" t="e">
        <f t="shared" ca="1" si="198"/>
        <v>#REF!</v>
      </c>
      <c r="AO225" s="137" t="e">
        <f t="shared" ca="1" si="198"/>
        <v>#REF!</v>
      </c>
      <c r="AP225" s="137" t="e">
        <f t="shared" ca="1" si="198"/>
        <v>#REF!</v>
      </c>
      <c r="AQ225" s="137" t="e">
        <f t="shared" ca="1" si="198"/>
        <v>#REF!</v>
      </c>
      <c r="AR225" s="137" t="e">
        <f t="shared" ca="1" si="198"/>
        <v>#REF!</v>
      </c>
      <c r="AS225" s="137" t="e">
        <f t="shared" ca="1" si="198"/>
        <v>#REF!</v>
      </c>
      <c r="AT225" s="137" t="e">
        <f t="shared" ca="1" si="198"/>
        <v>#REF!</v>
      </c>
      <c r="AU225" s="137" t="e">
        <f t="shared" ca="1" si="198"/>
        <v>#REF!</v>
      </c>
      <c r="AV225" s="137" t="e">
        <f t="shared" ca="1" si="198"/>
        <v>#REF!</v>
      </c>
      <c r="AW225" s="137" t="e">
        <f t="shared" ca="1" si="198"/>
        <v>#REF!</v>
      </c>
      <c r="AX225" s="137" t="e">
        <f t="shared" ca="1" si="198"/>
        <v>#REF!</v>
      </c>
      <c r="AY225" s="137" t="e">
        <f t="shared" ca="1" si="198"/>
        <v>#REF!</v>
      </c>
      <c r="AZ225" s="137" t="e">
        <f t="shared" ca="1" si="198"/>
        <v>#REF!</v>
      </c>
      <c r="BA225" s="137" t="e">
        <f t="shared" ca="1" si="198"/>
        <v>#REF!</v>
      </c>
      <c r="BB225" s="137" t="e">
        <f t="shared" ca="1" si="198"/>
        <v>#REF!</v>
      </c>
      <c r="BC225" s="137" t="e">
        <f t="shared" ca="1" si="198"/>
        <v>#REF!</v>
      </c>
      <c r="BD225" s="137" t="e">
        <f t="shared" ca="1" si="198"/>
        <v>#REF!</v>
      </c>
      <c r="BE225" s="137" t="e">
        <f t="shared" ca="1" si="198"/>
        <v>#REF!</v>
      </c>
      <c r="BF225" s="137" t="e">
        <f t="shared" ca="1" si="198"/>
        <v>#REF!</v>
      </c>
      <c r="BG225" s="137" t="e">
        <f t="shared" ca="1" si="198"/>
        <v>#REF!</v>
      </c>
      <c r="BH225" s="137" t="e">
        <f t="shared" ca="1" si="198"/>
        <v>#REF!</v>
      </c>
      <c r="BI225" s="137" t="e">
        <f t="shared" ca="1" si="198"/>
        <v>#REF!</v>
      </c>
      <c r="BJ225" s="137" t="e">
        <f t="shared" ca="1" si="198"/>
        <v>#REF!</v>
      </c>
      <c r="BK225" s="137" t="e">
        <f t="shared" ca="1" si="198"/>
        <v>#REF!</v>
      </c>
      <c r="BL225" s="137" t="e">
        <f t="shared" ca="1" si="198"/>
        <v>#REF!</v>
      </c>
      <c r="BM225" s="137" t="e">
        <f t="shared" ca="1" si="198"/>
        <v>#REF!</v>
      </c>
      <c r="BN225" s="137" t="e">
        <f t="shared" ca="1" si="198"/>
        <v>#REF!</v>
      </c>
      <c r="BO225" s="137" t="e">
        <f t="shared" ca="1" si="198"/>
        <v>#REF!</v>
      </c>
      <c r="BP225" s="137" t="e">
        <f t="shared" ca="1" si="198"/>
        <v>#REF!</v>
      </c>
      <c r="BQ225" s="137" t="e">
        <f t="shared" ca="1" si="198"/>
        <v>#REF!</v>
      </c>
      <c r="BR225" s="137" t="e">
        <f t="shared" ca="1" si="198"/>
        <v>#REF!</v>
      </c>
      <c r="BS225" s="137" t="e">
        <f t="shared" ca="1" si="198"/>
        <v>#REF!</v>
      </c>
      <c r="BT225" s="137" t="e">
        <f t="shared" ca="1" si="198"/>
        <v>#REF!</v>
      </c>
      <c r="BU225" s="137" t="e">
        <f t="shared" ca="1" si="198"/>
        <v>#REF!</v>
      </c>
      <c r="BV225" s="137" t="e">
        <f t="shared" ca="1" si="198"/>
        <v>#REF!</v>
      </c>
      <c r="BW225" s="137" t="e">
        <f t="shared" ca="1" si="198"/>
        <v>#REF!</v>
      </c>
      <c r="BX225" s="137" t="e">
        <f t="shared" ca="1" si="174"/>
        <v>#REF!</v>
      </c>
      <c r="BY225" s="137" t="e">
        <f t="shared" ca="1" si="174"/>
        <v>#REF!</v>
      </c>
      <c r="BZ225" s="137" t="e">
        <f t="shared" ca="1" si="174"/>
        <v>#REF!</v>
      </c>
      <c r="CA225" s="137" t="e">
        <f t="shared" ca="1" si="174"/>
        <v>#REF!</v>
      </c>
      <c r="CB225" s="139"/>
      <c r="CC225" s="139" t="b">
        <f t="shared" si="157"/>
        <v>1</v>
      </c>
    </row>
    <row r="226" spans="1:81" x14ac:dyDescent="0.5">
      <c r="A226" s="122" t="s">
        <v>107</v>
      </c>
      <c r="B226" s="122" t="s">
        <v>304</v>
      </c>
      <c r="G226" s="137" t="b">
        <f t="shared" ref="G226:AL226" ca="1" si="199">G60=G143</f>
        <v>0</v>
      </c>
      <c r="H226" s="137" t="b">
        <f t="shared" ca="1" si="199"/>
        <v>0</v>
      </c>
      <c r="I226" s="137" t="b">
        <f t="shared" ca="1" si="199"/>
        <v>0</v>
      </c>
      <c r="J226" s="137" t="b">
        <f t="shared" ca="1" si="199"/>
        <v>0</v>
      </c>
      <c r="K226" s="137" t="b">
        <f t="shared" ca="1" si="199"/>
        <v>0</v>
      </c>
      <c r="L226" s="137" t="b">
        <f t="shared" ca="1" si="199"/>
        <v>0</v>
      </c>
      <c r="M226" s="137" t="b">
        <f t="shared" ca="1" si="199"/>
        <v>0</v>
      </c>
      <c r="N226" s="137" t="e">
        <f t="shared" ca="1" si="199"/>
        <v>#REF!</v>
      </c>
      <c r="O226" s="137" t="e">
        <f t="shared" ca="1" si="199"/>
        <v>#REF!</v>
      </c>
      <c r="P226" s="137" t="e">
        <f t="shared" ca="1" si="199"/>
        <v>#REF!</v>
      </c>
      <c r="Q226" s="137" t="e">
        <f t="shared" ca="1" si="199"/>
        <v>#REF!</v>
      </c>
      <c r="R226" s="137" t="e">
        <f t="shared" ca="1" si="199"/>
        <v>#REF!</v>
      </c>
      <c r="S226" s="137" t="e">
        <f t="shared" ca="1" si="199"/>
        <v>#REF!</v>
      </c>
      <c r="T226" s="137" t="e">
        <f t="shared" ca="1" si="199"/>
        <v>#REF!</v>
      </c>
      <c r="U226" s="137" t="e">
        <f t="shared" ca="1" si="199"/>
        <v>#REF!</v>
      </c>
      <c r="V226" s="137" t="e">
        <f t="shared" ca="1" si="199"/>
        <v>#REF!</v>
      </c>
      <c r="W226" s="137" t="e">
        <f t="shared" ca="1" si="199"/>
        <v>#REF!</v>
      </c>
      <c r="X226" s="137" t="e">
        <f t="shared" ca="1" si="199"/>
        <v>#REF!</v>
      </c>
      <c r="Y226" s="137" t="e">
        <f t="shared" ca="1" si="199"/>
        <v>#REF!</v>
      </c>
      <c r="Z226" s="137" t="e">
        <f t="shared" ca="1" si="199"/>
        <v>#REF!</v>
      </c>
      <c r="AA226" s="137" t="e">
        <f t="shared" ca="1" si="199"/>
        <v>#REF!</v>
      </c>
      <c r="AB226" s="137" t="e">
        <f t="shared" ca="1" si="199"/>
        <v>#REF!</v>
      </c>
      <c r="AC226" s="137" t="e">
        <f t="shared" ca="1" si="199"/>
        <v>#REF!</v>
      </c>
      <c r="AD226" s="137" t="e">
        <f t="shared" ca="1" si="199"/>
        <v>#REF!</v>
      </c>
      <c r="AE226" s="137" t="e">
        <f t="shared" ca="1" si="199"/>
        <v>#REF!</v>
      </c>
      <c r="AF226" s="137" t="e">
        <f t="shared" ca="1" si="199"/>
        <v>#REF!</v>
      </c>
      <c r="AG226" s="137" t="e">
        <f t="shared" ca="1" si="199"/>
        <v>#REF!</v>
      </c>
      <c r="AH226" s="137" t="e">
        <f t="shared" ca="1" si="199"/>
        <v>#REF!</v>
      </c>
      <c r="AI226" s="137" t="e">
        <f t="shared" ca="1" si="199"/>
        <v>#REF!</v>
      </c>
      <c r="AJ226" s="137" t="e">
        <f t="shared" ca="1" si="199"/>
        <v>#REF!</v>
      </c>
      <c r="AK226" s="137" t="e">
        <f t="shared" ca="1" si="199"/>
        <v>#REF!</v>
      </c>
      <c r="AL226" s="137" t="e">
        <f t="shared" ca="1" si="199"/>
        <v>#REF!</v>
      </c>
      <c r="AM226" s="137" t="e">
        <f t="shared" ref="AM226:BW226" ca="1" si="200">AM60=AM143</f>
        <v>#REF!</v>
      </c>
      <c r="AN226" s="137" t="e">
        <f t="shared" ca="1" si="200"/>
        <v>#REF!</v>
      </c>
      <c r="AO226" s="137" t="e">
        <f t="shared" ca="1" si="200"/>
        <v>#REF!</v>
      </c>
      <c r="AP226" s="137" t="e">
        <f t="shared" ca="1" si="200"/>
        <v>#REF!</v>
      </c>
      <c r="AQ226" s="137" t="e">
        <f t="shared" ca="1" si="200"/>
        <v>#REF!</v>
      </c>
      <c r="AR226" s="137" t="e">
        <f t="shared" ca="1" si="200"/>
        <v>#REF!</v>
      </c>
      <c r="AS226" s="137" t="e">
        <f t="shared" ca="1" si="200"/>
        <v>#REF!</v>
      </c>
      <c r="AT226" s="137" t="e">
        <f t="shared" ca="1" si="200"/>
        <v>#REF!</v>
      </c>
      <c r="AU226" s="137" t="e">
        <f t="shared" ca="1" si="200"/>
        <v>#REF!</v>
      </c>
      <c r="AV226" s="137" t="e">
        <f t="shared" ca="1" si="200"/>
        <v>#REF!</v>
      </c>
      <c r="AW226" s="137" t="e">
        <f t="shared" ca="1" si="200"/>
        <v>#REF!</v>
      </c>
      <c r="AX226" s="137" t="e">
        <f t="shared" ca="1" si="200"/>
        <v>#REF!</v>
      </c>
      <c r="AY226" s="137" t="e">
        <f t="shared" ca="1" si="200"/>
        <v>#REF!</v>
      </c>
      <c r="AZ226" s="137" t="e">
        <f t="shared" ca="1" si="200"/>
        <v>#REF!</v>
      </c>
      <c r="BA226" s="137" t="e">
        <f t="shared" ca="1" si="200"/>
        <v>#REF!</v>
      </c>
      <c r="BB226" s="137" t="e">
        <f t="shared" ca="1" si="200"/>
        <v>#REF!</v>
      </c>
      <c r="BC226" s="137" t="e">
        <f t="shared" ca="1" si="200"/>
        <v>#REF!</v>
      </c>
      <c r="BD226" s="137" t="e">
        <f t="shared" ca="1" si="200"/>
        <v>#REF!</v>
      </c>
      <c r="BE226" s="137" t="e">
        <f t="shared" ca="1" si="200"/>
        <v>#REF!</v>
      </c>
      <c r="BF226" s="137" t="e">
        <f t="shared" ca="1" si="200"/>
        <v>#REF!</v>
      </c>
      <c r="BG226" s="137" t="e">
        <f t="shared" ca="1" si="200"/>
        <v>#REF!</v>
      </c>
      <c r="BH226" s="137" t="e">
        <f t="shared" ca="1" si="200"/>
        <v>#REF!</v>
      </c>
      <c r="BI226" s="137" t="e">
        <f t="shared" ca="1" si="200"/>
        <v>#REF!</v>
      </c>
      <c r="BJ226" s="137" t="e">
        <f t="shared" ca="1" si="200"/>
        <v>#REF!</v>
      </c>
      <c r="BK226" s="137" t="e">
        <f t="shared" ca="1" si="200"/>
        <v>#REF!</v>
      </c>
      <c r="BL226" s="137" t="e">
        <f t="shared" ca="1" si="200"/>
        <v>#REF!</v>
      </c>
      <c r="BM226" s="137" t="e">
        <f t="shared" ca="1" si="200"/>
        <v>#REF!</v>
      </c>
      <c r="BN226" s="137" t="e">
        <f t="shared" ca="1" si="200"/>
        <v>#REF!</v>
      </c>
      <c r="BO226" s="137" t="e">
        <f t="shared" ca="1" si="200"/>
        <v>#REF!</v>
      </c>
      <c r="BP226" s="137" t="e">
        <f t="shared" ca="1" si="200"/>
        <v>#REF!</v>
      </c>
      <c r="BQ226" s="137" t="e">
        <f t="shared" ca="1" si="200"/>
        <v>#REF!</v>
      </c>
      <c r="BR226" s="137" t="e">
        <f t="shared" ca="1" si="200"/>
        <v>#REF!</v>
      </c>
      <c r="BS226" s="137" t="e">
        <f t="shared" ca="1" si="200"/>
        <v>#REF!</v>
      </c>
      <c r="BT226" s="137" t="e">
        <f t="shared" ca="1" si="200"/>
        <v>#REF!</v>
      </c>
      <c r="BU226" s="137" t="e">
        <f t="shared" ca="1" si="200"/>
        <v>#REF!</v>
      </c>
      <c r="BV226" s="137" t="e">
        <f t="shared" ca="1" si="200"/>
        <v>#REF!</v>
      </c>
      <c r="BW226" s="137" t="e">
        <f t="shared" ca="1" si="200"/>
        <v>#REF!</v>
      </c>
      <c r="BX226" s="137" t="e">
        <f t="shared" ca="1" si="174"/>
        <v>#REF!</v>
      </c>
      <c r="BY226" s="137" t="e">
        <f t="shared" ca="1" si="174"/>
        <v>#REF!</v>
      </c>
      <c r="BZ226" s="137" t="e">
        <f t="shared" ca="1" si="174"/>
        <v>#REF!</v>
      </c>
      <c r="CA226" s="137" t="e">
        <f t="shared" ca="1" si="174"/>
        <v>#REF!</v>
      </c>
      <c r="CB226" s="139"/>
      <c r="CC226" s="139" t="b">
        <f t="shared" si="157"/>
        <v>1</v>
      </c>
    </row>
    <row r="227" spans="1:81" x14ac:dyDescent="0.5">
      <c r="A227" s="122" t="s">
        <v>109</v>
      </c>
      <c r="B227" s="122" t="s">
        <v>304</v>
      </c>
      <c r="G227" s="137" t="b">
        <f t="shared" ref="G227:AL227" ca="1" si="201">G61=G144</f>
        <v>0</v>
      </c>
      <c r="H227" s="137" t="b">
        <f t="shared" ca="1" si="201"/>
        <v>0</v>
      </c>
      <c r="I227" s="137" t="b">
        <f t="shared" ca="1" si="201"/>
        <v>0</v>
      </c>
      <c r="J227" s="137" t="b">
        <f t="shared" ca="1" si="201"/>
        <v>0</v>
      </c>
      <c r="K227" s="137" t="b">
        <f t="shared" ca="1" si="201"/>
        <v>0</v>
      </c>
      <c r="L227" s="137" t="b">
        <f t="shared" ca="1" si="201"/>
        <v>0</v>
      </c>
      <c r="M227" s="137" t="b">
        <f t="shared" ca="1" si="201"/>
        <v>0</v>
      </c>
      <c r="N227" s="137" t="e">
        <f t="shared" ca="1" si="201"/>
        <v>#REF!</v>
      </c>
      <c r="O227" s="137" t="e">
        <f t="shared" ca="1" si="201"/>
        <v>#REF!</v>
      </c>
      <c r="P227" s="137" t="e">
        <f t="shared" ca="1" si="201"/>
        <v>#REF!</v>
      </c>
      <c r="Q227" s="137" t="e">
        <f t="shared" ca="1" si="201"/>
        <v>#REF!</v>
      </c>
      <c r="R227" s="137" t="e">
        <f t="shared" ca="1" si="201"/>
        <v>#REF!</v>
      </c>
      <c r="S227" s="137" t="e">
        <f t="shared" ca="1" si="201"/>
        <v>#REF!</v>
      </c>
      <c r="T227" s="137" t="e">
        <f t="shared" ca="1" si="201"/>
        <v>#REF!</v>
      </c>
      <c r="U227" s="137" t="e">
        <f t="shared" ca="1" si="201"/>
        <v>#REF!</v>
      </c>
      <c r="V227" s="137" t="e">
        <f t="shared" ca="1" si="201"/>
        <v>#REF!</v>
      </c>
      <c r="W227" s="137" t="e">
        <f t="shared" ca="1" si="201"/>
        <v>#REF!</v>
      </c>
      <c r="X227" s="137" t="e">
        <f t="shared" ca="1" si="201"/>
        <v>#REF!</v>
      </c>
      <c r="Y227" s="137" t="e">
        <f t="shared" ca="1" si="201"/>
        <v>#REF!</v>
      </c>
      <c r="Z227" s="137" t="e">
        <f t="shared" ca="1" si="201"/>
        <v>#REF!</v>
      </c>
      <c r="AA227" s="137" t="e">
        <f t="shared" ca="1" si="201"/>
        <v>#REF!</v>
      </c>
      <c r="AB227" s="137" t="e">
        <f t="shared" ca="1" si="201"/>
        <v>#REF!</v>
      </c>
      <c r="AC227" s="137" t="e">
        <f t="shared" ca="1" si="201"/>
        <v>#REF!</v>
      </c>
      <c r="AD227" s="137" t="e">
        <f t="shared" ca="1" si="201"/>
        <v>#REF!</v>
      </c>
      <c r="AE227" s="137" t="e">
        <f t="shared" ca="1" si="201"/>
        <v>#REF!</v>
      </c>
      <c r="AF227" s="137" t="e">
        <f t="shared" ca="1" si="201"/>
        <v>#REF!</v>
      </c>
      <c r="AG227" s="137" t="e">
        <f t="shared" ca="1" si="201"/>
        <v>#REF!</v>
      </c>
      <c r="AH227" s="137" t="e">
        <f t="shared" ca="1" si="201"/>
        <v>#REF!</v>
      </c>
      <c r="AI227" s="137" t="e">
        <f t="shared" ca="1" si="201"/>
        <v>#REF!</v>
      </c>
      <c r="AJ227" s="137" t="e">
        <f t="shared" ca="1" si="201"/>
        <v>#REF!</v>
      </c>
      <c r="AK227" s="137" t="e">
        <f t="shared" ca="1" si="201"/>
        <v>#REF!</v>
      </c>
      <c r="AL227" s="137" t="e">
        <f t="shared" ca="1" si="201"/>
        <v>#REF!</v>
      </c>
      <c r="AM227" s="137" t="e">
        <f t="shared" ref="AM227:BW227" ca="1" si="202">AM61=AM144</f>
        <v>#REF!</v>
      </c>
      <c r="AN227" s="137" t="e">
        <f t="shared" ca="1" si="202"/>
        <v>#REF!</v>
      </c>
      <c r="AO227" s="137" t="e">
        <f t="shared" ca="1" si="202"/>
        <v>#REF!</v>
      </c>
      <c r="AP227" s="137" t="e">
        <f t="shared" ca="1" si="202"/>
        <v>#REF!</v>
      </c>
      <c r="AQ227" s="137" t="e">
        <f t="shared" ca="1" si="202"/>
        <v>#REF!</v>
      </c>
      <c r="AR227" s="137" t="e">
        <f t="shared" ca="1" si="202"/>
        <v>#REF!</v>
      </c>
      <c r="AS227" s="137" t="e">
        <f t="shared" ca="1" si="202"/>
        <v>#REF!</v>
      </c>
      <c r="AT227" s="137" t="e">
        <f t="shared" ca="1" si="202"/>
        <v>#REF!</v>
      </c>
      <c r="AU227" s="137" t="e">
        <f t="shared" ca="1" si="202"/>
        <v>#REF!</v>
      </c>
      <c r="AV227" s="137" t="e">
        <f t="shared" ca="1" si="202"/>
        <v>#REF!</v>
      </c>
      <c r="AW227" s="137" t="e">
        <f t="shared" ca="1" si="202"/>
        <v>#REF!</v>
      </c>
      <c r="AX227" s="137" t="e">
        <f t="shared" ca="1" si="202"/>
        <v>#REF!</v>
      </c>
      <c r="AY227" s="137" t="e">
        <f t="shared" ca="1" si="202"/>
        <v>#REF!</v>
      </c>
      <c r="AZ227" s="137" t="e">
        <f t="shared" ca="1" si="202"/>
        <v>#REF!</v>
      </c>
      <c r="BA227" s="137" t="e">
        <f t="shared" ca="1" si="202"/>
        <v>#REF!</v>
      </c>
      <c r="BB227" s="137" t="e">
        <f t="shared" ca="1" si="202"/>
        <v>#REF!</v>
      </c>
      <c r="BC227" s="137" t="e">
        <f t="shared" ca="1" si="202"/>
        <v>#REF!</v>
      </c>
      <c r="BD227" s="137" t="e">
        <f t="shared" ca="1" si="202"/>
        <v>#REF!</v>
      </c>
      <c r="BE227" s="137" t="e">
        <f t="shared" ca="1" si="202"/>
        <v>#REF!</v>
      </c>
      <c r="BF227" s="137" t="e">
        <f t="shared" ca="1" si="202"/>
        <v>#REF!</v>
      </c>
      <c r="BG227" s="137" t="e">
        <f t="shared" ca="1" si="202"/>
        <v>#REF!</v>
      </c>
      <c r="BH227" s="137" t="e">
        <f t="shared" ca="1" si="202"/>
        <v>#REF!</v>
      </c>
      <c r="BI227" s="137" t="e">
        <f t="shared" ca="1" si="202"/>
        <v>#REF!</v>
      </c>
      <c r="BJ227" s="137" t="e">
        <f t="shared" ca="1" si="202"/>
        <v>#REF!</v>
      </c>
      <c r="BK227" s="137" t="e">
        <f t="shared" ca="1" si="202"/>
        <v>#REF!</v>
      </c>
      <c r="BL227" s="137" t="e">
        <f t="shared" ca="1" si="202"/>
        <v>#REF!</v>
      </c>
      <c r="BM227" s="137" t="e">
        <f t="shared" ca="1" si="202"/>
        <v>#REF!</v>
      </c>
      <c r="BN227" s="137" t="e">
        <f t="shared" ca="1" si="202"/>
        <v>#REF!</v>
      </c>
      <c r="BO227" s="137" t="e">
        <f t="shared" ca="1" si="202"/>
        <v>#REF!</v>
      </c>
      <c r="BP227" s="137" t="e">
        <f t="shared" ca="1" si="202"/>
        <v>#REF!</v>
      </c>
      <c r="BQ227" s="137" t="e">
        <f t="shared" ca="1" si="202"/>
        <v>#REF!</v>
      </c>
      <c r="BR227" s="137" t="e">
        <f t="shared" ca="1" si="202"/>
        <v>#REF!</v>
      </c>
      <c r="BS227" s="137" t="e">
        <f t="shared" ca="1" si="202"/>
        <v>#REF!</v>
      </c>
      <c r="BT227" s="137" t="e">
        <f t="shared" ca="1" si="202"/>
        <v>#REF!</v>
      </c>
      <c r="BU227" s="137" t="e">
        <f t="shared" ca="1" si="202"/>
        <v>#REF!</v>
      </c>
      <c r="BV227" s="137" t="e">
        <f t="shared" ca="1" si="202"/>
        <v>#REF!</v>
      </c>
      <c r="BW227" s="137" t="e">
        <f t="shared" ca="1" si="202"/>
        <v>#REF!</v>
      </c>
      <c r="BX227" s="137" t="e">
        <f t="shared" ca="1" si="174"/>
        <v>#REF!</v>
      </c>
      <c r="BY227" s="137" t="e">
        <f t="shared" ca="1" si="174"/>
        <v>#REF!</v>
      </c>
      <c r="BZ227" s="137" t="e">
        <f t="shared" ca="1" si="174"/>
        <v>#REF!</v>
      </c>
      <c r="CA227" s="137" t="e">
        <f t="shared" ca="1" si="174"/>
        <v>#REF!</v>
      </c>
      <c r="CB227" s="139"/>
      <c r="CC227" s="139" t="b">
        <f t="shared" si="157"/>
        <v>1</v>
      </c>
    </row>
    <row r="228" spans="1:81" x14ac:dyDescent="0.5">
      <c r="A228" s="122" t="s">
        <v>111</v>
      </c>
      <c r="B228" s="122" t="s">
        <v>304</v>
      </c>
      <c r="G228" s="137" t="b">
        <f t="shared" ref="G228:AL228" ca="1" si="203">G62=G145</f>
        <v>0</v>
      </c>
      <c r="H228" s="137" t="b">
        <f t="shared" ca="1" si="203"/>
        <v>0</v>
      </c>
      <c r="I228" s="137" t="b">
        <f t="shared" ca="1" si="203"/>
        <v>0</v>
      </c>
      <c r="J228" s="137" t="b">
        <f t="shared" ca="1" si="203"/>
        <v>0</v>
      </c>
      <c r="K228" s="137" t="b">
        <f t="shared" ca="1" si="203"/>
        <v>0</v>
      </c>
      <c r="L228" s="137" t="b">
        <f t="shared" ca="1" si="203"/>
        <v>0</v>
      </c>
      <c r="M228" s="137" t="b">
        <f t="shared" ca="1" si="203"/>
        <v>0</v>
      </c>
      <c r="N228" s="137" t="e">
        <f t="shared" ca="1" si="203"/>
        <v>#REF!</v>
      </c>
      <c r="O228" s="137" t="e">
        <f t="shared" ca="1" si="203"/>
        <v>#REF!</v>
      </c>
      <c r="P228" s="137" t="e">
        <f t="shared" ca="1" si="203"/>
        <v>#REF!</v>
      </c>
      <c r="Q228" s="137" t="e">
        <f t="shared" ca="1" si="203"/>
        <v>#REF!</v>
      </c>
      <c r="R228" s="137" t="e">
        <f t="shared" ca="1" si="203"/>
        <v>#REF!</v>
      </c>
      <c r="S228" s="137" t="e">
        <f t="shared" ca="1" si="203"/>
        <v>#REF!</v>
      </c>
      <c r="T228" s="137" t="e">
        <f t="shared" ca="1" si="203"/>
        <v>#REF!</v>
      </c>
      <c r="U228" s="137" t="e">
        <f t="shared" ca="1" si="203"/>
        <v>#REF!</v>
      </c>
      <c r="V228" s="137" t="e">
        <f t="shared" ca="1" si="203"/>
        <v>#REF!</v>
      </c>
      <c r="W228" s="137" t="e">
        <f t="shared" ca="1" si="203"/>
        <v>#REF!</v>
      </c>
      <c r="X228" s="137" t="e">
        <f t="shared" ca="1" si="203"/>
        <v>#REF!</v>
      </c>
      <c r="Y228" s="137" t="e">
        <f t="shared" ca="1" si="203"/>
        <v>#REF!</v>
      </c>
      <c r="Z228" s="137" t="e">
        <f t="shared" ca="1" si="203"/>
        <v>#REF!</v>
      </c>
      <c r="AA228" s="137" t="e">
        <f t="shared" ca="1" si="203"/>
        <v>#REF!</v>
      </c>
      <c r="AB228" s="137" t="e">
        <f t="shared" ca="1" si="203"/>
        <v>#REF!</v>
      </c>
      <c r="AC228" s="137" t="e">
        <f t="shared" ca="1" si="203"/>
        <v>#REF!</v>
      </c>
      <c r="AD228" s="137" t="e">
        <f t="shared" ca="1" si="203"/>
        <v>#REF!</v>
      </c>
      <c r="AE228" s="137" t="e">
        <f t="shared" ca="1" si="203"/>
        <v>#REF!</v>
      </c>
      <c r="AF228" s="137" t="e">
        <f t="shared" ca="1" si="203"/>
        <v>#REF!</v>
      </c>
      <c r="AG228" s="137" t="e">
        <f t="shared" ca="1" si="203"/>
        <v>#REF!</v>
      </c>
      <c r="AH228" s="137" t="e">
        <f t="shared" ca="1" si="203"/>
        <v>#REF!</v>
      </c>
      <c r="AI228" s="137" t="e">
        <f t="shared" ca="1" si="203"/>
        <v>#REF!</v>
      </c>
      <c r="AJ228" s="137" t="e">
        <f t="shared" ca="1" si="203"/>
        <v>#REF!</v>
      </c>
      <c r="AK228" s="137" t="e">
        <f t="shared" ca="1" si="203"/>
        <v>#REF!</v>
      </c>
      <c r="AL228" s="137" t="e">
        <f t="shared" ca="1" si="203"/>
        <v>#REF!</v>
      </c>
      <c r="AM228" s="137" t="e">
        <f t="shared" ref="AM228:BW228" ca="1" si="204">AM62=AM145</f>
        <v>#REF!</v>
      </c>
      <c r="AN228" s="137" t="e">
        <f t="shared" ca="1" si="204"/>
        <v>#REF!</v>
      </c>
      <c r="AO228" s="137" t="e">
        <f t="shared" ca="1" si="204"/>
        <v>#REF!</v>
      </c>
      <c r="AP228" s="137" t="e">
        <f t="shared" ca="1" si="204"/>
        <v>#REF!</v>
      </c>
      <c r="AQ228" s="137" t="e">
        <f t="shared" ca="1" si="204"/>
        <v>#REF!</v>
      </c>
      <c r="AR228" s="137" t="e">
        <f t="shared" ca="1" si="204"/>
        <v>#REF!</v>
      </c>
      <c r="AS228" s="137" t="e">
        <f t="shared" ca="1" si="204"/>
        <v>#REF!</v>
      </c>
      <c r="AT228" s="137" t="e">
        <f t="shared" ca="1" si="204"/>
        <v>#REF!</v>
      </c>
      <c r="AU228" s="137" t="e">
        <f t="shared" ca="1" si="204"/>
        <v>#REF!</v>
      </c>
      <c r="AV228" s="137" t="e">
        <f t="shared" ca="1" si="204"/>
        <v>#REF!</v>
      </c>
      <c r="AW228" s="137" t="e">
        <f t="shared" ca="1" si="204"/>
        <v>#REF!</v>
      </c>
      <c r="AX228" s="137" t="e">
        <f t="shared" ca="1" si="204"/>
        <v>#REF!</v>
      </c>
      <c r="AY228" s="137" t="e">
        <f t="shared" ca="1" si="204"/>
        <v>#REF!</v>
      </c>
      <c r="AZ228" s="137" t="e">
        <f t="shared" ca="1" si="204"/>
        <v>#REF!</v>
      </c>
      <c r="BA228" s="137" t="e">
        <f t="shared" ca="1" si="204"/>
        <v>#REF!</v>
      </c>
      <c r="BB228" s="137" t="e">
        <f t="shared" ca="1" si="204"/>
        <v>#REF!</v>
      </c>
      <c r="BC228" s="137" t="e">
        <f t="shared" ca="1" si="204"/>
        <v>#REF!</v>
      </c>
      <c r="BD228" s="137" t="e">
        <f t="shared" ca="1" si="204"/>
        <v>#REF!</v>
      </c>
      <c r="BE228" s="137" t="e">
        <f t="shared" ca="1" si="204"/>
        <v>#REF!</v>
      </c>
      <c r="BF228" s="137" t="e">
        <f t="shared" ca="1" si="204"/>
        <v>#REF!</v>
      </c>
      <c r="BG228" s="137" t="e">
        <f t="shared" ca="1" si="204"/>
        <v>#REF!</v>
      </c>
      <c r="BH228" s="137" t="e">
        <f t="shared" ca="1" si="204"/>
        <v>#REF!</v>
      </c>
      <c r="BI228" s="137" t="e">
        <f t="shared" ca="1" si="204"/>
        <v>#REF!</v>
      </c>
      <c r="BJ228" s="137" t="e">
        <f t="shared" ca="1" si="204"/>
        <v>#REF!</v>
      </c>
      <c r="BK228" s="137" t="e">
        <f t="shared" ca="1" si="204"/>
        <v>#REF!</v>
      </c>
      <c r="BL228" s="137" t="e">
        <f t="shared" ca="1" si="204"/>
        <v>#REF!</v>
      </c>
      <c r="BM228" s="137" t="e">
        <f t="shared" ca="1" si="204"/>
        <v>#REF!</v>
      </c>
      <c r="BN228" s="137" t="e">
        <f t="shared" ca="1" si="204"/>
        <v>#REF!</v>
      </c>
      <c r="BO228" s="137" t="e">
        <f t="shared" ca="1" si="204"/>
        <v>#REF!</v>
      </c>
      <c r="BP228" s="137" t="e">
        <f t="shared" ca="1" si="204"/>
        <v>#REF!</v>
      </c>
      <c r="BQ228" s="137" t="e">
        <f t="shared" ca="1" si="204"/>
        <v>#REF!</v>
      </c>
      <c r="BR228" s="137" t="e">
        <f t="shared" ca="1" si="204"/>
        <v>#REF!</v>
      </c>
      <c r="BS228" s="137" t="e">
        <f t="shared" ca="1" si="204"/>
        <v>#REF!</v>
      </c>
      <c r="BT228" s="137" t="e">
        <f t="shared" ca="1" si="204"/>
        <v>#REF!</v>
      </c>
      <c r="BU228" s="137" t="e">
        <f t="shared" ca="1" si="204"/>
        <v>#REF!</v>
      </c>
      <c r="BV228" s="137" t="e">
        <f t="shared" ca="1" si="204"/>
        <v>#REF!</v>
      </c>
      <c r="BW228" s="137" t="e">
        <f t="shared" ca="1" si="204"/>
        <v>#REF!</v>
      </c>
      <c r="BX228" s="137" t="e">
        <f t="shared" ca="1" si="174"/>
        <v>#REF!</v>
      </c>
      <c r="BY228" s="137" t="e">
        <f t="shared" ca="1" si="174"/>
        <v>#REF!</v>
      </c>
      <c r="BZ228" s="137" t="e">
        <f t="shared" ca="1" si="174"/>
        <v>#REF!</v>
      </c>
      <c r="CA228" s="137" t="e">
        <f t="shared" ca="1" si="174"/>
        <v>#REF!</v>
      </c>
      <c r="CB228" s="139"/>
      <c r="CC228" s="139" t="b">
        <f t="shared" si="157"/>
        <v>1</v>
      </c>
    </row>
    <row r="229" spans="1:81" x14ac:dyDescent="0.5">
      <c r="A229" s="122" t="s">
        <v>113</v>
      </c>
      <c r="B229" s="122" t="s">
        <v>304</v>
      </c>
      <c r="G229" s="137" t="b">
        <f t="shared" ref="G229:AL229" ca="1" si="205">G63=G146</f>
        <v>0</v>
      </c>
      <c r="H229" s="137" t="b">
        <f t="shared" ca="1" si="205"/>
        <v>0</v>
      </c>
      <c r="I229" s="137" t="b">
        <f t="shared" ca="1" si="205"/>
        <v>0</v>
      </c>
      <c r="J229" s="137" t="b">
        <f t="shared" ca="1" si="205"/>
        <v>0</v>
      </c>
      <c r="K229" s="137" t="b">
        <f t="shared" ca="1" si="205"/>
        <v>1</v>
      </c>
      <c r="L229" s="137" t="b">
        <f t="shared" ca="1" si="205"/>
        <v>0</v>
      </c>
      <c r="M229" s="137" t="b">
        <f t="shared" ca="1" si="205"/>
        <v>0</v>
      </c>
      <c r="N229" s="137" t="e">
        <f t="shared" ca="1" si="205"/>
        <v>#REF!</v>
      </c>
      <c r="O229" s="137" t="e">
        <f t="shared" ca="1" si="205"/>
        <v>#REF!</v>
      </c>
      <c r="P229" s="137" t="e">
        <f t="shared" ca="1" si="205"/>
        <v>#REF!</v>
      </c>
      <c r="Q229" s="137" t="e">
        <f t="shared" ca="1" si="205"/>
        <v>#REF!</v>
      </c>
      <c r="R229" s="137" t="e">
        <f t="shared" ca="1" si="205"/>
        <v>#REF!</v>
      </c>
      <c r="S229" s="137" t="e">
        <f t="shared" ca="1" si="205"/>
        <v>#REF!</v>
      </c>
      <c r="T229" s="137" t="e">
        <f t="shared" ca="1" si="205"/>
        <v>#REF!</v>
      </c>
      <c r="U229" s="137" t="e">
        <f t="shared" ca="1" si="205"/>
        <v>#REF!</v>
      </c>
      <c r="V229" s="137" t="e">
        <f t="shared" ca="1" si="205"/>
        <v>#REF!</v>
      </c>
      <c r="W229" s="137" t="e">
        <f t="shared" ca="1" si="205"/>
        <v>#REF!</v>
      </c>
      <c r="X229" s="137" t="e">
        <f t="shared" ca="1" si="205"/>
        <v>#REF!</v>
      </c>
      <c r="Y229" s="137" t="e">
        <f t="shared" ca="1" si="205"/>
        <v>#REF!</v>
      </c>
      <c r="Z229" s="137" t="e">
        <f t="shared" ca="1" si="205"/>
        <v>#REF!</v>
      </c>
      <c r="AA229" s="137" t="e">
        <f t="shared" ca="1" si="205"/>
        <v>#REF!</v>
      </c>
      <c r="AB229" s="137" t="e">
        <f t="shared" ca="1" si="205"/>
        <v>#REF!</v>
      </c>
      <c r="AC229" s="137" t="e">
        <f t="shared" ca="1" si="205"/>
        <v>#REF!</v>
      </c>
      <c r="AD229" s="137" t="e">
        <f t="shared" ca="1" si="205"/>
        <v>#REF!</v>
      </c>
      <c r="AE229" s="137" t="e">
        <f t="shared" ca="1" si="205"/>
        <v>#REF!</v>
      </c>
      <c r="AF229" s="137" t="e">
        <f t="shared" ca="1" si="205"/>
        <v>#REF!</v>
      </c>
      <c r="AG229" s="137" t="e">
        <f t="shared" ca="1" si="205"/>
        <v>#REF!</v>
      </c>
      <c r="AH229" s="137" t="e">
        <f t="shared" ca="1" si="205"/>
        <v>#REF!</v>
      </c>
      <c r="AI229" s="137" t="e">
        <f t="shared" ca="1" si="205"/>
        <v>#REF!</v>
      </c>
      <c r="AJ229" s="137" t="e">
        <f t="shared" ca="1" si="205"/>
        <v>#REF!</v>
      </c>
      <c r="AK229" s="137" t="e">
        <f t="shared" ca="1" si="205"/>
        <v>#REF!</v>
      </c>
      <c r="AL229" s="137" t="e">
        <f t="shared" ca="1" si="205"/>
        <v>#REF!</v>
      </c>
      <c r="AM229" s="137" t="e">
        <f t="shared" ref="AM229:BW229" ca="1" si="206">AM63=AM146</f>
        <v>#REF!</v>
      </c>
      <c r="AN229" s="137" t="e">
        <f t="shared" ca="1" si="206"/>
        <v>#REF!</v>
      </c>
      <c r="AO229" s="137" t="e">
        <f t="shared" ca="1" si="206"/>
        <v>#REF!</v>
      </c>
      <c r="AP229" s="137" t="e">
        <f t="shared" ca="1" si="206"/>
        <v>#REF!</v>
      </c>
      <c r="AQ229" s="137" t="e">
        <f t="shared" ca="1" si="206"/>
        <v>#REF!</v>
      </c>
      <c r="AR229" s="137" t="e">
        <f t="shared" ca="1" si="206"/>
        <v>#REF!</v>
      </c>
      <c r="AS229" s="137" t="e">
        <f t="shared" ca="1" si="206"/>
        <v>#REF!</v>
      </c>
      <c r="AT229" s="137" t="e">
        <f t="shared" ca="1" si="206"/>
        <v>#REF!</v>
      </c>
      <c r="AU229" s="137" t="e">
        <f t="shared" ca="1" si="206"/>
        <v>#REF!</v>
      </c>
      <c r="AV229" s="137" t="e">
        <f t="shared" ca="1" si="206"/>
        <v>#REF!</v>
      </c>
      <c r="AW229" s="137" t="e">
        <f t="shared" ca="1" si="206"/>
        <v>#REF!</v>
      </c>
      <c r="AX229" s="137" t="e">
        <f t="shared" ca="1" si="206"/>
        <v>#REF!</v>
      </c>
      <c r="AY229" s="137" t="e">
        <f t="shared" ca="1" si="206"/>
        <v>#REF!</v>
      </c>
      <c r="AZ229" s="137" t="e">
        <f t="shared" ca="1" si="206"/>
        <v>#REF!</v>
      </c>
      <c r="BA229" s="137" t="e">
        <f t="shared" ca="1" si="206"/>
        <v>#REF!</v>
      </c>
      <c r="BB229" s="137" t="e">
        <f t="shared" ca="1" si="206"/>
        <v>#REF!</v>
      </c>
      <c r="BC229" s="137" t="e">
        <f t="shared" ca="1" si="206"/>
        <v>#REF!</v>
      </c>
      <c r="BD229" s="137" t="e">
        <f t="shared" ca="1" si="206"/>
        <v>#REF!</v>
      </c>
      <c r="BE229" s="137" t="e">
        <f t="shared" ca="1" si="206"/>
        <v>#REF!</v>
      </c>
      <c r="BF229" s="137" t="e">
        <f t="shared" ca="1" si="206"/>
        <v>#REF!</v>
      </c>
      <c r="BG229" s="137" t="e">
        <f t="shared" ca="1" si="206"/>
        <v>#REF!</v>
      </c>
      <c r="BH229" s="137" t="e">
        <f t="shared" ca="1" si="206"/>
        <v>#REF!</v>
      </c>
      <c r="BI229" s="137" t="e">
        <f t="shared" ca="1" si="206"/>
        <v>#REF!</v>
      </c>
      <c r="BJ229" s="137" t="e">
        <f t="shared" ca="1" si="206"/>
        <v>#REF!</v>
      </c>
      <c r="BK229" s="137" t="e">
        <f t="shared" ca="1" si="206"/>
        <v>#REF!</v>
      </c>
      <c r="BL229" s="137" t="e">
        <f t="shared" ca="1" si="206"/>
        <v>#REF!</v>
      </c>
      <c r="BM229" s="137" t="e">
        <f t="shared" ca="1" si="206"/>
        <v>#REF!</v>
      </c>
      <c r="BN229" s="137" t="e">
        <f t="shared" ca="1" si="206"/>
        <v>#REF!</v>
      </c>
      <c r="BO229" s="137" t="e">
        <f t="shared" ca="1" si="206"/>
        <v>#REF!</v>
      </c>
      <c r="BP229" s="137" t="e">
        <f t="shared" ca="1" si="206"/>
        <v>#REF!</v>
      </c>
      <c r="BQ229" s="137" t="e">
        <f t="shared" ca="1" si="206"/>
        <v>#REF!</v>
      </c>
      <c r="BR229" s="137" t="e">
        <f t="shared" ca="1" si="206"/>
        <v>#REF!</v>
      </c>
      <c r="BS229" s="137" t="e">
        <f t="shared" ca="1" si="206"/>
        <v>#REF!</v>
      </c>
      <c r="BT229" s="137" t="e">
        <f t="shared" ca="1" si="206"/>
        <v>#REF!</v>
      </c>
      <c r="BU229" s="137" t="e">
        <f t="shared" ca="1" si="206"/>
        <v>#REF!</v>
      </c>
      <c r="BV229" s="137" t="e">
        <f t="shared" ca="1" si="206"/>
        <v>#REF!</v>
      </c>
      <c r="BW229" s="137" t="e">
        <f t="shared" ca="1" si="206"/>
        <v>#REF!</v>
      </c>
      <c r="BX229" s="137" t="e">
        <f t="shared" ca="1" si="174"/>
        <v>#REF!</v>
      </c>
      <c r="BY229" s="137" t="e">
        <f t="shared" ca="1" si="174"/>
        <v>#REF!</v>
      </c>
      <c r="BZ229" s="137" t="e">
        <f t="shared" ca="1" si="174"/>
        <v>#REF!</v>
      </c>
      <c r="CA229" s="137" t="e">
        <f t="shared" ca="1" si="174"/>
        <v>#REF!</v>
      </c>
      <c r="CB229" s="139"/>
      <c r="CC229" s="139" t="b">
        <f t="shared" si="157"/>
        <v>1</v>
      </c>
    </row>
    <row r="230" spans="1:81" x14ac:dyDescent="0.5">
      <c r="A230" s="122" t="s">
        <v>115</v>
      </c>
      <c r="B230" s="122" t="s">
        <v>304</v>
      </c>
      <c r="G230" s="137" t="b">
        <f t="shared" ref="G230:AL230" ca="1" si="207">G64=G147</f>
        <v>0</v>
      </c>
      <c r="H230" s="137" t="b">
        <f t="shared" ca="1" si="207"/>
        <v>0</v>
      </c>
      <c r="I230" s="137" t="b">
        <f t="shared" ca="1" si="207"/>
        <v>0</v>
      </c>
      <c r="J230" s="137" t="b">
        <f t="shared" ca="1" si="207"/>
        <v>0</v>
      </c>
      <c r="K230" s="137" t="b">
        <f t="shared" ca="1" si="207"/>
        <v>0</v>
      </c>
      <c r="L230" s="137" t="b">
        <f t="shared" ca="1" si="207"/>
        <v>0</v>
      </c>
      <c r="M230" s="137" t="b">
        <f t="shared" ca="1" si="207"/>
        <v>0</v>
      </c>
      <c r="N230" s="137" t="e">
        <f t="shared" ca="1" si="207"/>
        <v>#REF!</v>
      </c>
      <c r="O230" s="137" t="e">
        <f t="shared" ca="1" si="207"/>
        <v>#REF!</v>
      </c>
      <c r="P230" s="137" t="e">
        <f t="shared" ca="1" si="207"/>
        <v>#REF!</v>
      </c>
      <c r="Q230" s="137" t="e">
        <f t="shared" ca="1" si="207"/>
        <v>#REF!</v>
      </c>
      <c r="R230" s="137" t="e">
        <f t="shared" ca="1" si="207"/>
        <v>#REF!</v>
      </c>
      <c r="S230" s="137" t="e">
        <f t="shared" ca="1" si="207"/>
        <v>#REF!</v>
      </c>
      <c r="T230" s="137" t="e">
        <f t="shared" ca="1" si="207"/>
        <v>#REF!</v>
      </c>
      <c r="U230" s="137" t="e">
        <f t="shared" ca="1" si="207"/>
        <v>#REF!</v>
      </c>
      <c r="V230" s="137" t="e">
        <f t="shared" ca="1" si="207"/>
        <v>#REF!</v>
      </c>
      <c r="W230" s="137" t="e">
        <f t="shared" ca="1" si="207"/>
        <v>#REF!</v>
      </c>
      <c r="X230" s="137" t="e">
        <f t="shared" ca="1" si="207"/>
        <v>#REF!</v>
      </c>
      <c r="Y230" s="137" t="e">
        <f t="shared" ca="1" si="207"/>
        <v>#REF!</v>
      </c>
      <c r="Z230" s="137" t="e">
        <f t="shared" ca="1" si="207"/>
        <v>#REF!</v>
      </c>
      <c r="AA230" s="137" t="e">
        <f t="shared" ca="1" si="207"/>
        <v>#REF!</v>
      </c>
      <c r="AB230" s="137" t="e">
        <f t="shared" ca="1" si="207"/>
        <v>#REF!</v>
      </c>
      <c r="AC230" s="137" t="e">
        <f t="shared" ca="1" si="207"/>
        <v>#REF!</v>
      </c>
      <c r="AD230" s="137" t="e">
        <f t="shared" ca="1" si="207"/>
        <v>#REF!</v>
      </c>
      <c r="AE230" s="137" t="e">
        <f t="shared" ca="1" si="207"/>
        <v>#REF!</v>
      </c>
      <c r="AF230" s="137" t="e">
        <f t="shared" ca="1" si="207"/>
        <v>#REF!</v>
      </c>
      <c r="AG230" s="137" t="e">
        <f t="shared" ca="1" si="207"/>
        <v>#REF!</v>
      </c>
      <c r="AH230" s="137" t="e">
        <f t="shared" ca="1" si="207"/>
        <v>#REF!</v>
      </c>
      <c r="AI230" s="137" t="e">
        <f t="shared" ca="1" si="207"/>
        <v>#REF!</v>
      </c>
      <c r="AJ230" s="137" t="e">
        <f t="shared" ca="1" si="207"/>
        <v>#REF!</v>
      </c>
      <c r="AK230" s="137" t="e">
        <f t="shared" ca="1" si="207"/>
        <v>#REF!</v>
      </c>
      <c r="AL230" s="137" t="e">
        <f t="shared" ca="1" si="207"/>
        <v>#REF!</v>
      </c>
      <c r="AM230" s="137" t="e">
        <f t="shared" ref="AM230:BW230" ca="1" si="208">AM64=AM147</f>
        <v>#REF!</v>
      </c>
      <c r="AN230" s="137" t="e">
        <f t="shared" ca="1" si="208"/>
        <v>#REF!</v>
      </c>
      <c r="AO230" s="137" t="e">
        <f t="shared" ca="1" si="208"/>
        <v>#REF!</v>
      </c>
      <c r="AP230" s="137" t="e">
        <f t="shared" ca="1" si="208"/>
        <v>#REF!</v>
      </c>
      <c r="AQ230" s="137" t="e">
        <f t="shared" ca="1" si="208"/>
        <v>#REF!</v>
      </c>
      <c r="AR230" s="137" t="e">
        <f t="shared" ca="1" si="208"/>
        <v>#REF!</v>
      </c>
      <c r="AS230" s="137" t="e">
        <f t="shared" ca="1" si="208"/>
        <v>#REF!</v>
      </c>
      <c r="AT230" s="137" t="e">
        <f t="shared" ca="1" si="208"/>
        <v>#REF!</v>
      </c>
      <c r="AU230" s="137" t="e">
        <f t="shared" ca="1" si="208"/>
        <v>#REF!</v>
      </c>
      <c r="AV230" s="137" t="e">
        <f t="shared" ca="1" si="208"/>
        <v>#REF!</v>
      </c>
      <c r="AW230" s="137" t="e">
        <f t="shared" ca="1" si="208"/>
        <v>#REF!</v>
      </c>
      <c r="AX230" s="137" t="e">
        <f t="shared" ca="1" si="208"/>
        <v>#REF!</v>
      </c>
      <c r="AY230" s="137" t="e">
        <f t="shared" ca="1" si="208"/>
        <v>#REF!</v>
      </c>
      <c r="AZ230" s="137" t="e">
        <f t="shared" ca="1" si="208"/>
        <v>#REF!</v>
      </c>
      <c r="BA230" s="137" t="e">
        <f t="shared" ca="1" si="208"/>
        <v>#REF!</v>
      </c>
      <c r="BB230" s="137" t="e">
        <f t="shared" ca="1" si="208"/>
        <v>#REF!</v>
      </c>
      <c r="BC230" s="137" t="e">
        <f t="shared" ca="1" si="208"/>
        <v>#REF!</v>
      </c>
      <c r="BD230" s="137" t="e">
        <f t="shared" ca="1" si="208"/>
        <v>#REF!</v>
      </c>
      <c r="BE230" s="137" t="e">
        <f t="shared" ca="1" si="208"/>
        <v>#REF!</v>
      </c>
      <c r="BF230" s="137" t="e">
        <f t="shared" ca="1" si="208"/>
        <v>#REF!</v>
      </c>
      <c r="BG230" s="137" t="e">
        <f t="shared" ca="1" si="208"/>
        <v>#REF!</v>
      </c>
      <c r="BH230" s="137" t="e">
        <f t="shared" ca="1" si="208"/>
        <v>#REF!</v>
      </c>
      <c r="BI230" s="137" t="e">
        <f t="shared" ca="1" si="208"/>
        <v>#REF!</v>
      </c>
      <c r="BJ230" s="137" t="e">
        <f t="shared" ca="1" si="208"/>
        <v>#REF!</v>
      </c>
      <c r="BK230" s="137" t="e">
        <f t="shared" ca="1" si="208"/>
        <v>#REF!</v>
      </c>
      <c r="BL230" s="137" t="e">
        <f t="shared" ca="1" si="208"/>
        <v>#REF!</v>
      </c>
      <c r="BM230" s="137" t="e">
        <f t="shared" ca="1" si="208"/>
        <v>#REF!</v>
      </c>
      <c r="BN230" s="137" t="e">
        <f t="shared" ca="1" si="208"/>
        <v>#REF!</v>
      </c>
      <c r="BO230" s="137" t="e">
        <f t="shared" ca="1" si="208"/>
        <v>#REF!</v>
      </c>
      <c r="BP230" s="137" t="e">
        <f t="shared" ca="1" si="208"/>
        <v>#REF!</v>
      </c>
      <c r="BQ230" s="137" t="e">
        <f t="shared" ca="1" si="208"/>
        <v>#REF!</v>
      </c>
      <c r="BR230" s="137" t="e">
        <f t="shared" ca="1" si="208"/>
        <v>#REF!</v>
      </c>
      <c r="BS230" s="137" t="e">
        <f t="shared" ca="1" si="208"/>
        <v>#REF!</v>
      </c>
      <c r="BT230" s="137" t="e">
        <f t="shared" ca="1" si="208"/>
        <v>#REF!</v>
      </c>
      <c r="BU230" s="137" t="e">
        <f t="shared" ca="1" si="208"/>
        <v>#REF!</v>
      </c>
      <c r="BV230" s="137" t="e">
        <f t="shared" ca="1" si="208"/>
        <v>#REF!</v>
      </c>
      <c r="BW230" s="137" t="e">
        <f t="shared" ca="1" si="208"/>
        <v>#REF!</v>
      </c>
      <c r="BX230" s="137" t="e">
        <f t="shared" ca="1" si="174"/>
        <v>#REF!</v>
      </c>
      <c r="BY230" s="137" t="e">
        <f t="shared" ca="1" si="174"/>
        <v>#REF!</v>
      </c>
      <c r="BZ230" s="137" t="e">
        <f t="shared" ca="1" si="174"/>
        <v>#REF!</v>
      </c>
      <c r="CA230" s="137" t="e">
        <f t="shared" ca="1" si="174"/>
        <v>#REF!</v>
      </c>
      <c r="CB230" s="139"/>
      <c r="CC230" s="139" t="b">
        <f t="shared" si="157"/>
        <v>1</v>
      </c>
    </row>
    <row r="231" spans="1:81" x14ac:dyDescent="0.5">
      <c r="A231" s="122" t="s">
        <v>334</v>
      </c>
      <c r="B231" s="122" t="s">
        <v>301</v>
      </c>
      <c r="G231" s="137" t="b">
        <f t="shared" ref="G231:AL231" ca="1" si="209">G69=G152</f>
        <v>0</v>
      </c>
      <c r="H231" s="137" t="b">
        <f t="shared" ca="1" si="209"/>
        <v>0</v>
      </c>
      <c r="I231" s="137" t="b">
        <f t="shared" ca="1" si="209"/>
        <v>0</v>
      </c>
      <c r="J231" s="137" t="b">
        <f t="shared" ca="1" si="209"/>
        <v>0</v>
      </c>
      <c r="K231" s="137" t="b">
        <f t="shared" ca="1" si="209"/>
        <v>0</v>
      </c>
      <c r="L231" s="137" t="b">
        <f t="shared" ca="1" si="209"/>
        <v>0</v>
      </c>
      <c r="M231" s="137" t="b">
        <f t="shared" ca="1" si="209"/>
        <v>0</v>
      </c>
      <c r="N231" s="137" t="b">
        <f t="shared" ca="1" si="209"/>
        <v>0</v>
      </c>
      <c r="O231" s="137" t="b">
        <f t="shared" ca="1" si="209"/>
        <v>0</v>
      </c>
      <c r="P231" s="137" t="b">
        <f t="shared" ca="1" si="209"/>
        <v>0</v>
      </c>
      <c r="Q231" s="137" t="b">
        <f t="shared" ca="1" si="209"/>
        <v>0</v>
      </c>
      <c r="R231" s="137" t="b">
        <f t="shared" ca="1" si="209"/>
        <v>0</v>
      </c>
      <c r="S231" s="137" t="b">
        <f t="shared" ca="1" si="209"/>
        <v>0</v>
      </c>
      <c r="T231" s="137" t="b">
        <f t="shared" ca="1" si="209"/>
        <v>0</v>
      </c>
      <c r="U231" s="137" t="e">
        <f t="shared" ca="1" si="209"/>
        <v>#REF!</v>
      </c>
      <c r="V231" s="137" t="e">
        <f t="shared" ca="1" si="209"/>
        <v>#REF!</v>
      </c>
      <c r="W231" s="137" t="e">
        <f t="shared" ca="1" si="209"/>
        <v>#REF!</v>
      </c>
      <c r="X231" s="137" t="e">
        <f t="shared" ca="1" si="209"/>
        <v>#REF!</v>
      </c>
      <c r="Y231" s="137" t="e">
        <f t="shared" ca="1" si="209"/>
        <v>#REF!</v>
      </c>
      <c r="Z231" s="137" t="e">
        <f t="shared" ca="1" si="209"/>
        <v>#REF!</v>
      </c>
      <c r="AA231" s="137" t="e">
        <f t="shared" ca="1" si="209"/>
        <v>#REF!</v>
      </c>
      <c r="AB231" s="137" t="e">
        <f t="shared" ca="1" si="209"/>
        <v>#REF!</v>
      </c>
      <c r="AC231" s="137" t="e">
        <f t="shared" ca="1" si="209"/>
        <v>#REF!</v>
      </c>
      <c r="AD231" s="137" t="e">
        <f t="shared" ca="1" si="209"/>
        <v>#REF!</v>
      </c>
      <c r="AE231" s="137" t="e">
        <f t="shared" ca="1" si="209"/>
        <v>#REF!</v>
      </c>
      <c r="AF231" s="137" t="e">
        <f t="shared" ca="1" si="209"/>
        <v>#REF!</v>
      </c>
      <c r="AG231" s="137" t="e">
        <f t="shared" ca="1" si="209"/>
        <v>#REF!</v>
      </c>
      <c r="AH231" s="137" t="e">
        <f t="shared" ca="1" si="209"/>
        <v>#REF!</v>
      </c>
      <c r="AI231" s="137" t="e">
        <f t="shared" ca="1" si="209"/>
        <v>#REF!</v>
      </c>
      <c r="AJ231" s="137" t="e">
        <f t="shared" ca="1" si="209"/>
        <v>#REF!</v>
      </c>
      <c r="AK231" s="137" t="e">
        <f t="shared" ca="1" si="209"/>
        <v>#REF!</v>
      </c>
      <c r="AL231" s="137" t="e">
        <f t="shared" ca="1" si="209"/>
        <v>#REF!</v>
      </c>
      <c r="AM231" s="137" t="e">
        <f t="shared" ref="AM231:BW231" ca="1" si="210">AM69=AM152</f>
        <v>#REF!</v>
      </c>
      <c r="AN231" s="137" t="e">
        <f t="shared" ca="1" si="210"/>
        <v>#REF!</v>
      </c>
      <c r="AO231" s="137" t="e">
        <f t="shared" ca="1" si="210"/>
        <v>#REF!</v>
      </c>
      <c r="AP231" s="137" t="e">
        <f t="shared" ca="1" si="210"/>
        <v>#REF!</v>
      </c>
      <c r="AQ231" s="137" t="e">
        <f t="shared" ca="1" si="210"/>
        <v>#REF!</v>
      </c>
      <c r="AR231" s="137" t="e">
        <f t="shared" ca="1" si="210"/>
        <v>#REF!</v>
      </c>
      <c r="AS231" s="137" t="e">
        <f t="shared" ca="1" si="210"/>
        <v>#REF!</v>
      </c>
      <c r="AT231" s="137" t="e">
        <f t="shared" ca="1" si="210"/>
        <v>#REF!</v>
      </c>
      <c r="AU231" s="137" t="e">
        <f t="shared" ca="1" si="210"/>
        <v>#REF!</v>
      </c>
      <c r="AV231" s="137" t="e">
        <f t="shared" ca="1" si="210"/>
        <v>#REF!</v>
      </c>
      <c r="AW231" s="137" t="e">
        <f t="shared" ca="1" si="210"/>
        <v>#REF!</v>
      </c>
      <c r="AX231" s="137" t="e">
        <f t="shared" ca="1" si="210"/>
        <v>#REF!</v>
      </c>
      <c r="AY231" s="137" t="e">
        <f t="shared" ca="1" si="210"/>
        <v>#REF!</v>
      </c>
      <c r="AZ231" s="137" t="e">
        <f t="shared" ca="1" si="210"/>
        <v>#REF!</v>
      </c>
      <c r="BA231" s="137" t="e">
        <f t="shared" ca="1" si="210"/>
        <v>#REF!</v>
      </c>
      <c r="BB231" s="137" t="e">
        <f t="shared" ca="1" si="210"/>
        <v>#REF!</v>
      </c>
      <c r="BC231" s="137" t="e">
        <f t="shared" ca="1" si="210"/>
        <v>#REF!</v>
      </c>
      <c r="BD231" s="137" t="e">
        <f t="shared" ca="1" si="210"/>
        <v>#REF!</v>
      </c>
      <c r="BE231" s="137" t="e">
        <f t="shared" ca="1" si="210"/>
        <v>#REF!</v>
      </c>
      <c r="BF231" s="137" t="e">
        <f t="shared" ca="1" si="210"/>
        <v>#REF!</v>
      </c>
      <c r="BG231" s="137" t="e">
        <f t="shared" ca="1" si="210"/>
        <v>#REF!</v>
      </c>
      <c r="BH231" s="137" t="e">
        <f t="shared" ca="1" si="210"/>
        <v>#REF!</v>
      </c>
      <c r="BI231" s="137" t="e">
        <f t="shared" ca="1" si="210"/>
        <v>#REF!</v>
      </c>
      <c r="BJ231" s="137" t="e">
        <f t="shared" ca="1" si="210"/>
        <v>#REF!</v>
      </c>
      <c r="BK231" s="137" t="e">
        <f t="shared" ca="1" si="210"/>
        <v>#REF!</v>
      </c>
      <c r="BL231" s="137" t="e">
        <f t="shared" ca="1" si="210"/>
        <v>#REF!</v>
      </c>
      <c r="BM231" s="137" t="e">
        <f t="shared" ca="1" si="210"/>
        <v>#REF!</v>
      </c>
      <c r="BN231" s="137" t="e">
        <f t="shared" ca="1" si="210"/>
        <v>#REF!</v>
      </c>
      <c r="BO231" s="137" t="e">
        <f t="shared" ca="1" si="210"/>
        <v>#REF!</v>
      </c>
      <c r="BP231" s="137" t="e">
        <f t="shared" ca="1" si="210"/>
        <v>#REF!</v>
      </c>
      <c r="BQ231" s="137" t="e">
        <f t="shared" ca="1" si="210"/>
        <v>#REF!</v>
      </c>
      <c r="BR231" s="137" t="e">
        <f t="shared" ca="1" si="210"/>
        <v>#REF!</v>
      </c>
      <c r="BS231" s="137" t="e">
        <f t="shared" ca="1" si="210"/>
        <v>#REF!</v>
      </c>
      <c r="BT231" s="137" t="e">
        <f t="shared" ca="1" si="210"/>
        <v>#REF!</v>
      </c>
      <c r="BU231" s="137" t="e">
        <f t="shared" ca="1" si="210"/>
        <v>#REF!</v>
      </c>
      <c r="BV231" s="137" t="e">
        <f t="shared" ca="1" si="210"/>
        <v>#REF!</v>
      </c>
      <c r="BW231" s="137" t="e">
        <f t="shared" ca="1" si="210"/>
        <v>#REF!</v>
      </c>
      <c r="BX231" s="137" t="e">
        <f ca="1">BX69=BX152</f>
        <v>#REF!</v>
      </c>
      <c r="BY231" s="137" t="e">
        <f ca="1">BY69=BY152</f>
        <v>#REF!</v>
      </c>
      <c r="BZ231" s="137" t="e">
        <f ca="1">BZ69=BZ152</f>
        <v>#REF!</v>
      </c>
      <c r="CA231" s="137" t="e">
        <f ca="1">CA69=CA152</f>
        <v>#REF!</v>
      </c>
      <c r="CB231" s="139"/>
      <c r="CC231" s="139" t="b">
        <f t="shared" si="157"/>
        <v>1</v>
      </c>
    </row>
    <row r="232" spans="1:81" x14ac:dyDescent="0.5">
      <c r="A232" s="122" t="s">
        <v>335</v>
      </c>
      <c r="B232" s="122" t="s">
        <v>301</v>
      </c>
      <c r="G232" s="137" t="b">
        <f t="shared" ref="G232:AL232" ca="1" si="211">G66=G149</f>
        <v>0</v>
      </c>
      <c r="H232" s="137" t="b">
        <f t="shared" ca="1" si="211"/>
        <v>0</v>
      </c>
      <c r="I232" s="137" t="b">
        <f t="shared" ca="1" si="211"/>
        <v>0</v>
      </c>
      <c r="J232" s="137" t="b">
        <f t="shared" ca="1" si="211"/>
        <v>0</v>
      </c>
      <c r="K232" s="137" t="b">
        <f t="shared" ca="1" si="211"/>
        <v>0</v>
      </c>
      <c r="L232" s="137" t="b">
        <f t="shared" ca="1" si="211"/>
        <v>0</v>
      </c>
      <c r="M232" s="137" t="b">
        <f t="shared" ca="1" si="211"/>
        <v>0</v>
      </c>
      <c r="N232" s="137" t="b">
        <f t="shared" ca="1" si="211"/>
        <v>0</v>
      </c>
      <c r="O232" s="137" t="b">
        <f t="shared" ca="1" si="211"/>
        <v>0</v>
      </c>
      <c r="P232" s="137" t="b">
        <f t="shared" ca="1" si="211"/>
        <v>0</v>
      </c>
      <c r="Q232" s="137" t="b">
        <f t="shared" ca="1" si="211"/>
        <v>0</v>
      </c>
      <c r="R232" s="137" t="b">
        <f t="shared" ca="1" si="211"/>
        <v>0</v>
      </c>
      <c r="S232" s="137" t="b">
        <f t="shared" ca="1" si="211"/>
        <v>0</v>
      </c>
      <c r="T232" s="137" t="b">
        <f t="shared" ca="1" si="211"/>
        <v>0</v>
      </c>
      <c r="U232" s="137" t="b">
        <f t="shared" ca="1" si="211"/>
        <v>0</v>
      </c>
      <c r="V232" s="137" t="b">
        <f t="shared" ca="1" si="211"/>
        <v>0</v>
      </c>
      <c r="W232" s="137" t="b">
        <f t="shared" ca="1" si="211"/>
        <v>0</v>
      </c>
      <c r="X232" s="137" t="b">
        <f t="shared" ca="1" si="211"/>
        <v>0</v>
      </c>
      <c r="Y232" s="137" t="b">
        <f t="shared" ca="1" si="211"/>
        <v>0</v>
      </c>
      <c r="Z232" s="137" t="b">
        <f t="shared" ca="1" si="211"/>
        <v>0</v>
      </c>
      <c r="AA232" s="137" t="b">
        <f t="shared" ca="1" si="211"/>
        <v>0</v>
      </c>
      <c r="AB232" s="137" t="b">
        <f t="shared" ca="1" si="211"/>
        <v>0</v>
      </c>
      <c r="AC232" s="137" t="b">
        <f t="shared" ca="1" si="211"/>
        <v>0</v>
      </c>
      <c r="AD232" s="137" t="b">
        <f t="shared" ca="1" si="211"/>
        <v>0</v>
      </c>
      <c r="AE232" s="137" t="b">
        <f t="shared" ca="1" si="211"/>
        <v>0</v>
      </c>
      <c r="AF232" s="137" t="b">
        <f t="shared" ca="1" si="211"/>
        <v>0</v>
      </c>
      <c r="AG232" s="137" t="b">
        <f t="shared" ca="1" si="211"/>
        <v>0</v>
      </c>
      <c r="AH232" s="137" t="b">
        <f t="shared" ca="1" si="211"/>
        <v>0</v>
      </c>
      <c r="AI232" s="137" t="b">
        <f t="shared" ca="1" si="211"/>
        <v>0</v>
      </c>
      <c r="AJ232" s="137" t="b">
        <f t="shared" ca="1" si="211"/>
        <v>0</v>
      </c>
      <c r="AK232" s="137" t="b">
        <f t="shared" ca="1" si="211"/>
        <v>0</v>
      </c>
      <c r="AL232" s="137" t="b">
        <f t="shared" ca="1" si="211"/>
        <v>0</v>
      </c>
      <c r="AM232" s="137" t="b">
        <f t="shared" ref="AM232:BW232" ca="1" si="212">AM66=AM149</f>
        <v>0</v>
      </c>
      <c r="AN232" s="137" t="b">
        <f t="shared" ca="1" si="212"/>
        <v>0</v>
      </c>
      <c r="AO232" s="137" t="b">
        <f t="shared" ca="1" si="212"/>
        <v>0</v>
      </c>
      <c r="AP232" s="137" t="b">
        <f t="shared" ca="1" si="212"/>
        <v>0</v>
      </c>
      <c r="AQ232" s="137" t="b">
        <f t="shared" ca="1" si="212"/>
        <v>0</v>
      </c>
      <c r="AR232" s="137" t="b">
        <f t="shared" ca="1" si="212"/>
        <v>0</v>
      </c>
      <c r="AS232" s="137" t="b">
        <f t="shared" ca="1" si="212"/>
        <v>0</v>
      </c>
      <c r="AT232" s="137" t="b">
        <f t="shared" ca="1" si="212"/>
        <v>0</v>
      </c>
      <c r="AU232" s="137" t="b">
        <f t="shared" ca="1" si="212"/>
        <v>0</v>
      </c>
      <c r="AV232" s="137" t="b">
        <f t="shared" ca="1" si="212"/>
        <v>0</v>
      </c>
      <c r="AW232" s="137" t="b">
        <f t="shared" ca="1" si="212"/>
        <v>0</v>
      </c>
      <c r="AX232" s="137" t="b">
        <f t="shared" ca="1" si="212"/>
        <v>0</v>
      </c>
      <c r="AY232" s="137" t="b">
        <f t="shared" ca="1" si="212"/>
        <v>0</v>
      </c>
      <c r="AZ232" s="137" t="b">
        <f t="shared" ca="1" si="212"/>
        <v>0</v>
      </c>
      <c r="BA232" s="137" t="b">
        <f t="shared" ca="1" si="212"/>
        <v>0</v>
      </c>
      <c r="BB232" s="137" t="b">
        <f t="shared" ca="1" si="212"/>
        <v>0</v>
      </c>
      <c r="BC232" s="137" t="b">
        <f t="shared" ca="1" si="212"/>
        <v>0</v>
      </c>
      <c r="BD232" s="137" t="b">
        <f t="shared" ca="1" si="212"/>
        <v>0</v>
      </c>
      <c r="BE232" s="137" t="b">
        <f t="shared" ca="1" si="212"/>
        <v>0</v>
      </c>
      <c r="BF232" s="137" t="b">
        <f t="shared" ca="1" si="212"/>
        <v>0</v>
      </c>
      <c r="BG232" s="137" t="b">
        <f t="shared" ca="1" si="212"/>
        <v>0</v>
      </c>
      <c r="BH232" s="137" t="b">
        <f t="shared" ca="1" si="212"/>
        <v>0</v>
      </c>
      <c r="BI232" s="137" t="b">
        <f t="shared" ca="1" si="212"/>
        <v>0</v>
      </c>
      <c r="BJ232" s="137" t="b">
        <f t="shared" ca="1" si="212"/>
        <v>0</v>
      </c>
      <c r="BK232" s="137" t="b">
        <f t="shared" ca="1" si="212"/>
        <v>0</v>
      </c>
      <c r="BL232" s="137" t="b">
        <f t="shared" ca="1" si="212"/>
        <v>0</v>
      </c>
      <c r="BM232" s="137" t="b">
        <f t="shared" ca="1" si="212"/>
        <v>0</v>
      </c>
      <c r="BN232" s="137" t="b">
        <f t="shared" ca="1" si="212"/>
        <v>0</v>
      </c>
      <c r="BO232" s="137" t="b">
        <f t="shared" ca="1" si="212"/>
        <v>0</v>
      </c>
      <c r="BP232" s="137" t="b">
        <f t="shared" ca="1" si="212"/>
        <v>0</v>
      </c>
      <c r="BQ232" s="137" t="b">
        <f t="shared" ca="1" si="212"/>
        <v>0</v>
      </c>
      <c r="BR232" s="137" t="b">
        <f t="shared" ca="1" si="212"/>
        <v>0</v>
      </c>
      <c r="BS232" s="137" t="b">
        <f t="shared" ca="1" si="212"/>
        <v>0</v>
      </c>
      <c r="BT232" s="137" t="b">
        <f t="shared" ca="1" si="212"/>
        <v>0</v>
      </c>
      <c r="BU232" s="137" t="b">
        <f t="shared" ca="1" si="212"/>
        <v>0</v>
      </c>
      <c r="BV232" s="137" t="b">
        <f t="shared" ca="1" si="212"/>
        <v>0</v>
      </c>
      <c r="BW232" s="137" t="b">
        <f t="shared" ca="1" si="212"/>
        <v>0</v>
      </c>
      <c r="BX232" s="137" t="b">
        <f t="shared" ref="BX232:CA250" ca="1" si="213">BX66=BX149</f>
        <v>0</v>
      </c>
      <c r="BY232" s="137" t="b">
        <f t="shared" ca="1" si="213"/>
        <v>0</v>
      </c>
      <c r="BZ232" s="137" t="b">
        <f t="shared" ca="1" si="213"/>
        <v>0</v>
      </c>
      <c r="CA232" s="137" t="b">
        <f t="shared" ca="1" si="213"/>
        <v>0</v>
      </c>
      <c r="CB232" s="139"/>
      <c r="CC232" s="139" t="b">
        <f t="shared" si="157"/>
        <v>1</v>
      </c>
    </row>
    <row r="233" spans="1:81" x14ac:dyDescent="0.5">
      <c r="A233" s="122" t="s">
        <v>336</v>
      </c>
      <c r="B233" s="122" t="s">
        <v>301</v>
      </c>
      <c r="G233" s="137" t="b">
        <f t="shared" ref="G233:AL233" ca="1" si="214">G67=G150</f>
        <v>0</v>
      </c>
      <c r="H233" s="137" t="b">
        <f t="shared" ca="1" si="214"/>
        <v>0</v>
      </c>
      <c r="I233" s="137" t="b">
        <f t="shared" ca="1" si="214"/>
        <v>0</v>
      </c>
      <c r="J233" s="137" t="b">
        <f t="shared" ca="1" si="214"/>
        <v>0</v>
      </c>
      <c r="K233" s="137" t="b">
        <f t="shared" ca="1" si="214"/>
        <v>0</v>
      </c>
      <c r="L233" s="137" t="b">
        <f t="shared" ca="1" si="214"/>
        <v>0</v>
      </c>
      <c r="M233" s="137" t="b">
        <f t="shared" ca="1" si="214"/>
        <v>0</v>
      </c>
      <c r="N233" s="137" t="b">
        <f t="shared" ca="1" si="214"/>
        <v>0</v>
      </c>
      <c r="O233" s="137" t="b">
        <f t="shared" ca="1" si="214"/>
        <v>0</v>
      </c>
      <c r="P233" s="137" t="b">
        <f t="shared" ca="1" si="214"/>
        <v>0</v>
      </c>
      <c r="Q233" s="137" t="b">
        <f t="shared" ca="1" si="214"/>
        <v>0</v>
      </c>
      <c r="R233" s="137" t="b">
        <f t="shared" ca="1" si="214"/>
        <v>0</v>
      </c>
      <c r="S233" s="137" t="b">
        <f t="shared" ca="1" si="214"/>
        <v>0</v>
      </c>
      <c r="T233" s="137" t="b">
        <f t="shared" ca="1" si="214"/>
        <v>0</v>
      </c>
      <c r="U233" s="137" t="b">
        <f t="shared" ca="1" si="214"/>
        <v>0</v>
      </c>
      <c r="V233" s="137" t="b">
        <f t="shared" ca="1" si="214"/>
        <v>0</v>
      </c>
      <c r="W233" s="137" t="b">
        <f t="shared" ca="1" si="214"/>
        <v>0</v>
      </c>
      <c r="X233" s="137" t="b">
        <f t="shared" ca="1" si="214"/>
        <v>0</v>
      </c>
      <c r="Y233" s="137" t="b">
        <f t="shared" ca="1" si="214"/>
        <v>0</v>
      </c>
      <c r="Z233" s="137" t="b">
        <f t="shared" ca="1" si="214"/>
        <v>0</v>
      </c>
      <c r="AA233" s="137" t="b">
        <f t="shared" ca="1" si="214"/>
        <v>0</v>
      </c>
      <c r="AB233" s="137" t="b">
        <f t="shared" ca="1" si="214"/>
        <v>0</v>
      </c>
      <c r="AC233" s="137" t="b">
        <f t="shared" ca="1" si="214"/>
        <v>0</v>
      </c>
      <c r="AD233" s="137" t="b">
        <f t="shared" ca="1" si="214"/>
        <v>0</v>
      </c>
      <c r="AE233" s="137" t="b">
        <f t="shared" ca="1" si="214"/>
        <v>0</v>
      </c>
      <c r="AF233" s="137" t="b">
        <f t="shared" ca="1" si="214"/>
        <v>0</v>
      </c>
      <c r="AG233" s="137" t="b">
        <f t="shared" ca="1" si="214"/>
        <v>0</v>
      </c>
      <c r="AH233" s="137" t="b">
        <f t="shared" ca="1" si="214"/>
        <v>0</v>
      </c>
      <c r="AI233" s="137" t="b">
        <f t="shared" ca="1" si="214"/>
        <v>0</v>
      </c>
      <c r="AJ233" s="137" t="b">
        <f t="shared" ca="1" si="214"/>
        <v>0</v>
      </c>
      <c r="AK233" s="137" t="b">
        <f t="shared" ca="1" si="214"/>
        <v>0</v>
      </c>
      <c r="AL233" s="137" t="b">
        <f t="shared" ca="1" si="214"/>
        <v>0</v>
      </c>
      <c r="AM233" s="137" t="b">
        <f t="shared" ref="AM233:BW233" ca="1" si="215">AM67=AM150</f>
        <v>0</v>
      </c>
      <c r="AN233" s="137" t="b">
        <f t="shared" ca="1" si="215"/>
        <v>0</v>
      </c>
      <c r="AO233" s="137" t="b">
        <f t="shared" ca="1" si="215"/>
        <v>0</v>
      </c>
      <c r="AP233" s="137" t="b">
        <f t="shared" ca="1" si="215"/>
        <v>0</v>
      </c>
      <c r="AQ233" s="137" t="b">
        <f t="shared" ca="1" si="215"/>
        <v>0</v>
      </c>
      <c r="AR233" s="137" t="b">
        <f t="shared" ca="1" si="215"/>
        <v>0</v>
      </c>
      <c r="AS233" s="137" t="b">
        <f t="shared" ca="1" si="215"/>
        <v>0</v>
      </c>
      <c r="AT233" s="137" t="b">
        <f t="shared" ca="1" si="215"/>
        <v>0</v>
      </c>
      <c r="AU233" s="137" t="b">
        <f t="shared" ca="1" si="215"/>
        <v>0</v>
      </c>
      <c r="AV233" s="137" t="b">
        <f t="shared" ca="1" si="215"/>
        <v>0</v>
      </c>
      <c r="AW233" s="137" t="b">
        <f t="shared" ca="1" si="215"/>
        <v>0</v>
      </c>
      <c r="AX233" s="137" t="b">
        <f t="shared" ca="1" si="215"/>
        <v>0</v>
      </c>
      <c r="AY233" s="137" t="b">
        <f t="shared" ca="1" si="215"/>
        <v>0</v>
      </c>
      <c r="AZ233" s="137" t="b">
        <f t="shared" ca="1" si="215"/>
        <v>0</v>
      </c>
      <c r="BA233" s="137" t="b">
        <f t="shared" ca="1" si="215"/>
        <v>0</v>
      </c>
      <c r="BB233" s="137" t="b">
        <f t="shared" ca="1" si="215"/>
        <v>0</v>
      </c>
      <c r="BC233" s="137" t="b">
        <f t="shared" ca="1" si="215"/>
        <v>0</v>
      </c>
      <c r="BD233" s="137" t="b">
        <f t="shared" ca="1" si="215"/>
        <v>0</v>
      </c>
      <c r="BE233" s="137" t="b">
        <f t="shared" ca="1" si="215"/>
        <v>0</v>
      </c>
      <c r="BF233" s="137" t="b">
        <f t="shared" ca="1" si="215"/>
        <v>0</v>
      </c>
      <c r="BG233" s="137" t="b">
        <f t="shared" ca="1" si="215"/>
        <v>0</v>
      </c>
      <c r="BH233" s="137" t="b">
        <f t="shared" ca="1" si="215"/>
        <v>0</v>
      </c>
      <c r="BI233" s="137" t="b">
        <f t="shared" ca="1" si="215"/>
        <v>0</v>
      </c>
      <c r="BJ233" s="137" t="b">
        <f t="shared" ca="1" si="215"/>
        <v>0</v>
      </c>
      <c r="BK233" s="137" t="b">
        <f t="shared" ca="1" si="215"/>
        <v>0</v>
      </c>
      <c r="BL233" s="137" t="b">
        <f t="shared" ca="1" si="215"/>
        <v>0</v>
      </c>
      <c r="BM233" s="137" t="b">
        <f t="shared" ca="1" si="215"/>
        <v>0</v>
      </c>
      <c r="BN233" s="137" t="b">
        <f t="shared" ca="1" si="215"/>
        <v>0</v>
      </c>
      <c r="BO233" s="137" t="b">
        <f t="shared" ca="1" si="215"/>
        <v>0</v>
      </c>
      <c r="BP233" s="137" t="b">
        <f t="shared" ca="1" si="215"/>
        <v>0</v>
      </c>
      <c r="BQ233" s="137" t="b">
        <f t="shared" ca="1" si="215"/>
        <v>0</v>
      </c>
      <c r="BR233" s="137" t="b">
        <f t="shared" ca="1" si="215"/>
        <v>0</v>
      </c>
      <c r="BS233" s="137" t="b">
        <f t="shared" ca="1" si="215"/>
        <v>0</v>
      </c>
      <c r="BT233" s="137" t="b">
        <f t="shared" ca="1" si="215"/>
        <v>0</v>
      </c>
      <c r="BU233" s="137" t="b">
        <f t="shared" ca="1" si="215"/>
        <v>0</v>
      </c>
      <c r="BV233" s="137" t="b">
        <f t="shared" ca="1" si="215"/>
        <v>0</v>
      </c>
      <c r="BW233" s="137" t="b">
        <f t="shared" ca="1" si="215"/>
        <v>0</v>
      </c>
      <c r="BX233" s="137" t="b">
        <f t="shared" ca="1" si="213"/>
        <v>0</v>
      </c>
      <c r="BY233" s="137" t="b">
        <f t="shared" ca="1" si="213"/>
        <v>0</v>
      </c>
      <c r="BZ233" s="137" t="b">
        <f t="shared" ca="1" si="213"/>
        <v>0</v>
      </c>
      <c r="CA233" s="137" t="b">
        <f t="shared" ca="1" si="213"/>
        <v>0</v>
      </c>
      <c r="CB233" s="139"/>
      <c r="CC233" s="139" t="b">
        <f t="shared" si="157"/>
        <v>1</v>
      </c>
    </row>
    <row r="234" spans="1:81" x14ac:dyDescent="0.5">
      <c r="A234" s="122" t="s">
        <v>345</v>
      </c>
      <c r="B234" s="122" t="s">
        <v>301</v>
      </c>
      <c r="G234" s="137" t="b">
        <f t="shared" ref="G234:AL234" ca="1" si="216">G68=G151</f>
        <v>0</v>
      </c>
      <c r="H234" s="137" t="b">
        <f t="shared" ca="1" si="216"/>
        <v>0</v>
      </c>
      <c r="I234" s="137" t="b">
        <f t="shared" ca="1" si="216"/>
        <v>0</v>
      </c>
      <c r="J234" s="137" t="b">
        <f t="shared" ca="1" si="216"/>
        <v>0</v>
      </c>
      <c r="K234" s="137" t="b">
        <f t="shared" ca="1" si="216"/>
        <v>0</v>
      </c>
      <c r="L234" s="137" t="b">
        <f t="shared" ca="1" si="216"/>
        <v>0</v>
      </c>
      <c r="M234" s="137" t="b">
        <f t="shared" ca="1" si="216"/>
        <v>0</v>
      </c>
      <c r="N234" s="137" t="b">
        <f t="shared" ca="1" si="216"/>
        <v>0</v>
      </c>
      <c r="O234" s="137" t="b">
        <f t="shared" ca="1" si="216"/>
        <v>0</v>
      </c>
      <c r="P234" s="137" t="b">
        <f t="shared" ca="1" si="216"/>
        <v>0</v>
      </c>
      <c r="Q234" s="137" t="b">
        <f t="shared" ca="1" si="216"/>
        <v>0</v>
      </c>
      <c r="R234" s="137" t="b">
        <f t="shared" ca="1" si="216"/>
        <v>0</v>
      </c>
      <c r="S234" s="137" t="b">
        <f t="shared" ca="1" si="216"/>
        <v>0</v>
      </c>
      <c r="T234" s="137" t="b">
        <f t="shared" ca="1" si="216"/>
        <v>0</v>
      </c>
      <c r="U234" s="137" t="b">
        <f t="shared" ca="1" si="216"/>
        <v>0</v>
      </c>
      <c r="V234" s="137" t="b">
        <f t="shared" ca="1" si="216"/>
        <v>0</v>
      </c>
      <c r="W234" s="137" t="b">
        <f t="shared" ca="1" si="216"/>
        <v>0</v>
      </c>
      <c r="X234" s="137" t="b">
        <f t="shared" ca="1" si="216"/>
        <v>0</v>
      </c>
      <c r="Y234" s="137" t="b">
        <f t="shared" ca="1" si="216"/>
        <v>0</v>
      </c>
      <c r="Z234" s="137" t="b">
        <f t="shared" ca="1" si="216"/>
        <v>0</v>
      </c>
      <c r="AA234" s="137" t="b">
        <f t="shared" ca="1" si="216"/>
        <v>0</v>
      </c>
      <c r="AB234" s="137" t="b">
        <f t="shared" ca="1" si="216"/>
        <v>0</v>
      </c>
      <c r="AC234" s="137" t="b">
        <f t="shared" ca="1" si="216"/>
        <v>0</v>
      </c>
      <c r="AD234" s="137" t="b">
        <f t="shared" ca="1" si="216"/>
        <v>0</v>
      </c>
      <c r="AE234" s="137" t="b">
        <f t="shared" ca="1" si="216"/>
        <v>0</v>
      </c>
      <c r="AF234" s="137" t="b">
        <f t="shared" ca="1" si="216"/>
        <v>0</v>
      </c>
      <c r="AG234" s="137" t="b">
        <f t="shared" ca="1" si="216"/>
        <v>0</v>
      </c>
      <c r="AH234" s="137" t="b">
        <f t="shared" ca="1" si="216"/>
        <v>0</v>
      </c>
      <c r="AI234" s="137" t="b">
        <f t="shared" ca="1" si="216"/>
        <v>0</v>
      </c>
      <c r="AJ234" s="137" t="b">
        <f t="shared" ca="1" si="216"/>
        <v>0</v>
      </c>
      <c r="AK234" s="137" t="b">
        <f t="shared" ca="1" si="216"/>
        <v>0</v>
      </c>
      <c r="AL234" s="137" t="b">
        <f t="shared" ca="1" si="216"/>
        <v>0</v>
      </c>
      <c r="AM234" s="137" t="b">
        <f t="shared" ref="AM234:BW234" ca="1" si="217">AM68=AM151</f>
        <v>0</v>
      </c>
      <c r="AN234" s="137" t="b">
        <f t="shared" ca="1" si="217"/>
        <v>0</v>
      </c>
      <c r="AO234" s="137" t="b">
        <f t="shared" ca="1" si="217"/>
        <v>0</v>
      </c>
      <c r="AP234" s="137" t="b">
        <f t="shared" ca="1" si="217"/>
        <v>0</v>
      </c>
      <c r="AQ234" s="137" t="b">
        <f t="shared" ca="1" si="217"/>
        <v>0</v>
      </c>
      <c r="AR234" s="137" t="b">
        <f t="shared" ca="1" si="217"/>
        <v>0</v>
      </c>
      <c r="AS234" s="137" t="b">
        <f t="shared" ca="1" si="217"/>
        <v>0</v>
      </c>
      <c r="AT234" s="137" t="b">
        <f t="shared" ca="1" si="217"/>
        <v>0</v>
      </c>
      <c r="AU234" s="137" t="b">
        <f t="shared" ca="1" si="217"/>
        <v>0</v>
      </c>
      <c r="AV234" s="137" t="b">
        <f t="shared" ca="1" si="217"/>
        <v>0</v>
      </c>
      <c r="AW234" s="137" t="b">
        <f t="shared" ca="1" si="217"/>
        <v>0</v>
      </c>
      <c r="AX234" s="137" t="b">
        <f t="shared" ca="1" si="217"/>
        <v>0</v>
      </c>
      <c r="AY234" s="137" t="b">
        <f t="shared" ca="1" si="217"/>
        <v>0</v>
      </c>
      <c r="AZ234" s="137" t="b">
        <f t="shared" ca="1" si="217"/>
        <v>0</v>
      </c>
      <c r="BA234" s="137" t="b">
        <f t="shared" ca="1" si="217"/>
        <v>0</v>
      </c>
      <c r="BB234" s="137" t="b">
        <f t="shared" ca="1" si="217"/>
        <v>0</v>
      </c>
      <c r="BC234" s="137" t="b">
        <f t="shared" ca="1" si="217"/>
        <v>0</v>
      </c>
      <c r="BD234" s="137" t="b">
        <f t="shared" ca="1" si="217"/>
        <v>0</v>
      </c>
      <c r="BE234" s="137" t="b">
        <f t="shared" ca="1" si="217"/>
        <v>0</v>
      </c>
      <c r="BF234" s="137" t="b">
        <f t="shared" ca="1" si="217"/>
        <v>0</v>
      </c>
      <c r="BG234" s="137" t="b">
        <f t="shared" ca="1" si="217"/>
        <v>0</v>
      </c>
      <c r="BH234" s="137" t="b">
        <f t="shared" ca="1" si="217"/>
        <v>0</v>
      </c>
      <c r="BI234" s="137" t="b">
        <f t="shared" ca="1" si="217"/>
        <v>0</v>
      </c>
      <c r="BJ234" s="137" t="b">
        <f t="shared" ca="1" si="217"/>
        <v>0</v>
      </c>
      <c r="BK234" s="137" t="b">
        <f t="shared" ca="1" si="217"/>
        <v>0</v>
      </c>
      <c r="BL234" s="137" t="b">
        <f t="shared" ca="1" si="217"/>
        <v>0</v>
      </c>
      <c r="BM234" s="137" t="b">
        <f t="shared" ca="1" si="217"/>
        <v>0</v>
      </c>
      <c r="BN234" s="137" t="b">
        <f t="shared" ca="1" si="217"/>
        <v>0</v>
      </c>
      <c r="BO234" s="137" t="b">
        <f t="shared" ca="1" si="217"/>
        <v>0</v>
      </c>
      <c r="BP234" s="137" t="b">
        <f t="shared" ca="1" si="217"/>
        <v>0</v>
      </c>
      <c r="BQ234" s="137" t="b">
        <f t="shared" ca="1" si="217"/>
        <v>0</v>
      </c>
      <c r="BR234" s="137" t="b">
        <f t="shared" ca="1" si="217"/>
        <v>0</v>
      </c>
      <c r="BS234" s="137" t="b">
        <f t="shared" ca="1" si="217"/>
        <v>0</v>
      </c>
      <c r="BT234" s="137" t="b">
        <f t="shared" ca="1" si="217"/>
        <v>0</v>
      </c>
      <c r="BU234" s="137" t="b">
        <f t="shared" ca="1" si="217"/>
        <v>0</v>
      </c>
      <c r="BV234" s="137" t="b">
        <f t="shared" ca="1" si="217"/>
        <v>0</v>
      </c>
      <c r="BW234" s="137" t="b">
        <f t="shared" ca="1" si="217"/>
        <v>0</v>
      </c>
      <c r="BX234" s="137" t="e">
        <f t="shared" ca="1" si="213"/>
        <v>#REF!</v>
      </c>
      <c r="BY234" s="137" t="e">
        <f t="shared" ca="1" si="213"/>
        <v>#REF!</v>
      </c>
      <c r="BZ234" s="137" t="e">
        <f t="shared" ca="1" si="213"/>
        <v>#REF!</v>
      </c>
      <c r="CA234" s="137" t="e">
        <f t="shared" ca="1" si="213"/>
        <v>#REF!</v>
      </c>
      <c r="CB234" s="139"/>
      <c r="CC234" s="139" t="b">
        <f t="shared" si="157"/>
        <v>1</v>
      </c>
    </row>
    <row r="235" spans="1:81" x14ac:dyDescent="0.5">
      <c r="A235" s="122" t="s">
        <v>575</v>
      </c>
      <c r="B235" s="122" t="s">
        <v>301</v>
      </c>
      <c r="G235" s="137" t="b">
        <f t="shared" ref="G235:AL235" ca="1" si="218">G69=G152</f>
        <v>0</v>
      </c>
      <c r="H235" s="137" t="b">
        <f t="shared" ca="1" si="218"/>
        <v>0</v>
      </c>
      <c r="I235" s="137" t="b">
        <f t="shared" ca="1" si="218"/>
        <v>0</v>
      </c>
      <c r="J235" s="137" t="b">
        <f t="shared" ca="1" si="218"/>
        <v>0</v>
      </c>
      <c r="K235" s="137" t="b">
        <f t="shared" ca="1" si="218"/>
        <v>0</v>
      </c>
      <c r="L235" s="137" t="b">
        <f t="shared" ca="1" si="218"/>
        <v>0</v>
      </c>
      <c r="M235" s="137" t="b">
        <f t="shared" ca="1" si="218"/>
        <v>0</v>
      </c>
      <c r="N235" s="137" t="b">
        <f t="shared" ca="1" si="218"/>
        <v>0</v>
      </c>
      <c r="O235" s="137" t="b">
        <f t="shared" ca="1" si="218"/>
        <v>0</v>
      </c>
      <c r="P235" s="137" t="b">
        <f t="shared" ca="1" si="218"/>
        <v>0</v>
      </c>
      <c r="Q235" s="137" t="b">
        <f t="shared" ca="1" si="218"/>
        <v>0</v>
      </c>
      <c r="R235" s="137" t="b">
        <f t="shared" ca="1" si="218"/>
        <v>0</v>
      </c>
      <c r="S235" s="137" t="b">
        <f t="shared" ca="1" si="218"/>
        <v>0</v>
      </c>
      <c r="T235" s="137" t="b">
        <f t="shared" ca="1" si="218"/>
        <v>0</v>
      </c>
      <c r="U235" s="137" t="e">
        <f t="shared" ca="1" si="218"/>
        <v>#REF!</v>
      </c>
      <c r="V235" s="137" t="e">
        <f t="shared" ca="1" si="218"/>
        <v>#REF!</v>
      </c>
      <c r="W235" s="137" t="e">
        <f t="shared" ca="1" si="218"/>
        <v>#REF!</v>
      </c>
      <c r="X235" s="137" t="e">
        <f t="shared" ca="1" si="218"/>
        <v>#REF!</v>
      </c>
      <c r="Y235" s="137" t="e">
        <f t="shared" ca="1" si="218"/>
        <v>#REF!</v>
      </c>
      <c r="Z235" s="137" t="e">
        <f t="shared" ca="1" si="218"/>
        <v>#REF!</v>
      </c>
      <c r="AA235" s="137" t="e">
        <f t="shared" ca="1" si="218"/>
        <v>#REF!</v>
      </c>
      <c r="AB235" s="137" t="e">
        <f t="shared" ca="1" si="218"/>
        <v>#REF!</v>
      </c>
      <c r="AC235" s="137" t="e">
        <f t="shared" ca="1" si="218"/>
        <v>#REF!</v>
      </c>
      <c r="AD235" s="137" t="e">
        <f t="shared" ca="1" si="218"/>
        <v>#REF!</v>
      </c>
      <c r="AE235" s="137" t="e">
        <f t="shared" ca="1" si="218"/>
        <v>#REF!</v>
      </c>
      <c r="AF235" s="137" t="e">
        <f t="shared" ca="1" si="218"/>
        <v>#REF!</v>
      </c>
      <c r="AG235" s="137" t="e">
        <f t="shared" ca="1" si="218"/>
        <v>#REF!</v>
      </c>
      <c r="AH235" s="137" t="e">
        <f t="shared" ca="1" si="218"/>
        <v>#REF!</v>
      </c>
      <c r="AI235" s="137" t="e">
        <f t="shared" ca="1" si="218"/>
        <v>#REF!</v>
      </c>
      <c r="AJ235" s="137" t="e">
        <f t="shared" ca="1" si="218"/>
        <v>#REF!</v>
      </c>
      <c r="AK235" s="137" t="e">
        <f t="shared" ca="1" si="218"/>
        <v>#REF!</v>
      </c>
      <c r="AL235" s="137" t="e">
        <f t="shared" ca="1" si="218"/>
        <v>#REF!</v>
      </c>
      <c r="AM235" s="137" t="e">
        <f t="shared" ref="AM235:BW235" ca="1" si="219">AM69=AM152</f>
        <v>#REF!</v>
      </c>
      <c r="AN235" s="137" t="e">
        <f t="shared" ca="1" si="219"/>
        <v>#REF!</v>
      </c>
      <c r="AO235" s="137" t="e">
        <f t="shared" ca="1" si="219"/>
        <v>#REF!</v>
      </c>
      <c r="AP235" s="137" t="e">
        <f t="shared" ca="1" si="219"/>
        <v>#REF!</v>
      </c>
      <c r="AQ235" s="137" t="e">
        <f t="shared" ca="1" si="219"/>
        <v>#REF!</v>
      </c>
      <c r="AR235" s="137" t="e">
        <f t="shared" ca="1" si="219"/>
        <v>#REF!</v>
      </c>
      <c r="AS235" s="137" t="e">
        <f t="shared" ca="1" si="219"/>
        <v>#REF!</v>
      </c>
      <c r="AT235" s="137" t="e">
        <f t="shared" ca="1" si="219"/>
        <v>#REF!</v>
      </c>
      <c r="AU235" s="137" t="e">
        <f t="shared" ca="1" si="219"/>
        <v>#REF!</v>
      </c>
      <c r="AV235" s="137" t="e">
        <f t="shared" ca="1" si="219"/>
        <v>#REF!</v>
      </c>
      <c r="AW235" s="137" t="e">
        <f t="shared" ca="1" si="219"/>
        <v>#REF!</v>
      </c>
      <c r="AX235" s="137" t="e">
        <f t="shared" ca="1" si="219"/>
        <v>#REF!</v>
      </c>
      <c r="AY235" s="137" t="e">
        <f t="shared" ca="1" si="219"/>
        <v>#REF!</v>
      </c>
      <c r="AZ235" s="137" t="e">
        <f t="shared" ca="1" si="219"/>
        <v>#REF!</v>
      </c>
      <c r="BA235" s="137" t="e">
        <f t="shared" ca="1" si="219"/>
        <v>#REF!</v>
      </c>
      <c r="BB235" s="137" t="e">
        <f t="shared" ca="1" si="219"/>
        <v>#REF!</v>
      </c>
      <c r="BC235" s="137" t="e">
        <f t="shared" ca="1" si="219"/>
        <v>#REF!</v>
      </c>
      <c r="BD235" s="137" t="e">
        <f t="shared" ca="1" si="219"/>
        <v>#REF!</v>
      </c>
      <c r="BE235" s="137" t="e">
        <f t="shared" ca="1" si="219"/>
        <v>#REF!</v>
      </c>
      <c r="BF235" s="137" t="e">
        <f t="shared" ca="1" si="219"/>
        <v>#REF!</v>
      </c>
      <c r="BG235" s="137" t="e">
        <f t="shared" ca="1" si="219"/>
        <v>#REF!</v>
      </c>
      <c r="BH235" s="137" t="e">
        <f t="shared" ca="1" si="219"/>
        <v>#REF!</v>
      </c>
      <c r="BI235" s="137" t="e">
        <f t="shared" ca="1" si="219"/>
        <v>#REF!</v>
      </c>
      <c r="BJ235" s="137" t="e">
        <f t="shared" ca="1" si="219"/>
        <v>#REF!</v>
      </c>
      <c r="BK235" s="137" t="e">
        <f t="shared" ca="1" si="219"/>
        <v>#REF!</v>
      </c>
      <c r="BL235" s="137" t="e">
        <f t="shared" ca="1" si="219"/>
        <v>#REF!</v>
      </c>
      <c r="BM235" s="137" t="e">
        <f t="shared" ca="1" si="219"/>
        <v>#REF!</v>
      </c>
      <c r="BN235" s="137" t="e">
        <f t="shared" ca="1" si="219"/>
        <v>#REF!</v>
      </c>
      <c r="BO235" s="137" t="e">
        <f t="shared" ca="1" si="219"/>
        <v>#REF!</v>
      </c>
      <c r="BP235" s="137" t="e">
        <f t="shared" ca="1" si="219"/>
        <v>#REF!</v>
      </c>
      <c r="BQ235" s="137" t="e">
        <f t="shared" ca="1" si="219"/>
        <v>#REF!</v>
      </c>
      <c r="BR235" s="137" t="e">
        <f t="shared" ca="1" si="219"/>
        <v>#REF!</v>
      </c>
      <c r="BS235" s="137" t="e">
        <f t="shared" ca="1" si="219"/>
        <v>#REF!</v>
      </c>
      <c r="BT235" s="137" t="e">
        <f t="shared" ca="1" si="219"/>
        <v>#REF!</v>
      </c>
      <c r="BU235" s="137" t="e">
        <f t="shared" ca="1" si="219"/>
        <v>#REF!</v>
      </c>
      <c r="BV235" s="137" t="e">
        <f t="shared" ca="1" si="219"/>
        <v>#REF!</v>
      </c>
      <c r="BW235" s="137" t="e">
        <f t="shared" ca="1" si="219"/>
        <v>#REF!</v>
      </c>
      <c r="BX235" s="137" t="e">
        <f t="shared" ca="1" si="213"/>
        <v>#REF!</v>
      </c>
      <c r="BY235" s="137" t="e">
        <f t="shared" ca="1" si="213"/>
        <v>#REF!</v>
      </c>
      <c r="BZ235" s="137" t="e">
        <f t="shared" ca="1" si="213"/>
        <v>#REF!</v>
      </c>
      <c r="CA235" s="137" t="e">
        <f t="shared" ca="1" si="213"/>
        <v>#REF!</v>
      </c>
      <c r="CB235" s="139"/>
      <c r="CC235" s="139" t="b">
        <f t="shared" si="157"/>
        <v>1</v>
      </c>
    </row>
    <row r="236" spans="1:81" x14ac:dyDescent="0.5">
      <c r="A236" s="122" t="s">
        <v>576</v>
      </c>
      <c r="B236" s="122" t="s">
        <v>301</v>
      </c>
      <c r="G236" s="137" t="b">
        <f t="shared" ref="G236:AL236" ca="1" si="220">G70=G153</f>
        <v>0</v>
      </c>
      <c r="H236" s="137" t="b">
        <f t="shared" ca="1" si="220"/>
        <v>0</v>
      </c>
      <c r="I236" s="137" t="b">
        <f t="shared" ca="1" si="220"/>
        <v>0</v>
      </c>
      <c r="J236" s="137" t="b">
        <f t="shared" ca="1" si="220"/>
        <v>0</v>
      </c>
      <c r="K236" s="137" t="b">
        <f t="shared" ca="1" si="220"/>
        <v>0</v>
      </c>
      <c r="L236" s="137" t="b">
        <f t="shared" ca="1" si="220"/>
        <v>0</v>
      </c>
      <c r="M236" s="137" t="b">
        <f t="shared" ca="1" si="220"/>
        <v>0</v>
      </c>
      <c r="N236" s="137" t="b">
        <f t="shared" ca="1" si="220"/>
        <v>0</v>
      </c>
      <c r="O236" s="137" t="b">
        <f t="shared" ca="1" si="220"/>
        <v>0</v>
      </c>
      <c r="P236" s="137" t="b">
        <f t="shared" ca="1" si="220"/>
        <v>0</v>
      </c>
      <c r="Q236" s="137" t="b">
        <f t="shared" ca="1" si="220"/>
        <v>0</v>
      </c>
      <c r="R236" s="137" t="b">
        <f t="shared" ca="1" si="220"/>
        <v>0</v>
      </c>
      <c r="S236" s="137" t="b">
        <f t="shared" ca="1" si="220"/>
        <v>0</v>
      </c>
      <c r="T236" s="137" t="b">
        <f t="shared" ca="1" si="220"/>
        <v>0</v>
      </c>
      <c r="U236" s="137" t="e">
        <f t="shared" ca="1" si="220"/>
        <v>#REF!</v>
      </c>
      <c r="V236" s="137" t="e">
        <f t="shared" ca="1" si="220"/>
        <v>#REF!</v>
      </c>
      <c r="W236" s="137" t="e">
        <f t="shared" ca="1" si="220"/>
        <v>#REF!</v>
      </c>
      <c r="X236" s="137" t="e">
        <f t="shared" ca="1" si="220"/>
        <v>#REF!</v>
      </c>
      <c r="Y236" s="137" t="e">
        <f t="shared" ca="1" si="220"/>
        <v>#REF!</v>
      </c>
      <c r="Z236" s="137" t="e">
        <f t="shared" ca="1" si="220"/>
        <v>#REF!</v>
      </c>
      <c r="AA236" s="137" t="e">
        <f t="shared" ca="1" si="220"/>
        <v>#REF!</v>
      </c>
      <c r="AB236" s="137" t="e">
        <f t="shared" ca="1" si="220"/>
        <v>#REF!</v>
      </c>
      <c r="AC236" s="137" t="e">
        <f t="shared" ca="1" si="220"/>
        <v>#REF!</v>
      </c>
      <c r="AD236" s="137" t="e">
        <f t="shared" ca="1" si="220"/>
        <v>#REF!</v>
      </c>
      <c r="AE236" s="137" t="e">
        <f t="shared" ca="1" si="220"/>
        <v>#REF!</v>
      </c>
      <c r="AF236" s="137" t="e">
        <f t="shared" ca="1" si="220"/>
        <v>#REF!</v>
      </c>
      <c r="AG236" s="137" t="e">
        <f t="shared" ca="1" si="220"/>
        <v>#REF!</v>
      </c>
      <c r="AH236" s="137" t="e">
        <f t="shared" ca="1" si="220"/>
        <v>#REF!</v>
      </c>
      <c r="AI236" s="137" t="e">
        <f t="shared" ca="1" si="220"/>
        <v>#REF!</v>
      </c>
      <c r="AJ236" s="137" t="e">
        <f t="shared" ca="1" si="220"/>
        <v>#REF!</v>
      </c>
      <c r="AK236" s="137" t="e">
        <f t="shared" ca="1" si="220"/>
        <v>#REF!</v>
      </c>
      <c r="AL236" s="137" t="e">
        <f t="shared" ca="1" si="220"/>
        <v>#REF!</v>
      </c>
      <c r="AM236" s="137" t="e">
        <f t="shared" ref="AM236:BW236" ca="1" si="221">AM70=AM153</f>
        <v>#REF!</v>
      </c>
      <c r="AN236" s="137" t="e">
        <f t="shared" ca="1" si="221"/>
        <v>#REF!</v>
      </c>
      <c r="AO236" s="137" t="e">
        <f t="shared" ca="1" si="221"/>
        <v>#REF!</v>
      </c>
      <c r="AP236" s="137" t="e">
        <f t="shared" ca="1" si="221"/>
        <v>#REF!</v>
      </c>
      <c r="AQ236" s="137" t="e">
        <f t="shared" ca="1" si="221"/>
        <v>#REF!</v>
      </c>
      <c r="AR236" s="137" t="e">
        <f t="shared" ca="1" si="221"/>
        <v>#REF!</v>
      </c>
      <c r="AS236" s="137" t="e">
        <f t="shared" ca="1" si="221"/>
        <v>#REF!</v>
      </c>
      <c r="AT236" s="137" t="e">
        <f t="shared" ca="1" si="221"/>
        <v>#REF!</v>
      </c>
      <c r="AU236" s="137" t="e">
        <f t="shared" ca="1" si="221"/>
        <v>#REF!</v>
      </c>
      <c r="AV236" s="137" t="e">
        <f t="shared" ca="1" si="221"/>
        <v>#REF!</v>
      </c>
      <c r="AW236" s="137" t="e">
        <f t="shared" ca="1" si="221"/>
        <v>#REF!</v>
      </c>
      <c r="AX236" s="137" t="e">
        <f t="shared" ca="1" si="221"/>
        <v>#REF!</v>
      </c>
      <c r="AY236" s="137" t="e">
        <f t="shared" ca="1" si="221"/>
        <v>#REF!</v>
      </c>
      <c r="AZ236" s="137" t="e">
        <f t="shared" ca="1" si="221"/>
        <v>#REF!</v>
      </c>
      <c r="BA236" s="137" t="e">
        <f t="shared" ca="1" si="221"/>
        <v>#REF!</v>
      </c>
      <c r="BB236" s="137" t="e">
        <f t="shared" ca="1" si="221"/>
        <v>#REF!</v>
      </c>
      <c r="BC236" s="137" t="e">
        <f t="shared" ca="1" si="221"/>
        <v>#REF!</v>
      </c>
      <c r="BD236" s="137" t="e">
        <f t="shared" ca="1" si="221"/>
        <v>#REF!</v>
      </c>
      <c r="BE236" s="137" t="e">
        <f t="shared" ca="1" si="221"/>
        <v>#REF!</v>
      </c>
      <c r="BF236" s="137" t="e">
        <f t="shared" ca="1" si="221"/>
        <v>#REF!</v>
      </c>
      <c r="BG236" s="137" t="e">
        <f t="shared" ca="1" si="221"/>
        <v>#REF!</v>
      </c>
      <c r="BH236" s="137" t="e">
        <f t="shared" ca="1" si="221"/>
        <v>#REF!</v>
      </c>
      <c r="BI236" s="137" t="e">
        <f t="shared" ca="1" si="221"/>
        <v>#REF!</v>
      </c>
      <c r="BJ236" s="137" t="e">
        <f t="shared" ca="1" si="221"/>
        <v>#REF!</v>
      </c>
      <c r="BK236" s="137" t="e">
        <f t="shared" ca="1" si="221"/>
        <v>#REF!</v>
      </c>
      <c r="BL236" s="137" t="e">
        <f t="shared" ca="1" si="221"/>
        <v>#REF!</v>
      </c>
      <c r="BM236" s="137" t="e">
        <f t="shared" ca="1" si="221"/>
        <v>#REF!</v>
      </c>
      <c r="BN236" s="137" t="e">
        <f t="shared" ca="1" si="221"/>
        <v>#REF!</v>
      </c>
      <c r="BO236" s="137" t="e">
        <f t="shared" ca="1" si="221"/>
        <v>#REF!</v>
      </c>
      <c r="BP236" s="137" t="e">
        <f t="shared" ca="1" si="221"/>
        <v>#REF!</v>
      </c>
      <c r="BQ236" s="137" t="e">
        <f t="shared" ca="1" si="221"/>
        <v>#REF!</v>
      </c>
      <c r="BR236" s="137" t="e">
        <f t="shared" ca="1" si="221"/>
        <v>#REF!</v>
      </c>
      <c r="BS236" s="137" t="e">
        <f t="shared" ca="1" si="221"/>
        <v>#REF!</v>
      </c>
      <c r="BT236" s="137" t="e">
        <f t="shared" ca="1" si="221"/>
        <v>#REF!</v>
      </c>
      <c r="BU236" s="137" t="e">
        <f t="shared" ca="1" si="221"/>
        <v>#REF!</v>
      </c>
      <c r="BV236" s="137" t="e">
        <f t="shared" ca="1" si="221"/>
        <v>#REF!</v>
      </c>
      <c r="BW236" s="137" t="e">
        <f t="shared" ca="1" si="221"/>
        <v>#REF!</v>
      </c>
      <c r="BX236" s="137" t="e">
        <f t="shared" ca="1" si="213"/>
        <v>#REF!</v>
      </c>
      <c r="BY236" s="137" t="e">
        <f t="shared" ca="1" si="213"/>
        <v>#REF!</v>
      </c>
      <c r="BZ236" s="137" t="e">
        <f t="shared" ca="1" si="213"/>
        <v>#REF!</v>
      </c>
      <c r="CA236" s="137" t="e">
        <f t="shared" ca="1" si="213"/>
        <v>#REF!</v>
      </c>
      <c r="CB236" s="139"/>
      <c r="CC236" s="139" t="b">
        <f t="shared" si="157"/>
        <v>1</v>
      </c>
    </row>
    <row r="237" spans="1:81" x14ac:dyDescent="0.5">
      <c r="A237" s="122" t="s">
        <v>105</v>
      </c>
      <c r="B237" s="122" t="s">
        <v>301</v>
      </c>
      <c r="G237" s="137" t="b">
        <f t="shared" ref="G237:AL237" ca="1" si="222">G71=G154</f>
        <v>0</v>
      </c>
      <c r="H237" s="137" t="b">
        <f t="shared" ca="1" si="222"/>
        <v>0</v>
      </c>
      <c r="I237" s="137" t="b">
        <f t="shared" ca="1" si="222"/>
        <v>0</v>
      </c>
      <c r="J237" s="137" t="b">
        <f t="shared" ca="1" si="222"/>
        <v>0</v>
      </c>
      <c r="K237" s="137" t="b">
        <f t="shared" ca="1" si="222"/>
        <v>0</v>
      </c>
      <c r="L237" s="137" t="b">
        <f t="shared" ca="1" si="222"/>
        <v>0</v>
      </c>
      <c r="M237" s="137" t="b">
        <f t="shared" ca="1" si="222"/>
        <v>0</v>
      </c>
      <c r="N237" s="137" t="e">
        <f t="shared" ca="1" si="222"/>
        <v>#REF!</v>
      </c>
      <c r="O237" s="137" t="e">
        <f t="shared" ca="1" si="222"/>
        <v>#REF!</v>
      </c>
      <c r="P237" s="137" t="e">
        <f t="shared" ca="1" si="222"/>
        <v>#REF!</v>
      </c>
      <c r="Q237" s="137" t="e">
        <f t="shared" ca="1" si="222"/>
        <v>#REF!</v>
      </c>
      <c r="R237" s="137" t="e">
        <f t="shared" ca="1" si="222"/>
        <v>#REF!</v>
      </c>
      <c r="S237" s="137" t="e">
        <f t="shared" ca="1" si="222"/>
        <v>#REF!</v>
      </c>
      <c r="T237" s="137" t="e">
        <f t="shared" ca="1" si="222"/>
        <v>#REF!</v>
      </c>
      <c r="U237" s="137" t="e">
        <f t="shared" ca="1" si="222"/>
        <v>#REF!</v>
      </c>
      <c r="V237" s="137" t="e">
        <f t="shared" ca="1" si="222"/>
        <v>#REF!</v>
      </c>
      <c r="W237" s="137" t="e">
        <f t="shared" ca="1" si="222"/>
        <v>#REF!</v>
      </c>
      <c r="X237" s="137" t="e">
        <f t="shared" ca="1" si="222"/>
        <v>#REF!</v>
      </c>
      <c r="Y237" s="137" t="e">
        <f t="shared" ca="1" si="222"/>
        <v>#REF!</v>
      </c>
      <c r="Z237" s="137" t="e">
        <f t="shared" ca="1" si="222"/>
        <v>#REF!</v>
      </c>
      <c r="AA237" s="137" t="e">
        <f t="shared" ca="1" si="222"/>
        <v>#REF!</v>
      </c>
      <c r="AB237" s="137" t="e">
        <f t="shared" ca="1" si="222"/>
        <v>#REF!</v>
      </c>
      <c r="AC237" s="137" t="e">
        <f t="shared" ca="1" si="222"/>
        <v>#REF!</v>
      </c>
      <c r="AD237" s="137" t="e">
        <f t="shared" ca="1" si="222"/>
        <v>#REF!</v>
      </c>
      <c r="AE237" s="137" t="e">
        <f t="shared" ca="1" si="222"/>
        <v>#REF!</v>
      </c>
      <c r="AF237" s="137" t="e">
        <f t="shared" ca="1" si="222"/>
        <v>#REF!</v>
      </c>
      <c r="AG237" s="137" t="e">
        <f t="shared" ca="1" si="222"/>
        <v>#REF!</v>
      </c>
      <c r="AH237" s="137" t="e">
        <f t="shared" ca="1" si="222"/>
        <v>#REF!</v>
      </c>
      <c r="AI237" s="137" t="e">
        <f t="shared" ca="1" si="222"/>
        <v>#REF!</v>
      </c>
      <c r="AJ237" s="137" t="e">
        <f t="shared" ca="1" si="222"/>
        <v>#REF!</v>
      </c>
      <c r="AK237" s="137" t="e">
        <f t="shared" ca="1" si="222"/>
        <v>#REF!</v>
      </c>
      <c r="AL237" s="137" t="e">
        <f t="shared" ca="1" si="222"/>
        <v>#REF!</v>
      </c>
      <c r="AM237" s="137" t="e">
        <f t="shared" ref="AM237:BW237" ca="1" si="223">AM71=AM154</f>
        <v>#REF!</v>
      </c>
      <c r="AN237" s="137" t="e">
        <f t="shared" ca="1" si="223"/>
        <v>#REF!</v>
      </c>
      <c r="AO237" s="137" t="e">
        <f t="shared" ca="1" si="223"/>
        <v>#REF!</v>
      </c>
      <c r="AP237" s="137" t="e">
        <f t="shared" ca="1" si="223"/>
        <v>#REF!</v>
      </c>
      <c r="AQ237" s="137" t="e">
        <f t="shared" ca="1" si="223"/>
        <v>#REF!</v>
      </c>
      <c r="AR237" s="137" t="e">
        <f t="shared" ca="1" si="223"/>
        <v>#REF!</v>
      </c>
      <c r="AS237" s="137" t="e">
        <f t="shared" ca="1" si="223"/>
        <v>#REF!</v>
      </c>
      <c r="AT237" s="137" t="e">
        <f t="shared" ca="1" si="223"/>
        <v>#REF!</v>
      </c>
      <c r="AU237" s="137" t="e">
        <f t="shared" ca="1" si="223"/>
        <v>#REF!</v>
      </c>
      <c r="AV237" s="137" t="e">
        <f t="shared" ca="1" si="223"/>
        <v>#REF!</v>
      </c>
      <c r="AW237" s="137" t="e">
        <f t="shared" ca="1" si="223"/>
        <v>#REF!</v>
      </c>
      <c r="AX237" s="137" t="e">
        <f t="shared" ca="1" si="223"/>
        <v>#REF!</v>
      </c>
      <c r="AY237" s="137" t="e">
        <f t="shared" ca="1" si="223"/>
        <v>#REF!</v>
      </c>
      <c r="AZ237" s="137" t="e">
        <f t="shared" ca="1" si="223"/>
        <v>#REF!</v>
      </c>
      <c r="BA237" s="137" t="e">
        <f t="shared" ca="1" si="223"/>
        <v>#REF!</v>
      </c>
      <c r="BB237" s="137" t="e">
        <f t="shared" ca="1" si="223"/>
        <v>#REF!</v>
      </c>
      <c r="BC237" s="137" t="e">
        <f t="shared" ca="1" si="223"/>
        <v>#REF!</v>
      </c>
      <c r="BD237" s="137" t="e">
        <f t="shared" ca="1" si="223"/>
        <v>#REF!</v>
      </c>
      <c r="BE237" s="137" t="e">
        <f t="shared" ca="1" si="223"/>
        <v>#REF!</v>
      </c>
      <c r="BF237" s="137" t="e">
        <f t="shared" ca="1" si="223"/>
        <v>#REF!</v>
      </c>
      <c r="BG237" s="137" t="e">
        <f t="shared" ca="1" si="223"/>
        <v>#REF!</v>
      </c>
      <c r="BH237" s="137" t="e">
        <f t="shared" ca="1" si="223"/>
        <v>#REF!</v>
      </c>
      <c r="BI237" s="137" t="e">
        <f t="shared" ca="1" si="223"/>
        <v>#REF!</v>
      </c>
      <c r="BJ237" s="137" t="e">
        <f t="shared" ca="1" si="223"/>
        <v>#REF!</v>
      </c>
      <c r="BK237" s="137" t="e">
        <f t="shared" ca="1" si="223"/>
        <v>#REF!</v>
      </c>
      <c r="BL237" s="137" t="e">
        <f t="shared" ca="1" si="223"/>
        <v>#REF!</v>
      </c>
      <c r="BM237" s="137" t="e">
        <f t="shared" ca="1" si="223"/>
        <v>#REF!</v>
      </c>
      <c r="BN237" s="137" t="e">
        <f t="shared" ca="1" si="223"/>
        <v>#REF!</v>
      </c>
      <c r="BO237" s="137" t="e">
        <f t="shared" ca="1" si="223"/>
        <v>#REF!</v>
      </c>
      <c r="BP237" s="137" t="e">
        <f t="shared" ca="1" si="223"/>
        <v>#REF!</v>
      </c>
      <c r="BQ237" s="137" t="e">
        <f t="shared" ca="1" si="223"/>
        <v>#REF!</v>
      </c>
      <c r="BR237" s="137" t="e">
        <f t="shared" ca="1" si="223"/>
        <v>#REF!</v>
      </c>
      <c r="BS237" s="137" t="e">
        <f t="shared" ca="1" si="223"/>
        <v>#REF!</v>
      </c>
      <c r="BT237" s="137" t="e">
        <f t="shared" ca="1" si="223"/>
        <v>#REF!</v>
      </c>
      <c r="BU237" s="137" t="e">
        <f t="shared" ca="1" si="223"/>
        <v>#REF!</v>
      </c>
      <c r="BV237" s="137" t="e">
        <f t="shared" ca="1" si="223"/>
        <v>#REF!</v>
      </c>
      <c r="BW237" s="137" t="e">
        <f t="shared" ca="1" si="223"/>
        <v>#REF!</v>
      </c>
      <c r="BX237" s="137" t="e">
        <f t="shared" ca="1" si="213"/>
        <v>#REF!</v>
      </c>
      <c r="BY237" s="137" t="e">
        <f t="shared" ca="1" si="213"/>
        <v>#REF!</v>
      </c>
      <c r="BZ237" s="137" t="e">
        <f t="shared" ca="1" si="213"/>
        <v>#REF!</v>
      </c>
      <c r="CA237" s="137" t="e">
        <f t="shared" ca="1" si="213"/>
        <v>#REF!</v>
      </c>
      <c r="CB237" s="139"/>
      <c r="CC237" s="139" t="b">
        <f t="shared" ref="CC237:CC244" si="224">CC71=CC154</f>
        <v>1</v>
      </c>
    </row>
    <row r="238" spans="1:81" x14ac:dyDescent="0.5">
      <c r="A238" s="122" t="s">
        <v>107</v>
      </c>
      <c r="B238" s="122" t="s">
        <v>301</v>
      </c>
      <c r="G238" s="137" t="b">
        <f t="shared" ref="G238:AL238" ca="1" si="225">G72=G155</f>
        <v>0</v>
      </c>
      <c r="H238" s="137" t="b">
        <f t="shared" ca="1" si="225"/>
        <v>0</v>
      </c>
      <c r="I238" s="137" t="b">
        <f t="shared" ca="1" si="225"/>
        <v>0</v>
      </c>
      <c r="J238" s="137" t="b">
        <f t="shared" ca="1" si="225"/>
        <v>0</v>
      </c>
      <c r="K238" s="137" t="b">
        <f t="shared" ca="1" si="225"/>
        <v>0</v>
      </c>
      <c r="L238" s="137" t="b">
        <f t="shared" ca="1" si="225"/>
        <v>0</v>
      </c>
      <c r="M238" s="137" t="b">
        <f t="shared" ca="1" si="225"/>
        <v>0</v>
      </c>
      <c r="N238" s="137" t="e">
        <f t="shared" ca="1" si="225"/>
        <v>#REF!</v>
      </c>
      <c r="O238" s="137" t="e">
        <f t="shared" ca="1" si="225"/>
        <v>#REF!</v>
      </c>
      <c r="P238" s="137" t="e">
        <f t="shared" ca="1" si="225"/>
        <v>#REF!</v>
      </c>
      <c r="Q238" s="137" t="e">
        <f t="shared" ca="1" si="225"/>
        <v>#REF!</v>
      </c>
      <c r="R238" s="137" t="e">
        <f t="shared" ca="1" si="225"/>
        <v>#REF!</v>
      </c>
      <c r="S238" s="137" t="e">
        <f t="shared" ca="1" si="225"/>
        <v>#REF!</v>
      </c>
      <c r="T238" s="137" t="e">
        <f t="shared" ca="1" si="225"/>
        <v>#REF!</v>
      </c>
      <c r="U238" s="137" t="e">
        <f t="shared" ca="1" si="225"/>
        <v>#REF!</v>
      </c>
      <c r="V238" s="137" t="e">
        <f t="shared" ca="1" si="225"/>
        <v>#REF!</v>
      </c>
      <c r="W238" s="137" t="e">
        <f t="shared" ca="1" si="225"/>
        <v>#REF!</v>
      </c>
      <c r="X238" s="137" t="e">
        <f t="shared" ca="1" si="225"/>
        <v>#REF!</v>
      </c>
      <c r="Y238" s="137" t="e">
        <f t="shared" ca="1" si="225"/>
        <v>#REF!</v>
      </c>
      <c r="Z238" s="137" t="e">
        <f t="shared" ca="1" si="225"/>
        <v>#REF!</v>
      </c>
      <c r="AA238" s="137" t="e">
        <f t="shared" ca="1" si="225"/>
        <v>#REF!</v>
      </c>
      <c r="AB238" s="137" t="e">
        <f t="shared" ca="1" si="225"/>
        <v>#REF!</v>
      </c>
      <c r="AC238" s="137" t="e">
        <f t="shared" ca="1" si="225"/>
        <v>#REF!</v>
      </c>
      <c r="AD238" s="137" t="e">
        <f t="shared" ca="1" si="225"/>
        <v>#REF!</v>
      </c>
      <c r="AE238" s="137" t="e">
        <f t="shared" ca="1" si="225"/>
        <v>#REF!</v>
      </c>
      <c r="AF238" s="137" t="e">
        <f t="shared" ca="1" si="225"/>
        <v>#REF!</v>
      </c>
      <c r="AG238" s="137" t="e">
        <f t="shared" ca="1" si="225"/>
        <v>#REF!</v>
      </c>
      <c r="AH238" s="137" t="e">
        <f t="shared" ca="1" si="225"/>
        <v>#REF!</v>
      </c>
      <c r="AI238" s="137" t="e">
        <f t="shared" ca="1" si="225"/>
        <v>#REF!</v>
      </c>
      <c r="AJ238" s="137" t="e">
        <f t="shared" ca="1" si="225"/>
        <v>#REF!</v>
      </c>
      <c r="AK238" s="137" t="e">
        <f t="shared" ca="1" si="225"/>
        <v>#REF!</v>
      </c>
      <c r="AL238" s="137" t="e">
        <f t="shared" ca="1" si="225"/>
        <v>#REF!</v>
      </c>
      <c r="AM238" s="137" t="e">
        <f t="shared" ref="AM238:BW238" ca="1" si="226">AM72=AM155</f>
        <v>#REF!</v>
      </c>
      <c r="AN238" s="137" t="e">
        <f t="shared" ca="1" si="226"/>
        <v>#REF!</v>
      </c>
      <c r="AO238" s="137" t="e">
        <f t="shared" ca="1" si="226"/>
        <v>#REF!</v>
      </c>
      <c r="AP238" s="137" t="e">
        <f t="shared" ca="1" si="226"/>
        <v>#REF!</v>
      </c>
      <c r="AQ238" s="137" t="e">
        <f t="shared" ca="1" si="226"/>
        <v>#REF!</v>
      </c>
      <c r="AR238" s="137" t="e">
        <f t="shared" ca="1" si="226"/>
        <v>#REF!</v>
      </c>
      <c r="AS238" s="137" t="e">
        <f t="shared" ca="1" si="226"/>
        <v>#REF!</v>
      </c>
      <c r="AT238" s="137" t="e">
        <f t="shared" ca="1" si="226"/>
        <v>#REF!</v>
      </c>
      <c r="AU238" s="137" t="e">
        <f t="shared" ca="1" si="226"/>
        <v>#REF!</v>
      </c>
      <c r="AV238" s="137" t="e">
        <f t="shared" ca="1" si="226"/>
        <v>#REF!</v>
      </c>
      <c r="AW238" s="137" t="e">
        <f t="shared" ca="1" si="226"/>
        <v>#REF!</v>
      </c>
      <c r="AX238" s="137" t="e">
        <f t="shared" ca="1" si="226"/>
        <v>#REF!</v>
      </c>
      <c r="AY238" s="137" t="e">
        <f t="shared" ca="1" si="226"/>
        <v>#REF!</v>
      </c>
      <c r="AZ238" s="137" t="e">
        <f t="shared" ca="1" si="226"/>
        <v>#REF!</v>
      </c>
      <c r="BA238" s="137" t="e">
        <f t="shared" ca="1" si="226"/>
        <v>#REF!</v>
      </c>
      <c r="BB238" s="137" t="e">
        <f t="shared" ca="1" si="226"/>
        <v>#REF!</v>
      </c>
      <c r="BC238" s="137" t="e">
        <f t="shared" ca="1" si="226"/>
        <v>#REF!</v>
      </c>
      <c r="BD238" s="137" t="e">
        <f t="shared" ca="1" si="226"/>
        <v>#REF!</v>
      </c>
      <c r="BE238" s="137" t="e">
        <f t="shared" ca="1" si="226"/>
        <v>#REF!</v>
      </c>
      <c r="BF238" s="137" t="e">
        <f t="shared" ca="1" si="226"/>
        <v>#REF!</v>
      </c>
      <c r="BG238" s="137" t="e">
        <f t="shared" ca="1" si="226"/>
        <v>#REF!</v>
      </c>
      <c r="BH238" s="137" t="e">
        <f t="shared" ca="1" si="226"/>
        <v>#REF!</v>
      </c>
      <c r="BI238" s="137" t="e">
        <f t="shared" ca="1" si="226"/>
        <v>#REF!</v>
      </c>
      <c r="BJ238" s="137" t="e">
        <f t="shared" ca="1" si="226"/>
        <v>#REF!</v>
      </c>
      <c r="BK238" s="137" t="e">
        <f t="shared" ca="1" si="226"/>
        <v>#REF!</v>
      </c>
      <c r="BL238" s="137" t="e">
        <f t="shared" ca="1" si="226"/>
        <v>#REF!</v>
      </c>
      <c r="BM238" s="137" t="e">
        <f t="shared" ca="1" si="226"/>
        <v>#REF!</v>
      </c>
      <c r="BN238" s="137" t="e">
        <f t="shared" ca="1" si="226"/>
        <v>#REF!</v>
      </c>
      <c r="BO238" s="137" t="e">
        <f t="shared" ca="1" si="226"/>
        <v>#REF!</v>
      </c>
      <c r="BP238" s="137" t="e">
        <f t="shared" ca="1" si="226"/>
        <v>#REF!</v>
      </c>
      <c r="BQ238" s="137" t="e">
        <f t="shared" ca="1" si="226"/>
        <v>#REF!</v>
      </c>
      <c r="BR238" s="137" t="e">
        <f t="shared" ca="1" si="226"/>
        <v>#REF!</v>
      </c>
      <c r="BS238" s="137" t="e">
        <f t="shared" ca="1" si="226"/>
        <v>#REF!</v>
      </c>
      <c r="BT238" s="137" t="e">
        <f t="shared" ca="1" si="226"/>
        <v>#REF!</v>
      </c>
      <c r="BU238" s="137" t="e">
        <f t="shared" ca="1" si="226"/>
        <v>#REF!</v>
      </c>
      <c r="BV238" s="137" t="e">
        <f t="shared" ca="1" si="226"/>
        <v>#REF!</v>
      </c>
      <c r="BW238" s="137" t="e">
        <f t="shared" ca="1" si="226"/>
        <v>#REF!</v>
      </c>
      <c r="BX238" s="137" t="e">
        <f t="shared" ca="1" si="213"/>
        <v>#REF!</v>
      </c>
      <c r="BY238" s="137" t="e">
        <f t="shared" ca="1" si="213"/>
        <v>#REF!</v>
      </c>
      <c r="BZ238" s="137" t="e">
        <f t="shared" ca="1" si="213"/>
        <v>#REF!</v>
      </c>
      <c r="CA238" s="137" t="e">
        <f t="shared" ca="1" si="213"/>
        <v>#REF!</v>
      </c>
      <c r="CB238" s="139"/>
      <c r="CC238" s="139" t="b">
        <f t="shared" si="224"/>
        <v>1</v>
      </c>
    </row>
    <row r="239" spans="1:81" x14ac:dyDescent="0.5">
      <c r="A239" s="122" t="s">
        <v>109</v>
      </c>
      <c r="B239" s="122" t="s">
        <v>301</v>
      </c>
      <c r="G239" s="137" t="b">
        <f t="shared" ref="G239:AL239" ca="1" si="227">G73=G156</f>
        <v>0</v>
      </c>
      <c r="H239" s="137" t="b">
        <f t="shared" ca="1" si="227"/>
        <v>0</v>
      </c>
      <c r="I239" s="137" t="b">
        <f t="shared" ca="1" si="227"/>
        <v>0</v>
      </c>
      <c r="J239" s="137" t="b">
        <f t="shared" ca="1" si="227"/>
        <v>0</v>
      </c>
      <c r="K239" s="137" t="b">
        <f t="shared" ca="1" si="227"/>
        <v>0</v>
      </c>
      <c r="L239" s="137" t="b">
        <f t="shared" ca="1" si="227"/>
        <v>0</v>
      </c>
      <c r="M239" s="137" t="b">
        <f t="shared" ca="1" si="227"/>
        <v>0</v>
      </c>
      <c r="N239" s="137" t="e">
        <f t="shared" ca="1" si="227"/>
        <v>#REF!</v>
      </c>
      <c r="O239" s="137" t="e">
        <f t="shared" ca="1" si="227"/>
        <v>#REF!</v>
      </c>
      <c r="P239" s="137" t="e">
        <f t="shared" ca="1" si="227"/>
        <v>#REF!</v>
      </c>
      <c r="Q239" s="137" t="e">
        <f t="shared" ca="1" si="227"/>
        <v>#REF!</v>
      </c>
      <c r="R239" s="137" t="e">
        <f t="shared" ca="1" si="227"/>
        <v>#REF!</v>
      </c>
      <c r="S239" s="137" t="e">
        <f t="shared" ca="1" si="227"/>
        <v>#REF!</v>
      </c>
      <c r="T239" s="137" t="e">
        <f t="shared" ca="1" si="227"/>
        <v>#REF!</v>
      </c>
      <c r="U239" s="137" t="e">
        <f t="shared" ca="1" si="227"/>
        <v>#REF!</v>
      </c>
      <c r="V239" s="137" t="e">
        <f t="shared" ca="1" si="227"/>
        <v>#REF!</v>
      </c>
      <c r="W239" s="137" t="e">
        <f t="shared" ca="1" si="227"/>
        <v>#REF!</v>
      </c>
      <c r="X239" s="137" t="e">
        <f t="shared" ca="1" si="227"/>
        <v>#REF!</v>
      </c>
      <c r="Y239" s="137" t="e">
        <f t="shared" ca="1" si="227"/>
        <v>#REF!</v>
      </c>
      <c r="Z239" s="137" t="e">
        <f t="shared" ca="1" si="227"/>
        <v>#REF!</v>
      </c>
      <c r="AA239" s="137" t="e">
        <f t="shared" ca="1" si="227"/>
        <v>#REF!</v>
      </c>
      <c r="AB239" s="137" t="e">
        <f t="shared" ca="1" si="227"/>
        <v>#REF!</v>
      </c>
      <c r="AC239" s="137" t="e">
        <f t="shared" ca="1" si="227"/>
        <v>#REF!</v>
      </c>
      <c r="AD239" s="137" t="e">
        <f t="shared" ca="1" si="227"/>
        <v>#REF!</v>
      </c>
      <c r="AE239" s="137" t="e">
        <f t="shared" ca="1" si="227"/>
        <v>#REF!</v>
      </c>
      <c r="AF239" s="137" t="e">
        <f t="shared" ca="1" si="227"/>
        <v>#REF!</v>
      </c>
      <c r="AG239" s="137" t="e">
        <f t="shared" ca="1" si="227"/>
        <v>#REF!</v>
      </c>
      <c r="AH239" s="137" t="e">
        <f t="shared" ca="1" si="227"/>
        <v>#REF!</v>
      </c>
      <c r="AI239" s="137" t="e">
        <f t="shared" ca="1" si="227"/>
        <v>#REF!</v>
      </c>
      <c r="AJ239" s="137" t="e">
        <f t="shared" ca="1" si="227"/>
        <v>#REF!</v>
      </c>
      <c r="AK239" s="137" t="e">
        <f t="shared" ca="1" si="227"/>
        <v>#REF!</v>
      </c>
      <c r="AL239" s="137" t="e">
        <f t="shared" ca="1" si="227"/>
        <v>#REF!</v>
      </c>
      <c r="AM239" s="137" t="e">
        <f t="shared" ref="AM239:BW239" ca="1" si="228">AM73=AM156</f>
        <v>#REF!</v>
      </c>
      <c r="AN239" s="137" t="e">
        <f t="shared" ca="1" si="228"/>
        <v>#REF!</v>
      </c>
      <c r="AO239" s="137" t="e">
        <f t="shared" ca="1" si="228"/>
        <v>#REF!</v>
      </c>
      <c r="AP239" s="137" t="e">
        <f t="shared" ca="1" si="228"/>
        <v>#REF!</v>
      </c>
      <c r="AQ239" s="137" t="e">
        <f t="shared" ca="1" si="228"/>
        <v>#REF!</v>
      </c>
      <c r="AR239" s="137" t="e">
        <f t="shared" ca="1" si="228"/>
        <v>#REF!</v>
      </c>
      <c r="AS239" s="137" t="e">
        <f t="shared" ca="1" si="228"/>
        <v>#REF!</v>
      </c>
      <c r="AT239" s="137" t="e">
        <f t="shared" ca="1" si="228"/>
        <v>#REF!</v>
      </c>
      <c r="AU239" s="137" t="e">
        <f t="shared" ca="1" si="228"/>
        <v>#REF!</v>
      </c>
      <c r="AV239" s="137" t="e">
        <f t="shared" ca="1" si="228"/>
        <v>#REF!</v>
      </c>
      <c r="AW239" s="137" t="e">
        <f t="shared" ca="1" si="228"/>
        <v>#REF!</v>
      </c>
      <c r="AX239" s="137" t="e">
        <f t="shared" ca="1" si="228"/>
        <v>#REF!</v>
      </c>
      <c r="AY239" s="137" t="e">
        <f t="shared" ca="1" si="228"/>
        <v>#REF!</v>
      </c>
      <c r="AZ239" s="137" t="e">
        <f t="shared" ca="1" si="228"/>
        <v>#REF!</v>
      </c>
      <c r="BA239" s="137" t="e">
        <f t="shared" ca="1" si="228"/>
        <v>#REF!</v>
      </c>
      <c r="BB239" s="137" t="e">
        <f t="shared" ca="1" si="228"/>
        <v>#REF!</v>
      </c>
      <c r="BC239" s="137" t="e">
        <f t="shared" ca="1" si="228"/>
        <v>#REF!</v>
      </c>
      <c r="BD239" s="137" t="e">
        <f t="shared" ca="1" si="228"/>
        <v>#REF!</v>
      </c>
      <c r="BE239" s="137" t="e">
        <f t="shared" ca="1" si="228"/>
        <v>#REF!</v>
      </c>
      <c r="BF239" s="137" t="e">
        <f t="shared" ca="1" si="228"/>
        <v>#REF!</v>
      </c>
      <c r="BG239" s="137" t="e">
        <f t="shared" ca="1" si="228"/>
        <v>#REF!</v>
      </c>
      <c r="BH239" s="137" t="e">
        <f t="shared" ca="1" si="228"/>
        <v>#REF!</v>
      </c>
      <c r="BI239" s="137" t="e">
        <f t="shared" ca="1" si="228"/>
        <v>#REF!</v>
      </c>
      <c r="BJ239" s="137" t="e">
        <f t="shared" ca="1" si="228"/>
        <v>#REF!</v>
      </c>
      <c r="BK239" s="137" t="e">
        <f t="shared" ca="1" si="228"/>
        <v>#REF!</v>
      </c>
      <c r="BL239" s="137" t="e">
        <f t="shared" ca="1" si="228"/>
        <v>#REF!</v>
      </c>
      <c r="BM239" s="137" t="e">
        <f t="shared" ca="1" si="228"/>
        <v>#REF!</v>
      </c>
      <c r="BN239" s="137" t="e">
        <f t="shared" ca="1" si="228"/>
        <v>#REF!</v>
      </c>
      <c r="BO239" s="137" t="e">
        <f t="shared" ca="1" si="228"/>
        <v>#REF!</v>
      </c>
      <c r="BP239" s="137" t="e">
        <f t="shared" ca="1" si="228"/>
        <v>#REF!</v>
      </c>
      <c r="BQ239" s="137" t="e">
        <f t="shared" ca="1" si="228"/>
        <v>#REF!</v>
      </c>
      <c r="BR239" s="137" t="e">
        <f t="shared" ca="1" si="228"/>
        <v>#REF!</v>
      </c>
      <c r="BS239" s="137" t="e">
        <f t="shared" ca="1" si="228"/>
        <v>#REF!</v>
      </c>
      <c r="BT239" s="137" t="e">
        <f t="shared" ca="1" si="228"/>
        <v>#REF!</v>
      </c>
      <c r="BU239" s="137" t="e">
        <f t="shared" ca="1" si="228"/>
        <v>#REF!</v>
      </c>
      <c r="BV239" s="137" t="e">
        <f t="shared" ca="1" si="228"/>
        <v>#REF!</v>
      </c>
      <c r="BW239" s="137" t="e">
        <f t="shared" ca="1" si="228"/>
        <v>#REF!</v>
      </c>
      <c r="BX239" s="137" t="e">
        <f t="shared" ca="1" si="213"/>
        <v>#REF!</v>
      </c>
      <c r="BY239" s="137" t="e">
        <f t="shared" ca="1" si="213"/>
        <v>#REF!</v>
      </c>
      <c r="BZ239" s="137" t="e">
        <f t="shared" ca="1" si="213"/>
        <v>#REF!</v>
      </c>
      <c r="CA239" s="137" t="e">
        <f t="shared" ca="1" si="213"/>
        <v>#REF!</v>
      </c>
      <c r="CB239" s="139"/>
      <c r="CC239" s="139" t="b">
        <f t="shared" si="224"/>
        <v>1</v>
      </c>
    </row>
    <row r="240" spans="1:81" x14ac:dyDescent="0.5">
      <c r="A240" s="122" t="s">
        <v>111</v>
      </c>
      <c r="B240" s="122" t="s">
        <v>301</v>
      </c>
      <c r="G240" s="137" t="b">
        <f t="shared" ref="G240:AL240" ca="1" si="229">G74=G157</f>
        <v>0</v>
      </c>
      <c r="H240" s="137" t="b">
        <f t="shared" ca="1" si="229"/>
        <v>0</v>
      </c>
      <c r="I240" s="137" t="b">
        <f t="shared" ca="1" si="229"/>
        <v>0</v>
      </c>
      <c r="J240" s="137" t="b">
        <f t="shared" ca="1" si="229"/>
        <v>0</v>
      </c>
      <c r="K240" s="137" t="b">
        <f t="shared" ca="1" si="229"/>
        <v>0</v>
      </c>
      <c r="L240" s="137" t="b">
        <f t="shared" ca="1" si="229"/>
        <v>0</v>
      </c>
      <c r="M240" s="137" t="b">
        <f t="shared" ca="1" si="229"/>
        <v>0</v>
      </c>
      <c r="N240" s="137" t="e">
        <f t="shared" ca="1" si="229"/>
        <v>#REF!</v>
      </c>
      <c r="O240" s="137" t="e">
        <f t="shared" ca="1" si="229"/>
        <v>#REF!</v>
      </c>
      <c r="P240" s="137" t="e">
        <f t="shared" ca="1" si="229"/>
        <v>#REF!</v>
      </c>
      <c r="Q240" s="137" t="e">
        <f t="shared" ca="1" si="229"/>
        <v>#REF!</v>
      </c>
      <c r="R240" s="137" t="e">
        <f t="shared" ca="1" si="229"/>
        <v>#REF!</v>
      </c>
      <c r="S240" s="137" t="e">
        <f t="shared" ca="1" si="229"/>
        <v>#REF!</v>
      </c>
      <c r="T240" s="137" t="e">
        <f t="shared" ca="1" si="229"/>
        <v>#REF!</v>
      </c>
      <c r="U240" s="137" t="e">
        <f t="shared" ca="1" si="229"/>
        <v>#REF!</v>
      </c>
      <c r="V240" s="137" t="e">
        <f t="shared" ca="1" si="229"/>
        <v>#REF!</v>
      </c>
      <c r="W240" s="137" t="e">
        <f t="shared" ca="1" si="229"/>
        <v>#REF!</v>
      </c>
      <c r="X240" s="137" t="e">
        <f t="shared" ca="1" si="229"/>
        <v>#REF!</v>
      </c>
      <c r="Y240" s="137" t="e">
        <f t="shared" ca="1" si="229"/>
        <v>#REF!</v>
      </c>
      <c r="Z240" s="137" t="e">
        <f t="shared" ca="1" si="229"/>
        <v>#REF!</v>
      </c>
      <c r="AA240" s="137" t="e">
        <f t="shared" ca="1" si="229"/>
        <v>#REF!</v>
      </c>
      <c r="AB240" s="137" t="e">
        <f t="shared" ca="1" si="229"/>
        <v>#REF!</v>
      </c>
      <c r="AC240" s="137" t="e">
        <f t="shared" ca="1" si="229"/>
        <v>#REF!</v>
      </c>
      <c r="AD240" s="137" t="e">
        <f t="shared" ca="1" si="229"/>
        <v>#REF!</v>
      </c>
      <c r="AE240" s="137" t="e">
        <f t="shared" ca="1" si="229"/>
        <v>#REF!</v>
      </c>
      <c r="AF240" s="137" t="e">
        <f t="shared" ca="1" si="229"/>
        <v>#REF!</v>
      </c>
      <c r="AG240" s="137" t="e">
        <f t="shared" ca="1" si="229"/>
        <v>#REF!</v>
      </c>
      <c r="AH240" s="137" t="e">
        <f t="shared" ca="1" si="229"/>
        <v>#REF!</v>
      </c>
      <c r="AI240" s="137" t="e">
        <f t="shared" ca="1" si="229"/>
        <v>#REF!</v>
      </c>
      <c r="AJ240" s="137" t="e">
        <f t="shared" ca="1" si="229"/>
        <v>#REF!</v>
      </c>
      <c r="AK240" s="137" t="e">
        <f t="shared" ca="1" si="229"/>
        <v>#REF!</v>
      </c>
      <c r="AL240" s="137" t="e">
        <f t="shared" ca="1" si="229"/>
        <v>#REF!</v>
      </c>
      <c r="AM240" s="137" t="e">
        <f t="shared" ref="AM240:BW240" ca="1" si="230">AM74=AM157</f>
        <v>#REF!</v>
      </c>
      <c r="AN240" s="137" t="e">
        <f t="shared" ca="1" si="230"/>
        <v>#REF!</v>
      </c>
      <c r="AO240" s="137" t="e">
        <f t="shared" ca="1" si="230"/>
        <v>#REF!</v>
      </c>
      <c r="AP240" s="137" t="e">
        <f t="shared" ca="1" si="230"/>
        <v>#REF!</v>
      </c>
      <c r="AQ240" s="137" t="e">
        <f t="shared" ca="1" si="230"/>
        <v>#REF!</v>
      </c>
      <c r="AR240" s="137" t="e">
        <f t="shared" ca="1" si="230"/>
        <v>#REF!</v>
      </c>
      <c r="AS240" s="137" t="e">
        <f t="shared" ca="1" si="230"/>
        <v>#REF!</v>
      </c>
      <c r="AT240" s="137" t="e">
        <f t="shared" ca="1" si="230"/>
        <v>#REF!</v>
      </c>
      <c r="AU240" s="137" t="e">
        <f t="shared" ca="1" si="230"/>
        <v>#REF!</v>
      </c>
      <c r="AV240" s="137" t="e">
        <f t="shared" ca="1" si="230"/>
        <v>#REF!</v>
      </c>
      <c r="AW240" s="137" t="e">
        <f t="shared" ca="1" si="230"/>
        <v>#REF!</v>
      </c>
      <c r="AX240" s="137" t="e">
        <f t="shared" ca="1" si="230"/>
        <v>#REF!</v>
      </c>
      <c r="AY240" s="137" t="e">
        <f t="shared" ca="1" si="230"/>
        <v>#REF!</v>
      </c>
      <c r="AZ240" s="137" t="e">
        <f t="shared" ca="1" si="230"/>
        <v>#REF!</v>
      </c>
      <c r="BA240" s="137" t="e">
        <f t="shared" ca="1" si="230"/>
        <v>#REF!</v>
      </c>
      <c r="BB240" s="137" t="e">
        <f t="shared" ca="1" si="230"/>
        <v>#REF!</v>
      </c>
      <c r="BC240" s="137" t="e">
        <f t="shared" ca="1" si="230"/>
        <v>#REF!</v>
      </c>
      <c r="BD240" s="137" t="e">
        <f t="shared" ca="1" si="230"/>
        <v>#REF!</v>
      </c>
      <c r="BE240" s="137" t="e">
        <f t="shared" ca="1" si="230"/>
        <v>#REF!</v>
      </c>
      <c r="BF240" s="137" t="e">
        <f t="shared" ca="1" si="230"/>
        <v>#REF!</v>
      </c>
      <c r="BG240" s="137" t="e">
        <f t="shared" ca="1" si="230"/>
        <v>#REF!</v>
      </c>
      <c r="BH240" s="137" t="e">
        <f t="shared" ca="1" si="230"/>
        <v>#REF!</v>
      </c>
      <c r="BI240" s="137" t="e">
        <f t="shared" ca="1" si="230"/>
        <v>#REF!</v>
      </c>
      <c r="BJ240" s="137" t="e">
        <f t="shared" ca="1" si="230"/>
        <v>#REF!</v>
      </c>
      <c r="BK240" s="137" t="e">
        <f t="shared" ca="1" si="230"/>
        <v>#REF!</v>
      </c>
      <c r="BL240" s="137" t="e">
        <f t="shared" ca="1" si="230"/>
        <v>#REF!</v>
      </c>
      <c r="BM240" s="137" t="e">
        <f t="shared" ca="1" si="230"/>
        <v>#REF!</v>
      </c>
      <c r="BN240" s="137" t="e">
        <f t="shared" ca="1" si="230"/>
        <v>#REF!</v>
      </c>
      <c r="BO240" s="137" t="e">
        <f t="shared" ca="1" si="230"/>
        <v>#REF!</v>
      </c>
      <c r="BP240" s="137" t="e">
        <f t="shared" ca="1" si="230"/>
        <v>#REF!</v>
      </c>
      <c r="BQ240" s="137" t="e">
        <f t="shared" ca="1" si="230"/>
        <v>#REF!</v>
      </c>
      <c r="BR240" s="137" t="e">
        <f t="shared" ca="1" si="230"/>
        <v>#REF!</v>
      </c>
      <c r="BS240" s="137" t="e">
        <f t="shared" ca="1" si="230"/>
        <v>#REF!</v>
      </c>
      <c r="BT240" s="137" t="e">
        <f t="shared" ca="1" si="230"/>
        <v>#REF!</v>
      </c>
      <c r="BU240" s="137" t="e">
        <f t="shared" ca="1" si="230"/>
        <v>#REF!</v>
      </c>
      <c r="BV240" s="137" t="e">
        <f t="shared" ca="1" si="230"/>
        <v>#REF!</v>
      </c>
      <c r="BW240" s="137" t="e">
        <f t="shared" ca="1" si="230"/>
        <v>#REF!</v>
      </c>
      <c r="BX240" s="137" t="e">
        <f t="shared" ca="1" si="213"/>
        <v>#REF!</v>
      </c>
      <c r="BY240" s="137" t="e">
        <f t="shared" ca="1" si="213"/>
        <v>#REF!</v>
      </c>
      <c r="BZ240" s="137" t="e">
        <f t="shared" ca="1" si="213"/>
        <v>#REF!</v>
      </c>
      <c r="CA240" s="137" t="e">
        <f t="shared" ca="1" si="213"/>
        <v>#REF!</v>
      </c>
      <c r="CB240" s="139"/>
      <c r="CC240" s="139" t="b">
        <f t="shared" si="224"/>
        <v>1</v>
      </c>
    </row>
    <row r="241" spans="1:81" x14ac:dyDescent="0.5">
      <c r="A241" s="122" t="s">
        <v>113</v>
      </c>
      <c r="B241" s="122" t="s">
        <v>301</v>
      </c>
      <c r="G241" s="137" t="b">
        <f t="shared" ref="G241:AL241" ca="1" si="231">G75=G158</f>
        <v>0</v>
      </c>
      <c r="H241" s="137" t="b">
        <f t="shared" ca="1" si="231"/>
        <v>0</v>
      </c>
      <c r="I241" s="137" t="b">
        <f t="shared" ca="1" si="231"/>
        <v>0</v>
      </c>
      <c r="J241" s="137" t="b">
        <f t="shared" ca="1" si="231"/>
        <v>0</v>
      </c>
      <c r="K241" s="137" t="b">
        <f t="shared" ca="1" si="231"/>
        <v>0</v>
      </c>
      <c r="L241" s="137" t="b">
        <f t="shared" ca="1" si="231"/>
        <v>0</v>
      </c>
      <c r="M241" s="137" t="b">
        <f t="shared" ca="1" si="231"/>
        <v>0</v>
      </c>
      <c r="N241" s="137" t="e">
        <f t="shared" ca="1" si="231"/>
        <v>#REF!</v>
      </c>
      <c r="O241" s="137" t="e">
        <f t="shared" ca="1" si="231"/>
        <v>#REF!</v>
      </c>
      <c r="P241" s="137" t="e">
        <f t="shared" ca="1" si="231"/>
        <v>#REF!</v>
      </c>
      <c r="Q241" s="137" t="e">
        <f t="shared" ca="1" si="231"/>
        <v>#REF!</v>
      </c>
      <c r="R241" s="137" t="e">
        <f t="shared" ca="1" si="231"/>
        <v>#REF!</v>
      </c>
      <c r="S241" s="137" t="e">
        <f t="shared" ca="1" si="231"/>
        <v>#REF!</v>
      </c>
      <c r="T241" s="137" t="e">
        <f t="shared" ca="1" si="231"/>
        <v>#REF!</v>
      </c>
      <c r="U241" s="137" t="e">
        <f t="shared" ca="1" si="231"/>
        <v>#REF!</v>
      </c>
      <c r="V241" s="137" t="e">
        <f t="shared" ca="1" si="231"/>
        <v>#REF!</v>
      </c>
      <c r="W241" s="137" t="e">
        <f t="shared" ca="1" si="231"/>
        <v>#REF!</v>
      </c>
      <c r="X241" s="137" t="e">
        <f t="shared" ca="1" si="231"/>
        <v>#REF!</v>
      </c>
      <c r="Y241" s="137" t="e">
        <f t="shared" ca="1" si="231"/>
        <v>#REF!</v>
      </c>
      <c r="Z241" s="137" t="e">
        <f t="shared" ca="1" si="231"/>
        <v>#REF!</v>
      </c>
      <c r="AA241" s="137" t="e">
        <f t="shared" ca="1" si="231"/>
        <v>#REF!</v>
      </c>
      <c r="AB241" s="137" t="e">
        <f t="shared" ca="1" si="231"/>
        <v>#REF!</v>
      </c>
      <c r="AC241" s="137" t="e">
        <f t="shared" ca="1" si="231"/>
        <v>#REF!</v>
      </c>
      <c r="AD241" s="137" t="e">
        <f t="shared" ca="1" si="231"/>
        <v>#REF!</v>
      </c>
      <c r="AE241" s="137" t="e">
        <f t="shared" ca="1" si="231"/>
        <v>#REF!</v>
      </c>
      <c r="AF241" s="137" t="e">
        <f t="shared" ca="1" si="231"/>
        <v>#REF!</v>
      </c>
      <c r="AG241" s="137" t="e">
        <f t="shared" ca="1" si="231"/>
        <v>#REF!</v>
      </c>
      <c r="AH241" s="137" t="e">
        <f t="shared" ca="1" si="231"/>
        <v>#REF!</v>
      </c>
      <c r="AI241" s="137" t="e">
        <f t="shared" ca="1" si="231"/>
        <v>#REF!</v>
      </c>
      <c r="AJ241" s="137" t="e">
        <f t="shared" ca="1" si="231"/>
        <v>#REF!</v>
      </c>
      <c r="AK241" s="137" t="e">
        <f t="shared" ca="1" si="231"/>
        <v>#REF!</v>
      </c>
      <c r="AL241" s="137" t="e">
        <f t="shared" ca="1" si="231"/>
        <v>#REF!</v>
      </c>
      <c r="AM241" s="137" t="e">
        <f t="shared" ref="AM241:BW241" ca="1" si="232">AM75=AM158</f>
        <v>#REF!</v>
      </c>
      <c r="AN241" s="137" t="e">
        <f t="shared" ca="1" si="232"/>
        <v>#REF!</v>
      </c>
      <c r="AO241" s="137" t="e">
        <f t="shared" ca="1" si="232"/>
        <v>#REF!</v>
      </c>
      <c r="AP241" s="137" t="e">
        <f t="shared" ca="1" si="232"/>
        <v>#REF!</v>
      </c>
      <c r="AQ241" s="137" t="e">
        <f t="shared" ca="1" si="232"/>
        <v>#REF!</v>
      </c>
      <c r="AR241" s="137" t="e">
        <f t="shared" ca="1" si="232"/>
        <v>#REF!</v>
      </c>
      <c r="AS241" s="137" t="e">
        <f t="shared" ca="1" si="232"/>
        <v>#REF!</v>
      </c>
      <c r="AT241" s="137" t="e">
        <f t="shared" ca="1" si="232"/>
        <v>#REF!</v>
      </c>
      <c r="AU241" s="137" t="e">
        <f t="shared" ca="1" si="232"/>
        <v>#REF!</v>
      </c>
      <c r="AV241" s="137" t="e">
        <f t="shared" ca="1" si="232"/>
        <v>#REF!</v>
      </c>
      <c r="AW241" s="137" t="e">
        <f t="shared" ca="1" si="232"/>
        <v>#REF!</v>
      </c>
      <c r="AX241" s="137" t="e">
        <f t="shared" ca="1" si="232"/>
        <v>#REF!</v>
      </c>
      <c r="AY241" s="137" t="e">
        <f t="shared" ca="1" si="232"/>
        <v>#REF!</v>
      </c>
      <c r="AZ241" s="137" t="e">
        <f t="shared" ca="1" si="232"/>
        <v>#REF!</v>
      </c>
      <c r="BA241" s="137" t="e">
        <f t="shared" ca="1" si="232"/>
        <v>#REF!</v>
      </c>
      <c r="BB241" s="137" t="e">
        <f t="shared" ca="1" si="232"/>
        <v>#REF!</v>
      </c>
      <c r="BC241" s="137" t="e">
        <f t="shared" ca="1" si="232"/>
        <v>#REF!</v>
      </c>
      <c r="BD241" s="137" t="e">
        <f t="shared" ca="1" si="232"/>
        <v>#REF!</v>
      </c>
      <c r="BE241" s="137" t="e">
        <f t="shared" ca="1" si="232"/>
        <v>#REF!</v>
      </c>
      <c r="BF241" s="137" t="e">
        <f t="shared" ca="1" si="232"/>
        <v>#REF!</v>
      </c>
      <c r="BG241" s="137" t="e">
        <f t="shared" ca="1" si="232"/>
        <v>#REF!</v>
      </c>
      <c r="BH241" s="137" t="e">
        <f t="shared" ca="1" si="232"/>
        <v>#REF!</v>
      </c>
      <c r="BI241" s="137" t="e">
        <f t="shared" ca="1" si="232"/>
        <v>#REF!</v>
      </c>
      <c r="BJ241" s="137" t="e">
        <f t="shared" ca="1" si="232"/>
        <v>#REF!</v>
      </c>
      <c r="BK241" s="137" t="e">
        <f t="shared" ca="1" si="232"/>
        <v>#REF!</v>
      </c>
      <c r="BL241" s="137" t="e">
        <f t="shared" ca="1" si="232"/>
        <v>#REF!</v>
      </c>
      <c r="BM241" s="137" t="e">
        <f t="shared" ca="1" si="232"/>
        <v>#REF!</v>
      </c>
      <c r="BN241" s="137" t="e">
        <f t="shared" ca="1" si="232"/>
        <v>#REF!</v>
      </c>
      <c r="BO241" s="137" t="e">
        <f t="shared" ca="1" si="232"/>
        <v>#REF!</v>
      </c>
      <c r="BP241" s="137" t="e">
        <f t="shared" ca="1" si="232"/>
        <v>#REF!</v>
      </c>
      <c r="BQ241" s="137" t="e">
        <f t="shared" ca="1" si="232"/>
        <v>#REF!</v>
      </c>
      <c r="BR241" s="137" t="e">
        <f t="shared" ca="1" si="232"/>
        <v>#REF!</v>
      </c>
      <c r="BS241" s="137" t="e">
        <f t="shared" ca="1" si="232"/>
        <v>#REF!</v>
      </c>
      <c r="BT241" s="137" t="e">
        <f t="shared" ca="1" si="232"/>
        <v>#REF!</v>
      </c>
      <c r="BU241" s="137" t="e">
        <f t="shared" ca="1" si="232"/>
        <v>#REF!</v>
      </c>
      <c r="BV241" s="137" t="e">
        <f t="shared" ca="1" si="232"/>
        <v>#REF!</v>
      </c>
      <c r="BW241" s="137" t="e">
        <f t="shared" ca="1" si="232"/>
        <v>#REF!</v>
      </c>
      <c r="BX241" s="137" t="e">
        <f t="shared" ca="1" si="213"/>
        <v>#REF!</v>
      </c>
      <c r="BY241" s="137" t="e">
        <f t="shared" ca="1" si="213"/>
        <v>#REF!</v>
      </c>
      <c r="BZ241" s="137" t="e">
        <f t="shared" ca="1" si="213"/>
        <v>#REF!</v>
      </c>
      <c r="CA241" s="137" t="e">
        <f t="shared" ca="1" si="213"/>
        <v>#REF!</v>
      </c>
      <c r="CB241" s="139"/>
      <c r="CC241" s="139" t="b">
        <f t="shared" si="224"/>
        <v>1</v>
      </c>
    </row>
    <row r="242" spans="1:81" x14ac:dyDescent="0.5">
      <c r="A242" s="122" t="s">
        <v>115</v>
      </c>
      <c r="B242" s="122" t="s">
        <v>301</v>
      </c>
      <c r="G242" s="137" t="b">
        <f t="shared" ref="G242:AL242" ca="1" si="233">G76=G159</f>
        <v>0</v>
      </c>
      <c r="H242" s="137" t="b">
        <f t="shared" ca="1" si="233"/>
        <v>0</v>
      </c>
      <c r="I242" s="137" t="b">
        <f t="shared" ca="1" si="233"/>
        <v>0</v>
      </c>
      <c r="J242" s="137" t="b">
        <f t="shared" ca="1" si="233"/>
        <v>0</v>
      </c>
      <c r="K242" s="137" t="b">
        <f t="shared" ca="1" si="233"/>
        <v>0</v>
      </c>
      <c r="L242" s="137" t="b">
        <f t="shared" ca="1" si="233"/>
        <v>0</v>
      </c>
      <c r="M242" s="137" t="b">
        <f t="shared" ca="1" si="233"/>
        <v>0</v>
      </c>
      <c r="N242" s="137" t="e">
        <f t="shared" ca="1" si="233"/>
        <v>#REF!</v>
      </c>
      <c r="O242" s="137" t="e">
        <f t="shared" ca="1" si="233"/>
        <v>#REF!</v>
      </c>
      <c r="P242" s="137" t="e">
        <f t="shared" ca="1" si="233"/>
        <v>#REF!</v>
      </c>
      <c r="Q242" s="137" t="e">
        <f t="shared" ca="1" si="233"/>
        <v>#REF!</v>
      </c>
      <c r="R242" s="137" t="e">
        <f t="shared" ca="1" si="233"/>
        <v>#REF!</v>
      </c>
      <c r="S242" s="137" t="e">
        <f t="shared" ca="1" si="233"/>
        <v>#REF!</v>
      </c>
      <c r="T242" s="137" t="e">
        <f t="shared" ca="1" si="233"/>
        <v>#REF!</v>
      </c>
      <c r="U242" s="137" t="e">
        <f t="shared" ca="1" si="233"/>
        <v>#REF!</v>
      </c>
      <c r="V242" s="137" t="e">
        <f t="shared" ca="1" si="233"/>
        <v>#REF!</v>
      </c>
      <c r="W242" s="137" t="e">
        <f t="shared" ca="1" si="233"/>
        <v>#REF!</v>
      </c>
      <c r="X242" s="137" t="e">
        <f t="shared" ca="1" si="233"/>
        <v>#REF!</v>
      </c>
      <c r="Y242" s="137" t="e">
        <f t="shared" ca="1" si="233"/>
        <v>#REF!</v>
      </c>
      <c r="Z242" s="137" t="e">
        <f t="shared" ca="1" si="233"/>
        <v>#REF!</v>
      </c>
      <c r="AA242" s="137" t="e">
        <f t="shared" ca="1" si="233"/>
        <v>#REF!</v>
      </c>
      <c r="AB242" s="137" t="e">
        <f t="shared" ca="1" si="233"/>
        <v>#REF!</v>
      </c>
      <c r="AC242" s="137" t="e">
        <f t="shared" ca="1" si="233"/>
        <v>#REF!</v>
      </c>
      <c r="AD242" s="137" t="e">
        <f t="shared" ca="1" si="233"/>
        <v>#REF!</v>
      </c>
      <c r="AE242" s="137" t="e">
        <f t="shared" ca="1" si="233"/>
        <v>#REF!</v>
      </c>
      <c r="AF242" s="137" t="e">
        <f t="shared" ca="1" si="233"/>
        <v>#REF!</v>
      </c>
      <c r="AG242" s="137" t="e">
        <f t="shared" ca="1" si="233"/>
        <v>#REF!</v>
      </c>
      <c r="AH242" s="137" t="e">
        <f t="shared" ca="1" si="233"/>
        <v>#REF!</v>
      </c>
      <c r="AI242" s="137" t="e">
        <f t="shared" ca="1" si="233"/>
        <v>#REF!</v>
      </c>
      <c r="AJ242" s="137" t="e">
        <f t="shared" ca="1" si="233"/>
        <v>#REF!</v>
      </c>
      <c r="AK242" s="137" t="e">
        <f t="shared" ca="1" si="233"/>
        <v>#REF!</v>
      </c>
      <c r="AL242" s="137" t="e">
        <f t="shared" ca="1" si="233"/>
        <v>#REF!</v>
      </c>
      <c r="AM242" s="137" t="e">
        <f t="shared" ref="AM242:BW242" ca="1" si="234">AM76=AM159</f>
        <v>#REF!</v>
      </c>
      <c r="AN242" s="137" t="e">
        <f t="shared" ca="1" si="234"/>
        <v>#REF!</v>
      </c>
      <c r="AO242" s="137" t="e">
        <f t="shared" ca="1" si="234"/>
        <v>#REF!</v>
      </c>
      <c r="AP242" s="137" t="e">
        <f t="shared" ca="1" si="234"/>
        <v>#REF!</v>
      </c>
      <c r="AQ242" s="137" t="e">
        <f t="shared" ca="1" si="234"/>
        <v>#REF!</v>
      </c>
      <c r="AR242" s="137" t="e">
        <f t="shared" ca="1" si="234"/>
        <v>#REF!</v>
      </c>
      <c r="AS242" s="137" t="e">
        <f t="shared" ca="1" si="234"/>
        <v>#REF!</v>
      </c>
      <c r="AT242" s="137" t="e">
        <f t="shared" ca="1" si="234"/>
        <v>#REF!</v>
      </c>
      <c r="AU242" s="137" t="e">
        <f t="shared" ca="1" si="234"/>
        <v>#REF!</v>
      </c>
      <c r="AV242" s="137" t="e">
        <f t="shared" ca="1" si="234"/>
        <v>#REF!</v>
      </c>
      <c r="AW242" s="137" t="e">
        <f t="shared" ca="1" si="234"/>
        <v>#REF!</v>
      </c>
      <c r="AX242" s="137" t="e">
        <f t="shared" ca="1" si="234"/>
        <v>#REF!</v>
      </c>
      <c r="AY242" s="137" t="e">
        <f t="shared" ca="1" si="234"/>
        <v>#REF!</v>
      </c>
      <c r="AZ242" s="137" t="e">
        <f t="shared" ca="1" si="234"/>
        <v>#REF!</v>
      </c>
      <c r="BA242" s="137" t="e">
        <f t="shared" ca="1" si="234"/>
        <v>#REF!</v>
      </c>
      <c r="BB242" s="137" t="e">
        <f t="shared" ca="1" si="234"/>
        <v>#REF!</v>
      </c>
      <c r="BC242" s="137" t="e">
        <f t="shared" ca="1" si="234"/>
        <v>#REF!</v>
      </c>
      <c r="BD242" s="137" t="e">
        <f t="shared" ca="1" si="234"/>
        <v>#REF!</v>
      </c>
      <c r="BE242" s="137" t="e">
        <f t="shared" ca="1" si="234"/>
        <v>#REF!</v>
      </c>
      <c r="BF242" s="137" t="e">
        <f t="shared" ca="1" si="234"/>
        <v>#REF!</v>
      </c>
      <c r="BG242" s="137" t="e">
        <f t="shared" ca="1" si="234"/>
        <v>#REF!</v>
      </c>
      <c r="BH242" s="137" t="e">
        <f t="shared" ca="1" si="234"/>
        <v>#REF!</v>
      </c>
      <c r="BI242" s="137" t="e">
        <f t="shared" ca="1" si="234"/>
        <v>#REF!</v>
      </c>
      <c r="BJ242" s="137" t="e">
        <f t="shared" ca="1" si="234"/>
        <v>#REF!</v>
      </c>
      <c r="BK242" s="137" t="e">
        <f t="shared" ca="1" si="234"/>
        <v>#REF!</v>
      </c>
      <c r="BL242" s="137" t="e">
        <f t="shared" ca="1" si="234"/>
        <v>#REF!</v>
      </c>
      <c r="BM242" s="137" t="e">
        <f t="shared" ca="1" si="234"/>
        <v>#REF!</v>
      </c>
      <c r="BN242" s="137" t="e">
        <f t="shared" ca="1" si="234"/>
        <v>#REF!</v>
      </c>
      <c r="BO242" s="137" t="e">
        <f t="shared" ca="1" si="234"/>
        <v>#REF!</v>
      </c>
      <c r="BP242" s="137" t="e">
        <f t="shared" ca="1" si="234"/>
        <v>#REF!</v>
      </c>
      <c r="BQ242" s="137" t="e">
        <f t="shared" ca="1" si="234"/>
        <v>#REF!</v>
      </c>
      <c r="BR242" s="137" t="e">
        <f t="shared" ca="1" si="234"/>
        <v>#REF!</v>
      </c>
      <c r="BS242" s="137" t="e">
        <f t="shared" ca="1" si="234"/>
        <v>#REF!</v>
      </c>
      <c r="BT242" s="137" t="e">
        <f t="shared" ca="1" si="234"/>
        <v>#REF!</v>
      </c>
      <c r="BU242" s="137" t="e">
        <f t="shared" ca="1" si="234"/>
        <v>#REF!</v>
      </c>
      <c r="BV242" s="137" t="e">
        <f t="shared" ca="1" si="234"/>
        <v>#REF!</v>
      </c>
      <c r="BW242" s="137" t="e">
        <f t="shared" ca="1" si="234"/>
        <v>#REF!</v>
      </c>
      <c r="BX242" s="137" t="e">
        <f t="shared" ca="1" si="213"/>
        <v>#REF!</v>
      </c>
      <c r="BY242" s="137" t="e">
        <f t="shared" ca="1" si="213"/>
        <v>#REF!</v>
      </c>
      <c r="BZ242" s="137" t="e">
        <f t="shared" ca="1" si="213"/>
        <v>#REF!</v>
      </c>
      <c r="CA242" s="137" t="e">
        <f t="shared" ca="1" si="213"/>
        <v>#REF!</v>
      </c>
      <c r="CB242" s="139"/>
      <c r="CC242" s="139" t="b">
        <f t="shared" si="224"/>
        <v>1</v>
      </c>
    </row>
    <row r="243" spans="1:81" x14ac:dyDescent="0.5">
      <c r="A243" s="122" t="s">
        <v>1418</v>
      </c>
      <c r="B243" s="122" t="s">
        <v>301</v>
      </c>
      <c r="G243" s="137" t="b">
        <f t="shared" ref="G243:AL243" ca="1" si="235">G77=G160</f>
        <v>1</v>
      </c>
      <c r="H243" s="137" t="b">
        <f t="shared" ca="1" si="235"/>
        <v>1</v>
      </c>
      <c r="I243" s="137" t="b">
        <f t="shared" ca="1" si="235"/>
        <v>1</v>
      </c>
      <c r="J243" s="137" t="b">
        <f t="shared" ca="1" si="235"/>
        <v>1</v>
      </c>
      <c r="K243" s="137" t="b">
        <f t="shared" ca="1" si="235"/>
        <v>1</v>
      </c>
      <c r="L243" s="137" t="b">
        <f t="shared" ca="1" si="235"/>
        <v>1</v>
      </c>
      <c r="M243" s="137" t="b">
        <f t="shared" ca="1" si="235"/>
        <v>1</v>
      </c>
      <c r="N243" s="137" t="b">
        <f t="shared" ca="1" si="235"/>
        <v>1</v>
      </c>
      <c r="O243" s="137" t="b">
        <f t="shared" ca="1" si="235"/>
        <v>1</v>
      </c>
      <c r="P243" s="137" t="b">
        <f t="shared" ca="1" si="235"/>
        <v>1</v>
      </c>
      <c r="Q243" s="137" t="b">
        <f t="shared" ca="1" si="235"/>
        <v>1</v>
      </c>
      <c r="R243" s="137" t="b">
        <f t="shared" ca="1" si="235"/>
        <v>1</v>
      </c>
      <c r="S243" s="137" t="b">
        <f t="shared" ca="1" si="235"/>
        <v>1</v>
      </c>
      <c r="T243" s="137" t="b">
        <f t="shared" ca="1" si="235"/>
        <v>1</v>
      </c>
      <c r="U243" s="137" t="b">
        <f t="shared" ca="1" si="235"/>
        <v>1</v>
      </c>
      <c r="V243" s="137" t="b">
        <f t="shared" ca="1" si="235"/>
        <v>1</v>
      </c>
      <c r="W243" s="137" t="b">
        <f t="shared" ca="1" si="235"/>
        <v>1</v>
      </c>
      <c r="X243" s="137" t="b">
        <f t="shared" ca="1" si="235"/>
        <v>1</v>
      </c>
      <c r="Y243" s="137" t="b">
        <f t="shared" ca="1" si="235"/>
        <v>1</v>
      </c>
      <c r="Z243" s="137" t="b">
        <f t="shared" ca="1" si="235"/>
        <v>1</v>
      </c>
      <c r="AA243" s="137" t="b">
        <f t="shared" ca="1" si="235"/>
        <v>1</v>
      </c>
      <c r="AB243" s="137" t="b">
        <f t="shared" ca="1" si="235"/>
        <v>1</v>
      </c>
      <c r="AC243" s="137" t="b">
        <f t="shared" ca="1" si="235"/>
        <v>1</v>
      </c>
      <c r="AD243" s="137" t="b">
        <f t="shared" ca="1" si="235"/>
        <v>1</v>
      </c>
      <c r="AE243" s="137" t="b">
        <f t="shared" ca="1" si="235"/>
        <v>1</v>
      </c>
      <c r="AF243" s="137" t="b">
        <f t="shared" ca="1" si="235"/>
        <v>1</v>
      </c>
      <c r="AG243" s="137" t="b">
        <f t="shared" ca="1" si="235"/>
        <v>1</v>
      </c>
      <c r="AH243" s="137" t="b">
        <f t="shared" ca="1" si="235"/>
        <v>1</v>
      </c>
      <c r="AI243" s="137" t="b">
        <f t="shared" ca="1" si="235"/>
        <v>1</v>
      </c>
      <c r="AJ243" s="137" t="b">
        <f t="shared" ca="1" si="235"/>
        <v>1</v>
      </c>
      <c r="AK243" s="137" t="b">
        <f t="shared" ca="1" si="235"/>
        <v>1</v>
      </c>
      <c r="AL243" s="137" t="b">
        <f t="shared" ca="1" si="235"/>
        <v>1</v>
      </c>
      <c r="AM243" s="137" t="b">
        <f t="shared" ref="AM243:BW243" ca="1" si="236">AM77=AM160</f>
        <v>1</v>
      </c>
      <c r="AN243" s="137" t="b">
        <f t="shared" ca="1" si="236"/>
        <v>1</v>
      </c>
      <c r="AO243" s="137" t="b">
        <f t="shared" ca="1" si="236"/>
        <v>1</v>
      </c>
      <c r="AP243" s="137" t="b">
        <f t="shared" ca="1" si="236"/>
        <v>1</v>
      </c>
      <c r="AQ243" s="137" t="b">
        <f t="shared" ca="1" si="236"/>
        <v>1</v>
      </c>
      <c r="AR243" s="137" t="b">
        <f t="shared" ca="1" si="236"/>
        <v>1</v>
      </c>
      <c r="AS243" s="137" t="b">
        <f t="shared" ca="1" si="236"/>
        <v>1</v>
      </c>
      <c r="AT243" s="137" t="b">
        <f t="shared" ca="1" si="236"/>
        <v>1</v>
      </c>
      <c r="AU243" s="137" t="b">
        <f t="shared" ca="1" si="236"/>
        <v>1</v>
      </c>
      <c r="AV243" s="137" t="b">
        <f t="shared" ca="1" si="236"/>
        <v>1</v>
      </c>
      <c r="AW243" s="137" t="b">
        <f t="shared" ca="1" si="236"/>
        <v>1</v>
      </c>
      <c r="AX243" s="137" t="b">
        <f t="shared" ca="1" si="236"/>
        <v>1</v>
      </c>
      <c r="AY243" s="137" t="b">
        <f t="shared" ca="1" si="236"/>
        <v>1</v>
      </c>
      <c r="AZ243" s="137" t="b">
        <f t="shared" ca="1" si="236"/>
        <v>1</v>
      </c>
      <c r="BA243" s="137" t="b">
        <f t="shared" ca="1" si="236"/>
        <v>1</v>
      </c>
      <c r="BB243" s="137" t="b">
        <f t="shared" ca="1" si="236"/>
        <v>1</v>
      </c>
      <c r="BC243" s="137" t="b">
        <f t="shared" ca="1" si="236"/>
        <v>1</v>
      </c>
      <c r="BD243" s="137" t="b">
        <f t="shared" ca="1" si="236"/>
        <v>1</v>
      </c>
      <c r="BE243" s="137" t="b">
        <f t="shared" ca="1" si="236"/>
        <v>1</v>
      </c>
      <c r="BF243" s="137" t="b">
        <f t="shared" ca="1" si="236"/>
        <v>1</v>
      </c>
      <c r="BG243" s="137" t="b">
        <f t="shared" ca="1" si="236"/>
        <v>1</v>
      </c>
      <c r="BH243" s="137" t="b">
        <f t="shared" ca="1" si="236"/>
        <v>1</v>
      </c>
      <c r="BI243" s="137" t="b">
        <f t="shared" ca="1" si="236"/>
        <v>1</v>
      </c>
      <c r="BJ243" s="137" t="b">
        <f t="shared" ca="1" si="236"/>
        <v>1</v>
      </c>
      <c r="BK243" s="137" t="b">
        <f t="shared" ca="1" si="236"/>
        <v>0</v>
      </c>
      <c r="BL243" s="137" t="b">
        <f t="shared" ca="1" si="236"/>
        <v>0</v>
      </c>
      <c r="BM243" s="137" t="b">
        <f t="shared" ca="1" si="236"/>
        <v>0</v>
      </c>
      <c r="BN243" s="137" t="b">
        <f t="shared" ca="1" si="236"/>
        <v>0</v>
      </c>
      <c r="BO243" s="137" t="b">
        <f t="shared" ca="1" si="236"/>
        <v>0</v>
      </c>
      <c r="BP243" s="137" t="b">
        <f t="shared" ca="1" si="236"/>
        <v>0</v>
      </c>
      <c r="BQ243" s="137" t="b">
        <f t="shared" ca="1" si="236"/>
        <v>0</v>
      </c>
      <c r="BR243" s="137" t="b">
        <f t="shared" ca="1" si="236"/>
        <v>0</v>
      </c>
      <c r="BS243" s="137" t="b">
        <f t="shared" ca="1" si="236"/>
        <v>0</v>
      </c>
      <c r="BT243" s="137" t="b">
        <f t="shared" ca="1" si="236"/>
        <v>0</v>
      </c>
      <c r="BU243" s="137" t="b">
        <f t="shared" ca="1" si="236"/>
        <v>0</v>
      </c>
      <c r="BV243" s="137" t="b">
        <f t="shared" ca="1" si="236"/>
        <v>0</v>
      </c>
      <c r="BW243" s="137" t="b">
        <f t="shared" ca="1" si="236"/>
        <v>0</v>
      </c>
      <c r="BX243" s="137" t="b">
        <f t="shared" ca="1" si="213"/>
        <v>0</v>
      </c>
      <c r="BY243" s="137" t="b">
        <f t="shared" ca="1" si="213"/>
        <v>0</v>
      </c>
      <c r="BZ243" s="137" t="b">
        <f t="shared" ca="1" si="213"/>
        <v>0</v>
      </c>
      <c r="CA243" s="137" t="b">
        <f t="shared" ca="1" si="213"/>
        <v>0</v>
      </c>
      <c r="CB243" s="139"/>
      <c r="CC243" s="139" t="b">
        <f t="shared" si="224"/>
        <v>1</v>
      </c>
    </row>
    <row r="244" spans="1:81" x14ac:dyDescent="0.5">
      <c r="A244" s="122" t="s">
        <v>1418</v>
      </c>
      <c r="B244" s="122" t="s">
        <v>551</v>
      </c>
      <c r="G244" s="137" t="b">
        <f t="shared" ref="G244:AL244" ca="1" si="237">G78=G161</f>
        <v>0</v>
      </c>
      <c r="H244" s="137" t="b">
        <f t="shared" ca="1" si="237"/>
        <v>0</v>
      </c>
      <c r="I244" s="137" t="b">
        <f t="shared" ca="1" si="237"/>
        <v>0</v>
      </c>
      <c r="J244" s="137" t="b">
        <f t="shared" ca="1" si="237"/>
        <v>0</v>
      </c>
      <c r="K244" s="137" t="b">
        <f t="shared" ca="1" si="237"/>
        <v>0</v>
      </c>
      <c r="L244" s="137" t="b">
        <f t="shared" ca="1" si="237"/>
        <v>0</v>
      </c>
      <c r="M244" s="137" t="b">
        <f t="shared" ca="1" si="237"/>
        <v>0</v>
      </c>
      <c r="N244" s="137" t="b">
        <f t="shared" ca="1" si="237"/>
        <v>0</v>
      </c>
      <c r="O244" s="137" t="b">
        <f t="shared" ca="1" si="237"/>
        <v>0</v>
      </c>
      <c r="P244" s="137" t="b">
        <f t="shared" ca="1" si="237"/>
        <v>0</v>
      </c>
      <c r="Q244" s="137" t="b">
        <f t="shared" ca="1" si="237"/>
        <v>0</v>
      </c>
      <c r="R244" s="137" t="b">
        <f t="shared" ca="1" si="237"/>
        <v>0</v>
      </c>
      <c r="S244" s="137" t="b">
        <f t="shared" ca="1" si="237"/>
        <v>0</v>
      </c>
      <c r="T244" s="137" t="b">
        <f t="shared" ca="1" si="237"/>
        <v>0</v>
      </c>
      <c r="U244" s="137" t="b">
        <f t="shared" ca="1" si="237"/>
        <v>0</v>
      </c>
      <c r="V244" s="137" t="b">
        <f t="shared" ca="1" si="237"/>
        <v>0</v>
      </c>
      <c r="W244" s="137" t="b">
        <f t="shared" ca="1" si="237"/>
        <v>0</v>
      </c>
      <c r="X244" s="137" t="b">
        <f t="shared" ca="1" si="237"/>
        <v>0</v>
      </c>
      <c r="Y244" s="137" t="b">
        <f t="shared" ca="1" si="237"/>
        <v>0</v>
      </c>
      <c r="Z244" s="137" t="b">
        <f t="shared" ca="1" si="237"/>
        <v>0</v>
      </c>
      <c r="AA244" s="137" t="b">
        <f t="shared" ca="1" si="237"/>
        <v>0</v>
      </c>
      <c r="AB244" s="137" t="b">
        <f t="shared" ca="1" si="237"/>
        <v>0</v>
      </c>
      <c r="AC244" s="137" t="b">
        <f t="shared" ca="1" si="237"/>
        <v>0</v>
      </c>
      <c r="AD244" s="137" t="b">
        <f t="shared" ca="1" si="237"/>
        <v>0</v>
      </c>
      <c r="AE244" s="137" t="b">
        <f t="shared" ca="1" si="237"/>
        <v>0</v>
      </c>
      <c r="AF244" s="137" t="b">
        <f t="shared" ca="1" si="237"/>
        <v>0</v>
      </c>
      <c r="AG244" s="137" t="b">
        <f t="shared" ca="1" si="237"/>
        <v>0</v>
      </c>
      <c r="AH244" s="137" t="b">
        <f t="shared" ca="1" si="237"/>
        <v>0</v>
      </c>
      <c r="AI244" s="137" t="b">
        <f t="shared" ca="1" si="237"/>
        <v>0</v>
      </c>
      <c r="AJ244" s="137" t="b">
        <f t="shared" ca="1" si="237"/>
        <v>0</v>
      </c>
      <c r="AK244" s="137" t="b">
        <f t="shared" ca="1" si="237"/>
        <v>0</v>
      </c>
      <c r="AL244" s="137" t="b">
        <f t="shared" ca="1" si="237"/>
        <v>0</v>
      </c>
      <c r="AM244" s="137" t="b">
        <f t="shared" ref="AM244:BW244" ca="1" si="238">AM78=AM161</f>
        <v>0</v>
      </c>
      <c r="AN244" s="137" t="b">
        <f t="shared" ca="1" si="238"/>
        <v>0</v>
      </c>
      <c r="AO244" s="137" t="b">
        <f t="shared" ca="1" si="238"/>
        <v>0</v>
      </c>
      <c r="AP244" s="137" t="b">
        <f t="shared" ca="1" si="238"/>
        <v>0</v>
      </c>
      <c r="AQ244" s="137" t="b">
        <f t="shared" ca="1" si="238"/>
        <v>0</v>
      </c>
      <c r="AR244" s="137" t="b">
        <f t="shared" ca="1" si="238"/>
        <v>0</v>
      </c>
      <c r="AS244" s="137" t="b">
        <f t="shared" ca="1" si="238"/>
        <v>0</v>
      </c>
      <c r="AT244" s="137" t="b">
        <f t="shared" ca="1" si="238"/>
        <v>0</v>
      </c>
      <c r="AU244" s="137" t="b">
        <f t="shared" ca="1" si="238"/>
        <v>0</v>
      </c>
      <c r="AV244" s="137" t="b">
        <f t="shared" ca="1" si="238"/>
        <v>0</v>
      </c>
      <c r="AW244" s="137" t="b">
        <f t="shared" ca="1" si="238"/>
        <v>0</v>
      </c>
      <c r="AX244" s="137" t="b">
        <f t="shared" ca="1" si="238"/>
        <v>0</v>
      </c>
      <c r="AY244" s="137" t="b">
        <f t="shared" ca="1" si="238"/>
        <v>0</v>
      </c>
      <c r="AZ244" s="137" t="b">
        <f t="shared" ca="1" si="238"/>
        <v>0</v>
      </c>
      <c r="BA244" s="137" t="b">
        <f t="shared" ca="1" si="238"/>
        <v>0</v>
      </c>
      <c r="BB244" s="137" t="b">
        <f t="shared" ca="1" si="238"/>
        <v>0</v>
      </c>
      <c r="BC244" s="137" t="b">
        <f t="shared" ca="1" si="238"/>
        <v>0</v>
      </c>
      <c r="BD244" s="137" t="b">
        <f t="shared" ca="1" si="238"/>
        <v>0</v>
      </c>
      <c r="BE244" s="137" t="b">
        <f t="shared" ca="1" si="238"/>
        <v>0</v>
      </c>
      <c r="BF244" s="137" t="b">
        <f t="shared" ca="1" si="238"/>
        <v>0</v>
      </c>
      <c r="BG244" s="137" t="b">
        <f t="shared" ca="1" si="238"/>
        <v>0</v>
      </c>
      <c r="BH244" s="137" t="b">
        <f t="shared" ca="1" si="238"/>
        <v>0</v>
      </c>
      <c r="BI244" s="137" t="b">
        <f t="shared" ca="1" si="238"/>
        <v>0</v>
      </c>
      <c r="BJ244" s="137" t="b">
        <f t="shared" ca="1" si="238"/>
        <v>0</v>
      </c>
      <c r="BK244" s="137" t="b">
        <f t="shared" ca="1" si="238"/>
        <v>0</v>
      </c>
      <c r="BL244" s="137" t="b">
        <f t="shared" ca="1" si="238"/>
        <v>0</v>
      </c>
      <c r="BM244" s="137" t="b">
        <f t="shared" ca="1" si="238"/>
        <v>0</v>
      </c>
      <c r="BN244" s="137" t="b">
        <f t="shared" ca="1" si="238"/>
        <v>0</v>
      </c>
      <c r="BO244" s="137" t="b">
        <f t="shared" ca="1" si="238"/>
        <v>0</v>
      </c>
      <c r="BP244" s="137" t="b">
        <f t="shared" ca="1" si="238"/>
        <v>0</v>
      </c>
      <c r="BQ244" s="137" t="b">
        <f t="shared" ca="1" si="238"/>
        <v>0</v>
      </c>
      <c r="BR244" s="137" t="b">
        <f t="shared" ca="1" si="238"/>
        <v>0</v>
      </c>
      <c r="BS244" s="137" t="b">
        <f t="shared" ca="1" si="238"/>
        <v>0</v>
      </c>
      <c r="BT244" s="137" t="b">
        <f t="shared" ca="1" si="238"/>
        <v>0</v>
      </c>
      <c r="BU244" s="137" t="b">
        <f t="shared" ca="1" si="238"/>
        <v>0</v>
      </c>
      <c r="BV244" s="137" t="b">
        <f t="shared" ca="1" si="238"/>
        <v>0</v>
      </c>
      <c r="BW244" s="137" t="b">
        <f t="shared" ca="1" si="238"/>
        <v>0</v>
      </c>
      <c r="BX244" s="137" t="b">
        <f t="shared" ca="1" si="213"/>
        <v>0</v>
      </c>
      <c r="BY244" s="137" t="b">
        <f t="shared" ca="1" si="213"/>
        <v>0</v>
      </c>
      <c r="BZ244" s="137" t="b">
        <f t="shared" ca="1" si="213"/>
        <v>0</v>
      </c>
      <c r="CA244" s="137" t="b">
        <f t="shared" ca="1" si="213"/>
        <v>0</v>
      </c>
      <c r="CB244" s="139"/>
      <c r="CC244" s="139" t="b">
        <f t="shared" si="224"/>
        <v>1</v>
      </c>
    </row>
    <row r="245" spans="1:81" x14ac:dyDescent="0.5">
      <c r="A245" s="133" t="s">
        <v>1749</v>
      </c>
      <c r="B245" s="641" t="s">
        <v>301</v>
      </c>
      <c r="G245" s="137" t="b">
        <f t="shared" ref="G245:BR245" ca="1" si="239">G79=G162</f>
        <v>0</v>
      </c>
      <c r="H245" s="137" t="b">
        <f t="shared" ca="1" si="239"/>
        <v>0</v>
      </c>
      <c r="I245" s="137" t="b">
        <f t="shared" ca="1" si="239"/>
        <v>0</v>
      </c>
      <c r="J245" s="137" t="b">
        <f t="shared" ca="1" si="239"/>
        <v>0</v>
      </c>
      <c r="K245" s="137" t="b">
        <f t="shared" ca="1" si="239"/>
        <v>0</v>
      </c>
      <c r="L245" s="137" t="b">
        <f t="shared" ca="1" si="239"/>
        <v>0</v>
      </c>
      <c r="M245" s="137" t="b">
        <f t="shared" ca="1" si="239"/>
        <v>0</v>
      </c>
      <c r="N245" s="137" t="b">
        <f t="shared" ca="1" si="239"/>
        <v>0</v>
      </c>
      <c r="O245" s="137" t="b">
        <f t="shared" ca="1" si="239"/>
        <v>0</v>
      </c>
      <c r="P245" s="137" t="b">
        <f t="shared" ca="1" si="239"/>
        <v>0</v>
      </c>
      <c r="Q245" s="137" t="b">
        <f t="shared" ca="1" si="239"/>
        <v>0</v>
      </c>
      <c r="R245" s="137" t="b">
        <f t="shared" ca="1" si="239"/>
        <v>0</v>
      </c>
      <c r="S245" s="137" t="b">
        <f t="shared" ca="1" si="239"/>
        <v>0</v>
      </c>
      <c r="T245" s="137" t="b">
        <f t="shared" ca="1" si="239"/>
        <v>0</v>
      </c>
      <c r="U245" s="137" t="b">
        <f t="shared" ca="1" si="239"/>
        <v>0</v>
      </c>
      <c r="V245" s="137" t="b">
        <f t="shared" ca="1" si="239"/>
        <v>0</v>
      </c>
      <c r="W245" s="137" t="b">
        <f t="shared" ca="1" si="239"/>
        <v>0</v>
      </c>
      <c r="X245" s="137" t="b">
        <f t="shared" ca="1" si="239"/>
        <v>0</v>
      </c>
      <c r="Y245" s="137" t="b">
        <f t="shared" ca="1" si="239"/>
        <v>0</v>
      </c>
      <c r="Z245" s="137" t="b">
        <f t="shared" ca="1" si="239"/>
        <v>0</v>
      </c>
      <c r="AA245" s="137" t="b">
        <f t="shared" ca="1" si="239"/>
        <v>0</v>
      </c>
      <c r="AB245" s="137" t="b">
        <f t="shared" ca="1" si="239"/>
        <v>0</v>
      </c>
      <c r="AC245" s="137" t="b">
        <f t="shared" ca="1" si="239"/>
        <v>0</v>
      </c>
      <c r="AD245" s="137" t="b">
        <f t="shared" ca="1" si="239"/>
        <v>0</v>
      </c>
      <c r="AE245" s="137" t="b">
        <f t="shared" ca="1" si="239"/>
        <v>0</v>
      </c>
      <c r="AF245" s="137" t="b">
        <f t="shared" ca="1" si="239"/>
        <v>0</v>
      </c>
      <c r="AG245" s="137" t="b">
        <f t="shared" ca="1" si="239"/>
        <v>0</v>
      </c>
      <c r="AH245" s="137" t="b">
        <f t="shared" ca="1" si="239"/>
        <v>0</v>
      </c>
      <c r="AI245" s="137" t="b">
        <f t="shared" ca="1" si="239"/>
        <v>0</v>
      </c>
      <c r="AJ245" s="137" t="b">
        <f t="shared" ca="1" si="239"/>
        <v>0</v>
      </c>
      <c r="AK245" s="137" t="b">
        <f t="shared" ca="1" si="239"/>
        <v>0</v>
      </c>
      <c r="AL245" s="137" t="b">
        <f t="shared" ca="1" si="239"/>
        <v>0</v>
      </c>
      <c r="AM245" s="137" t="b">
        <f t="shared" ca="1" si="239"/>
        <v>0</v>
      </c>
      <c r="AN245" s="137" t="b">
        <f t="shared" ca="1" si="239"/>
        <v>0</v>
      </c>
      <c r="AO245" s="137" t="b">
        <f t="shared" ca="1" si="239"/>
        <v>0</v>
      </c>
      <c r="AP245" s="137" t="b">
        <f t="shared" ca="1" si="239"/>
        <v>0</v>
      </c>
      <c r="AQ245" s="137" t="b">
        <f t="shared" ca="1" si="239"/>
        <v>0</v>
      </c>
      <c r="AR245" s="137" t="b">
        <f t="shared" ca="1" si="239"/>
        <v>0</v>
      </c>
      <c r="AS245" s="137" t="b">
        <f t="shared" ca="1" si="239"/>
        <v>0</v>
      </c>
      <c r="AT245" s="137" t="b">
        <f t="shared" ca="1" si="239"/>
        <v>0</v>
      </c>
      <c r="AU245" s="137" t="b">
        <f t="shared" ca="1" si="239"/>
        <v>0</v>
      </c>
      <c r="AV245" s="137" t="b">
        <f t="shared" ca="1" si="239"/>
        <v>0</v>
      </c>
      <c r="AW245" s="137" t="b">
        <f t="shared" ca="1" si="239"/>
        <v>0</v>
      </c>
      <c r="AX245" s="137" t="b">
        <f t="shared" ca="1" si="239"/>
        <v>0</v>
      </c>
      <c r="AY245" s="137" t="b">
        <f t="shared" ca="1" si="239"/>
        <v>0</v>
      </c>
      <c r="AZ245" s="137" t="b">
        <f t="shared" ca="1" si="239"/>
        <v>0</v>
      </c>
      <c r="BA245" s="137" t="b">
        <f t="shared" ca="1" si="239"/>
        <v>0</v>
      </c>
      <c r="BB245" s="137" t="b">
        <f t="shared" ca="1" si="239"/>
        <v>0</v>
      </c>
      <c r="BC245" s="137" t="b">
        <f t="shared" ca="1" si="239"/>
        <v>0</v>
      </c>
      <c r="BD245" s="137" t="b">
        <f t="shared" ca="1" si="239"/>
        <v>0</v>
      </c>
      <c r="BE245" s="137" t="b">
        <f t="shared" ca="1" si="239"/>
        <v>0</v>
      </c>
      <c r="BF245" s="137" t="b">
        <f t="shared" ca="1" si="239"/>
        <v>0</v>
      </c>
      <c r="BG245" s="137" t="b">
        <f t="shared" ca="1" si="239"/>
        <v>0</v>
      </c>
      <c r="BH245" s="137" t="b">
        <f t="shared" ca="1" si="239"/>
        <v>0</v>
      </c>
      <c r="BI245" s="137" t="b">
        <f t="shared" ca="1" si="239"/>
        <v>0</v>
      </c>
      <c r="BJ245" s="137" t="b">
        <f t="shared" ca="1" si="239"/>
        <v>0</v>
      </c>
      <c r="BK245" s="137" t="b">
        <f t="shared" ca="1" si="239"/>
        <v>0</v>
      </c>
      <c r="BL245" s="137" t="b">
        <f t="shared" ca="1" si="239"/>
        <v>0</v>
      </c>
      <c r="BM245" s="137" t="b">
        <f t="shared" ca="1" si="239"/>
        <v>0</v>
      </c>
      <c r="BN245" s="137" t="b">
        <f t="shared" ca="1" si="239"/>
        <v>0</v>
      </c>
      <c r="BO245" s="137" t="b">
        <f t="shared" ca="1" si="239"/>
        <v>0</v>
      </c>
      <c r="BP245" s="137" t="b">
        <f t="shared" ca="1" si="239"/>
        <v>0</v>
      </c>
      <c r="BQ245" s="137" t="b">
        <f t="shared" ca="1" si="239"/>
        <v>0</v>
      </c>
      <c r="BR245" s="137" t="b">
        <f t="shared" ca="1" si="239"/>
        <v>0</v>
      </c>
      <c r="BS245" s="137" t="b">
        <f t="shared" ref="BS245:BW250" ca="1" si="240">BS79=BS162</f>
        <v>0</v>
      </c>
      <c r="BT245" s="137" t="b">
        <f t="shared" ca="1" si="240"/>
        <v>0</v>
      </c>
      <c r="BU245" s="137" t="b">
        <f t="shared" ca="1" si="240"/>
        <v>0</v>
      </c>
      <c r="BV245" s="137" t="b">
        <f t="shared" ca="1" si="240"/>
        <v>0</v>
      </c>
      <c r="BW245" s="137" t="b">
        <f t="shared" ca="1" si="240"/>
        <v>0</v>
      </c>
      <c r="BX245" s="137" t="e">
        <f t="shared" ca="1" si="213"/>
        <v>#REF!</v>
      </c>
      <c r="BY245" s="137" t="e">
        <f t="shared" ca="1" si="213"/>
        <v>#REF!</v>
      </c>
      <c r="BZ245" s="137" t="e">
        <f t="shared" ca="1" si="213"/>
        <v>#REF!</v>
      </c>
      <c r="CA245" s="137" t="e">
        <f t="shared" ca="1" si="213"/>
        <v>#REF!</v>
      </c>
      <c r="CB245" s="139"/>
      <c r="CC245" s="139"/>
    </row>
    <row r="246" spans="1:81" x14ac:dyDescent="0.5">
      <c r="A246" s="133" t="s">
        <v>1750</v>
      </c>
      <c r="B246" s="641" t="s">
        <v>301</v>
      </c>
      <c r="G246" s="137" t="b">
        <f t="shared" ref="G246:BR246" ca="1" si="241">G80=G163</f>
        <v>0</v>
      </c>
      <c r="H246" s="137" t="b">
        <f t="shared" ca="1" si="241"/>
        <v>0</v>
      </c>
      <c r="I246" s="137" t="b">
        <f t="shared" ca="1" si="241"/>
        <v>0</v>
      </c>
      <c r="J246" s="137" t="b">
        <f t="shared" ca="1" si="241"/>
        <v>0</v>
      </c>
      <c r="K246" s="137" t="b">
        <f t="shared" ca="1" si="241"/>
        <v>0</v>
      </c>
      <c r="L246" s="137" t="b">
        <f t="shared" ca="1" si="241"/>
        <v>0</v>
      </c>
      <c r="M246" s="137" t="b">
        <f t="shared" ca="1" si="241"/>
        <v>0</v>
      </c>
      <c r="N246" s="137" t="b">
        <f t="shared" ca="1" si="241"/>
        <v>0</v>
      </c>
      <c r="O246" s="137" t="b">
        <f t="shared" ca="1" si="241"/>
        <v>0</v>
      </c>
      <c r="P246" s="137" t="b">
        <f t="shared" ca="1" si="241"/>
        <v>0</v>
      </c>
      <c r="Q246" s="137" t="b">
        <f t="shared" ca="1" si="241"/>
        <v>0</v>
      </c>
      <c r="R246" s="137" t="b">
        <f t="shared" ca="1" si="241"/>
        <v>0</v>
      </c>
      <c r="S246" s="137" t="b">
        <f t="shared" ca="1" si="241"/>
        <v>0</v>
      </c>
      <c r="T246" s="137" t="b">
        <f t="shared" ca="1" si="241"/>
        <v>0</v>
      </c>
      <c r="U246" s="137" t="b">
        <f t="shared" ca="1" si="241"/>
        <v>0</v>
      </c>
      <c r="V246" s="137" t="b">
        <f t="shared" ca="1" si="241"/>
        <v>0</v>
      </c>
      <c r="W246" s="137" t="b">
        <f t="shared" ca="1" si="241"/>
        <v>0</v>
      </c>
      <c r="X246" s="137" t="b">
        <f t="shared" ca="1" si="241"/>
        <v>0</v>
      </c>
      <c r="Y246" s="137" t="b">
        <f t="shared" ca="1" si="241"/>
        <v>0</v>
      </c>
      <c r="Z246" s="137" t="b">
        <f t="shared" ca="1" si="241"/>
        <v>0</v>
      </c>
      <c r="AA246" s="137" t="b">
        <f t="shared" ca="1" si="241"/>
        <v>0</v>
      </c>
      <c r="AB246" s="137" t="b">
        <f t="shared" ca="1" si="241"/>
        <v>0</v>
      </c>
      <c r="AC246" s="137" t="b">
        <f t="shared" ca="1" si="241"/>
        <v>0</v>
      </c>
      <c r="AD246" s="137" t="b">
        <f t="shared" ca="1" si="241"/>
        <v>0</v>
      </c>
      <c r="AE246" s="137" t="b">
        <f t="shared" ca="1" si="241"/>
        <v>0</v>
      </c>
      <c r="AF246" s="137" t="b">
        <f t="shared" ca="1" si="241"/>
        <v>0</v>
      </c>
      <c r="AG246" s="137" t="b">
        <f t="shared" ca="1" si="241"/>
        <v>0</v>
      </c>
      <c r="AH246" s="137" t="b">
        <f t="shared" ca="1" si="241"/>
        <v>0</v>
      </c>
      <c r="AI246" s="137" t="b">
        <f t="shared" ca="1" si="241"/>
        <v>0</v>
      </c>
      <c r="AJ246" s="137" t="b">
        <f t="shared" ca="1" si="241"/>
        <v>0</v>
      </c>
      <c r="AK246" s="137" t="b">
        <f t="shared" ca="1" si="241"/>
        <v>0</v>
      </c>
      <c r="AL246" s="137" t="b">
        <f t="shared" ca="1" si="241"/>
        <v>0</v>
      </c>
      <c r="AM246" s="137" t="b">
        <f t="shared" ca="1" si="241"/>
        <v>0</v>
      </c>
      <c r="AN246" s="137" t="b">
        <f t="shared" ca="1" si="241"/>
        <v>0</v>
      </c>
      <c r="AO246" s="137" t="b">
        <f t="shared" ca="1" si="241"/>
        <v>0</v>
      </c>
      <c r="AP246" s="137" t="b">
        <f t="shared" ca="1" si="241"/>
        <v>0</v>
      </c>
      <c r="AQ246" s="137" t="b">
        <f t="shared" ca="1" si="241"/>
        <v>0</v>
      </c>
      <c r="AR246" s="137" t="b">
        <f t="shared" ca="1" si="241"/>
        <v>0</v>
      </c>
      <c r="AS246" s="137" t="b">
        <f t="shared" ca="1" si="241"/>
        <v>0</v>
      </c>
      <c r="AT246" s="137" t="b">
        <f t="shared" ca="1" si="241"/>
        <v>0</v>
      </c>
      <c r="AU246" s="137" t="b">
        <f t="shared" ca="1" si="241"/>
        <v>0</v>
      </c>
      <c r="AV246" s="137" t="b">
        <f t="shared" ca="1" si="241"/>
        <v>0</v>
      </c>
      <c r="AW246" s="137" t="b">
        <f t="shared" ca="1" si="241"/>
        <v>0</v>
      </c>
      <c r="AX246" s="137" t="b">
        <f t="shared" ca="1" si="241"/>
        <v>0</v>
      </c>
      <c r="AY246" s="137" t="b">
        <f t="shared" ca="1" si="241"/>
        <v>0</v>
      </c>
      <c r="AZ246" s="137" t="b">
        <f t="shared" ca="1" si="241"/>
        <v>0</v>
      </c>
      <c r="BA246" s="137" t="b">
        <f t="shared" ca="1" si="241"/>
        <v>0</v>
      </c>
      <c r="BB246" s="137" t="b">
        <f t="shared" ca="1" si="241"/>
        <v>0</v>
      </c>
      <c r="BC246" s="137" t="b">
        <f t="shared" ca="1" si="241"/>
        <v>0</v>
      </c>
      <c r="BD246" s="137" t="b">
        <f t="shared" ca="1" si="241"/>
        <v>0</v>
      </c>
      <c r="BE246" s="137" t="b">
        <f t="shared" ca="1" si="241"/>
        <v>0</v>
      </c>
      <c r="BF246" s="137" t="b">
        <f t="shared" ca="1" si="241"/>
        <v>0</v>
      </c>
      <c r="BG246" s="137" t="b">
        <f t="shared" ca="1" si="241"/>
        <v>0</v>
      </c>
      <c r="BH246" s="137" t="b">
        <f t="shared" ca="1" si="241"/>
        <v>0</v>
      </c>
      <c r="BI246" s="137" t="b">
        <f t="shared" ca="1" si="241"/>
        <v>0</v>
      </c>
      <c r="BJ246" s="137" t="b">
        <f t="shared" ca="1" si="241"/>
        <v>0</v>
      </c>
      <c r="BK246" s="137" t="b">
        <f t="shared" ca="1" si="241"/>
        <v>0</v>
      </c>
      <c r="BL246" s="137" t="b">
        <f t="shared" ca="1" si="241"/>
        <v>0</v>
      </c>
      <c r="BM246" s="137" t="b">
        <f t="shared" ca="1" si="241"/>
        <v>0</v>
      </c>
      <c r="BN246" s="137" t="b">
        <f t="shared" ca="1" si="241"/>
        <v>0</v>
      </c>
      <c r="BO246" s="137" t="b">
        <f t="shared" ca="1" si="241"/>
        <v>0</v>
      </c>
      <c r="BP246" s="137" t="b">
        <f t="shared" ca="1" si="241"/>
        <v>0</v>
      </c>
      <c r="BQ246" s="137" t="b">
        <f t="shared" ca="1" si="241"/>
        <v>0</v>
      </c>
      <c r="BR246" s="137" t="b">
        <f t="shared" ca="1" si="241"/>
        <v>0</v>
      </c>
      <c r="BS246" s="137" t="b">
        <f t="shared" ca="1" si="240"/>
        <v>0</v>
      </c>
      <c r="BT246" s="137" t="b">
        <f t="shared" ca="1" si="240"/>
        <v>0</v>
      </c>
      <c r="BU246" s="137" t="b">
        <f t="shared" ca="1" si="240"/>
        <v>0</v>
      </c>
      <c r="BV246" s="137" t="b">
        <f t="shared" ca="1" si="240"/>
        <v>0</v>
      </c>
      <c r="BW246" s="137" t="b">
        <f t="shared" ca="1" si="240"/>
        <v>0</v>
      </c>
      <c r="BX246" s="137" t="e">
        <f t="shared" ca="1" si="213"/>
        <v>#REF!</v>
      </c>
      <c r="BY246" s="137" t="e">
        <f t="shared" ca="1" si="213"/>
        <v>#REF!</v>
      </c>
      <c r="BZ246" s="137" t="e">
        <f t="shared" ca="1" si="213"/>
        <v>#REF!</v>
      </c>
      <c r="CA246" s="137" t="e">
        <f t="shared" ca="1" si="213"/>
        <v>#REF!</v>
      </c>
      <c r="CB246" s="139"/>
      <c r="CC246" s="139"/>
    </row>
    <row r="247" spans="1:81" x14ac:dyDescent="0.5">
      <c r="A247" s="133" t="s">
        <v>1751</v>
      </c>
      <c r="B247" s="641" t="s">
        <v>301</v>
      </c>
      <c r="G247" s="137" t="b">
        <f t="shared" ref="G247:BR247" ca="1" si="242">G81=G164</f>
        <v>1</v>
      </c>
      <c r="H247" s="137" t="b">
        <f t="shared" ca="1" si="242"/>
        <v>1</v>
      </c>
      <c r="I247" s="137" t="b">
        <f t="shared" ca="1" si="242"/>
        <v>1</v>
      </c>
      <c r="J247" s="137" t="b">
        <f t="shared" ca="1" si="242"/>
        <v>1</v>
      </c>
      <c r="K247" s="137" t="b">
        <f t="shared" ca="1" si="242"/>
        <v>1</v>
      </c>
      <c r="L247" s="137" t="b">
        <f t="shared" ca="1" si="242"/>
        <v>0</v>
      </c>
      <c r="M247" s="137" t="b">
        <f t="shared" ca="1" si="242"/>
        <v>0</v>
      </c>
      <c r="N247" s="137" t="b">
        <f t="shared" ca="1" si="242"/>
        <v>0</v>
      </c>
      <c r="O247" s="137" t="b">
        <f t="shared" ca="1" si="242"/>
        <v>0</v>
      </c>
      <c r="P247" s="137" t="b">
        <f t="shared" ca="1" si="242"/>
        <v>0</v>
      </c>
      <c r="Q247" s="137" t="b">
        <f t="shared" ca="1" si="242"/>
        <v>0</v>
      </c>
      <c r="R247" s="137" t="b">
        <f t="shared" ca="1" si="242"/>
        <v>0</v>
      </c>
      <c r="S247" s="137" t="b">
        <f t="shared" ca="1" si="242"/>
        <v>0</v>
      </c>
      <c r="T247" s="137" t="b">
        <f t="shared" ca="1" si="242"/>
        <v>0</v>
      </c>
      <c r="U247" s="137" t="b">
        <f t="shared" ca="1" si="242"/>
        <v>0</v>
      </c>
      <c r="V247" s="137" t="b">
        <f t="shared" ca="1" si="242"/>
        <v>0</v>
      </c>
      <c r="W247" s="137" t="b">
        <f t="shared" ca="1" si="242"/>
        <v>0</v>
      </c>
      <c r="X247" s="137" t="b">
        <f t="shared" ca="1" si="242"/>
        <v>0</v>
      </c>
      <c r="Y247" s="137" t="b">
        <f t="shared" ca="1" si="242"/>
        <v>0</v>
      </c>
      <c r="Z247" s="137" t="b">
        <f t="shared" ca="1" si="242"/>
        <v>0</v>
      </c>
      <c r="AA247" s="137" t="b">
        <f t="shared" ca="1" si="242"/>
        <v>0</v>
      </c>
      <c r="AB247" s="137" t="b">
        <f t="shared" ca="1" si="242"/>
        <v>0</v>
      </c>
      <c r="AC247" s="137" t="b">
        <f t="shared" ca="1" si="242"/>
        <v>0</v>
      </c>
      <c r="AD247" s="137" t="b">
        <f t="shared" ca="1" si="242"/>
        <v>0</v>
      </c>
      <c r="AE247" s="137" t="b">
        <f t="shared" ca="1" si="242"/>
        <v>0</v>
      </c>
      <c r="AF247" s="137" t="b">
        <f t="shared" ca="1" si="242"/>
        <v>0</v>
      </c>
      <c r="AG247" s="137" t="b">
        <f t="shared" ca="1" si="242"/>
        <v>0</v>
      </c>
      <c r="AH247" s="137" t="b">
        <f t="shared" ca="1" si="242"/>
        <v>0</v>
      </c>
      <c r="AI247" s="137" t="b">
        <f t="shared" ca="1" si="242"/>
        <v>0</v>
      </c>
      <c r="AJ247" s="137" t="b">
        <f t="shared" ca="1" si="242"/>
        <v>0</v>
      </c>
      <c r="AK247" s="137" t="b">
        <f t="shared" ca="1" si="242"/>
        <v>0</v>
      </c>
      <c r="AL247" s="137" t="b">
        <f t="shared" ca="1" si="242"/>
        <v>0</v>
      </c>
      <c r="AM247" s="137" t="b">
        <f t="shared" ca="1" si="242"/>
        <v>0</v>
      </c>
      <c r="AN247" s="137" t="b">
        <f t="shared" ca="1" si="242"/>
        <v>0</v>
      </c>
      <c r="AO247" s="137" t="b">
        <f t="shared" ca="1" si="242"/>
        <v>0</v>
      </c>
      <c r="AP247" s="137" t="b">
        <f t="shared" ca="1" si="242"/>
        <v>0</v>
      </c>
      <c r="AQ247" s="137" t="b">
        <f t="shared" ca="1" si="242"/>
        <v>0</v>
      </c>
      <c r="AR247" s="137" t="b">
        <f t="shared" ca="1" si="242"/>
        <v>0</v>
      </c>
      <c r="AS247" s="137" t="b">
        <f t="shared" ca="1" si="242"/>
        <v>0</v>
      </c>
      <c r="AT247" s="137" t="b">
        <f t="shared" ca="1" si="242"/>
        <v>0</v>
      </c>
      <c r="AU247" s="137" t="b">
        <f t="shared" ca="1" si="242"/>
        <v>0</v>
      </c>
      <c r="AV247" s="137" t="b">
        <f t="shared" ca="1" si="242"/>
        <v>0</v>
      </c>
      <c r="AW247" s="137" t="b">
        <f t="shared" ca="1" si="242"/>
        <v>0</v>
      </c>
      <c r="AX247" s="137" t="b">
        <f t="shared" ca="1" si="242"/>
        <v>0</v>
      </c>
      <c r="AY247" s="137" t="b">
        <f t="shared" ca="1" si="242"/>
        <v>0</v>
      </c>
      <c r="AZ247" s="137" t="b">
        <f t="shared" ca="1" si="242"/>
        <v>0</v>
      </c>
      <c r="BA247" s="137" t="b">
        <f t="shared" ca="1" si="242"/>
        <v>0</v>
      </c>
      <c r="BB247" s="137" t="b">
        <f t="shared" ca="1" si="242"/>
        <v>0</v>
      </c>
      <c r="BC247" s="137" t="b">
        <f t="shared" ca="1" si="242"/>
        <v>0</v>
      </c>
      <c r="BD247" s="137" t="b">
        <f t="shared" ca="1" si="242"/>
        <v>0</v>
      </c>
      <c r="BE247" s="137" t="b">
        <f t="shared" ca="1" si="242"/>
        <v>0</v>
      </c>
      <c r="BF247" s="137" t="b">
        <f t="shared" ca="1" si="242"/>
        <v>0</v>
      </c>
      <c r="BG247" s="137" t="b">
        <f t="shared" ca="1" si="242"/>
        <v>0</v>
      </c>
      <c r="BH247" s="137" t="b">
        <f t="shared" ca="1" si="242"/>
        <v>0</v>
      </c>
      <c r="BI247" s="137" t="b">
        <f t="shared" ca="1" si="242"/>
        <v>0</v>
      </c>
      <c r="BJ247" s="137" t="b">
        <f t="shared" ca="1" si="242"/>
        <v>0</v>
      </c>
      <c r="BK247" s="137" t="b">
        <f t="shared" ca="1" si="242"/>
        <v>0</v>
      </c>
      <c r="BL247" s="137" t="b">
        <f t="shared" ca="1" si="242"/>
        <v>0</v>
      </c>
      <c r="BM247" s="137" t="b">
        <f t="shared" ca="1" si="242"/>
        <v>0</v>
      </c>
      <c r="BN247" s="137" t="b">
        <f t="shared" ca="1" si="242"/>
        <v>0</v>
      </c>
      <c r="BO247" s="137" t="b">
        <f t="shared" ca="1" si="242"/>
        <v>0</v>
      </c>
      <c r="BP247" s="137" t="b">
        <f t="shared" ca="1" si="242"/>
        <v>0</v>
      </c>
      <c r="BQ247" s="137" t="b">
        <f t="shared" ca="1" si="242"/>
        <v>0</v>
      </c>
      <c r="BR247" s="137" t="b">
        <f t="shared" ca="1" si="242"/>
        <v>0</v>
      </c>
      <c r="BS247" s="137" t="b">
        <f t="shared" ca="1" si="240"/>
        <v>0</v>
      </c>
      <c r="BT247" s="137" t="b">
        <f t="shared" ca="1" si="240"/>
        <v>0</v>
      </c>
      <c r="BU247" s="137" t="b">
        <f t="shared" ca="1" si="240"/>
        <v>0</v>
      </c>
      <c r="BV247" s="137" t="b">
        <f t="shared" ca="1" si="240"/>
        <v>0</v>
      </c>
      <c r="BW247" s="137" t="b">
        <f t="shared" ca="1" si="240"/>
        <v>0</v>
      </c>
      <c r="BX247" s="137" t="e">
        <f t="shared" ca="1" si="213"/>
        <v>#REF!</v>
      </c>
      <c r="BY247" s="137" t="e">
        <f t="shared" ca="1" si="213"/>
        <v>#REF!</v>
      </c>
      <c r="BZ247" s="137" t="e">
        <f t="shared" ca="1" si="213"/>
        <v>#REF!</v>
      </c>
      <c r="CA247" s="137" t="e">
        <f t="shared" ca="1" si="213"/>
        <v>#REF!</v>
      </c>
      <c r="CB247" s="139"/>
      <c r="CC247" s="139"/>
    </row>
    <row r="248" spans="1:81" x14ac:dyDescent="0.5">
      <c r="A248" s="133" t="s">
        <v>1752</v>
      </c>
      <c r="B248" s="641" t="s">
        <v>301</v>
      </c>
      <c r="G248" s="137" t="b">
        <f t="shared" ref="G248:BR248" ca="1" si="243">G82=G165</f>
        <v>0</v>
      </c>
      <c r="H248" s="137" t="b">
        <f t="shared" ca="1" si="243"/>
        <v>0</v>
      </c>
      <c r="I248" s="137" t="b">
        <f t="shared" ca="1" si="243"/>
        <v>0</v>
      </c>
      <c r="J248" s="137" t="b">
        <f t="shared" ca="1" si="243"/>
        <v>0</v>
      </c>
      <c r="K248" s="137" t="b">
        <f t="shared" ca="1" si="243"/>
        <v>0</v>
      </c>
      <c r="L248" s="137" t="b">
        <f t="shared" ca="1" si="243"/>
        <v>0</v>
      </c>
      <c r="M248" s="137" t="b">
        <f t="shared" ca="1" si="243"/>
        <v>0</v>
      </c>
      <c r="N248" s="137" t="b">
        <f t="shared" ca="1" si="243"/>
        <v>0</v>
      </c>
      <c r="O248" s="137" t="b">
        <f t="shared" ca="1" si="243"/>
        <v>0</v>
      </c>
      <c r="P248" s="137" t="b">
        <f t="shared" ca="1" si="243"/>
        <v>0</v>
      </c>
      <c r="Q248" s="137" t="b">
        <f t="shared" ca="1" si="243"/>
        <v>0</v>
      </c>
      <c r="R248" s="137" t="b">
        <f t="shared" ca="1" si="243"/>
        <v>0</v>
      </c>
      <c r="S248" s="137" t="b">
        <f t="shared" ca="1" si="243"/>
        <v>0</v>
      </c>
      <c r="T248" s="137" t="b">
        <f t="shared" ca="1" si="243"/>
        <v>0</v>
      </c>
      <c r="U248" s="137" t="b">
        <f t="shared" ca="1" si="243"/>
        <v>0</v>
      </c>
      <c r="V248" s="137" t="b">
        <f t="shared" ca="1" si="243"/>
        <v>0</v>
      </c>
      <c r="W248" s="137" t="b">
        <f t="shared" ca="1" si="243"/>
        <v>0</v>
      </c>
      <c r="X248" s="137" t="b">
        <f t="shared" ca="1" si="243"/>
        <v>0</v>
      </c>
      <c r="Y248" s="137" t="b">
        <f t="shared" ca="1" si="243"/>
        <v>0</v>
      </c>
      <c r="Z248" s="137" t="b">
        <f t="shared" ca="1" si="243"/>
        <v>0</v>
      </c>
      <c r="AA248" s="137" t="b">
        <f t="shared" ca="1" si="243"/>
        <v>0</v>
      </c>
      <c r="AB248" s="137" t="b">
        <f t="shared" ca="1" si="243"/>
        <v>0</v>
      </c>
      <c r="AC248" s="137" t="b">
        <f t="shared" ca="1" si="243"/>
        <v>0</v>
      </c>
      <c r="AD248" s="137" t="b">
        <f t="shared" ca="1" si="243"/>
        <v>0</v>
      </c>
      <c r="AE248" s="137" t="b">
        <f t="shared" ca="1" si="243"/>
        <v>0</v>
      </c>
      <c r="AF248" s="137" t="b">
        <f t="shared" ca="1" si="243"/>
        <v>0</v>
      </c>
      <c r="AG248" s="137" t="b">
        <f t="shared" ca="1" si="243"/>
        <v>0</v>
      </c>
      <c r="AH248" s="137" t="b">
        <f t="shared" ca="1" si="243"/>
        <v>0</v>
      </c>
      <c r="AI248" s="137" t="b">
        <f t="shared" ca="1" si="243"/>
        <v>0</v>
      </c>
      <c r="AJ248" s="137" t="b">
        <f t="shared" ca="1" si="243"/>
        <v>0</v>
      </c>
      <c r="AK248" s="137" t="b">
        <f t="shared" ca="1" si="243"/>
        <v>0</v>
      </c>
      <c r="AL248" s="137" t="b">
        <f t="shared" ca="1" si="243"/>
        <v>0</v>
      </c>
      <c r="AM248" s="137" t="b">
        <f t="shared" ca="1" si="243"/>
        <v>0</v>
      </c>
      <c r="AN248" s="137" t="b">
        <f t="shared" ca="1" si="243"/>
        <v>0</v>
      </c>
      <c r="AO248" s="137" t="b">
        <f t="shared" ca="1" si="243"/>
        <v>0</v>
      </c>
      <c r="AP248" s="137" t="b">
        <f t="shared" ca="1" si="243"/>
        <v>0</v>
      </c>
      <c r="AQ248" s="137" t="b">
        <f t="shared" ca="1" si="243"/>
        <v>0</v>
      </c>
      <c r="AR248" s="137" t="b">
        <f t="shared" ca="1" si="243"/>
        <v>0</v>
      </c>
      <c r="AS248" s="137" t="b">
        <f t="shared" ca="1" si="243"/>
        <v>0</v>
      </c>
      <c r="AT248" s="137" t="b">
        <f t="shared" ca="1" si="243"/>
        <v>0</v>
      </c>
      <c r="AU248" s="137" t="b">
        <f t="shared" ca="1" si="243"/>
        <v>0</v>
      </c>
      <c r="AV248" s="137" t="b">
        <f t="shared" ca="1" si="243"/>
        <v>0</v>
      </c>
      <c r="AW248" s="137" t="b">
        <f t="shared" ca="1" si="243"/>
        <v>0</v>
      </c>
      <c r="AX248" s="137" t="b">
        <f t="shared" ca="1" si="243"/>
        <v>0</v>
      </c>
      <c r="AY248" s="137" t="b">
        <f t="shared" ca="1" si="243"/>
        <v>0</v>
      </c>
      <c r="AZ248" s="137" t="b">
        <f t="shared" ca="1" si="243"/>
        <v>0</v>
      </c>
      <c r="BA248" s="137" t="b">
        <f t="shared" ca="1" si="243"/>
        <v>0</v>
      </c>
      <c r="BB248" s="137" t="b">
        <f t="shared" ca="1" si="243"/>
        <v>0</v>
      </c>
      <c r="BC248" s="137" t="b">
        <f t="shared" ca="1" si="243"/>
        <v>0</v>
      </c>
      <c r="BD248" s="137" t="b">
        <f t="shared" ca="1" si="243"/>
        <v>0</v>
      </c>
      <c r="BE248" s="137" t="b">
        <f t="shared" ca="1" si="243"/>
        <v>0</v>
      </c>
      <c r="BF248" s="137" t="b">
        <f t="shared" ca="1" si="243"/>
        <v>0</v>
      </c>
      <c r="BG248" s="137" t="b">
        <f t="shared" ca="1" si="243"/>
        <v>0</v>
      </c>
      <c r="BH248" s="137" t="b">
        <f t="shared" ca="1" si="243"/>
        <v>0</v>
      </c>
      <c r="BI248" s="137" t="b">
        <f t="shared" ca="1" si="243"/>
        <v>0</v>
      </c>
      <c r="BJ248" s="137" t="b">
        <f t="shared" ca="1" si="243"/>
        <v>0</v>
      </c>
      <c r="BK248" s="137" t="b">
        <f t="shared" ca="1" si="243"/>
        <v>0</v>
      </c>
      <c r="BL248" s="137" t="b">
        <f t="shared" ca="1" si="243"/>
        <v>0</v>
      </c>
      <c r="BM248" s="137" t="b">
        <f t="shared" ca="1" si="243"/>
        <v>0</v>
      </c>
      <c r="BN248" s="137" t="b">
        <f t="shared" ca="1" si="243"/>
        <v>0</v>
      </c>
      <c r="BO248" s="137" t="b">
        <f t="shared" ca="1" si="243"/>
        <v>0</v>
      </c>
      <c r="BP248" s="137" t="b">
        <f t="shared" ca="1" si="243"/>
        <v>0</v>
      </c>
      <c r="BQ248" s="137" t="b">
        <f t="shared" ca="1" si="243"/>
        <v>0</v>
      </c>
      <c r="BR248" s="137" t="b">
        <f t="shared" ca="1" si="243"/>
        <v>0</v>
      </c>
      <c r="BS248" s="137" t="b">
        <f t="shared" ca="1" si="240"/>
        <v>0</v>
      </c>
      <c r="BT248" s="137" t="b">
        <f t="shared" ca="1" si="240"/>
        <v>0</v>
      </c>
      <c r="BU248" s="137" t="b">
        <f t="shared" ca="1" si="240"/>
        <v>0</v>
      </c>
      <c r="BV248" s="137" t="b">
        <f t="shared" ca="1" si="240"/>
        <v>0</v>
      </c>
      <c r="BW248" s="137" t="b">
        <f t="shared" ca="1" si="240"/>
        <v>0</v>
      </c>
      <c r="BX248" s="137" t="e">
        <f t="shared" ca="1" si="213"/>
        <v>#REF!</v>
      </c>
      <c r="BY248" s="137" t="e">
        <f t="shared" ca="1" si="213"/>
        <v>#REF!</v>
      </c>
      <c r="BZ248" s="137" t="e">
        <f t="shared" ca="1" si="213"/>
        <v>#REF!</v>
      </c>
      <c r="CA248" s="137" t="e">
        <f t="shared" ca="1" si="213"/>
        <v>#REF!</v>
      </c>
      <c r="CB248" s="139"/>
      <c r="CC248" s="139"/>
    </row>
    <row r="249" spans="1:81" x14ac:dyDescent="0.5">
      <c r="A249" s="133" t="s">
        <v>1753</v>
      </c>
      <c r="B249" s="641" t="s">
        <v>301</v>
      </c>
      <c r="G249" s="137" t="b">
        <f t="shared" ref="G249:BR249" ca="1" si="244">G83=G166</f>
        <v>0</v>
      </c>
      <c r="H249" s="137" t="b">
        <f t="shared" ca="1" si="244"/>
        <v>0</v>
      </c>
      <c r="I249" s="137" t="b">
        <f t="shared" ca="1" si="244"/>
        <v>0</v>
      </c>
      <c r="J249" s="137" t="b">
        <f t="shared" ca="1" si="244"/>
        <v>0</v>
      </c>
      <c r="K249" s="137" t="b">
        <f t="shared" ca="1" si="244"/>
        <v>0</v>
      </c>
      <c r="L249" s="137" t="b">
        <f t="shared" ca="1" si="244"/>
        <v>0</v>
      </c>
      <c r="M249" s="137" t="b">
        <f t="shared" ca="1" si="244"/>
        <v>0</v>
      </c>
      <c r="N249" s="137" t="b">
        <f t="shared" ca="1" si="244"/>
        <v>0</v>
      </c>
      <c r="O249" s="137" t="b">
        <f t="shared" ca="1" si="244"/>
        <v>0</v>
      </c>
      <c r="P249" s="137" t="b">
        <f t="shared" ca="1" si="244"/>
        <v>0</v>
      </c>
      <c r="Q249" s="137" t="b">
        <f t="shared" ca="1" si="244"/>
        <v>0</v>
      </c>
      <c r="R249" s="137" t="b">
        <f t="shared" ca="1" si="244"/>
        <v>0</v>
      </c>
      <c r="S249" s="137" t="b">
        <f t="shared" ca="1" si="244"/>
        <v>0</v>
      </c>
      <c r="T249" s="137" t="b">
        <f t="shared" ca="1" si="244"/>
        <v>0</v>
      </c>
      <c r="U249" s="137" t="b">
        <f t="shared" ca="1" si="244"/>
        <v>0</v>
      </c>
      <c r="V249" s="137" t="b">
        <f t="shared" ca="1" si="244"/>
        <v>0</v>
      </c>
      <c r="W249" s="137" t="b">
        <f t="shared" ca="1" si="244"/>
        <v>0</v>
      </c>
      <c r="X249" s="137" t="b">
        <f t="shared" ca="1" si="244"/>
        <v>0</v>
      </c>
      <c r="Y249" s="137" t="b">
        <f t="shared" ca="1" si="244"/>
        <v>0</v>
      </c>
      <c r="Z249" s="137" t="b">
        <f t="shared" ca="1" si="244"/>
        <v>0</v>
      </c>
      <c r="AA249" s="137" t="b">
        <f t="shared" ca="1" si="244"/>
        <v>0</v>
      </c>
      <c r="AB249" s="137" t="b">
        <f t="shared" ca="1" si="244"/>
        <v>0</v>
      </c>
      <c r="AC249" s="137" t="b">
        <f t="shared" ca="1" si="244"/>
        <v>0</v>
      </c>
      <c r="AD249" s="137" t="b">
        <f t="shared" ca="1" si="244"/>
        <v>0</v>
      </c>
      <c r="AE249" s="137" t="b">
        <f t="shared" ca="1" si="244"/>
        <v>0</v>
      </c>
      <c r="AF249" s="137" t="b">
        <f t="shared" ca="1" si="244"/>
        <v>0</v>
      </c>
      <c r="AG249" s="137" t="b">
        <f t="shared" ca="1" si="244"/>
        <v>0</v>
      </c>
      <c r="AH249" s="137" t="b">
        <f t="shared" ca="1" si="244"/>
        <v>0</v>
      </c>
      <c r="AI249" s="137" t="b">
        <f t="shared" ca="1" si="244"/>
        <v>0</v>
      </c>
      <c r="AJ249" s="137" t="b">
        <f t="shared" ca="1" si="244"/>
        <v>0</v>
      </c>
      <c r="AK249" s="137" t="b">
        <f t="shared" ca="1" si="244"/>
        <v>0</v>
      </c>
      <c r="AL249" s="137" t="b">
        <f t="shared" ca="1" si="244"/>
        <v>0</v>
      </c>
      <c r="AM249" s="137" t="b">
        <f t="shared" ca="1" si="244"/>
        <v>0</v>
      </c>
      <c r="AN249" s="137" t="b">
        <f t="shared" ca="1" si="244"/>
        <v>0</v>
      </c>
      <c r="AO249" s="137" t="b">
        <f t="shared" ca="1" si="244"/>
        <v>0</v>
      </c>
      <c r="AP249" s="137" t="b">
        <f t="shared" ca="1" si="244"/>
        <v>0</v>
      </c>
      <c r="AQ249" s="137" t="b">
        <f t="shared" ca="1" si="244"/>
        <v>0</v>
      </c>
      <c r="AR249" s="137" t="b">
        <f t="shared" ca="1" si="244"/>
        <v>0</v>
      </c>
      <c r="AS249" s="137" t="b">
        <f t="shared" ca="1" si="244"/>
        <v>0</v>
      </c>
      <c r="AT249" s="137" t="b">
        <f t="shared" ca="1" si="244"/>
        <v>0</v>
      </c>
      <c r="AU249" s="137" t="b">
        <f t="shared" ca="1" si="244"/>
        <v>0</v>
      </c>
      <c r="AV249" s="137" t="b">
        <f t="shared" ca="1" si="244"/>
        <v>0</v>
      </c>
      <c r="AW249" s="137" t="b">
        <f t="shared" ca="1" si="244"/>
        <v>0</v>
      </c>
      <c r="AX249" s="137" t="b">
        <f t="shared" ca="1" si="244"/>
        <v>0</v>
      </c>
      <c r="AY249" s="137" t="b">
        <f t="shared" ca="1" si="244"/>
        <v>0</v>
      </c>
      <c r="AZ249" s="137" t="b">
        <f t="shared" ca="1" si="244"/>
        <v>0</v>
      </c>
      <c r="BA249" s="137" t="b">
        <f t="shared" ca="1" si="244"/>
        <v>0</v>
      </c>
      <c r="BB249" s="137" t="b">
        <f t="shared" ca="1" si="244"/>
        <v>0</v>
      </c>
      <c r="BC249" s="137" t="b">
        <f t="shared" ca="1" si="244"/>
        <v>0</v>
      </c>
      <c r="BD249" s="137" t="b">
        <f t="shared" ca="1" si="244"/>
        <v>0</v>
      </c>
      <c r="BE249" s="137" t="b">
        <f t="shared" ca="1" si="244"/>
        <v>0</v>
      </c>
      <c r="BF249" s="137" t="b">
        <f t="shared" ca="1" si="244"/>
        <v>0</v>
      </c>
      <c r="BG249" s="137" t="b">
        <f t="shared" ca="1" si="244"/>
        <v>0</v>
      </c>
      <c r="BH249" s="137" t="b">
        <f t="shared" ca="1" si="244"/>
        <v>0</v>
      </c>
      <c r="BI249" s="137" t="b">
        <f t="shared" ca="1" si="244"/>
        <v>0</v>
      </c>
      <c r="BJ249" s="137" t="b">
        <f t="shared" ca="1" si="244"/>
        <v>0</v>
      </c>
      <c r="BK249" s="137" t="b">
        <f t="shared" ca="1" si="244"/>
        <v>0</v>
      </c>
      <c r="BL249" s="137" t="b">
        <f t="shared" ca="1" si="244"/>
        <v>0</v>
      </c>
      <c r="BM249" s="137" t="b">
        <f t="shared" ca="1" si="244"/>
        <v>0</v>
      </c>
      <c r="BN249" s="137" t="b">
        <f t="shared" ca="1" si="244"/>
        <v>0</v>
      </c>
      <c r="BO249" s="137" t="b">
        <f t="shared" ca="1" si="244"/>
        <v>0</v>
      </c>
      <c r="BP249" s="137" t="b">
        <f t="shared" ca="1" si="244"/>
        <v>0</v>
      </c>
      <c r="BQ249" s="137" t="b">
        <f t="shared" ca="1" si="244"/>
        <v>0</v>
      </c>
      <c r="BR249" s="137" t="b">
        <f t="shared" ca="1" si="244"/>
        <v>0</v>
      </c>
      <c r="BS249" s="137" t="b">
        <f t="shared" ca="1" si="240"/>
        <v>0</v>
      </c>
      <c r="BT249" s="137" t="b">
        <f t="shared" ca="1" si="240"/>
        <v>0</v>
      </c>
      <c r="BU249" s="137" t="b">
        <f t="shared" ca="1" si="240"/>
        <v>0</v>
      </c>
      <c r="BV249" s="137" t="b">
        <f t="shared" ca="1" si="240"/>
        <v>0</v>
      </c>
      <c r="BW249" s="137" t="b">
        <f t="shared" ca="1" si="240"/>
        <v>0</v>
      </c>
      <c r="BX249" s="137" t="e">
        <f t="shared" ca="1" si="213"/>
        <v>#REF!</v>
      </c>
      <c r="BY249" s="137" t="e">
        <f t="shared" ca="1" si="213"/>
        <v>#REF!</v>
      </c>
      <c r="BZ249" s="137" t="e">
        <f t="shared" ca="1" si="213"/>
        <v>#REF!</v>
      </c>
      <c r="CA249" s="137" t="e">
        <f t="shared" ca="1" si="213"/>
        <v>#REF!</v>
      </c>
      <c r="CB249" s="139"/>
      <c r="CC249" s="139"/>
    </row>
    <row r="250" spans="1:81" x14ac:dyDescent="0.5">
      <c r="A250" s="133" t="s">
        <v>1745</v>
      </c>
      <c r="B250" s="641" t="s">
        <v>304</v>
      </c>
      <c r="G250" s="137" t="b">
        <f t="shared" ref="G250:BR250" ca="1" si="245">G84=G167</f>
        <v>0</v>
      </c>
      <c r="H250" s="137" t="b">
        <f t="shared" ca="1" si="245"/>
        <v>0</v>
      </c>
      <c r="I250" s="137" t="b">
        <f t="shared" ca="1" si="245"/>
        <v>0</v>
      </c>
      <c r="J250" s="137" t="b">
        <f t="shared" ca="1" si="245"/>
        <v>0</v>
      </c>
      <c r="K250" s="137" t="b">
        <f t="shared" ca="1" si="245"/>
        <v>0</v>
      </c>
      <c r="L250" s="137" t="b">
        <f t="shared" ca="1" si="245"/>
        <v>0</v>
      </c>
      <c r="M250" s="137" t="b">
        <f t="shared" ca="1" si="245"/>
        <v>0</v>
      </c>
      <c r="N250" s="137" t="b">
        <f t="shared" ca="1" si="245"/>
        <v>0</v>
      </c>
      <c r="O250" s="137" t="b">
        <f t="shared" ca="1" si="245"/>
        <v>0</v>
      </c>
      <c r="P250" s="137" t="b">
        <f t="shared" ca="1" si="245"/>
        <v>0</v>
      </c>
      <c r="Q250" s="137" t="b">
        <f t="shared" ca="1" si="245"/>
        <v>0</v>
      </c>
      <c r="R250" s="137" t="b">
        <f t="shared" ca="1" si="245"/>
        <v>0</v>
      </c>
      <c r="S250" s="137" t="b">
        <f t="shared" ca="1" si="245"/>
        <v>0</v>
      </c>
      <c r="T250" s="137" t="b">
        <f t="shared" ca="1" si="245"/>
        <v>0</v>
      </c>
      <c r="U250" s="137" t="b">
        <f t="shared" ca="1" si="245"/>
        <v>0</v>
      </c>
      <c r="V250" s="137" t="b">
        <f t="shared" ca="1" si="245"/>
        <v>0</v>
      </c>
      <c r="W250" s="137" t="b">
        <f t="shared" ca="1" si="245"/>
        <v>0</v>
      </c>
      <c r="X250" s="137" t="b">
        <f t="shared" ca="1" si="245"/>
        <v>0</v>
      </c>
      <c r="Y250" s="137" t="b">
        <f t="shared" ca="1" si="245"/>
        <v>0</v>
      </c>
      <c r="Z250" s="137" t="b">
        <f t="shared" ca="1" si="245"/>
        <v>1</v>
      </c>
      <c r="AA250" s="137" t="b">
        <f t="shared" ca="1" si="245"/>
        <v>0</v>
      </c>
      <c r="AB250" s="137" t="b">
        <f t="shared" ca="1" si="245"/>
        <v>0</v>
      </c>
      <c r="AC250" s="137" t="b">
        <f t="shared" ca="1" si="245"/>
        <v>0</v>
      </c>
      <c r="AD250" s="137" t="b">
        <f t="shared" ca="1" si="245"/>
        <v>0</v>
      </c>
      <c r="AE250" s="137" t="b">
        <f t="shared" ca="1" si="245"/>
        <v>0</v>
      </c>
      <c r="AF250" s="137" t="b">
        <f t="shared" ca="1" si="245"/>
        <v>0</v>
      </c>
      <c r="AG250" s="137" t="b">
        <f t="shared" ca="1" si="245"/>
        <v>0</v>
      </c>
      <c r="AH250" s="137" t="b">
        <f t="shared" ca="1" si="245"/>
        <v>0</v>
      </c>
      <c r="AI250" s="137" t="b">
        <f t="shared" ca="1" si="245"/>
        <v>0</v>
      </c>
      <c r="AJ250" s="137" t="b">
        <f t="shared" ca="1" si="245"/>
        <v>0</v>
      </c>
      <c r="AK250" s="137" t="b">
        <f t="shared" ca="1" si="245"/>
        <v>0</v>
      </c>
      <c r="AL250" s="137" t="b">
        <f t="shared" ca="1" si="245"/>
        <v>0</v>
      </c>
      <c r="AM250" s="137" t="b">
        <f t="shared" ca="1" si="245"/>
        <v>0</v>
      </c>
      <c r="AN250" s="137" t="b">
        <f t="shared" ca="1" si="245"/>
        <v>0</v>
      </c>
      <c r="AO250" s="137" t="b">
        <f t="shared" ca="1" si="245"/>
        <v>0</v>
      </c>
      <c r="AP250" s="137" t="b">
        <f t="shared" ca="1" si="245"/>
        <v>0</v>
      </c>
      <c r="AQ250" s="137" t="b">
        <f t="shared" ca="1" si="245"/>
        <v>0</v>
      </c>
      <c r="AR250" s="137" t="b">
        <f t="shared" ca="1" si="245"/>
        <v>0</v>
      </c>
      <c r="AS250" s="137" t="b">
        <f t="shared" ca="1" si="245"/>
        <v>0</v>
      </c>
      <c r="AT250" s="137" t="b">
        <f t="shared" ca="1" si="245"/>
        <v>0</v>
      </c>
      <c r="AU250" s="137" t="b">
        <f t="shared" ca="1" si="245"/>
        <v>0</v>
      </c>
      <c r="AV250" s="137" t="b">
        <f t="shared" ca="1" si="245"/>
        <v>0</v>
      </c>
      <c r="AW250" s="137" t="b">
        <f t="shared" ca="1" si="245"/>
        <v>0</v>
      </c>
      <c r="AX250" s="137" t="b">
        <f t="shared" ca="1" si="245"/>
        <v>0</v>
      </c>
      <c r="AY250" s="137" t="b">
        <f t="shared" ca="1" si="245"/>
        <v>0</v>
      </c>
      <c r="AZ250" s="137" t="b">
        <f t="shared" ca="1" si="245"/>
        <v>0</v>
      </c>
      <c r="BA250" s="137" t="b">
        <f t="shared" ca="1" si="245"/>
        <v>0</v>
      </c>
      <c r="BB250" s="137" t="b">
        <f t="shared" ca="1" si="245"/>
        <v>0</v>
      </c>
      <c r="BC250" s="137" t="b">
        <f t="shared" ca="1" si="245"/>
        <v>0</v>
      </c>
      <c r="BD250" s="137" t="b">
        <f t="shared" ca="1" si="245"/>
        <v>0</v>
      </c>
      <c r="BE250" s="137" t="b">
        <f t="shared" ca="1" si="245"/>
        <v>0</v>
      </c>
      <c r="BF250" s="137" t="b">
        <f t="shared" ca="1" si="245"/>
        <v>0</v>
      </c>
      <c r="BG250" s="137" t="b">
        <f t="shared" ca="1" si="245"/>
        <v>0</v>
      </c>
      <c r="BH250" s="137" t="b">
        <f t="shared" ca="1" si="245"/>
        <v>0</v>
      </c>
      <c r="BI250" s="137" t="b">
        <f t="shared" ca="1" si="245"/>
        <v>0</v>
      </c>
      <c r="BJ250" s="137" t="b">
        <f t="shared" ca="1" si="245"/>
        <v>0</v>
      </c>
      <c r="BK250" s="137" t="b">
        <f t="shared" ca="1" si="245"/>
        <v>0</v>
      </c>
      <c r="BL250" s="137" t="b">
        <f t="shared" ca="1" si="245"/>
        <v>0</v>
      </c>
      <c r="BM250" s="137" t="b">
        <f t="shared" ca="1" si="245"/>
        <v>0</v>
      </c>
      <c r="BN250" s="137" t="b">
        <f t="shared" ca="1" si="245"/>
        <v>0</v>
      </c>
      <c r="BO250" s="137" t="b">
        <f t="shared" ca="1" si="245"/>
        <v>0</v>
      </c>
      <c r="BP250" s="137" t="b">
        <f t="shared" ca="1" si="245"/>
        <v>0</v>
      </c>
      <c r="BQ250" s="137" t="b">
        <f t="shared" ca="1" si="245"/>
        <v>0</v>
      </c>
      <c r="BR250" s="137" t="b">
        <f t="shared" ca="1" si="245"/>
        <v>0</v>
      </c>
      <c r="BS250" s="137" t="b">
        <f t="shared" ca="1" si="240"/>
        <v>0</v>
      </c>
      <c r="BT250" s="137" t="e">
        <f t="shared" ca="1" si="240"/>
        <v>#REF!</v>
      </c>
      <c r="BU250" s="137" t="e">
        <f t="shared" ca="1" si="240"/>
        <v>#REF!</v>
      </c>
      <c r="BV250" s="137" t="e">
        <f t="shared" ca="1" si="240"/>
        <v>#REF!</v>
      </c>
      <c r="BW250" s="137" t="e">
        <f t="shared" ca="1" si="240"/>
        <v>#REF!</v>
      </c>
      <c r="BX250" s="137" t="e">
        <f t="shared" ca="1" si="213"/>
        <v>#REF!</v>
      </c>
      <c r="BY250" s="137" t="e">
        <f t="shared" ca="1" si="213"/>
        <v>#REF!</v>
      </c>
      <c r="BZ250" s="137" t="e">
        <f t="shared" ca="1" si="213"/>
        <v>#REF!</v>
      </c>
      <c r="CA250" s="137" t="e">
        <f t="shared" ca="1" si="213"/>
        <v>#REF!</v>
      </c>
      <c r="CB250" s="139"/>
      <c r="CC250" s="139"/>
    </row>
    <row r="251" spans="1:81" x14ac:dyDescent="0.5">
      <c r="G251" s="139"/>
      <c r="H251" s="139"/>
      <c r="I251" s="139"/>
      <c r="J251" s="139"/>
      <c r="K251" s="139"/>
      <c r="L251" s="139"/>
      <c r="M251" s="139"/>
      <c r="N251" s="139"/>
      <c r="O251" s="139"/>
      <c r="P251" s="139"/>
      <c r="Q251" s="139"/>
      <c r="R251" s="139"/>
      <c r="S251" s="139"/>
      <c r="T251" s="139"/>
      <c r="U251" s="139"/>
      <c r="V251" s="139"/>
      <c r="W251" s="139"/>
      <c r="X251" s="139"/>
      <c r="Y251" s="139"/>
      <c r="Z251" s="139"/>
      <c r="AA251" s="139"/>
      <c r="AB251" s="139"/>
      <c r="AC251" s="139"/>
      <c r="AD251" s="139"/>
      <c r="AE251" s="139"/>
      <c r="AF251" s="139"/>
      <c r="AG251" s="139"/>
      <c r="AH251" s="139"/>
      <c r="AI251" s="139"/>
      <c r="AJ251" s="139"/>
      <c r="AK251" s="139"/>
      <c r="AL251" s="139"/>
      <c r="AM251" s="139"/>
      <c r="AN251" s="139"/>
      <c r="AO251" s="139"/>
      <c r="AP251" s="139"/>
      <c r="AQ251" s="139"/>
      <c r="AR251" s="139"/>
      <c r="AS251" s="139"/>
      <c r="AT251" s="139"/>
      <c r="AU251" s="139"/>
      <c r="AV251" s="139"/>
      <c r="AW251" s="139"/>
      <c r="AX251" s="139"/>
      <c r="AY251" s="139"/>
      <c r="AZ251" s="139"/>
      <c r="BA251" s="139"/>
      <c r="BB251" s="139"/>
      <c r="BC251" s="139"/>
      <c r="BD251" s="139"/>
      <c r="BE251" s="139"/>
      <c r="BF251" s="139"/>
      <c r="BG251" s="139"/>
      <c r="BH251" s="139"/>
      <c r="BI251" s="139"/>
      <c r="BJ251" s="139"/>
      <c r="BK251" s="139"/>
      <c r="BL251" s="139"/>
      <c r="BM251" s="139"/>
      <c r="BN251" s="139"/>
      <c r="BO251" s="139"/>
      <c r="BP251" s="139"/>
      <c r="BQ251" s="139"/>
      <c r="BR251" s="139"/>
      <c r="BS251" s="139"/>
      <c r="BT251" s="139"/>
      <c r="BU251" s="139"/>
      <c r="BV251" s="139"/>
      <c r="BW251" s="139"/>
      <c r="BX251" s="139"/>
      <c r="BY251" s="139"/>
      <c r="BZ251" s="139"/>
      <c r="CA251" s="139"/>
      <c r="CB251" s="139"/>
      <c r="CC251" s="139"/>
    </row>
    <row r="252" spans="1:81" x14ac:dyDescent="0.5">
      <c r="G252" s="139"/>
      <c r="H252" s="139"/>
      <c r="I252" s="139"/>
      <c r="J252" s="139"/>
      <c r="K252" s="139"/>
      <c r="L252" s="139"/>
      <c r="M252" s="139"/>
      <c r="N252" s="139"/>
      <c r="O252" s="139"/>
      <c r="P252" s="139"/>
      <c r="Q252" s="139"/>
      <c r="R252" s="139"/>
      <c r="S252" s="139"/>
      <c r="T252" s="139"/>
      <c r="U252" s="139"/>
      <c r="V252" s="139"/>
      <c r="W252" s="139"/>
      <c r="X252" s="139"/>
      <c r="Y252" s="139"/>
      <c r="Z252" s="139"/>
      <c r="AA252" s="139"/>
      <c r="AB252" s="139"/>
      <c r="AC252" s="139"/>
      <c r="AD252" s="139"/>
      <c r="AE252" s="139"/>
      <c r="AF252" s="139"/>
      <c r="AG252" s="139"/>
      <c r="AH252" s="139"/>
      <c r="AI252" s="139"/>
      <c r="AJ252" s="139"/>
      <c r="AK252" s="139"/>
      <c r="AL252" s="139"/>
      <c r="AM252" s="139"/>
      <c r="AN252" s="139"/>
      <c r="AO252" s="139"/>
      <c r="AP252" s="139"/>
      <c r="AQ252" s="139"/>
      <c r="AR252" s="139"/>
      <c r="AS252" s="139"/>
      <c r="AT252" s="139"/>
      <c r="AU252" s="139"/>
      <c r="AV252" s="139"/>
      <c r="AW252" s="139"/>
      <c r="AX252" s="139"/>
      <c r="AY252" s="139"/>
      <c r="AZ252" s="139"/>
      <c r="BA252" s="139"/>
      <c r="BB252" s="139"/>
      <c r="BC252" s="139"/>
      <c r="BD252" s="139"/>
      <c r="BE252" s="139"/>
      <c r="BF252" s="139"/>
      <c r="BG252" s="139"/>
      <c r="BH252" s="139"/>
      <c r="BI252" s="139"/>
      <c r="BJ252" s="139"/>
      <c r="BK252" s="139"/>
      <c r="BL252" s="139"/>
      <c r="BM252" s="139"/>
      <c r="BN252" s="139"/>
      <c r="BO252" s="139"/>
      <c r="BP252" s="139"/>
      <c r="BQ252" s="139"/>
      <c r="BR252" s="139"/>
      <c r="BS252" s="139"/>
      <c r="BT252" s="139"/>
      <c r="BU252" s="139"/>
      <c r="BV252" s="139"/>
      <c r="BW252" s="139"/>
      <c r="BX252" s="139"/>
      <c r="BY252" s="139"/>
      <c r="BZ252" s="139"/>
      <c r="CA252" s="139"/>
      <c r="CB252" s="139"/>
      <c r="CC252" s="139"/>
    </row>
    <row r="253" spans="1:81" x14ac:dyDescent="0.5">
      <c r="G253" s="139"/>
      <c r="H253" s="139"/>
      <c r="I253" s="139"/>
      <c r="J253" s="139"/>
      <c r="K253" s="139"/>
      <c r="L253" s="139"/>
      <c r="M253" s="139"/>
      <c r="N253" s="139"/>
      <c r="O253" s="139"/>
      <c r="P253" s="139"/>
      <c r="Q253" s="139"/>
      <c r="R253" s="139"/>
      <c r="S253" s="139"/>
      <c r="T253" s="139"/>
      <c r="U253" s="139"/>
      <c r="V253" s="139"/>
      <c r="W253" s="139"/>
      <c r="X253" s="139"/>
      <c r="Y253" s="139"/>
      <c r="Z253" s="139"/>
      <c r="AA253" s="139"/>
      <c r="AB253" s="139"/>
      <c r="AC253" s="139"/>
      <c r="AD253" s="139"/>
      <c r="AE253" s="139"/>
      <c r="AF253" s="139"/>
      <c r="AG253" s="139"/>
      <c r="AH253" s="139"/>
      <c r="AI253" s="139"/>
      <c r="AJ253" s="139"/>
      <c r="AK253" s="139"/>
      <c r="AL253" s="139"/>
      <c r="AM253" s="139"/>
      <c r="AN253" s="139"/>
      <c r="AO253" s="139"/>
      <c r="AP253" s="139"/>
      <c r="AQ253" s="139"/>
      <c r="AR253" s="139"/>
      <c r="AS253" s="139"/>
      <c r="AT253" s="139"/>
      <c r="AU253" s="139"/>
      <c r="AV253" s="139"/>
      <c r="AW253" s="139"/>
      <c r="AX253" s="139"/>
      <c r="AY253" s="139"/>
      <c r="AZ253" s="139"/>
      <c r="BA253" s="139"/>
      <c r="BB253" s="139"/>
      <c r="BC253" s="139"/>
      <c r="BD253" s="139"/>
      <c r="BE253" s="139"/>
      <c r="BF253" s="139"/>
      <c r="BG253" s="139"/>
      <c r="BH253" s="139"/>
      <c r="BI253" s="139"/>
      <c r="BJ253" s="139"/>
      <c r="BK253" s="139"/>
      <c r="BL253" s="139"/>
      <c r="BM253" s="139"/>
      <c r="BN253" s="139"/>
      <c r="BO253" s="139"/>
      <c r="BP253" s="139"/>
      <c r="BQ253" s="139"/>
      <c r="BR253" s="139"/>
      <c r="BS253" s="139"/>
      <c r="BT253" s="139"/>
      <c r="BU253" s="139"/>
      <c r="BV253" s="139"/>
      <c r="BW253" s="139"/>
      <c r="BX253" s="139"/>
      <c r="BY253" s="139"/>
      <c r="BZ253" s="139"/>
      <c r="CA253" s="139"/>
      <c r="CB253" s="139"/>
      <c r="CC253" s="139"/>
    </row>
    <row r="254" spans="1:81" x14ac:dyDescent="0.5">
      <c r="G254" s="139"/>
      <c r="H254" s="139"/>
      <c r="I254" s="139"/>
      <c r="J254" s="139"/>
      <c r="K254" s="139"/>
      <c r="L254" s="139"/>
      <c r="M254" s="139"/>
      <c r="N254" s="139"/>
      <c r="O254" s="139"/>
      <c r="P254" s="139"/>
      <c r="Q254" s="139"/>
      <c r="R254" s="139"/>
      <c r="S254" s="139"/>
      <c r="T254" s="139"/>
      <c r="U254" s="139"/>
      <c r="V254" s="139"/>
      <c r="W254" s="139"/>
      <c r="X254" s="139"/>
      <c r="Y254" s="139"/>
      <c r="Z254" s="139"/>
      <c r="AA254" s="139"/>
      <c r="AB254" s="139"/>
      <c r="AC254" s="139"/>
      <c r="AD254" s="139"/>
      <c r="AE254" s="139"/>
      <c r="AF254" s="139"/>
      <c r="AG254" s="139"/>
      <c r="AH254" s="139"/>
      <c r="AI254" s="139"/>
      <c r="AJ254" s="139"/>
      <c r="AK254" s="139"/>
      <c r="AL254" s="139"/>
      <c r="AM254" s="139"/>
      <c r="AN254" s="139"/>
      <c r="AO254" s="139"/>
      <c r="AP254" s="139"/>
      <c r="AQ254" s="139"/>
      <c r="AR254" s="139"/>
      <c r="AS254" s="139"/>
      <c r="AT254" s="139"/>
      <c r="AU254" s="139"/>
      <c r="AV254" s="139"/>
      <c r="AW254" s="139"/>
      <c r="AX254" s="139"/>
      <c r="AY254" s="139"/>
      <c r="AZ254" s="139"/>
      <c r="BA254" s="139"/>
      <c r="BB254" s="139"/>
      <c r="BC254" s="139"/>
      <c r="BD254" s="139"/>
      <c r="BE254" s="139"/>
      <c r="BF254" s="139"/>
      <c r="BG254" s="139"/>
      <c r="BH254" s="139"/>
      <c r="BI254" s="139"/>
      <c r="BJ254" s="139"/>
      <c r="BK254" s="139"/>
      <c r="BL254" s="139"/>
      <c r="BM254" s="139"/>
      <c r="BN254" s="139"/>
      <c r="BO254" s="139"/>
      <c r="BP254" s="139"/>
      <c r="BQ254" s="139"/>
      <c r="BR254" s="139"/>
      <c r="BS254" s="139"/>
      <c r="BT254" s="139"/>
      <c r="BU254" s="139"/>
      <c r="BV254" s="139"/>
      <c r="BW254" s="139"/>
      <c r="BX254" s="139"/>
      <c r="BY254" s="139"/>
      <c r="BZ254" s="139"/>
      <c r="CA254" s="139"/>
      <c r="CB254" s="139"/>
      <c r="CC254" s="139"/>
    </row>
    <row r="255" spans="1:81" s="295" customFormat="1" ht="16.5" thickBot="1" x14ac:dyDescent="0.55000000000000004"/>
    <row r="256" spans="1:81" s="230" customFormat="1" ht="16.5" thickTop="1" x14ac:dyDescent="0.5"/>
  </sheetData>
  <phoneticPr fontId="23" type="noConversion"/>
  <conditionalFormatting sqref="G173:CB242">
    <cfRule type="cellIs" dxfId="5" priority="4" stopIfTrue="1" operator="notEqual">
      <formula>TRUE</formula>
    </cfRule>
  </conditionalFormatting>
  <conditionalFormatting sqref="CC173:CC242">
    <cfRule type="cellIs" dxfId="4" priority="3" stopIfTrue="1" operator="notEqual">
      <formula>TRUE</formula>
    </cfRule>
  </conditionalFormatting>
  <conditionalFormatting sqref="G243:CB254">
    <cfRule type="cellIs" dxfId="3" priority="2" stopIfTrue="1" operator="notEqual">
      <formula>TRUE</formula>
    </cfRule>
  </conditionalFormatting>
  <conditionalFormatting sqref="CC243:CC254">
    <cfRule type="cellIs" dxfId="2" priority="1" stopIfTrue="1" operator="notEqual">
      <formula>TRUE</formula>
    </cfRule>
  </conditionalFormatting>
  <dataValidations disablePrompts="1" count="1">
    <dataValidation type="list" allowBlank="1" showInputMessage="1" showErrorMessage="1" sqref="G3:G4">
      <formula1>Counties</formula1>
    </dataValidation>
  </dataValidations>
  <pageMargins left="0.75" right="0.75" top="1" bottom="1" header="0.5" footer="0.5"/>
  <pageSetup orientation="portrait" r:id="rId1"/>
  <headerFooter alignWithMargins="0"/>
  <legacy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1"/>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1912</v>
      </c>
    </row>
    <row r="15" spans="1:75" x14ac:dyDescent="0.25">
      <c r="B15" s="296" t="s">
        <v>1797</v>
      </c>
    </row>
    <row r="16" spans="1:75" x14ac:dyDescent="0.25">
      <c r="B16" s="640">
        <v>35796</v>
      </c>
      <c r="C16" s="640">
        <v>35886</v>
      </c>
      <c r="D16" s="640">
        <v>35977</v>
      </c>
      <c r="E16" s="640">
        <v>36069</v>
      </c>
      <c r="F16" s="640">
        <v>36161</v>
      </c>
      <c r="G16" s="640">
        <v>36251</v>
      </c>
      <c r="H16" s="640">
        <v>36342</v>
      </c>
      <c r="I16" s="640">
        <v>36434</v>
      </c>
      <c r="J16" s="640">
        <v>36526</v>
      </c>
      <c r="K16" s="640">
        <v>36617</v>
      </c>
      <c r="L16" s="640">
        <v>36708</v>
      </c>
      <c r="M16" s="640">
        <v>36800</v>
      </c>
      <c r="N16" s="640">
        <v>36892</v>
      </c>
      <c r="O16" s="640">
        <v>36982</v>
      </c>
      <c r="P16" s="640">
        <v>37073</v>
      </c>
      <c r="Q16" s="640">
        <v>37165</v>
      </c>
      <c r="R16" s="640">
        <v>37257</v>
      </c>
      <c r="S16" s="640">
        <v>37347</v>
      </c>
      <c r="T16" s="640">
        <v>37438</v>
      </c>
      <c r="U16" s="640">
        <v>37530</v>
      </c>
      <c r="V16" s="640">
        <v>37622</v>
      </c>
      <c r="W16" s="640">
        <v>37712</v>
      </c>
      <c r="X16" s="640">
        <v>37803</v>
      </c>
      <c r="Y16" s="640">
        <v>37895</v>
      </c>
      <c r="Z16" s="640">
        <v>37987</v>
      </c>
      <c r="AA16" s="640">
        <v>38078</v>
      </c>
      <c r="AB16" s="640">
        <v>38169</v>
      </c>
      <c r="AC16" s="640">
        <v>38261</v>
      </c>
      <c r="AD16" s="640">
        <v>38353</v>
      </c>
      <c r="AE16" s="640">
        <v>38443</v>
      </c>
      <c r="AF16" s="640">
        <v>38534</v>
      </c>
      <c r="AG16" s="640">
        <v>38626</v>
      </c>
      <c r="AH16" s="640">
        <v>38718</v>
      </c>
      <c r="AI16" s="640">
        <v>38808</v>
      </c>
      <c r="AJ16" s="640">
        <v>38899</v>
      </c>
      <c r="AK16" s="640">
        <v>38991</v>
      </c>
      <c r="AL16" s="640">
        <v>39083</v>
      </c>
      <c r="AM16" s="640">
        <v>39173</v>
      </c>
      <c r="AN16" s="640">
        <v>39264</v>
      </c>
      <c r="AO16" s="640">
        <v>39356</v>
      </c>
      <c r="AP16" s="640">
        <v>39448</v>
      </c>
      <c r="AQ16" s="640">
        <v>39539</v>
      </c>
      <c r="AR16" s="640">
        <v>39630</v>
      </c>
      <c r="AS16" s="640">
        <v>39722</v>
      </c>
      <c r="AT16" s="640">
        <v>39814</v>
      </c>
      <c r="AU16" s="640">
        <v>39904</v>
      </c>
      <c r="AV16" s="640">
        <v>39995</v>
      </c>
      <c r="AW16" s="640">
        <v>40087</v>
      </c>
      <c r="AX16" s="640">
        <v>40179</v>
      </c>
      <c r="AY16" s="640">
        <v>40269</v>
      </c>
      <c r="AZ16" s="640">
        <v>40360</v>
      </c>
      <c r="BA16" s="640">
        <v>40452</v>
      </c>
      <c r="BB16" s="640">
        <v>40544</v>
      </c>
      <c r="BC16" s="640">
        <v>40634</v>
      </c>
      <c r="BD16" s="640">
        <v>40725</v>
      </c>
      <c r="BE16" s="640">
        <v>40817</v>
      </c>
      <c r="BF16" s="640">
        <v>40909</v>
      </c>
      <c r="BG16" s="640">
        <v>41000</v>
      </c>
      <c r="BH16" s="640">
        <v>41091</v>
      </c>
      <c r="BI16" s="640">
        <v>41183</v>
      </c>
      <c r="BJ16" s="640">
        <v>41275</v>
      </c>
      <c r="BK16" s="640">
        <v>41365</v>
      </c>
      <c r="BL16" s="640">
        <v>41456</v>
      </c>
      <c r="BM16" s="640">
        <v>41548</v>
      </c>
      <c r="BN16" s="640">
        <v>41640</v>
      </c>
      <c r="BO16" s="640">
        <v>41730</v>
      </c>
      <c r="BP16" s="640">
        <v>41821</v>
      </c>
      <c r="BQ16" s="640">
        <v>41913</v>
      </c>
      <c r="BR16" s="640">
        <v>42005</v>
      </c>
      <c r="BS16" s="640">
        <v>42095</v>
      </c>
      <c r="BT16" s="640">
        <v>42186</v>
      </c>
      <c r="BU16" s="640">
        <v>42278</v>
      </c>
      <c r="BV16" s="640">
        <v>42370</v>
      </c>
      <c r="BW16" s="640">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t="s">
        <v>18</v>
      </c>
      <c r="C19" s="296" t="s">
        <v>18</v>
      </c>
      <c r="D19" s="296" t="s">
        <v>18</v>
      </c>
      <c r="E19" s="296" t="s">
        <v>18</v>
      </c>
      <c r="F19" s="296" t="s">
        <v>18</v>
      </c>
      <c r="G19" s="296" t="s">
        <v>18</v>
      </c>
      <c r="H19" s="296" t="s">
        <v>18</v>
      </c>
      <c r="I19" s="296" t="s">
        <v>18</v>
      </c>
      <c r="J19" s="296" t="s">
        <v>18</v>
      </c>
      <c r="K19" s="296" t="s">
        <v>18</v>
      </c>
      <c r="L19" s="296" t="s">
        <v>18</v>
      </c>
      <c r="M19" s="296" t="s">
        <v>18</v>
      </c>
      <c r="N19" s="296" t="s">
        <v>18</v>
      </c>
      <c r="O19" s="296" t="s">
        <v>18</v>
      </c>
      <c r="P19" s="296" t="s">
        <v>18</v>
      </c>
      <c r="Q19" s="296" t="s">
        <v>18</v>
      </c>
      <c r="R19" s="296" t="s">
        <v>18</v>
      </c>
      <c r="S19" s="296" t="s">
        <v>18</v>
      </c>
      <c r="T19" s="296" t="s">
        <v>18</v>
      </c>
      <c r="U19" s="296" t="s">
        <v>18</v>
      </c>
      <c r="V19" s="296" t="s">
        <v>18</v>
      </c>
      <c r="W19" s="296" t="s">
        <v>18</v>
      </c>
      <c r="X19" s="296" t="s">
        <v>18</v>
      </c>
      <c r="Y19" s="296" t="s">
        <v>18</v>
      </c>
      <c r="Z19" s="296" t="s">
        <v>18</v>
      </c>
      <c r="AA19" s="296" t="s">
        <v>18</v>
      </c>
      <c r="AB19" s="296" t="s">
        <v>18</v>
      </c>
      <c r="AC19" s="296" t="s">
        <v>18</v>
      </c>
      <c r="AD19" s="296" t="s">
        <v>18</v>
      </c>
      <c r="AE19" s="296" t="s">
        <v>18</v>
      </c>
      <c r="AF19" s="296" t="s">
        <v>18</v>
      </c>
      <c r="AG19" s="296" t="s">
        <v>18</v>
      </c>
      <c r="AH19" s="296" t="s">
        <v>18</v>
      </c>
      <c r="AI19" s="296" t="s">
        <v>18</v>
      </c>
      <c r="AJ19" s="296" t="s">
        <v>18</v>
      </c>
      <c r="AK19" s="296" t="s">
        <v>18</v>
      </c>
      <c r="AL19" s="296" t="s">
        <v>18</v>
      </c>
      <c r="AM19" s="296" t="s">
        <v>18</v>
      </c>
      <c r="AN19" s="296" t="s">
        <v>18</v>
      </c>
      <c r="AO19" s="296" t="s">
        <v>18</v>
      </c>
      <c r="AP19" s="296" t="s">
        <v>18</v>
      </c>
      <c r="AQ19" s="296" t="s">
        <v>18</v>
      </c>
      <c r="AR19" s="296" t="s">
        <v>18</v>
      </c>
      <c r="AS19" s="296" t="s">
        <v>18</v>
      </c>
      <c r="AT19" s="296" t="s">
        <v>18</v>
      </c>
      <c r="AU19" s="296" t="s">
        <v>18</v>
      </c>
      <c r="AV19" s="296" t="s">
        <v>18</v>
      </c>
      <c r="AW19" s="296" t="s">
        <v>18</v>
      </c>
      <c r="AX19" s="296" t="s">
        <v>18</v>
      </c>
      <c r="AY19" s="296" t="s">
        <v>18</v>
      </c>
      <c r="AZ19" s="296" t="s">
        <v>18</v>
      </c>
      <c r="BA19" s="296" t="s">
        <v>18</v>
      </c>
      <c r="BB19" s="296" t="s">
        <v>18</v>
      </c>
      <c r="BC19" s="296" t="s">
        <v>18</v>
      </c>
      <c r="BD19" s="296" t="s">
        <v>18</v>
      </c>
      <c r="BE19" s="296" t="s">
        <v>18</v>
      </c>
      <c r="BF19" s="296">
        <v>22</v>
      </c>
      <c r="BG19" s="296">
        <v>124</v>
      </c>
      <c r="BH19" s="296">
        <v>342</v>
      </c>
      <c r="BI19" s="296">
        <v>717</v>
      </c>
      <c r="BJ19" s="296">
        <v>1017</v>
      </c>
      <c r="BK19" s="296">
        <v>1355</v>
      </c>
      <c r="BL19" s="296">
        <v>1712</v>
      </c>
      <c r="BM19" s="296">
        <v>2180</v>
      </c>
      <c r="BN19" s="296">
        <v>2616</v>
      </c>
      <c r="BO19" s="296">
        <v>2860</v>
      </c>
      <c r="BP19" s="296">
        <v>3061</v>
      </c>
      <c r="BQ19" s="296">
        <v>3220</v>
      </c>
      <c r="BR19" s="296">
        <v>3219</v>
      </c>
      <c r="BS19" s="296">
        <v>3233</v>
      </c>
      <c r="BT19" s="296">
        <v>3168</v>
      </c>
      <c r="BU19" s="296">
        <v>3224</v>
      </c>
      <c r="BV19" s="296">
        <v>3126</v>
      </c>
      <c r="BW19" s="296">
        <v>3055</v>
      </c>
    </row>
    <row r="20" spans="1:75" x14ac:dyDescent="0.25">
      <c r="A20" t="s">
        <v>486</v>
      </c>
      <c r="B20" s="296" t="s">
        <v>18</v>
      </c>
      <c r="C20" s="296" t="s">
        <v>18</v>
      </c>
      <c r="D20" s="296" t="s">
        <v>18</v>
      </c>
      <c r="E20" s="296" t="s">
        <v>18</v>
      </c>
      <c r="F20" s="296" t="s">
        <v>18</v>
      </c>
      <c r="G20" s="296" t="s">
        <v>18</v>
      </c>
      <c r="H20" s="296" t="s">
        <v>18</v>
      </c>
      <c r="I20" s="296" t="s">
        <v>18</v>
      </c>
      <c r="J20" s="296" t="s">
        <v>18</v>
      </c>
      <c r="K20" s="296" t="s">
        <v>18</v>
      </c>
      <c r="L20" s="296" t="s">
        <v>18</v>
      </c>
      <c r="M20" s="296" t="s">
        <v>18</v>
      </c>
      <c r="N20" s="296" t="s">
        <v>18</v>
      </c>
      <c r="O20" s="296" t="s">
        <v>18</v>
      </c>
      <c r="P20" s="296" t="s">
        <v>18</v>
      </c>
      <c r="Q20" s="296" t="s">
        <v>18</v>
      </c>
      <c r="R20" s="296" t="s">
        <v>18</v>
      </c>
      <c r="S20" s="296" t="s">
        <v>18</v>
      </c>
      <c r="T20" s="296" t="s">
        <v>18</v>
      </c>
      <c r="U20" s="296" t="s">
        <v>18</v>
      </c>
      <c r="V20" s="296" t="s">
        <v>18</v>
      </c>
      <c r="W20" s="296" t="s">
        <v>18</v>
      </c>
      <c r="X20" s="296" t="s">
        <v>18</v>
      </c>
      <c r="Y20" s="296" t="s">
        <v>18</v>
      </c>
      <c r="Z20" s="296" t="s">
        <v>18</v>
      </c>
      <c r="AA20" s="296" t="s">
        <v>18</v>
      </c>
      <c r="AB20" s="296" t="s">
        <v>18</v>
      </c>
      <c r="AC20" s="296" t="s">
        <v>18</v>
      </c>
      <c r="AD20" s="296" t="s">
        <v>18</v>
      </c>
      <c r="AE20" s="296" t="s">
        <v>18</v>
      </c>
      <c r="AF20" s="296" t="s">
        <v>18</v>
      </c>
      <c r="AG20" s="296" t="s">
        <v>18</v>
      </c>
      <c r="AH20" s="296" t="s">
        <v>18</v>
      </c>
      <c r="AI20" s="296" t="s">
        <v>18</v>
      </c>
      <c r="AJ20" s="296" t="s">
        <v>18</v>
      </c>
      <c r="AK20" s="296" t="s">
        <v>18</v>
      </c>
      <c r="AL20" s="296" t="s">
        <v>18</v>
      </c>
      <c r="AM20" s="296" t="s">
        <v>18</v>
      </c>
      <c r="AN20" s="296" t="s">
        <v>18</v>
      </c>
      <c r="AO20" s="296" t="s">
        <v>18</v>
      </c>
      <c r="AP20" s="296" t="s">
        <v>18</v>
      </c>
      <c r="AQ20" s="296" t="s">
        <v>18</v>
      </c>
      <c r="AR20" s="296" t="s">
        <v>18</v>
      </c>
      <c r="AS20" s="296" t="s">
        <v>18</v>
      </c>
      <c r="AT20" s="296" t="s">
        <v>18</v>
      </c>
      <c r="AU20" s="296" t="s">
        <v>18</v>
      </c>
      <c r="AV20" s="296" t="s">
        <v>18</v>
      </c>
      <c r="AW20" s="296" t="s">
        <v>18</v>
      </c>
      <c r="AX20" s="296" t="s">
        <v>18</v>
      </c>
      <c r="AY20" s="296" t="s">
        <v>18</v>
      </c>
      <c r="AZ20" s="296" t="s">
        <v>18</v>
      </c>
      <c r="BA20" s="296" t="s">
        <v>18</v>
      </c>
      <c r="BB20" s="296" t="s">
        <v>18</v>
      </c>
      <c r="BC20" s="296" t="s">
        <v>18</v>
      </c>
      <c r="BD20" s="296" t="s">
        <v>18</v>
      </c>
      <c r="BE20" s="296" t="s">
        <v>18</v>
      </c>
      <c r="BF20" s="296">
        <v>1</v>
      </c>
      <c r="BG20" s="296">
        <v>5</v>
      </c>
      <c r="BH20" s="296">
        <v>21</v>
      </c>
      <c r="BI20" s="296">
        <v>53</v>
      </c>
      <c r="BJ20" s="296">
        <v>78</v>
      </c>
      <c r="BK20" s="296">
        <v>100</v>
      </c>
      <c r="BL20" s="296">
        <v>118</v>
      </c>
      <c r="BM20" s="296">
        <v>123</v>
      </c>
      <c r="BN20" s="296">
        <v>125</v>
      </c>
      <c r="BO20" s="296">
        <v>134</v>
      </c>
      <c r="BP20" s="296">
        <v>130</v>
      </c>
      <c r="BQ20" s="296">
        <v>128</v>
      </c>
      <c r="BR20" s="296">
        <v>114</v>
      </c>
      <c r="BS20" s="296">
        <v>111</v>
      </c>
      <c r="BT20" s="296">
        <v>99</v>
      </c>
      <c r="BU20" s="296">
        <v>108</v>
      </c>
      <c r="BV20" s="296">
        <v>97</v>
      </c>
      <c r="BW20" s="296">
        <v>93</v>
      </c>
    </row>
    <row r="21" spans="1:75" x14ac:dyDescent="0.25">
      <c r="A21" t="s">
        <v>487</v>
      </c>
      <c r="B21" s="296" t="s">
        <v>18</v>
      </c>
      <c r="C21" s="296" t="s">
        <v>18</v>
      </c>
      <c r="D21" s="296" t="s">
        <v>18</v>
      </c>
      <c r="E21" s="296" t="s">
        <v>18</v>
      </c>
      <c r="F21" s="296" t="s">
        <v>18</v>
      </c>
      <c r="G21" s="296" t="s">
        <v>18</v>
      </c>
      <c r="H21" s="296" t="s">
        <v>18</v>
      </c>
      <c r="I21" s="296" t="s">
        <v>18</v>
      </c>
      <c r="J21" s="296" t="s">
        <v>18</v>
      </c>
      <c r="K21" s="296" t="s">
        <v>18</v>
      </c>
      <c r="L21" s="296" t="s">
        <v>18</v>
      </c>
      <c r="M21" s="296" t="s">
        <v>18</v>
      </c>
      <c r="N21" s="296" t="s">
        <v>18</v>
      </c>
      <c r="O21" s="296" t="s">
        <v>18</v>
      </c>
      <c r="P21" s="296" t="s">
        <v>18</v>
      </c>
      <c r="Q21" s="296" t="s">
        <v>18</v>
      </c>
      <c r="R21" s="296" t="s">
        <v>18</v>
      </c>
      <c r="S21" s="296" t="s">
        <v>18</v>
      </c>
      <c r="T21" s="296" t="s">
        <v>18</v>
      </c>
      <c r="U21" s="296" t="s">
        <v>18</v>
      </c>
      <c r="V21" s="296" t="s">
        <v>18</v>
      </c>
      <c r="W21" s="296" t="s">
        <v>18</v>
      </c>
      <c r="X21" s="296" t="s">
        <v>18</v>
      </c>
      <c r="Y21" s="296" t="s">
        <v>18</v>
      </c>
      <c r="Z21" s="296" t="s">
        <v>18</v>
      </c>
      <c r="AA21" s="296" t="s">
        <v>18</v>
      </c>
      <c r="AB21" s="296" t="s">
        <v>18</v>
      </c>
      <c r="AC21" s="296" t="s">
        <v>18</v>
      </c>
      <c r="AD21" s="296" t="s">
        <v>18</v>
      </c>
      <c r="AE21" s="296" t="s">
        <v>18</v>
      </c>
      <c r="AF21" s="296" t="s">
        <v>18</v>
      </c>
      <c r="AG21" s="296" t="s">
        <v>18</v>
      </c>
      <c r="AH21" s="296" t="s">
        <v>18</v>
      </c>
      <c r="AI21" s="296" t="s">
        <v>18</v>
      </c>
      <c r="AJ21" s="296" t="s">
        <v>18</v>
      </c>
      <c r="AK21" s="296" t="s">
        <v>18</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t="s">
        <v>18</v>
      </c>
      <c r="C22" s="296" t="s">
        <v>18</v>
      </c>
      <c r="D22" s="296" t="s">
        <v>18</v>
      </c>
      <c r="E22" s="296" t="s">
        <v>18</v>
      </c>
      <c r="F22" s="296" t="s">
        <v>18</v>
      </c>
      <c r="G22" s="296" t="s">
        <v>18</v>
      </c>
      <c r="H22" s="296" t="s">
        <v>18</v>
      </c>
      <c r="I22" s="296" t="s">
        <v>18</v>
      </c>
      <c r="J22" s="296" t="s">
        <v>18</v>
      </c>
      <c r="K22" s="296" t="s">
        <v>18</v>
      </c>
      <c r="L22" s="296" t="s">
        <v>18</v>
      </c>
      <c r="M22" s="296" t="s">
        <v>18</v>
      </c>
      <c r="N22" s="296" t="s">
        <v>18</v>
      </c>
      <c r="O22" s="296" t="s">
        <v>18</v>
      </c>
      <c r="P22" s="296" t="s">
        <v>18</v>
      </c>
      <c r="Q22" s="296" t="s">
        <v>18</v>
      </c>
      <c r="R22" s="296" t="s">
        <v>18</v>
      </c>
      <c r="S22" s="296" t="s">
        <v>18</v>
      </c>
      <c r="T22" s="296" t="s">
        <v>18</v>
      </c>
      <c r="U22" s="296" t="s">
        <v>18</v>
      </c>
      <c r="V22" s="296" t="s">
        <v>18</v>
      </c>
      <c r="W22" s="296" t="s">
        <v>18</v>
      </c>
      <c r="X22" s="296" t="s">
        <v>18</v>
      </c>
      <c r="Y22" s="296" t="s">
        <v>18</v>
      </c>
      <c r="Z22" s="296" t="s">
        <v>18</v>
      </c>
      <c r="AA22" s="296" t="s">
        <v>18</v>
      </c>
      <c r="AB22" s="296" t="s">
        <v>18</v>
      </c>
      <c r="AC22" s="296" t="s">
        <v>18</v>
      </c>
      <c r="AD22" s="296" t="s">
        <v>18</v>
      </c>
      <c r="AE22" s="296" t="s">
        <v>18</v>
      </c>
      <c r="AF22" s="296" t="s">
        <v>18</v>
      </c>
      <c r="AG22" s="296" t="s">
        <v>18</v>
      </c>
      <c r="AH22" s="296" t="s">
        <v>18</v>
      </c>
      <c r="AI22" s="296" t="s">
        <v>18</v>
      </c>
      <c r="AJ22" s="296" t="s">
        <v>18</v>
      </c>
      <c r="AK22" s="296" t="s">
        <v>18</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v>1</v>
      </c>
      <c r="BG22" s="296">
        <v>1</v>
      </c>
      <c r="BH22" s="296">
        <v>1</v>
      </c>
      <c r="BI22" s="296">
        <v>1</v>
      </c>
      <c r="BJ22" s="296">
        <v>1</v>
      </c>
      <c r="BK22" s="296">
        <v>1</v>
      </c>
      <c r="BL22" s="296">
        <v>1</v>
      </c>
      <c r="BM22" s="296">
        <v>1</v>
      </c>
      <c r="BN22" s="296">
        <v>1</v>
      </c>
      <c r="BO22" s="296">
        <v>1</v>
      </c>
      <c r="BP22" s="296">
        <v>1</v>
      </c>
      <c r="BQ22" s="296">
        <v>1</v>
      </c>
      <c r="BR22" s="296">
        <v>2</v>
      </c>
      <c r="BS22" s="296" t="s">
        <v>18</v>
      </c>
      <c r="BT22" s="296">
        <v>1</v>
      </c>
      <c r="BU22" s="296">
        <v>2</v>
      </c>
      <c r="BV22" s="296">
        <v>2</v>
      </c>
      <c r="BW22" s="296">
        <v>1</v>
      </c>
    </row>
    <row r="23" spans="1:75" x14ac:dyDescent="0.25">
      <c r="A23" t="s">
        <v>20</v>
      </c>
      <c r="B23" s="296" t="s">
        <v>18</v>
      </c>
      <c r="C23" s="296" t="s">
        <v>18</v>
      </c>
      <c r="D23" s="296" t="s">
        <v>18</v>
      </c>
      <c r="E23" s="296" t="s">
        <v>18</v>
      </c>
      <c r="F23" s="296" t="s">
        <v>18</v>
      </c>
      <c r="G23" s="296" t="s">
        <v>18</v>
      </c>
      <c r="H23" s="296" t="s">
        <v>18</v>
      </c>
      <c r="I23" s="296" t="s">
        <v>18</v>
      </c>
      <c r="J23" s="296" t="s">
        <v>18</v>
      </c>
      <c r="K23" s="296" t="s">
        <v>18</v>
      </c>
      <c r="L23" s="296" t="s">
        <v>18</v>
      </c>
      <c r="M23" s="296" t="s">
        <v>18</v>
      </c>
      <c r="N23" s="296" t="s">
        <v>18</v>
      </c>
      <c r="O23" s="296" t="s">
        <v>18</v>
      </c>
      <c r="P23" s="296" t="s">
        <v>18</v>
      </c>
      <c r="Q23" s="296" t="s">
        <v>18</v>
      </c>
      <c r="R23" s="296" t="s">
        <v>18</v>
      </c>
      <c r="S23" s="296" t="s">
        <v>18</v>
      </c>
      <c r="T23" s="296" t="s">
        <v>18</v>
      </c>
      <c r="U23" s="296" t="s">
        <v>18</v>
      </c>
      <c r="V23" s="296" t="s">
        <v>18</v>
      </c>
      <c r="W23" s="296" t="s">
        <v>18</v>
      </c>
      <c r="X23" s="296" t="s">
        <v>18</v>
      </c>
      <c r="Y23" s="296" t="s">
        <v>18</v>
      </c>
      <c r="Z23" s="296" t="s">
        <v>18</v>
      </c>
      <c r="AA23" s="296" t="s">
        <v>18</v>
      </c>
      <c r="AB23" s="296" t="s">
        <v>18</v>
      </c>
      <c r="AC23" s="296" t="s">
        <v>18</v>
      </c>
      <c r="AD23" s="296" t="s">
        <v>18</v>
      </c>
      <c r="AE23" s="296" t="s">
        <v>18</v>
      </c>
      <c r="AF23" s="296" t="s">
        <v>18</v>
      </c>
      <c r="AG23" s="296" t="s">
        <v>18</v>
      </c>
      <c r="AH23" s="296" t="s">
        <v>18</v>
      </c>
      <c r="AI23" s="296" t="s">
        <v>18</v>
      </c>
      <c r="AJ23" s="296" t="s">
        <v>18</v>
      </c>
      <c r="AK23" s="296" t="s">
        <v>18</v>
      </c>
      <c r="AL23" s="296" t="s">
        <v>18</v>
      </c>
      <c r="AM23" s="296" t="s">
        <v>18</v>
      </c>
      <c r="AN23" s="296" t="s">
        <v>18</v>
      </c>
      <c r="AO23" s="296" t="s">
        <v>18</v>
      </c>
      <c r="AP23" s="296" t="s">
        <v>18</v>
      </c>
      <c r="AQ23" s="296" t="s">
        <v>18</v>
      </c>
      <c r="AR23" s="296" t="s">
        <v>18</v>
      </c>
      <c r="AS23" s="296" t="s">
        <v>18</v>
      </c>
      <c r="AT23" s="296" t="s">
        <v>18</v>
      </c>
      <c r="AU23" s="296" t="s">
        <v>18</v>
      </c>
      <c r="AV23" s="296" t="s">
        <v>18</v>
      </c>
      <c r="AW23" s="296" t="s">
        <v>18</v>
      </c>
      <c r="AX23" s="296" t="s">
        <v>18</v>
      </c>
      <c r="AY23" s="296" t="s">
        <v>18</v>
      </c>
      <c r="AZ23" s="296" t="s">
        <v>18</v>
      </c>
      <c r="BA23" s="296" t="s">
        <v>18</v>
      </c>
      <c r="BB23" s="296" t="s">
        <v>18</v>
      </c>
      <c r="BC23" s="296" t="s">
        <v>18</v>
      </c>
      <c r="BD23" s="296" t="s">
        <v>18</v>
      </c>
      <c r="BE23" s="296" t="s">
        <v>18</v>
      </c>
      <c r="BF23" s="296" t="s">
        <v>18</v>
      </c>
      <c r="BG23" s="296" t="s">
        <v>18</v>
      </c>
      <c r="BH23" s="296" t="s">
        <v>18</v>
      </c>
      <c r="BI23" s="296" t="s">
        <v>18</v>
      </c>
      <c r="BJ23" s="296" t="s">
        <v>18</v>
      </c>
      <c r="BK23" s="296" t="s">
        <v>18</v>
      </c>
      <c r="BL23" s="296" t="s">
        <v>18</v>
      </c>
      <c r="BM23" s="296" t="s">
        <v>18</v>
      </c>
      <c r="BN23" s="296" t="s">
        <v>18</v>
      </c>
      <c r="BO23" s="296" t="s">
        <v>18</v>
      </c>
      <c r="BP23" s="296" t="s">
        <v>18</v>
      </c>
      <c r="BQ23" s="296">
        <v>1</v>
      </c>
      <c r="BR23" s="296">
        <v>5</v>
      </c>
      <c r="BS23" s="296">
        <v>12</v>
      </c>
      <c r="BT23" s="296">
        <v>13</v>
      </c>
      <c r="BU23" s="296">
        <v>9</v>
      </c>
      <c r="BV23" s="296">
        <v>9</v>
      </c>
      <c r="BW23" s="296">
        <v>7</v>
      </c>
    </row>
    <row r="24" spans="1:75" x14ac:dyDescent="0.25">
      <c r="A24" t="s">
        <v>21</v>
      </c>
      <c r="B24" s="296" t="s">
        <v>18</v>
      </c>
      <c r="C24" s="296" t="s">
        <v>18</v>
      </c>
      <c r="D24" s="296" t="s">
        <v>18</v>
      </c>
      <c r="E24" s="296" t="s">
        <v>18</v>
      </c>
      <c r="F24" s="296" t="s">
        <v>18</v>
      </c>
      <c r="G24" s="296" t="s">
        <v>18</v>
      </c>
      <c r="H24" s="296" t="s">
        <v>18</v>
      </c>
      <c r="I24" s="296" t="s">
        <v>18</v>
      </c>
      <c r="J24" s="296" t="s">
        <v>18</v>
      </c>
      <c r="K24" s="296" t="s">
        <v>18</v>
      </c>
      <c r="L24" s="296" t="s">
        <v>18</v>
      </c>
      <c r="M24" s="296" t="s">
        <v>18</v>
      </c>
      <c r="N24" s="296" t="s">
        <v>18</v>
      </c>
      <c r="O24" s="296" t="s">
        <v>18</v>
      </c>
      <c r="P24" s="296" t="s">
        <v>18</v>
      </c>
      <c r="Q24" s="296" t="s">
        <v>18</v>
      </c>
      <c r="R24" s="296" t="s">
        <v>18</v>
      </c>
      <c r="S24" s="296" t="s">
        <v>18</v>
      </c>
      <c r="T24" s="296" t="s">
        <v>18</v>
      </c>
      <c r="U24" s="296" t="s">
        <v>18</v>
      </c>
      <c r="V24" s="296" t="s">
        <v>18</v>
      </c>
      <c r="W24" s="296" t="s">
        <v>18</v>
      </c>
      <c r="X24" s="296" t="s">
        <v>18</v>
      </c>
      <c r="Y24" s="296" t="s">
        <v>18</v>
      </c>
      <c r="Z24" s="296" t="s">
        <v>18</v>
      </c>
      <c r="AA24" s="296" t="s">
        <v>18</v>
      </c>
      <c r="AB24" s="296" t="s">
        <v>18</v>
      </c>
      <c r="AC24" s="296" t="s">
        <v>18</v>
      </c>
      <c r="AD24" s="296" t="s">
        <v>18</v>
      </c>
      <c r="AE24" s="296" t="s">
        <v>18</v>
      </c>
      <c r="AF24" s="296" t="s">
        <v>18</v>
      </c>
      <c r="AG24" s="296" t="s">
        <v>18</v>
      </c>
      <c r="AH24" s="296" t="s">
        <v>18</v>
      </c>
      <c r="AI24" s="296" t="s">
        <v>18</v>
      </c>
      <c r="AJ24" s="296" t="s">
        <v>18</v>
      </c>
      <c r="AK24" s="296" t="s">
        <v>18</v>
      </c>
      <c r="AL24" s="296" t="s">
        <v>18</v>
      </c>
      <c r="AM24" s="296" t="s">
        <v>18</v>
      </c>
      <c r="AN24" s="296" t="s">
        <v>18</v>
      </c>
      <c r="AO24" s="296" t="s">
        <v>18</v>
      </c>
      <c r="AP24" s="296" t="s">
        <v>18</v>
      </c>
      <c r="AQ24" s="296" t="s">
        <v>18</v>
      </c>
      <c r="AR24" s="296" t="s">
        <v>18</v>
      </c>
      <c r="AS24" s="296" t="s">
        <v>18</v>
      </c>
      <c r="AT24" s="296" t="s">
        <v>18</v>
      </c>
      <c r="AU24" s="296" t="s">
        <v>18</v>
      </c>
      <c r="AV24" s="296" t="s">
        <v>18</v>
      </c>
      <c r="AW24" s="296" t="s">
        <v>18</v>
      </c>
      <c r="AX24" s="296" t="s">
        <v>18</v>
      </c>
      <c r="AY24" s="296" t="s">
        <v>18</v>
      </c>
      <c r="AZ24" s="296" t="s">
        <v>18</v>
      </c>
      <c r="BA24" s="296" t="s">
        <v>18</v>
      </c>
      <c r="BB24" s="296" t="s">
        <v>18</v>
      </c>
      <c r="BC24" s="296" t="s">
        <v>18</v>
      </c>
      <c r="BD24" s="296" t="s">
        <v>18</v>
      </c>
      <c r="BE24" s="296" t="s">
        <v>18</v>
      </c>
      <c r="BF24" s="296" t="s">
        <v>18</v>
      </c>
      <c r="BG24" s="296" t="s">
        <v>18</v>
      </c>
      <c r="BH24" s="296" t="s">
        <v>18</v>
      </c>
      <c r="BI24" s="296">
        <v>1</v>
      </c>
      <c r="BJ24" s="296">
        <v>1</v>
      </c>
      <c r="BK24" s="296">
        <v>1</v>
      </c>
      <c r="BL24" s="296">
        <v>3</v>
      </c>
      <c r="BM24" s="296">
        <v>6</v>
      </c>
      <c r="BN24" s="296">
        <v>7</v>
      </c>
      <c r="BO24" s="296">
        <v>9</v>
      </c>
      <c r="BP24" s="296">
        <v>8</v>
      </c>
      <c r="BQ24" s="296">
        <v>11</v>
      </c>
      <c r="BR24" s="296">
        <v>14</v>
      </c>
      <c r="BS24" s="296">
        <v>16</v>
      </c>
      <c r="BT24" s="296">
        <v>16</v>
      </c>
      <c r="BU24" s="296">
        <v>16</v>
      </c>
      <c r="BV24" s="296">
        <v>15</v>
      </c>
      <c r="BW24" s="296">
        <v>15</v>
      </c>
    </row>
    <row r="25" spans="1:75" x14ac:dyDescent="0.25">
      <c r="A25" t="s">
        <v>22</v>
      </c>
      <c r="B25" s="296" t="s">
        <v>18</v>
      </c>
      <c r="C25" s="296" t="s">
        <v>18</v>
      </c>
      <c r="D25" s="296" t="s">
        <v>18</v>
      </c>
      <c r="E25" s="296" t="s">
        <v>18</v>
      </c>
      <c r="F25" s="296" t="s">
        <v>18</v>
      </c>
      <c r="G25" s="296" t="s">
        <v>18</v>
      </c>
      <c r="H25" s="296" t="s">
        <v>18</v>
      </c>
      <c r="I25" s="296" t="s">
        <v>18</v>
      </c>
      <c r="J25" s="296" t="s">
        <v>18</v>
      </c>
      <c r="K25" s="296" t="s">
        <v>18</v>
      </c>
      <c r="L25" s="296" t="s">
        <v>18</v>
      </c>
      <c r="M25" s="296" t="s">
        <v>18</v>
      </c>
      <c r="N25" s="296" t="s">
        <v>18</v>
      </c>
      <c r="O25" s="296" t="s">
        <v>18</v>
      </c>
      <c r="P25" s="296" t="s">
        <v>18</v>
      </c>
      <c r="Q25" s="296" t="s">
        <v>18</v>
      </c>
      <c r="R25" s="296" t="s">
        <v>18</v>
      </c>
      <c r="S25" s="296" t="s">
        <v>18</v>
      </c>
      <c r="T25" s="296" t="s">
        <v>18</v>
      </c>
      <c r="U25" s="296" t="s">
        <v>18</v>
      </c>
      <c r="V25" s="296" t="s">
        <v>18</v>
      </c>
      <c r="W25" s="296" t="s">
        <v>18</v>
      </c>
      <c r="X25" s="296" t="s">
        <v>18</v>
      </c>
      <c r="Y25" s="296" t="s">
        <v>18</v>
      </c>
      <c r="Z25" s="296" t="s">
        <v>18</v>
      </c>
      <c r="AA25" s="296" t="s">
        <v>18</v>
      </c>
      <c r="AB25" s="296" t="s">
        <v>18</v>
      </c>
      <c r="AC25" s="296" t="s">
        <v>18</v>
      </c>
      <c r="AD25" s="296" t="s">
        <v>18</v>
      </c>
      <c r="AE25" s="296" t="s">
        <v>18</v>
      </c>
      <c r="AF25" s="296" t="s">
        <v>18</v>
      </c>
      <c r="AG25" s="296" t="s">
        <v>18</v>
      </c>
      <c r="AH25" s="296" t="s">
        <v>18</v>
      </c>
      <c r="AI25" s="296" t="s">
        <v>18</v>
      </c>
      <c r="AJ25" s="296" t="s">
        <v>18</v>
      </c>
      <c r="AK25" s="296" t="s">
        <v>18</v>
      </c>
      <c r="AL25" s="296" t="s">
        <v>18</v>
      </c>
      <c r="AM25" s="296" t="s">
        <v>18</v>
      </c>
      <c r="AN25" s="296" t="s">
        <v>18</v>
      </c>
      <c r="AO25" s="296" t="s">
        <v>18</v>
      </c>
      <c r="AP25" s="296" t="s">
        <v>18</v>
      </c>
      <c r="AQ25" s="296" t="s">
        <v>18</v>
      </c>
      <c r="AR25" s="296" t="s">
        <v>18</v>
      </c>
      <c r="AS25" s="296" t="s">
        <v>18</v>
      </c>
      <c r="AT25" s="296" t="s">
        <v>18</v>
      </c>
      <c r="AU25" s="296" t="s">
        <v>18</v>
      </c>
      <c r="AV25" s="296" t="s">
        <v>18</v>
      </c>
      <c r="AW25" s="296" t="s">
        <v>18</v>
      </c>
      <c r="AX25" s="296" t="s">
        <v>18</v>
      </c>
      <c r="AY25" s="296" t="s">
        <v>18</v>
      </c>
      <c r="AZ25" s="296" t="s">
        <v>18</v>
      </c>
      <c r="BA25" s="296" t="s">
        <v>18</v>
      </c>
      <c r="BB25" s="296" t="s">
        <v>18</v>
      </c>
      <c r="BC25" s="296" t="s">
        <v>18</v>
      </c>
      <c r="BD25" s="296" t="s">
        <v>18</v>
      </c>
      <c r="BE25" s="296" t="s">
        <v>18</v>
      </c>
      <c r="BF25" s="296" t="s">
        <v>18</v>
      </c>
      <c r="BG25" s="296" t="s">
        <v>18</v>
      </c>
      <c r="BH25" s="296" t="s">
        <v>18</v>
      </c>
      <c r="BI25" s="296" t="s">
        <v>18</v>
      </c>
      <c r="BJ25" s="296" t="s">
        <v>18</v>
      </c>
      <c r="BK25" s="296" t="s">
        <v>18</v>
      </c>
      <c r="BL25" s="296" t="s">
        <v>18</v>
      </c>
      <c r="BM25" s="296" t="s">
        <v>18</v>
      </c>
      <c r="BN25" s="296" t="s">
        <v>18</v>
      </c>
      <c r="BO25" s="296" t="s">
        <v>18</v>
      </c>
      <c r="BP25" s="296" t="s">
        <v>18</v>
      </c>
      <c r="BQ25" s="296">
        <v>1</v>
      </c>
      <c r="BR25" s="296">
        <v>1</v>
      </c>
      <c r="BS25" s="296">
        <v>1</v>
      </c>
      <c r="BT25" s="296">
        <v>1</v>
      </c>
      <c r="BU25" s="296">
        <v>1</v>
      </c>
      <c r="BV25" s="296">
        <v>1</v>
      </c>
      <c r="BW25" s="296">
        <v>1</v>
      </c>
    </row>
    <row r="26" spans="1:75" x14ac:dyDescent="0.25">
      <c r="A26" t="s">
        <v>23</v>
      </c>
      <c r="B26" s="296" t="s">
        <v>18</v>
      </c>
      <c r="C26" s="296" t="s">
        <v>18</v>
      </c>
      <c r="D26" s="296" t="s">
        <v>18</v>
      </c>
      <c r="E26" s="296" t="s">
        <v>18</v>
      </c>
      <c r="F26" s="296" t="s">
        <v>18</v>
      </c>
      <c r="G26" s="296" t="s">
        <v>18</v>
      </c>
      <c r="H26" s="296" t="s">
        <v>18</v>
      </c>
      <c r="I26" s="296" t="s">
        <v>18</v>
      </c>
      <c r="J26" s="296" t="s">
        <v>18</v>
      </c>
      <c r="K26" s="296" t="s">
        <v>18</v>
      </c>
      <c r="L26" s="296" t="s">
        <v>18</v>
      </c>
      <c r="M26" s="296" t="s">
        <v>18</v>
      </c>
      <c r="N26" s="296" t="s">
        <v>18</v>
      </c>
      <c r="O26" s="296" t="s">
        <v>18</v>
      </c>
      <c r="P26" s="296" t="s">
        <v>18</v>
      </c>
      <c r="Q26" s="296" t="s">
        <v>18</v>
      </c>
      <c r="R26" s="296" t="s">
        <v>18</v>
      </c>
      <c r="S26" s="296" t="s">
        <v>18</v>
      </c>
      <c r="T26" s="296" t="s">
        <v>18</v>
      </c>
      <c r="U26" s="296" t="s">
        <v>18</v>
      </c>
      <c r="V26" s="296" t="s">
        <v>18</v>
      </c>
      <c r="W26" s="296" t="s">
        <v>18</v>
      </c>
      <c r="X26" s="296" t="s">
        <v>18</v>
      </c>
      <c r="Y26" s="296" t="s">
        <v>18</v>
      </c>
      <c r="Z26" s="296" t="s">
        <v>18</v>
      </c>
      <c r="AA26" s="296" t="s">
        <v>18</v>
      </c>
      <c r="AB26" s="296" t="s">
        <v>18</v>
      </c>
      <c r="AC26" s="296" t="s">
        <v>18</v>
      </c>
      <c r="AD26" s="296" t="s">
        <v>18</v>
      </c>
      <c r="AE26" s="296" t="s">
        <v>18</v>
      </c>
      <c r="AF26" s="296" t="s">
        <v>18</v>
      </c>
      <c r="AG26" s="296" t="s">
        <v>18</v>
      </c>
      <c r="AH26" s="296" t="s">
        <v>18</v>
      </c>
      <c r="AI26" s="296" t="s">
        <v>18</v>
      </c>
      <c r="AJ26" s="296" t="s">
        <v>18</v>
      </c>
      <c r="AK26" s="296" t="s">
        <v>18</v>
      </c>
      <c r="AL26" s="296" t="s">
        <v>18</v>
      </c>
      <c r="AM26" s="296" t="s">
        <v>18</v>
      </c>
      <c r="AN26" s="296" t="s">
        <v>18</v>
      </c>
      <c r="AO26" s="296" t="s">
        <v>18</v>
      </c>
      <c r="AP26" s="296" t="s">
        <v>18</v>
      </c>
      <c r="AQ26" s="296" t="s">
        <v>18</v>
      </c>
      <c r="AR26" s="296" t="s">
        <v>18</v>
      </c>
      <c r="AS26" s="296" t="s">
        <v>18</v>
      </c>
      <c r="AT26" s="296" t="s">
        <v>18</v>
      </c>
      <c r="AU26" s="296" t="s">
        <v>18</v>
      </c>
      <c r="AV26" s="296" t="s">
        <v>18</v>
      </c>
      <c r="AW26" s="296" t="s">
        <v>18</v>
      </c>
      <c r="AX26" s="296" t="s">
        <v>18</v>
      </c>
      <c r="AY26" s="296" t="s">
        <v>18</v>
      </c>
      <c r="AZ26" s="296" t="s">
        <v>18</v>
      </c>
      <c r="BA26" s="296" t="s">
        <v>18</v>
      </c>
      <c r="BB26" s="296" t="s">
        <v>18</v>
      </c>
      <c r="BC26" s="296" t="s">
        <v>18</v>
      </c>
      <c r="BD26" s="296" t="s">
        <v>18</v>
      </c>
      <c r="BE26" s="296" t="s">
        <v>18</v>
      </c>
      <c r="BF26" s="296" t="s">
        <v>18</v>
      </c>
      <c r="BG26" s="296">
        <v>1</v>
      </c>
      <c r="BH26" s="296">
        <v>11</v>
      </c>
      <c r="BI26" s="296">
        <v>22</v>
      </c>
      <c r="BJ26" s="296">
        <v>29</v>
      </c>
      <c r="BK26" s="296">
        <v>37</v>
      </c>
      <c r="BL26" s="296">
        <v>44</v>
      </c>
      <c r="BM26" s="296">
        <v>52</v>
      </c>
      <c r="BN26" s="296">
        <v>58</v>
      </c>
      <c r="BO26" s="296">
        <v>56</v>
      </c>
      <c r="BP26" s="296">
        <v>64</v>
      </c>
      <c r="BQ26" s="296">
        <v>67</v>
      </c>
      <c r="BR26" s="296">
        <v>59</v>
      </c>
      <c r="BS26" s="296">
        <v>60</v>
      </c>
      <c r="BT26" s="296">
        <v>64</v>
      </c>
      <c r="BU26" s="296">
        <v>63</v>
      </c>
      <c r="BV26" s="296">
        <v>60</v>
      </c>
      <c r="BW26" s="296">
        <v>58</v>
      </c>
    </row>
    <row r="27" spans="1:75" x14ac:dyDescent="0.25">
      <c r="A27" t="s">
        <v>24</v>
      </c>
      <c r="B27" s="296" t="s">
        <v>18</v>
      </c>
      <c r="C27" s="296" t="s">
        <v>18</v>
      </c>
      <c r="D27" s="296" t="s">
        <v>18</v>
      </c>
      <c r="E27" s="296" t="s">
        <v>18</v>
      </c>
      <c r="F27" s="296" t="s">
        <v>18</v>
      </c>
      <c r="G27" s="296" t="s">
        <v>18</v>
      </c>
      <c r="H27" s="296" t="s">
        <v>18</v>
      </c>
      <c r="I27" s="296" t="s">
        <v>18</v>
      </c>
      <c r="J27" s="296" t="s">
        <v>18</v>
      </c>
      <c r="K27" s="296" t="s">
        <v>18</v>
      </c>
      <c r="L27" s="296" t="s">
        <v>18</v>
      </c>
      <c r="M27" s="296" t="s">
        <v>18</v>
      </c>
      <c r="N27" s="296" t="s">
        <v>18</v>
      </c>
      <c r="O27" s="296" t="s">
        <v>18</v>
      </c>
      <c r="P27" s="296" t="s">
        <v>18</v>
      </c>
      <c r="Q27" s="296" t="s">
        <v>18</v>
      </c>
      <c r="R27" s="296" t="s">
        <v>18</v>
      </c>
      <c r="S27" s="296" t="s">
        <v>18</v>
      </c>
      <c r="T27" s="296" t="s">
        <v>18</v>
      </c>
      <c r="U27" s="296" t="s">
        <v>18</v>
      </c>
      <c r="V27" s="296" t="s">
        <v>18</v>
      </c>
      <c r="W27" s="296" t="s">
        <v>18</v>
      </c>
      <c r="X27" s="296" t="s">
        <v>18</v>
      </c>
      <c r="Y27" s="296" t="s">
        <v>18</v>
      </c>
      <c r="Z27" s="296" t="s">
        <v>18</v>
      </c>
      <c r="AA27" s="296" t="s">
        <v>18</v>
      </c>
      <c r="AB27" s="296" t="s">
        <v>18</v>
      </c>
      <c r="AC27" s="296" t="s">
        <v>18</v>
      </c>
      <c r="AD27" s="296" t="s">
        <v>18</v>
      </c>
      <c r="AE27" s="296" t="s">
        <v>18</v>
      </c>
      <c r="AF27" s="296" t="s">
        <v>18</v>
      </c>
      <c r="AG27" s="296" t="s">
        <v>18</v>
      </c>
      <c r="AH27" s="296" t="s">
        <v>18</v>
      </c>
      <c r="AI27" s="296" t="s">
        <v>18</v>
      </c>
      <c r="AJ27" s="296" t="s">
        <v>18</v>
      </c>
      <c r="AK27" s="296" t="s">
        <v>18</v>
      </c>
      <c r="AL27" s="296" t="s">
        <v>18</v>
      </c>
      <c r="AM27" s="296" t="s">
        <v>18</v>
      </c>
      <c r="AN27" s="296" t="s">
        <v>18</v>
      </c>
      <c r="AO27" s="296" t="s">
        <v>18</v>
      </c>
      <c r="AP27" s="296" t="s">
        <v>18</v>
      </c>
      <c r="AQ27" s="296" t="s">
        <v>18</v>
      </c>
      <c r="AR27" s="296" t="s">
        <v>18</v>
      </c>
      <c r="AS27" s="296" t="s">
        <v>18</v>
      </c>
      <c r="AT27" s="296" t="s">
        <v>18</v>
      </c>
      <c r="AU27" s="296" t="s">
        <v>18</v>
      </c>
      <c r="AV27" s="296" t="s">
        <v>18</v>
      </c>
      <c r="AW27" s="296" t="s">
        <v>18</v>
      </c>
      <c r="AX27" s="296" t="s">
        <v>18</v>
      </c>
      <c r="AY27" s="296" t="s">
        <v>18</v>
      </c>
      <c r="AZ27" s="296" t="s">
        <v>18</v>
      </c>
      <c r="BA27" s="296" t="s">
        <v>18</v>
      </c>
      <c r="BB27" s="296" t="s">
        <v>18</v>
      </c>
      <c r="BC27" s="296" t="s">
        <v>18</v>
      </c>
      <c r="BD27" s="296" t="s">
        <v>18</v>
      </c>
      <c r="BE27" s="296" t="s">
        <v>18</v>
      </c>
      <c r="BF27" s="296" t="s">
        <v>18</v>
      </c>
      <c r="BG27" s="296" t="s">
        <v>18</v>
      </c>
      <c r="BH27" s="296" t="s">
        <v>18</v>
      </c>
      <c r="BI27" s="296" t="s">
        <v>18</v>
      </c>
      <c r="BJ27" s="296" t="s">
        <v>18</v>
      </c>
      <c r="BK27" s="296" t="s">
        <v>18</v>
      </c>
      <c r="BL27" s="296" t="s">
        <v>18</v>
      </c>
      <c r="BM27" s="296" t="s">
        <v>18</v>
      </c>
      <c r="BN27" s="296" t="s">
        <v>18</v>
      </c>
      <c r="BO27" s="296" t="s">
        <v>18</v>
      </c>
      <c r="BP27" s="296" t="s">
        <v>18</v>
      </c>
      <c r="BQ27" s="296">
        <v>1</v>
      </c>
      <c r="BR27" s="296">
        <v>1</v>
      </c>
      <c r="BS27" s="296">
        <v>1</v>
      </c>
      <c r="BT27" s="296">
        <v>1</v>
      </c>
      <c r="BU27" s="296">
        <v>1</v>
      </c>
      <c r="BV27" s="296">
        <v>2</v>
      </c>
      <c r="BW27" s="296">
        <v>2</v>
      </c>
    </row>
    <row r="28" spans="1:75" x14ac:dyDescent="0.25">
      <c r="A28" t="s">
        <v>25</v>
      </c>
      <c r="B28" s="296" t="s">
        <v>18</v>
      </c>
      <c r="C28" s="296" t="s">
        <v>18</v>
      </c>
      <c r="D28" s="296" t="s">
        <v>18</v>
      </c>
      <c r="E28" s="296" t="s">
        <v>18</v>
      </c>
      <c r="F28" s="296" t="s">
        <v>18</v>
      </c>
      <c r="G28" s="296" t="s">
        <v>18</v>
      </c>
      <c r="H28" s="296" t="s">
        <v>18</v>
      </c>
      <c r="I28" s="296" t="s">
        <v>18</v>
      </c>
      <c r="J28" s="296" t="s">
        <v>18</v>
      </c>
      <c r="K28" s="296" t="s">
        <v>18</v>
      </c>
      <c r="L28" s="296" t="s">
        <v>18</v>
      </c>
      <c r="M28" s="296" t="s">
        <v>18</v>
      </c>
      <c r="N28" s="296" t="s">
        <v>18</v>
      </c>
      <c r="O28" s="296" t="s">
        <v>18</v>
      </c>
      <c r="P28" s="296" t="s">
        <v>18</v>
      </c>
      <c r="Q28" s="296" t="s">
        <v>18</v>
      </c>
      <c r="R28" s="296" t="s">
        <v>18</v>
      </c>
      <c r="S28" s="296" t="s">
        <v>18</v>
      </c>
      <c r="T28" s="296" t="s">
        <v>18</v>
      </c>
      <c r="U28" s="296" t="s">
        <v>18</v>
      </c>
      <c r="V28" s="296" t="s">
        <v>18</v>
      </c>
      <c r="W28" s="296" t="s">
        <v>18</v>
      </c>
      <c r="X28" s="296" t="s">
        <v>18</v>
      </c>
      <c r="Y28" s="296" t="s">
        <v>18</v>
      </c>
      <c r="Z28" s="296" t="s">
        <v>18</v>
      </c>
      <c r="AA28" s="296" t="s">
        <v>18</v>
      </c>
      <c r="AB28" s="296" t="s">
        <v>18</v>
      </c>
      <c r="AC28" s="296" t="s">
        <v>18</v>
      </c>
      <c r="AD28" s="296" t="s">
        <v>18</v>
      </c>
      <c r="AE28" s="296" t="s">
        <v>18</v>
      </c>
      <c r="AF28" s="296" t="s">
        <v>18</v>
      </c>
      <c r="AG28" s="296" t="s">
        <v>18</v>
      </c>
      <c r="AH28" s="296" t="s">
        <v>18</v>
      </c>
      <c r="AI28" s="296" t="s">
        <v>18</v>
      </c>
      <c r="AJ28" s="296" t="s">
        <v>18</v>
      </c>
      <c r="AK28" s="296" t="s">
        <v>18</v>
      </c>
      <c r="AL28" s="296" t="s">
        <v>18</v>
      </c>
      <c r="AM28" s="296" t="s">
        <v>18</v>
      </c>
      <c r="AN28" s="296" t="s">
        <v>18</v>
      </c>
      <c r="AO28" s="296" t="s">
        <v>18</v>
      </c>
      <c r="AP28" s="296" t="s">
        <v>18</v>
      </c>
      <c r="AQ28" s="296" t="s">
        <v>18</v>
      </c>
      <c r="AR28" s="296" t="s">
        <v>18</v>
      </c>
      <c r="AS28" s="296" t="s">
        <v>18</v>
      </c>
      <c r="AT28" s="296" t="s">
        <v>18</v>
      </c>
      <c r="AU28" s="296" t="s">
        <v>18</v>
      </c>
      <c r="AV28" s="296" t="s">
        <v>18</v>
      </c>
      <c r="AW28" s="296" t="s">
        <v>18</v>
      </c>
      <c r="AX28" s="296" t="s">
        <v>18</v>
      </c>
      <c r="AY28" s="296" t="s">
        <v>18</v>
      </c>
      <c r="AZ28" s="296" t="s">
        <v>18</v>
      </c>
      <c r="BA28" s="296" t="s">
        <v>18</v>
      </c>
      <c r="BB28" s="296" t="s">
        <v>18</v>
      </c>
      <c r="BC28" s="296" t="s">
        <v>18</v>
      </c>
      <c r="BD28" s="296" t="s">
        <v>18</v>
      </c>
      <c r="BE28" s="296" t="s">
        <v>18</v>
      </c>
      <c r="BF28" s="296" t="s">
        <v>18</v>
      </c>
      <c r="BG28" s="296" t="s">
        <v>18</v>
      </c>
      <c r="BH28" s="296" t="s">
        <v>18</v>
      </c>
      <c r="BI28" s="296" t="s">
        <v>18</v>
      </c>
      <c r="BJ28" s="296">
        <v>1</v>
      </c>
      <c r="BK28" s="296">
        <v>2</v>
      </c>
      <c r="BL28" s="296">
        <v>2</v>
      </c>
      <c r="BM28" s="296">
        <v>2</v>
      </c>
      <c r="BN28" s="296">
        <v>4</v>
      </c>
      <c r="BO28" s="296">
        <v>6</v>
      </c>
      <c r="BP28" s="296">
        <v>6</v>
      </c>
      <c r="BQ28" s="296">
        <v>3</v>
      </c>
      <c r="BR28" s="296">
        <v>1</v>
      </c>
      <c r="BS28" s="296" t="s">
        <v>18</v>
      </c>
      <c r="BT28" s="296">
        <v>1</v>
      </c>
      <c r="BU28" s="296">
        <v>5</v>
      </c>
      <c r="BV28" s="296">
        <v>6</v>
      </c>
      <c r="BW28" s="296">
        <v>7</v>
      </c>
    </row>
    <row r="29" spans="1:75" x14ac:dyDescent="0.25">
      <c r="A29" t="s">
        <v>26</v>
      </c>
      <c r="B29" s="296" t="s">
        <v>18</v>
      </c>
      <c r="C29" s="296" t="s">
        <v>18</v>
      </c>
      <c r="D29" s="296" t="s">
        <v>18</v>
      </c>
      <c r="E29" s="296" t="s">
        <v>18</v>
      </c>
      <c r="F29" s="296" t="s">
        <v>18</v>
      </c>
      <c r="G29" s="296" t="s">
        <v>18</v>
      </c>
      <c r="H29" s="296" t="s">
        <v>18</v>
      </c>
      <c r="I29" s="296" t="s">
        <v>18</v>
      </c>
      <c r="J29" s="296" t="s">
        <v>18</v>
      </c>
      <c r="K29" s="296" t="s">
        <v>18</v>
      </c>
      <c r="L29" s="296" t="s">
        <v>18</v>
      </c>
      <c r="M29" s="296" t="s">
        <v>18</v>
      </c>
      <c r="N29" s="296" t="s">
        <v>18</v>
      </c>
      <c r="O29" s="296" t="s">
        <v>18</v>
      </c>
      <c r="P29" s="296" t="s">
        <v>18</v>
      </c>
      <c r="Q29" s="296" t="s">
        <v>18</v>
      </c>
      <c r="R29" s="296" t="s">
        <v>18</v>
      </c>
      <c r="S29" s="296" t="s">
        <v>18</v>
      </c>
      <c r="T29" s="296" t="s">
        <v>18</v>
      </c>
      <c r="U29" s="296" t="s">
        <v>18</v>
      </c>
      <c r="V29" s="296" t="s">
        <v>18</v>
      </c>
      <c r="W29" s="296" t="s">
        <v>18</v>
      </c>
      <c r="X29" s="296" t="s">
        <v>18</v>
      </c>
      <c r="Y29" s="296" t="s">
        <v>18</v>
      </c>
      <c r="Z29" s="296" t="s">
        <v>18</v>
      </c>
      <c r="AA29" s="296" t="s">
        <v>18</v>
      </c>
      <c r="AB29" s="296" t="s">
        <v>18</v>
      </c>
      <c r="AC29" s="296" t="s">
        <v>18</v>
      </c>
      <c r="AD29" s="296" t="s">
        <v>18</v>
      </c>
      <c r="AE29" s="296" t="s">
        <v>18</v>
      </c>
      <c r="AF29" s="296" t="s">
        <v>18</v>
      </c>
      <c r="AG29" s="296" t="s">
        <v>18</v>
      </c>
      <c r="AH29" s="296" t="s">
        <v>18</v>
      </c>
      <c r="AI29" s="296" t="s">
        <v>18</v>
      </c>
      <c r="AJ29" s="296" t="s">
        <v>18</v>
      </c>
      <c r="AK29" s="296" t="s">
        <v>18</v>
      </c>
      <c r="AL29" s="296" t="s">
        <v>18</v>
      </c>
      <c r="AM29" s="296" t="s">
        <v>18</v>
      </c>
      <c r="AN29" s="296" t="s">
        <v>18</v>
      </c>
      <c r="AO29" s="296" t="s">
        <v>18</v>
      </c>
      <c r="AP29" s="296" t="s">
        <v>18</v>
      </c>
      <c r="AQ29" s="296" t="s">
        <v>18</v>
      </c>
      <c r="AR29" s="296" t="s">
        <v>18</v>
      </c>
      <c r="AS29" s="296" t="s">
        <v>18</v>
      </c>
      <c r="AT29" s="296" t="s">
        <v>18</v>
      </c>
      <c r="AU29" s="296" t="s">
        <v>18</v>
      </c>
      <c r="AV29" s="296" t="s">
        <v>18</v>
      </c>
      <c r="AW29" s="296" t="s">
        <v>18</v>
      </c>
      <c r="AX29" s="296" t="s">
        <v>18</v>
      </c>
      <c r="AY29" s="296" t="s">
        <v>18</v>
      </c>
      <c r="AZ29" s="296" t="s">
        <v>18</v>
      </c>
      <c r="BA29" s="296" t="s">
        <v>18</v>
      </c>
      <c r="BB29" s="296" t="s">
        <v>18</v>
      </c>
      <c r="BC29" s="296" t="s">
        <v>18</v>
      </c>
      <c r="BD29" s="296" t="s">
        <v>18</v>
      </c>
      <c r="BE29" s="296" t="s">
        <v>18</v>
      </c>
      <c r="BF29" s="296" t="s">
        <v>18</v>
      </c>
      <c r="BG29" s="296">
        <v>2</v>
      </c>
      <c r="BH29" s="296">
        <v>10</v>
      </c>
      <c r="BI29" s="296">
        <v>24</v>
      </c>
      <c r="BJ29" s="296">
        <v>36</v>
      </c>
      <c r="BK29" s="296">
        <v>51</v>
      </c>
      <c r="BL29" s="296">
        <v>68</v>
      </c>
      <c r="BM29" s="296">
        <v>84</v>
      </c>
      <c r="BN29" s="296">
        <v>84</v>
      </c>
      <c r="BO29" s="296">
        <v>105</v>
      </c>
      <c r="BP29" s="296">
        <v>113</v>
      </c>
      <c r="BQ29" s="296">
        <v>123</v>
      </c>
      <c r="BR29" s="296">
        <v>121</v>
      </c>
      <c r="BS29" s="296">
        <v>115</v>
      </c>
      <c r="BT29" s="296">
        <v>106</v>
      </c>
      <c r="BU29" s="296">
        <v>115</v>
      </c>
      <c r="BV29" s="296">
        <v>105</v>
      </c>
      <c r="BW29" s="296">
        <v>115</v>
      </c>
    </row>
    <row r="30" spans="1:75" x14ac:dyDescent="0.25">
      <c r="A30" t="s">
        <v>27</v>
      </c>
      <c r="B30" s="296" t="s">
        <v>18</v>
      </c>
      <c r="C30" s="296" t="s">
        <v>18</v>
      </c>
      <c r="D30" s="296" t="s">
        <v>18</v>
      </c>
      <c r="E30" s="296" t="s">
        <v>18</v>
      </c>
      <c r="F30" s="296" t="s">
        <v>18</v>
      </c>
      <c r="G30" s="296" t="s">
        <v>18</v>
      </c>
      <c r="H30" s="296" t="s">
        <v>18</v>
      </c>
      <c r="I30" s="296" t="s">
        <v>18</v>
      </c>
      <c r="J30" s="296" t="s">
        <v>18</v>
      </c>
      <c r="K30" s="296" t="s">
        <v>18</v>
      </c>
      <c r="L30" s="296" t="s">
        <v>18</v>
      </c>
      <c r="M30" s="296" t="s">
        <v>18</v>
      </c>
      <c r="N30" s="296" t="s">
        <v>18</v>
      </c>
      <c r="O30" s="296" t="s">
        <v>18</v>
      </c>
      <c r="P30" s="296" t="s">
        <v>18</v>
      </c>
      <c r="Q30" s="296" t="s">
        <v>18</v>
      </c>
      <c r="R30" s="296" t="s">
        <v>18</v>
      </c>
      <c r="S30" s="296" t="s">
        <v>18</v>
      </c>
      <c r="T30" s="296" t="s">
        <v>18</v>
      </c>
      <c r="U30" s="296" t="s">
        <v>18</v>
      </c>
      <c r="V30" s="296" t="s">
        <v>18</v>
      </c>
      <c r="W30" s="296" t="s">
        <v>18</v>
      </c>
      <c r="X30" s="296" t="s">
        <v>18</v>
      </c>
      <c r="Y30" s="296" t="s">
        <v>18</v>
      </c>
      <c r="Z30" s="296" t="s">
        <v>18</v>
      </c>
      <c r="AA30" s="296" t="s">
        <v>18</v>
      </c>
      <c r="AB30" s="296" t="s">
        <v>18</v>
      </c>
      <c r="AC30" s="296" t="s">
        <v>18</v>
      </c>
      <c r="AD30" s="296" t="s">
        <v>18</v>
      </c>
      <c r="AE30" s="296" t="s">
        <v>18</v>
      </c>
      <c r="AF30" s="296" t="s">
        <v>18</v>
      </c>
      <c r="AG30" s="296" t="s">
        <v>18</v>
      </c>
      <c r="AH30" s="296" t="s">
        <v>18</v>
      </c>
      <c r="AI30" s="296" t="s">
        <v>18</v>
      </c>
      <c r="AJ30" s="296" t="s">
        <v>18</v>
      </c>
      <c r="AK30" s="296" t="s">
        <v>18</v>
      </c>
      <c r="AL30" s="296" t="s">
        <v>18</v>
      </c>
      <c r="AM30" s="296" t="s">
        <v>18</v>
      </c>
      <c r="AN30" s="296" t="s">
        <v>18</v>
      </c>
      <c r="AO30" s="296" t="s">
        <v>18</v>
      </c>
      <c r="AP30" s="296" t="s">
        <v>18</v>
      </c>
      <c r="AQ30" s="296" t="s">
        <v>18</v>
      </c>
      <c r="AR30" s="296" t="s">
        <v>18</v>
      </c>
      <c r="AS30" s="296" t="s">
        <v>18</v>
      </c>
      <c r="AT30" s="296" t="s">
        <v>18</v>
      </c>
      <c r="AU30" s="296" t="s">
        <v>18</v>
      </c>
      <c r="AV30" s="296" t="s">
        <v>18</v>
      </c>
      <c r="AW30" s="296" t="s">
        <v>18</v>
      </c>
      <c r="AX30" s="296" t="s">
        <v>18</v>
      </c>
      <c r="AY30" s="296" t="s">
        <v>18</v>
      </c>
      <c r="AZ30" s="296" t="s">
        <v>18</v>
      </c>
      <c r="BA30" s="296" t="s">
        <v>18</v>
      </c>
      <c r="BB30" s="296" t="s">
        <v>18</v>
      </c>
      <c r="BC30" s="296" t="s">
        <v>18</v>
      </c>
      <c r="BD30" s="296" t="s">
        <v>18</v>
      </c>
      <c r="BE30" s="296" t="s">
        <v>18</v>
      </c>
      <c r="BF30" s="296" t="s">
        <v>18</v>
      </c>
      <c r="BG30" s="296" t="s">
        <v>18</v>
      </c>
      <c r="BH30" s="296" t="s">
        <v>18</v>
      </c>
      <c r="BI30" s="296" t="s">
        <v>18</v>
      </c>
      <c r="BJ30" s="296" t="s">
        <v>18</v>
      </c>
      <c r="BK30" s="296" t="s">
        <v>18</v>
      </c>
      <c r="BL30" s="296" t="s">
        <v>18</v>
      </c>
      <c r="BM30" s="296" t="s">
        <v>18</v>
      </c>
      <c r="BN30" s="296" t="s">
        <v>18</v>
      </c>
      <c r="BO30" s="296" t="s">
        <v>18</v>
      </c>
      <c r="BP30" s="296" t="s">
        <v>18</v>
      </c>
      <c r="BQ30" s="296" t="s">
        <v>18</v>
      </c>
      <c r="BR30" s="296" t="s">
        <v>18</v>
      </c>
      <c r="BS30" s="296" t="s">
        <v>18</v>
      </c>
      <c r="BT30" s="296" t="s">
        <v>18</v>
      </c>
      <c r="BU30" s="296" t="s">
        <v>18</v>
      </c>
      <c r="BV30" s="296" t="s">
        <v>18</v>
      </c>
      <c r="BW30" s="296" t="s">
        <v>18</v>
      </c>
    </row>
    <row r="31" spans="1:75" x14ac:dyDescent="0.25">
      <c r="A31" t="s">
        <v>28</v>
      </c>
      <c r="B31" s="296" t="s">
        <v>18</v>
      </c>
      <c r="C31" s="296" t="s">
        <v>18</v>
      </c>
      <c r="D31" s="296" t="s">
        <v>18</v>
      </c>
      <c r="E31" s="296" t="s">
        <v>18</v>
      </c>
      <c r="F31" s="296" t="s">
        <v>18</v>
      </c>
      <c r="G31" s="296" t="s">
        <v>18</v>
      </c>
      <c r="H31" s="296" t="s">
        <v>18</v>
      </c>
      <c r="I31" s="296" t="s">
        <v>18</v>
      </c>
      <c r="J31" s="296" t="s">
        <v>18</v>
      </c>
      <c r="K31" s="296" t="s">
        <v>18</v>
      </c>
      <c r="L31" s="296" t="s">
        <v>18</v>
      </c>
      <c r="M31" s="296" t="s">
        <v>18</v>
      </c>
      <c r="N31" s="296" t="s">
        <v>18</v>
      </c>
      <c r="O31" s="296" t="s">
        <v>18</v>
      </c>
      <c r="P31" s="296" t="s">
        <v>18</v>
      </c>
      <c r="Q31" s="296" t="s">
        <v>18</v>
      </c>
      <c r="R31" s="296" t="s">
        <v>18</v>
      </c>
      <c r="S31" s="296" t="s">
        <v>18</v>
      </c>
      <c r="T31" s="296" t="s">
        <v>18</v>
      </c>
      <c r="U31" s="296" t="s">
        <v>18</v>
      </c>
      <c r="V31" s="296" t="s">
        <v>18</v>
      </c>
      <c r="W31" s="296" t="s">
        <v>18</v>
      </c>
      <c r="X31" s="296" t="s">
        <v>18</v>
      </c>
      <c r="Y31" s="296" t="s">
        <v>18</v>
      </c>
      <c r="Z31" s="296" t="s">
        <v>18</v>
      </c>
      <c r="AA31" s="296" t="s">
        <v>18</v>
      </c>
      <c r="AB31" s="296" t="s">
        <v>18</v>
      </c>
      <c r="AC31" s="296" t="s">
        <v>18</v>
      </c>
      <c r="AD31" s="296" t="s">
        <v>18</v>
      </c>
      <c r="AE31" s="296" t="s">
        <v>18</v>
      </c>
      <c r="AF31" s="296" t="s">
        <v>18</v>
      </c>
      <c r="AG31" s="296" t="s">
        <v>18</v>
      </c>
      <c r="AH31" s="296" t="s">
        <v>18</v>
      </c>
      <c r="AI31" s="296" t="s">
        <v>18</v>
      </c>
      <c r="AJ31" s="296" t="s">
        <v>18</v>
      </c>
      <c r="AK31" s="296" t="s">
        <v>18</v>
      </c>
      <c r="AL31" s="296" t="s">
        <v>18</v>
      </c>
      <c r="AM31" s="296" t="s">
        <v>18</v>
      </c>
      <c r="AN31" s="296" t="s">
        <v>18</v>
      </c>
      <c r="AO31" s="296" t="s">
        <v>18</v>
      </c>
      <c r="AP31" s="296" t="s">
        <v>18</v>
      </c>
      <c r="AQ31" s="296" t="s">
        <v>18</v>
      </c>
      <c r="AR31" s="296" t="s">
        <v>18</v>
      </c>
      <c r="AS31" s="296" t="s">
        <v>18</v>
      </c>
      <c r="AT31" s="296" t="s">
        <v>18</v>
      </c>
      <c r="AU31" s="296" t="s">
        <v>18</v>
      </c>
      <c r="AV31" s="296" t="s">
        <v>18</v>
      </c>
      <c r="AW31" s="296" t="s">
        <v>18</v>
      </c>
      <c r="AX31" s="296" t="s">
        <v>18</v>
      </c>
      <c r="AY31" s="296" t="s">
        <v>18</v>
      </c>
      <c r="AZ31" s="296" t="s">
        <v>18</v>
      </c>
      <c r="BA31" s="296" t="s">
        <v>18</v>
      </c>
      <c r="BB31" s="296" t="s">
        <v>18</v>
      </c>
      <c r="BC31" s="296" t="s">
        <v>18</v>
      </c>
      <c r="BD31" s="296" t="s">
        <v>18</v>
      </c>
      <c r="BE31" s="296" t="s">
        <v>18</v>
      </c>
      <c r="BF31" s="296" t="s">
        <v>18</v>
      </c>
      <c r="BG31" s="296" t="s">
        <v>18</v>
      </c>
      <c r="BH31" s="296">
        <v>2</v>
      </c>
      <c r="BI31" s="296" t="s">
        <v>18</v>
      </c>
      <c r="BJ31" s="296" t="s">
        <v>18</v>
      </c>
      <c r="BK31" s="296">
        <v>4</v>
      </c>
      <c r="BL31" s="296">
        <v>8</v>
      </c>
      <c r="BM31" s="296">
        <v>10</v>
      </c>
      <c r="BN31" s="296">
        <v>17</v>
      </c>
      <c r="BO31" s="296">
        <v>17</v>
      </c>
      <c r="BP31" s="296">
        <v>18</v>
      </c>
      <c r="BQ31" s="296">
        <v>21</v>
      </c>
      <c r="BR31" s="296">
        <v>21</v>
      </c>
      <c r="BS31" s="296">
        <v>23</v>
      </c>
      <c r="BT31" s="296">
        <v>18</v>
      </c>
      <c r="BU31" s="296">
        <v>15</v>
      </c>
      <c r="BV31" s="296">
        <v>15</v>
      </c>
      <c r="BW31" s="296">
        <v>15</v>
      </c>
    </row>
    <row r="32" spans="1:75" x14ac:dyDescent="0.25">
      <c r="A32" t="s">
        <v>29</v>
      </c>
      <c r="B32" s="296" t="s">
        <v>18</v>
      </c>
      <c r="C32" s="296" t="s">
        <v>18</v>
      </c>
      <c r="D32" s="296" t="s">
        <v>18</v>
      </c>
      <c r="E32" s="296" t="s">
        <v>18</v>
      </c>
      <c r="F32" s="296" t="s">
        <v>18</v>
      </c>
      <c r="G32" s="296" t="s">
        <v>18</v>
      </c>
      <c r="H32" s="296" t="s">
        <v>18</v>
      </c>
      <c r="I32" s="296" t="s">
        <v>18</v>
      </c>
      <c r="J32" s="296" t="s">
        <v>18</v>
      </c>
      <c r="K32" s="296" t="s">
        <v>18</v>
      </c>
      <c r="L32" s="296" t="s">
        <v>18</v>
      </c>
      <c r="M32" s="296" t="s">
        <v>18</v>
      </c>
      <c r="N32" s="296" t="s">
        <v>18</v>
      </c>
      <c r="O32" s="296" t="s">
        <v>18</v>
      </c>
      <c r="P32" s="296" t="s">
        <v>18</v>
      </c>
      <c r="Q32" s="296" t="s">
        <v>18</v>
      </c>
      <c r="R32" s="296" t="s">
        <v>18</v>
      </c>
      <c r="S32" s="296" t="s">
        <v>18</v>
      </c>
      <c r="T32" s="296" t="s">
        <v>18</v>
      </c>
      <c r="U32" s="296" t="s">
        <v>18</v>
      </c>
      <c r="V32" s="296" t="s">
        <v>18</v>
      </c>
      <c r="W32" s="296" t="s">
        <v>18</v>
      </c>
      <c r="X32" s="296" t="s">
        <v>18</v>
      </c>
      <c r="Y32" s="296" t="s">
        <v>18</v>
      </c>
      <c r="Z32" s="296" t="s">
        <v>18</v>
      </c>
      <c r="AA32" s="296" t="s">
        <v>18</v>
      </c>
      <c r="AB32" s="296" t="s">
        <v>18</v>
      </c>
      <c r="AC32" s="296" t="s">
        <v>18</v>
      </c>
      <c r="AD32" s="296" t="s">
        <v>18</v>
      </c>
      <c r="AE32" s="296" t="s">
        <v>18</v>
      </c>
      <c r="AF32" s="296" t="s">
        <v>18</v>
      </c>
      <c r="AG32" s="296" t="s">
        <v>18</v>
      </c>
      <c r="AH32" s="296" t="s">
        <v>18</v>
      </c>
      <c r="AI32" s="296" t="s">
        <v>18</v>
      </c>
      <c r="AJ32" s="296" t="s">
        <v>18</v>
      </c>
      <c r="AK32" s="296" t="s">
        <v>18</v>
      </c>
      <c r="AL32" s="296" t="s">
        <v>18</v>
      </c>
      <c r="AM32" s="296" t="s">
        <v>18</v>
      </c>
      <c r="AN32" s="296" t="s">
        <v>18</v>
      </c>
      <c r="AO32" s="296" t="s">
        <v>18</v>
      </c>
      <c r="AP32" s="296" t="s">
        <v>18</v>
      </c>
      <c r="AQ32" s="296" t="s">
        <v>18</v>
      </c>
      <c r="AR32" s="296" t="s">
        <v>18</v>
      </c>
      <c r="AS32" s="296" t="s">
        <v>18</v>
      </c>
      <c r="AT32" s="296" t="s">
        <v>18</v>
      </c>
      <c r="AU32" s="296" t="s">
        <v>18</v>
      </c>
      <c r="AV32" s="296" t="s">
        <v>18</v>
      </c>
      <c r="AW32" s="296" t="s">
        <v>18</v>
      </c>
      <c r="AX32" s="296" t="s">
        <v>18</v>
      </c>
      <c r="AY32" s="296" t="s">
        <v>18</v>
      </c>
      <c r="AZ32" s="296" t="s">
        <v>18</v>
      </c>
      <c r="BA32" s="296" t="s">
        <v>18</v>
      </c>
      <c r="BB32" s="296" t="s">
        <v>18</v>
      </c>
      <c r="BC32" s="296" t="s">
        <v>18</v>
      </c>
      <c r="BD32" s="296" t="s">
        <v>18</v>
      </c>
      <c r="BE32" s="296" t="s">
        <v>18</v>
      </c>
      <c r="BF32" s="296" t="s">
        <v>18</v>
      </c>
      <c r="BG32" s="296" t="s">
        <v>18</v>
      </c>
      <c r="BH32" s="296">
        <v>2</v>
      </c>
      <c r="BI32" s="296">
        <v>2</v>
      </c>
      <c r="BJ32" s="296">
        <v>3</v>
      </c>
      <c r="BK32" s="296">
        <v>8</v>
      </c>
      <c r="BL32" s="296">
        <v>12</v>
      </c>
      <c r="BM32" s="296">
        <v>10</v>
      </c>
      <c r="BN32" s="296">
        <v>15</v>
      </c>
      <c r="BO32" s="296">
        <v>14</v>
      </c>
      <c r="BP32" s="296">
        <v>13</v>
      </c>
      <c r="BQ32" s="296">
        <v>13</v>
      </c>
      <c r="BR32" s="296">
        <v>13</v>
      </c>
      <c r="BS32" s="296">
        <v>15</v>
      </c>
      <c r="BT32" s="296">
        <v>17</v>
      </c>
      <c r="BU32" s="296">
        <v>13</v>
      </c>
      <c r="BV32" s="296">
        <v>13</v>
      </c>
      <c r="BW32" s="296">
        <v>13</v>
      </c>
    </row>
    <row r="33" spans="1:75" x14ac:dyDescent="0.25">
      <c r="A33" t="s">
        <v>30</v>
      </c>
      <c r="B33" s="296" t="s">
        <v>18</v>
      </c>
      <c r="C33" s="296" t="s">
        <v>18</v>
      </c>
      <c r="D33" s="296" t="s">
        <v>18</v>
      </c>
      <c r="E33" s="296" t="s">
        <v>18</v>
      </c>
      <c r="F33" s="296" t="s">
        <v>18</v>
      </c>
      <c r="G33" s="296" t="s">
        <v>18</v>
      </c>
      <c r="H33" s="296" t="s">
        <v>18</v>
      </c>
      <c r="I33" s="296" t="s">
        <v>18</v>
      </c>
      <c r="J33" s="296" t="s">
        <v>18</v>
      </c>
      <c r="K33" s="296" t="s">
        <v>18</v>
      </c>
      <c r="L33" s="296" t="s">
        <v>18</v>
      </c>
      <c r="M33" s="296" t="s">
        <v>18</v>
      </c>
      <c r="N33" s="296" t="s">
        <v>18</v>
      </c>
      <c r="O33" s="296" t="s">
        <v>18</v>
      </c>
      <c r="P33" s="296" t="s">
        <v>18</v>
      </c>
      <c r="Q33" s="296" t="s">
        <v>18</v>
      </c>
      <c r="R33" s="296" t="s">
        <v>18</v>
      </c>
      <c r="S33" s="296" t="s">
        <v>18</v>
      </c>
      <c r="T33" s="296" t="s">
        <v>18</v>
      </c>
      <c r="U33" s="296" t="s">
        <v>18</v>
      </c>
      <c r="V33" s="296" t="s">
        <v>18</v>
      </c>
      <c r="W33" s="296" t="s">
        <v>18</v>
      </c>
      <c r="X33" s="296" t="s">
        <v>18</v>
      </c>
      <c r="Y33" s="296" t="s">
        <v>18</v>
      </c>
      <c r="Z33" s="296" t="s">
        <v>18</v>
      </c>
      <c r="AA33" s="296" t="s">
        <v>18</v>
      </c>
      <c r="AB33" s="296" t="s">
        <v>18</v>
      </c>
      <c r="AC33" s="296" t="s">
        <v>18</v>
      </c>
      <c r="AD33" s="296" t="s">
        <v>18</v>
      </c>
      <c r="AE33" s="296" t="s">
        <v>18</v>
      </c>
      <c r="AF33" s="296" t="s">
        <v>18</v>
      </c>
      <c r="AG33" s="296" t="s">
        <v>18</v>
      </c>
      <c r="AH33" s="296" t="s">
        <v>18</v>
      </c>
      <c r="AI33" s="296" t="s">
        <v>18</v>
      </c>
      <c r="AJ33" s="296" t="s">
        <v>18</v>
      </c>
      <c r="AK33" s="296" t="s">
        <v>18</v>
      </c>
      <c r="AL33" s="296" t="s">
        <v>18</v>
      </c>
      <c r="AM33" s="296" t="s">
        <v>18</v>
      </c>
      <c r="AN33" s="296" t="s">
        <v>18</v>
      </c>
      <c r="AO33" s="296" t="s">
        <v>18</v>
      </c>
      <c r="AP33" s="296" t="s">
        <v>18</v>
      </c>
      <c r="AQ33" s="296" t="s">
        <v>18</v>
      </c>
      <c r="AR33" s="296" t="s">
        <v>18</v>
      </c>
      <c r="AS33" s="296" t="s">
        <v>18</v>
      </c>
      <c r="AT33" s="296" t="s">
        <v>18</v>
      </c>
      <c r="AU33" s="296" t="s">
        <v>18</v>
      </c>
      <c r="AV33" s="296" t="s">
        <v>18</v>
      </c>
      <c r="AW33" s="296" t="s">
        <v>18</v>
      </c>
      <c r="AX33" s="296" t="s">
        <v>18</v>
      </c>
      <c r="AY33" s="296" t="s">
        <v>18</v>
      </c>
      <c r="AZ33" s="296" t="s">
        <v>18</v>
      </c>
      <c r="BA33" s="296" t="s">
        <v>18</v>
      </c>
      <c r="BB33" s="296" t="s">
        <v>18</v>
      </c>
      <c r="BC33" s="296" t="s">
        <v>18</v>
      </c>
      <c r="BD33" s="296" t="s">
        <v>18</v>
      </c>
      <c r="BE33" s="296" t="s">
        <v>18</v>
      </c>
      <c r="BF33" s="296" t="s">
        <v>18</v>
      </c>
      <c r="BG33" s="296">
        <v>1</v>
      </c>
      <c r="BH33" s="296">
        <v>1</v>
      </c>
      <c r="BI33" s="296">
        <v>1</v>
      </c>
      <c r="BJ33" s="296">
        <v>1</v>
      </c>
      <c r="BK33" s="296">
        <v>1</v>
      </c>
      <c r="BL33" s="296">
        <v>1</v>
      </c>
      <c r="BM33" s="296">
        <v>1</v>
      </c>
      <c r="BN33" s="296">
        <v>1</v>
      </c>
      <c r="BO33" s="296">
        <v>1</v>
      </c>
      <c r="BP33" s="296">
        <v>1</v>
      </c>
      <c r="BQ33" s="296" t="s">
        <v>18</v>
      </c>
      <c r="BR33" s="296" t="s">
        <v>18</v>
      </c>
      <c r="BS33" s="296">
        <v>1</v>
      </c>
      <c r="BT33" s="296">
        <v>1</v>
      </c>
      <c r="BU33" s="296">
        <v>1</v>
      </c>
      <c r="BV33" s="296" t="s">
        <v>18</v>
      </c>
      <c r="BW33" s="296" t="s">
        <v>18</v>
      </c>
    </row>
    <row r="34" spans="1:75" x14ac:dyDescent="0.25">
      <c r="A34" t="s">
        <v>31</v>
      </c>
      <c r="B34" s="296" t="s">
        <v>18</v>
      </c>
      <c r="C34" s="296" t="s">
        <v>18</v>
      </c>
      <c r="D34" s="296" t="s">
        <v>18</v>
      </c>
      <c r="E34" s="296" t="s">
        <v>18</v>
      </c>
      <c r="F34" s="296" t="s">
        <v>18</v>
      </c>
      <c r="G34" s="296" t="s">
        <v>18</v>
      </c>
      <c r="H34" s="296" t="s">
        <v>18</v>
      </c>
      <c r="I34" s="296" t="s">
        <v>18</v>
      </c>
      <c r="J34" s="296" t="s">
        <v>18</v>
      </c>
      <c r="K34" s="296" t="s">
        <v>18</v>
      </c>
      <c r="L34" s="296" t="s">
        <v>18</v>
      </c>
      <c r="M34" s="296" t="s">
        <v>18</v>
      </c>
      <c r="N34" s="296" t="s">
        <v>18</v>
      </c>
      <c r="O34" s="296" t="s">
        <v>18</v>
      </c>
      <c r="P34" s="296" t="s">
        <v>18</v>
      </c>
      <c r="Q34" s="296" t="s">
        <v>18</v>
      </c>
      <c r="R34" s="296" t="s">
        <v>18</v>
      </c>
      <c r="S34" s="296" t="s">
        <v>18</v>
      </c>
      <c r="T34" s="296" t="s">
        <v>18</v>
      </c>
      <c r="U34" s="296" t="s">
        <v>18</v>
      </c>
      <c r="V34" s="296" t="s">
        <v>18</v>
      </c>
      <c r="W34" s="296" t="s">
        <v>18</v>
      </c>
      <c r="X34" s="296" t="s">
        <v>18</v>
      </c>
      <c r="Y34" s="296" t="s">
        <v>18</v>
      </c>
      <c r="Z34" s="296" t="s">
        <v>18</v>
      </c>
      <c r="AA34" s="296" t="s">
        <v>18</v>
      </c>
      <c r="AB34" s="296" t="s">
        <v>18</v>
      </c>
      <c r="AC34" s="296" t="s">
        <v>18</v>
      </c>
      <c r="AD34" s="296" t="s">
        <v>18</v>
      </c>
      <c r="AE34" s="296" t="s">
        <v>18</v>
      </c>
      <c r="AF34" s="296" t="s">
        <v>18</v>
      </c>
      <c r="AG34" s="296" t="s">
        <v>18</v>
      </c>
      <c r="AH34" s="296" t="s">
        <v>18</v>
      </c>
      <c r="AI34" s="296" t="s">
        <v>18</v>
      </c>
      <c r="AJ34" s="296" t="s">
        <v>18</v>
      </c>
      <c r="AK34" s="296" t="s">
        <v>18</v>
      </c>
      <c r="AL34" s="296" t="s">
        <v>18</v>
      </c>
      <c r="AM34" s="296" t="s">
        <v>18</v>
      </c>
      <c r="AN34" s="296" t="s">
        <v>18</v>
      </c>
      <c r="AO34" s="296" t="s">
        <v>18</v>
      </c>
      <c r="AP34" s="296" t="s">
        <v>18</v>
      </c>
      <c r="AQ34" s="296" t="s">
        <v>18</v>
      </c>
      <c r="AR34" s="296" t="s">
        <v>18</v>
      </c>
      <c r="AS34" s="296" t="s">
        <v>18</v>
      </c>
      <c r="AT34" s="296" t="s">
        <v>18</v>
      </c>
      <c r="AU34" s="296" t="s">
        <v>18</v>
      </c>
      <c r="AV34" s="296" t="s">
        <v>18</v>
      </c>
      <c r="AW34" s="296" t="s">
        <v>18</v>
      </c>
      <c r="AX34" s="296" t="s">
        <v>18</v>
      </c>
      <c r="AY34" s="296" t="s">
        <v>18</v>
      </c>
      <c r="AZ34" s="296" t="s">
        <v>18</v>
      </c>
      <c r="BA34" s="296" t="s">
        <v>18</v>
      </c>
      <c r="BB34" s="296" t="s">
        <v>18</v>
      </c>
      <c r="BC34" s="296" t="s">
        <v>18</v>
      </c>
      <c r="BD34" s="296" t="s">
        <v>18</v>
      </c>
      <c r="BE34" s="296" t="s">
        <v>18</v>
      </c>
      <c r="BF34" s="296" t="s">
        <v>18</v>
      </c>
      <c r="BG34" s="296">
        <v>1</v>
      </c>
      <c r="BH34" s="296">
        <v>5</v>
      </c>
      <c r="BI34" s="296">
        <v>16</v>
      </c>
      <c r="BJ34" s="296">
        <v>27</v>
      </c>
      <c r="BK34" s="296">
        <v>46</v>
      </c>
      <c r="BL34" s="296">
        <v>67</v>
      </c>
      <c r="BM34" s="296">
        <v>84</v>
      </c>
      <c r="BN34" s="296">
        <v>95</v>
      </c>
      <c r="BO34" s="296">
        <v>109</v>
      </c>
      <c r="BP34" s="296">
        <v>128</v>
      </c>
      <c r="BQ34" s="296">
        <v>134</v>
      </c>
      <c r="BR34" s="296">
        <v>136</v>
      </c>
      <c r="BS34" s="296">
        <v>140</v>
      </c>
      <c r="BT34" s="296">
        <v>142</v>
      </c>
      <c r="BU34" s="296">
        <v>143</v>
      </c>
      <c r="BV34" s="296">
        <v>136</v>
      </c>
      <c r="BW34" s="296">
        <v>128</v>
      </c>
    </row>
    <row r="35" spans="1:75" x14ac:dyDescent="0.25">
      <c r="A35" t="s">
        <v>32</v>
      </c>
      <c r="B35" s="296" t="s">
        <v>18</v>
      </c>
      <c r="C35" s="296" t="s">
        <v>18</v>
      </c>
      <c r="D35" s="296" t="s">
        <v>18</v>
      </c>
      <c r="E35" s="296" t="s">
        <v>18</v>
      </c>
      <c r="F35" s="296" t="s">
        <v>18</v>
      </c>
      <c r="G35" s="296" t="s">
        <v>18</v>
      </c>
      <c r="H35" s="296" t="s">
        <v>18</v>
      </c>
      <c r="I35" s="296" t="s">
        <v>18</v>
      </c>
      <c r="J35" s="296" t="s">
        <v>18</v>
      </c>
      <c r="K35" s="296" t="s">
        <v>18</v>
      </c>
      <c r="L35" s="296" t="s">
        <v>18</v>
      </c>
      <c r="M35" s="296" t="s">
        <v>18</v>
      </c>
      <c r="N35" s="296" t="s">
        <v>18</v>
      </c>
      <c r="O35" s="296" t="s">
        <v>18</v>
      </c>
      <c r="P35" s="296" t="s">
        <v>18</v>
      </c>
      <c r="Q35" s="296" t="s">
        <v>18</v>
      </c>
      <c r="R35" s="296" t="s">
        <v>18</v>
      </c>
      <c r="S35" s="296" t="s">
        <v>18</v>
      </c>
      <c r="T35" s="296" t="s">
        <v>18</v>
      </c>
      <c r="U35" s="296" t="s">
        <v>18</v>
      </c>
      <c r="V35" s="296" t="s">
        <v>18</v>
      </c>
      <c r="W35" s="296" t="s">
        <v>18</v>
      </c>
      <c r="X35" s="296" t="s">
        <v>18</v>
      </c>
      <c r="Y35" s="296" t="s">
        <v>18</v>
      </c>
      <c r="Z35" s="296" t="s">
        <v>18</v>
      </c>
      <c r="AA35" s="296" t="s">
        <v>18</v>
      </c>
      <c r="AB35" s="296" t="s">
        <v>18</v>
      </c>
      <c r="AC35" s="296" t="s">
        <v>18</v>
      </c>
      <c r="AD35" s="296" t="s">
        <v>18</v>
      </c>
      <c r="AE35" s="296" t="s">
        <v>18</v>
      </c>
      <c r="AF35" s="296" t="s">
        <v>18</v>
      </c>
      <c r="AG35" s="296" t="s">
        <v>18</v>
      </c>
      <c r="AH35" s="296" t="s">
        <v>18</v>
      </c>
      <c r="AI35" s="296" t="s">
        <v>18</v>
      </c>
      <c r="AJ35" s="296" t="s">
        <v>18</v>
      </c>
      <c r="AK35" s="296" t="s">
        <v>18</v>
      </c>
      <c r="AL35" s="296" t="s">
        <v>18</v>
      </c>
      <c r="AM35" s="296" t="s">
        <v>18</v>
      </c>
      <c r="AN35" s="296" t="s">
        <v>18</v>
      </c>
      <c r="AO35" s="296" t="s">
        <v>18</v>
      </c>
      <c r="AP35" s="296" t="s">
        <v>18</v>
      </c>
      <c r="AQ35" s="296" t="s">
        <v>18</v>
      </c>
      <c r="AR35" s="296" t="s">
        <v>18</v>
      </c>
      <c r="AS35" s="296" t="s">
        <v>18</v>
      </c>
      <c r="AT35" s="296" t="s">
        <v>18</v>
      </c>
      <c r="AU35" s="296" t="s">
        <v>18</v>
      </c>
      <c r="AV35" s="296" t="s">
        <v>18</v>
      </c>
      <c r="AW35" s="296" t="s">
        <v>18</v>
      </c>
      <c r="AX35" s="296" t="s">
        <v>18</v>
      </c>
      <c r="AY35" s="296" t="s">
        <v>18</v>
      </c>
      <c r="AZ35" s="296" t="s">
        <v>18</v>
      </c>
      <c r="BA35" s="296" t="s">
        <v>18</v>
      </c>
      <c r="BB35" s="296" t="s">
        <v>18</v>
      </c>
      <c r="BC35" s="296" t="s">
        <v>18</v>
      </c>
      <c r="BD35" s="296" t="s">
        <v>18</v>
      </c>
      <c r="BE35" s="296" t="s">
        <v>18</v>
      </c>
      <c r="BF35" s="296" t="s">
        <v>18</v>
      </c>
      <c r="BG35" s="296" t="s">
        <v>18</v>
      </c>
      <c r="BH35" s="296" t="s">
        <v>18</v>
      </c>
      <c r="BI35" s="296" t="s">
        <v>18</v>
      </c>
      <c r="BJ35" s="296" t="s">
        <v>18</v>
      </c>
      <c r="BK35" s="296">
        <v>1</v>
      </c>
      <c r="BL35" s="296">
        <v>2</v>
      </c>
      <c r="BM35" s="296">
        <v>2</v>
      </c>
      <c r="BN35" s="296">
        <v>5</v>
      </c>
      <c r="BO35" s="296">
        <v>8</v>
      </c>
      <c r="BP35" s="296">
        <v>15</v>
      </c>
      <c r="BQ35" s="296">
        <v>14</v>
      </c>
      <c r="BR35" s="296">
        <v>15</v>
      </c>
      <c r="BS35" s="296">
        <v>18</v>
      </c>
      <c r="BT35" s="296">
        <v>20</v>
      </c>
      <c r="BU35" s="296">
        <v>21</v>
      </c>
      <c r="BV35" s="296">
        <v>26</v>
      </c>
      <c r="BW35" s="296">
        <v>28</v>
      </c>
    </row>
    <row r="36" spans="1:75" x14ac:dyDescent="0.25">
      <c r="A36" t="s">
        <v>33</v>
      </c>
      <c r="B36" s="296" t="s">
        <v>18</v>
      </c>
      <c r="C36" s="296" t="s">
        <v>18</v>
      </c>
      <c r="D36" s="296" t="s">
        <v>18</v>
      </c>
      <c r="E36" s="296" t="s">
        <v>18</v>
      </c>
      <c r="F36" s="296" t="s">
        <v>18</v>
      </c>
      <c r="G36" s="296" t="s">
        <v>18</v>
      </c>
      <c r="H36" s="296" t="s">
        <v>18</v>
      </c>
      <c r="I36" s="296" t="s">
        <v>18</v>
      </c>
      <c r="J36" s="296" t="s">
        <v>18</v>
      </c>
      <c r="K36" s="296" t="s">
        <v>18</v>
      </c>
      <c r="L36" s="296" t="s">
        <v>18</v>
      </c>
      <c r="M36" s="296" t="s">
        <v>18</v>
      </c>
      <c r="N36" s="296" t="s">
        <v>18</v>
      </c>
      <c r="O36" s="296" t="s">
        <v>18</v>
      </c>
      <c r="P36" s="296" t="s">
        <v>18</v>
      </c>
      <c r="Q36" s="296" t="s">
        <v>18</v>
      </c>
      <c r="R36" s="296" t="s">
        <v>18</v>
      </c>
      <c r="S36" s="296" t="s">
        <v>18</v>
      </c>
      <c r="T36" s="296" t="s">
        <v>18</v>
      </c>
      <c r="U36" s="296" t="s">
        <v>18</v>
      </c>
      <c r="V36" s="296" t="s">
        <v>18</v>
      </c>
      <c r="W36" s="296" t="s">
        <v>18</v>
      </c>
      <c r="X36" s="296" t="s">
        <v>18</v>
      </c>
      <c r="Y36" s="296" t="s">
        <v>18</v>
      </c>
      <c r="Z36" s="296" t="s">
        <v>18</v>
      </c>
      <c r="AA36" s="296" t="s">
        <v>18</v>
      </c>
      <c r="AB36" s="296" t="s">
        <v>18</v>
      </c>
      <c r="AC36" s="296" t="s">
        <v>18</v>
      </c>
      <c r="AD36" s="296" t="s">
        <v>18</v>
      </c>
      <c r="AE36" s="296" t="s">
        <v>18</v>
      </c>
      <c r="AF36" s="296" t="s">
        <v>18</v>
      </c>
      <c r="AG36" s="296" t="s">
        <v>18</v>
      </c>
      <c r="AH36" s="296" t="s">
        <v>18</v>
      </c>
      <c r="AI36" s="296" t="s">
        <v>18</v>
      </c>
      <c r="AJ36" s="296" t="s">
        <v>18</v>
      </c>
      <c r="AK36" s="296" t="s">
        <v>18</v>
      </c>
      <c r="AL36" s="296" t="s">
        <v>18</v>
      </c>
      <c r="AM36" s="296" t="s">
        <v>18</v>
      </c>
      <c r="AN36" s="296" t="s">
        <v>18</v>
      </c>
      <c r="AO36" s="296" t="s">
        <v>18</v>
      </c>
      <c r="AP36" s="296" t="s">
        <v>18</v>
      </c>
      <c r="AQ36" s="296" t="s">
        <v>18</v>
      </c>
      <c r="AR36" s="296" t="s">
        <v>18</v>
      </c>
      <c r="AS36" s="296" t="s">
        <v>18</v>
      </c>
      <c r="AT36" s="296" t="s">
        <v>18</v>
      </c>
      <c r="AU36" s="296" t="s">
        <v>18</v>
      </c>
      <c r="AV36" s="296" t="s">
        <v>18</v>
      </c>
      <c r="AW36" s="296" t="s">
        <v>18</v>
      </c>
      <c r="AX36" s="296" t="s">
        <v>18</v>
      </c>
      <c r="AY36" s="296" t="s">
        <v>18</v>
      </c>
      <c r="AZ36" s="296" t="s">
        <v>18</v>
      </c>
      <c r="BA36" s="296" t="s">
        <v>18</v>
      </c>
      <c r="BB36" s="296" t="s">
        <v>18</v>
      </c>
      <c r="BC36" s="296" t="s">
        <v>18</v>
      </c>
      <c r="BD36" s="296" t="s">
        <v>18</v>
      </c>
      <c r="BE36" s="296" t="s">
        <v>18</v>
      </c>
      <c r="BF36" s="296" t="s">
        <v>18</v>
      </c>
      <c r="BG36" s="296" t="s">
        <v>18</v>
      </c>
      <c r="BH36" s="296" t="s">
        <v>18</v>
      </c>
      <c r="BI36" s="296" t="s">
        <v>18</v>
      </c>
      <c r="BJ36" s="296" t="s">
        <v>18</v>
      </c>
      <c r="BK36" s="296" t="s">
        <v>18</v>
      </c>
      <c r="BL36" s="296" t="s">
        <v>18</v>
      </c>
      <c r="BM36" s="296">
        <v>1</v>
      </c>
      <c r="BN36" s="296">
        <v>1</v>
      </c>
      <c r="BO36" s="296">
        <v>1</v>
      </c>
      <c r="BP36" s="296">
        <v>1</v>
      </c>
      <c r="BQ36" s="296">
        <v>2</v>
      </c>
      <c r="BR36" s="296">
        <v>3</v>
      </c>
      <c r="BS36" s="296">
        <v>2</v>
      </c>
      <c r="BT36" s="296">
        <v>1</v>
      </c>
      <c r="BU36" s="296">
        <v>2</v>
      </c>
      <c r="BV36" s="296">
        <v>2</v>
      </c>
      <c r="BW36" s="296">
        <v>2</v>
      </c>
    </row>
    <row r="37" spans="1:75" x14ac:dyDescent="0.25">
      <c r="A37" t="s">
        <v>34</v>
      </c>
      <c r="B37" s="296" t="s">
        <v>18</v>
      </c>
      <c r="C37" s="296" t="s">
        <v>18</v>
      </c>
      <c r="D37" s="296" t="s">
        <v>18</v>
      </c>
      <c r="E37" s="296" t="s">
        <v>18</v>
      </c>
      <c r="F37" s="296" t="s">
        <v>18</v>
      </c>
      <c r="G37" s="296" t="s">
        <v>18</v>
      </c>
      <c r="H37" s="296" t="s">
        <v>18</v>
      </c>
      <c r="I37" s="296" t="s">
        <v>18</v>
      </c>
      <c r="J37" s="296" t="s">
        <v>18</v>
      </c>
      <c r="K37" s="296" t="s">
        <v>18</v>
      </c>
      <c r="L37" s="296" t="s">
        <v>18</v>
      </c>
      <c r="M37" s="296" t="s">
        <v>18</v>
      </c>
      <c r="N37" s="296" t="s">
        <v>18</v>
      </c>
      <c r="O37" s="296" t="s">
        <v>18</v>
      </c>
      <c r="P37" s="296" t="s">
        <v>18</v>
      </c>
      <c r="Q37" s="296" t="s">
        <v>18</v>
      </c>
      <c r="R37" s="296" t="s">
        <v>18</v>
      </c>
      <c r="S37" s="296" t="s">
        <v>18</v>
      </c>
      <c r="T37" s="296" t="s">
        <v>18</v>
      </c>
      <c r="U37" s="296" t="s">
        <v>18</v>
      </c>
      <c r="V37" s="296" t="s">
        <v>18</v>
      </c>
      <c r="W37" s="296" t="s">
        <v>18</v>
      </c>
      <c r="X37" s="296" t="s">
        <v>18</v>
      </c>
      <c r="Y37" s="296" t="s">
        <v>18</v>
      </c>
      <c r="Z37" s="296" t="s">
        <v>18</v>
      </c>
      <c r="AA37" s="296" t="s">
        <v>18</v>
      </c>
      <c r="AB37" s="296" t="s">
        <v>18</v>
      </c>
      <c r="AC37" s="296" t="s">
        <v>18</v>
      </c>
      <c r="AD37" s="296" t="s">
        <v>18</v>
      </c>
      <c r="AE37" s="296" t="s">
        <v>18</v>
      </c>
      <c r="AF37" s="296" t="s">
        <v>18</v>
      </c>
      <c r="AG37" s="296" t="s">
        <v>18</v>
      </c>
      <c r="AH37" s="296" t="s">
        <v>18</v>
      </c>
      <c r="AI37" s="296" t="s">
        <v>18</v>
      </c>
      <c r="AJ37" s="296" t="s">
        <v>18</v>
      </c>
      <c r="AK37" s="296" t="s">
        <v>18</v>
      </c>
      <c r="AL37" s="296" t="s">
        <v>18</v>
      </c>
      <c r="AM37" s="296" t="s">
        <v>18</v>
      </c>
      <c r="AN37" s="296" t="s">
        <v>18</v>
      </c>
      <c r="AO37" s="296" t="s">
        <v>18</v>
      </c>
      <c r="AP37" s="296" t="s">
        <v>18</v>
      </c>
      <c r="AQ37" s="296" t="s">
        <v>18</v>
      </c>
      <c r="AR37" s="296" t="s">
        <v>18</v>
      </c>
      <c r="AS37" s="296" t="s">
        <v>18</v>
      </c>
      <c r="AT37" s="296" t="s">
        <v>18</v>
      </c>
      <c r="AU37" s="296" t="s">
        <v>18</v>
      </c>
      <c r="AV37" s="296" t="s">
        <v>18</v>
      </c>
      <c r="AW37" s="296" t="s">
        <v>18</v>
      </c>
      <c r="AX37" s="296" t="s">
        <v>18</v>
      </c>
      <c r="AY37" s="296" t="s">
        <v>18</v>
      </c>
      <c r="AZ37" s="296" t="s">
        <v>18</v>
      </c>
      <c r="BA37" s="296" t="s">
        <v>18</v>
      </c>
      <c r="BB37" s="296" t="s">
        <v>18</v>
      </c>
      <c r="BC37" s="296" t="s">
        <v>18</v>
      </c>
      <c r="BD37" s="296" t="s">
        <v>18</v>
      </c>
      <c r="BE37" s="296" t="s">
        <v>18</v>
      </c>
      <c r="BF37" s="296" t="s">
        <v>18</v>
      </c>
      <c r="BG37" s="296" t="s">
        <v>18</v>
      </c>
      <c r="BH37" s="296" t="s">
        <v>18</v>
      </c>
      <c r="BI37" s="296">
        <v>1</v>
      </c>
      <c r="BJ37" s="296">
        <v>1</v>
      </c>
      <c r="BK37" s="296">
        <v>1</v>
      </c>
      <c r="BL37" s="296">
        <v>1</v>
      </c>
      <c r="BM37" s="296">
        <v>1</v>
      </c>
      <c r="BN37" s="296">
        <v>2</v>
      </c>
      <c r="BO37" s="296">
        <v>1</v>
      </c>
      <c r="BP37" s="296" t="s">
        <v>18</v>
      </c>
      <c r="BQ37" s="296">
        <v>1</v>
      </c>
      <c r="BR37" s="296" t="s">
        <v>18</v>
      </c>
      <c r="BS37" s="296" t="s">
        <v>18</v>
      </c>
      <c r="BT37" s="296" t="s">
        <v>18</v>
      </c>
      <c r="BU37" s="296">
        <v>1</v>
      </c>
      <c r="BV37" s="296">
        <v>2</v>
      </c>
      <c r="BW37" s="296">
        <v>2</v>
      </c>
    </row>
    <row r="38" spans="1:75" x14ac:dyDescent="0.25">
      <c r="A38" t="s">
        <v>35</v>
      </c>
      <c r="B38" s="296" t="s">
        <v>18</v>
      </c>
      <c r="C38" s="296" t="s">
        <v>18</v>
      </c>
      <c r="D38" s="296" t="s">
        <v>18</v>
      </c>
      <c r="E38" s="296" t="s">
        <v>18</v>
      </c>
      <c r="F38" s="296" t="s">
        <v>18</v>
      </c>
      <c r="G38" s="296" t="s">
        <v>18</v>
      </c>
      <c r="H38" s="296" t="s">
        <v>18</v>
      </c>
      <c r="I38" s="296" t="s">
        <v>18</v>
      </c>
      <c r="J38" s="296" t="s">
        <v>18</v>
      </c>
      <c r="K38" s="296" t="s">
        <v>18</v>
      </c>
      <c r="L38" s="296" t="s">
        <v>18</v>
      </c>
      <c r="M38" s="296" t="s">
        <v>18</v>
      </c>
      <c r="N38" s="296" t="s">
        <v>18</v>
      </c>
      <c r="O38" s="296" t="s">
        <v>18</v>
      </c>
      <c r="P38" s="296" t="s">
        <v>18</v>
      </c>
      <c r="Q38" s="296" t="s">
        <v>18</v>
      </c>
      <c r="R38" s="296" t="s">
        <v>18</v>
      </c>
      <c r="S38" s="296" t="s">
        <v>18</v>
      </c>
      <c r="T38" s="296" t="s">
        <v>18</v>
      </c>
      <c r="U38" s="296" t="s">
        <v>18</v>
      </c>
      <c r="V38" s="296" t="s">
        <v>18</v>
      </c>
      <c r="W38" s="296" t="s">
        <v>18</v>
      </c>
      <c r="X38" s="296" t="s">
        <v>18</v>
      </c>
      <c r="Y38" s="296" t="s">
        <v>18</v>
      </c>
      <c r="Z38" s="296" t="s">
        <v>18</v>
      </c>
      <c r="AA38" s="296" t="s">
        <v>18</v>
      </c>
      <c r="AB38" s="296" t="s">
        <v>18</v>
      </c>
      <c r="AC38" s="296" t="s">
        <v>18</v>
      </c>
      <c r="AD38" s="296" t="s">
        <v>18</v>
      </c>
      <c r="AE38" s="296" t="s">
        <v>18</v>
      </c>
      <c r="AF38" s="296" t="s">
        <v>18</v>
      </c>
      <c r="AG38" s="296" t="s">
        <v>18</v>
      </c>
      <c r="AH38" s="296" t="s">
        <v>18</v>
      </c>
      <c r="AI38" s="296" t="s">
        <v>18</v>
      </c>
      <c r="AJ38" s="296" t="s">
        <v>18</v>
      </c>
      <c r="AK38" s="296" t="s">
        <v>18</v>
      </c>
      <c r="AL38" s="296" t="s">
        <v>18</v>
      </c>
      <c r="AM38" s="296" t="s">
        <v>18</v>
      </c>
      <c r="AN38" s="296" t="s">
        <v>18</v>
      </c>
      <c r="AO38" s="296" t="s">
        <v>18</v>
      </c>
      <c r="AP38" s="296" t="s">
        <v>18</v>
      </c>
      <c r="AQ38" s="296" t="s">
        <v>18</v>
      </c>
      <c r="AR38" s="296" t="s">
        <v>18</v>
      </c>
      <c r="AS38" s="296" t="s">
        <v>18</v>
      </c>
      <c r="AT38" s="296" t="s">
        <v>18</v>
      </c>
      <c r="AU38" s="296" t="s">
        <v>18</v>
      </c>
      <c r="AV38" s="296" t="s">
        <v>18</v>
      </c>
      <c r="AW38" s="296" t="s">
        <v>18</v>
      </c>
      <c r="AX38" s="296" t="s">
        <v>18</v>
      </c>
      <c r="AY38" s="296" t="s">
        <v>18</v>
      </c>
      <c r="AZ38" s="296" t="s">
        <v>18</v>
      </c>
      <c r="BA38" s="296" t="s">
        <v>18</v>
      </c>
      <c r="BB38" s="296" t="s">
        <v>18</v>
      </c>
      <c r="BC38" s="296" t="s">
        <v>18</v>
      </c>
      <c r="BD38" s="296" t="s">
        <v>18</v>
      </c>
      <c r="BE38" s="296" t="s">
        <v>18</v>
      </c>
      <c r="BF38" s="296">
        <v>2</v>
      </c>
      <c r="BG38" s="296">
        <v>22</v>
      </c>
      <c r="BH38" s="296">
        <v>70</v>
      </c>
      <c r="BI38" s="296">
        <v>202</v>
      </c>
      <c r="BJ38" s="296">
        <v>257</v>
      </c>
      <c r="BK38" s="296">
        <v>307</v>
      </c>
      <c r="BL38" s="296">
        <v>379</v>
      </c>
      <c r="BM38" s="296">
        <v>520</v>
      </c>
      <c r="BN38" s="296">
        <v>789</v>
      </c>
      <c r="BO38" s="296">
        <v>854</v>
      </c>
      <c r="BP38" s="296">
        <v>906</v>
      </c>
      <c r="BQ38" s="296">
        <v>980</v>
      </c>
      <c r="BR38" s="296">
        <v>963</v>
      </c>
      <c r="BS38" s="296">
        <v>1005</v>
      </c>
      <c r="BT38" s="296">
        <v>987</v>
      </c>
      <c r="BU38" s="296">
        <v>1016</v>
      </c>
      <c r="BV38" s="296">
        <v>980</v>
      </c>
      <c r="BW38" s="296">
        <v>963</v>
      </c>
    </row>
    <row r="39" spans="1:75" x14ac:dyDescent="0.25">
      <c r="A39" t="s">
        <v>36</v>
      </c>
      <c r="B39" s="296" t="s">
        <v>18</v>
      </c>
      <c r="C39" s="296" t="s">
        <v>18</v>
      </c>
      <c r="D39" s="296" t="s">
        <v>18</v>
      </c>
      <c r="E39" s="296" t="s">
        <v>18</v>
      </c>
      <c r="F39" s="296" t="s">
        <v>18</v>
      </c>
      <c r="G39" s="296" t="s">
        <v>18</v>
      </c>
      <c r="H39" s="296" t="s">
        <v>18</v>
      </c>
      <c r="I39" s="296" t="s">
        <v>18</v>
      </c>
      <c r="J39" s="296" t="s">
        <v>18</v>
      </c>
      <c r="K39" s="296" t="s">
        <v>18</v>
      </c>
      <c r="L39" s="296" t="s">
        <v>18</v>
      </c>
      <c r="M39" s="296" t="s">
        <v>18</v>
      </c>
      <c r="N39" s="296" t="s">
        <v>18</v>
      </c>
      <c r="O39" s="296" t="s">
        <v>18</v>
      </c>
      <c r="P39" s="296" t="s">
        <v>18</v>
      </c>
      <c r="Q39" s="296" t="s">
        <v>18</v>
      </c>
      <c r="R39" s="296" t="s">
        <v>18</v>
      </c>
      <c r="S39" s="296" t="s">
        <v>18</v>
      </c>
      <c r="T39" s="296" t="s">
        <v>18</v>
      </c>
      <c r="U39" s="296" t="s">
        <v>18</v>
      </c>
      <c r="V39" s="296" t="s">
        <v>18</v>
      </c>
      <c r="W39" s="296" t="s">
        <v>18</v>
      </c>
      <c r="X39" s="296" t="s">
        <v>18</v>
      </c>
      <c r="Y39" s="296" t="s">
        <v>18</v>
      </c>
      <c r="Z39" s="296" t="s">
        <v>18</v>
      </c>
      <c r="AA39" s="296" t="s">
        <v>18</v>
      </c>
      <c r="AB39" s="296" t="s">
        <v>18</v>
      </c>
      <c r="AC39" s="296" t="s">
        <v>18</v>
      </c>
      <c r="AD39" s="296" t="s">
        <v>18</v>
      </c>
      <c r="AE39" s="296" t="s">
        <v>18</v>
      </c>
      <c r="AF39" s="296" t="s">
        <v>18</v>
      </c>
      <c r="AG39" s="296" t="s">
        <v>18</v>
      </c>
      <c r="AH39" s="296" t="s">
        <v>18</v>
      </c>
      <c r="AI39" s="296" t="s">
        <v>18</v>
      </c>
      <c r="AJ39" s="296" t="s">
        <v>18</v>
      </c>
      <c r="AK39" s="296" t="s">
        <v>18</v>
      </c>
      <c r="AL39" s="296" t="s">
        <v>18</v>
      </c>
      <c r="AM39" s="296" t="s">
        <v>18</v>
      </c>
      <c r="AN39" s="296" t="s">
        <v>18</v>
      </c>
      <c r="AO39" s="296" t="s">
        <v>18</v>
      </c>
      <c r="AP39" s="296" t="s">
        <v>18</v>
      </c>
      <c r="AQ39" s="296" t="s">
        <v>18</v>
      </c>
      <c r="AR39" s="296" t="s">
        <v>18</v>
      </c>
      <c r="AS39" s="296" t="s">
        <v>18</v>
      </c>
      <c r="AT39" s="296" t="s">
        <v>18</v>
      </c>
      <c r="AU39" s="296" t="s">
        <v>18</v>
      </c>
      <c r="AV39" s="296" t="s">
        <v>18</v>
      </c>
      <c r="AW39" s="296" t="s">
        <v>18</v>
      </c>
      <c r="AX39" s="296" t="s">
        <v>18</v>
      </c>
      <c r="AY39" s="296" t="s">
        <v>18</v>
      </c>
      <c r="AZ39" s="296" t="s">
        <v>18</v>
      </c>
      <c r="BA39" s="296" t="s">
        <v>18</v>
      </c>
      <c r="BB39" s="296" t="s">
        <v>18</v>
      </c>
      <c r="BC39" s="296" t="s">
        <v>18</v>
      </c>
      <c r="BD39" s="296" t="s">
        <v>18</v>
      </c>
      <c r="BE39" s="296" t="s">
        <v>18</v>
      </c>
      <c r="BF39" s="296" t="s">
        <v>18</v>
      </c>
      <c r="BG39" s="296" t="s">
        <v>18</v>
      </c>
      <c r="BH39" s="296" t="s">
        <v>18</v>
      </c>
      <c r="BI39" s="296" t="s">
        <v>18</v>
      </c>
      <c r="BJ39" s="296">
        <v>1</v>
      </c>
      <c r="BK39" s="296">
        <v>6</v>
      </c>
      <c r="BL39" s="296">
        <v>8</v>
      </c>
      <c r="BM39" s="296">
        <v>7</v>
      </c>
      <c r="BN39" s="296">
        <v>7</v>
      </c>
      <c r="BO39" s="296">
        <v>8</v>
      </c>
      <c r="BP39" s="296">
        <v>5</v>
      </c>
      <c r="BQ39" s="296">
        <v>4</v>
      </c>
      <c r="BR39" s="296">
        <v>5</v>
      </c>
      <c r="BS39" s="296">
        <v>6</v>
      </c>
      <c r="BT39" s="296">
        <v>6</v>
      </c>
      <c r="BU39" s="296">
        <v>6</v>
      </c>
      <c r="BV39" s="296">
        <v>8</v>
      </c>
      <c r="BW39" s="296">
        <v>10</v>
      </c>
    </row>
    <row r="40" spans="1:75" x14ac:dyDescent="0.25">
      <c r="A40" t="s">
        <v>37</v>
      </c>
      <c r="B40" s="296" t="s">
        <v>18</v>
      </c>
      <c r="C40" s="296" t="s">
        <v>18</v>
      </c>
      <c r="D40" s="296" t="s">
        <v>18</v>
      </c>
      <c r="E40" s="296" t="s">
        <v>18</v>
      </c>
      <c r="F40" s="296" t="s">
        <v>18</v>
      </c>
      <c r="G40" s="296" t="s">
        <v>18</v>
      </c>
      <c r="H40" s="296" t="s">
        <v>18</v>
      </c>
      <c r="I40" s="296" t="s">
        <v>18</v>
      </c>
      <c r="J40" s="296" t="s">
        <v>18</v>
      </c>
      <c r="K40" s="296" t="s">
        <v>18</v>
      </c>
      <c r="L40" s="296" t="s">
        <v>18</v>
      </c>
      <c r="M40" s="296" t="s">
        <v>18</v>
      </c>
      <c r="N40" s="296" t="s">
        <v>18</v>
      </c>
      <c r="O40" s="296" t="s">
        <v>18</v>
      </c>
      <c r="P40" s="296" t="s">
        <v>18</v>
      </c>
      <c r="Q40" s="296" t="s">
        <v>18</v>
      </c>
      <c r="R40" s="296" t="s">
        <v>18</v>
      </c>
      <c r="S40" s="296" t="s">
        <v>18</v>
      </c>
      <c r="T40" s="296" t="s">
        <v>18</v>
      </c>
      <c r="U40" s="296" t="s">
        <v>18</v>
      </c>
      <c r="V40" s="296" t="s">
        <v>18</v>
      </c>
      <c r="W40" s="296" t="s">
        <v>18</v>
      </c>
      <c r="X40" s="296" t="s">
        <v>18</v>
      </c>
      <c r="Y40" s="296" t="s">
        <v>18</v>
      </c>
      <c r="Z40" s="296" t="s">
        <v>18</v>
      </c>
      <c r="AA40" s="296" t="s">
        <v>18</v>
      </c>
      <c r="AB40" s="296" t="s">
        <v>18</v>
      </c>
      <c r="AC40" s="296" t="s">
        <v>18</v>
      </c>
      <c r="AD40" s="296" t="s">
        <v>18</v>
      </c>
      <c r="AE40" s="296" t="s">
        <v>18</v>
      </c>
      <c r="AF40" s="296" t="s">
        <v>18</v>
      </c>
      <c r="AG40" s="296" t="s">
        <v>18</v>
      </c>
      <c r="AH40" s="296" t="s">
        <v>18</v>
      </c>
      <c r="AI40" s="296" t="s">
        <v>18</v>
      </c>
      <c r="AJ40" s="296" t="s">
        <v>18</v>
      </c>
      <c r="AK40" s="296" t="s">
        <v>18</v>
      </c>
      <c r="AL40" s="296" t="s">
        <v>18</v>
      </c>
      <c r="AM40" s="296" t="s">
        <v>18</v>
      </c>
      <c r="AN40" s="296" t="s">
        <v>18</v>
      </c>
      <c r="AO40" s="296" t="s">
        <v>18</v>
      </c>
      <c r="AP40" s="296" t="s">
        <v>18</v>
      </c>
      <c r="AQ40" s="296" t="s">
        <v>18</v>
      </c>
      <c r="AR40" s="296" t="s">
        <v>18</v>
      </c>
      <c r="AS40" s="296" t="s">
        <v>18</v>
      </c>
      <c r="AT40" s="296" t="s">
        <v>18</v>
      </c>
      <c r="AU40" s="296" t="s">
        <v>18</v>
      </c>
      <c r="AV40" s="296" t="s">
        <v>18</v>
      </c>
      <c r="AW40" s="296" t="s">
        <v>18</v>
      </c>
      <c r="AX40" s="296" t="s">
        <v>18</v>
      </c>
      <c r="AY40" s="296" t="s">
        <v>18</v>
      </c>
      <c r="AZ40" s="296" t="s">
        <v>18</v>
      </c>
      <c r="BA40" s="296" t="s">
        <v>18</v>
      </c>
      <c r="BB40" s="296" t="s">
        <v>18</v>
      </c>
      <c r="BC40" s="296" t="s">
        <v>18</v>
      </c>
      <c r="BD40" s="296" t="s">
        <v>18</v>
      </c>
      <c r="BE40" s="296" t="s">
        <v>18</v>
      </c>
      <c r="BF40" s="296" t="s">
        <v>18</v>
      </c>
      <c r="BG40" s="296" t="s">
        <v>18</v>
      </c>
      <c r="BH40" s="296" t="s">
        <v>18</v>
      </c>
      <c r="BI40" s="296" t="s">
        <v>18</v>
      </c>
      <c r="BJ40" s="296">
        <v>1</v>
      </c>
      <c r="BK40" s="296">
        <v>1</v>
      </c>
      <c r="BL40" s="296">
        <v>1</v>
      </c>
      <c r="BM40" s="296">
        <v>3</v>
      </c>
      <c r="BN40" s="296">
        <v>3</v>
      </c>
      <c r="BO40" s="296">
        <v>3</v>
      </c>
      <c r="BP40" s="296">
        <v>3</v>
      </c>
      <c r="BQ40" s="296">
        <v>6</v>
      </c>
      <c r="BR40" s="296">
        <v>7</v>
      </c>
      <c r="BS40" s="296">
        <v>5</v>
      </c>
      <c r="BT40" s="296">
        <v>9</v>
      </c>
      <c r="BU40" s="296">
        <v>6</v>
      </c>
      <c r="BV40" s="296">
        <v>5</v>
      </c>
      <c r="BW40" s="296">
        <v>4</v>
      </c>
    </row>
    <row r="41" spans="1:75" x14ac:dyDescent="0.25">
      <c r="A41" t="s">
        <v>38</v>
      </c>
      <c r="B41" s="296" t="s">
        <v>18</v>
      </c>
      <c r="C41" s="296" t="s">
        <v>18</v>
      </c>
      <c r="D41" s="296" t="s">
        <v>18</v>
      </c>
      <c r="E41" s="296" t="s">
        <v>18</v>
      </c>
      <c r="F41" s="296" t="s">
        <v>18</v>
      </c>
      <c r="G41" s="296" t="s">
        <v>18</v>
      </c>
      <c r="H41" s="296" t="s">
        <v>18</v>
      </c>
      <c r="I41" s="296" t="s">
        <v>18</v>
      </c>
      <c r="J41" s="296" t="s">
        <v>18</v>
      </c>
      <c r="K41" s="296" t="s">
        <v>18</v>
      </c>
      <c r="L41" s="296" t="s">
        <v>18</v>
      </c>
      <c r="M41" s="296" t="s">
        <v>18</v>
      </c>
      <c r="N41" s="296" t="s">
        <v>18</v>
      </c>
      <c r="O41" s="296" t="s">
        <v>18</v>
      </c>
      <c r="P41" s="296" t="s">
        <v>18</v>
      </c>
      <c r="Q41" s="296" t="s">
        <v>18</v>
      </c>
      <c r="R41" s="296" t="s">
        <v>18</v>
      </c>
      <c r="S41" s="296" t="s">
        <v>18</v>
      </c>
      <c r="T41" s="296" t="s">
        <v>18</v>
      </c>
      <c r="U41" s="296" t="s">
        <v>18</v>
      </c>
      <c r="V41" s="296" t="s">
        <v>18</v>
      </c>
      <c r="W41" s="296" t="s">
        <v>18</v>
      </c>
      <c r="X41" s="296" t="s">
        <v>18</v>
      </c>
      <c r="Y41" s="296" t="s">
        <v>18</v>
      </c>
      <c r="Z41" s="296" t="s">
        <v>18</v>
      </c>
      <c r="AA41" s="296" t="s">
        <v>18</v>
      </c>
      <c r="AB41" s="296" t="s">
        <v>18</v>
      </c>
      <c r="AC41" s="296" t="s">
        <v>18</v>
      </c>
      <c r="AD41" s="296" t="s">
        <v>18</v>
      </c>
      <c r="AE41" s="296" t="s">
        <v>18</v>
      </c>
      <c r="AF41" s="296" t="s">
        <v>18</v>
      </c>
      <c r="AG41" s="296" t="s">
        <v>18</v>
      </c>
      <c r="AH41" s="296" t="s">
        <v>18</v>
      </c>
      <c r="AI41" s="296" t="s">
        <v>18</v>
      </c>
      <c r="AJ41" s="296" t="s">
        <v>18</v>
      </c>
      <c r="AK41" s="296" t="s">
        <v>18</v>
      </c>
      <c r="AL41" s="296" t="s">
        <v>18</v>
      </c>
      <c r="AM41" s="296" t="s">
        <v>18</v>
      </c>
      <c r="AN41" s="296" t="s">
        <v>18</v>
      </c>
      <c r="AO41" s="296" t="s">
        <v>18</v>
      </c>
      <c r="AP41" s="296" t="s">
        <v>18</v>
      </c>
      <c r="AQ41" s="296" t="s">
        <v>18</v>
      </c>
      <c r="AR41" s="296" t="s">
        <v>18</v>
      </c>
      <c r="AS41" s="296" t="s">
        <v>18</v>
      </c>
      <c r="AT41" s="296" t="s">
        <v>18</v>
      </c>
      <c r="AU41" s="296" t="s">
        <v>18</v>
      </c>
      <c r="AV41" s="296" t="s">
        <v>18</v>
      </c>
      <c r="AW41" s="296" t="s">
        <v>18</v>
      </c>
      <c r="AX41" s="296" t="s">
        <v>18</v>
      </c>
      <c r="AY41" s="296" t="s">
        <v>18</v>
      </c>
      <c r="AZ41" s="296" t="s">
        <v>18</v>
      </c>
      <c r="BA41" s="296" t="s">
        <v>18</v>
      </c>
      <c r="BB41" s="296" t="s">
        <v>18</v>
      </c>
      <c r="BC41" s="296" t="s">
        <v>18</v>
      </c>
      <c r="BD41" s="296" t="s">
        <v>18</v>
      </c>
      <c r="BE41" s="296" t="s">
        <v>18</v>
      </c>
      <c r="BF41" s="296" t="s">
        <v>18</v>
      </c>
      <c r="BG41" s="296" t="s">
        <v>18</v>
      </c>
      <c r="BH41" s="296" t="s">
        <v>18</v>
      </c>
      <c r="BI41" s="296">
        <v>1</v>
      </c>
      <c r="BJ41" s="296">
        <v>1</v>
      </c>
      <c r="BK41" s="296">
        <v>1</v>
      </c>
      <c r="BL41" s="296">
        <v>1</v>
      </c>
      <c r="BM41" s="296">
        <v>2</v>
      </c>
      <c r="BN41" s="296">
        <v>3</v>
      </c>
      <c r="BO41" s="296">
        <v>3</v>
      </c>
      <c r="BP41" s="296">
        <v>3</v>
      </c>
      <c r="BQ41" s="296">
        <v>3</v>
      </c>
      <c r="BR41" s="296">
        <v>4</v>
      </c>
      <c r="BS41" s="296">
        <v>3</v>
      </c>
      <c r="BT41" s="296">
        <v>3</v>
      </c>
      <c r="BU41" s="296">
        <v>2</v>
      </c>
      <c r="BV41" s="296">
        <v>2</v>
      </c>
      <c r="BW41" s="296">
        <v>2</v>
      </c>
    </row>
    <row r="42" spans="1:75" x14ac:dyDescent="0.25">
      <c r="A42" t="s">
        <v>39</v>
      </c>
      <c r="B42" s="296" t="s">
        <v>18</v>
      </c>
      <c r="C42" s="296" t="s">
        <v>18</v>
      </c>
      <c r="D42" s="296" t="s">
        <v>18</v>
      </c>
      <c r="E42" s="296" t="s">
        <v>18</v>
      </c>
      <c r="F42" s="296" t="s">
        <v>18</v>
      </c>
      <c r="G42" s="296" t="s">
        <v>18</v>
      </c>
      <c r="H42" s="296" t="s">
        <v>18</v>
      </c>
      <c r="I42" s="296" t="s">
        <v>18</v>
      </c>
      <c r="J42" s="296" t="s">
        <v>18</v>
      </c>
      <c r="K42" s="296" t="s">
        <v>18</v>
      </c>
      <c r="L42" s="296" t="s">
        <v>18</v>
      </c>
      <c r="M42" s="296" t="s">
        <v>18</v>
      </c>
      <c r="N42" s="296" t="s">
        <v>18</v>
      </c>
      <c r="O42" s="296" t="s">
        <v>18</v>
      </c>
      <c r="P42" s="296" t="s">
        <v>18</v>
      </c>
      <c r="Q42" s="296" t="s">
        <v>18</v>
      </c>
      <c r="R42" s="296" t="s">
        <v>18</v>
      </c>
      <c r="S42" s="296" t="s">
        <v>18</v>
      </c>
      <c r="T42" s="296" t="s">
        <v>18</v>
      </c>
      <c r="U42" s="296" t="s">
        <v>18</v>
      </c>
      <c r="V42" s="296" t="s">
        <v>18</v>
      </c>
      <c r="W42" s="296" t="s">
        <v>18</v>
      </c>
      <c r="X42" s="296" t="s">
        <v>18</v>
      </c>
      <c r="Y42" s="296" t="s">
        <v>18</v>
      </c>
      <c r="Z42" s="296" t="s">
        <v>18</v>
      </c>
      <c r="AA42" s="296" t="s">
        <v>18</v>
      </c>
      <c r="AB42" s="296" t="s">
        <v>18</v>
      </c>
      <c r="AC42" s="296" t="s">
        <v>18</v>
      </c>
      <c r="AD42" s="296" t="s">
        <v>18</v>
      </c>
      <c r="AE42" s="296" t="s">
        <v>18</v>
      </c>
      <c r="AF42" s="296" t="s">
        <v>18</v>
      </c>
      <c r="AG42" s="296" t="s">
        <v>18</v>
      </c>
      <c r="AH42" s="296" t="s">
        <v>18</v>
      </c>
      <c r="AI42" s="296" t="s">
        <v>18</v>
      </c>
      <c r="AJ42" s="296" t="s">
        <v>18</v>
      </c>
      <c r="AK42" s="296" t="s">
        <v>18</v>
      </c>
      <c r="AL42" s="296" t="s">
        <v>18</v>
      </c>
      <c r="AM42" s="296" t="s">
        <v>18</v>
      </c>
      <c r="AN42" s="296" t="s">
        <v>18</v>
      </c>
      <c r="AO42" s="296" t="s">
        <v>18</v>
      </c>
      <c r="AP42" s="296" t="s">
        <v>18</v>
      </c>
      <c r="AQ42" s="296" t="s">
        <v>18</v>
      </c>
      <c r="AR42" s="296" t="s">
        <v>18</v>
      </c>
      <c r="AS42" s="296" t="s">
        <v>18</v>
      </c>
      <c r="AT42" s="296" t="s">
        <v>18</v>
      </c>
      <c r="AU42" s="296" t="s">
        <v>18</v>
      </c>
      <c r="AV42" s="296" t="s">
        <v>18</v>
      </c>
      <c r="AW42" s="296" t="s">
        <v>18</v>
      </c>
      <c r="AX42" s="296" t="s">
        <v>18</v>
      </c>
      <c r="AY42" s="296" t="s">
        <v>18</v>
      </c>
      <c r="AZ42" s="296" t="s">
        <v>18</v>
      </c>
      <c r="BA42" s="296" t="s">
        <v>18</v>
      </c>
      <c r="BB42" s="296" t="s">
        <v>18</v>
      </c>
      <c r="BC42" s="296" t="s">
        <v>18</v>
      </c>
      <c r="BD42" s="296" t="s">
        <v>18</v>
      </c>
      <c r="BE42" s="296" t="s">
        <v>18</v>
      </c>
      <c r="BF42" s="296" t="s">
        <v>18</v>
      </c>
      <c r="BG42" s="296" t="s">
        <v>18</v>
      </c>
      <c r="BH42" s="296" t="s">
        <v>18</v>
      </c>
      <c r="BI42" s="296">
        <v>2</v>
      </c>
      <c r="BJ42" s="296">
        <v>5</v>
      </c>
      <c r="BK42" s="296">
        <v>5</v>
      </c>
      <c r="BL42" s="296">
        <v>9</v>
      </c>
      <c r="BM42" s="296">
        <v>15</v>
      </c>
      <c r="BN42" s="296">
        <v>16</v>
      </c>
      <c r="BO42" s="296">
        <v>19</v>
      </c>
      <c r="BP42" s="296">
        <v>22</v>
      </c>
      <c r="BQ42" s="296">
        <v>21</v>
      </c>
      <c r="BR42" s="296">
        <v>27</v>
      </c>
      <c r="BS42" s="296">
        <v>23</v>
      </c>
      <c r="BT42" s="296">
        <v>24</v>
      </c>
      <c r="BU42" s="296">
        <v>22</v>
      </c>
      <c r="BV42" s="296">
        <v>19</v>
      </c>
      <c r="BW42" s="296">
        <v>23</v>
      </c>
    </row>
    <row r="43" spans="1:75" x14ac:dyDescent="0.25">
      <c r="A43" t="s">
        <v>40</v>
      </c>
      <c r="B43" s="296" t="s">
        <v>18</v>
      </c>
      <c r="C43" s="296" t="s">
        <v>18</v>
      </c>
      <c r="D43" s="296" t="s">
        <v>18</v>
      </c>
      <c r="E43" s="296" t="s">
        <v>18</v>
      </c>
      <c r="F43" s="296" t="s">
        <v>18</v>
      </c>
      <c r="G43" s="296" t="s">
        <v>18</v>
      </c>
      <c r="H43" s="296" t="s">
        <v>18</v>
      </c>
      <c r="I43" s="296" t="s">
        <v>18</v>
      </c>
      <c r="J43" s="296" t="s">
        <v>18</v>
      </c>
      <c r="K43" s="296" t="s">
        <v>18</v>
      </c>
      <c r="L43" s="296" t="s">
        <v>18</v>
      </c>
      <c r="M43" s="296" t="s">
        <v>18</v>
      </c>
      <c r="N43" s="296" t="s">
        <v>18</v>
      </c>
      <c r="O43" s="296" t="s">
        <v>18</v>
      </c>
      <c r="P43" s="296" t="s">
        <v>18</v>
      </c>
      <c r="Q43" s="296" t="s">
        <v>18</v>
      </c>
      <c r="R43" s="296" t="s">
        <v>18</v>
      </c>
      <c r="S43" s="296" t="s">
        <v>18</v>
      </c>
      <c r="T43" s="296" t="s">
        <v>18</v>
      </c>
      <c r="U43" s="296" t="s">
        <v>18</v>
      </c>
      <c r="V43" s="296" t="s">
        <v>18</v>
      </c>
      <c r="W43" s="296" t="s">
        <v>18</v>
      </c>
      <c r="X43" s="296" t="s">
        <v>18</v>
      </c>
      <c r="Y43" s="296" t="s">
        <v>18</v>
      </c>
      <c r="Z43" s="296" t="s">
        <v>18</v>
      </c>
      <c r="AA43" s="296" t="s">
        <v>18</v>
      </c>
      <c r="AB43" s="296" t="s">
        <v>18</v>
      </c>
      <c r="AC43" s="296" t="s">
        <v>18</v>
      </c>
      <c r="AD43" s="296" t="s">
        <v>18</v>
      </c>
      <c r="AE43" s="296" t="s">
        <v>18</v>
      </c>
      <c r="AF43" s="296" t="s">
        <v>18</v>
      </c>
      <c r="AG43" s="296" t="s">
        <v>18</v>
      </c>
      <c r="AH43" s="296" t="s">
        <v>18</v>
      </c>
      <c r="AI43" s="296" t="s">
        <v>18</v>
      </c>
      <c r="AJ43" s="296" t="s">
        <v>18</v>
      </c>
      <c r="AK43" s="296" t="s">
        <v>18</v>
      </c>
      <c r="AL43" s="296" t="s">
        <v>18</v>
      </c>
      <c r="AM43" s="296" t="s">
        <v>18</v>
      </c>
      <c r="AN43" s="296" t="s">
        <v>18</v>
      </c>
      <c r="AO43" s="296" t="s">
        <v>18</v>
      </c>
      <c r="AP43" s="296" t="s">
        <v>18</v>
      </c>
      <c r="AQ43" s="296" t="s">
        <v>18</v>
      </c>
      <c r="AR43" s="296" t="s">
        <v>18</v>
      </c>
      <c r="AS43" s="296" t="s">
        <v>18</v>
      </c>
      <c r="AT43" s="296" t="s">
        <v>18</v>
      </c>
      <c r="AU43" s="296" t="s">
        <v>18</v>
      </c>
      <c r="AV43" s="296" t="s">
        <v>18</v>
      </c>
      <c r="AW43" s="296" t="s">
        <v>18</v>
      </c>
      <c r="AX43" s="296" t="s">
        <v>18</v>
      </c>
      <c r="AY43" s="296" t="s">
        <v>18</v>
      </c>
      <c r="AZ43" s="296" t="s">
        <v>18</v>
      </c>
      <c r="BA43" s="296" t="s">
        <v>18</v>
      </c>
      <c r="BB43" s="296" t="s">
        <v>18</v>
      </c>
      <c r="BC43" s="296" t="s">
        <v>18</v>
      </c>
      <c r="BD43" s="296" t="s">
        <v>18</v>
      </c>
      <c r="BE43" s="296" t="s">
        <v>18</v>
      </c>
      <c r="BF43" s="296" t="s">
        <v>18</v>
      </c>
      <c r="BG43" s="296" t="s">
        <v>18</v>
      </c>
      <c r="BH43" s="296" t="s">
        <v>18</v>
      </c>
      <c r="BI43" s="296" t="s">
        <v>18</v>
      </c>
      <c r="BJ43" s="296" t="s">
        <v>18</v>
      </c>
      <c r="BK43" s="296">
        <v>1</v>
      </c>
      <c r="BL43" s="296">
        <v>7</v>
      </c>
      <c r="BM43" s="296">
        <v>15</v>
      </c>
      <c r="BN43" s="296">
        <v>20</v>
      </c>
      <c r="BO43" s="296">
        <v>19</v>
      </c>
      <c r="BP43" s="296">
        <v>26</v>
      </c>
      <c r="BQ43" s="296">
        <v>29</v>
      </c>
      <c r="BR43" s="296">
        <v>33</v>
      </c>
      <c r="BS43" s="296">
        <v>29</v>
      </c>
      <c r="BT43" s="296">
        <v>37</v>
      </c>
      <c r="BU43" s="296">
        <v>35</v>
      </c>
      <c r="BV43" s="296">
        <v>36</v>
      </c>
      <c r="BW43" s="296">
        <v>37</v>
      </c>
    </row>
    <row r="44" spans="1:75" x14ac:dyDescent="0.25">
      <c r="A44" t="s">
        <v>41</v>
      </c>
      <c r="B44" s="296" t="s">
        <v>18</v>
      </c>
      <c r="C44" s="296" t="s">
        <v>18</v>
      </c>
      <c r="D44" s="296" t="s">
        <v>18</v>
      </c>
      <c r="E44" s="296" t="s">
        <v>18</v>
      </c>
      <c r="F44" s="296" t="s">
        <v>18</v>
      </c>
      <c r="G44" s="296" t="s">
        <v>18</v>
      </c>
      <c r="H44" s="296" t="s">
        <v>18</v>
      </c>
      <c r="I44" s="296" t="s">
        <v>18</v>
      </c>
      <c r="J44" s="296" t="s">
        <v>18</v>
      </c>
      <c r="K44" s="296" t="s">
        <v>18</v>
      </c>
      <c r="L44" s="296" t="s">
        <v>18</v>
      </c>
      <c r="M44" s="296" t="s">
        <v>18</v>
      </c>
      <c r="N44" s="296" t="s">
        <v>18</v>
      </c>
      <c r="O44" s="296" t="s">
        <v>18</v>
      </c>
      <c r="P44" s="296" t="s">
        <v>18</v>
      </c>
      <c r="Q44" s="296" t="s">
        <v>18</v>
      </c>
      <c r="R44" s="296" t="s">
        <v>18</v>
      </c>
      <c r="S44" s="296" t="s">
        <v>18</v>
      </c>
      <c r="T44" s="296" t="s">
        <v>18</v>
      </c>
      <c r="U44" s="296" t="s">
        <v>18</v>
      </c>
      <c r="V44" s="296" t="s">
        <v>18</v>
      </c>
      <c r="W44" s="296" t="s">
        <v>18</v>
      </c>
      <c r="X44" s="296" t="s">
        <v>18</v>
      </c>
      <c r="Y44" s="296" t="s">
        <v>18</v>
      </c>
      <c r="Z44" s="296" t="s">
        <v>18</v>
      </c>
      <c r="AA44" s="296" t="s">
        <v>18</v>
      </c>
      <c r="AB44" s="296" t="s">
        <v>18</v>
      </c>
      <c r="AC44" s="296" t="s">
        <v>18</v>
      </c>
      <c r="AD44" s="296" t="s">
        <v>18</v>
      </c>
      <c r="AE44" s="296" t="s">
        <v>18</v>
      </c>
      <c r="AF44" s="296" t="s">
        <v>18</v>
      </c>
      <c r="AG44" s="296" t="s">
        <v>18</v>
      </c>
      <c r="AH44" s="296" t="s">
        <v>18</v>
      </c>
      <c r="AI44" s="296" t="s">
        <v>18</v>
      </c>
      <c r="AJ44" s="296" t="s">
        <v>18</v>
      </c>
      <c r="AK44" s="296" t="s">
        <v>18</v>
      </c>
      <c r="AL44" s="296" t="s">
        <v>18</v>
      </c>
      <c r="AM44" s="296" t="s">
        <v>18</v>
      </c>
      <c r="AN44" s="296" t="s">
        <v>18</v>
      </c>
      <c r="AO44" s="296" t="s">
        <v>18</v>
      </c>
      <c r="AP44" s="296" t="s">
        <v>18</v>
      </c>
      <c r="AQ44" s="296" t="s">
        <v>18</v>
      </c>
      <c r="AR44" s="296" t="s">
        <v>18</v>
      </c>
      <c r="AS44" s="296" t="s">
        <v>18</v>
      </c>
      <c r="AT44" s="296" t="s">
        <v>18</v>
      </c>
      <c r="AU44" s="296" t="s">
        <v>18</v>
      </c>
      <c r="AV44" s="296" t="s">
        <v>18</v>
      </c>
      <c r="AW44" s="296" t="s">
        <v>18</v>
      </c>
      <c r="AX44" s="296" t="s">
        <v>18</v>
      </c>
      <c r="AY44" s="296" t="s">
        <v>18</v>
      </c>
      <c r="AZ44" s="296" t="s">
        <v>18</v>
      </c>
      <c r="BA44" s="296" t="s">
        <v>18</v>
      </c>
      <c r="BB44" s="296" t="s">
        <v>18</v>
      </c>
      <c r="BC44" s="296" t="s">
        <v>18</v>
      </c>
      <c r="BD44" s="296" t="s">
        <v>18</v>
      </c>
      <c r="BE44" s="296" t="s">
        <v>18</v>
      </c>
      <c r="BF44" s="296" t="s">
        <v>18</v>
      </c>
      <c r="BG44" s="296" t="s">
        <v>18</v>
      </c>
      <c r="BH44" s="296" t="s">
        <v>18</v>
      </c>
      <c r="BI44" s="296" t="s">
        <v>18</v>
      </c>
      <c r="BJ44" s="296">
        <v>1</v>
      </c>
      <c r="BK44" s="296">
        <v>2</v>
      </c>
      <c r="BL44" s="296">
        <v>2</v>
      </c>
      <c r="BM44" s="296">
        <v>1</v>
      </c>
      <c r="BN44" s="296" t="s">
        <v>18</v>
      </c>
      <c r="BO44" s="296" t="s">
        <v>18</v>
      </c>
      <c r="BP44" s="296" t="s">
        <v>18</v>
      </c>
      <c r="BQ44" s="296">
        <v>1</v>
      </c>
      <c r="BR44" s="296">
        <v>2</v>
      </c>
      <c r="BS44" s="296">
        <v>2</v>
      </c>
      <c r="BT44" s="296">
        <v>2</v>
      </c>
      <c r="BU44" s="296">
        <v>1</v>
      </c>
      <c r="BV44" s="296">
        <v>1</v>
      </c>
      <c r="BW44" s="296">
        <v>1</v>
      </c>
    </row>
    <row r="45" spans="1:75" x14ac:dyDescent="0.25">
      <c r="A45" t="s">
        <v>42</v>
      </c>
      <c r="B45" s="296" t="s">
        <v>18</v>
      </c>
      <c r="C45" s="296" t="s">
        <v>18</v>
      </c>
      <c r="D45" s="296" t="s">
        <v>18</v>
      </c>
      <c r="E45" s="296" t="s">
        <v>18</v>
      </c>
      <c r="F45" s="296" t="s">
        <v>18</v>
      </c>
      <c r="G45" s="296" t="s">
        <v>18</v>
      </c>
      <c r="H45" s="296" t="s">
        <v>18</v>
      </c>
      <c r="I45" s="296" t="s">
        <v>18</v>
      </c>
      <c r="J45" s="296" t="s">
        <v>18</v>
      </c>
      <c r="K45" s="296" t="s">
        <v>18</v>
      </c>
      <c r="L45" s="296" t="s">
        <v>18</v>
      </c>
      <c r="M45" s="296" t="s">
        <v>18</v>
      </c>
      <c r="N45" s="296" t="s">
        <v>18</v>
      </c>
      <c r="O45" s="296" t="s">
        <v>18</v>
      </c>
      <c r="P45" s="296" t="s">
        <v>18</v>
      </c>
      <c r="Q45" s="296" t="s">
        <v>18</v>
      </c>
      <c r="R45" s="296" t="s">
        <v>18</v>
      </c>
      <c r="S45" s="296" t="s">
        <v>18</v>
      </c>
      <c r="T45" s="296" t="s">
        <v>18</v>
      </c>
      <c r="U45" s="296" t="s">
        <v>18</v>
      </c>
      <c r="V45" s="296" t="s">
        <v>18</v>
      </c>
      <c r="W45" s="296" t="s">
        <v>18</v>
      </c>
      <c r="X45" s="296" t="s">
        <v>18</v>
      </c>
      <c r="Y45" s="296" t="s">
        <v>18</v>
      </c>
      <c r="Z45" s="296" t="s">
        <v>18</v>
      </c>
      <c r="AA45" s="296" t="s">
        <v>18</v>
      </c>
      <c r="AB45" s="296" t="s">
        <v>18</v>
      </c>
      <c r="AC45" s="296" t="s">
        <v>18</v>
      </c>
      <c r="AD45" s="296" t="s">
        <v>18</v>
      </c>
      <c r="AE45" s="296" t="s">
        <v>18</v>
      </c>
      <c r="AF45" s="296" t="s">
        <v>18</v>
      </c>
      <c r="AG45" s="296" t="s">
        <v>18</v>
      </c>
      <c r="AH45" s="296" t="s">
        <v>18</v>
      </c>
      <c r="AI45" s="296" t="s">
        <v>18</v>
      </c>
      <c r="AJ45" s="296" t="s">
        <v>18</v>
      </c>
      <c r="AK45" s="296" t="s">
        <v>18</v>
      </c>
      <c r="AL45" s="296" t="s">
        <v>18</v>
      </c>
      <c r="AM45" s="296" t="s">
        <v>18</v>
      </c>
      <c r="AN45" s="296" t="s">
        <v>18</v>
      </c>
      <c r="AO45" s="296" t="s">
        <v>18</v>
      </c>
      <c r="AP45" s="296" t="s">
        <v>18</v>
      </c>
      <c r="AQ45" s="296" t="s">
        <v>18</v>
      </c>
      <c r="AR45" s="296" t="s">
        <v>18</v>
      </c>
      <c r="AS45" s="296" t="s">
        <v>18</v>
      </c>
      <c r="AT45" s="296" t="s">
        <v>18</v>
      </c>
      <c r="AU45" s="296" t="s">
        <v>18</v>
      </c>
      <c r="AV45" s="296" t="s">
        <v>18</v>
      </c>
      <c r="AW45" s="296" t="s">
        <v>18</v>
      </c>
      <c r="AX45" s="296" t="s">
        <v>18</v>
      </c>
      <c r="AY45" s="296" t="s">
        <v>18</v>
      </c>
      <c r="AZ45" s="296" t="s">
        <v>18</v>
      </c>
      <c r="BA45" s="296" t="s">
        <v>18</v>
      </c>
      <c r="BB45" s="296" t="s">
        <v>18</v>
      </c>
      <c r="BC45" s="296" t="s">
        <v>18</v>
      </c>
      <c r="BD45" s="296" t="s">
        <v>18</v>
      </c>
      <c r="BE45" s="296" t="s">
        <v>18</v>
      </c>
      <c r="BF45" s="296" t="s">
        <v>18</v>
      </c>
      <c r="BG45" s="296" t="s">
        <v>18</v>
      </c>
      <c r="BH45" s="296" t="s">
        <v>18</v>
      </c>
      <c r="BI45" s="296" t="s">
        <v>18</v>
      </c>
      <c r="BJ45" s="296" t="s">
        <v>18</v>
      </c>
      <c r="BK45" s="296" t="s">
        <v>18</v>
      </c>
      <c r="BL45" s="296" t="s">
        <v>18</v>
      </c>
      <c r="BM45" s="296" t="s">
        <v>18</v>
      </c>
      <c r="BN45" s="296" t="s">
        <v>18</v>
      </c>
      <c r="BO45" s="296" t="s">
        <v>18</v>
      </c>
      <c r="BP45" s="296" t="s">
        <v>18</v>
      </c>
      <c r="BQ45" s="296" t="s">
        <v>18</v>
      </c>
      <c r="BR45" s="296" t="s">
        <v>18</v>
      </c>
      <c r="BS45" s="296" t="s">
        <v>18</v>
      </c>
      <c r="BT45" s="296" t="s">
        <v>18</v>
      </c>
      <c r="BU45" s="296" t="s">
        <v>18</v>
      </c>
      <c r="BV45" s="296" t="s">
        <v>18</v>
      </c>
      <c r="BW45" s="296" t="s">
        <v>18</v>
      </c>
    </row>
    <row r="46" spans="1:75" x14ac:dyDescent="0.25">
      <c r="A46" t="s">
        <v>43</v>
      </c>
      <c r="B46" s="296" t="s">
        <v>18</v>
      </c>
      <c r="C46" s="296" t="s">
        <v>18</v>
      </c>
      <c r="D46" s="296" t="s">
        <v>18</v>
      </c>
      <c r="E46" s="296" t="s">
        <v>18</v>
      </c>
      <c r="F46" s="296" t="s">
        <v>18</v>
      </c>
      <c r="G46" s="296" t="s">
        <v>18</v>
      </c>
      <c r="H46" s="296" t="s">
        <v>18</v>
      </c>
      <c r="I46" s="296" t="s">
        <v>18</v>
      </c>
      <c r="J46" s="296" t="s">
        <v>18</v>
      </c>
      <c r="K46" s="296" t="s">
        <v>18</v>
      </c>
      <c r="L46" s="296" t="s">
        <v>18</v>
      </c>
      <c r="M46" s="296" t="s">
        <v>18</v>
      </c>
      <c r="N46" s="296" t="s">
        <v>18</v>
      </c>
      <c r="O46" s="296" t="s">
        <v>18</v>
      </c>
      <c r="P46" s="296" t="s">
        <v>18</v>
      </c>
      <c r="Q46" s="296" t="s">
        <v>18</v>
      </c>
      <c r="R46" s="296" t="s">
        <v>18</v>
      </c>
      <c r="S46" s="296" t="s">
        <v>18</v>
      </c>
      <c r="T46" s="296" t="s">
        <v>18</v>
      </c>
      <c r="U46" s="296" t="s">
        <v>18</v>
      </c>
      <c r="V46" s="296" t="s">
        <v>18</v>
      </c>
      <c r="W46" s="296" t="s">
        <v>18</v>
      </c>
      <c r="X46" s="296" t="s">
        <v>18</v>
      </c>
      <c r="Y46" s="296" t="s">
        <v>18</v>
      </c>
      <c r="Z46" s="296" t="s">
        <v>18</v>
      </c>
      <c r="AA46" s="296" t="s">
        <v>18</v>
      </c>
      <c r="AB46" s="296" t="s">
        <v>18</v>
      </c>
      <c r="AC46" s="296" t="s">
        <v>18</v>
      </c>
      <c r="AD46" s="296" t="s">
        <v>18</v>
      </c>
      <c r="AE46" s="296" t="s">
        <v>18</v>
      </c>
      <c r="AF46" s="296" t="s">
        <v>18</v>
      </c>
      <c r="AG46" s="296" t="s">
        <v>18</v>
      </c>
      <c r="AH46" s="296" t="s">
        <v>18</v>
      </c>
      <c r="AI46" s="296" t="s">
        <v>18</v>
      </c>
      <c r="AJ46" s="296" t="s">
        <v>18</v>
      </c>
      <c r="AK46" s="296" t="s">
        <v>18</v>
      </c>
      <c r="AL46" s="296" t="s">
        <v>18</v>
      </c>
      <c r="AM46" s="296" t="s">
        <v>18</v>
      </c>
      <c r="AN46" s="296" t="s">
        <v>18</v>
      </c>
      <c r="AO46" s="296" t="s">
        <v>18</v>
      </c>
      <c r="AP46" s="296" t="s">
        <v>18</v>
      </c>
      <c r="AQ46" s="296" t="s">
        <v>18</v>
      </c>
      <c r="AR46" s="296" t="s">
        <v>18</v>
      </c>
      <c r="AS46" s="296" t="s">
        <v>18</v>
      </c>
      <c r="AT46" s="296" t="s">
        <v>18</v>
      </c>
      <c r="AU46" s="296" t="s">
        <v>18</v>
      </c>
      <c r="AV46" s="296" t="s">
        <v>18</v>
      </c>
      <c r="AW46" s="296" t="s">
        <v>18</v>
      </c>
      <c r="AX46" s="296" t="s">
        <v>18</v>
      </c>
      <c r="AY46" s="296" t="s">
        <v>18</v>
      </c>
      <c r="AZ46" s="296" t="s">
        <v>18</v>
      </c>
      <c r="BA46" s="296" t="s">
        <v>18</v>
      </c>
      <c r="BB46" s="296" t="s">
        <v>18</v>
      </c>
      <c r="BC46" s="296" t="s">
        <v>18</v>
      </c>
      <c r="BD46" s="296" t="s">
        <v>18</v>
      </c>
      <c r="BE46" s="296" t="s">
        <v>18</v>
      </c>
      <c r="BF46" s="296" t="s">
        <v>18</v>
      </c>
      <c r="BG46" s="296" t="s">
        <v>18</v>
      </c>
      <c r="BH46" s="296">
        <v>1</v>
      </c>
      <c r="BI46" s="296">
        <v>4</v>
      </c>
      <c r="BJ46" s="296">
        <v>8</v>
      </c>
      <c r="BK46" s="296">
        <v>10</v>
      </c>
      <c r="BL46" s="296">
        <v>11</v>
      </c>
      <c r="BM46" s="296">
        <v>16</v>
      </c>
      <c r="BN46" s="296">
        <v>15</v>
      </c>
      <c r="BO46" s="296">
        <v>17</v>
      </c>
      <c r="BP46" s="296">
        <v>16</v>
      </c>
      <c r="BQ46" s="296">
        <v>16</v>
      </c>
      <c r="BR46" s="296">
        <v>15</v>
      </c>
      <c r="BS46" s="296">
        <v>17</v>
      </c>
      <c r="BT46" s="296">
        <v>14</v>
      </c>
      <c r="BU46" s="296">
        <v>12</v>
      </c>
      <c r="BV46" s="296">
        <v>15</v>
      </c>
      <c r="BW46" s="296">
        <v>14</v>
      </c>
    </row>
    <row r="47" spans="1:75" x14ac:dyDescent="0.25">
      <c r="A47" t="s">
        <v>44</v>
      </c>
      <c r="B47" s="296" t="s">
        <v>18</v>
      </c>
      <c r="C47" s="296" t="s">
        <v>18</v>
      </c>
      <c r="D47" s="296" t="s">
        <v>18</v>
      </c>
      <c r="E47" s="296" t="s">
        <v>18</v>
      </c>
      <c r="F47" s="296" t="s">
        <v>18</v>
      </c>
      <c r="G47" s="296" t="s">
        <v>18</v>
      </c>
      <c r="H47" s="296" t="s">
        <v>18</v>
      </c>
      <c r="I47" s="296" t="s">
        <v>18</v>
      </c>
      <c r="J47" s="296" t="s">
        <v>18</v>
      </c>
      <c r="K47" s="296" t="s">
        <v>18</v>
      </c>
      <c r="L47" s="296" t="s">
        <v>18</v>
      </c>
      <c r="M47" s="296" t="s">
        <v>18</v>
      </c>
      <c r="N47" s="296" t="s">
        <v>18</v>
      </c>
      <c r="O47" s="296" t="s">
        <v>18</v>
      </c>
      <c r="P47" s="296" t="s">
        <v>18</v>
      </c>
      <c r="Q47" s="296" t="s">
        <v>18</v>
      </c>
      <c r="R47" s="296" t="s">
        <v>18</v>
      </c>
      <c r="S47" s="296" t="s">
        <v>18</v>
      </c>
      <c r="T47" s="296" t="s">
        <v>18</v>
      </c>
      <c r="U47" s="296" t="s">
        <v>18</v>
      </c>
      <c r="V47" s="296" t="s">
        <v>18</v>
      </c>
      <c r="W47" s="296" t="s">
        <v>18</v>
      </c>
      <c r="X47" s="296" t="s">
        <v>18</v>
      </c>
      <c r="Y47" s="296" t="s">
        <v>18</v>
      </c>
      <c r="Z47" s="296" t="s">
        <v>18</v>
      </c>
      <c r="AA47" s="296" t="s">
        <v>18</v>
      </c>
      <c r="AB47" s="296" t="s">
        <v>18</v>
      </c>
      <c r="AC47" s="296" t="s">
        <v>18</v>
      </c>
      <c r="AD47" s="296" t="s">
        <v>18</v>
      </c>
      <c r="AE47" s="296" t="s">
        <v>18</v>
      </c>
      <c r="AF47" s="296" t="s">
        <v>18</v>
      </c>
      <c r="AG47" s="296" t="s">
        <v>18</v>
      </c>
      <c r="AH47" s="296" t="s">
        <v>18</v>
      </c>
      <c r="AI47" s="296" t="s">
        <v>18</v>
      </c>
      <c r="AJ47" s="296" t="s">
        <v>18</v>
      </c>
      <c r="AK47" s="296" t="s">
        <v>18</v>
      </c>
      <c r="AL47" s="296" t="s">
        <v>18</v>
      </c>
      <c r="AM47" s="296" t="s">
        <v>18</v>
      </c>
      <c r="AN47" s="296" t="s">
        <v>18</v>
      </c>
      <c r="AO47" s="296" t="s">
        <v>18</v>
      </c>
      <c r="AP47" s="296" t="s">
        <v>18</v>
      </c>
      <c r="AQ47" s="296" t="s">
        <v>18</v>
      </c>
      <c r="AR47" s="296" t="s">
        <v>18</v>
      </c>
      <c r="AS47" s="296" t="s">
        <v>18</v>
      </c>
      <c r="AT47" s="296" t="s">
        <v>18</v>
      </c>
      <c r="AU47" s="296" t="s">
        <v>18</v>
      </c>
      <c r="AV47" s="296" t="s">
        <v>18</v>
      </c>
      <c r="AW47" s="296" t="s">
        <v>18</v>
      </c>
      <c r="AX47" s="296" t="s">
        <v>18</v>
      </c>
      <c r="AY47" s="296" t="s">
        <v>18</v>
      </c>
      <c r="AZ47" s="296" t="s">
        <v>18</v>
      </c>
      <c r="BA47" s="296" t="s">
        <v>18</v>
      </c>
      <c r="BB47" s="296" t="s">
        <v>18</v>
      </c>
      <c r="BC47" s="296" t="s">
        <v>18</v>
      </c>
      <c r="BD47" s="296" t="s">
        <v>18</v>
      </c>
      <c r="BE47" s="296" t="s">
        <v>18</v>
      </c>
      <c r="BF47" s="296" t="s">
        <v>18</v>
      </c>
      <c r="BG47" s="296" t="s">
        <v>18</v>
      </c>
      <c r="BH47" s="296">
        <v>1</v>
      </c>
      <c r="BI47" s="296">
        <v>2</v>
      </c>
      <c r="BJ47" s="296">
        <v>1</v>
      </c>
      <c r="BK47" s="296">
        <v>1</v>
      </c>
      <c r="BL47" s="296">
        <v>1</v>
      </c>
      <c r="BM47" s="296">
        <v>2</v>
      </c>
      <c r="BN47" s="296">
        <v>3</v>
      </c>
      <c r="BO47" s="296">
        <v>4</v>
      </c>
      <c r="BP47" s="296">
        <v>3</v>
      </c>
      <c r="BQ47" s="296">
        <v>3</v>
      </c>
      <c r="BR47" s="296">
        <v>2</v>
      </c>
      <c r="BS47" s="296">
        <v>2</v>
      </c>
      <c r="BT47" s="296">
        <v>2</v>
      </c>
      <c r="BU47" s="296">
        <v>2</v>
      </c>
      <c r="BV47" s="296">
        <v>2</v>
      </c>
      <c r="BW47" s="296">
        <v>2</v>
      </c>
    </row>
    <row r="48" spans="1:75" x14ac:dyDescent="0.25">
      <c r="A48" t="s">
        <v>45</v>
      </c>
      <c r="B48" s="296" t="s">
        <v>18</v>
      </c>
      <c r="C48" s="296" t="s">
        <v>18</v>
      </c>
      <c r="D48" s="296" t="s">
        <v>18</v>
      </c>
      <c r="E48" s="296" t="s">
        <v>18</v>
      </c>
      <c r="F48" s="296" t="s">
        <v>18</v>
      </c>
      <c r="G48" s="296" t="s">
        <v>18</v>
      </c>
      <c r="H48" s="296" t="s">
        <v>18</v>
      </c>
      <c r="I48" s="296" t="s">
        <v>18</v>
      </c>
      <c r="J48" s="296" t="s">
        <v>18</v>
      </c>
      <c r="K48" s="296" t="s">
        <v>18</v>
      </c>
      <c r="L48" s="296" t="s">
        <v>18</v>
      </c>
      <c r="M48" s="296" t="s">
        <v>18</v>
      </c>
      <c r="N48" s="296" t="s">
        <v>18</v>
      </c>
      <c r="O48" s="296" t="s">
        <v>18</v>
      </c>
      <c r="P48" s="296" t="s">
        <v>18</v>
      </c>
      <c r="Q48" s="296" t="s">
        <v>18</v>
      </c>
      <c r="R48" s="296" t="s">
        <v>18</v>
      </c>
      <c r="S48" s="296" t="s">
        <v>18</v>
      </c>
      <c r="T48" s="296" t="s">
        <v>18</v>
      </c>
      <c r="U48" s="296" t="s">
        <v>18</v>
      </c>
      <c r="V48" s="296" t="s">
        <v>18</v>
      </c>
      <c r="W48" s="296" t="s">
        <v>18</v>
      </c>
      <c r="X48" s="296" t="s">
        <v>18</v>
      </c>
      <c r="Y48" s="296" t="s">
        <v>18</v>
      </c>
      <c r="Z48" s="296" t="s">
        <v>18</v>
      </c>
      <c r="AA48" s="296" t="s">
        <v>18</v>
      </c>
      <c r="AB48" s="296" t="s">
        <v>18</v>
      </c>
      <c r="AC48" s="296" t="s">
        <v>18</v>
      </c>
      <c r="AD48" s="296" t="s">
        <v>18</v>
      </c>
      <c r="AE48" s="296" t="s">
        <v>18</v>
      </c>
      <c r="AF48" s="296" t="s">
        <v>18</v>
      </c>
      <c r="AG48" s="296" t="s">
        <v>18</v>
      </c>
      <c r="AH48" s="296" t="s">
        <v>18</v>
      </c>
      <c r="AI48" s="296" t="s">
        <v>18</v>
      </c>
      <c r="AJ48" s="296" t="s">
        <v>18</v>
      </c>
      <c r="AK48" s="296" t="s">
        <v>18</v>
      </c>
      <c r="AL48" s="296" t="s">
        <v>18</v>
      </c>
      <c r="AM48" s="296" t="s">
        <v>18</v>
      </c>
      <c r="AN48" s="296" t="s">
        <v>18</v>
      </c>
      <c r="AO48" s="296" t="s">
        <v>18</v>
      </c>
      <c r="AP48" s="296" t="s">
        <v>18</v>
      </c>
      <c r="AQ48" s="296" t="s">
        <v>18</v>
      </c>
      <c r="AR48" s="296" t="s">
        <v>18</v>
      </c>
      <c r="AS48" s="296" t="s">
        <v>18</v>
      </c>
      <c r="AT48" s="296" t="s">
        <v>18</v>
      </c>
      <c r="AU48" s="296" t="s">
        <v>18</v>
      </c>
      <c r="AV48" s="296" t="s">
        <v>18</v>
      </c>
      <c r="AW48" s="296" t="s">
        <v>18</v>
      </c>
      <c r="AX48" s="296" t="s">
        <v>18</v>
      </c>
      <c r="AY48" s="296" t="s">
        <v>18</v>
      </c>
      <c r="AZ48" s="296" t="s">
        <v>18</v>
      </c>
      <c r="BA48" s="296" t="s">
        <v>18</v>
      </c>
      <c r="BB48" s="296" t="s">
        <v>18</v>
      </c>
      <c r="BC48" s="296" t="s">
        <v>18</v>
      </c>
      <c r="BD48" s="296" t="s">
        <v>18</v>
      </c>
      <c r="BE48" s="296" t="s">
        <v>18</v>
      </c>
      <c r="BF48" s="296" t="s">
        <v>18</v>
      </c>
      <c r="BG48" s="296" t="s">
        <v>18</v>
      </c>
      <c r="BH48" s="296" t="s">
        <v>18</v>
      </c>
      <c r="BI48" s="296" t="s">
        <v>18</v>
      </c>
      <c r="BJ48" s="296">
        <v>2</v>
      </c>
      <c r="BK48" s="296">
        <v>2</v>
      </c>
      <c r="BL48" s="296">
        <v>2</v>
      </c>
      <c r="BM48" s="296">
        <v>9</v>
      </c>
      <c r="BN48" s="296">
        <v>8</v>
      </c>
      <c r="BO48" s="296">
        <v>8</v>
      </c>
      <c r="BP48" s="296">
        <v>11</v>
      </c>
      <c r="BQ48" s="296">
        <v>9</v>
      </c>
      <c r="BR48" s="296">
        <v>7</v>
      </c>
      <c r="BS48" s="296">
        <v>5</v>
      </c>
      <c r="BT48" s="296">
        <v>9</v>
      </c>
      <c r="BU48" s="296">
        <v>10</v>
      </c>
      <c r="BV48" s="296">
        <v>9</v>
      </c>
      <c r="BW48" s="296">
        <v>9</v>
      </c>
    </row>
    <row r="49" spans="1:75" x14ac:dyDescent="0.25">
      <c r="A49" t="s">
        <v>46</v>
      </c>
      <c r="B49" s="296" t="s">
        <v>18</v>
      </c>
      <c r="C49" s="296" t="s">
        <v>18</v>
      </c>
      <c r="D49" s="296" t="s">
        <v>18</v>
      </c>
      <c r="E49" s="296" t="s">
        <v>18</v>
      </c>
      <c r="F49" s="296" t="s">
        <v>18</v>
      </c>
      <c r="G49" s="296" t="s">
        <v>18</v>
      </c>
      <c r="H49" s="296" t="s">
        <v>18</v>
      </c>
      <c r="I49" s="296" t="s">
        <v>18</v>
      </c>
      <c r="J49" s="296" t="s">
        <v>18</v>
      </c>
      <c r="K49" s="296" t="s">
        <v>18</v>
      </c>
      <c r="L49" s="296" t="s">
        <v>18</v>
      </c>
      <c r="M49" s="296" t="s">
        <v>18</v>
      </c>
      <c r="N49" s="296" t="s">
        <v>18</v>
      </c>
      <c r="O49" s="296" t="s">
        <v>18</v>
      </c>
      <c r="P49" s="296" t="s">
        <v>18</v>
      </c>
      <c r="Q49" s="296" t="s">
        <v>18</v>
      </c>
      <c r="R49" s="296" t="s">
        <v>18</v>
      </c>
      <c r="S49" s="296" t="s">
        <v>18</v>
      </c>
      <c r="T49" s="296" t="s">
        <v>18</v>
      </c>
      <c r="U49" s="296" t="s">
        <v>18</v>
      </c>
      <c r="V49" s="296" t="s">
        <v>18</v>
      </c>
      <c r="W49" s="296" t="s">
        <v>18</v>
      </c>
      <c r="X49" s="296" t="s">
        <v>18</v>
      </c>
      <c r="Y49" s="296" t="s">
        <v>18</v>
      </c>
      <c r="Z49" s="296" t="s">
        <v>18</v>
      </c>
      <c r="AA49" s="296" t="s">
        <v>18</v>
      </c>
      <c r="AB49" s="296" t="s">
        <v>18</v>
      </c>
      <c r="AC49" s="296" t="s">
        <v>18</v>
      </c>
      <c r="AD49" s="296" t="s">
        <v>18</v>
      </c>
      <c r="AE49" s="296" t="s">
        <v>18</v>
      </c>
      <c r="AF49" s="296" t="s">
        <v>18</v>
      </c>
      <c r="AG49" s="296" t="s">
        <v>18</v>
      </c>
      <c r="AH49" s="296" t="s">
        <v>18</v>
      </c>
      <c r="AI49" s="296" t="s">
        <v>18</v>
      </c>
      <c r="AJ49" s="296" t="s">
        <v>18</v>
      </c>
      <c r="AK49" s="296" t="s">
        <v>18</v>
      </c>
      <c r="AL49" s="296" t="s">
        <v>18</v>
      </c>
      <c r="AM49" s="296" t="s">
        <v>18</v>
      </c>
      <c r="AN49" s="296" t="s">
        <v>18</v>
      </c>
      <c r="AO49" s="296" t="s">
        <v>18</v>
      </c>
      <c r="AP49" s="296" t="s">
        <v>18</v>
      </c>
      <c r="AQ49" s="296" t="s">
        <v>18</v>
      </c>
      <c r="AR49" s="296" t="s">
        <v>18</v>
      </c>
      <c r="AS49" s="296" t="s">
        <v>18</v>
      </c>
      <c r="AT49" s="296" t="s">
        <v>18</v>
      </c>
      <c r="AU49" s="296" t="s">
        <v>18</v>
      </c>
      <c r="AV49" s="296" t="s">
        <v>18</v>
      </c>
      <c r="AW49" s="296" t="s">
        <v>18</v>
      </c>
      <c r="AX49" s="296" t="s">
        <v>18</v>
      </c>
      <c r="AY49" s="296" t="s">
        <v>18</v>
      </c>
      <c r="AZ49" s="296" t="s">
        <v>18</v>
      </c>
      <c r="BA49" s="296" t="s">
        <v>18</v>
      </c>
      <c r="BB49" s="296" t="s">
        <v>18</v>
      </c>
      <c r="BC49" s="296" t="s">
        <v>18</v>
      </c>
      <c r="BD49" s="296" t="s">
        <v>18</v>
      </c>
      <c r="BE49" s="296" t="s">
        <v>18</v>
      </c>
      <c r="BF49" s="296" t="s">
        <v>18</v>
      </c>
      <c r="BG49" s="296">
        <v>9</v>
      </c>
      <c r="BH49" s="296">
        <v>26</v>
      </c>
      <c r="BI49" s="296">
        <v>48</v>
      </c>
      <c r="BJ49" s="296">
        <v>60</v>
      </c>
      <c r="BK49" s="296">
        <v>86</v>
      </c>
      <c r="BL49" s="296">
        <v>98</v>
      </c>
      <c r="BM49" s="296">
        <v>122</v>
      </c>
      <c r="BN49" s="296">
        <v>132</v>
      </c>
      <c r="BO49" s="296">
        <v>144</v>
      </c>
      <c r="BP49" s="296">
        <v>154</v>
      </c>
      <c r="BQ49" s="296">
        <v>154</v>
      </c>
      <c r="BR49" s="296">
        <v>167</v>
      </c>
      <c r="BS49" s="296">
        <v>163</v>
      </c>
      <c r="BT49" s="296">
        <v>161</v>
      </c>
      <c r="BU49" s="296">
        <v>154</v>
      </c>
      <c r="BV49" s="296">
        <v>151</v>
      </c>
      <c r="BW49" s="296">
        <v>141</v>
      </c>
    </row>
    <row r="50" spans="1:75" x14ac:dyDescent="0.25">
      <c r="A50" t="s">
        <v>47</v>
      </c>
      <c r="B50" s="296" t="s">
        <v>18</v>
      </c>
      <c r="C50" s="296" t="s">
        <v>18</v>
      </c>
      <c r="D50" s="296" t="s">
        <v>18</v>
      </c>
      <c r="E50" s="296" t="s">
        <v>18</v>
      </c>
      <c r="F50" s="296" t="s">
        <v>18</v>
      </c>
      <c r="G50" s="296" t="s">
        <v>18</v>
      </c>
      <c r="H50" s="296" t="s">
        <v>18</v>
      </c>
      <c r="I50" s="296" t="s">
        <v>18</v>
      </c>
      <c r="J50" s="296" t="s">
        <v>18</v>
      </c>
      <c r="K50" s="296" t="s">
        <v>18</v>
      </c>
      <c r="L50" s="296" t="s">
        <v>18</v>
      </c>
      <c r="M50" s="296" t="s">
        <v>18</v>
      </c>
      <c r="N50" s="296" t="s">
        <v>18</v>
      </c>
      <c r="O50" s="296" t="s">
        <v>18</v>
      </c>
      <c r="P50" s="296" t="s">
        <v>18</v>
      </c>
      <c r="Q50" s="296" t="s">
        <v>18</v>
      </c>
      <c r="R50" s="296" t="s">
        <v>18</v>
      </c>
      <c r="S50" s="296" t="s">
        <v>18</v>
      </c>
      <c r="T50" s="296" t="s">
        <v>18</v>
      </c>
      <c r="U50" s="296" t="s">
        <v>18</v>
      </c>
      <c r="V50" s="296" t="s">
        <v>18</v>
      </c>
      <c r="W50" s="296" t="s">
        <v>18</v>
      </c>
      <c r="X50" s="296" t="s">
        <v>18</v>
      </c>
      <c r="Y50" s="296" t="s">
        <v>18</v>
      </c>
      <c r="Z50" s="296" t="s">
        <v>18</v>
      </c>
      <c r="AA50" s="296" t="s">
        <v>18</v>
      </c>
      <c r="AB50" s="296" t="s">
        <v>18</v>
      </c>
      <c r="AC50" s="296" t="s">
        <v>18</v>
      </c>
      <c r="AD50" s="296" t="s">
        <v>18</v>
      </c>
      <c r="AE50" s="296" t="s">
        <v>18</v>
      </c>
      <c r="AF50" s="296" t="s">
        <v>18</v>
      </c>
      <c r="AG50" s="296" t="s">
        <v>18</v>
      </c>
      <c r="AH50" s="296" t="s">
        <v>18</v>
      </c>
      <c r="AI50" s="296" t="s">
        <v>18</v>
      </c>
      <c r="AJ50" s="296" t="s">
        <v>18</v>
      </c>
      <c r="AK50" s="296" t="s">
        <v>18</v>
      </c>
      <c r="AL50" s="296" t="s">
        <v>18</v>
      </c>
      <c r="AM50" s="296" t="s">
        <v>18</v>
      </c>
      <c r="AN50" s="296" t="s">
        <v>18</v>
      </c>
      <c r="AO50" s="296" t="s">
        <v>18</v>
      </c>
      <c r="AP50" s="296" t="s">
        <v>18</v>
      </c>
      <c r="AQ50" s="296" t="s">
        <v>18</v>
      </c>
      <c r="AR50" s="296" t="s">
        <v>18</v>
      </c>
      <c r="AS50" s="296" t="s">
        <v>18</v>
      </c>
      <c r="AT50" s="296" t="s">
        <v>18</v>
      </c>
      <c r="AU50" s="296" t="s">
        <v>18</v>
      </c>
      <c r="AV50" s="296" t="s">
        <v>18</v>
      </c>
      <c r="AW50" s="296" t="s">
        <v>18</v>
      </c>
      <c r="AX50" s="296" t="s">
        <v>18</v>
      </c>
      <c r="AY50" s="296" t="s">
        <v>18</v>
      </c>
      <c r="AZ50" s="296" t="s">
        <v>18</v>
      </c>
      <c r="BA50" s="296" t="s">
        <v>18</v>
      </c>
      <c r="BB50" s="296" t="s">
        <v>18</v>
      </c>
      <c r="BC50" s="296" t="s">
        <v>18</v>
      </c>
      <c r="BD50" s="296" t="s">
        <v>18</v>
      </c>
      <c r="BE50" s="296" t="s">
        <v>18</v>
      </c>
      <c r="BF50" s="296" t="s">
        <v>18</v>
      </c>
      <c r="BG50" s="296" t="s">
        <v>18</v>
      </c>
      <c r="BH50" s="296">
        <v>1</v>
      </c>
      <c r="BI50" s="296">
        <v>1</v>
      </c>
      <c r="BJ50" s="296">
        <v>1</v>
      </c>
      <c r="BK50" s="296">
        <v>1</v>
      </c>
      <c r="BL50" s="296">
        <v>2</v>
      </c>
      <c r="BM50" s="296">
        <v>2</v>
      </c>
      <c r="BN50" s="296">
        <v>5</v>
      </c>
      <c r="BO50" s="296">
        <v>7</v>
      </c>
      <c r="BP50" s="296">
        <v>6</v>
      </c>
      <c r="BQ50" s="296">
        <v>6</v>
      </c>
      <c r="BR50" s="296">
        <v>8</v>
      </c>
      <c r="BS50" s="296">
        <v>5</v>
      </c>
      <c r="BT50" s="296">
        <v>4</v>
      </c>
      <c r="BU50" s="296">
        <v>5</v>
      </c>
      <c r="BV50" s="296">
        <v>7</v>
      </c>
      <c r="BW50" s="296">
        <v>5</v>
      </c>
    </row>
    <row r="51" spans="1:75" x14ac:dyDescent="0.25">
      <c r="A51" t="s">
        <v>48</v>
      </c>
      <c r="B51" s="296" t="s">
        <v>18</v>
      </c>
      <c r="C51" s="296" t="s">
        <v>18</v>
      </c>
      <c r="D51" s="296" t="s">
        <v>18</v>
      </c>
      <c r="E51" s="296" t="s">
        <v>18</v>
      </c>
      <c r="F51" s="296" t="s">
        <v>18</v>
      </c>
      <c r="G51" s="296" t="s">
        <v>18</v>
      </c>
      <c r="H51" s="296" t="s">
        <v>18</v>
      </c>
      <c r="I51" s="296" t="s">
        <v>18</v>
      </c>
      <c r="J51" s="296" t="s">
        <v>18</v>
      </c>
      <c r="K51" s="296" t="s">
        <v>18</v>
      </c>
      <c r="L51" s="296" t="s">
        <v>18</v>
      </c>
      <c r="M51" s="296" t="s">
        <v>18</v>
      </c>
      <c r="N51" s="296" t="s">
        <v>18</v>
      </c>
      <c r="O51" s="296" t="s">
        <v>18</v>
      </c>
      <c r="P51" s="296" t="s">
        <v>18</v>
      </c>
      <c r="Q51" s="296" t="s">
        <v>18</v>
      </c>
      <c r="R51" s="296" t="s">
        <v>18</v>
      </c>
      <c r="S51" s="296" t="s">
        <v>18</v>
      </c>
      <c r="T51" s="296" t="s">
        <v>18</v>
      </c>
      <c r="U51" s="296" t="s">
        <v>18</v>
      </c>
      <c r="V51" s="296" t="s">
        <v>18</v>
      </c>
      <c r="W51" s="296" t="s">
        <v>18</v>
      </c>
      <c r="X51" s="296" t="s">
        <v>18</v>
      </c>
      <c r="Y51" s="296" t="s">
        <v>18</v>
      </c>
      <c r="Z51" s="296" t="s">
        <v>18</v>
      </c>
      <c r="AA51" s="296" t="s">
        <v>18</v>
      </c>
      <c r="AB51" s="296" t="s">
        <v>18</v>
      </c>
      <c r="AC51" s="296" t="s">
        <v>18</v>
      </c>
      <c r="AD51" s="296" t="s">
        <v>18</v>
      </c>
      <c r="AE51" s="296" t="s">
        <v>18</v>
      </c>
      <c r="AF51" s="296" t="s">
        <v>18</v>
      </c>
      <c r="AG51" s="296" t="s">
        <v>18</v>
      </c>
      <c r="AH51" s="296" t="s">
        <v>18</v>
      </c>
      <c r="AI51" s="296" t="s">
        <v>18</v>
      </c>
      <c r="AJ51" s="296" t="s">
        <v>18</v>
      </c>
      <c r="AK51" s="296" t="s">
        <v>18</v>
      </c>
      <c r="AL51" s="296" t="s">
        <v>18</v>
      </c>
      <c r="AM51" s="296" t="s">
        <v>18</v>
      </c>
      <c r="AN51" s="296" t="s">
        <v>18</v>
      </c>
      <c r="AO51" s="296" t="s">
        <v>18</v>
      </c>
      <c r="AP51" s="296" t="s">
        <v>18</v>
      </c>
      <c r="AQ51" s="296" t="s">
        <v>18</v>
      </c>
      <c r="AR51" s="296" t="s">
        <v>18</v>
      </c>
      <c r="AS51" s="296" t="s">
        <v>18</v>
      </c>
      <c r="AT51" s="296" t="s">
        <v>18</v>
      </c>
      <c r="AU51" s="296" t="s">
        <v>18</v>
      </c>
      <c r="AV51" s="296" t="s">
        <v>18</v>
      </c>
      <c r="AW51" s="296" t="s">
        <v>18</v>
      </c>
      <c r="AX51" s="296" t="s">
        <v>18</v>
      </c>
      <c r="AY51" s="296" t="s">
        <v>18</v>
      </c>
      <c r="AZ51" s="296" t="s">
        <v>18</v>
      </c>
      <c r="BA51" s="296" t="s">
        <v>18</v>
      </c>
      <c r="BB51" s="296" t="s">
        <v>18</v>
      </c>
      <c r="BC51" s="296" t="s">
        <v>18</v>
      </c>
      <c r="BD51" s="296" t="s">
        <v>18</v>
      </c>
      <c r="BE51" s="296" t="s">
        <v>18</v>
      </c>
      <c r="BF51" s="296" t="s">
        <v>18</v>
      </c>
      <c r="BG51" s="296" t="s">
        <v>18</v>
      </c>
      <c r="BH51" s="296" t="s">
        <v>18</v>
      </c>
      <c r="BI51" s="296" t="s">
        <v>18</v>
      </c>
      <c r="BJ51" s="296" t="s">
        <v>18</v>
      </c>
      <c r="BK51" s="296" t="s">
        <v>18</v>
      </c>
      <c r="BL51" s="296" t="s">
        <v>18</v>
      </c>
      <c r="BM51" s="296" t="s">
        <v>18</v>
      </c>
      <c r="BN51" s="296" t="s">
        <v>18</v>
      </c>
      <c r="BO51" s="296" t="s">
        <v>18</v>
      </c>
      <c r="BP51" s="296" t="s">
        <v>18</v>
      </c>
      <c r="BQ51" s="296" t="s">
        <v>18</v>
      </c>
      <c r="BR51" s="296" t="s">
        <v>18</v>
      </c>
      <c r="BS51" s="296" t="s">
        <v>18</v>
      </c>
      <c r="BT51" s="296" t="s">
        <v>18</v>
      </c>
      <c r="BU51" s="296" t="s">
        <v>18</v>
      </c>
      <c r="BV51" s="296" t="s">
        <v>18</v>
      </c>
      <c r="BW51" s="296">
        <v>1</v>
      </c>
    </row>
    <row r="52" spans="1:75" x14ac:dyDescent="0.25">
      <c r="A52" t="s">
        <v>49</v>
      </c>
      <c r="B52" s="296" t="s">
        <v>18</v>
      </c>
      <c r="C52" s="296" t="s">
        <v>18</v>
      </c>
      <c r="D52" s="296" t="s">
        <v>18</v>
      </c>
      <c r="E52" s="296" t="s">
        <v>18</v>
      </c>
      <c r="F52" s="296" t="s">
        <v>18</v>
      </c>
      <c r="G52" s="296" t="s">
        <v>18</v>
      </c>
      <c r="H52" s="296" t="s">
        <v>18</v>
      </c>
      <c r="I52" s="296" t="s">
        <v>18</v>
      </c>
      <c r="J52" s="296" t="s">
        <v>18</v>
      </c>
      <c r="K52" s="296" t="s">
        <v>18</v>
      </c>
      <c r="L52" s="296" t="s">
        <v>18</v>
      </c>
      <c r="M52" s="296" t="s">
        <v>18</v>
      </c>
      <c r="N52" s="296" t="s">
        <v>18</v>
      </c>
      <c r="O52" s="296" t="s">
        <v>18</v>
      </c>
      <c r="P52" s="296" t="s">
        <v>18</v>
      </c>
      <c r="Q52" s="296" t="s">
        <v>18</v>
      </c>
      <c r="R52" s="296" t="s">
        <v>18</v>
      </c>
      <c r="S52" s="296" t="s">
        <v>18</v>
      </c>
      <c r="T52" s="296" t="s">
        <v>18</v>
      </c>
      <c r="U52" s="296" t="s">
        <v>18</v>
      </c>
      <c r="V52" s="296" t="s">
        <v>18</v>
      </c>
      <c r="W52" s="296" t="s">
        <v>18</v>
      </c>
      <c r="X52" s="296" t="s">
        <v>18</v>
      </c>
      <c r="Y52" s="296" t="s">
        <v>18</v>
      </c>
      <c r="Z52" s="296" t="s">
        <v>18</v>
      </c>
      <c r="AA52" s="296" t="s">
        <v>18</v>
      </c>
      <c r="AB52" s="296" t="s">
        <v>18</v>
      </c>
      <c r="AC52" s="296" t="s">
        <v>18</v>
      </c>
      <c r="AD52" s="296" t="s">
        <v>18</v>
      </c>
      <c r="AE52" s="296" t="s">
        <v>18</v>
      </c>
      <c r="AF52" s="296" t="s">
        <v>18</v>
      </c>
      <c r="AG52" s="296" t="s">
        <v>18</v>
      </c>
      <c r="AH52" s="296" t="s">
        <v>18</v>
      </c>
      <c r="AI52" s="296" t="s">
        <v>18</v>
      </c>
      <c r="AJ52" s="296" t="s">
        <v>18</v>
      </c>
      <c r="AK52" s="296" t="s">
        <v>18</v>
      </c>
      <c r="AL52" s="296" t="s">
        <v>18</v>
      </c>
      <c r="AM52" s="296" t="s">
        <v>18</v>
      </c>
      <c r="AN52" s="296" t="s">
        <v>18</v>
      </c>
      <c r="AO52" s="296" t="s">
        <v>18</v>
      </c>
      <c r="AP52" s="296" t="s">
        <v>18</v>
      </c>
      <c r="AQ52" s="296" t="s">
        <v>18</v>
      </c>
      <c r="AR52" s="296" t="s">
        <v>18</v>
      </c>
      <c r="AS52" s="296" t="s">
        <v>18</v>
      </c>
      <c r="AT52" s="296" t="s">
        <v>18</v>
      </c>
      <c r="AU52" s="296" t="s">
        <v>18</v>
      </c>
      <c r="AV52" s="296" t="s">
        <v>18</v>
      </c>
      <c r="AW52" s="296" t="s">
        <v>18</v>
      </c>
      <c r="AX52" s="296" t="s">
        <v>18</v>
      </c>
      <c r="AY52" s="296" t="s">
        <v>18</v>
      </c>
      <c r="AZ52" s="296" t="s">
        <v>18</v>
      </c>
      <c r="BA52" s="296" t="s">
        <v>18</v>
      </c>
      <c r="BB52" s="296" t="s">
        <v>18</v>
      </c>
      <c r="BC52" s="296" t="s">
        <v>18</v>
      </c>
      <c r="BD52" s="296" t="s">
        <v>18</v>
      </c>
      <c r="BE52" s="296" t="s">
        <v>18</v>
      </c>
      <c r="BF52" s="296" t="s">
        <v>18</v>
      </c>
      <c r="BG52" s="296">
        <v>2</v>
      </c>
      <c r="BH52" s="296">
        <v>11</v>
      </c>
      <c r="BI52" s="296">
        <v>24</v>
      </c>
      <c r="BJ52" s="296">
        <v>61</v>
      </c>
      <c r="BK52" s="296">
        <v>99</v>
      </c>
      <c r="BL52" s="296">
        <v>138</v>
      </c>
      <c r="BM52" s="296">
        <v>170</v>
      </c>
      <c r="BN52" s="296">
        <v>173</v>
      </c>
      <c r="BO52" s="296">
        <v>196</v>
      </c>
      <c r="BP52" s="296">
        <v>195</v>
      </c>
      <c r="BQ52" s="296">
        <v>203</v>
      </c>
      <c r="BR52" s="296">
        <v>189</v>
      </c>
      <c r="BS52" s="296">
        <v>172</v>
      </c>
      <c r="BT52" s="296">
        <v>169</v>
      </c>
      <c r="BU52" s="296">
        <v>163</v>
      </c>
      <c r="BV52" s="296">
        <v>151</v>
      </c>
      <c r="BW52" s="296">
        <v>149</v>
      </c>
    </row>
    <row r="53" spans="1:75" x14ac:dyDescent="0.25">
      <c r="A53" t="s">
        <v>50</v>
      </c>
      <c r="B53" s="296" t="s">
        <v>18</v>
      </c>
      <c r="C53" s="296" t="s">
        <v>18</v>
      </c>
      <c r="D53" s="296" t="s">
        <v>18</v>
      </c>
      <c r="E53" s="296" t="s">
        <v>18</v>
      </c>
      <c r="F53" s="296" t="s">
        <v>18</v>
      </c>
      <c r="G53" s="296" t="s">
        <v>18</v>
      </c>
      <c r="H53" s="296" t="s">
        <v>18</v>
      </c>
      <c r="I53" s="296" t="s">
        <v>18</v>
      </c>
      <c r="J53" s="296" t="s">
        <v>18</v>
      </c>
      <c r="K53" s="296" t="s">
        <v>18</v>
      </c>
      <c r="L53" s="296" t="s">
        <v>18</v>
      </c>
      <c r="M53" s="296" t="s">
        <v>18</v>
      </c>
      <c r="N53" s="296" t="s">
        <v>18</v>
      </c>
      <c r="O53" s="296" t="s">
        <v>18</v>
      </c>
      <c r="P53" s="296" t="s">
        <v>18</v>
      </c>
      <c r="Q53" s="296" t="s">
        <v>18</v>
      </c>
      <c r="R53" s="296" t="s">
        <v>18</v>
      </c>
      <c r="S53" s="296" t="s">
        <v>18</v>
      </c>
      <c r="T53" s="296" t="s">
        <v>18</v>
      </c>
      <c r="U53" s="296" t="s">
        <v>18</v>
      </c>
      <c r="V53" s="296" t="s">
        <v>18</v>
      </c>
      <c r="W53" s="296" t="s">
        <v>18</v>
      </c>
      <c r="X53" s="296" t="s">
        <v>18</v>
      </c>
      <c r="Y53" s="296" t="s">
        <v>18</v>
      </c>
      <c r="Z53" s="296" t="s">
        <v>18</v>
      </c>
      <c r="AA53" s="296" t="s">
        <v>18</v>
      </c>
      <c r="AB53" s="296" t="s">
        <v>18</v>
      </c>
      <c r="AC53" s="296" t="s">
        <v>18</v>
      </c>
      <c r="AD53" s="296" t="s">
        <v>18</v>
      </c>
      <c r="AE53" s="296" t="s">
        <v>18</v>
      </c>
      <c r="AF53" s="296" t="s">
        <v>18</v>
      </c>
      <c r="AG53" s="296" t="s">
        <v>18</v>
      </c>
      <c r="AH53" s="296" t="s">
        <v>18</v>
      </c>
      <c r="AI53" s="296" t="s">
        <v>18</v>
      </c>
      <c r="AJ53" s="296" t="s">
        <v>18</v>
      </c>
      <c r="AK53" s="296" t="s">
        <v>18</v>
      </c>
      <c r="AL53" s="296" t="s">
        <v>18</v>
      </c>
      <c r="AM53" s="296" t="s">
        <v>18</v>
      </c>
      <c r="AN53" s="296" t="s">
        <v>18</v>
      </c>
      <c r="AO53" s="296" t="s">
        <v>18</v>
      </c>
      <c r="AP53" s="296" t="s">
        <v>18</v>
      </c>
      <c r="AQ53" s="296" t="s">
        <v>18</v>
      </c>
      <c r="AR53" s="296" t="s">
        <v>18</v>
      </c>
      <c r="AS53" s="296" t="s">
        <v>18</v>
      </c>
      <c r="AT53" s="296" t="s">
        <v>18</v>
      </c>
      <c r="AU53" s="296" t="s">
        <v>18</v>
      </c>
      <c r="AV53" s="296" t="s">
        <v>18</v>
      </c>
      <c r="AW53" s="296" t="s">
        <v>18</v>
      </c>
      <c r="AX53" s="296" t="s">
        <v>18</v>
      </c>
      <c r="AY53" s="296" t="s">
        <v>18</v>
      </c>
      <c r="AZ53" s="296" t="s">
        <v>18</v>
      </c>
      <c r="BA53" s="296" t="s">
        <v>18</v>
      </c>
      <c r="BB53" s="296" t="s">
        <v>18</v>
      </c>
      <c r="BC53" s="296" t="s">
        <v>18</v>
      </c>
      <c r="BD53" s="296" t="s">
        <v>18</v>
      </c>
      <c r="BE53" s="296" t="s">
        <v>18</v>
      </c>
      <c r="BF53" s="296">
        <v>3</v>
      </c>
      <c r="BG53" s="296">
        <v>18</v>
      </c>
      <c r="BH53" s="296">
        <v>47</v>
      </c>
      <c r="BI53" s="296">
        <v>80</v>
      </c>
      <c r="BJ53" s="296">
        <v>104</v>
      </c>
      <c r="BK53" s="296">
        <v>125</v>
      </c>
      <c r="BL53" s="296">
        <v>147</v>
      </c>
      <c r="BM53" s="296">
        <v>188</v>
      </c>
      <c r="BN53" s="296">
        <v>197</v>
      </c>
      <c r="BO53" s="296">
        <v>210</v>
      </c>
      <c r="BP53" s="296">
        <v>235</v>
      </c>
      <c r="BQ53" s="296">
        <v>234</v>
      </c>
      <c r="BR53" s="296">
        <v>240</v>
      </c>
      <c r="BS53" s="296">
        <v>228</v>
      </c>
      <c r="BT53" s="296">
        <v>231</v>
      </c>
      <c r="BU53" s="296">
        <v>236</v>
      </c>
      <c r="BV53" s="296">
        <v>223</v>
      </c>
      <c r="BW53" s="296">
        <v>217</v>
      </c>
    </row>
    <row r="54" spans="1:75" x14ac:dyDescent="0.25">
      <c r="A54" t="s">
        <v>51</v>
      </c>
      <c r="B54" s="296" t="s">
        <v>18</v>
      </c>
      <c r="C54" s="296" t="s">
        <v>18</v>
      </c>
      <c r="D54" s="296" t="s">
        <v>18</v>
      </c>
      <c r="E54" s="296" t="s">
        <v>18</v>
      </c>
      <c r="F54" s="296" t="s">
        <v>18</v>
      </c>
      <c r="G54" s="296" t="s">
        <v>18</v>
      </c>
      <c r="H54" s="296" t="s">
        <v>18</v>
      </c>
      <c r="I54" s="296" t="s">
        <v>18</v>
      </c>
      <c r="J54" s="296" t="s">
        <v>18</v>
      </c>
      <c r="K54" s="296" t="s">
        <v>18</v>
      </c>
      <c r="L54" s="296" t="s">
        <v>18</v>
      </c>
      <c r="M54" s="296" t="s">
        <v>18</v>
      </c>
      <c r="N54" s="296" t="s">
        <v>18</v>
      </c>
      <c r="O54" s="296" t="s">
        <v>18</v>
      </c>
      <c r="P54" s="296" t="s">
        <v>18</v>
      </c>
      <c r="Q54" s="296" t="s">
        <v>18</v>
      </c>
      <c r="R54" s="296" t="s">
        <v>18</v>
      </c>
      <c r="S54" s="296" t="s">
        <v>18</v>
      </c>
      <c r="T54" s="296" t="s">
        <v>18</v>
      </c>
      <c r="U54" s="296" t="s">
        <v>18</v>
      </c>
      <c r="V54" s="296" t="s">
        <v>18</v>
      </c>
      <c r="W54" s="296" t="s">
        <v>18</v>
      </c>
      <c r="X54" s="296" t="s">
        <v>18</v>
      </c>
      <c r="Y54" s="296" t="s">
        <v>18</v>
      </c>
      <c r="Z54" s="296" t="s">
        <v>18</v>
      </c>
      <c r="AA54" s="296" t="s">
        <v>18</v>
      </c>
      <c r="AB54" s="296" t="s">
        <v>18</v>
      </c>
      <c r="AC54" s="296" t="s">
        <v>18</v>
      </c>
      <c r="AD54" s="296" t="s">
        <v>18</v>
      </c>
      <c r="AE54" s="296" t="s">
        <v>18</v>
      </c>
      <c r="AF54" s="296" t="s">
        <v>18</v>
      </c>
      <c r="AG54" s="296" t="s">
        <v>18</v>
      </c>
      <c r="AH54" s="296" t="s">
        <v>18</v>
      </c>
      <c r="AI54" s="296" t="s">
        <v>18</v>
      </c>
      <c r="AJ54" s="296" t="s">
        <v>18</v>
      </c>
      <c r="AK54" s="296" t="s">
        <v>18</v>
      </c>
      <c r="AL54" s="296" t="s">
        <v>18</v>
      </c>
      <c r="AM54" s="296" t="s">
        <v>18</v>
      </c>
      <c r="AN54" s="296" t="s">
        <v>18</v>
      </c>
      <c r="AO54" s="296" t="s">
        <v>18</v>
      </c>
      <c r="AP54" s="296" t="s">
        <v>18</v>
      </c>
      <c r="AQ54" s="296" t="s">
        <v>18</v>
      </c>
      <c r="AR54" s="296" t="s">
        <v>18</v>
      </c>
      <c r="AS54" s="296" t="s">
        <v>18</v>
      </c>
      <c r="AT54" s="296" t="s">
        <v>18</v>
      </c>
      <c r="AU54" s="296" t="s">
        <v>18</v>
      </c>
      <c r="AV54" s="296" t="s">
        <v>18</v>
      </c>
      <c r="AW54" s="296" t="s">
        <v>18</v>
      </c>
      <c r="AX54" s="296" t="s">
        <v>18</v>
      </c>
      <c r="AY54" s="296" t="s">
        <v>18</v>
      </c>
      <c r="AZ54" s="296" t="s">
        <v>18</v>
      </c>
      <c r="BA54" s="296" t="s">
        <v>18</v>
      </c>
      <c r="BB54" s="296" t="s">
        <v>18</v>
      </c>
      <c r="BC54" s="296" t="s">
        <v>18</v>
      </c>
      <c r="BD54" s="296" t="s">
        <v>18</v>
      </c>
      <c r="BE54" s="296" t="s">
        <v>18</v>
      </c>
      <c r="BF54" s="296" t="s">
        <v>18</v>
      </c>
      <c r="BG54" s="296" t="s">
        <v>18</v>
      </c>
      <c r="BH54" s="296" t="s">
        <v>18</v>
      </c>
      <c r="BI54" s="296" t="s">
        <v>18</v>
      </c>
      <c r="BJ54" s="296" t="s">
        <v>18</v>
      </c>
      <c r="BK54" s="296" t="s">
        <v>18</v>
      </c>
      <c r="BL54" s="296" t="s">
        <v>18</v>
      </c>
      <c r="BM54" s="296" t="s">
        <v>18</v>
      </c>
      <c r="BN54" s="296" t="s">
        <v>18</v>
      </c>
      <c r="BO54" s="296" t="s">
        <v>18</v>
      </c>
      <c r="BP54" s="296">
        <v>1</v>
      </c>
      <c r="BQ54" s="296">
        <v>1</v>
      </c>
      <c r="BR54" s="296">
        <v>2</v>
      </c>
      <c r="BS54" s="296">
        <v>3</v>
      </c>
      <c r="BT54" s="296">
        <v>2</v>
      </c>
      <c r="BU54" s="296">
        <v>2</v>
      </c>
      <c r="BV54" s="296">
        <v>2</v>
      </c>
      <c r="BW54" s="296">
        <v>3</v>
      </c>
    </row>
    <row r="55" spans="1:75" x14ac:dyDescent="0.25">
      <c r="A55" t="s">
        <v>52</v>
      </c>
      <c r="B55" s="296" t="s">
        <v>18</v>
      </c>
      <c r="C55" s="296" t="s">
        <v>18</v>
      </c>
      <c r="D55" s="296" t="s">
        <v>18</v>
      </c>
      <c r="E55" s="296" t="s">
        <v>18</v>
      </c>
      <c r="F55" s="296" t="s">
        <v>18</v>
      </c>
      <c r="G55" s="296" t="s">
        <v>18</v>
      </c>
      <c r="H55" s="296" t="s">
        <v>18</v>
      </c>
      <c r="I55" s="296" t="s">
        <v>18</v>
      </c>
      <c r="J55" s="296" t="s">
        <v>18</v>
      </c>
      <c r="K55" s="296" t="s">
        <v>18</v>
      </c>
      <c r="L55" s="296" t="s">
        <v>18</v>
      </c>
      <c r="M55" s="296" t="s">
        <v>18</v>
      </c>
      <c r="N55" s="296" t="s">
        <v>18</v>
      </c>
      <c r="O55" s="296" t="s">
        <v>18</v>
      </c>
      <c r="P55" s="296" t="s">
        <v>18</v>
      </c>
      <c r="Q55" s="296" t="s">
        <v>18</v>
      </c>
      <c r="R55" s="296" t="s">
        <v>18</v>
      </c>
      <c r="S55" s="296" t="s">
        <v>18</v>
      </c>
      <c r="T55" s="296" t="s">
        <v>18</v>
      </c>
      <c r="U55" s="296" t="s">
        <v>18</v>
      </c>
      <c r="V55" s="296" t="s">
        <v>18</v>
      </c>
      <c r="W55" s="296" t="s">
        <v>18</v>
      </c>
      <c r="X55" s="296" t="s">
        <v>18</v>
      </c>
      <c r="Y55" s="296" t="s">
        <v>18</v>
      </c>
      <c r="Z55" s="296" t="s">
        <v>18</v>
      </c>
      <c r="AA55" s="296" t="s">
        <v>18</v>
      </c>
      <c r="AB55" s="296" t="s">
        <v>18</v>
      </c>
      <c r="AC55" s="296" t="s">
        <v>18</v>
      </c>
      <c r="AD55" s="296" t="s">
        <v>18</v>
      </c>
      <c r="AE55" s="296" t="s">
        <v>18</v>
      </c>
      <c r="AF55" s="296" t="s">
        <v>18</v>
      </c>
      <c r="AG55" s="296" t="s">
        <v>18</v>
      </c>
      <c r="AH55" s="296" t="s">
        <v>18</v>
      </c>
      <c r="AI55" s="296" t="s">
        <v>18</v>
      </c>
      <c r="AJ55" s="296" t="s">
        <v>18</v>
      </c>
      <c r="AK55" s="296" t="s">
        <v>18</v>
      </c>
      <c r="AL55" s="296" t="s">
        <v>18</v>
      </c>
      <c r="AM55" s="296" t="s">
        <v>18</v>
      </c>
      <c r="AN55" s="296" t="s">
        <v>18</v>
      </c>
      <c r="AO55" s="296" t="s">
        <v>18</v>
      </c>
      <c r="AP55" s="296" t="s">
        <v>18</v>
      </c>
      <c r="AQ55" s="296" t="s">
        <v>18</v>
      </c>
      <c r="AR55" s="296" t="s">
        <v>18</v>
      </c>
      <c r="AS55" s="296" t="s">
        <v>18</v>
      </c>
      <c r="AT55" s="296" t="s">
        <v>18</v>
      </c>
      <c r="AU55" s="296" t="s">
        <v>18</v>
      </c>
      <c r="AV55" s="296" t="s">
        <v>18</v>
      </c>
      <c r="AW55" s="296" t="s">
        <v>18</v>
      </c>
      <c r="AX55" s="296" t="s">
        <v>18</v>
      </c>
      <c r="AY55" s="296" t="s">
        <v>18</v>
      </c>
      <c r="AZ55" s="296" t="s">
        <v>18</v>
      </c>
      <c r="BA55" s="296" t="s">
        <v>18</v>
      </c>
      <c r="BB55" s="296" t="s">
        <v>18</v>
      </c>
      <c r="BC55" s="296" t="s">
        <v>18</v>
      </c>
      <c r="BD55" s="296" t="s">
        <v>18</v>
      </c>
      <c r="BE55" s="296" t="s">
        <v>18</v>
      </c>
      <c r="BF55" s="296">
        <v>2</v>
      </c>
      <c r="BG55" s="296">
        <v>4</v>
      </c>
      <c r="BH55" s="296">
        <v>12</v>
      </c>
      <c r="BI55" s="296">
        <v>27</v>
      </c>
      <c r="BJ55" s="296">
        <v>38</v>
      </c>
      <c r="BK55" s="296">
        <v>48</v>
      </c>
      <c r="BL55" s="296">
        <v>57</v>
      </c>
      <c r="BM55" s="296">
        <v>71</v>
      </c>
      <c r="BN55" s="296">
        <v>83</v>
      </c>
      <c r="BO55" s="296">
        <v>93</v>
      </c>
      <c r="BP55" s="296">
        <v>93</v>
      </c>
      <c r="BQ55" s="296">
        <v>101</v>
      </c>
      <c r="BR55" s="296">
        <v>105</v>
      </c>
      <c r="BS55" s="296">
        <v>106</v>
      </c>
      <c r="BT55" s="296">
        <v>113</v>
      </c>
      <c r="BU55" s="296">
        <v>125</v>
      </c>
      <c r="BV55" s="296">
        <v>118</v>
      </c>
      <c r="BW55" s="296">
        <v>132</v>
      </c>
    </row>
    <row r="56" spans="1:75" x14ac:dyDescent="0.25">
      <c r="A56" t="s">
        <v>53</v>
      </c>
      <c r="B56" s="296" t="s">
        <v>18</v>
      </c>
      <c r="C56" s="296" t="s">
        <v>18</v>
      </c>
      <c r="D56" s="296" t="s">
        <v>18</v>
      </c>
      <c r="E56" s="296" t="s">
        <v>18</v>
      </c>
      <c r="F56" s="296" t="s">
        <v>18</v>
      </c>
      <c r="G56" s="296" t="s">
        <v>18</v>
      </c>
      <c r="H56" s="296" t="s">
        <v>18</v>
      </c>
      <c r="I56" s="296" t="s">
        <v>18</v>
      </c>
      <c r="J56" s="296" t="s">
        <v>18</v>
      </c>
      <c r="K56" s="296" t="s">
        <v>18</v>
      </c>
      <c r="L56" s="296" t="s">
        <v>18</v>
      </c>
      <c r="M56" s="296" t="s">
        <v>18</v>
      </c>
      <c r="N56" s="296" t="s">
        <v>18</v>
      </c>
      <c r="O56" s="296" t="s">
        <v>18</v>
      </c>
      <c r="P56" s="296" t="s">
        <v>18</v>
      </c>
      <c r="Q56" s="296" t="s">
        <v>18</v>
      </c>
      <c r="R56" s="296" t="s">
        <v>18</v>
      </c>
      <c r="S56" s="296" t="s">
        <v>18</v>
      </c>
      <c r="T56" s="296" t="s">
        <v>18</v>
      </c>
      <c r="U56" s="296" t="s">
        <v>18</v>
      </c>
      <c r="V56" s="296" t="s">
        <v>18</v>
      </c>
      <c r="W56" s="296" t="s">
        <v>18</v>
      </c>
      <c r="X56" s="296" t="s">
        <v>18</v>
      </c>
      <c r="Y56" s="296" t="s">
        <v>18</v>
      </c>
      <c r="Z56" s="296" t="s">
        <v>18</v>
      </c>
      <c r="AA56" s="296" t="s">
        <v>18</v>
      </c>
      <c r="AB56" s="296" t="s">
        <v>18</v>
      </c>
      <c r="AC56" s="296" t="s">
        <v>18</v>
      </c>
      <c r="AD56" s="296" t="s">
        <v>18</v>
      </c>
      <c r="AE56" s="296" t="s">
        <v>18</v>
      </c>
      <c r="AF56" s="296" t="s">
        <v>18</v>
      </c>
      <c r="AG56" s="296" t="s">
        <v>18</v>
      </c>
      <c r="AH56" s="296" t="s">
        <v>18</v>
      </c>
      <c r="AI56" s="296" t="s">
        <v>18</v>
      </c>
      <c r="AJ56" s="296" t="s">
        <v>18</v>
      </c>
      <c r="AK56" s="296" t="s">
        <v>18</v>
      </c>
      <c r="AL56" s="296" t="s">
        <v>18</v>
      </c>
      <c r="AM56" s="296" t="s">
        <v>18</v>
      </c>
      <c r="AN56" s="296" t="s">
        <v>18</v>
      </c>
      <c r="AO56" s="296" t="s">
        <v>18</v>
      </c>
      <c r="AP56" s="296" t="s">
        <v>18</v>
      </c>
      <c r="AQ56" s="296" t="s">
        <v>18</v>
      </c>
      <c r="AR56" s="296" t="s">
        <v>18</v>
      </c>
      <c r="AS56" s="296" t="s">
        <v>18</v>
      </c>
      <c r="AT56" s="296" t="s">
        <v>18</v>
      </c>
      <c r="AU56" s="296" t="s">
        <v>18</v>
      </c>
      <c r="AV56" s="296" t="s">
        <v>18</v>
      </c>
      <c r="AW56" s="296" t="s">
        <v>18</v>
      </c>
      <c r="AX56" s="296" t="s">
        <v>18</v>
      </c>
      <c r="AY56" s="296" t="s">
        <v>18</v>
      </c>
      <c r="AZ56" s="296" t="s">
        <v>18</v>
      </c>
      <c r="BA56" s="296" t="s">
        <v>18</v>
      </c>
      <c r="BB56" s="296" t="s">
        <v>18</v>
      </c>
      <c r="BC56" s="296" t="s">
        <v>18</v>
      </c>
      <c r="BD56" s="296" t="s">
        <v>18</v>
      </c>
      <c r="BE56" s="296" t="s">
        <v>18</v>
      </c>
      <c r="BF56" s="296">
        <v>8</v>
      </c>
      <c r="BG56" s="296">
        <v>28</v>
      </c>
      <c r="BH56" s="296">
        <v>50</v>
      </c>
      <c r="BI56" s="296">
        <v>82</v>
      </c>
      <c r="BJ56" s="296">
        <v>116</v>
      </c>
      <c r="BK56" s="296">
        <v>144</v>
      </c>
      <c r="BL56" s="296">
        <v>175</v>
      </c>
      <c r="BM56" s="296">
        <v>221</v>
      </c>
      <c r="BN56" s="296">
        <v>231</v>
      </c>
      <c r="BO56" s="296">
        <v>260</v>
      </c>
      <c r="BP56" s="296">
        <v>264</v>
      </c>
      <c r="BQ56" s="296">
        <v>280</v>
      </c>
      <c r="BR56" s="296">
        <v>276</v>
      </c>
      <c r="BS56" s="296">
        <v>263</v>
      </c>
      <c r="BT56" s="296">
        <v>241</v>
      </c>
      <c r="BU56" s="296">
        <v>252</v>
      </c>
      <c r="BV56" s="296">
        <v>252</v>
      </c>
      <c r="BW56" s="296">
        <v>209</v>
      </c>
    </row>
    <row r="57" spans="1:75" x14ac:dyDescent="0.25">
      <c r="A57" t="s">
        <v>54</v>
      </c>
      <c r="B57" s="296" t="s">
        <v>18</v>
      </c>
      <c r="C57" s="296" t="s">
        <v>18</v>
      </c>
      <c r="D57" s="296" t="s">
        <v>18</v>
      </c>
      <c r="E57" s="296" t="s">
        <v>18</v>
      </c>
      <c r="F57" s="296" t="s">
        <v>18</v>
      </c>
      <c r="G57" s="296" t="s">
        <v>18</v>
      </c>
      <c r="H57" s="296" t="s">
        <v>18</v>
      </c>
      <c r="I57" s="296" t="s">
        <v>18</v>
      </c>
      <c r="J57" s="296" t="s">
        <v>18</v>
      </c>
      <c r="K57" s="296" t="s">
        <v>18</v>
      </c>
      <c r="L57" s="296" t="s">
        <v>18</v>
      </c>
      <c r="M57" s="296" t="s">
        <v>18</v>
      </c>
      <c r="N57" s="296" t="s">
        <v>18</v>
      </c>
      <c r="O57" s="296" t="s">
        <v>18</v>
      </c>
      <c r="P57" s="296" t="s">
        <v>18</v>
      </c>
      <c r="Q57" s="296" t="s">
        <v>18</v>
      </c>
      <c r="R57" s="296" t="s">
        <v>18</v>
      </c>
      <c r="S57" s="296" t="s">
        <v>18</v>
      </c>
      <c r="T57" s="296" t="s">
        <v>18</v>
      </c>
      <c r="U57" s="296" t="s">
        <v>18</v>
      </c>
      <c r="V57" s="296" t="s">
        <v>18</v>
      </c>
      <c r="W57" s="296" t="s">
        <v>18</v>
      </c>
      <c r="X57" s="296" t="s">
        <v>18</v>
      </c>
      <c r="Y57" s="296" t="s">
        <v>18</v>
      </c>
      <c r="Z57" s="296" t="s">
        <v>18</v>
      </c>
      <c r="AA57" s="296" t="s">
        <v>18</v>
      </c>
      <c r="AB57" s="296" t="s">
        <v>18</v>
      </c>
      <c r="AC57" s="296" t="s">
        <v>18</v>
      </c>
      <c r="AD57" s="296" t="s">
        <v>18</v>
      </c>
      <c r="AE57" s="296" t="s">
        <v>18</v>
      </c>
      <c r="AF57" s="296" t="s">
        <v>18</v>
      </c>
      <c r="AG57" s="296" t="s">
        <v>18</v>
      </c>
      <c r="AH57" s="296" t="s">
        <v>18</v>
      </c>
      <c r="AI57" s="296" t="s">
        <v>18</v>
      </c>
      <c r="AJ57" s="296" t="s">
        <v>18</v>
      </c>
      <c r="AK57" s="296" t="s">
        <v>18</v>
      </c>
      <c r="AL57" s="296" t="s">
        <v>18</v>
      </c>
      <c r="AM57" s="296" t="s">
        <v>18</v>
      </c>
      <c r="AN57" s="296" t="s">
        <v>18</v>
      </c>
      <c r="AO57" s="296" t="s">
        <v>18</v>
      </c>
      <c r="AP57" s="296" t="s">
        <v>18</v>
      </c>
      <c r="AQ57" s="296" t="s">
        <v>18</v>
      </c>
      <c r="AR57" s="296" t="s">
        <v>18</v>
      </c>
      <c r="AS57" s="296" t="s">
        <v>18</v>
      </c>
      <c r="AT57" s="296" t="s">
        <v>18</v>
      </c>
      <c r="AU57" s="296" t="s">
        <v>18</v>
      </c>
      <c r="AV57" s="296" t="s">
        <v>18</v>
      </c>
      <c r="AW57" s="296" t="s">
        <v>18</v>
      </c>
      <c r="AX57" s="296" t="s">
        <v>18</v>
      </c>
      <c r="AY57" s="296" t="s">
        <v>18</v>
      </c>
      <c r="AZ57" s="296" t="s">
        <v>18</v>
      </c>
      <c r="BA57" s="296" t="s">
        <v>18</v>
      </c>
      <c r="BB57" s="296" t="s">
        <v>18</v>
      </c>
      <c r="BC57" s="296" t="s">
        <v>18</v>
      </c>
      <c r="BD57" s="296" t="s">
        <v>18</v>
      </c>
      <c r="BE57" s="296" t="s">
        <v>18</v>
      </c>
      <c r="BF57" s="296">
        <v>1</v>
      </c>
      <c r="BG57" s="296">
        <v>4</v>
      </c>
      <c r="BH57" s="296">
        <v>15</v>
      </c>
      <c r="BI57" s="296">
        <v>27</v>
      </c>
      <c r="BJ57" s="296">
        <v>39</v>
      </c>
      <c r="BK57" s="296">
        <v>52</v>
      </c>
      <c r="BL57" s="296">
        <v>63</v>
      </c>
      <c r="BM57" s="296">
        <v>80</v>
      </c>
      <c r="BN57" s="296">
        <v>96</v>
      </c>
      <c r="BO57" s="296">
        <v>104</v>
      </c>
      <c r="BP57" s="296">
        <v>103</v>
      </c>
      <c r="BQ57" s="296">
        <v>106</v>
      </c>
      <c r="BR57" s="296">
        <v>106</v>
      </c>
      <c r="BS57" s="296">
        <v>97</v>
      </c>
      <c r="BT57" s="296">
        <v>91</v>
      </c>
      <c r="BU57" s="296">
        <v>95</v>
      </c>
      <c r="BV57" s="296">
        <v>86</v>
      </c>
      <c r="BW57" s="296">
        <v>78</v>
      </c>
    </row>
    <row r="58" spans="1:75" x14ac:dyDescent="0.25">
      <c r="A58" t="s">
        <v>55</v>
      </c>
      <c r="B58" s="296" t="s">
        <v>18</v>
      </c>
      <c r="C58" s="296" t="s">
        <v>18</v>
      </c>
      <c r="D58" s="296" t="s">
        <v>18</v>
      </c>
      <c r="E58" s="296" t="s">
        <v>18</v>
      </c>
      <c r="F58" s="296" t="s">
        <v>18</v>
      </c>
      <c r="G58" s="296" t="s">
        <v>18</v>
      </c>
      <c r="H58" s="296" t="s">
        <v>18</v>
      </c>
      <c r="I58" s="296" t="s">
        <v>18</v>
      </c>
      <c r="J58" s="296" t="s">
        <v>18</v>
      </c>
      <c r="K58" s="296" t="s">
        <v>18</v>
      </c>
      <c r="L58" s="296" t="s">
        <v>18</v>
      </c>
      <c r="M58" s="296" t="s">
        <v>18</v>
      </c>
      <c r="N58" s="296" t="s">
        <v>18</v>
      </c>
      <c r="O58" s="296" t="s">
        <v>18</v>
      </c>
      <c r="P58" s="296" t="s">
        <v>18</v>
      </c>
      <c r="Q58" s="296" t="s">
        <v>18</v>
      </c>
      <c r="R58" s="296" t="s">
        <v>18</v>
      </c>
      <c r="S58" s="296" t="s">
        <v>18</v>
      </c>
      <c r="T58" s="296" t="s">
        <v>18</v>
      </c>
      <c r="U58" s="296" t="s">
        <v>18</v>
      </c>
      <c r="V58" s="296" t="s">
        <v>18</v>
      </c>
      <c r="W58" s="296" t="s">
        <v>18</v>
      </c>
      <c r="X58" s="296" t="s">
        <v>18</v>
      </c>
      <c r="Y58" s="296" t="s">
        <v>18</v>
      </c>
      <c r="Z58" s="296" t="s">
        <v>18</v>
      </c>
      <c r="AA58" s="296" t="s">
        <v>18</v>
      </c>
      <c r="AB58" s="296" t="s">
        <v>18</v>
      </c>
      <c r="AC58" s="296" t="s">
        <v>18</v>
      </c>
      <c r="AD58" s="296" t="s">
        <v>18</v>
      </c>
      <c r="AE58" s="296" t="s">
        <v>18</v>
      </c>
      <c r="AF58" s="296" t="s">
        <v>18</v>
      </c>
      <c r="AG58" s="296" t="s">
        <v>18</v>
      </c>
      <c r="AH58" s="296" t="s">
        <v>18</v>
      </c>
      <c r="AI58" s="296" t="s">
        <v>18</v>
      </c>
      <c r="AJ58" s="296" t="s">
        <v>18</v>
      </c>
      <c r="AK58" s="296" t="s">
        <v>18</v>
      </c>
      <c r="AL58" s="296" t="s">
        <v>18</v>
      </c>
      <c r="AM58" s="296" t="s">
        <v>18</v>
      </c>
      <c r="AN58" s="296" t="s">
        <v>18</v>
      </c>
      <c r="AO58" s="296" t="s">
        <v>18</v>
      </c>
      <c r="AP58" s="296" t="s">
        <v>18</v>
      </c>
      <c r="AQ58" s="296" t="s">
        <v>18</v>
      </c>
      <c r="AR58" s="296" t="s">
        <v>18</v>
      </c>
      <c r="AS58" s="296" t="s">
        <v>18</v>
      </c>
      <c r="AT58" s="296" t="s">
        <v>18</v>
      </c>
      <c r="AU58" s="296" t="s">
        <v>18</v>
      </c>
      <c r="AV58" s="296" t="s">
        <v>18</v>
      </c>
      <c r="AW58" s="296" t="s">
        <v>18</v>
      </c>
      <c r="AX58" s="296" t="s">
        <v>18</v>
      </c>
      <c r="AY58" s="296" t="s">
        <v>18</v>
      </c>
      <c r="AZ58" s="296" t="s">
        <v>18</v>
      </c>
      <c r="BA58" s="296" t="s">
        <v>18</v>
      </c>
      <c r="BB58" s="296" t="s">
        <v>18</v>
      </c>
      <c r="BC58" s="296" t="s">
        <v>18</v>
      </c>
      <c r="BD58" s="296" t="s">
        <v>18</v>
      </c>
      <c r="BE58" s="296" t="s">
        <v>18</v>
      </c>
      <c r="BF58" s="296" t="s">
        <v>18</v>
      </c>
      <c r="BG58" s="296">
        <v>1</v>
      </c>
      <c r="BH58" s="296">
        <v>1</v>
      </c>
      <c r="BI58" s="296">
        <v>5</v>
      </c>
      <c r="BJ58" s="296">
        <v>17</v>
      </c>
      <c r="BK58" s="296">
        <v>29</v>
      </c>
      <c r="BL58" s="296">
        <v>50</v>
      </c>
      <c r="BM58" s="296">
        <v>64</v>
      </c>
      <c r="BN58" s="296">
        <v>75</v>
      </c>
      <c r="BO58" s="296">
        <v>76</v>
      </c>
      <c r="BP58" s="296">
        <v>91</v>
      </c>
      <c r="BQ58" s="296">
        <v>95</v>
      </c>
      <c r="BR58" s="296">
        <v>90</v>
      </c>
      <c r="BS58" s="296">
        <v>104</v>
      </c>
      <c r="BT58" s="296">
        <v>94</v>
      </c>
      <c r="BU58" s="296">
        <v>87</v>
      </c>
      <c r="BV58" s="296">
        <v>83</v>
      </c>
      <c r="BW58" s="296">
        <v>85</v>
      </c>
    </row>
    <row r="59" spans="1:75" x14ac:dyDescent="0.25">
      <c r="A59" t="s">
        <v>56</v>
      </c>
      <c r="B59" s="296" t="s">
        <v>18</v>
      </c>
      <c r="C59" s="296" t="s">
        <v>18</v>
      </c>
      <c r="D59" s="296" t="s">
        <v>18</v>
      </c>
      <c r="E59" s="296" t="s">
        <v>18</v>
      </c>
      <c r="F59" s="296" t="s">
        <v>18</v>
      </c>
      <c r="G59" s="296" t="s">
        <v>18</v>
      </c>
      <c r="H59" s="296" t="s">
        <v>18</v>
      </c>
      <c r="I59" s="296" t="s">
        <v>18</v>
      </c>
      <c r="J59" s="296" t="s">
        <v>18</v>
      </c>
      <c r="K59" s="296" t="s">
        <v>18</v>
      </c>
      <c r="L59" s="296" t="s">
        <v>18</v>
      </c>
      <c r="M59" s="296" t="s">
        <v>18</v>
      </c>
      <c r="N59" s="296" t="s">
        <v>18</v>
      </c>
      <c r="O59" s="296" t="s">
        <v>18</v>
      </c>
      <c r="P59" s="296" t="s">
        <v>18</v>
      </c>
      <c r="Q59" s="296" t="s">
        <v>18</v>
      </c>
      <c r="R59" s="296" t="s">
        <v>18</v>
      </c>
      <c r="S59" s="296" t="s">
        <v>18</v>
      </c>
      <c r="T59" s="296" t="s">
        <v>18</v>
      </c>
      <c r="U59" s="296" t="s">
        <v>18</v>
      </c>
      <c r="V59" s="296" t="s">
        <v>18</v>
      </c>
      <c r="W59" s="296" t="s">
        <v>18</v>
      </c>
      <c r="X59" s="296" t="s">
        <v>18</v>
      </c>
      <c r="Y59" s="296" t="s">
        <v>18</v>
      </c>
      <c r="Z59" s="296" t="s">
        <v>18</v>
      </c>
      <c r="AA59" s="296" t="s">
        <v>18</v>
      </c>
      <c r="AB59" s="296" t="s">
        <v>18</v>
      </c>
      <c r="AC59" s="296" t="s">
        <v>18</v>
      </c>
      <c r="AD59" s="296" t="s">
        <v>18</v>
      </c>
      <c r="AE59" s="296" t="s">
        <v>18</v>
      </c>
      <c r="AF59" s="296" t="s">
        <v>18</v>
      </c>
      <c r="AG59" s="296" t="s">
        <v>18</v>
      </c>
      <c r="AH59" s="296" t="s">
        <v>18</v>
      </c>
      <c r="AI59" s="296" t="s">
        <v>18</v>
      </c>
      <c r="AJ59" s="296" t="s">
        <v>18</v>
      </c>
      <c r="AK59" s="296" t="s">
        <v>18</v>
      </c>
      <c r="AL59" s="296" t="s">
        <v>18</v>
      </c>
      <c r="AM59" s="296" t="s">
        <v>18</v>
      </c>
      <c r="AN59" s="296" t="s">
        <v>18</v>
      </c>
      <c r="AO59" s="296" t="s">
        <v>18</v>
      </c>
      <c r="AP59" s="296" t="s">
        <v>18</v>
      </c>
      <c r="AQ59" s="296" t="s">
        <v>18</v>
      </c>
      <c r="AR59" s="296" t="s">
        <v>18</v>
      </c>
      <c r="AS59" s="296" t="s">
        <v>18</v>
      </c>
      <c r="AT59" s="296" t="s">
        <v>18</v>
      </c>
      <c r="AU59" s="296" t="s">
        <v>18</v>
      </c>
      <c r="AV59" s="296" t="s">
        <v>18</v>
      </c>
      <c r="AW59" s="296" t="s">
        <v>18</v>
      </c>
      <c r="AX59" s="296" t="s">
        <v>18</v>
      </c>
      <c r="AY59" s="296" t="s">
        <v>18</v>
      </c>
      <c r="AZ59" s="296" t="s">
        <v>18</v>
      </c>
      <c r="BA59" s="296" t="s">
        <v>18</v>
      </c>
      <c r="BB59" s="296" t="s">
        <v>18</v>
      </c>
      <c r="BC59" s="296" t="s">
        <v>18</v>
      </c>
      <c r="BD59" s="296" t="s">
        <v>18</v>
      </c>
      <c r="BE59" s="296" t="s">
        <v>18</v>
      </c>
      <c r="BF59" s="296" t="s">
        <v>18</v>
      </c>
      <c r="BG59" s="296" t="s">
        <v>18</v>
      </c>
      <c r="BH59" s="296">
        <v>2</v>
      </c>
      <c r="BI59" s="296">
        <v>3</v>
      </c>
      <c r="BJ59" s="296">
        <v>3</v>
      </c>
      <c r="BK59" s="296">
        <v>3</v>
      </c>
      <c r="BL59" s="296">
        <v>6</v>
      </c>
      <c r="BM59" s="296">
        <v>15</v>
      </c>
      <c r="BN59" s="296">
        <v>18</v>
      </c>
      <c r="BO59" s="296">
        <v>27</v>
      </c>
      <c r="BP59" s="296">
        <v>34</v>
      </c>
      <c r="BQ59" s="296">
        <v>33</v>
      </c>
      <c r="BR59" s="296">
        <v>33</v>
      </c>
      <c r="BS59" s="296">
        <v>33</v>
      </c>
      <c r="BT59" s="296">
        <v>29</v>
      </c>
      <c r="BU59" s="296">
        <v>25</v>
      </c>
      <c r="BV59" s="296">
        <v>35</v>
      </c>
      <c r="BW59" s="296">
        <v>30</v>
      </c>
    </row>
    <row r="60" spans="1:75" x14ac:dyDescent="0.25">
      <c r="A60" t="s">
        <v>57</v>
      </c>
      <c r="B60" s="296" t="s">
        <v>18</v>
      </c>
      <c r="C60" s="296" t="s">
        <v>18</v>
      </c>
      <c r="D60" s="296" t="s">
        <v>18</v>
      </c>
      <c r="E60" s="296" t="s">
        <v>18</v>
      </c>
      <c r="F60" s="296" t="s">
        <v>18</v>
      </c>
      <c r="G60" s="296" t="s">
        <v>18</v>
      </c>
      <c r="H60" s="296" t="s">
        <v>18</v>
      </c>
      <c r="I60" s="296" t="s">
        <v>18</v>
      </c>
      <c r="J60" s="296" t="s">
        <v>18</v>
      </c>
      <c r="K60" s="296" t="s">
        <v>18</v>
      </c>
      <c r="L60" s="296" t="s">
        <v>18</v>
      </c>
      <c r="M60" s="296" t="s">
        <v>18</v>
      </c>
      <c r="N60" s="296" t="s">
        <v>18</v>
      </c>
      <c r="O60" s="296" t="s">
        <v>18</v>
      </c>
      <c r="P60" s="296" t="s">
        <v>18</v>
      </c>
      <c r="Q60" s="296" t="s">
        <v>18</v>
      </c>
      <c r="R60" s="296" t="s">
        <v>18</v>
      </c>
      <c r="S60" s="296" t="s">
        <v>18</v>
      </c>
      <c r="T60" s="296" t="s">
        <v>18</v>
      </c>
      <c r="U60" s="296" t="s">
        <v>18</v>
      </c>
      <c r="V60" s="296" t="s">
        <v>18</v>
      </c>
      <c r="W60" s="296" t="s">
        <v>18</v>
      </c>
      <c r="X60" s="296" t="s">
        <v>18</v>
      </c>
      <c r="Y60" s="296" t="s">
        <v>18</v>
      </c>
      <c r="Z60" s="296" t="s">
        <v>18</v>
      </c>
      <c r="AA60" s="296" t="s">
        <v>18</v>
      </c>
      <c r="AB60" s="296" t="s">
        <v>18</v>
      </c>
      <c r="AC60" s="296" t="s">
        <v>18</v>
      </c>
      <c r="AD60" s="296" t="s">
        <v>18</v>
      </c>
      <c r="AE60" s="296" t="s">
        <v>18</v>
      </c>
      <c r="AF60" s="296" t="s">
        <v>18</v>
      </c>
      <c r="AG60" s="296" t="s">
        <v>18</v>
      </c>
      <c r="AH60" s="296" t="s">
        <v>18</v>
      </c>
      <c r="AI60" s="296" t="s">
        <v>18</v>
      </c>
      <c r="AJ60" s="296" t="s">
        <v>18</v>
      </c>
      <c r="AK60" s="296" t="s">
        <v>18</v>
      </c>
      <c r="AL60" s="296" t="s">
        <v>18</v>
      </c>
      <c r="AM60" s="296" t="s">
        <v>18</v>
      </c>
      <c r="AN60" s="296" t="s">
        <v>18</v>
      </c>
      <c r="AO60" s="296" t="s">
        <v>18</v>
      </c>
      <c r="AP60" s="296" t="s">
        <v>18</v>
      </c>
      <c r="AQ60" s="296" t="s">
        <v>18</v>
      </c>
      <c r="AR60" s="296" t="s">
        <v>18</v>
      </c>
      <c r="AS60" s="296" t="s">
        <v>18</v>
      </c>
      <c r="AT60" s="296" t="s">
        <v>18</v>
      </c>
      <c r="AU60" s="296" t="s">
        <v>18</v>
      </c>
      <c r="AV60" s="296" t="s">
        <v>18</v>
      </c>
      <c r="AW60" s="296" t="s">
        <v>18</v>
      </c>
      <c r="AX60" s="296" t="s">
        <v>18</v>
      </c>
      <c r="AY60" s="296" t="s">
        <v>18</v>
      </c>
      <c r="AZ60" s="296" t="s">
        <v>18</v>
      </c>
      <c r="BA60" s="296" t="s">
        <v>18</v>
      </c>
      <c r="BB60" s="296" t="s">
        <v>18</v>
      </c>
      <c r="BC60" s="296" t="s">
        <v>18</v>
      </c>
      <c r="BD60" s="296" t="s">
        <v>18</v>
      </c>
      <c r="BE60" s="296" t="s">
        <v>18</v>
      </c>
      <c r="BF60" s="296">
        <v>1</v>
      </c>
      <c r="BG60" s="296">
        <v>2</v>
      </c>
      <c r="BH60" s="296">
        <v>7</v>
      </c>
      <c r="BI60" s="296">
        <v>12</v>
      </c>
      <c r="BJ60" s="296">
        <v>22</v>
      </c>
      <c r="BK60" s="296">
        <v>27</v>
      </c>
      <c r="BL60" s="296">
        <v>31</v>
      </c>
      <c r="BM60" s="296">
        <v>38</v>
      </c>
      <c r="BN60" s="296">
        <v>42</v>
      </c>
      <c r="BO60" s="296">
        <v>44</v>
      </c>
      <c r="BP60" s="296">
        <v>60</v>
      </c>
      <c r="BQ60" s="296">
        <v>66</v>
      </c>
      <c r="BR60" s="296">
        <v>73</v>
      </c>
      <c r="BS60" s="296">
        <v>76</v>
      </c>
      <c r="BT60" s="296">
        <v>71</v>
      </c>
      <c r="BU60" s="296">
        <v>72</v>
      </c>
      <c r="BV60" s="296">
        <v>71</v>
      </c>
      <c r="BW60" s="296">
        <v>67</v>
      </c>
    </row>
    <row r="61" spans="1:75" x14ac:dyDescent="0.25">
      <c r="A61" t="s">
        <v>58</v>
      </c>
      <c r="B61" s="296" t="s">
        <v>18</v>
      </c>
      <c r="C61" s="296" t="s">
        <v>18</v>
      </c>
      <c r="D61" s="296" t="s">
        <v>18</v>
      </c>
      <c r="E61" s="296" t="s">
        <v>18</v>
      </c>
      <c r="F61" s="296" t="s">
        <v>18</v>
      </c>
      <c r="G61" s="296" t="s">
        <v>18</v>
      </c>
      <c r="H61" s="296" t="s">
        <v>18</v>
      </c>
      <c r="I61" s="296" t="s">
        <v>18</v>
      </c>
      <c r="J61" s="296" t="s">
        <v>18</v>
      </c>
      <c r="K61" s="296" t="s">
        <v>18</v>
      </c>
      <c r="L61" s="296" t="s">
        <v>18</v>
      </c>
      <c r="M61" s="296" t="s">
        <v>18</v>
      </c>
      <c r="N61" s="296" t="s">
        <v>18</v>
      </c>
      <c r="O61" s="296" t="s">
        <v>18</v>
      </c>
      <c r="P61" s="296" t="s">
        <v>18</v>
      </c>
      <c r="Q61" s="296" t="s">
        <v>18</v>
      </c>
      <c r="R61" s="296" t="s">
        <v>18</v>
      </c>
      <c r="S61" s="296" t="s">
        <v>18</v>
      </c>
      <c r="T61" s="296" t="s">
        <v>18</v>
      </c>
      <c r="U61" s="296" t="s">
        <v>18</v>
      </c>
      <c r="V61" s="296" t="s">
        <v>18</v>
      </c>
      <c r="W61" s="296" t="s">
        <v>18</v>
      </c>
      <c r="X61" s="296" t="s">
        <v>18</v>
      </c>
      <c r="Y61" s="296" t="s">
        <v>18</v>
      </c>
      <c r="Z61" s="296" t="s">
        <v>18</v>
      </c>
      <c r="AA61" s="296" t="s">
        <v>18</v>
      </c>
      <c r="AB61" s="296" t="s">
        <v>18</v>
      </c>
      <c r="AC61" s="296" t="s">
        <v>18</v>
      </c>
      <c r="AD61" s="296" t="s">
        <v>18</v>
      </c>
      <c r="AE61" s="296" t="s">
        <v>18</v>
      </c>
      <c r="AF61" s="296" t="s">
        <v>18</v>
      </c>
      <c r="AG61" s="296" t="s">
        <v>18</v>
      </c>
      <c r="AH61" s="296" t="s">
        <v>18</v>
      </c>
      <c r="AI61" s="296" t="s">
        <v>18</v>
      </c>
      <c r="AJ61" s="296" t="s">
        <v>18</v>
      </c>
      <c r="AK61" s="296" t="s">
        <v>18</v>
      </c>
      <c r="AL61" s="296" t="s">
        <v>18</v>
      </c>
      <c r="AM61" s="296" t="s">
        <v>18</v>
      </c>
      <c r="AN61" s="296" t="s">
        <v>18</v>
      </c>
      <c r="AO61" s="296" t="s">
        <v>18</v>
      </c>
      <c r="AP61" s="296" t="s">
        <v>18</v>
      </c>
      <c r="AQ61" s="296" t="s">
        <v>18</v>
      </c>
      <c r="AR61" s="296" t="s">
        <v>18</v>
      </c>
      <c r="AS61" s="296" t="s">
        <v>18</v>
      </c>
      <c r="AT61" s="296" t="s">
        <v>18</v>
      </c>
      <c r="AU61" s="296" t="s">
        <v>18</v>
      </c>
      <c r="AV61" s="296" t="s">
        <v>18</v>
      </c>
      <c r="AW61" s="296" t="s">
        <v>18</v>
      </c>
      <c r="AX61" s="296" t="s">
        <v>18</v>
      </c>
      <c r="AY61" s="296" t="s">
        <v>18</v>
      </c>
      <c r="AZ61" s="296" t="s">
        <v>18</v>
      </c>
      <c r="BA61" s="296" t="s">
        <v>18</v>
      </c>
      <c r="BB61" s="296" t="s">
        <v>18</v>
      </c>
      <c r="BC61" s="296" t="s">
        <v>18</v>
      </c>
      <c r="BD61" s="296" t="s">
        <v>18</v>
      </c>
      <c r="BE61" s="296" t="s">
        <v>18</v>
      </c>
      <c r="BF61" s="296" t="s">
        <v>18</v>
      </c>
      <c r="BG61" s="296">
        <v>1</v>
      </c>
      <c r="BH61" s="296">
        <v>5</v>
      </c>
      <c r="BI61" s="296">
        <v>9</v>
      </c>
      <c r="BJ61" s="296">
        <v>12</v>
      </c>
      <c r="BK61" s="296">
        <v>15</v>
      </c>
      <c r="BL61" s="296">
        <v>17</v>
      </c>
      <c r="BM61" s="296">
        <v>21</v>
      </c>
      <c r="BN61" s="296">
        <v>29</v>
      </c>
      <c r="BO61" s="296">
        <v>34</v>
      </c>
      <c r="BP61" s="296">
        <v>40</v>
      </c>
      <c r="BQ61" s="296">
        <v>35</v>
      </c>
      <c r="BR61" s="296">
        <v>36</v>
      </c>
      <c r="BS61" s="296">
        <v>36</v>
      </c>
      <c r="BT61" s="296">
        <v>41</v>
      </c>
      <c r="BU61" s="296">
        <v>46</v>
      </c>
      <c r="BV61" s="296">
        <v>52</v>
      </c>
      <c r="BW61" s="296">
        <v>49</v>
      </c>
    </row>
    <row r="62" spans="1:75" x14ac:dyDescent="0.25">
      <c r="A62" t="s">
        <v>59</v>
      </c>
      <c r="B62" s="296" t="s">
        <v>18</v>
      </c>
      <c r="C62" s="296" t="s">
        <v>18</v>
      </c>
      <c r="D62" s="296" t="s">
        <v>18</v>
      </c>
      <c r="E62" s="296" t="s">
        <v>18</v>
      </c>
      <c r="F62" s="296" t="s">
        <v>18</v>
      </c>
      <c r="G62" s="296" t="s">
        <v>18</v>
      </c>
      <c r="H62" s="296" t="s">
        <v>18</v>
      </c>
      <c r="I62" s="296" t="s">
        <v>18</v>
      </c>
      <c r="J62" s="296" t="s">
        <v>18</v>
      </c>
      <c r="K62" s="296" t="s">
        <v>18</v>
      </c>
      <c r="L62" s="296" t="s">
        <v>18</v>
      </c>
      <c r="M62" s="296" t="s">
        <v>18</v>
      </c>
      <c r="N62" s="296" t="s">
        <v>18</v>
      </c>
      <c r="O62" s="296" t="s">
        <v>18</v>
      </c>
      <c r="P62" s="296" t="s">
        <v>18</v>
      </c>
      <c r="Q62" s="296" t="s">
        <v>18</v>
      </c>
      <c r="R62" s="296" t="s">
        <v>18</v>
      </c>
      <c r="S62" s="296" t="s">
        <v>18</v>
      </c>
      <c r="T62" s="296" t="s">
        <v>18</v>
      </c>
      <c r="U62" s="296" t="s">
        <v>18</v>
      </c>
      <c r="V62" s="296" t="s">
        <v>18</v>
      </c>
      <c r="W62" s="296" t="s">
        <v>18</v>
      </c>
      <c r="X62" s="296" t="s">
        <v>18</v>
      </c>
      <c r="Y62" s="296" t="s">
        <v>18</v>
      </c>
      <c r="Z62" s="296" t="s">
        <v>18</v>
      </c>
      <c r="AA62" s="296" t="s">
        <v>18</v>
      </c>
      <c r="AB62" s="296" t="s">
        <v>18</v>
      </c>
      <c r="AC62" s="296" t="s">
        <v>18</v>
      </c>
      <c r="AD62" s="296" t="s">
        <v>18</v>
      </c>
      <c r="AE62" s="296" t="s">
        <v>18</v>
      </c>
      <c r="AF62" s="296" t="s">
        <v>18</v>
      </c>
      <c r="AG62" s="296" t="s">
        <v>18</v>
      </c>
      <c r="AH62" s="296" t="s">
        <v>18</v>
      </c>
      <c r="AI62" s="296" t="s">
        <v>18</v>
      </c>
      <c r="AJ62" s="296" t="s">
        <v>18</v>
      </c>
      <c r="AK62" s="296" t="s">
        <v>18</v>
      </c>
      <c r="AL62" s="296" t="s">
        <v>18</v>
      </c>
      <c r="AM62" s="296" t="s">
        <v>18</v>
      </c>
      <c r="AN62" s="296" t="s">
        <v>18</v>
      </c>
      <c r="AO62" s="296" t="s">
        <v>18</v>
      </c>
      <c r="AP62" s="296" t="s">
        <v>18</v>
      </c>
      <c r="AQ62" s="296" t="s">
        <v>18</v>
      </c>
      <c r="AR62" s="296" t="s">
        <v>18</v>
      </c>
      <c r="AS62" s="296" t="s">
        <v>18</v>
      </c>
      <c r="AT62" s="296" t="s">
        <v>18</v>
      </c>
      <c r="AU62" s="296" t="s">
        <v>18</v>
      </c>
      <c r="AV62" s="296" t="s">
        <v>18</v>
      </c>
      <c r="AW62" s="296" t="s">
        <v>18</v>
      </c>
      <c r="AX62" s="296" t="s">
        <v>18</v>
      </c>
      <c r="AY62" s="296" t="s">
        <v>18</v>
      </c>
      <c r="AZ62" s="296" t="s">
        <v>18</v>
      </c>
      <c r="BA62" s="296" t="s">
        <v>18</v>
      </c>
      <c r="BB62" s="296" t="s">
        <v>18</v>
      </c>
      <c r="BC62" s="296" t="s">
        <v>18</v>
      </c>
      <c r="BD62" s="296" t="s">
        <v>18</v>
      </c>
      <c r="BE62" s="296" t="s">
        <v>18</v>
      </c>
      <c r="BF62" s="296" t="s">
        <v>18</v>
      </c>
      <c r="BG62" s="296">
        <v>13</v>
      </c>
      <c r="BH62" s="296">
        <v>21</v>
      </c>
      <c r="BI62" s="296">
        <v>34</v>
      </c>
      <c r="BJ62" s="296">
        <v>45</v>
      </c>
      <c r="BK62" s="296">
        <v>69</v>
      </c>
      <c r="BL62" s="296">
        <v>89</v>
      </c>
      <c r="BM62" s="296">
        <v>106</v>
      </c>
      <c r="BN62" s="296">
        <v>122</v>
      </c>
      <c r="BO62" s="296">
        <v>125</v>
      </c>
      <c r="BP62" s="296">
        <v>134</v>
      </c>
      <c r="BQ62" s="296">
        <v>136</v>
      </c>
      <c r="BR62" s="296">
        <v>131</v>
      </c>
      <c r="BS62" s="296">
        <v>140</v>
      </c>
      <c r="BT62" s="296">
        <v>132</v>
      </c>
      <c r="BU62" s="296">
        <v>132</v>
      </c>
      <c r="BV62" s="296">
        <v>131</v>
      </c>
      <c r="BW62" s="296">
        <v>123</v>
      </c>
    </row>
    <row r="63" spans="1:75" x14ac:dyDescent="0.25">
      <c r="A63" t="s">
        <v>60</v>
      </c>
      <c r="B63" s="296" t="s">
        <v>18</v>
      </c>
      <c r="C63" s="296" t="s">
        <v>18</v>
      </c>
      <c r="D63" s="296" t="s">
        <v>18</v>
      </c>
      <c r="E63" s="296" t="s">
        <v>18</v>
      </c>
      <c r="F63" s="296" t="s">
        <v>18</v>
      </c>
      <c r="G63" s="296" t="s">
        <v>18</v>
      </c>
      <c r="H63" s="296" t="s">
        <v>18</v>
      </c>
      <c r="I63" s="296" t="s">
        <v>18</v>
      </c>
      <c r="J63" s="296" t="s">
        <v>18</v>
      </c>
      <c r="K63" s="296" t="s">
        <v>18</v>
      </c>
      <c r="L63" s="296" t="s">
        <v>18</v>
      </c>
      <c r="M63" s="296" t="s">
        <v>18</v>
      </c>
      <c r="N63" s="296" t="s">
        <v>18</v>
      </c>
      <c r="O63" s="296" t="s">
        <v>18</v>
      </c>
      <c r="P63" s="296" t="s">
        <v>18</v>
      </c>
      <c r="Q63" s="296" t="s">
        <v>18</v>
      </c>
      <c r="R63" s="296" t="s">
        <v>18</v>
      </c>
      <c r="S63" s="296" t="s">
        <v>18</v>
      </c>
      <c r="T63" s="296" t="s">
        <v>18</v>
      </c>
      <c r="U63" s="296" t="s">
        <v>18</v>
      </c>
      <c r="V63" s="296" t="s">
        <v>18</v>
      </c>
      <c r="W63" s="296" t="s">
        <v>18</v>
      </c>
      <c r="X63" s="296" t="s">
        <v>18</v>
      </c>
      <c r="Y63" s="296" t="s">
        <v>18</v>
      </c>
      <c r="Z63" s="296" t="s">
        <v>18</v>
      </c>
      <c r="AA63" s="296" t="s">
        <v>18</v>
      </c>
      <c r="AB63" s="296" t="s">
        <v>18</v>
      </c>
      <c r="AC63" s="296" t="s">
        <v>18</v>
      </c>
      <c r="AD63" s="296" t="s">
        <v>18</v>
      </c>
      <c r="AE63" s="296" t="s">
        <v>18</v>
      </c>
      <c r="AF63" s="296" t="s">
        <v>18</v>
      </c>
      <c r="AG63" s="296" t="s">
        <v>18</v>
      </c>
      <c r="AH63" s="296" t="s">
        <v>18</v>
      </c>
      <c r="AI63" s="296" t="s">
        <v>18</v>
      </c>
      <c r="AJ63" s="296" t="s">
        <v>18</v>
      </c>
      <c r="AK63" s="296" t="s">
        <v>18</v>
      </c>
      <c r="AL63" s="296" t="s">
        <v>18</v>
      </c>
      <c r="AM63" s="296" t="s">
        <v>18</v>
      </c>
      <c r="AN63" s="296" t="s">
        <v>18</v>
      </c>
      <c r="AO63" s="296" t="s">
        <v>18</v>
      </c>
      <c r="AP63" s="296" t="s">
        <v>18</v>
      </c>
      <c r="AQ63" s="296" t="s">
        <v>18</v>
      </c>
      <c r="AR63" s="296" t="s">
        <v>18</v>
      </c>
      <c r="AS63" s="296" t="s">
        <v>18</v>
      </c>
      <c r="AT63" s="296" t="s">
        <v>18</v>
      </c>
      <c r="AU63" s="296" t="s">
        <v>18</v>
      </c>
      <c r="AV63" s="296" t="s">
        <v>18</v>
      </c>
      <c r="AW63" s="296" t="s">
        <v>18</v>
      </c>
      <c r="AX63" s="296" t="s">
        <v>18</v>
      </c>
      <c r="AY63" s="296" t="s">
        <v>18</v>
      </c>
      <c r="AZ63" s="296" t="s">
        <v>18</v>
      </c>
      <c r="BA63" s="296" t="s">
        <v>18</v>
      </c>
      <c r="BB63" s="296" t="s">
        <v>18</v>
      </c>
      <c r="BC63" s="296" t="s">
        <v>18</v>
      </c>
      <c r="BD63" s="296" t="s">
        <v>18</v>
      </c>
      <c r="BE63" s="296" t="s">
        <v>18</v>
      </c>
      <c r="BF63" s="296" t="s">
        <v>18</v>
      </c>
      <c r="BG63" s="296" t="s">
        <v>18</v>
      </c>
      <c r="BH63" s="296" t="s">
        <v>18</v>
      </c>
      <c r="BI63" s="296" t="s">
        <v>18</v>
      </c>
      <c r="BJ63" s="296">
        <v>1</v>
      </c>
      <c r="BK63" s="296">
        <v>2</v>
      </c>
      <c r="BL63" s="296">
        <v>2</v>
      </c>
      <c r="BM63" s="296">
        <v>3</v>
      </c>
      <c r="BN63" s="296">
        <v>3</v>
      </c>
      <c r="BO63" s="296">
        <v>4</v>
      </c>
      <c r="BP63" s="296">
        <v>3</v>
      </c>
      <c r="BQ63" s="296">
        <v>5</v>
      </c>
      <c r="BR63" s="296">
        <v>5</v>
      </c>
      <c r="BS63" s="296">
        <v>4</v>
      </c>
      <c r="BT63" s="296">
        <v>5</v>
      </c>
      <c r="BU63" s="296">
        <v>10</v>
      </c>
      <c r="BV63" s="296">
        <v>7</v>
      </c>
      <c r="BW63" s="296">
        <v>8</v>
      </c>
    </row>
    <row r="64" spans="1:75" x14ac:dyDescent="0.25">
      <c r="A64" t="s">
        <v>61</v>
      </c>
      <c r="B64" s="296" t="s">
        <v>18</v>
      </c>
      <c r="C64" s="296" t="s">
        <v>18</v>
      </c>
      <c r="D64" s="296" t="s">
        <v>18</v>
      </c>
      <c r="E64" s="296" t="s">
        <v>18</v>
      </c>
      <c r="F64" s="296" t="s">
        <v>18</v>
      </c>
      <c r="G64" s="296" t="s">
        <v>18</v>
      </c>
      <c r="H64" s="296" t="s">
        <v>18</v>
      </c>
      <c r="I64" s="296" t="s">
        <v>18</v>
      </c>
      <c r="J64" s="296" t="s">
        <v>18</v>
      </c>
      <c r="K64" s="296" t="s">
        <v>18</v>
      </c>
      <c r="L64" s="296" t="s">
        <v>18</v>
      </c>
      <c r="M64" s="296" t="s">
        <v>18</v>
      </c>
      <c r="N64" s="296" t="s">
        <v>18</v>
      </c>
      <c r="O64" s="296" t="s">
        <v>18</v>
      </c>
      <c r="P64" s="296" t="s">
        <v>18</v>
      </c>
      <c r="Q64" s="296" t="s">
        <v>18</v>
      </c>
      <c r="R64" s="296" t="s">
        <v>18</v>
      </c>
      <c r="S64" s="296" t="s">
        <v>18</v>
      </c>
      <c r="T64" s="296" t="s">
        <v>18</v>
      </c>
      <c r="U64" s="296" t="s">
        <v>18</v>
      </c>
      <c r="V64" s="296" t="s">
        <v>18</v>
      </c>
      <c r="W64" s="296" t="s">
        <v>18</v>
      </c>
      <c r="X64" s="296" t="s">
        <v>18</v>
      </c>
      <c r="Y64" s="296" t="s">
        <v>18</v>
      </c>
      <c r="Z64" s="296" t="s">
        <v>18</v>
      </c>
      <c r="AA64" s="296" t="s">
        <v>18</v>
      </c>
      <c r="AB64" s="296" t="s">
        <v>18</v>
      </c>
      <c r="AC64" s="296" t="s">
        <v>18</v>
      </c>
      <c r="AD64" s="296" t="s">
        <v>18</v>
      </c>
      <c r="AE64" s="296" t="s">
        <v>18</v>
      </c>
      <c r="AF64" s="296" t="s">
        <v>18</v>
      </c>
      <c r="AG64" s="296" t="s">
        <v>18</v>
      </c>
      <c r="AH64" s="296" t="s">
        <v>18</v>
      </c>
      <c r="AI64" s="296" t="s">
        <v>18</v>
      </c>
      <c r="AJ64" s="296" t="s">
        <v>18</v>
      </c>
      <c r="AK64" s="296" t="s">
        <v>18</v>
      </c>
      <c r="AL64" s="296" t="s">
        <v>18</v>
      </c>
      <c r="AM64" s="296" t="s">
        <v>18</v>
      </c>
      <c r="AN64" s="296" t="s">
        <v>18</v>
      </c>
      <c r="AO64" s="296" t="s">
        <v>18</v>
      </c>
      <c r="AP64" s="296" t="s">
        <v>18</v>
      </c>
      <c r="AQ64" s="296" t="s">
        <v>18</v>
      </c>
      <c r="AR64" s="296" t="s">
        <v>18</v>
      </c>
      <c r="AS64" s="296" t="s">
        <v>18</v>
      </c>
      <c r="AT64" s="296" t="s">
        <v>18</v>
      </c>
      <c r="AU64" s="296" t="s">
        <v>18</v>
      </c>
      <c r="AV64" s="296" t="s">
        <v>18</v>
      </c>
      <c r="AW64" s="296" t="s">
        <v>18</v>
      </c>
      <c r="AX64" s="296" t="s">
        <v>18</v>
      </c>
      <c r="AY64" s="296" t="s">
        <v>18</v>
      </c>
      <c r="AZ64" s="296" t="s">
        <v>18</v>
      </c>
      <c r="BA64" s="296" t="s">
        <v>18</v>
      </c>
      <c r="BB64" s="296" t="s">
        <v>18</v>
      </c>
      <c r="BC64" s="296" t="s">
        <v>18</v>
      </c>
      <c r="BD64" s="296" t="s">
        <v>18</v>
      </c>
      <c r="BE64" s="296" t="s">
        <v>18</v>
      </c>
      <c r="BF64" s="296">
        <v>2</v>
      </c>
      <c r="BG64" s="296">
        <v>5</v>
      </c>
      <c r="BH64" s="296">
        <v>7</v>
      </c>
      <c r="BI64" s="296">
        <v>11</v>
      </c>
      <c r="BJ64" s="296">
        <v>12</v>
      </c>
      <c r="BK64" s="296">
        <v>15</v>
      </c>
      <c r="BL64" s="296">
        <v>13</v>
      </c>
      <c r="BM64" s="296">
        <v>12</v>
      </c>
      <c r="BN64" s="296">
        <v>10</v>
      </c>
      <c r="BO64" s="296">
        <v>8</v>
      </c>
      <c r="BP64" s="296">
        <v>10</v>
      </c>
      <c r="BQ64" s="296">
        <v>9</v>
      </c>
      <c r="BR64" s="296">
        <v>5</v>
      </c>
      <c r="BS64" s="296">
        <v>8</v>
      </c>
      <c r="BT64" s="296">
        <v>6</v>
      </c>
      <c r="BU64" s="296">
        <v>6</v>
      </c>
      <c r="BV64" s="296">
        <v>5</v>
      </c>
      <c r="BW64" s="296">
        <v>3</v>
      </c>
    </row>
    <row r="65" spans="1:75" x14ac:dyDescent="0.25">
      <c r="A65" t="s">
        <v>62</v>
      </c>
      <c r="B65" s="296" t="s">
        <v>18</v>
      </c>
      <c r="C65" s="296" t="s">
        <v>18</v>
      </c>
      <c r="D65" s="296" t="s">
        <v>18</v>
      </c>
      <c r="E65" s="296" t="s">
        <v>18</v>
      </c>
      <c r="F65" s="296" t="s">
        <v>18</v>
      </c>
      <c r="G65" s="296" t="s">
        <v>18</v>
      </c>
      <c r="H65" s="296" t="s">
        <v>18</v>
      </c>
      <c r="I65" s="296" t="s">
        <v>18</v>
      </c>
      <c r="J65" s="296" t="s">
        <v>18</v>
      </c>
      <c r="K65" s="296" t="s">
        <v>18</v>
      </c>
      <c r="L65" s="296" t="s">
        <v>18</v>
      </c>
      <c r="M65" s="296" t="s">
        <v>18</v>
      </c>
      <c r="N65" s="296" t="s">
        <v>18</v>
      </c>
      <c r="O65" s="296" t="s">
        <v>18</v>
      </c>
      <c r="P65" s="296" t="s">
        <v>18</v>
      </c>
      <c r="Q65" s="296" t="s">
        <v>18</v>
      </c>
      <c r="R65" s="296" t="s">
        <v>18</v>
      </c>
      <c r="S65" s="296" t="s">
        <v>18</v>
      </c>
      <c r="T65" s="296" t="s">
        <v>18</v>
      </c>
      <c r="U65" s="296" t="s">
        <v>18</v>
      </c>
      <c r="V65" s="296" t="s">
        <v>18</v>
      </c>
      <c r="W65" s="296" t="s">
        <v>18</v>
      </c>
      <c r="X65" s="296" t="s">
        <v>18</v>
      </c>
      <c r="Y65" s="296" t="s">
        <v>18</v>
      </c>
      <c r="Z65" s="296" t="s">
        <v>18</v>
      </c>
      <c r="AA65" s="296" t="s">
        <v>18</v>
      </c>
      <c r="AB65" s="296" t="s">
        <v>18</v>
      </c>
      <c r="AC65" s="296" t="s">
        <v>18</v>
      </c>
      <c r="AD65" s="296" t="s">
        <v>18</v>
      </c>
      <c r="AE65" s="296" t="s">
        <v>18</v>
      </c>
      <c r="AF65" s="296" t="s">
        <v>18</v>
      </c>
      <c r="AG65" s="296" t="s">
        <v>18</v>
      </c>
      <c r="AH65" s="296" t="s">
        <v>18</v>
      </c>
      <c r="AI65" s="296" t="s">
        <v>18</v>
      </c>
      <c r="AJ65" s="296" t="s">
        <v>18</v>
      </c>
      <c r="AK65" s="296" t="s">
        <v>18</v>
      </c>
      <c r="AL65" s="296" t="s">
        <v>18</v>
      </c>
      <c r="AM65" s="296" t="s">
        <v>18</v>
      </c>
      <c r="AN65" s="296" t="s">
        <v>18</v>
      </c>
      <c r="AO65" s="296" t="s">
        <v>18</v>
      </c>
      <c r="AP65" s="296" t="s">
        <v>18</v>
      </c>
      <c r="AQ65" s="296" t="s">
        <v>18</v>
      </c>
      <c r="AR65" s="296" t="s">
        <v>18</v>
      </c>
      <c r="AS65" s="296" t="s">
        <v>18</v>
      </c>
      <c r="AT65" s="296" t="s">
        <v>18</v>
      </c>
      <c r="AU65" s="296" t="s">
        <v>18</v>
      </c>
      <c r="AV65" s="296" t="s">
        <v>18</v>
      </c>
      <c r="AW65" s="296" t="s">
        <v>18</v>
      </c>
      <c r="AX65" s="296" t="s">
        <v>18</v>
      </c>
      <c r="AY65" s="296" t="s">
        <v>18</v>
      </c>
      <c r="AZ65" s="296" t="s">
        <v>18</v>
      </c>
      <c r="BA65" s="296" t="s">
        <v>18</v>
      </c>
      <c r="BB65" s="296" t="s">
        <v>18</v>
      </c>
      <c r="BC65" s="296" t="s">
        <v>18</v>
      </c>
      <c r="BD65" s="296" t="s">
        <v>18</v>
      </c>
      <c r="BE65" s="296" t="s">
        <v>18</v>
      </c>
      <c r="BF65" s="296" t="s">
        <v>18</v>
      </c>
      <c r="BG65" s="296" t="s">
        <v>18</v>
      </c>
      <c r="BH65" s="296" t="s">
        <v>18</v>
      </c>
      <c r="BI65" s="296" t="s">
        <v>18</v>
      </c>
      <c r="BJ65" s="296" t="s">
        <v>18</v>
      </c>
      <c r="BK65" s="296" t="s">
        <v>18</v>
      </c>
      <c r="BL65" s="296" t="s">
        <v>18</v>
      </c>
      <c r="BM65" s="296" t="s">
        <v>18</v>
      </c>
      <c r="BN65" s="296" t="s">
        <v>18</v>
      </c>
      <c r="BO65" s="296" t="s">
        <v>18</v>
      </c>
      <c r="BP65" s="296" t="s">
        <v>18</v>
      </c>
      <c r="BQ65" s="296" t="s">
        <v>18</v>
      </c>
      <c r="BR65" s="296" t="s">
        <v>18</v>
      </c>
      <c r="BS65" s="296" t="s">
        <v>18</v>
      </c>
      <c r="BT65" s="296" t="s">
        <v>18</v>
      </c>
      <c r="BU65" s="296" t="s">
        <v>18</v>
      </c>
      <c r="BV65" s="296" t="s">
        <v>18</v>
      </c>
      <c r="BW65" s="296" t="s">
        <v>18</v>
      </c>
    </row>
    <row r="66" spans="1:75" x14ac:dyDescent="0.25">
      <c r="A66" t="s">
        <v>63</v>
      </c>
      <c r="B66" s="296" t="s">
        <v>18</v>
      </c>
      <c r="C66" s="296" t="s">
        <v>18</v>
      </c>
      <c r="D66" s="296" t="s">
        <v>18</v>
      </c>
      <c r="E66" s="296" t="s">
        <v>18</v>
      </c>
      <c r="F66" s="296" t="s">
        <v>18</v>
      </c>
      <c r="G66" s="296" t="s">
        <v>18</v>
      </c>
      <c r="H66" s="296" t="s">
        <v>18</v>
      </c>
      <c r="I66" s="296" t="s">
        <v>18</v>
      </c>
      <c r="J66" s="296" t="s">
        <v>18</v>
      </c>
      <c r="K66" s="296" t="s">
        <v>18</v>
      </c>
      <c r="L66" s="296" t="s">
        <v>18</v>
      </c>
      <c r="M66" s="296" t="s">
        <v>18</v>
      </c>
      <c r="N66" s="296" t="s">
        <v>18</v>
      </c>
      <c r="O66" s="296" t="s">
        <v>18</v>
      </c>
      <c r="P66" s="296" t="s">
        <v>18</v>
      </c>
      <c r="Q66" s="296" t="s">
        <v>18</v>
      </c>
      <c r="R66" s="296" t="s">
        <v>18</v>
      </c>
      <c r="S66" s="296" t="s">
        <v>18</v>
      </c>
      <c r="T66" s="296" t="s">
        <v>18</v>
      </c>
      <c r="U66" s="296" t="s">
        <v>18</v>
      </c>
      <c r="V66" s="296" t="s">
        <v>18</v>
      </c>
      <c r="W66" s="296" t="s">
        <v>18</v>
      </c>
      <c r="X66" s="296" t="s">
        <v>18</v>
      </c>
      <c r="Y66" s="296" t="s">
        <v>18</v>
      </c>
      <c r="Z66" s="296" t="s">
        <v>18</v>
      </c>
      <c r="AA66" s="296" t="s">
        <v>18</v>
      </c>
      <c r="AB66" s="296" t="s">
        <v>18</v>
      </c>
      <c r="AC66" s="296" t="s">
        <v>18</v>
      </c>
      <c r="AD66" s="296" t="s">
        <v>18</v>
      </c>
      <c r="AE66" s="296" t="s">
        <v>18</v>
      </c>
      <c r="AF66" s="296" t="s">
        <v>18</v>
      </c>
      <c r="AG66" s="296" t="s">
        <v>18</v>
      </c>
      <c r="AH66" s="296" t="s">
        <v>18</v>
      </c>
      <c r="AI66" s="296" t="s">
        <v>18</v>
      </c>
      <c r="AJ66" s="296" t="s">
        <v>18</v>
      </c>
      <c r="AK66" s="296" t="s">
        <v>18</v>
      </c>
      <c r="AL66" s="296" t="s">
        <v>18</v>
      </c>
      <c r="AM66" s="296" t="s">
        <v>18</v>
      </c>
      <c r="AN66" s="296" t="s">
        <v>18</v>
      </c>
      <c r="AO66" s="296" t="s">
        <v>18</v>
      </c>
      <c r="AP66" s="296" t="s">
        <v>18</v>
      </c>
      <c r="AQ66" s="296" t="s">
        <v>18</v>
      </c>
      <c r="AR66" s="296" t="s">
        <v>18</v>
      </c>
      <c r="AS66" s="296" t="s">
        <v>18</v>
      </c>
      <c r="AT66" s="296" t="s">
        <v>18</v>
      </c>
      <c r="AU66" s="296" t="s">
        <v>18</v>
      </c>
      <c r="AV66" s="296" t="s">
        <v>18</v>
      </c>
      <c r="AW66" s="296" t="s">
        <v>18</v>
      </c>
      <c r="AX66" s="296" t="s">
        <v>18</v>
      </c>
      <c r="AY66" s="296" t="s">
        <v>18</v>
      </c>
      <c r="AZ66" s="296" t="s">
        <v>18</v>
      </c>
      <c r="BA66" s="296" t="s">
        <v>18</v>
      </c>
      <c r="BB66" s="296" t="s">
        <v>18</v>
      </c>
      <c r="BC66" s="296" t="s">
        <v>18</v>
      </c>
      <c r="BD66" s="296" t="s">
        <v>18</v>
      </c>
      <c r="BE66" s="296" t="s">
        <v>18</v>
      </c>
      <c r="BF66" s="296" t="s">
        <v>18</v>
      </c>
      <c r="BG66" s="296" t="s">
        <v>18</v>
      </c>
      <c r="BH66" s="296" t="s">
        <v>18</v>
      </c>
      <c r="BI66" s="296" t="s">
        <v>18</v>
      </c>
      <c r="BJ66" s="296" t="s">
        <v>18</v>
      </c>
      <c r="BK66" s="296" t="s">
        <v>18</v>
      </c>
      <c r="BL66" s="296" t="s">
        <v>18</v>
      </c>
      <c r="BM66" s="296" t="s">
        <v>18</v>
      </c>
      <c r="BN66" s="296" t="s">
        <v>18</v>
      </c>
      <c r="BO66" s="296" t="s">
        <v>18</v>
      </c>
      <c r="BP66" s="296" t="s">
        <v>18</v>
      </c>
      <c r="BQ66" s="296" t="s">
        <v>18</v>
      </c>
      <c r="BR66" s="296" t="s">
        <v>18</v>
      </c>
      <c r="BS66" s="296">
        <v>2</v>
      </c>
      <c r="BT66" s="296">
        <v>2</v>
      </c>
      <c r="BU66" s="296">
        <v>3</v>
      </c>
      <c r="BV66" s="296">
        <v>3</v>
      </c>
      <c r="BW66" s="296">
        <v>3</v>
      </c>
    </row>
    <row r="67" spans="1:75" x14ac:dyDescent="0.25">
      <c r="A67" t="s">
        <v>64</v>
      </c>
      <c r="B67" s="296" t="s">
        <v>18</v>
      </c>
      <c r="C67" s="296" t="s">
        <v>18</v>
      </c>
      <c r="D67" s="296" t="s">
        <v>18</v>
      </c>
      <c r="E67" s="296" t="s">
        <v>18</v>
      </c>
      <c r="F67" s="296" t="s">
        <v>18</v>
      </c>
      <c r="G67" s="296" t="s">
        <v>18</v>
      </c>
      <c r="H67" s="296" t="s">
        <v>18</v>
      </c>
      <c r="I67" s="296" t="s">
        <v>18</v>
      </c>
      <c r="J67" s="296" t="s">
        <v>18</v>
      </c>
      <c r="K67" s="296" t="s">
        <v>18</v>
      </c>
      <c r="L67" s="296" t="s">
        <v>18</v>
      </c>
      <c r="M67" s="296" t="s">
        <v>18</v>
      </c>
      <c r="N67" s="296" t="s">
        <v>18</v>
      </c>
      <c r="O67" s="296" t="s">
        <v>18</v>
      </c>
      <c r="P67" s="296" t="s">
        <v>18</v>
      </c>
      <c r="Q67" s="296" t="s">
        <v>18</v>
      </c>
      <c r="R67" s="296" t="s">
        <v>18</v>
      </c>
      <c r="S67" s="296" t="s">
        <v>18</v>
      </c>
      <c r="T67" s="296" t="s">
        <v>18</v>
      </c>
      <c r="U67" s="296" t="s">
        <v>18</v>
      </c>
      <c r="V67" s="296" t="s">
        <v>18</v>
      </c>
      <c r="W67" s="296" t="s">
        <v>18</v>
      </c>
      <c r="X67" s="296" t="s">
        <v>18</v>
      </c>
      <c r="Y67" s="296" t="s">
        <v>18</v>
      </c>
      <c r="Z67" s="296" t="s">
        <v>18</v>
      </c>
      <c r="AA67" s="296" t="s">
        <v>18</v>
      </c>
      <c r="AB67" s="296" t="s">
        <v>18</v>
      </c>
      <c r="AC67" s="296" t="s">
        <v>18</v>
      </c>
      <c r="AD67" s="296" t="s">
        <v>18</v>
      </c>
      <c r="AE67" s="296" t="s">
        <v>18</v>
      </c>
      <c r="AF67" s="296" t="s">
        <v>18</v>
      </c>
      <c r="AG67" s="296" t="s">
        <v>18</v>
      </c>
      <c r="AH67" s="296" t="s">
        <v>18</v>
      </c>
      <c r="AI67" s="296" t="s">
        <v>18</v>
      </c>
      <c r="AJ67" s="296" t="s">
        <v>18</v>
      </c>
      <c r="AK67" s="296" t="s">
        <v>18</v>
      </c>
      <c r="AL67" s="296" t="s">
        <v>18</v>
      </c>
      <c r="AM67" s="296" t="s">
        <v>18</v>
      </c>
      <c r="AN67" s="296" t="s">
        <v>18</v>
      </c>
      <c r="AO67" s="296" t="s">
        <v>18</v>
      </c>
      <c r="AP67" s="296" t="s">
        <v>18</v>
      </c>
      <c r="AQ67" s="296" t="s">
        <v>18</v>
      </c>
      <c r="AR67" s="296" t="s">
        <v>18</v>
      </c>
      <c r="AS67" s="296" t="s">
        <v>18</v>
      </c>
      <c r="AT67" s="296" t="s">
        <v>18</v>
      </c>
      <c r="AU67" s="296" t="s">
        <v>18</v>
      </c>
      <c r="AV67" s="296" t="s">
        <v>18</v>
      </c>
      <c r="AW67" s="296" t="s">
        <v>18</v>
      </c>
      <c r="AX67" s="296" t="s">
        <v>18</v>
      </c>
      <c r="AY67" s="296" t="s">
        <v>18</v>
      </c>
      <c r="AZ67" s="296" t="s">
        <v>18</v>
      </c>
      <c r="BA67" s="296" t="s">
        <v>18</v>
      </c>
      <c r="BB67" s="296" t="s">
        <v>18</v>
      </c>
      <c r="BC67" s="296" t="s">
        <v>18</v>
      </c>
      <c r="BD67" s="296" t="s">
        <v>18</v>
      </c>
      <c r="BE67" s="296" t="s">
        <v>18</v>
      </c>
      <c r="BF67" s="296" t="s">
        <v>18</v>
      </c>
      <c r="BG67" s="296" t="s">
        <v>18</v>
      </c>
      <c r="BH67" s="296" t="s">
        <v>18</v>
      </c>
      <c r="BI67" s="296" t="s">
        <v>18</v>
      </c>
      <c r="BJ67" s="296" t="s">
        <v>18</v>
      </c>
      <c r="BK67" s="296" t="s">
        <v>18</v>
      </c>
      <c r="BL67" s="296">
        <v>3</v>
      </c>
      <c r="BM67" s="296">
        <v>5</v>
      </c>
      <c r="BN67" s="296">
        <v>6</v>
      </c>
      <c r="BO67" s="296">
        <v>10</v>
      </c>
      <c r="BP67" s="296">
        <v>12</v>
      </c>
      <c r="BQ67" s="296">
        <v>18</v>
      </c>
      <c r="BR67" s="296">
        <v>17</v>
      </c>
      <c r="BS67" s="296">
        <v>16</v>
      </c>
      <c r="BT67" s="296">
        <v>15</v>
      </c>
      <c r="BU67" s="296">
        <v>15</v>
      </c>
      <c r="BV67" s="296">
        <v>12</v>
      </c>
      <c r="BW67" s="296">
        <v>11</v>
      </c>
    </row>
    <row r="68" spans="1:75" x14ac:dyDescent="0.25">
      <c r="A68" t="s">
        <v>65</v>
      </c>
      <c r="B68" s="296" t="s">
        <v>18</v>
      </c>
      <c r="C68" s="296" t="s">
        <v>18</v>
      </c>
      <c r="D68" s="296" t="s">
        <v>18</v>
      </c>
      <c r="E68" s="296" t="s">
        <v>18</v>
      </c>
      <c r="F68" s="296" t="s">
        <v>18</v>
      </c>
      <c r="G68" s="296" t="s">
        <v>18</v>
      </c>
      <c r="H68" s="296" t="s">
        <v>18</v>
      </c>
      <c r="I68" s="296" t="s">
        <v>18</v>
      </c>
      <c r="J68" s="296" t="s">
        <v>18</v>
      </c>
      <c r="K68" s="296" t="s">
        <v>18</v>
      </c>
      <c r="L68" s="296" t="s">
        <v>18</v>
      </c>
      <c r="M68" s="296" t="s">
        <v>18</v>
      </c>
      <c r="N68" s="296" t="s">
        <v>18</v>
      </c>
      <c r="O68" s="296" t="s">
        <v>18</v>
      </c>
      <c r="P68" s="296" t="s">
        <v>18</v>
      </c>
      <c r="Q68" s="296" t="s">
        <v>18</v>
      </c>
      <c r="R68" s="296" t="s">
        <v>18</v>
      </c>
      <c r="S68" s="296" t="s">
        <v>18</v>
      </c>
      <c r="T68" s="296" t="s">
        <v>18</v>
      </c>
      <c r="U68" s="296" t="s">
        <v>18</v>
      </c>
      <c r="V68" s="296" t="s">
        <v>18</v>
      </c>
      <c r="W68" s="296" t="s">
        <v>18</v>
      </c>
      <c r="X68" s="296" t="s">
        <v>18</v>
      </c>
      <c r="Y68" s="296" t="s">
        <v>18</v>
      </c>
      <c r="Z68" s="296" t="s">
        <v>18</v>
      </c>
      <c r="AA68" s="296" t="s">
        <v>18</v>
      </c>
      <c r="AB68" s="296" t="s">
        <v>18</v>
      </c>
      <c r="AC68" s="296" t="s">
        <v>18</v>
      </c>
      <c r="AD68" s="296" t="s">
        <v>18</v>
      </c>
      <c r="AE68" s="296" t="s">
        <v>18</v>
      </c>
      <c r="AF68" s="296" t="s">
        <v>18</v>
      </c>
      <c r="AG68" s="296" t="s">
        <v>18</v>
      </c>
      <c r="AH68" s="296" t="s">
        <v>18</v>
      </c>
      <c r="AI68" s="296" t="s">
        <v>18</v>
      </c>
      <c r="AJ68" s="296" t="s">
        <v>18</v>
      </c>
      <c r="AK68" s="296" t="s">
        <v>18</v>
      </c>
      <c r="AL68" s="296" t="s">
        <v>18</v>
      </c>
      <c r="AM68" s="296" t="s">
        <v>18</v>
      </c>
      <c r="AN68" s="296" t="s">
        <v>18</v>
      </c>
      <c r="AO68" s="296" t="s">
        <v>18</v>
      </c>
      <c r="AP68" s="296" t="s">
        <v>18</v>
      </c>
      <c r="AQ68" s="296" t="s">
        <v>18</v>
      </c>
      <c r="AR68" s="296" t="s">
        <v>18</v>
      </c>
      <c r="AS68" s="296" t="s">
        <v>18</v>
      </c>
      <c r="AT68" s="296" t="s">
        <v>18</v>
      </c>
      <c r="AU68" s="296" t="s">
        <v>18</v>
      </c>
      <c r="AV68" s="296" t="s">
        <v>18</v>
      </c>
      <c r="AW68" s="296" t="s">
        <v>18</v>
      </c>
      <c r="AX68" s="296" t="s">
        <v>18</v>
      </c>
      <c r="AY68" s="296" t="s">
        <v>18</v>
      </c>
      <c r="AZ68" s="296" t="s">
        <v>18</v>
      </c>
      <c r="BA68" s="296" t="s">
        <v>18</v>
      </c>
      <c r="BB68" s="296" t="s">
        <v>18</v>
      </c>
      <c r="BC68" s="296" t="s">
        <v>18</v>
      </c>
      <c r="BD68" s="296" t="s">
        <v>18</v>
      </c>
      <c r="BE68" s="296" t="s">
        <v>18</v>
      </c>
      <c r="BF68" s="296">
        <v>1</v>
      </c>
      <c r="BG68" s="296">
        <v>1</v>
      </c>
      <c r="BH68" s="296">
        <v>1</v>
      </c>
      <c r="BI68" s="296">
        <v>4</v>
      </c>
      <c r="BJ68" s="296">
        <v>5</v>
      </c>
      <c r="BK68" s="296">
        <v>8</v>
      </c>
      <c r="BL68" s="296">
        <v>20</v>
      </c>
      <c r="BM68" s="296">
        <v>19</v>
      </c>
      <c r="BN68" s="296">
        <v>24</v>
      </c>
      <c r="BO68" s="296">
        <v>21</v>
      </c>
      <c r="BP68" s="296">
        <v>23</v>
      </c>
      <c r="BQ68" s="296">
        <v>24</v>
      </c>
      <c r="BR68" s="296">
        <v>33</v>
      </c>
      <c r="BS68" s="296">
        <v>27</v>
      </c>
      <c r="BT68" s="296">
        <v>31</v>
      </c>
      <c r="BU68" s="296">
        <v>33</v>
      </c>
      <c r="BV68" s="296">
        <v>31</v>
      </c>
      <c r="BW68" s="296">
        <v>36</v>
      </c>
    </row>
    <row r="69" spans="1:75" x14ac:dyDescent="0.25">
      <c r="A69" t="s">
        <v>66</v>
      </c>
      <c r="B69" s="296" t="s">
        <v>18</v>
      </c>
      <c r="C69" s="296" t="s">
        <v>18</v>
      </c>
      <c r="D69" s="296" t="s">
        <v>18</v>
      </c>
      <c r="E69" s="296" t="s">
        <v>18</v>
      </c>
      <c r="F69" s="296" t="s">
        <v>18</v>
      </c>
      <c r="G69" s="296" t="s">
        <v>18</v>
      </c>
      <c r="H69" s="296" t="s">
        <v>18</v>
      </c>
      <c r="I69" s="296" t="s">
        <v>18</v>
      </c>
      <c r="J69" s="296" t="s">
        <v>18</v>
      </c>
      <c r="K69" s="296" t="s">
        <v>18</v>
      </c>
      <c r="L69" s="296" t="s">
        <v>18</v>
      </c>
      <c r="M69" s="296" t="s">
        <v>18</v>
      </c>
      <c r="N69" s="296" t="s">
        <v>18</v>
      </c>
      <c r="O69" s="296" t="s">
        <v>18</v>
      </c>
      <c r="P69" s="296" t="s">
        <v>18</v>
      </c>
      <c r="Q69" s="296" t="s">
        <v>18</v>
      </c>
      <c r="R69" s="296" t="s">
        <v>18</v>
      </c>
      <c r="S69" s="296" t="s">
        <v>18</v>
      </c>
      <c r="T69" s="296" t="s">
        <v>18</v>
      </c>
      <c r="U69" s="296" t="s">
        <v>18</v>
      </c>
      <c r="V69" s="296" t="s">
        <v>18</v>
      </c>
      <c r="W69" s="296" t="s">
        <v>18</v>
      </c>
      <c r="X69" s="296" t="s">
        <v>18</v>
      </c>
      <c r="Y69" s="296" t="s">
        <v>18</v>
      </c>
      <c r="Z69" s="296" t="s">
        <v>18</v>
      </c>
      <c r="AA69" s="296" t="s">
        <v>18</v>
      </c>
      <c r="AB69" s="296" t="s">
        <v>18</v>
      </c>
      <c r="AC69" s="296" t="s">
        <v>18</v>
      </c>
      <c r="AD69" s="296" t="s">
        <v>18</v>
      </c>
      <c r="AE69" s="296" t="s">
        <v>18</v>
      </c>
      <c r="AF69" s="296" t="s">
        <v>18</v>
      </c>
      <c r="AG69" s="296" t="s">
        <v>18</v>
      </c>
      <c r="AH69" s="296" t="s">
        <v>18</v>
      </c>
      <c r="AI69" s="296" t="s">
        <v>18</v>
      </c>
      <c r="AJ69" s="296" t="s">
        <v>18</v>
      </c>
      <c r="AK69" s="296" t="s">
        <v>18</v>
      </c>
      <c r="AL69" s="296" t="s">
        <v>18</v>
      </c>
      <c r="AM69" s="296" t="s">
        <v>18</v>
      </c>
      <c r="AN69" s="296" t="s">
        <v>18</v>
      </c>
      <c r="AO69" s="296" t="s">
        <v>18</v>
      </c>
      <c r="AP69" s="296" t="s">
        <v>18</v>
      </c>
      <c r="AQ69" s="296" t="s">
        <v>18</v>
      </c>
      <c r="AR69" s="296" t="s">
        <v>18</v>
      </c>
      <c r="AS69" s="296" t="s">
        <v>18</v>
      </c>
      <c r="AT69" s="296" t="s">
        <v>18</v>
      </c>
      <c r="AU69" s="296" t="s">
        <v>18</v>
      </c>
      <c r="AV69" s="296" t="s">
        <v>18</v>
      </c>
      <c r="AW69" s="296" t="s">
        <v>18</v>
      </c>
      <c r="AX69" s="296" t="s">
        <v>18</v>
      </c>
      <c r="AY69" s="296" t="s">
        <v>18</v>
      </c>
      <c r="AZ69" s="296" t="s">
        <v>18</v>
      </c>
      <c r="BA69" s="296" t="s">
        <v>18</v>
      </c>
      <c r="BB69" s="296" t="s">
        <v>18</v>
      </c>
      <c r="BC69" s="296" t="s">
        <v>18</v>
      </c>
      <c r="BD69" s="296" t="s">
        <v>18</v>
      </c>
      <c r="BE69" s="296" t="s">
        <v>18</v>
      </c>
      <c r="BF69" s="296" t="s">
        <v>18</v>
      </c>
      <c r="BG69" s="296" t="s">
        <v>18</v>
      </c>
      <c r="BH69" s="296">
        <v>4</v>
      </c>
      <c r="BI69" s="296">
        <v>2</v>
      </c>
      <c r="BJ69" s="296">
        <v>9</v>
      </c>
      <c r="BK69" s="296">
        <v>9</v>
      </c>
      <c r="BL69" s="296">
        <v>12</v>
      </c>
      <c r="BM69" s="296">
        <v>12</v>
      </c>
      <c r="BN69" s="296">
        <v>11</v>
      </c>
      <c r="BO69" s="296">
        <v>14</v>
      </c>
      <c r="BP69" s="296">
        <v>15</v>
      </c>
      <c r="BQ69" s="296">
        <v>17</v>
      </c>
      <c r="BR69" s="296">
        <v>19</v>
      </c>
      <c r="BS69" s="296">
        <v>21</v>
      </c>
      <c r="BT69" s="296">
        <v>20</v>
      </c>
      <c r="BU69" s="296">
        <v>19</v>
      </c>
      <c r="BV69" s="296">
        <v>12</v>
      </c>
      <c r="BW69" s="296">
        <v>14</v>
      </c>
    </row>
    <row r="70" spans="1:75" x14ac:dyDescent="0.25">
      <c r="A70" t="s">
        <v>67</v>
      </c>
      <c r="B70" s="296" t="s">
        <v>18</v>
      </c>
      <c r="C70" s="296" t="s">
        <v>18</v>
      </c>
      <c r="D70" s="296" t="s">
        <v>18</v>
      </c>
      <c r="E70" s="296" t="s">
        <v>18</v>
      </c>
      <c r="F70" s="296" t="s">
        <v>18</v>
      </c>
      <c r="G70" s="296" t="s">
        <v>18</v>
      </c>
      <c r="H70" s="296" t="s">
        <v>18</v>
      </c>
      <c r="I70" s="296" t="s">
        <v>18</v>
      </c>
      <c r="J70" s="296" t="s">
        <v>18</v>
      </c>
      <c r="K70" s="296" t="s">
        <v>18</v>
      </c>
      <c r="L70" s="296" t="s">
        <v>18</v>
      </c>
      <c r="M70" s="296" t="s">
        <v>18</v>
      </c>
      <c r="N70" s="296" t="s">
        <v>18</v>
      </c>
      <c r="O70" s="296" t="s">
        <v>18</v>
      </c>
      <c r="P70" s="296" t="s">
        <v>18</v>
      </c>
      <c r="Q70" s="296" t="s">
        <v>18</v>
      </c>
      <c r="R70" s="296" t="s">
        <v>18</v>
      </c>
      <c r="S70" s="296" t="s">
        <v>18</v>
      </c>
      <c r="T70" s="296" t="s">
        <v>18</v>
      </c>
      <c r="U70" s="296" t="s">
        <v>18</v>
      </c>
      <c r="V70" s="296" t="s">
        <v>18</v>
      </c>
      <c r="W70" s="296" t="s">
        <v>18</v>
      </c>
      <c r="X70" s="296" t="s">
        <v>18</v>
      </c>
      <c r="Y70" s="296" t="s">
        <v>18</v>
      </c>
      <c r="Z70" s="296" t="s">
        <v>18</v>
      </c>
      <c r="AA70" s="296" t="s">
        <v>18</v>
      </c>
      <c r="AB70" s="296" t="s">
        <v>18</v>
      </c>
      <c r="AC70" s="296" t="s">
        <v>18</v>
      </c>
      <c r="AD70" s="296" t="s">
        <v>18</v>
      </c>
      <c r="AE70" s="296" t="s">
        <v>18</v>
      </c>
      <c r="AF70" s="296" t="s">
        <v>18</v>
      </c>
      <c r="AG70" s="296" t="s">
        <v>18</v>
      </c>
      <c r="AH70" s="296" t="s">
        <v>18</v>
      </c>
      <c r="AI70" s="296" t="s">
        <v>18</v>
      </c>
      <c r="AJ70" s="296" t="s">
        <v>18</v>
      </c>
      <c r="AK70" s="296" t="s">
        <v>18</v>
      </c>
      <c r="AL70" s="296" t="s">
        <v>18</v>
      </c>
      <c r="AM70" s="296" t="s">
        <v>18</v>
      </c>
      <c r="AN70" s="296" t="s">
        <v>18</v>
      </c>
      <c r="AO70" s="296" t="s">
        <v>18</v>
      </c>
      <c r="AP70" s="296" t="s">
        <v>18</v>
      </c>
      <c r="AQ70" s="296" t="s">
        <v>18</v>
      </c>
      <c r="AR70" s="296" t="s">
        <v>18</v>
      </c>
      <c r="AS70" s="296" t="s">
        <v>18</v>
      </c>
      <c r="AT70" s="296" t="s">
        <v>18</v>
      </c>
      <c r="AU70" s="296" t="s">
        <v>18</v>
      </c>
      <c r="AV70" s="296" t="s">
        <v>18</v>
      </c>
      <c r="AW70" s="296" t="s">
        <v>18</v>
      </c>
      <c r="AX70" s="296" t="s">
        <v>18</v>
      </c>
      <c r="AY70" s="296" t="s">
        <v>18</v>
      </c>
      <c r="AZ70" s="296" t="s">
        <v>18</v>
      </c>
      <c r="BA70" s="296" t="s">
        <v>18</v>
      </c>
      <c r="BB70" s="296" t="s">
        <v>18</v>
      </c>
      <c r="BC70" s="296" t="s">
        <v>18</v>
      </c>
      <c r="BD70" s="296" t="s">
        <v>18</v>
      </c>
      <c r="BE70" s="296" t="s">
        <v>18</v>
      </c>
      <c r="BF70" s="296" t="s">
        <v>18</v>
      </c>
      <c r="BG70" s="296" t="s">
        <v>18</v>
      </c>
      <c r="BH70" s="296" t="s">
        <v>18</v>
      </c>
      <c r="BI70" s="296" t="s">
        <v>18</v>
      </c>
      <c r="BJ70" s="296" t="s">
        <v>18</v>
      </c>
      <c r="BK70" s="296" t="s">
        <v>18</v>
      </c>
      <c r="BL70" s="296" t="s">
        <v>18</v>
      </c>
      <c r="BM70" s="296" t="s">
        <v>18</v>
      </c>
      <c r="BN70" s="296" t="s">
        <v>18</v>
      </c>
      <c r="BO70" s="296" t="s">
        <v>18</v>
      </c>
      <c r="BP70" s="296" t="s">
        <v>18</v>
      </c>
      <c r="BQ70" s="296" t="s">
        <v>18</v>
      </c>
      <c r="BR70" s="296" t="s">
        <v>18</v>
      </c>
      <c r="BS70" s="296" t="s">
        <v>18</v>
      </c>
      <c r="BT70" s="296" t="s">
        <v>18</v>
      </c>
      <c r="BU70" s="296" t="s">
        <v>18</v>
      </c>
      <c r="BV70" s="296" t="s">
        <v>18</v>
      </c>
      <c r="BW70" s="296" t="s">
        <v>18</v>
      </c>
    </row>
    <row r="71" spans="1:75" x14ac:dyDescent="0.25">
      <c r="A71" t="s">
        <v>68</v>
      </c>
      <c r="B71" s="296" t="s">
        <v>18</v>
      </c>
      <c r="C71" s="296" t="s">
        <v>18</v>
      </c>
      <c r="D71" s="296" t="s">
        <v>18</v>
      </c>
      <c r="E71" s="296" t="s">
        <v>18</v>
      </c>
      <c r="F71" s="296" t="s">
        <v>18</v>
      </c>
      <c r="G71" s="296" t="s">
        <v>18</v>
      </c>
      <c r="H71" s="296" t="s">
        <v>18</v>
      </c>
      <c r="I71" s="296" t="s">
        <v>18</v>
      </c>
      <c r="J71" s="296" t="s">
        <v>18</v>
      </c>
      <c r="K71" s="296" t="s">
        <v>18</v>
      </c>
      <c r="L71" s="296" t="s">
        <v>18</v>
      </c>
      <c r="M71" s="296" t="s">
        <v>18</v>
      </c>
      <c r="N71" s="296" t="s">
        <v>18</v>
      </c>
      <c r="O71" s="296" t="s">
        <v>18</v>
      </c>
      <c r="P71" s="296" t="s">
        <v>18</v>
      </c>
      <c r="Q71" s="296" t="s">
        <v>18</v>
      </c>
      <c r="R71" s="296" t="s">
        <v>18</v>
      </c>
      <c r="S71" s="296" t="s">
        <v>18</v>
      </c>
      <c r="T71" s="296" t="s">
        <v>18</v>
      </c>
      <c r="U71" s="296" t="s">
        <v>18</v>
      </c>
      <c r="V71" s="296" t="s">
        <v>18</v>
      </c>
      <c r="W71" s="296" t="s">
        <v>18</v>
      </c>
      <c r="X71" s="296" t="s">
        <v>18</v>
      </c>
      <c r="Y71" s="296" t="s">
        <v>18</v>
      </c>
      <c r="Z71" s="296" t="s">
        <v>18</v>
      </c>
      <c r="AA71" s="296" t="s">
        <v>18</v>
      </c>
      <c r="AB71" s="296" t="s">
        <v>18</v>
      </c>
      <c r="AC71" s="296" t="s">
        <v>18</v>
      </c>
      <c r="AD71" s="296" t="s">
        <v>18</v>
      </c>
      <c r="AE71" s="296" t="s">
        <v>18</v>
      </c>
      <c r="AF71" s="296" t="s">
        <v>18</v>
      </c>
      <c r="AG71" s="296" t="s">
        <v>18</v>
      </c>
      <c r="AH71" s="296" t="s">
        <v>18</v>
      </c>
      <c r="AI71" s="296" t="s">
        <v>18</v>
      </c>
      <c r="AJ71" s="296" t="s">
        <v>18</v>
      </c>
      <c r="AK71" s="296" t="s">
        <v>18</v>
      </c>
      <c r="AL71" s="296" t="s">
        <v>18</v>
      </c>
      <c r="AM71" s="296" t="s">
        <v>18</v>
      </c>
      <c r="AN71" s="296" t="s">
        <v>18</v>
      </c>
      <c r="AO71" s="296" t="s">
        <v>18</v>
      </c>
      <c r="AP71" s="296" t="s">
        <v>18</v>
      </c>
      <c r="AQ71" s="296" t="s">
        <v>18</v>
      </c>
      <c r="AR71" s="296" t="s">
        <v>18</v>
      </c>
      <c r="AS71" s="296" t="s">
        <v>18</v>
      </c>
      <c r="AT71" s="296" t="s">
        <v>18</v>
      </c>
      <c r="AU71" s="296" t="s">
        <v>18</v>
      </c>
      <c r="AV71" s="296" t="s">
        <v>18</v>
      </c>
      <c r="AW71" s="296" t="s">
        <v>18</v>
      </c>
      <c r="AX71" s="296" t="s">
        <v>18</v>
      </c>
      <c r="AY71" s="296" t="s">
        <v>18</v>
      </c>
      <c r="AZ71" s="296" t="s">
        <v>18</v>
      </c>
      <c r="BA71" s="296" t="s">
        <v>18</v>
      </c>
      <c r="BB71" s="296" t="s">
        <v>18</v>
      </c>
      <c r="BC71" s="296" t="s">
        <v>18</v>
      </c>
      <c r="BD71" s="296" t="s">
        <v>18</v>
      </c>
      <c r="BE71" s="296" t="s">
        <v>18</v>
      </c>
      <c r="BF71" s="296" t="s">
        <v>18</v>
      </c>
      <c r="BG71" s="296" t="s">
        <v>18</v>
      </c>
      <c r="BH71" s="296" t="s">
        <v>18</v>
      </c>
      <c r="BI71" s="296">
        <v>1</v>
      </c>
      <c r="BJ71" s="296">
        <v>1</v>
      </c>
      <c r="BK71" s="296">
        <v>6</v>
      </c>
      <c r="BL71" s="296">
        <v>6</v>
      </c>
      <c r="BM71" s="296">
        <v>12</v>
      </c>
      <c r="BN71" s="296">
        <v>15</v>
      </c>
      <c r="BO71" s="296">
        <v>16</v>
      </c>
      <c r="BP71" s="296">
        <v>15</v>
      </c>
      <c r="BQ71" s="296">
        <v>18</v>
      </c>
      <c r="BR71" s="296">
        <v>16</v>
      </c>
      <c r="BS71" s="296">
        <v>16</v>
      </c>
      <c r="BT71" s="296">
        <v>13</v>
      </c>
      <c r="BU71" s="296">
        <v>13</v>
      </c>
      <c r="BV71" s="296">
        <v>13</v>
      </c>
      <c r="BW71" s="296">
        <v>12</v>
      </c>
    </row>
    <row r="72" spans="1:75" x14ac:dyDescent="0.25">
      <c r="A72" t="s">
        <v>69</v>
      </c>
      <c r="B72" s="296" t="s">
        <v>18</v>
      </c>
      <c r="C72" s="296" t="s">
        <v>18</v>
      </c>
      <c r="D72" s="296" t="s">
        <v>18</v>
      </c>
      <c r="E72" s="296" t="s">
        <v>18</v>
      </c>
      <c r="F72" s="296" t="s">
        <v>18</v>
      </c>
      <c r="G72" s="296" t="s">
        <v>18</v>
      </c>
      <c r="H72" s="296" t="s">
        <v>18</v>
      </c>
      <c r="I72" s="296" t="s">
        <v>18</v>
      </c>
      <c r="J72" s="296" t="s">
        <v>18</v>
      </c>
      <c r="K72" s="296" t="s">
        <v>18</v>
      </c>
      <c r="L72" s="296" t="s">
        <v>18</v>
      </c>
      <c r="M72" s="296" t="s">
        <v>18</v>
      </c>
      <c r="N72" s="296" t="s">
        <v>18</v>
      </c>
      <c r="O72" s="296" t="s">
        <v>18</v>
      </c>
      <c r="P72" s="296" t="s">
        <v>18</v>
      </c>
      <c r="Q72" s="296" t="s">
        <v>18</v>
      </c>
      <c r="R72" s="296" t="s">
        <v>18</v>
      </c>
      <c r="S72" s="296" t="s">
        <v>18</v>
      </c>
      <c r="T72" s="296" t="s">
        <v>18</v>
      </c>
      <c r="U72" s="296" t="s">
        <v>18</v>
      </c>
      <c r="V72" s="296" t="s">
        <v>18</v>
      </c>
      <c r="W72" s="296" t="s">
        <v>18</v>
      </c>
      <c r="X72" s="296" t="s">
        <v>18</v>
      </c>
      <c r="Y72" s="296" t="s">
        <v>18</v>
      </c>
      <c r="Z72" s="296" t="s">
        <v>18</v>
      </c>
      <c r="AA72" s="296" t="s">
        <v>18</v>
      </c>
      <c r="AB72" s="296" t="s">
        <v>18</v>
      </c>
      <c r="AC72" s="296" t="s">
        <v>18</v>
      </c>
      <c r="AD72" s="296" t="s">
        <v>18</v>
      </c>
      <c r="AE72" s="296" t="s">
        <v>18</v>
      </c>
      <c r="AF72" s="296" t="s">
        <v>18</v>
      </c>
      <c r="AG72" s="296" t="s">
        <v>18</v>
      </c>
      <c r="AH72" s="296" t="s">
        <v>18</v>
      </c>
      <c r="AI72" s="296" t="s">
        <v>18</v>
      </c>
      <c r="AJ72" s="296" t="s">
        <v>18</v>
      </c>
      <c r="AK72" s="296" t="s">
        <v>18</v>
      </c>
      <c r="AL72" s="296" t="s">
        <v>18</v>
      </c>
      <c r="AM72" s="296" t="s">
        <v>18</v>
      </c>
      <c r="AN72" s="296" t="s">
        <v>18</v>
      </c>
      <c r="AO72" s="296" t="s">
        <v>18</v>
      </c>
      <c r="AP72" s="296" t="s">
        <v>18</v>
      </c>
      <c r="AQ72" s="296" t="s">
        <v>18</v>
      </c>
      <c r="AR72" s="296" t="s">
        <v>18</v>
      </c>
      <c r="AS72" s="296" t="s">
        <v>18</v>
      </c>
      <c r="AT72" s="296" t="s">
        <v>18</v>
      </c>
      <c r="AU72" s="296" t="s">
        <v>18</v>
      </c>
      <c r="AV72" s="296" t="s">
        <v>18</v>
      </c>
      <c r="AW72" s="296" t="s">
        <v>18</v>
      </c>
      <c r="AX72" s="296" t="s">
        <v>18</v>
      </c>
      <c r="AY72" s="296" t="s">
        <v>18</v>
      </c>
      <c r="AZ72" s="296" t="s">
        <v>18</v>
      </c>
      <c r="BA72" s="296" t="s">
        <v>18</v>
      </c>
      <c r="BB72" s="296" t="s">
        <v>18</v>
      </c>
      <c r="BC72" s="296" t="s">
        <v>18</v>
      </c>
      <c r="BD72" s="296" t="s">
        <v>18</v>
      </c>
      <c r="BE72" s="296" t="s">
        <v>18</v>
      </c>
      <c r="BF72" s="296" t="s">
        <v>18</v>
      </c>
      <c r="BG72" s="296" t="s">
        <v>18</v>
      </c>
      <c r="BH72" s="296" t="s">
        <v>18</v>
      </c>
      <c r="BI72" s="296" t="s">
        <v>18</v>
      </c>
      <c r="BJ72" s="296" t="s">
        <v>18</v>
      </c>
      <c r="BK72" s="296" t="s">
        <v>18</v>
      </c>
      <c r="BL72" s="296" t="s">
        <v>18</v>
      </c>
      <c r="BM72" s="296" t="s">
        <v>18</v>
      </c>
      <c r="BN72" s="296" t="s">
        <v>18</v>
      </c>
      <c r="BO72" s="296" t="s">
        <v>18</v>
      </c>
      <c r="BP72" s="296">
        <v>1</v>
      </c>
      <c r="BQ72" s="296">
        <v>1</v>
      </c>
      <c r="BR72" s="296">
        <v>1</v>
      </c>
      <c r="BS72" s="296">
        <v>1</v>
      </c>
      <c r="BT72" s="296" t="s">
        <v>18</v>
      </c>
      <c r="BU72" s="296" t="s">
        <v>18</v>
      </c>
      <c r="BV72" s="296">
        <v>2</v>
      </c>
      <c r="BW72" s="296">
        <v>3</v>
      </c>
    </row>
    <row r="73" spans="1:75" x14ac:dyDescent="0.25">
      <c r="A73" t="s">
        <v>70</v>
      </c>
      <c r="B73" s="296" t="s">
        <v>18</v>
      </c>
      <c r="C73" s="296" t="s">
        <v>18</v>
      </c>
      <c r="D73" s="296" t="s">
        <v>18</v>
      </c>
      <c r="E73" s="296" t="s">
        <v>18</v>
      </c>
      <c r="F73" s="296" t="s">
        <v>18</v>
      </c>
      <c r="G73" s="296" t="s">
        <v>18</v>
      </c>
      <c r="H73" s="296" t="s">
        <v>18</v>
      </c>
      <c r="I73" s="296" t="s">
        <v>18</v>
      </c>
      <c r="J73" s="296" t="s">
        <v>18</v>
      </c>
      <c r="K73" s="296" t="s">
        <v>18</v>
      </c>
      <c r="L73" s="296" t="s">
        <v>18</v>
      </c>
      <c r="M73" s="296" t="s">
        <v>18</v>
      </c>
      <c r="N73" s="296" t="s">
        <v>18</v>
      </c>
      <c r="O73" s="296" t="s">
        <v>18</v>
      </c>
      <c r="P73" s="296" t="s">
        <v>18</v>
      </c>
      <c r="Q73" s="296" t="s">
        <v>18</v>
      </c>
      <c r="R73" s="296" t="s">
        <v>18</v>
      </c>
      <c r="S73" s="296" t="s">
        <v>18</v>
      </c>
      <c r="T73" s="296" t="s">
        <v>18</v>
      </c>
      <c r="U73" s="296" t="s">
        <v>18</v>
      </c>
      <c r="V73" s="296" t="s">
        <v>18</v>
      </c>
      <c r="W73" s="296" t="s">
        <v>18</v>
      </c>
      <c r="X73" s="296" t="s">
        <v>18</v>
      </c>
      <c r="Y73" s="296" t="s">
        <v>18</v>
      </c>
      <c r="Z73" s="296" t="s">
        <v>18</v>
      </c>
      <c r="AA73" s="296" t="s">
        <v>18</v>
      </c>
      <c r="AB73" s="296" t="s">
        <v>18</v>
      </c>
      <c r="AC73" s="296" t="s">
        <v>18</v>
      </c>
      <c r="AD73" s="296" t="s">
        <v>18</v>
      </c>
      <c r="AE73" s="296" t="s">
        <v>18</v>
      </c>
      <c r="AF73" s="296" t="s">
        <v>18</v>
      </c>
      <c r="AG73" s="296" t="s">
        <v>18</v>
      </c>
      <c r="AH73" s="296" t="s">
        <v>18</v>
      </c>
      <c r="AI73" s="296" t="s">
        <v>18</v>
      </c>
      <c r="AJ73" s="296" t="s">
        <v>18</v>
      </c>
      <c r="AK73" s="296" t="s">
        <v>18</v>
      </c>
      <c r="AL73" s="296" t="s">
        <v>18</v>
      </c>
      <c r="AM73" s="296" t="s">
        <v>18</v>
      </c>
      <c r="AN73" s="296" t="s">
        <v>18</v>
      </c>
      <c r="AO73" s="296" t="s">
        <v>18</v>
      </c>
      <c r="AP73" s="296" t="s">
        <v>18</v>
      </c>
      <c r="AQ73" s="296" t="s">
        <v>18</v>
      </c>
      <c r="AR73" s="296" t="s">
        <v>18</v>
      </c>
      <c r="AS73" s="296" t="s">
        <v>18</v>
      </c>
      <c r="AT73" s="296" t="s">
        <v>18</v>
      </c>
      <c r="AU73" s="296" t="s">
        <v>18</v>
      </c>
      <c r="AV73" s="296" t="s">
        <v>18</v>
      </c>
      <c r="AW73" s="296" t="s">
        <v>18</v>
      </c>
      <c r="AX73" s="296" t="s">
        <v>18</v>
      </c>
      <c r="AY73" s="296" t="s">
        <v>18</v>
      </c>
      <c r="AZ73" s="296" t="s">
        <v>18</v>
      </c>
      <c r="BA73" s="296" t="s">
        <v>18</v>
      </c>
      <c r="BB73" s="296" t="s">
        <v>18</v>
      </c>
      <c r="BC73" s="296" t="s">
        <v>18</v>
      </c>
      <c r="BD73" s="296" t="s">
        <v>18</v>
      </c>
      <c r="BE73" s="296" t="s">
        <v>18</v>
      </c>
      <c r="BF73" s="296" t="s">
        <v>18</v>
      </c>
      <c r="BG73" s="296">
        <v>1</v>
      </c>
      <c r="BH73" s="296">
        <v>2</v>
      </c>
      <c r="BI73" s="296">
        <v>6</v>
      </c>
      <c r="BJ73" s="296">
        <v>7</v>
      </c>
      <c r="BK73" s="296">
        <v>11</v>
      </c>
      <c r="BL73" s="296">
        <v>18</v>
      </c>
      <c r="BM73" s="296">
        <v>28</v>
      </c>
      <c r="BN73" s="296">
        <v>36</v>
      </c>
      <c r="BO73" s="296">
        <v>41</v>
      </c>
      <c r="BP73" s="296">
        <v>42</v>
      </c>
      <c r="BQ73" s="296">
        <v>47</v>
      </c>
      <c r="BR73" s="296">
        <v>44</v>
      </c>
      <c r="BS73" s="296">
        <v>43</v>
      </c>
      <c r="BT73" s="296">
        <v>50</v>
      </c>
      <c r="BU73" s="296">
        <v>56</v>
      </c>
      <c r="BV73" s="296">
        <v>56</v>
      </c>
      <c r="BW73" s="296">
        <v>62</v>
      </c>
    </row>
    <row r="74" spans="1:75" x14ac:dyDescent="0.25">
      <c r="A74" t="s">
        <v>71</v>
      </c>
      <c r="B74" s="296" t="s">
        <v>18</v>
      </c>
      <c r="C74" s="296" t="s">
        <v>18</v>
      </c>
      <c r="D74" s="296" t="s">
        <v>18</v>
      </c>
      <c r="E74" s="296" t="s">
        <v>18</v>
      </c>
      <c r="F74" s="296" t="s">
        <v>18</v>
      </c>
      <c r="G74" s="296" t="s">
        <v>18</v>
      </c>
      <c r="H74" s="296" t="s">
        <v>18</v>
      </c>
      <c r="I74" s="296" t="s">
        <v>18</v>
      </c>
      <c r="J74" s="296" t="s">
        <v>18</v>
      </c>
      <c r="K74" s="296" t="s">
        <v>18</v>
      </c>
      <c r="L74" s="296" t="s">
        <v>18</v>
      </c>
      <c r="M74" s="296" t="s">
        <v>18</v>
      </c>
      <c r="N74" s="296" t="s">
        <v>18</v>
      </c>
      <c r="O74" s="296" t="s">
        <v>18</v>
      </c>
      <c r="P74" s="296" t="s">
        <v>18</v>
      </c>
      <c r="Q74" s="296" t="s">
        <v>18</v>
      </c>
      <c r="R74" s="296" t="s">
        <v>18</v>
      </c>
      <c r="S74" s="296" t="s">
        <v>18</v>
      </c>
      <c r="T74" s="296" t="s">
        <v>18</v>
      </c>
      <c r="U74" s="296" t="s">
        <v>18</v>
      </c>
      <c r="V74" s="296" t="s">
        <v>18</v>
      </c>
      <c r="W74" s="296" t="s">
        <v>18</v>
      </c>
      <c r="X74" s="296" t="s">
        <v>18</v>
      </c>
      <c r="Y74" s="296" t="s">
        <v>18</v>
      </c>
      <c r="Z74" s="296" t="s">
        <v>18</v>
      </c>
      <c r="AA74" s="296" t="s">
        <v>18</v>
      </c>
      <c r="AB74" s="296" t="s">
        <v>18</v>
      </c>
      <c r="AC74" s="296" t="s">
        <v>18</v>
      </c>
      <c r="AD74" s="296" t="s">
        <v>18</v>
      </c>
      <c r="AE74" s="296" t="s">
        <v>18</v>
      </c>
      <c r="AF74" s="296" t="s">
        <v>18</v>
      </c>
      <c r="AG74" s="296" t="s">
        <v>18</v>
      </c>
      <c r="AH74" s="296" t="s">
        <v>18</v>
      </c>
      <c r="AI74" s="296" t="s">
        <v>18</v>
      </c>
      <c r="AJ74" s="296" t="s">
        <v>18</v>
      </c>
      <c r="AK74" s="296" t="s">
        <v>18</v>
      </c>
      <c r="AL74" s="296" t="s">
        <v>18</v>
      </c>
      <c r="AM74" s="296" t="s">
        <v>18</v>
      </c>
      <c r="AN74" s="296" t="s">
        <v>18</v>
      </c>
      <c r="AO74" s="296" t="s">
        <v>18</v>
      </c>
      <c r="AP74" s="296" t="s">
        <v>18</v>
      </c>
      <c r="AQ74" s="296" t="s">
        <v>18</v>
      </c>
      <c r="AR74" s="296" t="s">
        <v>18</v>
      </c>
      <c r="AS74" s="296" t="s">
        <v>18</v>
      </c>
      <c r="AT74" s="296" t="s">
        <v>18</v>
      </c>
      <c r="AU74" s="296" t="s">
        <v>18</v>
      </c>
      <c r="AV74" s="296" t="s">
        <v>18</v>
      </c>
      <c r="AW74" s="296" t="s">
        <v>18</v>
      </c>
      <c r="AX74" s="296" t="s">
        <v>18</v>
      </c>
      <c r="AY74" s="296" t="s">
        <v>18</v>
      </c>
      <c r="AZ74" s="296" t="s">
        <v>18</v>
      </c>
      <c r="BA74" s="296" t="s">
        <v>18</v>
      </c>
      <c r="BB74" s="296" t="s">
        <v>18</v>
      </c>
      <c r="BC74" s="296" t="s">
        <v>18</v>
      </c>
      <c r="BD74" s="296" t="s">
        <v>18</v>
      </c>
      <c r="BE74" s="296" t="s">
        <v>18</v>
      </c>
      <c r="BF74" s="296" t="s">
        <v>18</v>
      </c>
      <c r="BG74" s="296">
        <v>1</v>
      </c>
      <c r="BH74" s="296">
        <v>2</v>
      </c>
      <c r="BI74" s="296">
        <v>3</v>
      </c>
      <c r="BJ74" s="296">
        <v>2</v>
      </c>
      <c r="BK74" s="296">
        <v>2</v>
      </c>
      <c r="BL74" s="296">
        <v>3</v>
      </c>
      <c r="BM74" s="296">
        <v>3</v>
      </c>
      <c r="BN74" s="296">
        <v>3</v>
      </c>
      <c r="BO74" s="296">
        <v>4</v>
      </c>
      <c r="BP74" s="296">
        <v>6</v>
      </c>
      <c r="BQ74" s="296">
        <v>6</v>
      </c>
      <c r="BR74" s="296">
        <v>7</v>
      </c>
      <c r="BS74" s="296">
        <v>7</v>
      </c>
      <c r="BT74" s="296">
        <v>8</v>
      </c>
      <c r="BU74" s="296">
        <v>5</v>
      </c>
      <c r="BV74" s="296">
        <v>5</v>
      </c>
      <c r="BW74" s="296">
        <v>4</v>
      </c>
    </row>
    <row r="75" spans="1:75" x14ac:dyDescent="0.25">
      <c r="A75" t="s">
        <v>72</v>
      </c>
      <c r="B75" s="296" t="s">
        <v>18</v>
      </c>
      <c r="C75" s="296" t="s">
        <v>18</v>
      </c>
      <c r="D75" s="296" t="s">
        <v>18</v>
      </c>
      <c r="E75" s="296" t="s">
        <v>18</v>
      </c>
      <c r="F75" s="296" t="s">
        <v>18</v>
      </c>
      <c r="G75" s="296" t="s">
        <v>18</v>
      </c>
      <c r="H75" s="296" t="s">
        <v>18</v>
      </c>
      <c r="I75" s="296" t="s">
        <v>18</v>
      </c>
      <c r="J75" s="296" t="s">
        <v>18</v>
      </c>
      <c r="K75" s="296" t="s">
        <v>18</v>
      </c>
      <c r="L75" s="296" t="s">
        <v>18</v>
      </c>
      <c r="M75" s="296" t="s">
        <v>18</v>
      </c>
      <c r="N75" s="296" t="s">
        <v>18</v>
      </c>
      <c r="O75" s="296" t="s">
        <v>18</v>
      </c>
      <c r="P75" s="296" t="s">
        <v>18</v>
      </c>
      <c r="Q75" s="296" t="s">
        <v>18</v>
      </c>
      <c r="R75" s="296" t="s">
        <v>18</v>
      </c>
      <c r="S75" s="296" t="s">
        <v>18</v>
      </c>
      <c r="T75" s="296" t="s">
        <v>18</v>
      </c>
      <c r="U75" s="296" t="s">
        <v>18</v>
      </c>
      <c r="V75" s="296" t="s">
        <v>18</v>
      </c>
      <c r="W75" s="296" t="s">
        <v>18</v>
      </c>
      <c r="X75" s="296" t="s">
        <v>18</v>
      </c>
      <c r="Y75" s="296" t="s">
        <v>18</v>
      </c>
      <c r="Z75" s="296" t="s">
        <v>18</v>
      </c>
      <c r="AA75" s="296" t="s">
        <v>18</v>
      </c>
      <c r="AB75" s="296" t="s">
        <v>18</v>
      </c>
      <c r="AC75" s="296" t="s">
        <v>18</v>
      </c>
      <c r="AD75" s="296" t="s">
        <v>18</v>
      </c>
      <c r="AE75" s="296" t="s">
        <v>18</v>
      </c>
      <c r="AF75" s="296" t="s">
        <v>18</v>
      </c>
      <c r="AG75" s="296" t="s">
        <v>18</v>
      </c>
      <c r="AH75" s="296" t="s">
        <v>18</v>
      </c>
      <c r="AI75" s="296" t="s">
        <v>18</v>
      </c>
      <c r="AJ75" s="296" t="s">
        <v>18</v>
      </c>
      <c r="AK75" s="296" t="s">
        <v>18</v>
      </c>
      <c r="AL75" s="296" t="s">
        <v>18</v>
      </c>
      <c r="AM75" s="296" t="s">
        <v>18</v>
      </c>
      <c r="AN75" s="296" t="s">
        <v>18</v>
      </c>
      <c r="AO75" s="296" t="s">
        <v>18</v>
      </c>
      <c r="AP75" s="296" t="s">
        <v>18</v>
      </c>
      <c r="AQ75" s="296" t="s">
        <v>18</v>
      </c>
      <c r="AR75" s="296" t="s">
        <v>18</v>
      </c>
      <c r="AS75" s="296" t="s">
        <v>18</v>
      </c>
      <c r="AT75" s="296" t="s">
        <v>18</v>
      </c>
      <c r="AU75" s="296" t="s">
        <v>18</v>
      </c>
      <c r="AV75" s="296" t="s">
        <v>18</v>
      </c>
      <c r="AW75" s="296" t="s">
        <v>18</v>
      </c>
      <c r="AX75" s="296" t="s">
        <v>18</v>
      </c>
      <c r="AY75" s="296" t="s">
        <v>18</v>
      </c>
      <c r="AZ75" s="296" t="s">
        <v>18</v>
      </c>
      <c r="BA75" s="296" t="s">
        <v>18</v>
      </c>
      <c r="BB75" s="296" t="s">
        <v>18</v>
      </c>
      <c r="BC75" s="296" t="s">
        <v>18</v>
      </c>
      <c r="BD75" s="296" t="s">
        <v>18</v>
      </c>
      <c r="BE75" s="296" t="s">
        <v>18</v>
      </c>
      <c r="BF75" s="296" t="s">
        <v>18</v>
      </c>
      <c r="BG75" s="296" t="s">
        <v>18</v>
      </c>
      <c r="BH75" s="296" t="s">
        <v>18</v>
      </c>
      <c r="BI75" s="296" t="s">
        <v>18</v>
      </c>
      <c r="BJ75" s="296" t="s">
        <v>18</v>
      </c>
      <c r="BK75" s="296" t="s">
        <v>18</v>
      </c>
      <c r="BL75" s="296" t="s">
        <v>18</v>
      </c>
      <c r="BM75" s="296" t="s">
        <v>18</v>
      </c>
      <c r="BN75" s="296" t="s">
        <v>18</v>
      </c>
      <c r="BO75" s="296">
        <v>1</v>
      </c>
      <c r="BP75" s="296">
        <v>5</v>
      </c>
      <c r="BQ75" s="296">
        <v>6</v>
      </c>
      <c r="BR75" s="296">
        <v>16</v>
      </c>
      <c r="BS75" s="296">
        <v>23</v>
      </c>
      <c r="BT75" s="296">
        <v>25</v>
      </c>
      <c r="BU75" s="296">
        <v>22</v>
      </c>
      <c r="BV75" s="296">
        <v>28</v>
      </c>
      <c r="BW75" s="296">
        <v>32</v>
      </c>
    </row>
    <row r="76" spans="1:75" x14ac:dyDescent="0.25">
      <c r="A76" t="s">
        <v>73</v>
      </c>
      <c r="B76" s="296" t="s">
        <v>18</v>
      </c>
      <c r="C76" s="296" t="s">
        <v>18</v>
      </c>
      <c r="D76" s="296" t="s">
        <v>18</v>
      </c>
      <c r="E76" s="296" t="s">
        <v>18</v>
      </c>
      <c r="F76" s="296" t="s">
        <v>18</v>
      </c>
      <c r="G76" s="296" t="s">
        <v>18</v>
      </c>
      <c r="H76" s="296" t="s">
        <v>18</v>
      </c>
      <c r="I76" s="296" t="s">
        <v>18</v>
      </c>
      <c r="J76" s="296" t="s">
        <v>18</v>
      </c>
      <c r="K76" s="296" t="s">
        <v>18</v>
      </c>
      <c r="L76" s="296" t="s">
        <v>18</v>
      </c>
      <c r="M76" s="296" t="s">
        <v>18</v>
      </c>
      <c r="N76" s="296" t="s">
        <v>18</v>
      </c>
      <c r="O76" s="296" t="s">
        <v>18</v>
      </c>
      <c r="P76" s="296" t="s">
        <v>18</v>
      </c>
      <c r="Q76" s="296" t="s">
        <v>18</v>
      </c>
      <c r="R76" s="296" t="s">
        <v>18</v>
      </c>
      <c r="S76" s="296" t="s">
        <v>18</v>
      </c>
      <c r="T76" s="296" t="s">
        <v>18</v>
      </c>
      <c r="U76" s="296" t="s">
        <v>18</v>
      </c>
      <c r="V76" s="296" t="s">
        <v>18</v>
      </c>
      <c r="W76" s="296" t="s">
        <v>18</v>
      </c>
      <c r="X76" s="296" t="s">
        <v>18</v>
      </c>
      <c r="Y76" s="296" t="s">
        <v>18</v>
      </c>
      <c r="Z76" s="296" t="s">
        <v>18</v>
      </c>
      <c r="AA76" s="296" t="s">
        <v>18</v>
      </c>
      <c r="AB76" s="296" t="s">
        <v>18</v>
      </c>
      <c r="AC76" s="296" t="s">
        <v>18</v>
      </c>
      <c r="AD76" s="296" t="s">
        <v>18</v>
      </c>
      <c r="AE76" s="296" t="s">
        <v>18</v>
      </c>
      <c r="AF76" s="296" t="s">
        <v>18</v>
      </c>
      <c r="AG76" s="296" t="s">
        <v>18</v>
      </c>
      <c r="AH76" s="296" t="s">
        <v>18</v>
      </c>
      <c r="AI76" s="296" t="s">
        <v>18</v>
      </c>
      <c r="AJ76" s="296" t="s">
        <v>18</v>
      </c>
      <c r="AK76" s="296" t="s">
        <v>18</v>
      </c>
      <c r="AL76" s="296" t="s">
        <v>18</v>
      </c>
      <c r="AM76" s="296" t="s">
        <v>18</v>
      </c>
      <c r="AN76" s="296" t="s">
        <v>18</v>
      </c>
      <c r="AO76" s="296" t="s">
        <v>18</v>
      </c>
      <c r="AP76" s="296" t="s">
        <v>18</v>
      </c>
      <c r="AQ76" s="296" t="s">
        <v>18</v>
      </c>
      <c r="AR76" s="296" t="s">
        <v>18</v>
      </c>
      <c r="AS76" s="296" t="s">
        <v>18</v>
      </c>
      <c r="AT76" s="296" t="s">
        <v>18</v>
      </c>
      <c r="AU76" s="296" t="s">
        <v>18</v>
      </c>
      <c r="AV76" s="296" t="s">
        <v>18</v>
      </c>
      <c r="AW76" s="296" t="s">
        <v>18</v>
      </c>
      <c r="AX76" s="296" t="s">
        <v>18</v>
      </c>
      <c r="AY76" s="296" t="s">
        <v>18</v>
      </c>
      <c r="AZ76" s="296" t="s">
        <v>18</v>
      </c>
      <c r="BA76" s="296" t="s">
        <v>18</v>
      </c>
      <c r="BB76" s="296" t="s">
        <v>18</v>
      </c>
      <c r="BC76" s="296" t="s">
        <v>18</v>
      </c>
      <c r="BD76" s="296" t="s">
        <v>18</v>
      </c>
      <c r="BE76" s="296" t="s">
        <v>18</v>
      </c>
      <c r="BF76" s="296" t="s">
        <v>18</v>
      </c>
      <c r="BG76" s="296">
        <v>1</v>
      </c>
      <c r="BH76" s="296">
        <v>2</v>
      </c>
      <c r="BI76" s="296">
        <v>5</v>
      </c>
      <c r="BJ76" s="296">
        <v>4</v>
      </c>
      <c r="BK76" s="296">
        <v>10</v>
      </c>
      <c r="BL76" s="296">
        <v>13</v>
      </c>
      <c r="BM76" s="296">
        <v>20</v>
      </c>
      <c r="BN76" s="296">
        <v>24</v>
      </c>
      <c r="BO76" s="296">
        <v>23</v>
      </c>
      <c r="BP76" s="296">
        <v>22</v>
      </c>
      <c r="BQ76" s="296">
        <v>21</v>
      </c>
      <c r="BR76" s="296">
        <v>21</v>
      </c>
      <c r="BS76" s="296">
        <v>18</v>
      </c>
      <c r="BT76" s="296">
        <v>14</v>
      </c>
      <c r="BU76" s="296">
        <v>17</v>
      </c>
      <c r="BV76" s="296">
        <v>19</v>
      </c>
      <c r="BW76" s="296">
        <v>22</v>
      </c>
    </row>
    <row r="77" spans="1:75" x14ac:dyDescent="0.25">
      <c r="A77" t="s">
        <v>74</v>
      </c>
      <c r="B77" s="296" t="s">
        <v>18</v>
      </c>
      <c r="C77" s="296" t="s">
        <v>18</v>
      </c>
      <c r="D77" s="296" t="s">
        <v>18</v>
      </c>
      <c r="E77" s="296" t="s">
        <v>18</v>
      </c>
      <c r="F77" s="296" t="s">
        <v>18</v>
      </c>
      <c r="G77" s="296" t="s">
        <v>18</v>
      </c>
      <c r="H77" s="296" t="s">
        <v>18</v>
      </c>
      <c r="I77" s="296" t="s">
        <v>18</v>
      </c>
      <c r="J77" s="296" t="s">
        <v>18</v>
      </c>
      <c r="K77" s="296" t="s">
        <v>18</v>
      </c>
      <c r="L77" s="296" t="s">
        <v>18</v>
      </c>
      <c r="M77" s="296" t="s">
        <v>18</v>
      </c>
      <c r="N77" s="296" t="s">
        <v>18</v>
      </c>
      <c r="O77" s="296" t="s">
        <v>18</v>
      </c>
      <c r="P77" s="296" t="s">
        <v>18</v>
      </c>
      <c r="Q77" s="296" t="s">
        <v>18</v>
      </c>
      <c r="R77" s="296" t="s">
        <v>18</v>
      </c>
      <c r="S77" s="296" t="s">
        <v>18</v>
      </c>
      <c r="T77" s="296" t="s">
        <v>18</v>
      </c>
      <c r="U77" s="296" t="s">
        <v>18</v>
      </c>
      <c r="V77" s="296" t="s">
        <v>18</v>
      </c>
      <c r="W77" s="296" t="s">
        <v>18</v>
      </c>
      <c r="X77" s="296" t="s">
        <v>18</v>
      </c>
      <c r="Y77" s="296" t="s">
        <v>18</v>
      </c>
      <c r="Z77" s="296" t="s">
        <v>18</v>
      </c>
      <c r="AA77" s="296" t="s">
        <v>18</v>
      </c>
      <c r="AB77" s="296" t="s">
        <v>18</v>
      </c>
      <c r="AC77" s="296" t="s">
        <v>18</v>
      </c>
      <c r="AD77" s="296" t="s">
        <v>18</v>
      </c>
      <c r="AE77" s="296" t="s">
        <v>18</v>
      </c>
      <c r="AF77" s="296" t="s">
        <v>18</v>
      </c>
      <c r="AG77" s="296" t="s">
        <v>18</v>
      </c>
      <c r="AH77" s="296" t="s">
        <v>18</v>
      </c>
      <c r="AI77" s="296" t="s">
        <v>18</v>
      </c>
      <c r="AJ77" s="296" t="s">
        <v>18</v>
      </c>
      <c r="AK77" s="296" t="s">
        <v>18</v>
      </c>
      <c r="AL77" s="296" t="s">
        <v>18</v>
      </c>
      <c r="AM77" s="296" t="s">
        <v>18</v>
      </c>
      <c r="AN77" s="296" t="s">
        <v>18</v>
      </c>
      <c r="AO77" s="296" t="s">
        <v>18</v>
      </c>
      <c r="AP77" s="296" t="s">
        <v>18</v>
      </c>
      <c r="AQ77" s="296" t="s">
        <v>18</v>
      </c>
      <c r="AR77" s="296" t="s">
        <v>18</v>
      </c>
      <c r="AS77" s="296" t="s">
        <v>18</v>
      </c>
      <c r="AT77" s="296" t="s">
        <v>18</v>
      </c>
      <c r="AU77" s="296" t="s">
        <v>18</v>
      </c>
      <c r="AV77" s="296" t="s">
        <v>18</v>
      </c>
      <c r="AW77" s="296" t="s">
        <v>18</v>
      </c>
      <c r="AX77" s="296" t="s">
        <v>18</v>
      </c>
      <c r="AY77" s="296" t="s">
        <v>18</v>
      </c>
      <c r="AZ77" s="296" t="s">
        <v>18</v>
      </c>
      <c r="BA77" s="296" t="s">
        <v>18</v>
      </c>
      <c r="BB77" s="296" t="s">
        <v>18</v>
      </c>
      <c r="BC77" s="296" t="s">
        <v>18</v>
      </c>
      <c r="BD77" s="296" t="s">
        <v>18</v>
      </c>
      <c r="BE77" s="296" t="s">
        <v>18</v>
      </c>
      <c r="BF77" s="296" t="s">
        <v>18</v>
      </c>
      <c r="BG77" s="296" t="s">
        <v>18</v>
      </c>
      <c r="BH77" s="296">
        <v>1</v>
      </c>
      <c r="BI77" s="296">
        <v>1</v>
      </c>
      <c r="BJ77" s="296">
        <v>3</v>
      </c>
      <c r="BK77" s="296">
        <v>5</v>
      </c>
      <c r="BL77" s="296">
        <v>1</v>
      </c>
      <c r="BM77" s="296">
        <v>1</v>
      </c>
      <c r="BN77" s="296">
        <v>2</v>
      </c>
      <c r="BO77" s="296">
        <v>1</v>
      </c>
      <c r="BP77" s="296">
        <v>4</v>
      </c>
      <c r="BQ77" s="296">
        <v>5</v>
      </c>
      <c r="BR77" s="296">
        <v>8</v>
      </c>
      <c r="BS77" s="296">
        <v>9</v>
      </c>
      <c r="BT77" s="296">
        <v>6</v>
      </c>
      <c r="BU77" s="296">
        <v>3</v>
      </c>
      <c r="BV77" s="296">
        <v>3</v>
      </c>
      <c r="BW77" s="296">
        <v>4</v>
      </c>
    </row>
    <row r="78" spans="1:75" x14ac:dyDescent="0.25">
      <c r="A78" t="s">
        <v>182</v>
      </c>
      <c r="B78" s="296" t="s">
        <v>18</v>
      </c>
      <c r="C78" s="296" t="s">
        <v>18</v>
      </c>
      <c r="D78" s="296" t="s">
        <v>18</v>
      </c>
      <c r="E78" s="296" t="s">
        <v>18</v>
      </c>
      <c r="F78" s="296" t="s">
        <v>18</v>
      </c>
      <c r="G78" s="296" t="s">
        <v>18</v>
      </c>
      <c r="H78" s="296" t="s">
        <v>18</v>
      </c>
      <c r="I78" s="296" t="s">
        <v>18</v>
      </c>
      <c r="J78" s="296" t="s">
        <v>18</v>
      </c>
      <c r="K78" s="296" t="s">
        <v>18</v>
      </c>
      <c r="L78" s="296" t="s">
        <v>18</v>
      </c>
      <c r="M78" s="296" t="s">
        <v>18</v>
      </c>
      <c r="N78" s="296" t="s">
        <v>18</v>
      </c>
      <c r="O78" s="296" t="s">
        <v>18</v>
      </c>
      <c r="P78" s="296" t="s">
        <v>18</v>
      </c>
      <c r="Q78" s="296" t="s">
        <v>18</v>
      </c>
      <c r="R78" s="296" t="s">
        <v>18</v>
      </c>
      <c r="S78" s="296" t="s">
        <v>18</v>
      </c>
      <c r="T78" s="296" t="s">
        <v>18</v>
      </c>
      <c r="U78" s="296" t="s">
        <v>18</v>
      </c>
      <c r="V78" s="296" t="s">
        <v>18</v>
      </c>
      <c r="W78" s="296" t="s">
        <v>18</v>
      </c>
      <c r="X78" s="296" t="s">
        <v>18</v>
      </c>
      <c r="Y78" s="296" t="s">
        <v>18</v>
      </c>
      <c r="Z78" s="296" t="s">
        <v>18</v>
      </c>
      <c r="AA78" s="296" t="s">
        <v>18</v>
      </c>
      <c r="AB78" s="296" t="s">
        <v>18</v>
      </c>
      <c r="AC78" s="296" t="s">
        <v>18</v>
      </c>
      <c r="AD78" s="296" t="s">
        <v>18</v>
      </c>
      <c r="AE78" s="296" t="s">
        <v>18</v>
      </c>
      <c r="AF78" s="296" t="s">
        <v>18</v>
      </c>
      <c r="AG78" s="296" t="s">
        <v>18</v>
      </c>
      <c r="AH78" s="296" t="s">
        <v>18</v>
      </c>
      <c r="AI78" s="296" t="s">
        <v>18</v>
      </c>
      <c r="AJ78" s="296" t="s">
        <v>18</v>
      </c>
      <c r="AK78" s="296" t="s">
        <v>18</v>
      </c>
      <c r="AL78" s="296" t="s">
        <v>18</v>
      </c>
      <c r="AM78" s="296" t="s">
        <v>18</v>
      </c>
      <c r="AN78" s="296" t="s">
        <v>18</v>
      </c>
      <c r="AO78" s="296" t="s">
        <v>18</v>
      </c>
      <c r="AP78" s="296" t="s">
        <v>18</v>
      </c>
      <c r="AQ78" s="296" t="s">
        <v>18</v>
      </c>
      <c r="AR78" s="296" t="s">
        <v>18</v>
      </c>
      <c r="AS78" s="296" t="s">
        <v>18</v>
      </c>
      <c r="AT78" s="296" t="s">
        <v>18</v>
      </c>
      <c r="AU78" s="296" t="s">
        <v>18</v>
      </c>
      <c r="AV78" s="296" t="s">
        <v>18</v>
      </c>
      <c r="AW78" s="296" t="s">
        <v>18</v>
      </c>
      <c r="AX78" s="296" t="s">
        <v>18</v>
      </c>
      <c r="AY78" s="296" t="s">
        <v>18</v>
      </c>
      <c r="AZ78" s="296" t="s">
        <v>18</v>
      </c>
      <c r="BA78" s="296" t="s">
        <v>18</v>
      </c>
      <c r="BB78" s="296" t="s">
        <v>18</v>
      </c>
      <c r="BC78" s="296" t="s">
        <v>18</v>
      </c>
      <c r="BD78" s="296" t="s">
        <v>18</v>
      </c>
      <c r="BE78" s="296" t="s">
        <v>18</v>
      </c>
      <c r="BF78" s="296" t="s">
        <v>18</v>
      </c>
      <c r="BG78" s="296" t="s">
        <v>18</v>
      </c>
      <c r="BH78" s="296" t="s">
        <v>18</v>
      </c>
      <c r="BI78" s="296" t="s">
        <v>18</v>
      </c>
      <c r="BJ78" s="296" t="s">
        <v>18</v>
      </c>
      <c r="BK78" s="296" t="s">
        <v>18</v>
      </c>
      <c r="BL78" s="296" t="s">
        <v>18</v>
      </c>
      <c r="BM78" s="296" t="s">
        <v>18</v>
      </c>
      <c r="BN78" s="296" t="s">
        <v>18</v>
      </c>
      <c r="BO78" s="296" t="s">
        <v>18</v>
      </c>
      <c r="BP78" s="296" t="s">
        <v>18</v>
      </c>
      <c r="BQ78" s="296" t="s">
        <v>18</v>
      </c>
      <c r="BR78" s="296" t="s">
        <v>18</v>
      </c>
      <c r="BS78" s="296" t="s">
        <v>18</v>
      </c>
      <c r="BT78" s="296" t="s">
        <v>18</v>
      </c>
      <c r="BU78" s="296" t="s">
        <v>18</v>
      </c>
      <c r="BV78" s="296" t="s">
        <v>18</v>
      </c>
      <c r="BW78" s="296" t="s">
        <v>18</v>
      </c>
    </row>
    <row r="80" spans="1:75" x14ac:dyDescent="0.25">
      <c r="A80" t="s">
        <v>2004</v>
      </c>
    </row>
    <row r="82" spans="1:1" x14ac:dyDescent="0.25">
      <c r="A82" t="s">
        <v>2005</v>
      </c>
    </row>
    <row r="103" spans="1:1" x14ac:dyDescent="0.25">
      <c r="A103" t="s">
        <v>1420</v>
      </c>
    </row>
    <row r="105" spans="1:1" x14ac:dyDescent="0.25">
      <c r="A105" s="636">
        <v>42610.590810185182</v>
      </c>
    </row>
  </sheetData>
  <pageMargins left="0.7" right="0.7" top="0.75" bottom="0.75" header="0.3" footer="0.3"/>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2"/>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1861</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93752</v>
      </c>
      <c r="C19" s="296">
        <v>96113</v>
      </c>
      <c r="D19" s="296">
        <v>97475</v>
      </c>
      <c r="E19" s="296">
        <v>98142</v>
      </c>
      <c r="F19" s="296">
        <v>98808</v>
      </c>
      <c r="G19" s="296">
        <v>99410</v>
      </c>
      <c r="H19" s="296">
        <v>99353</v>
      </c>
      <c r="I19" s="296">
        <v>98940</v>
      </c>
      <c r="J19" s="296">
        <v>98041</v>
      </c>
      <c r="K19" s="296">
        <v>96647</v>
      </c>
      <c r="L19" s="296">
        <v>93309</v>
      </c>
      <c r="M19" s="296">
        <v>90106</v>
      </c>
      <c r="N19" s="296">
        <v>87698</v>
      </c>
      <c r="O19" s="296">
        <v>86473</v>
      </c>
      <c r="P19" s="296">
        <v>85218</v>
      </c>
      <c r="Q19" s="296">
        <v>84024</v>
      </c>
      <c r="R19" s="296">
        <v>82431</v>
      </c>
      <c r="S19" s="296">
        <v>81807</v>
      </c>
      <c r="T19" s="296">
        <v>80471</v>
      </c>
      <c r="U19" s="296">
        <v>79076</v>
      </c>
      <c r="V19" s="296">
        <v>78375</v>
      </c>
      <c r="W19" s="296">
        <v>77133</v>
      </c>
      <c r="X19" s="296">
        <v>75717</v>
      </c>
      <c r="Y19" s="296">
        <v>74412</v>
      </c>
      <c r="Z19" s="296">
        <v>72671</v>
      </c>
      <c r="AA19" s="296">
        <v>72423</v>
      </c>
      <c r="AB19" s="296">
        <v>71042</v>
      </c>
      <c r="AC19" s="296">
        <v>70019</v>
      </c>
      <c r="AD19" s="296">
        <v>68478</v>
      </c>
      <c r="AE19" s="296">
        <v>69191</v>
      </c>
      <c r="AF19" s="296">
        <v>68554</v>
      </c>
      <c r="AG19" s="296">
        <v>67856</v>
      </c>
      <c r="AH19" s="296">
        <v>66750</v>
      </c>
      <c r="AI19" s="296">
        <v>67067</v>
      </c>
      <c r="AJ19" s="296">
        <v>66752</v>
      </c>
      <c r="AK19" s="296">
        <v>65957</v>
      </c>
      <c r="AL19" s="296">
        <v>65350</v>
      </c>
      <c r="AM19" s="296">
        <v>65684</v>
      </c>
      <c r="AN19" s="296">
        <v>65370</v>
      </c>
      <c r="AO19" s="296">
        <v>64230</v>
      </c>
      <c r="AP19" s="296">
        <v>62241</v>
      </c>
      <c r="AQ19" s="296">
        <v>61155</v>
      </c>
      <c r="AR19" s="296">
        <v>59376</v>
      </c>
      <c r="AS19" s="296">
        <v>57580</v>
      </c>
      <c r="AT19" s="296">
        <v>55995</v>
      </c>
      <c r="AU19" s="296">
        <v>55429</v>
      </c>
      <c r="AV19" s="296">
        <v>54035</v>
      </c>
      <c r="AW19" s="296">
        <v>52695</v>
      </c>
      <c r="AX19" s="296">
        <v>51401</v>
      </c>
      <c r="AY19" s="296">
        <v>50583</v>
      </c>
      <c r="AZ19" s="296">
        <v>49883</v>
      </c>
      <c r="BA19" s="296">
        <v>49569</v>
      </c>
      <c r="BB19" s="296">
        <v>49138</v>
      </c>
      <c r="BC19" s="296">
        <v>49354</v>
      </c>
      <c r="BD19" s="296">
        <v>48802</v>
      </c>
      <c r="BE19" s="296">
        <v>48098</v>
      </c>
      <c r="BF19" s="296">
        <v>47408</v>
      </c>
      <c r="BG19" s="296">
        <v>47745</v>
      </c>
      <c r="BH19" s="296">
        <v>48220</v>
      </c>
      <c r="BI19" s="296">
        <v>48670</v>
      </c>
      <c r="BJ19" s="296">
        <v>49095</v>
      </c>
      <c r="BK19" s="296">
        <v>50264</v>
      </c>
      <c r="BL19" s="296">
        <v>51586</v>
      </c>
      <c r="BM19" s="296">
        <v>52781</v>
      </c>
      <c r="BN19" s="296">
        <v>53486</v>
      </c>
      <c r="BO19" s="296">
        <v>54299</v>
      </c>
      <c r="BP19" s="296">
        <v>55031</v>
      </c>
      <c r="BQ19" s="296">
        <v>55791</v>
      </c>
      <c r="BR19" s="296">
        <v>55475</v>
      </c>
      <c r="BS19" s="296">
        <v>55559</v>
      </c>
      <c r="BT19" s="296">
        <v>55288</v>
      </c>
      <c r="BU19" s="296">
        <v>55658</v>
      </c>
      <c r="BV19" s="296">
        <v>55390</v>
      </c>
      <c r="BW19" s="296">
        <v>55367</v>
      </c>
    </row>
    <row r="20" spans="1:75" x14ac:dyDescent="0.25">
      <c r="A20" t="s">
        <v>486</v>
      </c>
      <c r="B20" s="296">
        <v>3803</v>
      </c>
      <c r="C20" s="296">
        <v>3848</v>
      </c>
      <c r="D20" s="296">
        <v>3844</v>
      </c>
      <c r="E20" s="296">
        <v>3813</v>
      </c>
      <c r="F20" s="296">
        <v>3836</v>
      </c>
      <c r="G20" s="296">
        <v>3876</v>
      </c>
      <c r="H20" s="296">
        <v>3883</v>
      </c>
      <c r="I20" s="296">
        <v>3906</v>
      </c>
      <c r="J20" s="296">
        <v>3887</v>
      </c>
      <c r="K20" s="296">
        <v>3929</v>
      </c>
      <c r="L20" s="296">
        <v>3974</v>
      </c>
      <c r="M20" s="296">
        <v>3929</v>
      </c>
      <c r="N20" s="296">
        <v>3929</v>
      </c>
      <c r="O20" s="296">
        <v>3998</v>
      </c>
      <c r="P20" s="296">
        <v>3995</v>
      </c>
      <c r="Q20" s="296">
        <v>3891</v>
      </c>
      <c r="R20" s="296">
        <v>3796</v>
      </c>
      <c r="S20" s="296">
        <v>3779</v>
      </c>
      <c r="T20" s="296">
        <v>3692</v>
      </c>
      <c r="U20" s="296">
        <v>3545</v>
      </c>
      <c r="V20" s="296">
        <v>3482</v>
      </c>
      <c r="W20" s="296">
        <v>3449</v>
      </c>
      <c r="X20" s="296">
        <v>3277</v>
      </c>
      <c r="Y20" s="296">
        <v>3145</v>
      </c>
      <c r="Z20" s="296">
        <v>3029</v>
      </c>
      <c r="AA20" s="296">
        <v>2996</v>
      </c>
      <c r="AB20" s="296">
        <v>2886</v>
      </c>
      <c r="AC20" s="296">
        <v>2742</v>
      </c>
      <c r="AD20" s="296">
        <v>2587</v>
      </c>
      <c r="AE20" s="296">
        <v>2585</v>
      </c>
      <c r="AF20" s="296">
        <v>2473</v>
      </c>
      <c r="AG20" s="296">
        <v>2381</v>
      </c>
      <c r="AH20" s="296">
        <v>2317</v>
      </c>
      <c r="AI20" s="296">
        <v>2331</v>
      </c>
      <c r="AJ20" s="296">
        <v>2237</v>
      </c>
      <c r="AK20" s="296">
        <v>2148</v>
      </c>
      <c r="AL20" s="296">
        <v>2088</v>
      </c>
      <c r="AM20" s="296">
        <v>2146</v>
      </c>
      <c r="AN20" s="296">
        <v>2106</v>
      </c>
      <c r="AO20" s="296">
        <v>2030</v>
      </c>
      <c r="AP20" s="296">
        <v>1990</v>
      </c>
      <c r="AQ20" s="296">
        <v>2002</v>
      </c>
      <c r="AR20" s="296">
        <v>1975</v>
      </c>
      <c r="AS20" s="296">
        <v>1911</v>
      </c>
      <c r="AT20" s="296">
        <v>1845</v>
      </c>
      <c r="AU20" s="296">
        <v>1836</v>
      </c>
      <c r="AV20" s="296">
        <v>1705</v>
      </c>
      <c r="AW20" s="296">
        <v>1657</v>
      </c>
      <c r="AX20" s="296">
        <v>1600</v>
      </c>
      <c r="AY20" s="296">
        <v>1580</v>
      </c>
      <c r="AZ20" s="296">
        <v>1511</v>
      </c>
      <c r="BA20" s="296">
        <v>1450</v>
      </c>
      <c r="BB20" s="296">
        <v>1381</v>
      </c>
      <c r="BC20" s="296">
        <v>1400</v>
      </c>
      <c r="BD20" s="296">
        <v>1361</v>
      </c>
      <c r="BE20" s="296">
        <v>1274</v>
      </c>
      <c r="BF20" s="296">
        <v>1245</v>
      </c>
      <c r="BG20" s="296">
        <v>1246</v>
      </c>
      <c r="BH20" s="296">
        <v>1232</v>
      </c>
      <c r="BI20" s="296">
        <v>1224</v>
      </c>
      <c r="BJ20" s="296">
        <v>1224</v>
      </c>
      <c r="BK20" s="296">
        <v>1294</v>
      </c>
      <c r="BL20" s="296">
        <v>1333</v>
      </c>
      <c r="BM20" s="296">
        <v>1348</v>
      </c>
      <c r="BN20" s="296">
        <v>1376</v>
      </c>
      <c r="BO20" s="296">
        <v>1405</v>
      </c>
      <c r="BP20" s="296">
        <v>1426</v>
      </c>
      <c r="BQ20" s="296">
        <v>1402</v>
      </c>
      <c r="BR20" s="296">
        <v>1384</v>
      </c>
      <c r="BS20" s="296">
        <v>1428</v>
      </c>
      <c r="BT20" s="296">
        <v>1447</v>
      </c>
      <c r="BU20" s="296">
        <v>1441</v>
      </c>
      <c r="BV20" s="296">
        <v>1406</v>
      </c>
      <c r="BW20" s="296">
        <v>1374</v>
      </c>
    </row>
    <row r="21" spans="1:75" x14ac:dyDescent="0.25">
      <c r="A21" t="s">
        <v>487</v>
      </c>
      <c r="B21" s="296">
        <v>8</v>
      </c>
      <c r="C21" s="296">
        <v>9</v>
      </c>
      <c r="D21" s="296">
        <v>8</v>
      </c>
      <c r="E21" s="296">
        <v>7</v>
      </c>
      <c r="F21" s="296">
        <v>7</v>
      </c>
      <c r="G21" s="296">
        <v>7</v>
      </c>
      <c r="H21" s="296">
        <v>8</v>
      </c>
      <c r="I21" s="296">
        <v>8</v>
      </c>
      <c r="J21" s="296">
        <v>8</v>
      </c>
      <c r="K21" s="296">
        <v>8</v>
      </c>
      <c r="L21" s="296">
        <v>7</v>
      </c>
      <c r="M21" s="296">
        <v>7</v>
      </c>
      <c r="N21" s="296">
        <v>7</v>
      </c>
      <c r="O21" s="296">
        <v>8</v>
      </c>
      <c r="P21" s="296">
        <v>4</v>
      </c>
      <c r="Q21" s="296">
        <v>2</v>
      </c>
      <c r="R21" s="296">
        <v>2</v>
      </c>
      <c r="S21" s="296">
        <v>3</v>
      </c>
      <c r="T21" s="296">
        <v>3</v>
      </c>
      <c r="U21" s="296">
        <v>3</v>
      </c>
      <c r="V21" s="296">
        <v>3</v>
      </c>
      <c r="W21" s="296">
        <v>2</v>
      </c>
      <c r="X21" s="296">
        <v>2</v>
      </c>
      <c r="Y21" s="296">
        <v>2</v>
      </c>
      <c r="Z21" s="296">
        <v>4</v>
      </c>
      <c r="AA21" s="296">
        <v>4</v>
      </c>
      <c r="AB21" s="296">
        <v>3</v>
      </c>
      <c r="AC21" s="296">
        <v>4</v>
      </c>
      <c r="AD21" s="296">
        <v>2</v>
      </c>
      <c r="AE21" s="296">
        <v>2</v>
      </c>
      <c r="AF21" s="296">
        <v>2</v>
      </c>
      <c r="AG21" s="296">
        <v>5</v>
      </c>
      <c r="AH21" s="296">
        <v>5</v>
      </c>
      <c r="AI21" s="296">
        <v>1</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14</v>
      </c>
      <c r="C22" s="296">
        <v>13</v>
      </c>
      <c r="D22" s="296">
        <v>14</v>
      </c>
      <c r="E22" s="296">
        <v>12</v>
      </c>
      <c r="F22" s="296">
        <v>14</v>
      </c>
      <c r="G22" s="296">
        <v>16</v>
      </c>
      <c r="H22" s="296">
        <v>18</v>
      </c>
      <c r="I22" s="296">
        <v>22</v>
      </c>
      <c r="J22" s="296">
        <v>26</v>
      </c>
      <c r="K22" s="296">
        <v>19</v>
      </c>
      <c r="L22" s="296">
        <v>19</v>
      </c>
      <c r="M22" s="296">
        <v>21</v>
      </c>
      <c r="N22" s="296">
        <v>27</v>
      </c>
      <c r="O22" s="296">
        <v>32</v>
      </c>
      <c r="P22" s="296">
        <v>30</v>
      </c>
      <c r="Q22" s="296">
        <v>27</v>
      </c>
      <c r="R22" s="296">
        <v>24</v>
      </c>
      <c r="S22" s="296">
        <v>28</v>
      </c>
      <c r="T22" s="296">
        <v>26</v>
      </c>
      <c r="U22" s="296">
        <v>22</v>
      </c>
      <c r="V22" s="296">
        <v>23</v>
      </c>
      <c r="W22" s="296">
        <v>19</v>
      </c>
      <c r="X22" s="296">
        <v>24</v>
      </c>
      <c r="Y22" s="296">
        <v>25</v>
      </c>
      <c r="Z22" s="296">
        <v>31</v>
      </c>
      <c r="AA22" s="296">
        <v>34</v>
      </c>
      <c r="AB22" s="296">
        <v>35</v>
      </c>
      <c r="AC22" s="296">
        <v>25</v>
      </c>
      <c r="AD22" s="296">
        <v>25</v>
      </c>
      <c r="AE22" s="296">
        <v>24</v>
      </c>
      <c r="AF22" s="296">
        <v>27</v>
      </c>
      <c r="AG22" s="296">
        <v>25</v>
      </c>
      <c r="AH22" s="296">
        <v>27</v>
      </c>
      <c r="AI22" s="296">
        <v>23</v>
      </c>
      <c r="AJ22" s="296">
        <v>21</v>
      </c>
      <c r="AK22" s="296">
        <v>22</v>
      </c>
      <c r="AL22" s="296">
        <v>28</v>
      </c>
      <c r="AM22" s="296">
        <v>23</v>
      </c>
      <c r="AN22" s="296">
        <v>29</v>
      </c>
      <c r="AO22" s="296">
        <v>28</v>
      </c>
      <c r="AP22" s="296">
        <v>26</v>
      </c>
      <c r="AQ22" s="296">
        <v>24</v>
      </c>
      <c r="AR22" s="296">
        <v>24</v>
      </c>
      <c r="AS22" s="296">
        <v>31</v>
      </c>
      <c r="AT22" s="296">
        <v>34</v>
      </c>
      <c r="AU22" s="296">
        <v>32</v>
      </c>
      <c r="AV22" s="296">
        <v>30</v>
      </c>
      <c r="AW22" s="296">
        <v>30</v>
      </c>
      <c r="AX22" s="296">
        <v>34</v>
      </c>
      <c r="AY22" s="296">
        <v>39</v>
      </c>
      <c r="AZ22" s="296">
        <v>41</v>
      </c>
      <c r="BA22" s="296">
        <v>34</v>
      </c>
      <c r="BB22" s="296">
        <v>33</v>
      </c>
      <c r="BC22" s="296">
        <v>35</v>
      </c>
      <c r="BD22" s="296">
        <v>30</v>
      </c>
      <c r="BE22" s="296">
        <v>31</v>
      </c>
      <c r="BF22" s="296">
        <v>28</v>
      </c>
      <c r="BG22" s="296">
        <v>32</v>
      </c>
      <c r="BH22" s="296">
        <v>31</v>
      </c>
      <c r="BI22" s="296">
        <v>34</v>
      </c>
      <c r="BJ22" s="296">
        <v>36</v>
      </c>
      <c r="BK22" s="296">
        <v>35</v>
      </c>
      <c r="BL22" s="296">
        <v>41</v>
      </c>
      <c r="BM22" s="296">
        <v>47</v>
      </c>
      <c r="BN22" s="296">
        <v>46</v>
      </c>
      <c r="BO22" s="296">
        <v>51</v>
      </c>
      <c r="BP22" s="296">
        <v>51</v>
      </c>
      <c r="BQ22" s="296">
        <v>64</v>
      </c>
      <c r="BR22" s="296">
        <v>66</v>
      </c>
      <c r="BS22" s="296">
        <v>62</v>
      </c>
      <c r="BT22" s="296">
        <v>66</v>
      </c>
      <c r="BU22" s="296">
        <v>71</v>
      </c>
      <c r="BV22" s="296">
        <v>83</v>
      </c>
      <c r="BW22" s="296">
        <v>71</v>
      </c>
    </row>
    <row r="23" spans="1:75" x14ac:dyDescent="0.25">
      <c r="A23" t="s">
        <v>20</v>
      </c>
      <c r="B23" s="296">
        <v>699</v>
      </c>
      <c r="C23" s="296">
        <v>736</v>
      </c>
      <c r="D23" s="296">
        <v>756</v>
      </c>
      <c r="E23" s="296">
        <v>720</v>
      </c>
      <c r="F23" s="296">
        <v>684</v>
      </c>
      <c r="G23" s="296">
        <v>675</v>
      </c>
      <c r="H23" s="296">
        <v>663</v>
      </c>
      <c r="I23" s="296">
        <v>639</v>
      </c>
      <c r="J23" s="296">
        <v>650</v>
      </c>
      <c r="K23" s="296">
        <v>599</v>
      </c>
      <c r="L23" s="296">
        <v>585</v>
      </c>
      <c r="M23" s="296">
        <v>570</v>
      </c>
      <c r="N23" s="296">
        <v>573</v>
      </c>
      <c r="O23" s="296">
        <v>600</v>
      </c>
      <c r="P23" s="296">
        <v>595</v>
      </c>
      <c r="Q23" s="296">
        <v>582</v>
      </c>
      <c r="R23" s="296">
        <v>619</v>
      </c>
      <c r="S23" s="296">
        <v>638</v>
      </c>
      <c r="T23" s="296">
        <v>641</v>
      </c>
      <c r="U23" s="296">
        <v>651</v>
      </c>
      <c r="V23" s="296">
        <v>639</v>
      </c>
      <c r="W23" s="296">
        <v>630</v>
      </c>
      <c r="X23" s="296">
        <v>612</v>
      </c>
      <c r="Y23" s="296">
        <v>610</v>
      </c>
      <c r="Z23" s="296">
        <v>651</v>
      </c>
      <c r="AA23" s="296">
        <v>676</v>
      </c>
      <c r="AB23" s="296">
        <v>655</v>
      </c>
      <c r="AC23" s="296">
        <v>653</v>
      </c>
      <c r="AD23" s="296">
        <v>677</v>
      </c>
      <c r="AE23" s="296">
        <v>673</v>
      </c>
      <c r="AF23" s="296">
        <v>674</v>
      </c>
      <c r="AG23" s="296">
        <v>685</v>
      </c>
      <c r="AH23" s="296">
        <v>669</v>
      </c>
      <c r="AI23" s="296">
        <v>669</v>
      </c>
      <c r="AJ23" s="296">
        <v>643</v>
      </c>
      <c r="AK23" s="296">
        <v>608</v>
      </c>
      <c r="AL23" s="296">
        <v>608</v>
      </c>
      <c r="AM23" s="296">
        <v>649</v>
      </c>
      <c r="AN23" s="296">
        <v>670</v>
      </c>
      <c r="AO23" s="296">
        <v>659</v>
      </c>
      <c r="AP23" s="296">
        <v>654</v>
      </c>
      <c r="AQ23" s="296">
        <v>630</v>
      </c>
      <c r="AR23" s="296">
        <v>615</v>
      </c>
      <c r="AS23" s="296">
        <v>605</v>
      </c>
      <c r="AT23" s="296">
        <v>555</v>
      </c>
      <c r="AU23" s="296">
        <v>570</v>
      </c>
      <c r="AV23" s="296">
        <v>570</v>
      </c>
      <c r="AW23" s="296">
        <v>591</v>
      </c>
      <c r="AX23" s="296">
        <v>617</v>
      </c>
      <c r="AY23" s="296">
        <v>601</v>
      </c>
      <c r="AZ23" s="296">
        <v>580</v>
      </c>
      <c r="BA23" s="296">
        <v>582</v>
      </c>
      <c r="BB23" s="296">
        <v>556</v>
      </c>
      <c r="BC23" s="296">
        <v>552</v>
      </c>
      <c r="BD23" s="296">
        <v>519</v>
      </c>
      <c r="BE23" s="296">
        <v>496</v>
      </c>
      <c r="BF23" s="296">
        <v>463</v>
      </c>
      <c r="BG23" s="296">
        <v>451</v>
      </c>
      <c r="BH23" s="296">
        <v>447</v>
      </c>
      <c r="BI23" s="296">
        <v>440</v>
      </c>
      <c r="BJ23" s="296">
        <v>404</v>
      </c>
      <c r="BK23" s="296">
        <v>400</v>
      </c>
      <c r="BL23" s="296">
        <v>398</v>
      </c>
      <c r="BM23" s="296">
        <v>416</v>
      </c>
      <c r="BN23" s="296">
        <v>412</v>
      </c>
      <c r="BO23" s="296">
        <v>433</v>
      </c>
      <c r="BP23" s="296">
        <v>472</v>
      </c>
      <c r="BQ23" s="296">
        <v>496</v>
      </c>
      <c r="BR23" s="296">
        <v>506</v>
      </c>
      <c r="BS23" s="296">
        <v>514</v>
      </c>
      <c r="BT23" s="296">
        <v>509</v>
      </c>
      <c r="BU23" s="296">
        <v>518</v>
      </c>
      <c r="BV23" s="296">
        <v>503</v>
      </c>
      <c r="BW23" s="296">
        <v>515</v>
      </c>
    </row>
    <row r="24" spans="1:75" x14ac:dyDescent="0.25">
      <c r="A24" t="s">
        <v>21</v>
      </c>
      <c r="B24" s="296">
        <v>75</v>
      </c>
      <c r="C24" s="296">
        <v>72</v>
      </c>
      <c r="D24" s="296">
        <v>68</v>
      </c>
      <c r="E24" s="296">
        <v>67</v>
      </c>
      <c r="F24" s="296">
        <v>64</v>
      </c>
      <c r="G24" s="296">
        <v>82</v>
      </c>
      <c r="H24" s="296">
        <v>82</v>
      </c>
      <c r="I24" s="296">
        <v>85</v>
      </c>
      <c r="J24" s="296">
        <v>70</v>
      </c>
      <c r="K24" s="296">
        <v>68</v>
      </c>
      <c r="L24" s="296">
        <v>65</v>
      </c>
      <c r="M24" s="296">
        <v>76</v>
      </c>
      <c r="N24" s="296">
        <v>86</v>
      </c>
      <c r="O24" s="296">
        <v>101</v>
      </c>
      <c r="P24" s="296">
        <v>101</v>
      </c>
      <c r="Q24" s="296">
        <v>111</v>
      </c>
      <c r="R24" s="296">
        <v>112</v>
      </c>
      <c r="S24" s="296">
        <v>114</v>
      </c>
      <c r="T24" s="296">
        <v>115</v>
      </c>
      <c r="U24" s="296">
        <v>107</v>
      </c>
      <c r="V24" s="296">
        <v>120</v>
      </c>
      <c r="W24" s="296">
        <v>126</v>
      </c>
      <c r="X24" s="296">
        <v>136</v>
      </c>
      <c r="Y24" s="296">
        <v>135</v>
      </c>
      <c r="Z24" s="296">
        <v>125</v>
      </c>
      <c r="AA24" s="296">
        <v>138</v>
      </c>
      <c r="AB24" s="296">
        <v>129</v>
      </c>
      <c r="AC24" s="296">
        <v>118</v>
      </c>
      <c r="AD24" s="296">
        <v>113</v>
      </c>
      <c r="AE24" s="296">
        <v>93</v>
      </c>
      <c r="AF24" s="296">
        <v>93</v>
      </c>
      <c r="AG24" s="296">
        <v>77</v>
      </c>
      <c r="AH24" s="296">
        <v>89</v>
      </c>
      <c r="AI24" s="296">
        <v>88</v>
      </c>
      <c r="AJ24" s="296">
        <v>84</v>
      </c>
      <c r="AK24" s="296">
        <v>78</v>
      </c>
      <c r="AL24" s="296">
        <v>73</v>
      </c>
      <c r="AM24" s="296">
        <v>76</v>
      </c>
      <c r="AN24" s="296">
        <v>69</v>
      </c>
      <c r="AO24" s="296">
        <v>68</v>
      </c>
      <c r="AP24" s="296">
        <v>64</v>
      </c>
      <c r="AQ24" s="296">
        <v>64</v>
      </c>
      <c r="AR24" s="296">
        <v>58</v>
      </c>
      <c r="AS24" s="296">
        <v>62</v>
      </c>
      <c r="AT24" s="296">
        <v>56</v>
      </c>
      <c r="AU24" s="296">
        <v>63</v>
      </c>
      <c r="AV24" s="296">
        <v>63</v>
      </c>
      <c r="AW24" s="296">
        <v>58</v>
      </c>
      <c r="AX24" s="296">
        <v>61</v>
      </c>
      <c r="AY24" s="296">
        <v>55</v>
      </c>
      <c r="AZ24" s="296">
        <v>60</v>
      </c>
      <c r="BA24" s="296">
        <v>61</v>
      </c>
      <c r="BB24" s="296">
        <v>60</v>
      </c>
      <c r="BC24" s="296">
        <v>60</v>
      </c>
      <c r="BD24" s="296">
        <v>58</v>
      </c>
      <c r="BE24" s="296">
        <v>62</v>
      </c>
      <c r="BF24" s="296">
        <v>70</v>
      </c>
      <c r="BG24" s="296">
        <v>75</v>
      </c>
      <c r="BH24" s="296">
        <v>70</v>
      </c>
      <c r="BI24" s="296">
        <v>70</v>
      </c>
      <c r="BJ24" s="296">
        <v>72</v>
      </c>
      <c r="BK24" s="296">
        <v>84</v>
      </c>
      <c r="BL24" s="296">
        <v>96</v>
      </c>
      <c r="BM24" s="296">
        <v>116</v>
      </c>
      <c r="BN24" s="296">
        <v>130</v>
      </c>
      <c r="BO24" s="296">
        <v>142</v>
      </c>
      <c r="BP24" s="296">
        <v>144</v>
      </c>
      <c r="BQ24" s="296">
        <v>139</v>
      </c>
      <c r="BR24" s="296">
        <v>145</v>
      </c>
      <c r="BS24" s="296">
        <v>154</v>
      </c>
      <c r="BT24" s="296">
        <v>126</v>
      </c>
      <c r="BU24" s="296">
        <v>117</v>
      </c>
      <c r="BV24" s="296">
        <v>116</v>
      </c>
      <c r="BW24" s="296">
        <v>107</v>
      </c>
    </row>
    <row r="25" spans="1:75" x14ac:dyDescent="0.25">
      <c r="A25" t="s">
        <v>22</v>
      </c>
      <c r="B25" s="296">
        <v>19</v>
      </c>
      <c r="C25" s="296">
        <v>21</v>
      </c>
      <c r="D25" s="296">
        <v>21</v>
      </c>
      <c r="E25" s="296">
        <v>16</v>
      </c>
      <c r="F25" s="296">
        <v>13</v>
      </c>
      <c r="G25" s="296">
        <v>10</v>
      </c>
      <c r="H25" s="296">
        <v>9</v>
      </c>
      <c r="I25" s="296">
        <v>9</v>
      </c>
      <c r="J25" s="296">
        <v>10</v>
      </c>
      <c r="K25" s="296">
        <v>12</v>
      </c>
      <c r="L25" s="296">
        <v>14</v>
      </c>
      <c r="M25" s="296">
        <v>14</v>
      </c>
      <c r="N25" s="296">
        <v>14</v>
      </c>
      <c r="O25" s="296">
        <v>20</v>
      </c>
      <c r="P25" s="296">
        <v>28</v>
      </c>
      <c r="Q25" s="296">
        <v>22</v>
      </c>
      <c r="R25" s="296">
        <v>30</v>
      </c>
      <c r="S25" s="296">
        <v>30</v>
      </c>
      <c r="T25" s="296">
        <v>25</v>
      </c>
      <c r="U25" s="296">
        <v>25</v>
      </c>
      <c r="V25" s="296">
        <v>20</v>
      </c>
      <c r="W25" s="296">
        <v>20</v>
      </c>
      <c r="X25" s="296">
        <v>20</v>
      </c>
      <c r="Y25" s="296">
        <v>28</v>
      </c>
      <c r="Z25" s="296">
        <v>25</v>
      </c>
      <c r="AA25" s="296">
        <v>25</v>
      </c>
      <c r="AB25" s="296">
        <v>26</v>
      </c>
      <c r="AC25" s="296">
        <v>29</v>
      </c>
      <c r="AD25" s="296">
        <v>30</v>
      </c>
      <c r="AE25" s="296">
        <v>42</v>
      </c>
      <c r="AF25" s="296">
        <v>50</v>
      </c>
      <c r="AG25" s="296">
        <v>56</v>
      </c>
      <c r="AH25" s="296">
        <v>54</v>
      </c>
      <c r="AI25" s="296">
        <v>49</v>
      </c>
      <c r="AJ25" s="296">
        <v>50</v>
      </c>
      <c r="AK25" s="296">
        <v>49</v>
      </c>
      <c r="AL25" s="296">
        <v>59</v>
      </c>
      <c r="AM25" s="296">
        <v>50</v>
      </c>
      <c r="AN25" s="296">
        <v>49</v>
      </c>
      <c r="AO25" s="296">
        <v>44</v>
      </c>
      <c r="AP25" s="296">
        <v>42</v>
      </c>
      <c r="AQ25" s="296">
        <v>40</v>
      </c>
      <c r="AR25" s="296">
        <v>35</v>
      </c>
      <c r="AS25" s="296">
        <v>31</v>
      </c>
      <c r="AT25" s="296">
        <v>31</v>
      </c>
      <c r="AU25" s="296">
        <v>35</v>
      </c>
      <c r="AV25" s="296">
        <v>29</v>
      </c>
      <c r="AW25" s="296">
        <v>30</v>
      </c>
      <c r="AX25" s="296">
        <v>24</v>
      </c>
      <c r="AY25" s="296">
        <v>23</v>
      </c>
      <c r="AZ25" s="296">
        <v>18</v>
      </c>
      <c r="BA25" s="296">
        <v>22</v>
      </c>
      <c r="BB25" s="296">
        <v>25</v>
      </c>
      <c r="BC25" s="296">
        <v>30</v>
      </c>
      <c r="BD25" s="296">
        <v>25</v>
      </c>
      <c r="BE25" s="296">
        <v>27</v>
      </c>
      <c r="BF25" s="296">
        <v>20</v>
      </c>
      <c r="BG25" s="296">
        <v>21</v>
      </c>
      <c r="BH25" s="296">
        <v>17</v>
      </c>
      <c r="BI25" s="296">
        <v>21</v>
      </c>
      <c r="BJ25" s="296">
        <v>20</v>
      </c>
      <c r="BK25" s="296">
        <v>29</v>
      </c>
      <c r="BL25" s="296">
        <v>43</v>
      </c>
      <c r="BM25" s="296">
        <v>38</v>
      </c>
      <c r="BN25" s="296">
        <v>42</v>
      </c>
      <c r="BO25" s="296">
        <v>33</v>
      </c>
      <c r="BP25" s="296">
        <v>26</v>
      </c>
      <c r="BQ25" s="296">
        <v>25</v>
      </c>
      <c r="BR25" s="296">
        <v>24</v>
      </c>
      <c r="BS25" s="296">
        <v>27</v>
      </c>
      <c r="BT25" s="296">
        <v>26</v>
      </c>
      <c r="BU25" s="296">
        <v>22</v>
      </c>
      <c r="BV25" s="296">
        <v>21</v>
      </c>
      <c r="BW25" s="296">
        <v>20</v>
      </c>
    </row>
    <row r="26" spans="1:75" x14ac:dyDescent="0.25">
      <c r="A26" t="s">
        <v>23</v>
      </c>
      <c r="B26" s="296">
        <v>2084</v>
      </c>
      <c r="C26" s="296">
        <v>2132</v>
      </c>
      <c r="D26" s="296">
        <v>2110</v>
      </c>
      <c r="E26" s="296">
        <v>2187</v>
      </c>
      <c r="F26" s="296">
        <v>2211</v>
      </c>
      <c r="G26" s="296">
        <v>2245</v>
      </c>
      <c r="H26" s="296">
        <v>2224</v>
      </c>
      <c r="I26" s="296">
        <v>2166</v>
      </c>
      <c r="J26" s="296">
        <v>2164</v>
      </c>
      <c r="K26" s="296">
        <v>2149</v>
      </c>
      <c r="L26" s="296">
        <v>2098</v>
      </c>
      <c r="M26" s="296">
        <v>2096</v>
      </c>
      <c r="N26" s="296">
        <v>2086</v>
      </c>
      <c r="O26" s="296">
        <v>2145</v>
      </c>
      <c r="P26" s="296">
        <v>2106</v>
      </c>
      <c r="Q26" s="296">
        <v>2138</v>
      </c>
      <c r="R26" s="296">
        <v>2105</v>
      </c>
      <c r="S26" s="296">
        <v>2061</v>
      </c>
      <c r="T26" s="296">
        <v>1996</v>
      </c>
      <c r="U26" s="296">
        <v>1978</v>
      </c>
      <c r="V26" s="296">
        <v>1980</v>
      </c>
      <c r="W26" s="296">
        <v>1934</v>
      </c>
      <c r="X26" s="296">
        <v>1852</v>
      </c>
      <c r="Y26" s="296">
        <v>1818</v>
      </c>
      <c r="Z26" s="296">
        <v>1809</v>
      </c>
      <c r="AA26" s="296">
        <v>1768</v>
      </c>
      <c r="AB26" s="296">
        <v>1695</v>
      </c>
      <c r="AC26" s="296">
        <v>1660</v>
      </c>
      <c r="AD26" s="296">
        <v>1639</v>
      </c>
      <c r="AE26" s="296">
        <v>1651</v>
      </c>
      <c r="AF26" s="296">
        <v>1609</v>
      </c>
      <c r="AG26" s="296">
        <v>1589</v>
      </c>
      <c r="AH26" s="296">
        <v>1522</v>
      </c>
      <c r="AI26" s="296">
        <v>1529</v>
      </c>
      <c r="AJ26" s="296">
        <v>1482</v>
      </c>
      <c r="AK26" s="296">
        <v>1433</v>
      </c>
      <c r="AL26" s="296">
        <v>1423</v>
      </c>
      <c r="AM26" s="296">
        <v>1413</v>
      </c>
      <c r="AN26" s="296">
        <v>1329</v>
      </c>
      <c r="AO26" s="296">
        <v>1315</v>
      </c>
      <c r="AP26" s="296">
        <v>1284</v>
      </c>
      <c r="AQ26" s="296">
        <v>1245</v>
      </c>
      <c r="AR26" s="296">
        <v>1177</v>
      </c>
      <c r="AS26" s="296">
        <v>1124</v>
      </c>
      <c r="AT26" s="296">
        <v>1144</v>
      </c>
      <c r="AU26" s="296">
        <v>1096</v>
      </c>
      <c r="AV26" s="296">
        <v>1044</v>
      </c>
      <c r="AW26" s="296">
        <v>946</v>
      </c>
      <c r="AX26" s="296">
        <v>891</v>
      </c>
      <c r="AY26" s="296">
        <v>863</v>
      </c>
      <c r="AZ26" s="296">
        <v>799</v>
      </c>
      <c r="BA26" s="296">
        <v>787</v>
      </c>
      <c r="BB26" s="296">
        <v>762</v>
      </c>
      <c r="BC26" s="296">
        <v>794</v>
      </c>
      <c r="BD26" s="296">
        <v>804</v>
      </c>
      <c r="BE26" s="296">
        <v>781</v>
      </c>
      <c r="BF26" s="296">
        <v>797</v>
      </c>
      <c r="BG26" s="296">
        <v>820</v>
      </c>
      <c r="BH26" s="296">
        <v>853</v>
      </c>
      <c r="BI26" s="296">
        <v>887</v>
      </c>
      <c r="BJ26" s="296">
        <v>924</v>
      </c>
      <c r="BK26" s="296">
        <v>975</v>
      </c>
      <c r="BL26" s="296">
        <v>987</v>
      </c>
      <c r="BM26" s="296">
        <v>1004</v>
      </c>
      <c r="BN26" s="296">
        <v>992</v>
      </c>
      <c r="BO26" s="296">
        <v>975</v>
      </c>
      <c r="BP26" s="296">
        <v>997</v>
      </c>
      <c r="BQ26" s="296">
        <v>1021</v>
      </c>
      <c r="BR26" s="296">
        <v>1056</v>
      </c>
      <c r="BS26" s="296">
        <v>1031</v>
      </c>
      <c r="BT26" s="296">
        <v>937</v>
      </c>
      <c r="BU26" s="296">
        <v>981</v>
      </c>
      <c r="BV26" s="296">
        <v>1004</v>
      </c>
      <c r="BW26" s="296">
        <v>1015</v>
      </c>
    </row>
    <row r="27" spans="1:75" x14ac:dyDescent="0.25">
      <c r="A27" t="s">
        <v>24</v>
      </c>
      <c r="B27" s="296">
        <v>78</v>
      </c>
      <c r="C27" s="296">
        <v>78</v>
      </c>
      <c r="D27" s="296">
        <v>83</v>
      </c>
      <c r="E27" s="296">
        <v>80</v>
      </c>
      <c r="F27" s="296">
        <v>88</v>
      </c>
      <c r="G27" s="296">
        <v>95</v>
      </c>
      <c r="H27" s="296">
        <v>102</v>
      </c>
      <c r="I27" s="296">
        <v>111</v>
      </c>
      <c r="J27" s="296">
        <v>114</v>
      </c>
      <c r="K27" s="296">
        <v>118</v>
      </c>
      <c r="L27" s="296">
        <v>112</v>
      </c>
      <c r="M27" s="296">
        <v>116</v>
      </c>
      <c r="N27" s="296">
        <v>124</v>
      </c>
      <c r="O27" s="296">
        <v>123</v>
      </c>
      <c r="P27" s="296">
        <v>125</v>
      </c>
      <c r="Q27" s="296">
        <v>123</v>
      </c>
      <c r="R27" s="296">
        <v>114</v>
      </c>
      <c r="S27" s="296">
        <v>125</v>
      </c>
      <c r="T27" s="296">
        <v>118</v>
      </c>
      <c r="U27" s="296">
        <v>97</v>
      </c>
      <c r="V27" s="296">
        <v>99</v>
      </c>
      <c r="W27" s="296">
        <v>107</v>
      </c>
      <c r="X27" s="296">
        <v>111</v>
      </c>
      <c r="Y27" s="296">
        <v>115</v>
      </c>
      <c r="Z27" s="296">
        <v>113</v>
      </c>
      <c r="AA27" s="296">
        <v>110</v>
      </c>
      <c r="AB27" s="296">
        <v>92</v>
      </c>
      <c r="AC27" s="296">
        <v>98</v>
      </c>
      <c r="AD27" s="296">
        <v>95</v>
      </c>
      <c r="AE27" s="296">
        <v>92</v>
      </c>
      <c r="AF27" s="296">
        <v>88</v>
      </c>
      <c r="AG27" s="296">
        <v>97</v>
      </c>
      <c r="AH27" s="296">
        <v>97</v>
      </c>
      <c r="AI27" s="296">
        <v>96</v>
      </c>
      <c r="AJ27" s="296">
        <v>98</v>
      </c>
      <c r="AK27" s="296">
        <v>98</v>
      </c>
      <c r="AL27" s="296">
        <v>98</v>
      </c>
      <c r="AM27" s="296">
        <v>102</v>
      </c>
      <c r="AN27" s="296">
        <v>88</v>
      </c>
      <c r="AO27" s="296">
        <v>85</v>
      </c>
      <c r="AP27" s="296">
        <v>77</v>
      </c>
      <c r="AQ27" s="296">
        <v>93</v>
      </c>
      <c r="AR27" s="296">
        <v>89</v>
      </c>
      <c r="AS27" s="296">
        <v>96</v>
      </c>
      <c r="AT27" s="296">
        <v>80</v>
      </c>
      <c r="AU27" s="296">
        <v>75</v>
      </c>
      <c r="AV27" s="296">
        <v>80</v>
      </c>
      <c r="AW27" s="296">
        <v>75</v>
      </c>
      <c r="AX27" s="296">
        <v>73</v>
      </c>
      <c r="AY27" s="296">
        <v>89</v>
      </c>
      <c r="AZ27" s="296">
        <v>82</v>
      </c>
      <c r="BA27" s="296">
        <v>83</v>
      </c>
      <c r="BB27" s="296">
        <v>77</v>
      </c>
      <c r="BC27" s="296">
        <v>83</v>
      </c>
      <c r="BD27" s="296">
        <v>91</v>
      </c>
      <c r="BE27" s="296">
        <v>79</v>
      </c>
      <c r="BF27" s="296">
        <v>79</v>
      </c>
      <c r="BG27" s="296">
        <v>76</v>
      </c>
      <c r="BH27" s="296">
        <v>74</v>
      </c>
      <c r="BI27" s="296">
        <v>81</v>
      </c>
      <c r="BJ27" s="296">
        <v>99</v>
      </c>
      <c r="BK27" s="296">
        <v>98</v>
      </c>
      <c r="BL27" s="296">
        <v>90</v>
      </c>
      <c r="BM27" s="296">
        <v>87</v>
      </c>
      <c r="BN27" s="296">
        <v>80</v>
      </c>
      <c r="BO27" s="296">
        <v>83</v>
      </c>
      <c r="BP27" s="296">
        <v>79</v>
      </c>
      <c r="BQ27" s="296">
        <v>91</v>
      </c>
      <c r="BR27" s="296">
        <v>95</v>
      </c>
      <c r="BS27" s="296">
        <v>101</v>
      </c>
      <c r="BT27" s="296">
        <v>90</v>
      </c>
      <c r="BU27" s="296">
        <v>89</v>
      </c>
      <c r="BV27" s="296">
        <v>82</v>
      </c>
      <c r="BW27" s="296">
        <v>89</v>
      </c>
    </row>
    <row r="28" spans="1:75" x14ac:dyDescent="0.25">
      <c r="A28" t="s">
        <v>25</v>
      </c>
      <c r="B28" s="296">
        <v>270</v>
      </c>
      <c r="C28" s="296">
        <v>259</v>
      </c>
      <c r="D28" s="296">
        <v>253</v>
      </c>
      <c r="E28" s="296">
        <v>248</v>
      </c>
      <c r="F28" s="296">
        <v>231</v>
      </c>
      <c r="G28" s="296">
        <v>242</v>
      </c>
      <c r="H28" s="296">
        <v>216</v>
      </c>
      <c r="I28" s="296">
        <v>195</v>
      </c>
      <c r="J28" s="296">
        <v>192</v>
      </c>
      <c r="K28" s="296">
        <v>210</v>
      </c>
      <c r="L28" s="296">
        <v>196</v>
      </c>
      <c r="M28" s="296">
        <v>171</v>
      </c>
      <c r="N28" s="296">
        <v>167</v>
      </c>
      <c r="O28" s="296">
        <v>171</v>
      </c>
      <c r="P28" s="296">
        <v>164</v>
      </c>
      <c r="Q28" s="296">
        <v>162</v>
      </c>
      <c r="R28" s="296">
        <v>165</v>
      </c>
      <c r="S28" s="296">
        <v>151</v>
      </c>
      <c r="T28" s="296">
        <v>143</v>
      </c>
      <c r="U28" s="296">
        <v>144</v>
      </c>
      <c r="V28" s="296">
        <v>134</v>
      </c>
      <c r="W28" s="296">
        <v>129</v>
      </c>
      <c r="X28" s="296">
        <v>131</v>
      </c>
      <c r="Y28" s="296">
        <v>127</v>
      </c>
      <c r="Z28" s="296">
        <v>130</v>
      </c>
      <c r="AA28" s="296">
        <v>150</v>
      </c>
      <c r="AB28" s="296">
        <v>163</v>
      </c>
      <c r="AC28" s="296">
        <v>173</v>
      </c>
      <c r="AD28" s="296">
        <v>166</v>
      </c>
      <c r="AE28" s="296">
        <v>180</v>
      </c>
      <c r="AF28" s="296">
        <v>193</v>
      </c>
      <c r="AG28" s="296">
        <v>198</v>
      </c>
      <c r="AH28" s="296">
        <v>196</v>
      </c>
      <c r="AI28" s="296">
        <v>204</v>
      </c>
      <c r="AJ28" s="296">
        <v>197</v>
      </c>
      <c r="AK28" s="296">
        <v>195</v>
      </c>
      <c r="AL28" s="296">
        <v>207</v>
      </c>
      <c r="AM28" s="296">
        <v>224</v>
      </c>
      <c r="AN28" s="296">
        <v>230</v>
      </c>
      <c r="AO28" s="296">
        <v>227</v>
      </c>
      <c r="AP28" s="296">
        <v>223</v>
      </c>
      <c r="AQ28" s="296">
        <v>230</v>
      </c>
      <c r="AR28" s="296">
        <v>237</v>
      </c>
      <c r="AS28" s="296">
        <v>260</v>
      </c>
      <c r="AT28" s="296">
        <v>271</v>
      </c>
      <c r="AU28" s="296">
        <v>276</v>
      </c>
      <c r="AV28" s="296">
        <v>248</v>
      </c>
      <c r="AW28" s="296">
        <v>232</v>
      </c>
      <c r="AX28" s="296">
        <v>234</v>
      </c>
      <c r="AY28" s="296">
        <v>222</v>
      </c>
      <c r="AZ28" s="296">
        <v>241</v>
      </c>
      <c r="BA28" s="296">
        <v>234</v>
      </c>
      <c r="BB28" s="296">
        <v>231</v>
      </c>
      <c r="BC28" s="296">
        <v>232</v>
      </c>
      <c r="BD28" s="296">
        <v>228</v>
      </c>
      <c r="BE28" s="296">
        <v>232</v>
      </c>
      <c r="BF28" s="296">
        <v>230</v>
      </c>
      <c r="BG28" s="296">
        <v>233</v>
      </c>
      <c r="BH28" s="296">
        <v>248</v>
      </c>
      <c r="BI28" s="296">
        <v>252</v>
      </c>
      <c r="BJ28" s="296">
        <v>287</v>
      </c>
      <c r="BK28" s="296">
        <v>277</v>
      </c>
      <c r="BL28" s="296">
        <v>292</v>
      </c>
      <c r="BM28" s="296">
        <v>281</v>
      </c>
      <c r="BN28" s="296">
        <v>287</v>
      </c>
      <c r="BO28" s="296">
        <v>288</v>
      </c>
      <c r="BP28" s="296">
        <v>283</v>
      </c>
      <c r="BQ28" s="296">
        <v>285</v>
      </c>
      <c r="BR28" s="296">
        <v>287</v>
      </c>
      <c r="BS28" s="296">
        <v>279</v>
      </c>
      <c r="BT28" s="296">
        <v>271</v>
      </c>
      <c r="BU28" s="296">
        <v>248</v>
      </c>
      <c r="BV28" s="296">
        <v>259</v>
      </c>
      <c r="BW28" s="296">
        <v>277</v>
      </c>
    </row>
    <row r="29" spans="1:75" x14ac:dyDescent="0.25">
      <c r="A29" t="s">
        <v>26</v>
      </c>
      <c r="B29" s="296">
        <v>2948</v>
      </c>
      <c r="C29" s="296">
        <v>2982</v>
      </c>
      <c r="D29" s="296">
        <v>3124</v>
      </c>
      <c r="E29" s="296">
        <v>3176</v>
      </c>
      <c r="F29" s="296">
        <v>3170</v>
      </c>
      <c r="G29" s="296">
        <v>3166</v>
      </c>
      <c r="H29" s="296">
        <v>3112</v>
      </c>
      <c r="I29" s="296">
        <v>3057</v>
      </c>
      <c r="J29" s="296">
        <v>3035</v>
      </c>
      <c r="K29" s="296">
        <v>3079</v>
      </c>
      <c r="L29" s="296">
        <v>3086</v>
      </c>
      <c r="M29" s="296">
        <v>3055</v>
      </c>
      <c r="N29" s="296">
        <v>3072</v>
      </c>
      <c r="O29" s="296">
        <v>3037</v>
      </c>
      <c r="P29" s="296">
        <v>3073</v>
      </c>
      <c r="Q29" s="296">
        <v>3079</v>
      </c>
      <c r="R29" s="296">
        <v>3088</v>
      </c>
      <c r="S29" s="296">
        <v>3123</v>
      </c>
      <c r="T29" s="296">
        <v>3046</v>
      </c>
      <c r="U29" s="296">
        <v>3049</v>
      </c>
      <c r="V29" s="296">
        <v>3020</v>
      </c>
      <c r="W29" s="296">
        <v>2968</v>
      </c>
      <c r="X29" s="296">
        <v>2862</v>
      </c>
      <c r="Y29" s="296">
        <v>2792</v>
      </c>
      <c r="Z29" s="296">
        <v>2707</v>
      </c>
      <c r="AA29" s="296">
        <v>2617</v>
      </c>
      <c r="AB29" s="296">
        <v>2576</v>
      </c>
      <c r="AC29" s="296">
        <v>2588</v>
      </c>
      <c r="AD29" s="296">
        <v>2537</v>
      </c>
      <c r="AE29" s="296">
        <v>2490</v>
      </c>
      <c r="AF29" s="296">
        <v>2426</v>
      </c>
      <c r="AG29" s="296">
        <v>2401</v>
      </c>
      <c r="AH29" s="296">
        <v>2345</v>
      </c>
      <c r="AI29" s="296">
        <v>2305</v>
      </c>
      <c r="AJ29" s="296">
        <v>2215</v>
      </c>
      <c r="AK29" s="296">
        <v>2142</v>
      </c>
      <c r="AL29" s="296">
        <v>2111</v>
      </c>
      <c r="AM29" s="296">
        <v>2162</v>
      </c>
      <c r="AN29" s="296">
        <v>2224</v>
      </c>
      <c r="AO29" s="296">
        <v>2232</v>
      </c>
      <c r="AP29" s="296">
        <v>2315</v>
      </c>
      <c r="AQ29" s="296">
        <v>2345</v>
      </c>
      <c r="AR29" s="296">
        <v>2361</v>
      </c>
      <c r="AS29" s="296">
        <v>2317</v>
      </c>
      <c r="AT29" s="296">
        <v>2197</v>
      </c>
      <c r="AU29" s="296">
        <v>2223</v>
      </c>
      <c r="AV29" s="296">
        <v>2237</v>
      </c>
      <c r="AW29" s="296">
        <v>2178</v>
      </c>
      <c r="AX29" s="296">
        <v>2130</v>
      </c>
      <c r="AY29" s="296">
        <v>2178</v>
      </c>
      <c r="AZ29" s="296">
        <v>2112</v>
      </c>
      <c r="BA29" s="296">
        <v>2027</v>
      </c>
      <c r="BB29" s="296">
        <v>1915</v>
      </c>
      <c r="BC29" s="296">
        <v>1834</v>
      </c>
      <c r="BD29" s="296">
        <v>1789</v>
      </c>
      <c r="BE29" s="296">
        <v>1676</v>
      </c>
      <c r="BF29" s="296">
        <v>1613</v>
      </c>
      <c r="BG29" s="296">
        <v>1580</v>
      </c>
      <c r="BH29" s="296">
        <v>1578</v>
      </c>
      <c r="BI29" s="296">
        <v>1563</v>
      </c>
      <c r="BJ29" s="296">
        <v>1515</v>
      </c>
      <c r="BK29" s="296">
        <v>1532</v>
      </c>
      <c r="BL29" s="296">
        <v>1624</v>
      </c>
      <c r="BM29" s="296">
        <v>1679</v>
      </c>
      <c r="BN29" s="296">
        <v>1675</v>
      </c>
      <c r="BO29" s="296">
        <v>1770</v>
      </c>
      <c r="BP29" s="296">
        <v>1880</v>
      </c>
      <c r="BQ29" s="296">
        <v>1841</v>
      </c>
      <c r="BR29" s="296">
        <v>1827</v>
      </c>
      <c r="BS29" s="296">
        <v>1808</v>
      </c>
      <c r="BT29" s="296">
        <v>1844</v>
      </c>
      <c r="BU29" s="296">
        <v>1825</v>
      </c>
      <c r="BV29" s="296">
        <v>1789</v>
      </c>
      <c r="BW29" s="296">
        <v>1827</v>
      </c>
    </row>
    <row r="30" spans="1:75" x14ac:dyDescent="0.25">
      <c r="A30" t="s">
        <v>27</v>
      </c>
      <c r="B30" s="296">
        <v>120</v>
      </c>
      <c r="C30" s="296">
        <v>131</v>
      </c>
      <c r="D30" s="296">
        <v>98</v>
      </c>
      <c r="E30" s="296">
        <v>93</v>
      </c>
      <c r="F30" s="296">
        <v>94</v>
      </c>
      <c r="G30" s="296">
        <v>86</v>
      </c>
      <c r="H30" s="296">
        <v>82</v>
      </c>
      <c r="I30" s="296">
        <v>72</v>
      </c>
      <c r="J30" s="296">
        <v>69</v>
      </c>
      <c r="K30" s="296">
        <v>64</v>
      </c>
      <c r="L30" s="296">
        <v>56</v>
      </c>
      <c r="M30" s="296">
        <v>56</v>
      </c>
      <c r="N30" s="296">
        <v>45</v>
      </c>
      <c r="O30" s="296">
        <v>43</v>
      </c>
      <c r="P30" s="296">
        <v>47</v>
      </c>
      <c r="Q30" s="296">
        <v>48</v>
      </c>
      <c r="R30" s="296">
        <v>50</v>
      </c>
      <c r="S30" s="296">
        <v>52</v>
      </c>
      <c r="T30" s="296">
        <v>48</v>
      </c>
      <c r="U30" s="296">
        <v>52</v>
      </c>
      <c r="V30" s="296">
        <v>48</v>
      </c>
      <c r="W30" s="296">
        <v>58</v>
      </c>
      <c r="X30" s="296">
        <v>69</v>
      </c>
      <c r="Y30" s="296">
        <v>76</v>
      </c>
      <c r="Z30" s="296">
        <v>81</v>
      </c>
      <c r="AA30" s="296">
        <v>86</v>
      </c>
      <c r="AB30" s="296">
        <v>81</v>
      </c>
      <c r="AC30" s="296">
        <v>85</v>
      </c>
      <c r="AD30" s="296">
        <v>82</v>
      </c>
      <c r="AE30" s="296">
        <v>87</v>
      </c>
      <c r="AF30" s="296">
        <v>80</v>
      </c>
      <c r="AG30" s="296">
        <v>83</v>
      </c>
      <c r="AH30" s="296">
        <v>75</v>
      </c>
      <c r="AI30" s="296">
        <v>79</v>
      </c>
      <c r="AJ30" s="296">
        <v>77</v>
      </c>
      <c r="AK30" s="296">
        <v>91</v>
      </c>
      <c r="AL30" s="296">
        <v>96</v>
      </c>
      <c r="AM30" s="296">
        <v>95</v>
      </c>
      <c r="AN30" s="296">
        <v>89</v>
      </c>
      <c r="AO30" s="296">
        <v>84</v>
      </c>
      <c r="AP30" s="296">
        <v>86</v>
      </c>
      <c r="AQ30" s="296">
        <v>78</v>
      </c>
      <c r="AR30" s="296">
        <v>79</v>
      </c>
      <c r="AS30" s="296">
        <v>74</v>
      </c>
      <c r="AT30" s="296">
        <v>77</v>
      </c>
      <c r="AU30" s="296">
        <v>73</v>
      </c>
      <c r="AV30" s="296">
        <v>73</v>
      </c>
      <c r="AW30" s="296">
        <v>73</v>
      </c>
      <c r="AX30" s="296">
        <v>79</v>
      </c>
      <c r="AY30" s="296">
        <v>78</v>
      </c>
      <c r="AZ30" s="296">
        <v>87</v>
      </c>
      <c r="BA30" s="296">
        <v>77</v>
      </c>
      <c r="BB30" s="296">
        <v>65</v>
      </c>
      <c r="BC30" s="296">
        <v>65</v>
      </c>
      <c r="BD30" s="296">
        <v>61</v>
      </c>
      <c r="BE30" s="296">
        <v>65</v>
      </c>
      <c r="BF30" s="296">
        <v>69</v>
      </c>
      <c r="BG30" s="296">
        <v>69</v>
      </c>
      <c r="BH30" s="296">
        <v>64</v>
      </c>
      <c r="BI30" s="296">
        <v>65</v>
      </c>
      <c r="BJ30" s="296">
        <v>58</v>
      </c>
      <c r="BK30" s="296">
        <v>63</v>
      </c>
      <c r="BL30" s="296">
        <v>60</v>
      </c>
      <c r="BM30" s="296">
        <v>78</v>
      </c>
      <c r="BN30" s="296">
        <v>69</v>
      </c>
      <c r="BO30" s="296">
        <v>83</v>
      </c>
      <c r="BP30" s="296">
        <v>81</v>
      </c>
      <c r="BQ30" s="296">
        <v>75</v>
      </c>
      <c r="BR30" s="296">
        <v>67</v>
      </c>
      <c r="BS30" s="296">
        <v>68</v>
      </c>
      <c r="BT30" s="296">
        <v>63</v>
      </c>
      <c r="BU30" s="296">
        <v>69</v>
      </c>
      <c r="BV30" s="296">
        <v>74</v>
      </c>
      <c r="BW30" s="296">
        <v>72</v>
      </c>
    </row>
    <row r="31" spans="1:75" x14ac:dyDescent="0.25">
      <c r="A31" t="s">
        <v>28</v>
      </c>
      <c r="B31" s="296">
        <v>221</v>
      </c>
      <c r="C31" s="296">
        <v>219</v>
      </c>
      <c r="D31" s="296">
        <v>200</v>
      </c>
      <c r="E31" s="296">
        <v>196</v>
      </c>
      <c r="F31" s="296">
        <v>195</v>
      </c>
      <c r="G31" s="296">
        <v>191</v>
      </c>
      <c r="H31" s="296">
        <v>174</v>
      </c>
      <c r="I31" s="296">
        <v>168</v>
      </c>
      <c r="J31" s="296">
        <v>169</v>
      </c>
      <c r="K31" s="296">
        <v>174</v>
      </c>
      <c r="L31" s="296">
        <v>167</v>
      </c>
      <c r="M31" s="296">
        <v>180</v>
      </c>
      <c r="N31" s="296">
        <v>177</v>
      </c>
      <c r="O31" s="296">
        <v>182</v>
      </c>
      <c r="P31" s="296">
        <v>191</v>
      </c>
      <c r="Q31" s="296">
        <v>193</v>
      </c>
      <c r="R31" s="296">
        <v>192</v>
      </c>
      <c r="S31" s="296">
        <v>180</v>
      </c>
      <c r="T31" s="296">
        <v>165</v>
      </c>
      <c r="U31" s="296">
        <v>154</v>
      </c>
      <c r="V31" s="296">
        <v>167</v>
      </c>
      <c r="W31" s="296">
        <v>189</v>
      </c>
      <c r="X31" s="296">
        <v>180</v>
      </c>
      <c r="Y31" s="296">
        <v>180</v>
      </c>
      <c r="Z31" s="296">
        <v>183</v>
      </c>
      <c r="AA31" s="296">
        <v>181</v>
      </c>
      <c r="AB31" s="296">
        <v>166</v>
      </c>
      <c r="AC31" s="296">
        <v>170</v>
      </c>
      <c r="AD31" s="296">
        <v>169</v>
      </c>
      <c r="AE31" s="296">
        <v>168</v>
      </c>
      <c r="AF31" s="296">
        <v>172</v>
      </c>
      <c r="AG31" s="296">
        <v>183</v>
      </c>
      <c r="AH31" s="296">
        <v>197</v>
      </c>
      <c r="AI31" s="296">
        <v>205</v>
      </c>
      <c r="AJ31" s="296">
        <v>224</v>
      </c>
      <c r="AK31" s="296">
        <v>226</v>
      </c>
      <c r="AL31" s="296">
        <v>209</v>
      </c>
      <c r="AM31" s="296">
        <v>196</v>
      </c>
      <c r="AN31" s="296">
        <v>200</v>
      </c>
      <c r="AO31" s="296">
        <v>196</v>
      </c>
      <c r="AP31" s="296">
        <v>185</v>
      </c>
      <c r="AQ31" s="296">
        <v>196</v>
      </c>
      <c r="AR31" s="296">
        <v>186</v>
      </c>
      <c r="AS31" s="296">
        <v>155</v>
      </c>
      <c r="AT31" s="296">
        <v>139</v>
      </c>
      <c r="AU31" s="296">
        <v>150</v>
      </c>
      <c r="AV31" s="296">
        <v>153</v>
      </c>
      <c r="AW31" s="296">
        <v>150</v>
      </c>
      <c r="AX31" s="296">
        <v>159</v>
      </c>
      <c r="AY31" s="296">
        <v>145</v>
      </c>
      <c r="AZ31" s="296">
        <v>139</v>
      </c>
      <c r="BA31" s="296">
        <v>163</v>
      </c>
      <c r="BB31" s="296">
        <v>176</v>
      </c>
      <c r="BC31" s="296">
        <v>198</v>
      </c>
      <c r="BD31" s="296">
        <v>221</v>
      </c>
      <c r="BE31" s="296">
        <v>207</v>
      </c>
      <c r="BF31" s="296">
        <v>211</v>
      </c>
      <c r="BG31" s="296">
        <v>205</v>
      </c>
      <c r="BH31" s="296">
        <v>197</v>
      </c>
      <c r="BI31" s="296">
        <v>190</v>
      </c>
      <c r="BJ31" s="296">
        <v>203</v>
      </c>
      <c r="BK31" s="296">
        <v>214</v>
      </c>
      <c r="BL31" s="296">
        <v>230</v>
      </c>
      <c r="BM31" s="296">
        <v>215</v>
      </c>
      <c r="BN31" s="296">
        <v>237</v>
      </c>
      <c r="BO31" s="296">
        <v>260</v>
      </c>
      <c r="BP31" s="296">
        <v>258</v>
      </c>
      <c r="BQ31" s="296">
        <v>280</v>
      </c>
      <c r="BR31" s="296">
        <v>291</v>
      </c>
      <c r="BS31" s="296">
        <v>316</v>
      </c>
      <c r="BT31" s="296">
        <v>330</v>
      </c>
      <c r="BU31" s="296">
        <v>332</v>
      </c>
      <c r="BV31" s="296">
        <v>345</v>
      </c>
      <c r="BW31" s="296">
        <v>339</v>
      </c>
    </row>
    <row r="32" spans="1:75" x14ac:dyDescent="0.25">
      <c r="A32" t="s">
        <v>29</v>
      </c>
      <c r="B32" s="296">
        <v>277</v>
      </c>
      <c r="C32" s="296">
        <v>281</v>
      </c>
      <c r="D32" s="296">
        <v>285</v>
      </c>
      <c r="E32" s="296">
        <v>293</v>
      </c>
      <c r="F32" s="296">
        <v>295</v>
      </c>
      <c r="G32" s="296">
        <v>291</v>
      </c>
      <c r="H32" s="296">
        <v>290</v>
      </c>
      <c r="I32" s="296">
        <v>278</v>
      </c>
      <c r="J32" s="296">
        <v>297</v>
      </c>
      <c r="K32" s="296">
        <v>311</v>
      </c>
      <c r="L32" s="296">
        <v>328</v>
      </c>
      <c r="M32" s="296">
        <v>352</v>
      </c>
      <c r="N32" s="296">
        <v>355</v>
      </c>
      <c r="O32" s="296">
        <v>376</v>
      </c>
      <c r="P32" s="296">
        <v>414</v>
      </c>
      <c r="Q32" s="296">
        <v>399</v>
      </c>
      <c r="R32" s="296">
        <v>386</v>
      </c>
      <c r="S32" s="296">
        <v>388</v>
      </c>
      <c r="T32" s="296">
        <v>358</v>
      </c>
      <c r="U32" s="296">
        <v>333</v>
      </c>
      <c r="V32" s="296">
        <v>331</v>
      </c>
      <c r="W32" s="296">
        <v>345</v>
      </c>
      <c r="X32" s="296">
        <v>351</v>
      </c>
      <c r="Y32" s="296">
        <v>336</v>
      </c>
      <c r="Z32" s="296">
        <v>304</v>
      </c>
      <c r="AA32" s="296">
        <v>312</v>
      </c>
      <c r="AB32" s="296">
        <v>311</v>
      </c>
      <c r="AC32" s="296">
        <v>288</v>
      </c>
      <c r="AD32" s="296">
        <v>285</v>
      </c>
      <c r="AE32" s="296">
        <v>280</v>
      </c>
      <c r="AF32" s="296">
        <v>275</v>
      </c>
      <c r="AG32" s="296">
        <v>275</v>
      </c>
      <c r="AH32" s="296">
        <v>280</v>
      </c>
      <c r="AI32" s="296">
        <v>295</v>
      </c>
      <c r="AJ32" s="296">
        <v>301</v>
      </c>
      <c r="AK32" s="296">
        <v>329</v>
      </c>
      <c r="AL32" s="296">
        <v>359</v>
      </c>
      <c r="AM32" s="296">
        <v>378</v>
      </c>
      <c r="AN32" s="296">
        <v>385</v>
      </c>
      <c r="AO32" s="296">
        <v>406</v>
      </c>
      <c r="AP32" s="296">
        <v>424</v>
      </c>
      <c r="AQ32" s="296">
        <v>399</v>
      </c>
      <c r="AR32" s="296">
        <v>392</v>
      </c>
      <c r="AS32" s="296">
        <v>385</v>
      </c>
      <c r="AT32" s="296">
        <v>367</v>
      </c>
      <c r="AU32" s="296">
        <v>343</v>
      </c>
      <c r="AV32" s="296">
        <v>314</v>
      </c>
      <c r="AW32" s="296">
        <v>279</v>
      </c>
      <c r="AX32" s="296">
        <v>242</v>
      </c>
      <c r="AY32" s="296">
        <v>221</v>
      </c>
      <c r="AZ32" s="296">
        <v>218</v>
      </c>
      <c r="BA32" s="296">
        <v>189</v>
      </c>
      <c r="BB32" s="296">
        <v>171</v>
      </c>
      <c r="BC32" s="296">
        <v>182</v>
      </c>
      <c r="BD32" s="296">
        <v>182</v>
      </c>
      <c r="BE32" s="296">
        <v>200</v>
      </c>
      <c r="BF32" s="296">
        <v>206</v>
      </c>
      <c r="BG32" s="296">
        <v>206</v>
      </c>
      <c r="BH32" s="296">
        <v>223</v>
      </c>
      <c r="BI32" s="296">
        <v>254</v>
      </c>
      <c r="BJ32" s="296">
        <v>238</v>
      </c>
      <c r="BK32" s="296">
        <v>259</v>
      </c>
      <c r="BL32" s="296">
        <v>258</v>
      </c>
      <c r="BM32" s="296">
        <v>243</v>
      </c>
      <c r="BN32" s="296">
        <v>285</v>
      </c>
      <c r="BO32" s="296">
        <v>310</v>
      </c>
      <c r="BP32" s="296">
        <v>319</v>
      </c>
      <c r="BQ32" s="296">
        <v>341</v>
      </c>
      <c r="BR32" s="296">
        <v>378</v>
      </c>
      <c r="BS32" s="296">
        <v>381</v>
      </c>
      <c r="BT32" s="296">
        <v>362</v>
      </c>
      <c r="BU32" s="296">
        <v>351</v>
      </c>
      <c r="BV32" s="296">
        <v>340</v>
      </c>
      <c r="BW32" s="296">
        <v>341</v>
      </c>
    </row>
    <row r="33" spans="1:75" x14ac:dyDescent="0.25">
      <c r="A33" t="s">
        <v>30</v>
      </c>
      <c r="B33" s="296">
        <v>22</v>
      </c>
      <c r="C33" s="296">
        <v>22</v>
      </c>
      <c r="D33" s="296">
        <v>25</v>
      </c>
      <c r="E33" s="296">
        <v>28</v>
      </c>
      <c r="F33" s="296">
        <v>27</v>
      </c>
      <c r="G33" s="296">
        <v>25</v>
      </c>
      <c r="H33" s="296">
        <v>27</v>
      </c>
      <c r="I33" s="296">
        <v>25</v>
      </c>
      <c r="J33" s="296">
        <v>23</v>
      </c>
      <c r="K33" s="296">
        <v>20</v>
      </c>
      <c r="L33" s="296">
        <v>17</v>
      </c>
      <c r="M33" s="296">
        <v>20</v>
      </c>
      <c r="N33" s="296">
        <v>23</v>
      </c>
      <c r="O33" s="296">
        <v>22</v>
      </c>
      <c r="P33" s="296">
        <v>22</v>
      </c>
      <c r="Q33" s="296">
        <v>22</v>
      </c>
      <c r="R33" s="296">
        <v>25</v>
      </c>
      <c r="S33" s="296">
        <v>29</v>
      </c>
      <c r="T33" s="296">
        <v>28</v>
      </c>
      <c r="U33" s="296">
        <v>28</v>
      </c>
      <c r="V33" s="296">
        <v>21</v>
      </c>
      <c r="W33" s="296">
        <v>18</v>
      </c>
      <c r="X33" s="296">
        <v>17</v>
      </c>
      <c r="Y33" s="296">
        <v>19</v>
      </c>
      <c r="Z33" s="296">
        <v>18</v>
      </c>
      <c r="AA33" s="296">
        <v>14</v>
      </c>
      <c r="AB33" s="296">
        <v>10</v>
      </c>
      <c r="AC33" s="296">
        <v>7</v>
      </c>
      <c r="AD33" s="296">
        <v>10</v>
      </c>
      <c r="AE33" s="296">
        <v>8</v>
      </c>
      <c r="AF33" s="296">
        <v>9</v>
      </c>
      <c r="AG33" s="296">
        <v>15</v>
      </c>
      <c r="AH33" s="296">
        <v>11</v>
      </c>
      <c r="AI33" s="296">
        <v>13</v>
      </c>
      <c r="AJ33" s="296">
        <v>13</v>
      </c>
      <c r="AK33" s="296">
        <v>8</v>
      </c>
      <c r="AL33" s="296">
        <v>10</v>
      </c>
      <c r="AM33" s="296">
        <v>10</v>
      </c>
      <c r="AN33" s="296">
        <v>14</v>
      </c>
      <c r="AO33" s="296">
        <v>13</v>
      </c>
      <c r="AP33" s="296">
        <v>14</v>
      </c>
      <c r="AQ33" s="296">
        <v>9</v>
      </c>
      <c r="AR33" s="296">
        <v>10</v>
      </c>
      <c r="AS33" s="296">
        <v>9</v>
      </c>
      <c r="AT33" s="296">
        <v>3</v>
      </c>
      <c r="AU33" s="296">
        <v>6</v>
      </c>
      <c r="AV33" s="296">
        <v>7</v>
      </c>
      <c r="AW33" s="296">
        <v>9</v>
      </c>
      <c r="AX33" s="296">
        <v>10</v>
      </c>
      <c r="AY33" s="296">
        <v>12</v>
      </c>
      <c r="AZ33" s="296">
        <v>16</v>
      </c>
      <c r="BA33" s="296">
        <v>15</v>
      </c>
      <c r="BB33" s="296">
        <v>11</v>
      </c>
      <c r="BC33" s="296">
        <v>16</v>
      </c>
      <c r="BD33" s="296">
        <v>13</v>
      </c>
      <c r="BE33" s="296">
        <v>14</v>
      </c>
      <c r="BF33" s="296">
        <v>15</v>
      </c>
      <c r="BG33" s="296">
        <v>15</v>
      </c>
      <c r="BH33" s="296">
        <v>17</v>
      </c>
      <c r="BI33" s="296">
        <v>11</v>
      </c>
      <c r="BJ33" s="296">
        <v>12</v>
      </c>
      <c r="BK33" s="296">
        <v>13</v>
      </c>
      <c r="BL33" s="296">
        <v>10</v>
      </c>
      <c r="BM33" s="296">
        <v>8</v>
      </c>
      <c r="BN33" s="296">
        <v>8</v>
      </c>
      <c r="BO33" s="296">
        <v>8</v>
      </c>
      <c r="BP33" s="296">
        <v>11</v>
      </c>
      <c r="BQ33" s="296">
        <v>10</v>
      </c>
      <c r="BR33" s="296">
        <v>9</v>
      </c>
      <c r="BS33" s="296">
        <v>15</v>
      </c>
      <c r="BT33" s="296">
        <v>15</v>
      </c>
      <c r="BU33" s="296">
        <v>16</v>
      </c>
      <c r="BV33" s="296">
        <v>14</v>
      </c>
      <c r="BW33" s="296">
        <v>13</v>
      </c>
    </row>
    <row r="34" spans="1:75" x14ac:dyDescent="0.25">
      <c r="A34" t="s">
        <v>31</v>
      </c>
      <c r="B34" s="296">
        <v>2118</v>
      </c>
      <c r="C34" s="296">
        <v>2198</v>
      </c>
      <c r="D34" s="296">
        <v>2247</v>
      </c>
      <c r="E34" s="296">
        <v>2350</v>
      </c>
      <c r="F34" s="296">
        <v>2435</v>
      </c>
      <c r="G34" s="296">
        <v>2362</v>
      </c>
      <c r="H34" s="296">
        <v>2286</v>
      </c>
      <c r="I34" s="296">
        <v>2235</v>
      </c>
      <c r="J34" s="296">
        <v>2231</v>
      </c>
      <c r="K34" s="296">
        <v>2260</v>
      </c>
      <c r="L34" s="296">
        <v>2260</v>
      </c>
      <c r="M34" s="296">
        <v>2239</v>
      </c>
      <c r="N34" s="296">
        <v>2279</v>
      </c>
      <c r="O34" s="296">
        <v>2289</v>
      </c>
      <c r="P34" s="296">
        <v>2365</v>
      </c>
      <c r="Q34" s="296">
        <v>2386</v>
      </c>
      <c r="R34" s="296">
        <v>2415</v>
      </c>
      <c r="S34" s="296">
        <v>2505</v>
      </c>
      <c r="T34" s="296">
        <v>2538</v>
      </c>
      <c r="U34" s="296">
        <v>2606</v>
      </c>
      <c r="V34" s="296">
        <v>2605</v>
      </c>
      <c r="W34" s="296">
        <v>2665</v>
      </c>
      <c r="X34" s="296">
        <v>2694</v>
      </c>
      <c r="Y34" s="296">
        <v>2721</v>
      </c>
      <c r="Z34" s="296">
        <v>2576</v>
      </c>
      <c r="AA34" s="296">
        <v>2635</v>
      </c>
      <c r="AB34" s="296">
        <v>2553</v>
      </c>
      <c r="AC34" s="296">
        <v>2522</v>
      </c>
      <c r="AD34" s="296">
        <v>2426</v>
      </c>
      <c r="AE34" s="296">
        <v>2371</v>
      </c>
      <c r="AF34" s="296">
        <v>2287</v>
      </c>
      <c r="AG34" s="296">
        <v>2222</v>
      </c>
      <c r="AH34" s="296">
        <v>2191</v>
      </c>
      <c r="AI34" s="296">
        <v>2152</v>
      </c>
      <c r="AJ34" s="296">
        <v>2102</v>
      </c>
      <c r="AK34" s="296">
        <v>2057</v>
      </c>
      <c r="AL34" s="296">
        <v>2005</v>
      </c>
      <c r="AM34" s="296">
        <v>2102</v>
      </c>
      <c r="AN34" s="296">
        <v>2110</v>
      </c>
      <c r="AO34" s="296">
        <v>2075</v>
      </c>
      <c r="AP34" s="296">
        <v>1932</v>
      </c>
      <c r="AQ34" s="296">
        <v>1959</v>
      </c>
      <c r="AR34" s="296">
        <v>1886</v>
      </c>
      <c r="AS34" s="296">
        <v>1793</v>
      </c>
      <c r="AT34" s="296">
        <v>1715</v>
      </c>
      <c r="AU34" s="296">
        <v>1779</v>
      </c>
      <c r="AV34" s="296">
        <v>1768</v>
      </c>
      <c r="AW34" s="296">
        <v>1760</v>
      </c>
      <c r="AX34" s="296">
        <v>1754</v>
      </c>
      <c r="AY34" s="296">
        <v>1817</v>
      </c>
      <c r="AZ34" s="296">
        <v>1688</v>
      </c>
      <c r="BA34" s="296">
        <v>1574</v>
      </c>
      <c r="BB34" s="296">
        <v>1536</v>
      </c>
      <c r="BC34" s="296">
        <v>1522</v>
      </c>
      <c r="BD34" s="296">
        <v>1505</v>
      </c>
      <c r="BE34" s="296">
        <v>1558</v>
      </c>
      <c r="BF34" s="296">
        <v>1590</v>
      </c>
      <c r="BG34" s="296">
        <v>1517</v>
      </c>
      <c r="BH34" s="296">
        <v>1460</v>
      </c>
      <c r="BI34" s="296">
        <v>1394</v>
      </c>
      <c r="BJ34" s="296">
        <v>1353</v>
      </c>
      <c r="BK34" s="296">
        <v>1337</v>
      </c>
      <c r="BL34" s="296">
        <v>1319</v>
      </c>
      <c r="BM34" s="296">
        <v>1335</v>
      </c>
      <c r="BN34" s="296">
        <v>1297</v>
      </c>
      <c r="BO34" s="296">
        <v>1333</v>
      </c>
      <c r="BP34" s="296">
        <v>1405</v>
      </c>
      <c r="BQ34" s="296">
        <v>1483</v>
      </c>
      <c r="BR34" s="296">
        <v>1455</v>
      </c>
      <c r="BS34" s="296">
        <v>1427</v>
      </c>
      <c r="BT34" s="296">
        <v>1428</v>
      </c>
      <c r="BU34" s="296">
        <v>1481</v>
      </c>
      <c r="BV34" s="296">
        <v>1573</v>
      </c>
      <c r="BW34" s="296">
        <v>1537</v>
      </c>
    </row>
    <row r="35" spans="1:75" x14ac:dyDescent="0.25">
      <c r="A35" t="s">
        <v>32</v>
      </c>
      <c r="B35" s="296">
        <v>203</v>
      </c>
      <c r="C35" s="296">
        <v>213</v>
      </c>
      <c r="D35" s="296">
        <v>216</v>
      </c>
      <c r="E35" s="296">
        <v>192</v>
      </c>
      <c r="F35" s="296">
        <v>209</v>
      </c>
      <c r="G35" s="296">
        <v>205</v>
      </c>
      <c r="H35" s="296">
        <v>200</v>
      </c>
      <c r="I35" s="296">
        <v>206</v>
      </c>
      <c r="J35" s="296">
        <v>204</v>
      </c>
      <c r="K35" s="296">
        <v>235</v>
      </c>
      <c r="L35" s="296">
        <v>240</v>
      </c>
      <c r="M35" s="296">
        <v>266</v>
      </c>
      <c r="N35" s="296">
        <v>307</v>
      </c>
      <c r="O35" s="296">
        <v>299</v>
      </c>
      <c r="P35" s="296">
        <v>308</v>
      </c>
      <c r="Q35" s="296">
        <v>295</v>
      </c>
      <c r="R35" s="296">
        <v>316</v>
      </c>
      <c r="S35" s="296">
        <v>304</v>
      </c>
      <c r="T35" s="296">
        <v>306</v>
      </c>
      <c r="U35" s="296">
        <v>306</v>
      </c>
      <c r="V35" s="296">
        <v>323</v>
      </c>
      <c r="W35" s="296">
        <v>323</v>
      </c>
      <c r="X35" s="296">
        <v>298</v>
      </c>
      <c r="Y35" s="296">
        <v>297</v>
      </c>
      <c r="Z35" s="296">
        <v>290</v>
      </c>
      <c r="AA35" s="296">
        <v>282</v>
      </c>
      <c r="AB35" s="296">
        <v>279</v>
      </c>
      <c r="AC35" s="296">
        <v>250</v>
      </c>
      <c r="AD35" s="296">
        <v>239</v>
      </c>
      <c r="AE35" s="296">
        <v>249</v>
      </c>
      <c r="AF35" s="296">
        <v>253</v>
      </c>
      <c r="AG35" s="296">
        <v>275</v>
      </c>
      <c r="AH35" s="296">
        <v>286</v>
      </c>
      <c r="AI35" s="296">
        <v>312</v>
      </c>
      <c r="AJ35" s="296">
        <v>326</v>
      </c>
      <c r="AK35" s="296">
        <v>320</v>
      </c>
      <c r="AL35" s="296">
        <v>315</v>
      </c>
      <c r="AM35" s="296">
        <v>327</v>
      </c>
      <c r="AN35" s="296">
        <v>326</v>
      </c>
      <c r="AO35" s="296">
        <v>339</v>
      </c>
      <c r="AP35" s="296">
        <v>335</v>
      </c>
      <c r="AQ35" s="296">
        <v>324</v>
      </c>
      <c r="AR35" s="296">
        <v>293</v>
      </c>
      <c r="AS35" s="296">
        <v>280</v>
      </c>
      <c r="AT35" s="296">
        <v>273</v>
      </c>
      <c r="AU35" s="296">
        <v>281</v>
      </c>
      <c r="AV35" s="296">
        <v>268</v>
      </c>
      <c r="AW35" s="296">
        <v>257</v>
      </c>
      <c r="AX35" s="296">
        <v>276</v>
      </c>
      <c r="AY35" s="296">
        <v>253</v>
      </c>
      <c r="AZ35" s="296">
        <v>243</v>
      </c>
      <c r="BA35" s="296">
        <v>228</v>
      </c>
      <c r="BB35" s="296">
        <v>236</v>
      </c>
      <c r="BC35" s="296">
        <v>253</v>
      </c>
      <c r="BD35" s="296">
        <v>263</v>
      </c>
      <c r="BE35" s="296">
        <v>271</v>
      </c>
      <c r="BF35" s="296">
        <v>273</v>
      </c>
      <c r="BG35" s="296">
        <v>288</v>
      </c>
      <c r="BH35" s="296">
        <v>318</v>
      </c>
      <c r="BI35" s="296">
        <v>338</v>
      </c>
      <c r="BJ35" s="296">
        <v>344</v>
      </c>
      <c r="BK35" s="296">
        <v>363</v>
      </c>
      <c r="BL35" s="296">
        <v>378</v>
      </c>
      <c r="BM35" s="296">
        <v>377</v>
      </c>
      <c r="BN35" s="296">
        <v>389</v>
      </c>
      <c r="BO35" s="296">
        <v>387</v>
      </c>
      <c r="BP35" s="296">
        <v>394</v>
      </c>
      <c r="BQ35" s="296">
        <v>430</v>
      </c>
      <c r="BR35" s="296">
        <v>468</v>
      </c>
      <c r="BS35" s="296">
        <v>505</v>
      </c>
      <c r="BT35" s="296">
        <v>568</v>
      </c>
      <c r="BU35" s="296">
        <v>589</v>
      </c>
      <c r="BV35" s="296">
        <v>554</v>
      </c>
      <c r="BW35" s="296">
        <v>468</v>
      </c>
    </row>
    <row r="36" spans="1:75" x14ac:dyDescent="0.25">
      <c r="A36" t="s">
        <v>33</v>
      </c>
      <c r="B36" s="296">
        <v>118</v>
      </c>
      <c r="C36" s="296">
        <v>119</v>
      </c>
      <c r="D36" s="296">
        <v>125</v>
      </c>
      <c r="E36" s="296">
        <v>125</v>
      </c>
      <c r="F36" s="296">
        <v>121</v>
      </c>
      <c r="G36" s="296">
        <v>112</v>
      </c>
      <c r="H36" s="296">
        <v>130</v>
      </c>
      <c r="I36" s="296">
        <v>128</v>
      </c>
      <c r="J36" s="296">
        <v>143</v>
      </c>
      <c r="K36" s="296">
        <v>154</v>
      </c>
      <c r="L36" s="296">
        <v>154</v>
      </c>
      <c r="M36" s="296">
        <v>148</v>
      </c>
      <c r="N36" s="296">
        <v>144</v>
      </c>
      <c r="O36" s="296">
        <v>144</v>
      </c>
      <c r="P36" s="296">
        <v>149</v>
      </c>
      <c r="Q36" s="296">
        <v>157</v>
      </c>
      <c r="R36" s="296">
        <v>147</v>
      </c>
      <c r="S36" s="296">
        <v>148</v>
      </c>
      <c r="T36" s="296">
        <v>146</v>
      </c>
      <c r="U36" s="296">
        <v>147</v>
      </c>
      <c r="V36" s="296">
        <v>147</v>
      </c>
      <c r="W36" s="296">
        <v>151</v>
      </c>
      <c r="X36" s="296">
        <v>154</v>
      </c>
      <c r="Y36" s="296">
        <v>158</v>
      </c>
      <c r="Z36" s="296">
        <v>157</v>
      </c>
      <c r="AA36" s="296">
        <v>173</v>
      </c>
      <c r="AB36" s="296">
        <v>184</v>
      </c>
      <c r="AC36" s="296">
        <v>184</v>
      </c>
      <c r="AD36" s="296">
        <v>197</v>
      </c>
      <c r="AE36" s="296">
        <v>187</v>
      </c>
      <c r="AF36" s="296">
        <v>186</v>
      </c>
      <c r="AG36" s="296">
        <v>175</v>
      </c>
      <c r="AH36" s="296">
        <v>166</v>
      </c>
      <c r="AI36" s="296">
        <v>186</v>
      </c>
      <c r="AJ36" s="296">
        <v>173</v>
      </c>
      <c r="AK36" s="296">
        <v>177</v>
      </c>
      <c r="AL36" s="296">
        <v>174</v>
      </c>
      <c r="AM36" s="296">
        <v>167</v>
      </c>
      <c r="AN36" s="296">
        <v>163</v>
      </c>
      <c r="AO36" s="296">
        <v>153</v>
      </c>
      <c r="AP36" s="296">
        <v>151</v>
      </c>
      <c r="AQ36" s="296">
        <v>151</v>
      </c>
      <c r="AR36" s="296">
        <v>145</v>
      </c>
      <c r="AS36" s="296">
        <v>138</v>
      </c>
      <c r="AT36" s="296">
        <v>131</v>
      </c>
      <c r="AU36" s="296">
        <v>132</v>
      </c>
      <c r="AV36" s="296">
        <v>137</v>
      </c>
      <c r="AW36" s="296">
        <v>124</v>
      </c>
      <c r="AX36" s="296">
        <v>111</v>
      </c>
      <c r="AY36" s="296">
        <v>113</v>
      </c>
      <c r="AZ36" s="296">
        <v>113</v>
      </c>
      <c r="BA36" s="296">
        <v>118</v>
      </c>
      <c r="BB36" s="296">
        <v>118</v>
      </c>
      <c r="BC36" s="296">
        <v>137</v>
      </c>
      <c r="BD36" s="296">
        <v>138</v>
      </c>
      <c r="BE36" s="296">
        <v>128</v>
      </c>
      <c r="BF36" s="296">
        <v>116</v>
      </c>
      <c r="BG36" s="296">
        <v>106</v>
      </c>
      <c r="BH36" s="296">
        <v>89</v>
      </c>
      <c r="BI36" s="296">
        <v>84</v>
      </c>
      <c r="BJ36" s="296">
        <v>81</v>
      </c>
      <c r="BK36" s="296">
        <v>96</v>
      </c>
      <c r="BL36" s="296">
        <v>105</v>
      </c>
      <c r="BM36" s="296">
        <v>110</v>
      </c>
      <c r="BN36" s="296">
        <v>108</v>
      </c>
      <c r="BO36" s="296">
        <v>113</v>
      </c>
      <c r="BP36" s="296">
        <v>108</v>
      </c>
      <c r="BQ36" s="296">
        <v>110</v>
      </c>
      <c r="BR36" s="296">
        <v>97</v>
      </c>
      <c r="BS36" s="296">
        <v>112</v>
      </c>
      <c r="BT36" s="296">
        <v>118</v>
      </c>
      <c r="BU36" s="296">
        <v>127</v>
      </c>
      <c r="BV36" s="296">
        <v>124</v>
      </c>
      <c r="BW36" s="296">
        <v>120</v>
      </c>
    </row>
    <row r="37" spans="1:75" x14ac:dyDescent="0.25">
      <c r="A37" t="s">
        <v>34</v>
      </c>
      <c r="B37" s="296">
        <v>83</v>
      </c>
      <c r="C37" s="296">
        <v>78</v>
      </c>
      <c r="D37" s="296">
        <v>74</v>
      </c>
      <c r="E37" s="296">
        <v>62</v>
      </c>
      <c r="F37" s="296">
        <v>53</v>
      </c>
      <c r="G37" s="296">
        <v>53</v>
      </c>
      <c r="H37" s="296">
        <v>54</v>
      </c>
      <c r="I37" s="296">
        <v>47</v>
      </c>
      <c r="J37" s="296">
        <v>44</v>
      </c>
      <c r="K37" s="296">
        <v>54</v>
      </c>
      <c r="L37" s="296">
        <v>48</v>
      </c>
      <c r="M37" s="296">
        <v>55</v>
      </c>
      <c r="N37" s="296">
        <v>46</v>
      </c>
      <c r="O37" s="296">
        <v>53</v>
      </c>
      <c r="P37" s="296">
        <v>59</v>
      </c>
      <c r="Q37" s="296">
        <v>55</v>
      </c>
      <c r="R37" s="296">
        <v>58</v>
      </c>
      <c r="S37" s="296">
        <v>64</v>
      </c>
      <c r="T37" s="296">
        <v>74</v>
      </c>
      <c r="U37" s="296">
        <v>60</v>
      </c>
      <c r="V37" s="296">
        <v>58</v>
      </c>
      <c r="W37" s="296">
        <v>62</v>
      </c>
      <c r="X37" s="296">
        <v>61</v>
      </c>
      <c r="Y37" s="296">
        <v>84</v>
      </c>
      <c r="Z37" s="296">
        <v>82</v>
      </c>
      <c r="AA37" s="296">
        <v>82</v>
      </c>
      <c r="AB37" s="296">
        <v>75</v>
      </c>
      <c r="AC37" s="296">
        <v>94</v>
      </c>
      <c r="AD37" s="296">
        <v>84</v>
      </c>
      <c r="AE37" s="296">
        <v>86</v>
      </c>
      <c r="AF37" s="296">
        <v>77</v>
      </c>
      <c r="AG37" s="296">
        <v>73</v>
      </c>
      <c r="AH37" s="296">
        <v>69</v>
      </c>
      <c r="AI37" s="296">
        <v>56</v>
      </c>
      <c r="AJ37" s="296">
        <v>50</v>
      </c>
      <c r="AK37" s="296">
        <v>51</v>
      </c>
      <c r="AL37" s="296">
        <v>59</v>
      </c>
      <c r="AM37" s="296">
        <v>65</v>
      </c>
      <c r="AN37" s="296">
        <v>56</v>
      </c>
      <c r="AO37" s="296">
        <v>63</v>
      </c>
      <c r="AP37" s="296">
        <v>54</v>
      </c>
      <c r="AQ37" s="296">
        <v>48</v>
      </c>
      <c r="AR37" s="296">
        <v>44</v>
      </c>
      <c r="AS37" s="296">
        <v>46</v>
      </c>
      <c r="AT37" s="296">
        <v>48</v>
      </c>
      <c r="AU37" s="296">
        <v>48</v>
      </c>
      <c r="AV37" s="296">
        <v>46</v>
      </c>
      <c r="AW37" s="296">
        <v>46</v>
      </c>
      <c r="AX37" s="296">
        <v>41</v>
      </c>
      <c r="AY37" s="296">
        <v>44</v>
      </c>
      <c r="AZ37" s="296">
        <v>44</v>
      </c>
      <c r="BA37" s="296">
        <v>47</v>
      </c>
      <c r="BB37" s="296">
        <v>50</v>
      </c>
      <c r="BC37" s="296">
        <v>44</v>
      </c>
      <c r="BD37" s="296">
        <v>47</v>
      </c>
      <c r="BE37" s="296">
        <v>41</v>
      </c>
      <c r="BF37" s="296">
        <v>39</v>
      </c>
      <c r="BG37" s="296">
        <v>44</v>
      </c>
      <c r="BH37" s="296">
        <v>51</v>
      </c>
      <c r="BI37" s="296">
        <v>48</v>
      </c>
      <c r="BJ37" s="296">
        <v>48</v>
      </c>
      <c r="BK37" s="296">
        <v>55</v>
      </c>
      <c r="BL37" s="296">
        <v>50</v>
      </c>
      <c r="BM37" s="296">
        <v>52</v>
      </c>
      <c r="BN37" s="296">
        <v>56</v>
      </c>
      <c r="BO37" s="296">
        <v>61</v>
      </c>
      <c r="BP37" s="296">
        <v>55</v>
      </c>
      <c r="BQ37" s="296">
        <v>56</v>
      </c>
      <c r="BR37" s="296">
        <v>49</v>
      </c>
      <c r="BS37" s="296">
        <v>56</v>
      </c>
      <c r="BT37" s="296">
        <v>57</v>
      </c>
      <c r="BU37" s="296">
        <v>61</v>
      </c>
      <c r="BV37" s="296">
        <v>55</v>
      </c>
      <c r="BW37" s="296">
        <v>48</v>
      </c>
    </row>
    <row r="38" spans="1:75" x14ac:dyDescent="0.25">
      <c r="A38" t="s">
        <v>35</v>
      </c>
      <c r="B38" s="296">
        <v>45570</v>
      </c>
      <c r="C38" s="296">
        <v>46183</v>
      </c>
      <c r="D38" s="296">
        <v>46750</v>
      </c>
      <c r="E38" s="296">
        <v>47052</v>
      </c>
      <c r="F38" s="296">
        <v>47048</v>
      </c>
      <c r="G38" s="296">
        <v>47078</v>
      </c>
      <c r="H38" s="296">
        <v>47163</v>
      </c>
      <c r="I38" s="296">
        <v>46715</v>
      </c>
      <c r="J38" s="296">
        <v>45706</v>
      </c>
      <c r="K38" s="296">
        <v>43898</v>
      </c>
      <c r="L38" s="296">
        <v>41063</v>
      </c>
      <c r="M38" s="296">
        <v>38839</v>
      </c>
      <c r="N38" s="296">
        <v>36815</v>
      </c>
      <c r="O38" s="296">
        <v>35408</v>
      </c>
      <c r="P38" s="296">
        <v>34169</v>
      </c>
      <c r="Q38" s="296">
        <v>33169</v>
      </c>
      <c r="R38" s="296">
        <v>31999</v>
      </c>
      <c r="S38" s="296">
        <v>31406</v>
      </c>
      <c r="T38" s="296">
        <v>30845</v>
      </c>
      <c r="U38" s="296">
        <v>29959</v>
      </c>
      <c r="V38" s="296">
        <v>29412</v>
      </c>
      <c r="W38" s="296">
        <v>28675</v>
      </c>
      <c r="X38" s="296">
        <v>28205</v>
      </c>
      <c r="Y38" s="296">
        <v>27424</v>
      </c>
      <c r="Z38" s="296">
        <v>26546</v>
      </c>
      <c r="AA38" s="296">
        <v>26137</v>
      </c>
      <c r="AB38" s="296">
        <v>25533</v>
      </c>
      <c r="AC38" s="296">
        <v>24692</v>
      </c>
      <c r="AD38" s="296">
        <v>23776</v>
      </c>
      <c r="AE38" s="296">
        <v>23867</v>
      </c>
      <c r="AF38" s="296">
        <v>23525</v>
      </c>
      <c r="AG38" s="296">
        <v>22890</v>
      </c>
      <c r="AH38" s="296">
        <v>22309</v>
      </c>
      <c r="AI38" s="296">
        <v>22194</v>
      </c>
      <c r="AJ38" s="296">
        <v>22295</v>
      </c>
      <c r="AK38" s="296">
        <v>22021</v>
      </c>
      <c r="AL38" s="296">
        <v>21702</v>
      </c>
      <c r="AM38" s="296">
        <v>21709</v>
      </c>
      <c r="AN38" s="296">
        <v>21659</v>
      </c>
      <c r="AO38" s="296">
        <v>21293</v>
      </c>
      <c r="AP38" s="296">
        <v>20705</v>
      </c>
      <c r="AQ38" s="296">
        <v>20359</v>
      </c>
      <c r="AR38" s="296">
        <v>19811</v>
      </c>
      <c r="AS38" s="296">
        <v>19090</v>
      </c>
      <c r="AT38" s="296">
        <v>18463</v>
      </c>
      <c r="AU38" s="296">
        <v>18008</v>
      </c>
      <c r="AV38" s="296">
        <v>17677</v>
      </c>
      <c r="AW38" s="296">
        <v>17507</v>
      </c>
      <c r="AX38" s="296">
        <v>17343</v>
      </c>
      <c r="AY38" s="296">
        <v>16863</v>
      </c>
      <c r="AZ38" s="296">
        <v>16783</v>
      </c>
      <c r="BA38" s="296">
        <v>16756</v>
      </c>
      <c r="BB38" s="296">
        <v>16774</v>
      </c>
      <c r="BC38" s="296">
        <v>16732</v>
      </c>
      <c r="BD38" s="296">
        <v>16715</v>
      </c>
      <c r="BE38" s="296">
        <v>16528</v>
      </c>
      <c r="BF38" s="296">
        <v>16426</v>
      </c>
      <c r="BG38" s="296">
        <v>16505</v>
      </c>
      <c r="BH38" s="296">
        <v>16691</v>
      </c>
      <c r="BI38" s="296">
        <v>16854</v>
      </c>
      <c r="BJ38" s="296">
        <v>17247</v>
      </c>
      <c r="BK38" s="296">
        <v>17498</v>
      </c>
      <c r="BL38" s="296">
        <v>18087</v>
      </c>
      <c r="BM38" s="296">
        <v>18569</v>
      </c>
      <c r="BN38" s="296">
        <v>18913</v>
      </c>
      <c r="BO38" s="296">
        <v>18871</v>
      </c>
      <c r="BP38" s="296">
        <v>18943</v>
      </c>
      <c r="BQ38" s="296">
        <v>19212</v>
      </c>
      <c r="BR38" s="296">
        <v>19187</v>
      </c>
      <c r="BS38" s="296">
        <v>19110</v>
      </c>
      <c r="BT38" s="296">
        <v>19222</v>
      </c>
      <c r="BU38" s="296">
        <v>19406</v>
      </c>
      <c r="BV38" s="296">
        <v>19338</v>
      </c>
      <c r="BW38" s="296">
        <v>19259</v>
      </c>
    </row>
    <row r="39" spans="1:75" x14ac:dyDescent="0.25">
      <c r="A39" t="s">
        <v>36</v>
      </c>
      <c r="B39" s="296">
        <v>138</v>
      </c>
      <c r="C39" s="296">
        <v>161</v>
      </c>
      <c r="D39" s="296">
        <v>169</v>
      </c>
      <c r="E39" s="296">
        <v>161</v>
      </c>
      <c r="F39" s="296">
        <v>157</v>
      </c>
      <c r="G39" s="296">
        <v>152</v>
      </c>
      <c r="H39" s="296">
        <v>150</v>
      </c>
      <c r="I39" s="296">
        <v>127</v>
      </c>
      <c r="J39" s="296">
        <v>144</v>
      </c>
      <c r="K39" s="296">
        <v>161</v>
      </c>
      <c r="L39" s="296">
        <v>167</v>
      </c>
      <c r="M39" s="296">
        <v>160</v>
      </c>
      <c r="N39" s="296">
        <v>170</v>
      </c>
      <c r="O39" s="296">
        <v>178</v>
      </c>
      <c r="P39" s="296">
        <v>170</v>
      </c>
      <c r="Q39" s="296">
        <v>195</v>
      </c>
      <c r="R39" s="296">
        <v>192</v>
      </c>
      <c r="S39" s="296">
        <v>169</v>
      </c>
      <c r="T39" s="296">
        <v>181</v>
      </c>
      <c r="U39" s="296">
        <v>195</v>
      </c>
      <c r="V39" s="296">
        <v>203</v>
      </c>
      <c r="W39" s="296">
        <v>216</v>
      </c>
      <c r="X39" s="296">
        <v>209</v>
      </c>
      <c r="Y39" s="296">
        <v>199</v>
      </c>
      <c r="Z39" s="296">
        <v>215</v>
      </c>
      <c r="AA39" s="296">
        <v>219</v>
      </c>
      <c r="AB39" s="296">
        <v>262</v>
      </c>
      <c r="AC39" s="296">
        <v>276</v>
      </c>
      <c r="AD39" s="296">
        <v>301</v>
      </c>
      <c r="AE39" s="296">
        <v>289</v>
      </c>
      <c r="AF39" s="296">
        <v>268</v>
      </c>
      <c r="AG39" s="296">
        <v>275</v>
      </c>
      <c r="AH39" s="296">
        <v>286</v>
      </c>
      <c r="AI39" s="296">
        <v>318</v>
      </c>
      <c r="AJ39" s="296">
        <v>301</v>
      </c>
      <c r="AK39" s="296">
        <v>297</v>
      </c>
      <c r="AL39" s="296">
        <v>311</v>
      </c>
      <c r="AM39" s="296">
        <v>277</v>
      </c>
      <c r="AN39" s="296">
        <v>255</v>
      </c>
      <c r="AO39" s="296">
        <v>264</v>
      </c>
      <c r="AP39" s="296">
        <v>241</v>
      </c>
      <c r="AQ39" s="296">
        <v>243</v>
      </c>
      <c r="AR39" s="296">
        <v>216</v>
      </c>
      <c r="AS39" s="296">
        <v>225</v>
      </c>
      <c r="AT39" s="296">
        <v>217</v>
      </c>
      <c r="AU39" s="296">
        <v>204</v>
      </c>
      <c r="AV39" s="296">
        <v>219</v>
      </c>
      <c r="AW39" s="296">
        <v>191</v>
      </c>
      <c r="AX39" s="296">
        <v>178</v>
      </c>
      <c r="AY39" s="296">
        <v>189</v>
      </c>
      <c r="AZ39" s="296">
        <v>196</v>
      </c>
      <c r="BA39" s="296">
        <v>173</v>
      </c>
      <c r="BB39" s="296">
        <v>172</v>
      </c>
      <c r="BC39" s="296">
        <v>176</v>
      </c>
      <c r="BD39" s="296">
        <v>158</v>
      </c>
      <c r="BE39" s="296">
        <v>152</v>
      </c>
      <c r="BF39" s="296">
        <v>167</v>
      </c>
      <c r="BG39" s="296">
        <v>166</v>
      </c>
      <c r="BH39" s="296">
        <v>178</v>
      </c>
      <c r="BI39" s="296">
        <v>202</v>
      </c>
      <c r="BJ39" s="296">
        <v>209</v>
      </c>
      <c r="BK39" s="296">
        <v>229</v>
      </c>
      <c r="BL39" s="296">
        <v>269</v>
      </c>
      <c r="BM39" s="296">
        <v>280</v>
      </c>
      <c r="BN39" s="296">
        <v>284</v>
      </c>
      <c r="BO39" s="296">
        <v>289</v>
      </c>
      <c r="BP39" s="296">
        <v>294</v>
      </c>
      <c r="BQ39" s="296">
        <v>299</v>
      </c>
      <c r="BR39" s="296">
        <v>278</v>
      </c>
      <c r="BS39" s="296">
        <v>265</v>
      </c>
      <c r="BT39" s="296">
        <v>244</v>
      </c>
      <c r="BU39" s="296">
        <v>236</v>
      </c>
      <c r="BV39" s="296">
        <v>259</v>
      </c>
      <c r="BW39" s="296">
        <v>279</v>
      </c>
    </row>
    <row r="40" spans="1:75" x14ac:dyDescent="0.25">
      <c r="A40" t="s">
        <v>37</v>
      </c>
      <c r="B40" s="296">
        <v>151</v>
      </c>
      <c r="C40" s="296">
        <v>150</v>
      </c>
      <c r="D40" s="296">
        <v>154</v>
      </c>
      <c r="E40" s="296">
        <v>144</v>
      </c>
      <c r="F40" s="296">
        <v>143</v>
      </c>
      <c r="G40" s="296">
        <v>141</v>
      </c>
      <c r="H40" s="296">
        <v>136</v>
      </c>
      <c r="I40" s="296">
        <v>140</v>
      </c>
      <c r="J40" s="296">
        <v>139</v>
      </c>
      <c r="K40" s="296">
        <v>142</v>
      </c>
      <c r="L40" s="296">
        <v>135</v>
      </c>
      <c r="M40" s="296">
        <v>135</v>
      </c>
      <c r="N40" s="296">
        <v>135</v>
      </c>
      <c r="O40" s="296">
        <v>127</v>
      </c>
      <c r="P40" s="296">
        <v>116</v>
      </c>
      <c r="Q40" s="296">
        <v>114</v>
      </c>
      <c r="R40" s="296">
        <v>118</v>
      </c>
      <c r="S40" s="296">
        <v>120</v>
      </c>
      <c r="T40" s="296">
        <v>108</v>
      </c>
      <c r="U40" s="296">
        <v>102</v>
      </c>
      <c r="V40" s="296">
        <v>91</v>
      </c>
      <c r="W40" s="296">
        <v>97</v>
      </c>
      <c r="X40" s="296">
        <v>103</v>
      </c>
      <c r="Y40" s="296">
        <v>100</v>
      </c>
      <c r="Z40" s="296">
        <v>99</v>
      </c>
      <c r="AA40" s="296">
        <v>97</v>
      </c>
      <c r="AB40" s="296">
        <v>85</v>
      </c>
      <c r="AC40" s="296">
        <v>90</v>
      </c>
      <c r="AD40" s="296">
        <v>89</v>
      </c>
      <c r="AE40" s="296">
        <v>84</v>
      </c>
      <c r="AF40" s="296">
        <v>78</v>
      </c>
      <c r="AG40" s="296">
        <v>76</v>
      </c>
      <c r="AH40" s="296">
        <v>68</v>
      </c>
      <c r="AI40" s="296">
        <v>69</v>
      </c>
      <c r="AJ40" s="296">
        <v>66</v>
      </c>
      <c r="AK40" s="296">
        <v>60</v>
      </c>
      <c r="AL40" s="296">
        <v>61</v>
      </c>
      <c r="AM40" s="296">
        <v>64</v>
      </c>
      <c r="AN40" s="296">
        <v>64</v>
      </c>
      <c r="AO40" s="296">
        <v>60</v>
      </c>
      <c r="AP40" s="296">
        <v>53</v>
      </c>
      <c r="AQ40" s="296">
        <v>50</v>
      </c>
      <c r="AR40" s="296">
        <v>39</v>
      </c>
      <c r="AS40" s="296">
        <v>39</v>
      </c>
      <c r="AT40" s="296">
        <v>36</v>
      </c>
      <c r="AU40" s="296">
        <v>46</v>
      </c>
      <c r="AV40" s="296">
        <v>43</v>
      </c>
      <c r="AW40" s="296">
        <v>54</v>
      </c>
      <c r="AX40" s="296">
        <v>53</v>
      </c>
      <c r="AY40" s="296">
        <v>58</v>
      </c>
      <c r="AZ40" s="296">
        <v>68</v>
      </c>
      <c r="BA40" s="296">
        <v>57</v>
      </c>
      <c r="BB40" s="296">
        <v>62</v>
      </c>
      <c r="BC40" s="296">
        <v>71</v>
      </c>
      <c r="BD40" s="296">
        <v>73</v>
      </c>
      <c r="BE40" s="296">
        <v>60</v>
      </c>
      <c r="BF40" s="296">
        <v>61</v>
      </c>
      <c r="BG40" s="296">
        <v>67</v>
      </c>
      <c r="BH40" s="296">
        <v>73</v>
      </c>
      <c r="BI40" s="296">
        <v>62</v>
      </c>
      <c r="BJ40" s="296">
        <v>64</v>
      </c>
      <c r="BK40" s="296">
        <v>70</v>
      </c>
      <c r="BL40" s="296">
        <v>70</v>
      </c>
      <c r="BM40" s="296">
        <v>66</v>
      </c>
      <c r="BN40" s="296">
        <v>65</v>
      </c>
      <c r="BO40" s="296">
        <v>76</v>
      </c>
      <c r="BP40" s="296">
        <v>79</v>
      </c>
      <c r="BQ40" s="296">
        <v>88</v>
      </c>
      <c r="BR40" s="296">
        <v>79</v>
      </c>
      <c r="BS40" s="296">
        <v>77</v>
      </c>
      <c r="BT40" s="296">
        <v>70</v>
      </c>
      <c r="BU40" s="296">
        <v>65</v>
      </c>
      <c r="BV40" s="296">
        <v>63</v>
      </c>
      <c r="BW40" s="296">
        <v>55</v>
      </c>
    </row>
    <row r="41" spans="1:75" x14ac:dyDescent="0.25">
      <c r="A41" t="s">
        <v>38</v>
      </c>
      <c r="B41" s="296">
        <v>20</v>
      </c>
      <c r="C41" s="296">
        <v>20</v>
      </c>
      <c r="D41" s="296">
        <v>19</v>
      </c>
      <c r="E41" s="296">
        <v>28</v>
      </c>
      <c r="F41" s="296">
        <v>28</v>
      </c>
      <c r="G41" s="296">
        <v>22</v>
      </c>
      <c r="H41" s="296">
        <v>20</v>
      </c>
      <c r="I41" s="296">
        <v>26</v>
      </c>
      <c r="J41" s="296">
        <v>20</v>
      </c>
      <c r="K41" s="296">
        <v>18</v>
      </c>
      <c r="L41" s="296">
        <v>19</v>
      </c>
      <c r="M41" s="296">
        <v>15</v>
      </c>
      <c r="N41" s="296">
        <v>17</v>
      </c>
      <c r="O41" s="296">
        <v>24</v>
      </c>
      <c r="P41" s="296">
        <v>27</v>
      </c>
      <c r="Q41" s="296">
        <v>24</v>
      </c>
      <c r="R41" s="296">
        <v>27</v>
      </c>
      <c r="S41" s="296">
        <v>31</v>
      </c>
      <c r="T41" s="296">
        <v>37</v>
      </c>
      <c r="U41" s="296">
        <v>47</v>
      </c>
      <c r="V41" s="296">
        <v>50</v>
      </c>
      <c r="W41" s="296">
        <v>43</v>
      </c>
      <c r="X41" s="296">
        <v>43</v>
      </c>
      <c r="Y41" s="296">
        <v>40</v>
      </c>
      <c r="Z41" s="296">
        <v>34</v>
      </c>
      <c r="AA41" s="296">
        <v>46</v>
      </c>
      <c r="AB41" s="296">
        <v>43</v>
      </c>
      <c r="AC41" s="296">
        <v>43</v>
      </c>
      <c r="AD41" s="296">
        <v>53</v>
      </c>
      <c r="AE41" s="296">
        <v>47</v>
      </c>
      <c r="AF41" s="296">
        <v>40</v>
      </c>
      <c r="AG41" s="296">
        <v>33</v>
      </c>
      <c r="AH41" s="296">
        <v>41</v>
      </c>
      <c r="AI41" s="296">
        <v>45</v>
      </c>
      <c r="AJ41" s="296">
        <v>37</v>
      </c>
      <c r="AK41" s="296">
        <v>39</v>
      </c>
      <c r="AL41" s="296">
        <v>38</v>
      </c>
      <c r="AM41" s="296">
        <v>45</v>
      </c>
      <c r="AN41" s="296">
        <v>46</v>
      </c>
      <c r="AO41" s="296">
        <v>38</v>
      </c>
      <c r="AP41" s="296">
        <v>35</v>
      </c>
      <c r="AQ41" s="296">
        <v>33</v>
      </c>
      <c r="AR41" s="296">
        <v>37</v>
      </c>
      <c r="AS41" s="296">
        <v>34</v>
      </c>
      <c r="AT41" s="296">
        <v>24</v>
      </c>
      <c r="AU41" s="296">
        <v>21</v>
      </c>
      <c r="AV41" s="296">
        <v>16</v>
      </c>
      <c r="AW41" s="296">
        <v>15</v>
      </c>
      <c r="AX41" s="296">
        <v>10</v>
      </c>
      <c r="AY41" s="296">
        <v>15</v>
      </c>
      <c r="AZ41" s="296">
        <v>17</v>
      </c>
      <c r="BA41" s="296">
        <v>22</v>
      </c>
      <c r="BB41" s="296">
        <v>27</v>
      </c>
      <c r="BC41" s="296">
        <v>19</v>
      </c>
      <c r="BD41" s="296">
        <v>22</v>
      </c>
      <c r="BE41" s="296">
        <v>35</v>
      </c>
      <c r="BF41" s="296">
        <v>35</v>
      </c>
      <c r="BG41" s="296">
        <v>21</v>
      </c>
      <c r="BH41" s="296">
        <v>19</v>
      </c>
      <c r="BI41" s="296">
        <v>23</v>
      </c>
      <c r="BJ41" s="296">
        <v>29</v>
      </c>
      <c r="BK41" s="296">
        <v>31</v>
      </c>
      <c r="BL41" s="296">
        <v>29</v>
      </c>
      <c r="BM41" s="296">
        <v>26</v>
      </c>
      <c r="BN41" s="296">
        <v>21</v>
      </c>
      <c r="BO41" s="296">
        <v>18</v>
      </c>
      <c r="BP41" s="296">
        <v>20</v>
      </c>
      <c r="BQ41" s="296">
        <v>19</v>
      </c>
      <c r="BR41" s="296">
        <v>17</v>
      </c>
      <c r="BS41" s="296">
        <v>15</v>
      </c>
      <c r="BT41" s="296">
        <v>15</v>
      </c>
      <c r="BU41" s="296">
        <v>20</v>
      </c>
      <c r="BV41" s="296">
        <v>25</v>
      </c>
      <c r="BW41" s="296">
        <v>28</v>
      </c>
    </row>
    <row r="42" spans="1:75" x14ac:dyDescent="0.25">
      <c r="A42" t="s">
        <v>39</v>
      </c>
      <c r="B42" s="296">
        <v>262</v>
      </c>
      <c r="C42" s="296">
        <v>305</v>
      </c>
      <c r="D42" s="296">
        <v>320</v>
      </c>
      <c r="E42" s="296">
        <v>342</v>
      </c>
      <c r="F42" s="296">
        <v>343</v>
      </c>
      <c r="G42" s="296">
        <v>329</v>
      </c>
      <c r="H42" s="296">
        <v>323</v>
      </c>
      <c r="I42" s="296">
        <v>331</v>
      </c>
      <c r="J42" s="296">
        <v>329</v>
      </c>
      <c r="K42" s="296">
        <v>331</v>
      </c>
      <c r="L42" s="296">
        <v>323</v>
      </c>
      <c r="M42" s="296">
        <v>309</v>
      </c>
      <c r="N42" s="296">
        <v>319</v>
      </c>
      <c r="O42" s="296">
        <v>321</v>
      </c>
      <c r="P42" s="296">
        <v>313</v>
      </c>
      <c r="Q42" s="296">
        <v>316</v>
      </c>
      <c r="R42" s="296">
        <v>325</v>
      </c>
      <c r="S42" s="296">
        <v>316</v>
      </c>
      <c r="T42" s="296">
        <v>299</v>
      </c>
      <c r="U42" s="296">
        <v>289</v>
      </c>
      <c r="V42" s="296">
        <v>287</v>
      </c>
      <c r="W42" s="296">
        <v>288</v>
      </c>
      <c r="X42" s="296">
        <v>296</v>
      </c>
      <c r="Y42" s="296">
        <v>299</v>
      </c>
      <c r="Z42" s="296">
        <v>291</v>
      </c>
      <c r="AA42" s="296">
        <v>312</v>
      </c>
      <c r="AB42" s="296">
        <v>293</v>
      </c>
      <c r="AC42" s="296">
        <v>274</v>
      </c>
      <c r="AD42" s="296">
        <v>280</v>
      </c>
      <c r="AE42" s="296">
        <v>271</v>
      </c>
      <c r="AF42" s="296">
        <v>261</v>
      </c>
      <c r="AG42" s="296">
        <v>266</v>
      </c>
      <c r="AH42" s="296">
        <v>264</v>
      </c>
      <c r="AI42" s="296">
        <v>273</v>
      </c>
      <c r="AJ42" s="296">
        <v>273</v>
      </c>
      <c r="AK42" s="296">
        <v>265</v>
      </c>
      <c r="AL42" s="296">
        <v>272</v>
      </c>
      <c r="AM42" s="296">
        <v>299</v>
      </c>
      <c r="AN42" s="296">
        <v>275</v>
      </c>
      <c r="AO42" s="296">
        <v>251</v>
      </c>
      <c r="AP42" s="296">
        <v>225</v>
      </c>
      <c r="AQ42" s="296">
        <v>229</v>
      </c>
      <c r="AR42" s="296">
        <v>203</v>
      </c>
      <c r="AS42" s="296">
        <v>208</v>
      </c>
      <c r="AT42" s="296">
        <v>219</v>
      </c>
      <c r="AU42" s="296">
        <v>221</v>
      </c>
      <c r="AV42" s="296">
        <v>217</v>
      </c>
      <c r="AW42" s="296">
        <v>198</v>
      </c>
      <c r="AX42" s="296">
        <v>184</v>
      </c>
      <c r="AY42" s="296">
        <v>189</v>
      </c>
      <c r="AZ42" s="296">
        <v>186</v>
      </c>
      <c r="BA42" s="296">
        <v>204</v>
      </c>
      <c r="BB42" s="296">
        <v>217</v>
      </c>
      <c r="BC42" s="296">
        <v>202</v>
      </c>
      <c r="BD42" s="296">
        <v>190</v>
      </c>
      <c r="BE42" s="296">
        <v>186</v>
      </c>
      <c r="BF42" s="296">
        <v>186</v>
      </c>
      <c r="BG42" s="296">
        <v>190</v>
      </c>
      <c r="BH42" s="296">
        <v>186</v>
      </c>
      <c r="BI42" s="296">
        <v>202</v>
      </c>
      <c r="BJ42" s="296">
        <v>205</v>
      </c>
      <c r="BK42" s="296">
        <v>225</v>
      </c>
      <c r="BL42" s="296">
        <v>224</v>
      </c>
      <c r="BM42" s="296">
        <v>240</v>
      </c>
      <c r="BN42" s="296">
        <v>243</v>
      </c>
      <c r="BO42" s="296">
        <v>247</v>
      </c>
      <c r="BP42" s="296">
        <v>259</v>
      </c>
      <c r="BQ42" s="296">
        <v>253</v>
      </c>
      <c r="BR42" s="296">
        <v>249</v>
      </c>
      <c r="BS42" s="296">
        <v>247</v>
      </c>
      <c r="BT42" s="296">
        <v>252</v>
      </c>
      <c r="BU42" s="296">
        <v>261</v>
      </c>
      <c r="BV42" s="296">
        <v>262</v>
      </c>
      <c r="BW42" s="296">
        <v>282</v>
      </c>
    </row>
    <row r="43" spans="1:75" x14ac:dyDescent="0.25">
      <c r="A43" t="s">
        <v>40</v>
      </c>
      <c r="B43" s="296">
        <v>287</v>
      </c>
      <c r="C43" s="296">
        <v>286</v>
      </c>
      <c r="D43" s="296">
        <v>285</v>
      </c>
      <c r="E43" s="296">
        <v>287</v>
      </c>
      <c r="F43" s="296">
        <v>274</v>
      </c>
      <c r="G43" s="296">
        <v>268</v>
      </c>
      <c r="H43" s="296">
        <v>267</v>
      </c>
      <c r="I43" s="296">
        <v>298</v>
      </c>
      <c r="J43" s="296">
        <v>300</v>
      </c>
      <c r="K43" s="296">
        <v>318</v>
      </c>
      <c r="L43" s="296">
        <v>323</v>
      </c>
      <c r="M43" s="296">
        <v>317</v>
      </c>
      <c r="N43" s="296">
        <v>322</v>
      </c>
      <c r="O43" s="296">
        <v>318</v>
      </c>
      <c r="P43" s="296">
        <v>339</v>
      </c>
      <c r="Q43" s="296">
        <v>367</v>
      </c>
      <c r="R43" s="296">
        <v>385</v>
      </c>
      <c r="S43" s="296">
        <v>419</v>
      </c>
      <c r="T43" s="296">
        <v>433</v>
      </c>
      <c r="U43" s="296">
        <v>438</v>
      </c>
      <c r="V43" s="296">
        <v>436</v>
      </c>
      <c r="W43" s="296">
        <v>488</v>
      </c>
      <c r="X43" s="296">
        <v>506</v>
      </c>
      <c r="Y43" s="296">
        <v>503</v>
      </c>
      <c r="Z43" s="296">
        <v>490</v>
      </c>
      <c r="AA43" s="296">
        <v>458</v>
      </c>
      <c r="AB43" s="296">
        <v>452</v>
      </c>
      <c r="AC43" s="296">
        <v>476</v>
      </c>
      <c r="AD43" s="296">
        <v>503</v>
      </c>
      <c r="AE43" s="296">
        <v>507</v>
      </c>
      <c r="AF43" s="296">
        <v>515</v>
      </c>
      <c r="AG43" s="296">
        <v>569</v>
      </c>
      <c r="AH43" s="296">
        <v>607</v>
      </c>
      <c r="AI43" s="296">
        <v>620</v>
      </c>
      <c r="AJ43" s="296">
        <v>600</v>
      </c>
      <c r="AK43" s="296">
        <v>576</v>
      </c>
      <c r="AL43" s="296">
        <v>588</v>
      </c>
      <c r="AM43" s="296">
        <v>571</v>
      </c>
      <c r="AN43" s="296">
        <v>580</v>
      </c>
      <c r="AO43" s="296">
        <v>580</v>
      </c>
      <c r="AP43" s="296">
        <v>562</v>
      </c>
      <c r="AQ43" s="296">
        <v>534</v>
      </c>
      <c r="AR43" s="296">
        <v>522</v>
      </c>
      <c r="AS43" s="296">
        <v>562</v>
      </c>
      <c r="AT43" s="296">
        <v>612</v>
      </c>
      <c r="AU43" s="296">
        <v>613</v>
      </c>
      <c r="AV43" s="296">
        <v>578</v>
      </c>
      <c r="AW43" s="296">
        <v>565</v>
      </c>
      <c r="AX43" s="296">
        <v>591</v>
      </c>
      <c r="AY43" s="296">
        <v>635</v>
      </c>
      <c r="AZ43" s="296">
        <v>620</v>
      </c>
      <c r="BA43" s="296">
        <v>618</v>
      </c>
      <c r="BB43" s="296">
        <v>560</v>
      </c>
      <c r="BC43" s="296">
        <v>550</v>
      </c>
      <c r="BD43" s="296">
        <v>526</v>
      </c>
      <c r="BE43" s="296">
        <v>469</v>
      </c>
      <c r="BF43" s="296">
        <v>455</v>
      </c>
      <c r="BG43" s="296">
        <v>454</v>
      </c>
      <c r="BH43" s="296">
        <v>474</v>
      </c>
      <c r="BI43" s="296">
        <v>492</v>
      </c>
      <c r="BJ43" s="296">
        <v>493</v>
      </c>
      <c r="BK43" s="296">
        <v>537</v>
      </c>
      <c r="BL43" s="296">
        <v>553</v>
      </c>
      <c r="BM43" s="296">
        <v>558</v>
      </c>
      <c r="BN43" s="296">
        <v>587</v>
      </c>
      <c r="BO43" s="296">
        <v>580</v>
      </c>
      <c r="BP43" s="296">
        <v>554</v>
      </c>
      <c r="BQ43" s="296">
        <v>525</v>
      </c>
      <c r="BR43" s="296">
        <v>537</v>
      </c>
      <c r="BS43" s="296">
        <v>497</v>
      </c>
      <c r="BT43" s="296">
        <v>512</v>
      </c>
      <c r="BU43" s="296">
        <v>504</v>
      </c>
      <c r="BV43" s="296">
        <v>513</v>
      </c>
      <c r="BW43" s="296">
        <v>513</v>
      </c>
    </row>
    <row r="44" spans="1:75" x14ac:dyDescent="0.25">
      <c r="A44" t="s">
        <v>41</v>
      </c>
      <c r="B44" s="296">
        <v>20</v>
      </c>
      <c r="C44" s="296">
        <v>29</v>
      </c>
      <c r="D44" s="296">
        <v>23</v>
      </c>
      <c r="E44" s="296">
        <v>19</v>
      </c>
      <c r="F44" s="296">
        <v>23</v>
      </c>
      <c r="G44" s="296">
        <v>26</v>
      </c>
      <c r="H44" s="296">
        <v>28</v>
      </c>
      <c r="I44" s="296">
        <v>26</v>
      </c>
      <c r="J44" s="296">
        <v>26</v>
      </c>
      <c r="K44" s="296">
        <v>26</v>
      </c>
      <c r="L44" s="296">
        <v>26</v>
      </c>
      <c r="M44" s="296">
        <v>25</v>
      </c>
      <c r="N44" s="296">
        <v>24</v>
      </c>
      <c r="O44" s="296">
        <v>28</v>
      </c>
      <c r="P44" s="296">
        <v>29</v>
      </c>
      <c r="Q44" s="296">
        <v>26</v>
      </c>
      <c r="R44" s="296">
        <v>25</v>
      </c>
      <c r="S44" s="296">
        <v>28</v>
      </c>
      <c r="T44" s="296">
        <v>25</v>
      </c>
      <c r="U44" s="296">
        <v>23</v>
      </c>
      <c r="V44" s="296">
        <v>22</v>
      </c>
      <c r="W44" s="296">
        <v>21</v>
      </c>
      <c r="X44" s="296">
        <v>21</v>
      </c>
      <c r="Y44" s="296">
        <v>19</v>
      </c>
      <c r="Z44" s="296">
        <v>18</v>
      </c>
      <c r="AA44" s="296">
        <v>16</v>
      </c>
      <c r="AB44" s="296">
        <v>15</v>
      </c>
      <c r="AC44" s="296">
        <v>14</v>
      </c>
      <c r="AD44" s="296">
        <v>14</v>
      </c>
      <c r="AE44" s="296">
        <v>17</v>
      </c>
      <c r="AF44" s="296">
        <v>15</v>
      </c>
      <c r="AG44" s="296">
        <v>18</v>
      </c>
      <c r="AH44" s="296">
        <v>12</v>
      </c>
      <c r="AI44" s="296">
        <v>12</v>
      </c>
      <c r="AJ44" s="296">
        <v>15</v>
      </c>
      <c r="AK44" s="296">
        <v>8</v>
      </c>
      <c r="AL44" s="296">
        <v>8</v>
      </c>
      <c r="AM44" s="296">
        <v>12</v>
      </c>
      <c r="AN44" s="296">
        <v>14</v>
      </c>
      <c r="AO44" s="296">
        <v>7</v>
      </c>
      <c r="AP44" s="296">
        <v>9</v>
      </c>
      <c r="AQ44" s="296">
        <v>8</v>
      </c>
      <c r="AR44" s="296">
        <v>7</v>
      </c>
      <c r="AS44" s="296">
        <v>8</v>
      </c>
      <c r="AT44" s="296">
        <v>8</v>
      </c>
      <c r="AU44" s="296">
        <v>8</v>
      </c>
      <c r="AV44" s="296">
        <v>4</v>
      </c>
      <c r="AW44" s="296">
        <v>6</v>
      </c>
      <c r="AX44" s="296">
        <v>5</v>
      </c>
      <c r="AY44" s="296">
        <v>6</v>
      </c>
      <c r="AZ44" s="296">
        <v>6</v>
      </c>
      <c r="BA44" s="296">
        <v>4</v>
      </c>
      <c r="BB44" s="296">
        <v>7</v>
      </c>
      <c r="BC44" s="296">
        <v>5</v>
      </c>
      <c r="BD44" s="296">
        <v>5</v>
      </c>
      <c r="BE44" s="296">
        <v>3</v>
      </c>
      <c r="BF44" s="296">
        <v>3</v>
      </c>
      <c r="BG44" s="296">
        <v>5</v>
      </c>
      <c r="BH44" s="296">
        <v>7</v>
      </c>
      <c r="BI44" s="296">
        <v>8</v>
      </c>
      <c r="BJ44" s="296">
        <v>8</v>
      </c>
      <c r="BK44" s="296">
        <v>5</v>
      </c>
      <c r="BL44" s="296">
        <v>9</v>
      </c>
      <c r="BM44" s="296">
        <v>12</v>
      </c>
      <c r="BN44" s="296">
        <v>13</v>
      </c>
      <c r="BO44" s="296">
        <v>12</v>
      </c>
      <c r="BP44" s="296">
        <v>8</v>
      </c>
      <c r="BQ44" s="296">
        <v>11</v>
      </c>
      <c r="BR44" s="296">
        <v>10</v>
      </c>
      <c r="BS44" s="296">
        <v>9</v>
      </c>
      <c r="BT44" s="296">
        <v>10</v>
      </c>
      <c r="BU44" s="296">
        <v>12</v>
      </c>
      <c r="BV44" s="296">
        <v>14</v>
      </c>
      <c r="BW44" s="296">
        <v>13</v>
      </c>
    </row>
    <row r="45" spans="1:75" x14ac:dyDescent="0.25">
      <c r="A45" t="s">
        <v>42</v>
      </c>
      <c r="B45" s="296">
        <v>12</v>
      </c>
      <c r="C45" s="296">
        <v>11</v>
      </c>
      <c r="D45" s="296">
        <v>11</v>
      </c>
      <c r="E45" s="296">
        <v>11</v>
      </c>
      <c r="F45" s="296">
        <v>11</v>
      </c>
      <c r="G45" s="296">
        <v>11</v>
      </c>
      <c r="H45" s="296">
        <v>8</v>
      </c>
      <c r="I45" s="296">
        <v>7</v>
      </c>
      <c r="J45" s="296">
        <v>6</v>
      </c>
      <c r="K45" s="296">
        <v>8</v>
      </c>
      <c r="L45" s="296">
        <v>8</v>
      </c>
      <c r="M45" s="296">
        <v>9</v>
      </c>
      <c r="N45" s="296">
        <v>11</v>
      </c>
      <c r="O45" s="296">
        <v>10</v>
      </c>
      <c r="P45" s="296">
        <v>8</v>
      </c>
      <c r="Q45" s="296">
        <v>8</v>
      </c>
      <c r="R45" s="296">
        <v>7</v>
      </c>
      <c r="S45" s="296">
        <v>8</v>
      </c>
      <c r="T45" s="296">
        <v>8</v>
      </c>
      <c r="U45" s="296">
        <v>8</v>
      </c>
      <c r="V45" s="296">
        <v>7</v>
      </c>
      <c r="W45" s="296">
        <v>6</v>
      </c>
      <c r="X45" s="296">
        <v>6</v>
      </c>
      <c r="Y45" s="296">
        <v>9</v>
      </c>
      <c r="Z45" s="296">
        <v>8</v>
      </c>
      <c r="AA45" s="296">
        <v>9</v>
      </c>
      <c r="AB45" s="296">
        <v>5</v>
      </c>
      <c r="AC45" s="296">
        <v>4</v>
      </c>
      <c r="AD45" s="296">
        <v>7</v>
      </c>
      <c r="AE45" s="296">
        <v>7</v>
      </c>
      <c r="AF45" s="296">
        <v>7</v>
      </c>
      <c r="AG45" s="296">
        <v>5</v>
      </c>
      <c r="AH45" s="296">
        <v>5</v>
      </c>
      <c r="AI45" s="296">
        <v>5</v>
      </c>
      <c r="AJ45" s="296">
        <v>8</v>
      </c>
      <c r="AK45" s="296">
        <v>7</v>
      </c>
      <c r="AL45" s="296">
        <v>6</v>
      </c>
      <c r="AM45" s="296">
        <v>6</v>
      </c>
      <c r="AN45" s="296">
        <v>7</v>
      </c>
      <c r="AO45" s="296">
        <v>9</v>
      </c>
      <c r="AP45" s="296">
        <v>8</v>
      </c>
      <c r="AQ45" s="296">
        <v>10</v>
      </c>
      <c r="AR45" s="296">
        <v>9</v>
      </c>
      <c r="AS45" s="296">
        <v>9</v>
      </c>
      <c r="AT45" s="296">
        <v>9</v>
      </c>
      <c r="AU45" s="296">
        <v>9</v>
      </c>
      <c r="AV45" s="296">
        <v>7</v>
      </c>
      <c r="AW45" s="296">
        <v>7</v>
      </c>
      <c r="AX45" s="296">
        <v>7</v>
      </c>
      <c r="AY45" s="296">
        <v>7</v>
      </c>
      <c r="AZ45" s="296">
        <v>3</v>
      </c>
      <c r="BA45" s="296">
        <v>3</v>
      </c>
      <c r="BB45" s="296">
        <v>2</v>
      </c>
      <c r="BC45" s="296">
        <v>2</v>
      </c>
      <c r="BD45" s="296">
        <v>4</v>
      </c>
      <c r="BE45" s="296">
        <v>4</v>
      </c>
      <c r="BF45" s="296">
        <v>4</v>
      </c>
      <c r="BG45" s="296">
        <v>4</v>
      </c>
      <c r="BH45" s="296">
        <v>4</v>
      </c>
      <c r="BI45" s="296">
        <v>2</v>
      </c>
      <c r="BJ45" s="296">
        <v>3</v>
      </c>
      <c r="BK45" s="296">
        <v>4</v>
      </c>
      <c r="BL45" s="296">
        <v>4</v>
      </c>
      <c r="BM45" s="296">
        <v>4</v>
      </c>
      <c r="BN45" s="296">
        <v>3</v>
      </c>
      <c r="BO45" s="296">
        <v>3</v>
      </c>
      <c r="BP45" s="296">
        <v>3</v>
      </c>
      <c r="BQ45" s="296">
        <v>3</v>
      </c>
      <c r="BR45" s="296">
        <v>3</v>
      </c>
      <c r="BS45" s="296">
        <v>7</v>
      </c>
      <c r="BT45" s="296">
        <v>6</v>
      </c>
      <c r="BU45" s="296">
        <v>5</v>
      </c>
      <c r="BV45" s="296">
        <v>4</v>
      </c>
      <c r="BW45" s="296">
        <v>4</v>
      </c>
    </row>
    <row r="46" spans="1:75" x14ac:dyDescent="0.25">
      <c r="A46" t="s">
        <v>43</v>
      </c>
      <c r="B46" s="296">
        <v>433</v>
      </c>
      <c r="C46" s="296">
        <v>444</v>
      </c>
      <c r="D46" s="296">
        <v>448</v>
      </c>
      <c r="E46" s="296">
        <v>444</v>
      </c>
      <c r="F46" s="296">
        <v>434</v>
      </c>
      <c r="G46" s="296">
        <v>432</v>
      </c>
      <c r="H46" s="296">
        <v>435</v>
      </c>
      <c r="I46" s="296">
        <v>430</v>
      </c>
      <c r="J46" s="296">
        <v>437</v>
      </c>
      <c r="K46" s="296">
        <v>423</v>
      </c>
      <c r="L46" s="296">
        <v>400</v>
      </c>
      <c r="M46" s="296">
        <v>376</v>
      </c>
      <c r="N46" s="296">
        <v>341</v>
      </c>
      <c r="O46" s="296">
        <v>338</v>
      </c>
      <c r="P46" s="296">
        <v>324</v>
      </c>
      <c r="Q46" s="296">
        <v>320</v>
      </c>
      <c r="R46" s="296">
        <v>289</v>
      </c>
      <c r="S46" s="296">
        <v>299</v>
      </c>
      <c r="T46" s="296">
        <v>281</v>
      </c>
      <c r="U46" s="296">
        <v>300</v>
      </c>
      <c r="V46" s="296">
        <v>335</v>
      </c>
      <c r="W46" s="296">
        <v>353</v>
      </c>
      <c r="X46" s="296">
        <v>369</v>
      </c>
      <c r="Y46" s="296">
        <v>397</v>
      </c>
      <c r="Z46" s="296">
        <v>420</v>
      </c>
      <c r="AA46" s="296">
        <v>441</v>
      </c>
      <c r="AB46" s="296">
        <v>429</v>
      </c>
      <c r="AC46" s="296">
        <v>450</v>
      </c>
      <c r="AD46" s="296">
        <v>435</v>
      </c>
      <c r="AE46" s="296">
        <v>436</v>
      </c>
      <c r="AF46" s="296">
        <v>437</v>
      </c>
      <c r="AG46" s="296">
        <v>433</v>
      </c>
      <c r="AH46" s="296">
        <v>426</v>
      </c>
      <c r="AI46" s="296">
        <v>404</v>
      </c>
      <c r="AJ46" s="296">
        <v>408</v>
      </c>
      <c r="AK46" s="296">
        <v>404</v>
      </c>
      <c r="AL46" s="296">
        <v>394</v>
      </c>
      <c r="AM46" s="296">
        <v>416</v>
      </c>
      <c r="AN46" s="296">
        <v>413</v>
      </c>
      <c r="AO46" s="296">
        <v>420</v>
      </c>
      <c r="AP46" s="296">
        <v>414</v>
      </c>
      <c r="AQ46" s="296">
        <v>403</v>
      </c>
      <c r="AR46" s="296">
        <v>410</v>
      </c>
      <c r="AS46" s="296">
        <v>388</v>
      </c>
      <c r="AT46" s="296">
        <v>371</v>
      </c>
      <c r="AU46" s="296">
        <v>360</v>
      </c>
      <c r="AV46" s="296">
        <v>326</v>
      </c>
      <c r="AW46" s="296">
        <v>331</v>
      </c>
      <c r="AX46" s="296">
        <v>291</v>
      </c>
      <c r="AY46" s="296">
        <v>280</v>
      </c>
      <c r="AZ46" s="296">
        <v>267</v>
      </c>
      <c r="BA46" s="296">
        <v>264</v>
      </c>
      <c r="BB46" s="296">
        <v>247</v>
      </c>
      <c r="BC46" s="296">
        <v>243</v>
      </c>
      <c r="BD46" s="296">
        <v>239</v>
      </c>
      <c r="BE46" s="296">
        <v>225</v>
      </c>
      <c r="BF46" s="296">
        <v>211</v>
      </c>
      <c r="BG46" s="296">
        <v>226</v>
      </c>
      <c r="BH46" s="296">
        <v>253</v>
      </c>
      <c r="BI46" s="296">
        <v>258</v>
      </c>
      <c r="BJ46" s="296">
        <v>280</v>
      </c>
      <c r="BK46" s="296">
        <v>292</v>
      </c>
      <c r="BL46" s="296">
        <v>306</v>
      </c>
      <c r="BM46" s="296">
        <v>310</v>
      </c>
      <c r="BN46" s="296">
        <v>327</v>
      </c>
      <c r="BO46" s="296">
        <v>340</v>
      </c>
      <c r="BP46" s="296">
        <v>349</v>
      </c>
      <c r="BQ46" s="296">
        <v>354</v>
      </c>
      <c r="BR46" s="296">
        <v>352</v>
      </c>
      <c r="BS46" s="296">
        <v>383</v>
      </c>
      <c r="BT46" s="296">
        <v>422</v>
      </c>
      <c r="BU46" s="296">
        <v>415</v>
      </c>
      <c r="BV46" s="296">
        <v>382</v>
      </c>
      <c r="BW46" s="296">
        <v>366</v>
      </c>
    </row>
    <row r="47" spans="1:75" x14ac:dyDescent="0.25">
      <c r="A47" t="s">
        <v>44</v>
      </c>
      <c r="B47" s="296">
        <v>156</v>
      </c>
      <c r="C47" s="296">
        <v>156</v>
      </c>
      <c r="D47" s="296">
        <v>153</v>
      </c>
      <c r="E47" s="296">
        <v>139</v>
      </c>
      <c r="F47" s="296">
        <v>142</v>
      </c>
      <c r="G47" s="296">
        <v>145</v>
      </c>
      <c r="H47" s="296">
        <v>135</v>
      </c>
      <c r="I47" s="296">
        <v>135</v>
      </c>
      <c r="J47" s="296">
        <v>134</v>
      </c>
      <c r="K47" s="296">
        <v>126</v>
      </c>
      <c r="L47" s="296">
        <v>123</v>
      </c>
      <c r="M47" s="296">
        <v>124</v>
      </c>
      <c r="N47" s="296">
        <v>124</v>
      </c>
      <c r="O47" s="296">
        <v>123</v>
      </c>
      <c r="P47" s="296">
        <v>117</v>
      </c>
      <c r="Q47" s="296">
        <v>124</v>
      </c>
      <c r="R47" s="296">
        <v>127</v>
      </c>
      <c r="S47" s="296">
        <v>126</v>
      </c>
      <c r="T47" s="296">
        <v>121</v>
      </c>
      <c r="U47" s="296">
        <v>113</v>
      </c>
      <c r="V47" s="296">
        <v>109</v>
      </c>
      <c r="W47" s="296">
        <v>111</v>
      </c>
      <c r="X47" s="296">
        <v>106</v>
      </c>
      <c r="Y47" s="296">
        <v>104</v>
      </c>
      <c r="Z47" s="296">
        <v>88</v>
      </c>
      <c r="AA47" s="296">
        <v>93</v>
      </c>
      <c r="AB47" s="296">
        <v>95</v>
      </c>
      <c r="AC47" s="296">
        <v>98</v>
      </c>
      <c r="AD47" s="296">
        <v>100</v>
      </c>
      <c r="AE47" s="296">
        <v>97</v>
      </c>
      <c r="AF47" s="296">
        <v>95</v>
      </c>
      <c r="AG47" s="296">
        <v>97</v>
      </c>
      <c r="AH47" s="296">
        <v>91</v>
      </c>
      <c r="AI47" s="296">
        <v>93</v>
      </c>
      <c r="AJ47" s="296">
        <v>86</v>
      </c>
      <c r="AK47" s="296">
        <v>81</v>
      </c>
      <c r="AL47" s="296">
        <v>82</v>
      </c>
      <c r="AM47" s="296">
        <v>82</v>
      </c>
      <c r="AN47" s="296">
        <v>76</v>
      </c>
      <c r="AO47" s="296">
        <v>73</v>
      </c>
      <c r="AP47" s="296">
        <v>69</v>
      </c>
      <c r="AQ47" s="296">
        <v>65</v>
      </c>
      <c r="AR47" s="296">
        <v>72</v>
      </c>
      <c r="AS47" s="296">
        <v>61</v>
      </c>
      <c r="AT47" s="296">
        <v>59</v>
      </c>
      <c r="AU47" s="296">
        <v>78</v>
      </c>
      <c r="AV47" s="296">
        <v>88</v>
      </c>
      <c r="AW47" s="296">
        <v>77</v>
      </c>
      <c r="AX47" s="296">
        <v>81</v>
      </c>
      <c r="AY47" s="296">
        <v>95</v>
      </c>
      <c r="AZ47" s="296">
        <v>101</v>
      </c>
      <c r="BA47" s="296">
        <v>107</v>
      </c>
      <c r="BB47" s="296">
        <v>125</v>
      </c>
      <c r="BC47" s="296">
        <v>131</v>
      </c>
      <c r="BD47" s="296">
        <v>115</v>
      </c>
      <c r="BE47" s="296">
        <v>114</v>
      </c>
      <c r="BF47" s="296">
        <v>107</v>
      </c>
      <c r="BG47" s="296">
        <v>101</v>
      </c>
      <c r="BH47" s="296">
        <v>90</v>
      </c>
      <c r="BI47" s="296">
        <v>95</v>
      </c>
      <c r="BJ47" s="296">
        <v>97</v>
      </c>
      <c r="BK47" s="296">
        <v>109</v>
      </c>
      <c r="BL47" s="296">
        <v>108</v>
      </c>
      <c r="BM47" s="296">
        <v>119</v>
      </c>
      <c r="BN47" s="296">
        <v>132</v>
      </c>
      <c r="BO47" s="296">
        <v>129</v>
      </c>
      <c r="BP47" s="296">
        <v>146</v>
      </c>
      <c r="BQ47" s="296">
        <v>142</v>
      </c>
      <c r="BR47" s="296">
        <v>148</v>
      </c>
      <c r="BS47" s="296">
        <v>143</v>
      </c>
      <c r="BT47" s="296">
        <v>125</v>
      </c>
      <c r="BU47" s="296">
        <v>118</v>
      </c>
      <c r="BV47" s="296">
        <v>126</v>
      </c>
      <c r="BW47" s="296">
        <v>129</v>
      </c>
    </row>
    <row r="48" spans="1:75" x14ac:dyDescent="0.25">
      <c r="A48" t="s">
        <v>45</v>
      </c>
      <c r="B48" s="296">
        <v>79</v>
      </c>
      <c r="C48" s="296">
        <v>91</v>
      </c>
      <c r="D48" s="296">
        <v>91</v>
      </c>
      <c r="E48" s="296">
        <v>90</v>
      </c>
      <c r="F48" s="296">
        <v>88</v>
      </c>
      <c r="G48" s="296">
        <v>72</v>
      </c>
      <c r="H48" s="296">
        <v>75</v>
      </c>
      <c r="I48" s="296">
        <v>67</v>
      </c>
      <c r="J48" s="296">
        <v>65</v>
      </c>
      <c r="K48" s="296">
        <v>56</v>
      </c>
      <c r="L48" s="296">
        <v>56</v>
      </c>
      <c r="M48" s="296">
        <v>59</v>
      </c>
      <c r="N48" s="296">
        <v>64</v>
      </c>
      <c r="O48" s="296">
        <v>60</v>
      </c>
      <c r="P48" s="296">
        <v>59</v>
      </c>
      <c r="Q48" s="296">
        <v>61</v>
      </c>
      <c r="R48" s="296">
        <v>67</v>
      </c>
      <c r="S48" s="296">
        <v>67</v>
      </c>
      <c r="T48" s="296">
        <v>70</v>
      </c>
      <c r="U48" s="296">
        <v>68</v>
      </c>
      <c r="V48" s="296">
        <v>69</v>
      </c>
      <c r="W48" s="296">
        <v>72</v>
      </c>
      <c r="X48" s="296">
        <v>60</v>
      </c>
      <c r="Y48" s="296">
        <v>64</v>
      </c>
      <c r="Z48" s="296">
        <v>55</v>
      </c>
      <c r="AA48" s="296">
        <v>56</v>
      </c>
      <c r="AB48" s="296">
        <v>56</v>
      </c>
      <c r="AC48" s="296">
        <v>55</v>
      </c>
      <c r="AD48" s="296">
        <v>52</v>
      </c>
      <c r="AE48" s="296">
        <v>50</v>
      </c>
      <c r="AF48" s="296">
        <v>48</v>
      </c>
      <c r="AG48" s="296">
        <v>54</v>
      </c>
      <c r="AH48" s="296">
        <v>59</v>
      </c>
      <c r="AI48" s="296">
        <v>59</v>
      </c>
      <c r="AJ48" s="296">
        <v>52</v>
      </c>
      <c r="AK48" s="296">
        <v>54</v>
      </c>
      <c r="AL48" s="296">
        <v>55</v>
      </c>
      <c r="AM48" s="296">
        <v>56</v>
      </c>
      <c r="AN48" s="296">
        <v>47</v>
      </c>
      <c r="AO48" s="296">
        <v>46</v>
      </c>
      <c r="AP48" s="296">
        <v>50</v>
      </c>
      <c r="AQ48" s="296">
        <v>48</v>
      </c>
      <c r="AR48" s="296">
        <v>41</v>
      </c>
      <c r="AS48" s="296">
        <v>42</v>
      </c>
      <c r="AT48" s="296">
        <v>45</v>
      </c>
      <c r="AU48" s="296">
        <v>47</v>
      </c>
      <c r="AV48" s="296">
        <v>54</v>
      </c>
      <c r="AW48" s="296">
        <v>58</v>
      </c>
      <c r="AX48" s="296">
        <v>56</v>
      </c>
      <c r="AY48" s="296">
        <v>60</v>
      </c>
      <c r="AZ48" s="296">
        <v>69</v>
      </c>
      <c r="BA48" s="296">
        <v>71</v>
      </c>
      <c r="BB48" s="296">
        <v>80</v>
      </c>
      <c r="BC48" s="296">
        <v>88</v>
      </c>
      <c r="BD48" s="296">
        <v>71</v>
      </c>
      <c r="BE48" s="296">
        <v>72</v>
      </c>
      <c r="BF48" s="296">
        <v>91</v>
      </c>
      <c r="BG48" s="296">
        <v>92</v>
      </c>
      <c r="BH48" s="296">
        <v>98</v>
      </c>
      <c r="BI48" s="296">
        <v>85</v>
      </c>
      <c r="BJ48" s="296">
        <v>85</v>
      </c>
      <c r="BK48" s="296">
        <v>91</v>
      </c>
      <c r="BL48" s="296">
        <v>87</v>
      </c>
      <c r="BM48" s="296">
        <v>86</v>
      </c>
      <c r="BN48" s="296">
        <v>85</v>
      </c>
      <c r="BO48" s="296">
        <v>91</v>
      </c>
      <c r="BP48" s="296">
        <v>92</v>
      </c>
      <c r="BQ48" s="296">
        <v>89</v>
      </c>
      <c r="BR48" s="296">
        <v>83</v>
      </c>
      <c r="BS48" s="296">
        <v>75</v>
      </c>
      <c r="BT48" s="296">
        <v>68</v>
      </c>
      <c r="BU48" s="296">
        <v>73</v>
      </c>
      <c r="BV48" s="296">
        <v>65</v>
      </c>
      <c r="BW48" s="296">
        <v>66</v>
      </c>
    </row>
    <row r="49" spans="1:75" x14ac:dyDescent="0.25">
      <c r="A49" t="s">
        <v>46</v>
      </c>
      <c r="B49" s="296">
        <v>3108</v>
      </c>
      <c r="C49" s="296">
        <v>3278</v>
      </c>
      <c r="D49" s="296">
        <v>3506</v>
      </c>
      <c r="E49" s="296">
        <v>3684</v>
      </c>
      <c r="F49" s="296">
        <v>3918</v>
      </c>
      <c r="G49" s="296">
        <v>4077</v>
      </c>
      <c r="H49" s="296">
        <v>4156</v>
      </c>
      <c r="I49" s="296">
        <v>4183</v>
      </c>
      <c r="J49" s="296">
        <v>4212</v>
      </c>
      <c r="K49" s="296">
        <v>4281</v>
      </c>
      <c r="L49" s="296">
        <v>4232</v>
      </c>
      <c r="M49" s="296">
        <v>4135</v>
      </c>
      <c r="N49" s="296">
        <v>4000</v>
      </c>
      <c r="O49" s="296">
        <v>3980</v>
      </c>
      <c r="P49" s="296">
        <v>3992</v>
      </c>
      <c r="Q49" s="296">
        <v>3898</v>
      </c>
      <c r="R49" s="296">
        <v>3912</v>
      </c>
      <c r="S49" s="296">
        <v>3916</v>
      </c>
      <c r="T49" s="296">
        <v>3882</v>
      </c>
      <c r="U49" s="296">
        <v>3703</v>
      </c>
      <c r="V49" s="296">
        <v>3522</v>
      </c>
      <c r="W49" s="296">
        <v>3468</v>
      </c>
      <c r="X49" s="296">
        <v>3331</v>
      </c>
      <c r="Y49" s="296">
        <v>3198</v>
      </c>
      <c r="Z49" s="296">
        <v>3045</v>
      </c>
      <c r="AA49" s="296">
        <v>3115</v>
      </c>
      <c r="AB49" s="296">
        <v>2991</v>
      </c>
      <c r="AC49" s="296">
        <v>2887</v>
      </c>
      <c r="AD49" s="296">
        <v>2841</v>
      </c>
      <c r="AE49" s="296">
        <v>2801</v>
      </c>
      <c r="AF49" s="296">
        <v>2794</v>
      </c>
      <c r="AG49" s="296">
        <v>2746</v>
      </c>
      <c r="AH49" s="296">
        <v>2761</v>
      </c>
      <c r="AI49" s="296">
        <v>2776</v>
      </c>
      <c r="AJ49" s="296">
        <v>2794</v>
      </c>
      <c r="AK49" s="296">
        <v>2891</v>
      </c>
      <c r="AL49" s="296">
        <v>2950</v>
      </c>
      <c r="AM49" s="296">
        <v>2935</v>
      </c>
      <c r="AN49" s="296">
        <v>2969</v>
      </c>
      <c r="AO49" s="296">
        <v>3010</v>
      </c>
      <c r="AP49" s="296">
        <v>2961</v>
      </c>
      <c r="AQ49" s="296">
        <v>2865</v>
      </c>
      <c r="AR49" s="296">
        <v>2868</v>
      </c>
      <c r="AS49" s="296">
        <v>2793</v>
      </c>
      <c r="AT49" s="296">
        <v>2759</v>
      </c>
      <c r="AU49" s="296">
        <v>2657</v>
      </c>
      <c r="AV49" s="296">
        <v>2590</v>
      </c>
      <c r="AW49" s="296">
        <v>2465</v>
      </c>
      <c r="AX49" s="296">
        <v>2469</v>
      </c>
      <c r="AY49" s="296">
        <v>2401</v>
      </c>
      <c r="AZ49" s="296">
        <v>2396</v>
      </c>
      <c r="BA49" s="296">
        <v>2390</v>
      </c>
      <c r="BB49" s="296">
        <v>2329</v>
      </c>
      <c r="BC49" s="296">
        <v>2318</v>
      </c>
      <c r="BD49" s="296">
        <v>2305</v>
      </c>
      <c r="BE49" s="296">
        <v>2195</v>
      </c>
      <c r="BF49" s="296">
        <v>2226</v>
      </c>
      <c r="BG49" s="296">
        <v>2247</v>
      </c>
      <c r="BH49" s="296">
        <v>2304</v>
      </c>
      <c r="BI49" s="296">
        <v>2260</v>
      </c>
      <c r="BJ49" s="296">
        <v>2253</v>
      </c>
      <c r="BK49" s="296">
        <v>2238</v>
      </c>
      <c r="BL49" s="296">
        <v>2264</v>
      </c>
      <c r="BM49" s="296">
        <v>2248</v>
      </c>
      <c r="BN49" s="296">
        <v>2271</v>
      </c>
      <c r="BO49" s="296">
        <v>2212</v>
      </c>
      <c r="BP49" s="296">
        <v>2248</v>
      </c>
      <c r="BQ49" s="296">
        <v>2232</v>
      </c>
      <c r="BR49" s="296">
        <v>2148</v>
      </c>
      <c r="BS49" s="296">
        <v>2150</v>
      </c>
      <c r="BT49" s="296">
        <v>2072</v>
      </c>
      <c r="BU49" s="296">
        <v>2074</v>
      </c>
      <c r="BV49" s="296">
        <v>2095</v>
      </c>
      <c r="BW49" s="296">
        <v>2089</v>
      </c>
    </row>
    <row r="50" spans="1:75" x14ac:dyDescent="0.25">
      <c r="A50" t="s">
        <v>47</v>
      </c>
      <c r="B50" s="296">
        <v>364</v>
      </c>
      <c r="C50" s="296">
        <v>405</v>
      </c>
      <c r="D50" s="296">
        <v>396</v>
      </c>
      <c r="E50" s="296">
        <v>384</v>
      </c>
      <c r="F50" s="296">
        <v>386</v>
      </c>
      <c r="G50" s="296">
        <v>395</v>
      </c>
      <c r="H50" s="296">
        <v>411</v>
      </c>
      <c r="I50" s="296">
        <v>399</v>
      </c>
      <c r="J50" s="296">
        <v>394</v>
      </c>
      <c r="K50" s="296">
        <v>378</v>
      </c>
      <c r="L50" s="296">
        <v>352</v>
      </c>
      <c r="M50" s="296">
        <v>342</v>
      </c>
      <c r="N50" s="296">
        <v>332</v>
      </c>
      <c r="O50" s="296">
        <v>341</v>
      </c>
      <c r="P50" s="296">
        <v>360</v>
      </c>
      <c r="Q50" s="296">
        <v>349</v>
      </c>
      <c r="R50" s="296">
        <v>332</v>
      </c>
      <c r="S50" s="296">
        <v>332</v>
      </c>
      <c r="T50" s="296">
        <v>331</v>
      </c>
      <c r="U50" s="296">
        <v>348</v>
      </c>
      <c r="V50" s="296">
        <v>359</v>
      </c>
      <c r="W50" s="296">
        <v>359</v>
      </c>
      <c r="X50" s="296">
        <v>327</v>
      </c>
      <c r="Y50" s="296">
        <v>311</v>
      </c>
      <c r="Z50" s="296">
        <v>323</v>
      </c>
      <c r="AA50" s="296">
        <v>313</v>
      </c>
      <c r="AB50" s="296">
        <v>307</v>
      </c>
      <c r="AC50" s="296">
        <v>281</v>
      </c>
      <c r="AD50" s="296">
        <v>286</v>
      </c>
      <c r="AE50" s="296">
        <v>271</v>
      </c>
      <c r="AF50" s="296">
        <v>285</v>
      </c>
      <c r="AG50" s="296">
        <v>293</v>
      </c>
      <c r="AH50" s="296">
        <v>303</v>
      </c>
      <c r="AI50" s="296">
        <v>307</v>
      </c>
      <c r="AJ50" s="296">
        <v>269</v>
      </c>
      <c r="AK50" s="296">
        <v>276</v>
      </c>
      <c r="AL50" s="296">
        <v>270</v>
      </c>
      <c r="AM50" s="296">
        <v>265</v>
      </c>
      <c r="AN50" s="296">
        <v>250</v>
      </c>
      <c r="AO50" s="296">
        <v>246</v>
      </c>
      <c r="AP50" s="296">
        <v>226</v>
      </c>
      <c r="AQ50" s="296">
        <v>231</v>
      </c>
      <c r="AR50" s="296">
        <v>223</v>
      </c>
      <c r="AS50" s="296">
        <v>245</v>
      </c>
      <c r="AT50" s="296">
        <v>232</v>
      </c>
      <c r="AU50" s="296">
        <v>226</v>
      </c>
      <c r="AV50" s="296">
        <v>207</v>
      </c>
      <c r="AW50" s="296">
        <v>210</v>
      </c>
      <c r="AX50" s="296">
        <v>231</v>
      </c>
      <c r="AY50" s="296">
        <v>225</v>
      </c>
      <c r="AZ50" s="296">
        <v>229</v>
      </c>
      <c r="BA50" s="296">
        <v>235</v>
      </c>
      <c r="BB50" s="296">
        <v>239</v>
      </c>
      <c r="BC50" s="296">
        <v>241</v>
      </c>
      <c r="BD50" s="296">
        <v>220</v>
      </c>
      <c r="BE50" s="296">
        <v>204</v>
      </c>
      <c r="BF50" s="296">
        <v>205</v>
      </c>
      <c r="BG50" s="296">
        <v>202</v>
      </c>
      <c r="BH50" s="296">
        <v>214</v>
      </c>
      <c r="BI50" s="296">
        <v>238</v>
      </c>
      <c r="BJ50" s="296">
        <v>220</v>
      </c>
      <c r="BK50" s="296">
        <v>240</v>
      </c>
      <c r="BL50" s="296">
        <v>232</v>
      </c>
      <c r="BM50" s="296">
        <v>289</v>
      </c>
      <c r="BN50" s="296">
        <v>296</v>
      </c>
      <c r="BO50" s="296">
        <v>304</v>
      </c>
      <c r="BP50" s="296">
        <v>312</v>
      </c>
      <c r="BQ50" s="296">
        <v>282</v>
      </c>
      <c r="BR50" s="296">
        <v>276</v>
      </c>
      <c r="BS50" s="296">
        <v>264</v>
      </c>
      <c r="BT50" s="296">
        <v>258</v>
      </c>
      <c r="BU50" s="296">
        <v>260</v>
      </c>
      <c r="BV50" s="296">
        <v>254</v>
      </c>
      <c r="BW50" s="296">
        <v>263</v>
      </c>
    </row>
    <row r="51" spans="1:75" x14ac:dyDescent="0.25">
      <c r="A51" t="s">
        <v>48</v>
      </c>
      <c r="B51" s="296">
        <v>28</v>
      </c>
      <c r="C51" s="296">
        <v>28</v>
      </c>
      <c r="D51" s="296">
        <v>26</v>
      </c>
      <c r="E51" s="296">
        <v>27</v>
      </c>
      <c r="F51" s="296">
        <v>25</v>
      </c>
      <c r="G51" s="296">
        <v>19</v>
      </c>
      <c r="H51" s="296">
        <v>21</v>
      </c>
      <c r="I51" s="296">
        <v>24</v>
      </c>
      <c r="J51" s="296">
        <v>28</v>
      </c>
      <c r="K51" s="296">
        <v>23</v>
      </c>
      <c r="L51" s="296">
        <v>22</v>
      </c>
      <c r="M51" s="296">
        <v>23</v>
      </c>
      <c r="N51" s="296">
        <v>28</v>
      </c>
      <c r="O51" s="296">
        <v>37</v>
      </c>
      <c r="P51" s="296">
        <v>38</v>
      </c>
      <c r="Q51" s="296">
        <v>37</v>
      </c>
      <c r="R51" s="296">
        <v>45</v>
      </c>
      <c r="S51" s="296">
        <v>47</v>
      </c>
      <c r="T51" s="296">
        <v>50</v>
      </c>
      <c r="U51" s="296">
        <v>47</v>
      </c>
      <c r="V51" s="296">
        <v>38</v>
      </c>
      <c r="W51" s="296">
        <v>42</v>
      </c>
      <c r="X51" s="296">
        <v>42</v>
      </c>
      <c r="Y51" s="296">
        <v>43</v>
      </c>
      <c r="Z51" s="296">
        <v>42</v>
      </c>
      <c r="AA51" s="296">
        <v>42</v>
      </c>
      <c r="AB51" s="296">
        <v>43</v>
      </c>
      <c r="AC51" s="296">
        <v>33</v>
      </c>
      <c r="AD51" s="296">
        <v>34</v>
      </c>
      <c r="AE51" s="296">
        <v>34</v>
      </c>
      <c r="AF51" s="296">
        <v>31</v>
      </c>
      <c r="AG51" s="296">
        <v>34</v>
      </c>
      <c r="AH51" s="296">
        <v>37</v>
      </c>
      <c r="AI51" s="296">
        <v>37</v>
      </c>
      <c r="AJ51" s="296">
        <v>47</v>
      </c>
      <c r="AK51" s="296">
        <v>47</v>
      </c>
      <c r="AL51" s="296">
        <v>60</v>
      </c>
      <c r="AM51" s="296">
        <v>61</v>
      </c>
      <c r="AN51" s="296">
        <v>65</v>
      </c>
      <c r="AO51" s="296">
        <v>67</v>
      </c>
      <c r="AP51" s="296">
        <v>60</v>
      </c>
      <c r="AQ51" s="296">
        <v>42</v>
      </c>
      <c r="AR51" s="296">
        <v>40</v>
      </c>
      <c r="AS51" s="296">
        <v>44</v>
      </c>
      <c r="AT51" s="296">
        <v>48</v>
      </c>
      <c r="AU51" s="296">
        <v>49</v>
      </c>
      <c r="AV51" s="296">
        <v>52</v>
      </c>
      <c r="AW51" s="296">
        <v>51</v>
      </c>
      <c r="AX51" s="296">
        <v>51</v>
      </c>
      <c r="AY51" s="296">
        <v>63</v>
      </c>
      <c r="AZ51" s="296">
        <v>59</v>
      </c>
      <c r="BA51" s="296">
        <v>61</v>
      </c>
      <c r="BB51" s="296">
        <v>59</v>
      </c>
      <c r="BC51" s="296">
        <v>55</v>
      </c>
      <c r="BD51" s="296">
        <v>56</v>
      </c>
      <c r="BE51" s="296">
        <v>57</v>
      </c>
      <c r="BF51" s="296">
        <v>54</v>
      </c>
      <c r="BG51" s="296">
        <v>55</v>
      </c>
      <c r="BH51" s="296">
        <v>54</v>
      </c>
      <c r="BI51" s="296">
        <v>43</v>
      </c>
      <c r="BJ51" s="296">
        <v>37</v>
      </c>
      <c r="BK51" s="296">
        <v>37</v>
      </c>
      <c r="BL51" s="296">
        <v>36</v>
      </c>
      <c r="BM51" s="296">
        <v>36</v>
      </c>
      <c r="BN51" s="296">
        <v>33</v>
      </c>
      <c r="BO51" s="296">
        <v>37</v>
      </c>
      <c r="BP51" s="296">
        <v>42</v>
      </c>
      <c r="BQ51" s="296">
        <v>39</v>
      </c>
      <c r="BR51" s="296">
        <v>33</v>
      </c>
      <c r="BS51" s="296">
        <v>46</v>
      </c>
      <c r="BT51" s="296">
        <v>46</v>
      </c>
      <c r="BU51" s="296">
        <v>43</v>
      </c>
      <c r="BV51" s="296">
        <v>50</v>
      </c>
      <c r="BW51" s="296">
        <v>56</v>
      </c>
    </row>
    <row r="52" spans="1:75" x14ac:dyDescent="0.25">
      <c r="A52" t="s">
        <v>49</v>
      </c>
      <c r="B52" s="296">
        <v>3243</v>
      </c>
      <c r="C52" s="296">
        <v>3482</v>
      </c>
      <c r="D52" s="296">
        <v>3515</v>
      </c>
      <c r="E52" s="296">
        <v>3547</v>
      </c>
      <c r="F52" s="296">
        <v>3704</v>
      </c>
      <c r="G52" s="296">
        <v>3693</v>
      </c>
      <c r="H52" s="296">
        <v>3632</v>
      </c>
      <c r="I52" s="296">
        <v>3783</v>
      </c>
      <c r="J52" s="296">
        <v>3868</v>
      </c>
      <c r="K52" s="296">
        <v>3777</v>
      </c>
      <c r="L52" s="296">
        <v>3605</v>
      </c>
      <c r="M52" s="296">
        <v>3486</v>
      </c>
      <c r="N52" s="296">
        <v>3518</v>
      </c>
      <c r="O52" s="296">
        <v>3429</v>
      </c>
      <c r="P52" s="296">
        <v>3518</v>
      </c>
      <c r="Q52" s="296">
        <v>3628</v>
      </c>
      <c r="R52" s="296">
        <v>3524</v>
      </c>
      <c r="S52" s="296">
        <v>3551</v>
      </c>
      <c r="T52" s="296">
        <v>3549</v>
      </c>
      <c r="U52" s="296">
        <v>3607</v>
      </c>
      <c r="V52" s="296">
        <v>3650</v>
      </c>
      <c r="W52" s="296">
        <v>3666</v>
      </c>
      <c r="X52" s="296">
        <v>3795</v>
      </c>
      <c r="Y52" s="296">
        <v>3896</v>
      </c>
      <c r="Z52" s="296">
        <v>3833</v>
      </c>
      <c r="AA52" s="296">
        <v>3913</v>
      </c>
      <c r="AB52" s="296">
        <v>3989</v>
      </c>
      <c r="AC52" s="296">
        <v>4162</v>
      </c>
      <c r="AD52" s="296">
        <v>4152</v>
      </c>
      <c r="AE52" s="296">
        <v>4490</v>
      </c>
      <c r="AF52" s="296">
        <v>4477</v>
      </c>
      <c r="AG52" s="296">
        <v>4633</v>
      </c>
      <c r="AH52" s="296">
        <v>4591</v>
      </c>
      <c r="AI52" s="296">
        <v>4713</v>
      </c>
      <c r="AJ52" s="296">
        <v>4819</v>
      </c>
      <c r="AK52" s="296">
        <v>5060</v>
      </c>
      <c r="AL52" s="296">
        <v>5123</v>
      </c>
      <c r="AM52" s="296">
        <v>5210</v>
      </c>
      <c r="AN52" s="296">
        <v>5210</v>
      </c>
      <c r="AO52" s="296">
        <v>5141</v>
      </c>
      <c r="AP52" s="296">
        <v>4831</v>
      </c>
      <c r="AQ52" s="296">
        <v>4576</v>
      </c>
      <c r="AR52" s="296">
        <v>4118</v>
      </c>
      <c r="AS52" s="296">
        <v>3749</v>
      </c>
      <c r="AT52" s="296">
        <v>3621</v>
      </c>
      <c r="AU52" s="296">
        <v>3563</v>
      </c>
      <c r="AV52" s="296">
        <v>3435</v>
      </c>
      <c r="AW52" s="296">
        <v>3445</v>
      </c>
      <c r="AX52" s="296">
        <v>3258</v>
      </c>
      <c r="AY52" s="296">
        <v>3274</v>
      </c>
      <c r="AZ52" s="296">
        <v>3393</v>
      </c>
      <c r="BA52" s="296">
        <v>3435</v>
      </c>
      <c r="BB52" s="296">
        <v>3505</v>
      </c>
      <c r="BC52" s="296">
        <v>3745</v>
      </c>
      <c r="BD52" s="296">
        <v>3612</v>
      </c>
      <c r="BE52" s="296">
        <v>3644</v>
      </c>
      <c r="BF52" s="296">
        <v>3430</v>
      </c>
      <c r="BG52" s="296">
        <v>3487</v>
      </c>
      <c r="BH52" s="296">
        <v>3481</v>
      </c>
      <c r="BI52" s="296">
        <v>3573</v>
      </c>
      <c r="BJ52" s="296">
        <v>3478</v>
      </c>
      <c r="BK52" s="296">
        <v>3533</v>
      </c>
      <c r="BL52" s="296">
        <v>3607</v>
      </c>
      <c r="BM52" s="296">
        <v>3763</v>
      </c>
      <c r="BN52" s="296">
        <v>3847</v>
      </c>
      <c r="BO52" s="296">
        <v>4015</v>
      </c>
      <c r="BP52" s="296">
        <v>4138</v>
      </c>
      <c r="BQ52" s="296">
        <v>4207</v>
      </c>
      <c r="BR52" s="296">
        <v>4191</v>
      </c>
      <c r="BS52" s="296">
        <v>4006</v>
      </c>
      <c r="BT52" s="296">
        <v>3964</v>
      </c>
      <c r="BU52" s="296">
        <v>3958</v>
      </c>
      <c r="BV52" s="296">
        <v>3836</v>
      </c>
      <c r="BW52" s="296">
        <v>3844</v>
      </c>
    </row>
    <row r="53" spans="1:75" x14ac:dyDescent="0.25">
      <c r="A53" t="s">
        <v>50</v>
      </c>
      <c r="B53" s="296">
        <v>3990</v>
      </c>
      <c r="C53" s="296">
        <v>4524</v>
      </c>
      <c r="D53" s="296">
        <v>4893</v>
      </c>
      <c r="E53" s="296">
        <v>5097</v>
      </c>
      <c r="F53" s="296">
        <v>5155</v>
      </c>
      <c r="G53" s="296">
        <v>5195</v>
      </c>
      <c r="H53" s="296">
        <v>5217</v>
      </c>
      <c r="I53" s="296">
        <v>5157</v>
      </c>
      <c r="J53" s="296">
        <v>5100</v>
      </c>
      <c r="K53" s="296">
        <v>5043</v>
      </c>
      <c r="L53" s="296">
        <v>5015</v>
      </c>
      <c r="M53" s="296">
        <v>4852</v>
      </c>
      <c r="N53" s="296">
        <v>4570</v>
      </c>
      <c r="O53" s="296">
        <v>4522</v>
      </c>
      <c r="P53" s="296">
        <v>4398</v>
      </c>
      <c r="Q53" s="296">
        <v>4283</v>
      </c>
      <c r="R53" s="296">
        <v>4193</v>
      </c>
      <c r="S53" s="296">
        <v>4205</v>
      </c>
      <c r="T53" s="296">
        <v>4086</v>
      </c>
      <c r="U53" s="296">
        <v>4058</v>
      </c>
      <c r="V53" s="296">
        <v>3999</v>
      </c>
      <c r="W53" s="296">
        <v>3827</v>
      </c>
      <c r="X53" s="296">
        <v>3732</v>
      </c>
      <c r="Y53" s="296">
        <v>3617</v>
      </c>
      <c r="Z53" s="296">
        <v>3527</v>
      </c>
      <c r="AA53" s="296">
        <v>3443</v>
      </c>
      <c r="AB53" s="296">
        <v>3337</v>
      </c>
      <c r="AC53" s="296">
        <v>3387</v>
      </c>
      <c r="AD53" s="296">
        <v>3333</v>
      </c>
      <c r="AE53" s="296">
        <v>3498</v>
      </c>
      <c r="AF53" s="296">
        <v>3592</v>
      </c>
      <c r="AG53" s="296">
        <v>3583</v>
      </c>
      <c r="AH53" s="296">
        <v>3552</v>
      </c>
      <c r="AI53" s="296">
        <v>3604</v>
      </c>
      <c r="AJ53" s="296">
        <v>3617</v>
      </c>
      <c r="AK53" s="296">
        <v>3499</v>
      </c>
      <c r="AL53" s="296">
        <v>3458</v>
      </c>
      <c r="AM53" s="296">
        <v>3532</v>
      </c>
      <c r="AN53" s="296">
        <v>3484</v>
      </c>
      <c r="AO53" s="296">
        <v>3313</v>
      </c>
      <c r="AP53" s="296">
        <v>3225</v>
      </c>
      <c r="AQ53" s="296">
        <v>3218</v>
      </c>
      <c r="AR53" s="296">
        <v>3304</v>
      </c>
      <c r="AS53" s="296">
        <v>3386</v>
      </c>
      <c r="AT53" s="296">
        <v>3391</v>
      </c>
      <c r="AU53" s="296">
        <v>3508</v>
      </c>
      <c r="AV53" s="296">
        <v>3386</v>
      </c>
      <c r="AW53" s="296">
        <v>3286</v>
      </c>
      <c r="AX53" s="296">
        <v>3023</v>
      </c>
      <c r="AY53" s="296">
        <v>2847</v>
      </c>
      <c r="AZ53" s="296">
        <v>2741</v>
      </c>
      <c r="BA53" s="296">
        <v>2663</v>
      </c>
      <c r="BB53" s="296">
        <v>2504</v>
      </c>
      <c r="BC53" s="296">
        <v>2390</v>
      </c>
      <c r="BD53" s="296">
        <v>2248</v>
      </c>
      <c r="BE53" s="296">
        <v>2108</v>
      </c>
      <c r="BF53" s="296">
        <v>1979</v>
      </c>
      <c r="BG53" s="296">
        <v>1995</v>
      </c>
      <c r="BH53" s="296">
        <v>1939</v>
      </c>
      <c r="BI53" s="296">
        <v>1938</v>
      </c>
      <c r="BJ53" s="296">
        <v>1903</v>
      </c>
      <c r="BK53" s="296">
        <v>1953</v>
      </c>
      <c r="BL53" s="296">
        <v>2021</v>
      </c>
      <c r="BM53" s="296">
        <v>2137</v>
      </c>
      <c r="BN53" s="296">
        <v>2213</v>
      </c>
      <c r="BO53" s="296">
        <v>2295</v>
      </c>
      <c r="BP53" s="296">
        <v>2394</v>
      </c>
      <c r="BQ53" s="296">
        <v>2429</v>
      </c>
      <c r="BR53" s="296">
        <v>2449</v>
      </c>
      <c r="BS53" s="296">
        <v>2454</v>
      </c>
      <c r="BT53" s="296">
        <v>2371</v>
      </c>
      <c r="BU53" s="296">
        <v>2366</v>
      </c>
      <c r="BV53" s="296">
        <v>2358</v>
      </c>
      <c r="BW53" s="296">
        <v>2396</v>
      </c>
    </row>
    <row r="54" spans="1:75" x14ac:dyDescent="0.25">
      <c r="A54" t="s">
        <v>51</v>
      </c>
      <c r="B54" s="296">
        <v>48</v>
      </c>
      <c r="C54" s="296">
        <v>40</v>
      </c>
      <c r="D54" s="296">
        <v>40</v>
      </c>
      <c r="E54" s="296">
        <v>30</v>
      </c>
      <c r="F54" s="296">
        <v>31</v>
      </c>
      <c r="G54" s="296">
        <v>32</v>
      </c>
      <c r="H54" s="296">
        <v>28</v>
      </c>
      <c r="I54" s="296">
        <v>31</v>
      </c>
      <c r="J54" s="296">
        <v>30</v>
      </c>
      <c r="K54" s="296">
        <v>36</v>
      </c>
      <c r="L54" s="296">
        <v>42</v>
      </c>
      <c r="M54" s="296">
        <v>40</v>
      </c>
      <c r="N54" s="296">
        <v>31</v>
      </c>
      <c r="O54" s="296">
        <v>40</v>
      </c>
      <c r="P54" s="296">
        <v>41</v>
      </c>
      <c r="Q54" s="296">
        <v>53</v>
      </c>
      <c r="R54" s="296">
        <v>57</v>
      </c>
      <c r="S54" s="296">
        <v>60</v>
      </c>
      <c r="T54" s="296">
        <v>66</v>
      </c>
      <c r="U54" s="296">
        <v>61</v>
      </c>
      <c r="V54" s="296">
        <v>70</v>
      </c>
      <c r="W54" s="296">
        <v>78</v>
      </c>
      <c r="X54" s="296">
        <v>94</v>
      </c>
      <c r="Y54" s="296">
        <v>97</v>
      </c>
      <c r="Z54" s="296">
        <v>93</v>
      </c>
      <c r="AA54" s="296">
        <v>87</v>
      </c>
      <c r="AB54" s="296">
        <v>84</v>
      </c>
      <c r="AC54" s="296">
        <v>72</v>
      </c>
      <c r="AD54" s="296">
        <v>71</v>
      </c>
      <c r="AE54" s="296">
        <v>65</v>
      </c>
      <c r="AF54" s="296">
        <v>59</v>
      </c>
      <c r="AG54" s="296">
        <v>87</v>
      </c>
      <c r="AH54" s="296">
        <v>80</v>
      </c>
      <c r="AI54" s="296">
        <v>78</v>
      </c>
      <c r="AJ54" s="296">
        <v>76</v>
      </c>
      <c r="AK54" s="296">
        <v>71</v>
      </c>
      <c r="AL54" s="296">
        <v>67</v>
      </c>
      <c r="AM54" s="296">
        <v>66</v>
      </c>
      <c r="AN54" s="296">
        <v>71</v>
      </c>
      <c r="AO54" s="296">
        <v>74</v>
      </c>
      <c r="AP54" s="296">
        <v>77</v>
      </c>
      <c r="AQ54" s="296">
        <v>92</v>
      </c>
      <c r="AR54" s="296">
        <v>85</v>
      </c>
      <c r="AS54" s="296">
        <v>77</v>
      </c>
      <c r="AT54" s="296">
        <v>80</v>
      </c>
      <c r="AU54" s="296">
        <v>91</v>
      </c>
      <c r="AV54" s="296">
        <v>83</v>
      </c>
      <c r="AW54" s="296">
        <v>66</v>
      </c>
      <c r="AX54" s="296">
        <v>69</v>
      </c>
      <c r="AY54" s="296">
        <v>60</v>
      </c>
      <c r="AZ54" s="296">
        <v>54</v>
      </c>
      <c r="BA54" s="296">
        <v>65</v>
      </c>
      <c r="BB54" s="296">
        <v>63</v>
      </c>
      <c r="BC54" s="296">
        <v>64</v>
      </c>
      <c r="BD54" s="296">
        <v>79</v>
      </c>
      <c r="BE54" s="296">
        <v>83</v>
      </c>
      <c r="BF54" s="296">
        <v>94</v>
      </c>
      <c r="BG54" s="296">
        <v>97</v>
      </c>
      <c r="BH54" s="296">
        <v>96</v>
      </c>
      <c r="BI54" s="296">
        <v>86</v>
      </c>
      <c r="BJ54" s="296">
        <v>73</v>
      </c>
      <c r="BK54" s="296">
        <v>83</v>
      </c>
      <c r="BL54" s="296">
        <v>69</v>
      </c>
      <c r="BM54" s="296">
        <v>66</v>
      </c>
      <c r="BN54" s="296">
        <v>60</v>
      </c>
      <c r="BO54" s="296">
        <v>74</v>
      </c>
      <c r="BP54" s="296">
        <v>67</v>
      </c>
      <c r="BQ54" s="296">
        <v>69</v>
      </c>
      <c r="BR54" s="296">
        <v>64</v>
      </c>
      <c r="BS54" s="296">
        <v>54</v>
      </c>
      <c r="BT54" s="296">
        <v>51</v>
      </c>
      <c r="BU54" s="296">
        <v>49</v>
      </c>
      <c r="BV54" s="296">
        <v>57</v>
      </c>
      <c r="BW54" s="296">
        <v>48</v>
      </c>
    </row>
    <row r="55" spans="1:75" x14ac:dyDescent="0.25">
      <c r="A55" t="s">
        <v>52</v>
      </c>
      <c r="B55" s="296">
        <v>3839</v>
      </c>
      <c r="C55" s="296">
        <v>3959</v>
      </c>
      <c r="D55" s="296">
        <v>3924</v>
      </c>
      <c r="E55" s="296">
        <v>3890</v>
      </c>
      <c r="F55" s="296">
        <v>4038</v>
      </c>
      <c r="G55" s="296">
        <v>4100</v>
      </c>
      <c r="H55" s="296">
        <v>4163</v>
      </c>
      <c r="I55" s="296">
        <v>4328</v>
      </c>
      <c r="J55" s="296">
        <v>4331</v>
      </c>
      <c r="K55" s="296">
        <v>4504</v>
      </c>
      <c r="L55" s="296">
        <v>4606</v>
      </c>
      <c r="M55" s="296">
        <v>4539</v>
      </c>
      <c r="N55" s="296">
        <v>4586</v>
      </c>
      <c r="O55" s="296">
        <v>4603</v>
      </c>
      <c r="P55" s="296">
        <v>4687</v>
      </c>
      <c r="Q55" s="296">
        <v>4674</v>
      </c>
      <c r="R55" s="296">
        <v>4565</v>
      </c>
      <c r="S55" s="296">
        <v>4530</v>
      </c>
      <c r="T55" s="296">
        <v>4610</v>
      </c>
      <c r="U55" s="296">
        <v>4578</v>
      </c>
      <c r="V55" s="296">
        <v>4567</v>
      </c>
      <c r="W55" s="296">
        <v>4492</v>
      </c>
      <c r="X55" s="296">
        <v>4423</v>
      </c>
      <c r="Y55" s="296">
        <v>4346</v>
      </c>
      <c r="Z55" s="296">
        <v>4281</v>
      </c>
      <c r="AA55" s="296">
        <v>4363</v>
      </c>
      <c r="AB55" s="296">
        <v>4349</v>
      </c>
      <c r="AC55" s="296">
        <v>4347</v>
      </c>
      <c r="AD55" s="296">
        <v>4196</v>
      </c>
      <c r="AE55" s="296">
        <v>4268</v>
      </c>
      <c r="AF55" s="296">
        <v>4199</v>
      </c>
      <c r="AG55" s="296">
        <v>4221</v>
      </c>
      <c r="AH55" s="296">
        <v>4061</v>
      </c>
      <c r="AI55" s="296">
        <v>4074</v>
      </c>
      <c r="AJ55" s="296">
        <v>4040</v>
      </c>
      <c r="AK55" s="296">
        <v>3920</v>
      </c>
      <c r="AL55" s="296">
        <v>3802</v>
      </c>
      <c r="AM55" s="296">
        <v>3799</v>
      </c>
      <c r="AN55" s="296">
        <v>3825</v>
      </c>
      <c r="AO55" s="296">
        <v>3810</v>
      </c>
      <c r="AP55" s="296">
        <v>3692</v>
      </c>
      <c r="AQ55" s="296">
        <v>3602</v>
      </c>
      <c r="AR55" s="296">
        <v>3448</v>
      </c>
      <c r="AS55" s="296">
        <v>3301</v>
      </c>
      <c r="AT55" s="296">
        <v>3079</v>
      </c>
      <c r="AU55" s="296">
        <v>3061</v>
      </c>
      <c r="AV55" s="296">
        <v>3026</v>
      </c>
      <c r="AW55" s="296">
        <v>2965</v>
      </c>
      <c r="AX55" s="296">
        <v>2794</v>
      </c>
      <c r="AY55" s="296">
        <v>2752</v>
      </c>
      <c r="AZ55" s="296">
        <v>2690</v>
      </c>
      <c r="BA55" s="296">
        <v>2877</v>
      </c>
      <c r="BB55" s="296">
        <v>3013</v>
      </c>
      <c r="BC55" s="296">
        <v>3216</v>
      </c>
      <c r="BD55" s="296">
        <v>3321</v>
      </c>
      <c r="BE55" s="296">
        <v>3298</v>
      </c>
      <c r="BF55" s="296">
        <v>3237</v>
      </c>
      <c r="BG55" s="296">
        <v>3197</v>
      </c>
      <c r="BH55" s="296">
        <v>3285</v>
      </c>
      <c r="BI55" s="296">
        <v>3380</v>
      </c>
      <c r="BJ55" s="296">
        <v>3471</v>
      </c>
      <c r="BK55" s="296">
        <v>3710</v>
      </c>
      <c r="BL55" s="296">
        <v>3867</v>
      </c>
      <c r="BM55" s="296">
        <v>3988</v>
      </c>
      <c r="BN55" s="296">
        <v>3910</v>
      </c>
      <c r="BO55" s="296">
        <v>4000</v>
      </c>
      <c r="BP55" s="296">
        <v>4047</v>
      </c>
      <c r="BQ55" s="296">
        <v>4291</v>
      </c>
      <c r="BR55" s="296">
        <v>4317</v>
      </c>
      <c r="BS55" s="296">
        <v>4568</v>
      </c>
      <c r="BT55" s="296">
        <v>4693</v>
      </c>
      <c r="BU55" s="296">
        <v>4858</v>
      </c>
      <c r="BV55" s="296">
        <v>4788</v>
      </c>
      <c r="BW55" s="296">
        <v>4887</v>
      </c>
    </row>
    <row r="56" spans="1:75" x14ac:dyDescent="0.25">
      <c r="A56" t="s">
        <v>53</v>
      </c>
      <c r="B56" s="296">
        <v>5620</v>
      </c>
      <c r="C56" s="296">
        <v>5739</v>
      </c>
      <c r="D56" s="296">
        <v>5823</v>
      </c>
      <c r="E56" s="296">
        <v>5888</v>
      </c>
      <c r="F56" s="296">
        <v>5992</v>
      </c>
      <c r="G56" s="296">
        <v>6202</v>
      </c>
      <c r="H56" s="296">
        <v>6258</v>
      </c>
      <c r="I56" s="296">
        <v>6227</v>
      </c>
      <c r="J56" s="296">
        <v>6340</v>
      </c>
      <c r="K56" s="296">
        <v>6407</v>
      </c>
      <c r="L56" s="296">
        <v>6297</v>
      </c>
      <c r="M56" s="296">
        <v>6219</v>
      </c>
      <c r="N56" s="296">
        <v>6217</v>
      </c>
      <c r="O56" s="296">
        <v>6303</v>
      </c>
      <c r="P56" s="296">
        <v>6241</v>
      </c>
      <c r="Q56" s="296">
        <v>6209</v>
      </c>
      <c r="R56" s="296">
        <v>6067</v>
      </c>
      <c r="S56" s="296">
        <v>5865</v>
      </c>
      <c r="T56" s="296">
        <v>5720</v>
      </c>
      <c r="U56" s="296">
        <v>5557</v>
      </c>
      <c r="V56" s="296">
        <v>5638</v>
      </c>
      <c r="W56" s="296">
        <v>5528</v>
      </c>
      <c r="X56" s="296">
        <v>5403</v>
      </c>
      <c r="Y56" s="296">
        <v>5348</v>
      </c>
      <c r="Z56" s="296">
        <v>5347</v>
      </c>
      <c r="AA56" s="296">
        <v>5340</v>
      </c>
      <c r="AB56" s="296">
        <v>5280</v>
      </c>
      <c r="AC56" s="296">
        <v>5175</v>
      </c>
      <c r="AD56" s="296">
        <v>5126</v>
      </c>
      <c r="AE56" s="296">
        <v>5139</v>
      </c>
      <c r="AF56" s="296">
        <v>5211</v>
      </c>
      <c r="AG56" s="296">
        <v>5238</v>
      </c>
      <c r="AH56" s="296">
        <v>5233</v>
      </c>
      <c r="AI56" s="296">
        <v>5237</v>
      </c>
      <c r="AJ56" s="296">
        <v>5195</v>
      </c>
      <c r="AK56" s="296">
        <v>5046</v>
      </c>
      <c r="AL56" s="296">
        <v>4987</v>
      </c>
      <c r="AM56" s="296">
        <v>4884</v>
      </c>
      <c r="AN56" s="296">
        <v>4801</v>
      </c>
      <c r="AO56" s="296">
        <v>4689</v>
      </c>
      <c r="AP56" s="296">
        <v>4488</v>
      </c>
      <c r="AQ56" s="296">
        <v>4465</v>
      </c>
      <c r="AR56" s="296">
        <v>4400</v>
      </c>
      <c r="AS56" s="296">
        <v>4324</v>
      </c>
      <c r="AT56" s="296">
        <v>4200</v>
      </c>
      <c r="AU56" s="296">
        <v>4101</v>
      </c>
      <c r="AV56" s="296">
        <v>3951</v>
      </c>
      <c r="AW56" s="296">
        <v>3750</v>
      </c>
      <c r="AX56" s="296">
        <v>3651</v>
      </c>
      <c r="AY56" s="296">
        <v>3531</v>
      </c>
      <c r="AZ56" s="296">
        <v>3449</v>
      </c>
      <c r="BA56" s="296">
        <v>3362</v>
      </c>
      <c r="BB56" s="296">
        <v>3275</v>
      </c>
      <c r="BC56" s="296">
        <v>3192</v>
      </c>
      <c r="BD56" s="296">
        <v>3100</v>
      </c>
      <c r="BE56" s="296">
        <v>3131</v>
      </c>
      <c r="BF56" s="296">
        <v>3103</v>
      </c>
      <c r="BG56" s="296">
        <v>3185</v>
      </c>
      <c r="BH56" s="296">
        <v>3167</v>
      </c>
      <c r="BI56" s="296">
        <v>3102</v>
      </c>
      <c r="BJ56" s="296">
        <v>3080</v>
      </c>
      <c r="BK56" s="296">
        <v>3100</v>
      </c>
      <c r="BL56" s="296">
        <v>3086</v>
      </c>
      <c r="BM56" s="296">
        <v>3093</v>
      </c>
      <c r="BN56" s="296">
        <v>3078</v>
      </c>
      <c r="BO56" s="296">
        <v>3123</v>
      </c>
      <c r="BP56" s="296">
        <v>3151</v>
      </c>
      <c r="BQ56" s="296">
        <v>3177</v>
      </c>
      <c r="BR56" s="296">
        <v>3088</v>
      </c>
      <c r="BS56" s="296">
        <v>3090</v>
      </c>
      <c r="BT56" s="296">
        <v>2985</v>
      </c>
      <c r="BU56" s="296">
        <v>3025</v>
      </c>
      <c r="BV56" s="296">
        <v>2960</v>
      </c>
      <c r="BW56" s="296">
        <v>2849</v>
      </c>
    </row>
    <row r="57" spans="1:75" x14ac:dyDescent="0.25">
      <c r="A57" t="s">
        <v>54</v>
      </c>
      <c r="B57" s="296">
        <v>2810</v>
      </c>
      <c r="C57" s="296">
        <v>2723</v>
      </c>
      <c r="D57" s="296">
        <v>2649</v>
      </c>
      <c r="E57" s="296">
        <v>2556</v>
      </c>
      <c r="F57" s="296">
        <v>2518</v>
      </c>
      <c r="G57" s="296">
        <v>2505</v>
      </c>
      <c r="H57" s="296">
        <v>2492</v>
      </c>
      <c r="I57" s="296">
        <v>2411</v>
      </c>
      <c r="J57" s="296">
        <v>2397</v>
      </c>
      <c r="K57" s="296">
        <v>2393</v>
      </c>
      <c r="L57" s="296">
        <v>2384</v>
      </c>
      <c r="M57" s="296">
        <v>2262</v>
      </c>
      <c r="N57" s="296">
        <v>2200</v>
      </c>
      <c r="O57" s="296">
        <v>2179</v>
      </c>
      <c r="P57" s="296">
        <v>2135</v>
      </c>
      <c r="Q57" s="296">
        <v>2084</v>
      </c>
      <c r="R57" s="296">
        <v>2108</v>
      </c>
      <c r="S57" s="296">
        <v>2163</v>
      </c>
      <c r="T57" s="296">
        <v>2139</v>
      </c>
      <c r="U57" s="296">
        <v>2141</v>
      </c>
      <c r="V57" s="296">
        <v>2150</v>
      </c>
      <c r="W57" s="296">
        <v>2124</v>
      </c>
      <c r="X57" s="296">
        <v>2102</v>
      </c>
      <c r="Y57" s="296">
        <v>2093</v>
      </c>
      <c r="Z57" s="296">
        <v>2069</v>
      </c>
      <c r="AA57" s="296">
        <v>2094</v>
      </c>
      <c r="AB57" s="296">
        <v>2047</v>
      </c>
      <c r="AC57" s="296">
        <v>1981</v>
      </c>
      <c r="AD57" s="296">
        <v>1956</v>
      </c>
      <c r="AE57" s="296">
        <v>1931</v>
      </c>
      <c r="AF57" s="296">
        <v>1895</v>
      </c>
      <c r="AG57" s="296">
        <v>1827</v>
      </c>
      <c r="AH57" s="296">
        <v>1799</v>
      </c>
      <c r="AI57" s="296">
        <v>1800</v>
      </c>
      <c r="AJ57" s="296">
        <v>1785</v>
      </c>
      <c r="AK57" s="296">
        <v>1714</v>
      </c>
      <c r="AL57" s="296">
        <v>1706</v>
      </c>
      <c r="AM57" s="296">
        <v>1713</v>
      </c>
      <c r="AN57" s="296">
        <v>1685</v>
      </c>
      <c r="AO57" s="296">
        <v>1599</v>
      </c>
      <c r="AP57" s="296">
        <v>1537</v>
      </c>
      <c r="AQ57" s="296">
        <v>1499</v>
      </c>
      <c r="AR57" s="296">
        <v>1475</v>
      </c>
      <c r="AS57" s="296">
        <v>1414</v>
      </c>
      <c r="AT57" s="296">
        <v>1408</v>
      </c>
      <c r="AU57" s="296">
        <v>1380</v>
      </c>
      <c r="AV57" s="296">
        <v>1342</v>
      </c>
      <c r="AW57" s="296">
        <v>1304</v>
      </c>
      <c r="AX57" s="296">
        <v>1296</v>
      </c>
      <c r="AY57" s="296">
        <v>1291</v>
      </c>
      <c r="AZ57" s="296">
        <v>1270</v>
      </c>
      <c r="BA57" s="296">
        <v>1184</v>
      </c>
      <c r="BB57" s="296">
        <v>1165</v>
      </c>
      <c r="BC57" s="296">
        <v>1133</v>
      </c>
      <c r="BD57" s="296">
        <v>1092</v>
      </c>
      <c r="BE57" s="296">
        <v>1043</v>
      </c>
      <c r="BF57" s="296">
        <v>989</v>
      </c>
      <c r="BG57" s="296">
        <v>978</v>
      </c>
      <c r="BH57" s="296">
        <v>982</v>
      </c>
      <c r="BI57" s="296">
        <v>981</v>
      </c>
      <c r="BJ57" s="296">
        <v>1005</v>
      </c>
      <c r="BK57" s="296">
        <v>967</v>
      </c>
      <c r="BL57" s="296">
        <v>966</v>
      </c>
      <c r="BM57" s="296">
        <v>940</v>
      </c>
      <c r="BN57" s="296">
        <v>934</v>
      </c>
      <c r="BO57" s="296">
        <v>952</v>
      </c>
      <c r="BP57" s="296">
        <v>950</v>
      </c>
      <c r="BQ57" s="296">
        <v>934</v>
      </c>
      <c r="BR57" s="296">
        <v>934</v>
      </c>
      <c r="BS57" s="296">
        <v>916</v>
      </c>
      <c r="BT57" s="296">
        <v>892</v>
      </c>
      <c r="BU57" s="296">
        <v>863</v>
      </c>
      <c r="BV57" s="296">
        <v>841</v>
      </c>
      <c r="BW57" s="296">
        <v>836</v>
      </c>
    </row>
    <row r="58" spans="1:75" x14ac:dyDescent="0.25">
      <c r="A58" t="s">
        <v>55</v>
      </c>
      <c r="B58" s="296">
        <v>1284</v>
      </c>
      <c r="C58" s="296">
        <v>1282</v>
      </c>
      <c r="D58" s="296">
        <v>1275</v>
      </c>
      <c r="E58" s="296">
        <v>1281</v>
      </c>
      <c r="F58" s="296">
        <v>1280</v>
      </c>
      <c r="G58" s="296">
        <v>1310</v>
      </c>
      <c r="H58" s="296">
        <v>1313</v>
      </c>
      <c r="I58" s="296">
        <v>1303</v>
      </c>
      <c r="J58" s="296">
        <v>1277</v>
      </c>
      <c r="K58" s="296">
        <v>1325</v>
      </c>
      <c r="L58" s="296">
        <v>1350</v>
      </c>
      <c r="M58" s="296">
        <v>1309</v>
      </c>
      <c r="N58" s="296">
        <v>1316</v>
      </c>
      <c r="O58" s="296">
        <v>1379</v>
      </c>
      <c r="P58" s="296">
        <v>1391</v>
      </c>
      <c r="Q58" s="296">
        <v>1395</v>
      </c>
      <c r="R58" s="296">
        <v>1392</v>
      </c>
      <c r="S58" s="296">
        <v>1414</v>
      </c>
      <c r="T58" s="296">
        <v>1431</v>
      </c>
      <c r="U58" s="296">
        <v>1436</v>
      </c>
      <c r="V58" s="296">
        <v>1452</v>
      </c>
      <c r="W58" s="296">
        <v>1399</v>
      </c>
      <c r="X58" s="296">
        <v>1391</v>
      </c>
      <c r="Y58" s="296">
        <v>1416</v>
      </c>
      <c r="Z58" s="296">
        <v>1429</v>
      </c>
      <c r="AA58" s="296">
        <v>1431</v>
      </c>
      <c r="AB58" s="296">
        <v>1420</v>
      </c>
      <c r="AC58" s="296">
        <v>1487</v>
      </c>
      <c r="AD58" s="296">
        <v>1451</v>
      </c>
      <c r="AE58" s="296">
        <v>1562</v>
      </c>
      <c r="AF58" s="296">
        <v>1568</v>
      </c>
      <c r="AG58" s="296">
        <v>1566</v>
      </c>
      <c r="AH58" s="296">
        <v>1522</v>
      </c>
      <c r="AI58" s="296">
        <v>1573</v>
      </c>
      <c r="AJ58" s="296">
        <v>1534</v>
      </c>
      <c r="AK58" s="296">
        <v>1517</v>
      </c>
      <c r="AL58" s="296">
        <v>1464</v>
      </c>
      <c r="AM58" s="296">
        <v>1432</v>
      </c>
      <c r="AN58" s="296">
        <v>1419</v>
      </c>
      <c r="AO58" s="296">
        <v>1354</v>
      </c>
      <c r="AP58" s="296">
        <v>1336</v>
      </c>
      <c r="AQ58" s="296">
        <v>1293</v>
      </c>
      <c r="AR58" s="296">
        <v>1236</v>
      </c>
      <c r="AS58" s="296">
        <v>1192</v>
      </c>
      <c r="AT58" s="296">
        <v>1195</v>
      </c>
      <c r="AU58" s="296">
        <v>1205</v>
      </c>
      <c r="AV58" s="296">
        <v>1175</v>
      </c>
      <c r="AW58" s="296">
        <v>1130</v>
      </c>
      <c r="AX58" s="296">
        <v>1114</v>
      </c>
      <c r="AY58" s="296">
        <v>1124</v>
      </c>
      <c r="AZ58" s="296">
        <v>1113</v>
      </c>
      <c r="BA58" s="296">
        <v>1153</v>
      </c>
      <c r="BB58" s="296">
        <v>1130</v>
      </c>
      <c r="BC58" s="296">
        <v>1099</v>
      </c>
      <c r="BD58" s="296">
        <v>1059</v>
      </c>
      <c r="BE58" s="296">
        <v>1080</v>
      </c>
      <c r="BF58" s="296">
        <v>1048</v>
      </c>
      <c r="BG58" s="296">
        <v>1076</v>
      </c>
      <c r="BH58" s="296">
        <v>1080</v>
      </c>
      <c r="BI58" s="296">
        <v>1146</v>
      </c>
      <c r="BJ58" s="296">
        <v>1169</v>
      </c>
      <c r="BK58" s="296">
        <v>1227</v>
      </c>
      <c r="BL58" s="296">
        <v>1289</v>
      </c>
      <c r="BM58" s="296">
        <v>1338</v>
      </c>
      <c r="BN58" s="296">
        <v>1386</v>
      </c>
      <c r="BO58" s="296">
        <v>1419</v>
      </c>
      <c r="BP58" s="296">
        <v>1417</v>
      </c>
      <c r="BQ58" s="296">
        <v>1440</v>
      </c>
      <c r="BR58" s="296">
        <v>1402</v>
      </c>
      <c r="BS58" s="296">
        <v>1390</v>
      </c>
      <c r="BT58" s="296">
        <v>1393</v>
      </c>
      <c r="BU58" s="296">
        <v>1437</v>
      </c>
      <c r="BV58" s="296">
        <v>1443</v>
      </c>
      <c r="BW58" s="296">
        <v>1449</v>
      </c>
    </row>
    <row r="59" spans="1:75" x14ac:dyDescent="0.25">
      <c r="A59" t="s">
        <v>56</v>
      </c>
      <c r="B59" s="296">
        <v>425</v>
      </c>
      <c r="C59" s="296">
        <v>450</v>
      </c>
      <c r="D59" s="296">
        <v>444</v>
      </c>
      <c r="E59" s="296">
        <v>428</v>
      </c>
      <c r="F59" s="296">
        <v>425</v>
      </c>
      <c r="G59" s="296">
        <v>414</v>
      </c>
      <c r="H59" s="296">
        <v>393</v>
      </c>
      <c r="I59" s="296">
        <v>409</v>
      </c>
      <c r="J59" s="296">
        <v>385</v>
      </c>
      <c r="K59" s="296">
        <v>377</v>
      </c>
      <c r="L59" s="296">
        <v>341</v>
      </c>
      <c r="M59" s="296">
        <v>325</v>
      </c>
      <c r="N59" s="296">
        <v>312</v>
      </c>
      <c r="O59" s="296">
        <v>302</v>
      </c>
      <c r="P59" s="296">
        <v>305</v>
      </c>
      <c r="Q59" s="296">
        <v>309</v>
      </c>
      <c r="R59" s="296">
        <v>315</v>
      </c>
      <c r="S59" s="296">
        <v>329</v>
      </c>
      <c r="T59" s="296">
        <v>339</v>
      </c>
      <c r="U59" s="296">
        <v>343</v>
      </c>
      <c r="V59" s="296">
        <v>349</v>
      </c>
      <c r="W59" s="296">
        <v>343</v>
      </c>
      <c r="X59" s="296">
        <v>337</v>
      </c>
      <c r="Y59" s="296">
        <v>333</v>
      </c>
      <c r="Z59" s="296">
        <v>333</v>
      </c>
      <c r="AA59" s="296">
        <v>311</v>
      </c>
      <c r="AB59" s="296">
        <v>275</v>
      </c>
      <c r="AC59" s="296">
        <v>268</v>
      </c>
      <c r="AD59" s="296">
        <v>276</v>
      </c>
      <c r="AE59" s="296">
        <v>290</v>
      </c>
      <c r="AF59" s="296">
        <v>305</v>
      </c>
      <c r="AG59" s="296">
        <v>303</v>
      </c>
      <c r="AH59" s="296">
        <v>311</v>
      </c>
      <c r="AI59" s="296">
        <v>315</v>
      </c>
      <c r="AJ59" s="296">
        <v>336</v>
      </c>
      <c r="AK59" s="296">
        <v>353</v>
      </c>
      <c r="AL59" s="296">
        <v>352</v>
      </c>
      <c r="AM59" s="296">
        <v>353</v>
      </c>
      <c r="AN59" s="296">
        <v>350</v>
      </c>
      <c r="AO59" s="296">
        <v>333</v>
      </c>
      <c r="AP59" s="296">
        <v>340</v>
      </c>
      <c r="AQ59" s="296">
        <v>332</v>
      </c>
      <c r="AR59" s="296">
        <v>353</v>
      </c>
      <c r="AS59" s="296">
        <v>331</v>
      </c>
      <c r="AT59" s="296">
        <v>289</v>
      </c>
      <c r="AU59" s="296">
        <v>298</v>
      </c>
      <c r="AV59" s="296">
        <v>284</v>
      </c>
      <c r="AW59" s="296">
        <v>284</v>
      </c>
      <c r="AX59" s="296">
        <v>297</v>
      </c>
      <c r="AY59" s="296">
        <v>303</v>
      </c>
      <c r="AZ59" s="296">
        <v>291</v>
      </c>
      <c r="BA59" s="296">
        <v>312</v>
      </c>
      <c r="BB59" s="296">
        <v>305</v>
      </c>
      <c r="BC59" s="296">
        <v>294</v>
      </c>
      <c r="BD59" s="296">
        <v>302</v>
      </c>
      <c r="BE59" s="296">
        <v>298</v>
      </c>
      <c r="BF59" s="296">
        <v>302</v>
      </c>
      <c r="BG59" s="296">
        <v>320</v>
      </c>
      <c r="BH59" s="296">
        <v>329</v>
      </c>
      <c r="BI59" s="296">
        <v>335</v>
      </c>
      <c r="BJ59" s="296">
        <v>334</v>
      </c>
      <c r="BK59" s="296">
        <v>356</v>
      </c>
      <c r="BL59" s="296">
        <v>346</v>
      </c>
      <c r="BM59" s="296">
        <v>360</v>
      </c>
      <c r="BN59" s="296">
        <v>328</v>
      </c>
      <c r="BO59" s="296">
        <v>322</v>
      </c>
      <c r="BP59" s="296">
        <v>306</v>
      </c>
      <c r="BQ59" s="296">
        <v>314</v>
      </c>
      <c r="BR59" s="296">
        <v>326</v>
      </c>
      <c r="BS59" s="296">
        <v>324</v>
      </c>
      <c r="BT59" s="296">
        <v>303</v>
      </c>
      <c r="BU59" s="296">
        <v>319</v>
      </c>
      <c r="BV59" s="296">
        <v>332</v>
      </c>
      <c r="BW59" s="296">
        <v>346</v>
      </c>
    </row>
    <row r="60" spans="1:75" x14ac:dyDescent="0.25">
      <c r="A60" t="s">
        <v>57</v>
      </c>
      <c r="B60" s="296">
        <v>520</v>
      </c>
      <c r="C60" s="296">
        <v>511</v>
      </c>
      <c r="D60" s="296">
        <v>506</v>
      </c>
      <c r="E60" s="296">
        <v>475</v>
      </c>
      <c r="F60" s="296">
        <v>455</v>
      </c>
      <c r="G60" s="296">
        <v>456</v>
      </c>
      <c r="H60" s="296">
        <v>452</v>
      </c>
      <c r="I60" s="296">
        <v>453</v>
      </c>
      <c r="J60" s="296">
        <v>454</v>
      </c>
      <c r="K60" s="296">
        <v>461</v>
      </c>
      <c r="L60" s="296">
        <v>447</v>
      </c>
      <c r="M60" s="296">
        <v>430</v>
      </c>
      <c r="N60" s="296">
        <v>424</v>
      </c>
      <c r="O60" s="296">
        <v>422</v>
      </c>
      <c r="P60" s="296">
        <v>412</v>
      </c>
      <c r="Q60" s="296">
        <v>391</v>
      </c>
      <c r="R60" s="296">
        <v>401</v>
      </c>
      <c r="S60" s="296">
        <v>396</v>
      </c>
      <c r="T60" s="296">
        <v>393</v>
      </c>
      <c r="U60" s="296">
        <v>411</v>
      </c>
      <c r="V60" s="296">
        <v>408</v>
      </c>
      <c r="W60" s="296">
        <v>420</v>
      </c>
      <c r="X60" s="296">
        <v>417</v>
      </c>
      <c r="Y60" s="296">
        <v>407</v>
      </c>
      <c r="Z60" s="296">
        <v>412</v>
      </c>
      <c r="AA60" s="296">
        <v>413</v>
      </c>
      <c r="AB60" s="296">
        <v>407</v>
      </c>
      <c r="AC60" s="296">
        <v>393</v>
      </c>
      <c r="AD60" s="296">
        <v>398</v>
      </c>
      <c r="AE60" s="296">
        <v>401</v>
      </c>
      <c r="AF60" s="296">
        <v>394</v>
      </c>
      <c r="AG60" s="296">
        <v>404</v>
      </c>
      <c r="AH60" s="296">
        <v>411</v>
      </c>
      <c r="AI60" s="296">
        <v>405</v>
      </c>
      <c r="AJ60" s="296">
        <v>415</v>
      </c>
      <c r="AK60" s="296">
        <v>402</v>
      </c>
      <c r="AL60" s="296">
        <v>388</v>
      </c>
      <c r="AM60" s="296">
        <v>390</v>
      </c>
      <c r="AN60" s="296">
        <v>391</v>
      </c>
      <c r="AO60" s="296">
        <v>408</v>
      </c>
      <c r="AP60" s="296">
        <v>391</v>
      </c>
      <c r="AQ60" s="296">
        <v>360</v>
      </c>
      <c r="AR60" s="296">
        <v>343</v>
      </c>
      <c r="AS60" s="296">
        <v>311</v>
      </c>
      <c r="AT60" s="296">
        <v>287</v>
      </c>
      <c r="AU60" s="296">
        <v>270</v>
      </c>
      <c r="AV60" s="296">
        <v>252</v>
      </c>
      <c r="AW60" s="296">
        <v>252</v>
      </c>
      <c r="AX60" s="296">
        <v>253</v>
      </c>
      <c r="AY60" s="296">
        <v>251</v>
      </c>
      <c r="AZ60" s="296">
        <v>238</v>
      </c>
      <c r="BA60" s="296">
        <v>257</v>
      </c>
      <c r="BB60" s="296">
        <v>257</v>
      </c>
      <c r="BC60" s="296">
        <v>261</v>
      </c>
      <c r="BD60" s="296">
        <v>262</v>
      </c>
      <c r="BE60" s="296">
        <v>251</v>
      </c>
      <c r="BF60" s="296">
        <v>261</v>
      </c>
      <c r="BG60" s="296">
        <v>272</v>
      </c>
      <c r="BH60" s="296">
        <v>275</v>
      </c>
      <c r="BI60" s="296">
        <v>295</v>
      </c>
      <c r="BJ60" s="296">
        <v>303</v>
      </c>
      <c r="BK60" s="296">
        <v>313</v>
      </c>
      <c r="BL60" s="296">
        <v>324</v>
      </c>
      <c r="BM60" s="296">
        <v>305</v>
      </c>
      <c r="BN60" s="296">
        <v>300</v>
      </c>
      <c r="BO60" s="296">
        <v>321</v>
      </c>
      <c r="BP60" s="296">
        <v>315</v>
      </c>
      <c r="BQ60" s="296">
        <v>325</v>
      </c>
      <c r="BR60" s="296">
        <v>319</v>
      </c>
      <c r="BS60" s="296">
        <v>330</v>
      </c>
      <c r="BT60" s="296">
        <v>318</v>
      </c>
      <c r="BU60" s="296">
        <v>299</v>
      </c>
      <c r="BV60" s="296">
        <v>303</v>
      </c>
      <c r="BW60" s="296">
        <v>308</v>
      </c>
    </row>
    <row r="61" spans="1:75" x14ac:dyDescent="0.25">
      <c r="A61" t="s">
        <v>58</v>
      </c>
      <c r="B61" s="296">
        <v>321</v>
      </c>
      <c r="C61" s="296">
        <v>322</v>
      </c>
      <c r="D61" s="296">
        <v>318</v>
      </c>
      <c r="E61" s="296">
        <v>324</v>
      </c>
      <c r="F61" s="296">
        <v>351</v>
      </c>
      <c r="G61" s="296">
        <v>366</v>
      </c>
      <c r="H61" s="296">
        <v>353</v>
      </c>
      <c r="I61" s="296">
        <v>361</v>
      </c>
      <c r="J61" s="296">
        <v>349</v>
      </c>
      <c r="K61" s="296">
        <v>338</v>
      </c>
      <c r="L61" s="296">
        <v>342</v>
      </c>
      <c r="M61" s="296">
        <v>347</v>
      </c>
      <c r="N61" s="296">
        <v>336</v>
      </c>
      <c r="O61" s="296">
        <v>327</v>
      </c>
      <c r="P61" s="296">
        <v>320</v>
      </c>
      <c r="Q61" s="296">
        <v>310</v>
      </c>
      <c r="R61" s="296">
        <v>298</v>
      </c>
      <c r="S61" s="296">
        <v>287</v>
      </c>
      <c r="T61" s="296">
        <v>272</v>
      </c>
      <c r="U61" s="296">
        <v>266</v>
      </c>
      <c r="V61" s="296">
        <v>254</v>
      </c>
      <c r="W61" s="296">
        <v>249</v>
      </c>
      <c r="X61" s="296">
        <v>265</v>
      </c>
      <c r="Y61" s="296">
        <v>267</v>
      </c>
      <c r="Z61" s="296">
        <v>264</v>
      </c>
      <c r="AA61" s="296">
        <v>293</v>
      </c>
      <c r="AB61" s="296">
        <v>315</v>
      </c>
      <c r="AC61" s="296">
        <v>328</v>
      </c>
      <c r="AD61" s="296">
        <v>363</v>
      </c>
      <c r="AE61" s="296">
        <v>388</v>
      </c>
      <c r="AF61" s="296">
        <v>405</v>
      </c>
      <c r="AG61" s="296">
        <v>444</v>
      </c>
      <c r="AH61" s="296">
        <v>485</v>
      </c>
      <c r="AI61" s="296">
        <v>535</v>
      </c>
      <c r="AJ61" s="296">
        <v>566</v>
      </c>
      <c r="AK61" s="296">
        <v>537</v>
      </c>
      <c r="AL61" s="296">
        <v>522</v>
      </c>
      <c r="AM61" s="296">
        <v>549</v>
      </c>
      <c r="AN61" s="296">
        <v>536</v>
      </c>
      <c r="AO61" s="296">
        <v>537</v>
      </c>
      <c r="AP61" s="296">
        <v>539</v>
      </c>
      <c r="AQ61" s="296">
        <v>533</v>
      </c>
      <c r="AR61" s="296">
        <v>528</v>
      </c>
      <c r="AS61" s="296">
        <v>521</v>
      </c>
      <c r="AT61" s="296">
        <v>525</v>
      </c>
      <c r="AU61" s="296">
        <v>559</v>
      </c>
      <c r="AV61" s="296">
        <v>557</v>
      </c>
      <c r="AW61" s="296">
        <v>548</v>
      </c>
      <c r="AX61" s="296">
        <v>537</v>
      </c>
      <c r="AY61" s="296">
        <v>524</v>
      </c>
      <c r="AZ61" s="296">
        <v>508</v>
      </c>
      <c r="BA61" s="296">
        <v>522</v>
      </c>
      <c r="BB61" s="296">
        <v>553</v>
      </c>
      <c r="BC61" s="296">
        <v>552</v>
      </c>
      <c r="BD61" s="296">
        <v>531</v>
      </c>
      <c r="BE61" s="296">
        <v>487</v>
      </c>
      <c r="BF61" s="296">
        <v>487</v>
      </c>
      <c r="BG61" s="296">
        <v>511</v>
      </c>
      <c r="BH61" s="296">
        <v>497</v>
      </c>
      <c r="BI61" s="296">
        <v>504</v>
      </c>
      <c r="BJ61" s="296">
        <v>483</v>
      </c>
      <c r="BK61" s="296">
        <v>532</v>
      </c>
      <c r="BL61" s="296">
        <v>516</v>
      </c>
      <c r="BM61" s="296">
        <v>505</v>
      </c>
      <c r="BN61" s="296">
        <v>502</v>
      </c>
      <c r="BO61" s="296">
        <v>498</v>
      </c>
      <c r="BP61" s="296">
        <v>469</v>
      </c>
      <c r="BQ61" s="296">
        <v>484</v>
      </c>
      <c r="BR61" s="296">
        <v>465</v>
      </c>
      <c r="BS61" s="296">
        <v>461</v>
      </c>
      <c r="BT61" s="296">
        <v>440</v>
      </c>
      <c r="BU61" s="296">
        <v>436</v>
      </c>
      <c r="BV61" s="296">
        <v>444</v>
      </c>
      <c r="BW61" s="296">
        <v>462</v>
      </c>
    </row>
    <row r="62" spans="1:75" x14ac:dyDescent="0.25">
      <c r="A62" t="s">
        <v>59</v>
      </c>
      <c r="B62" s="296">
        <v>2624</v>
      </c>
      <c r="C62" s="296">
        <v>2698</v>
      </c>
      <c r="D62" s="296">
        <v>2708</v>
      </c>
      <c r="E62" s="296">
        <v>2662</v>
      </c>
      <c r="F62" s="296">
        <v>2637</v>
      </c>
      <c r="G62" s="296">
        <v>2623</v>
      </c>
      <c r="H62" s="296">
        <v>2581</v>
      </c>
      <c r="I62" s="296">
        <v>2560</v>
      </c>
      <c r="J62" s="296">
        <v>2581</v>
      </c>
      <c r="K62" s="296">
        <v>2623</v>
      </c>
      <c r="L62" s="296">
        <v>2604</v>
      </c>
      <c r="M62" s="296">
        <v>2479</v>
      </c>
      <c r="N62" s="296">
        <v>2472</v>
      </c>
      <c r="O62" s="296">
        <v>2392</v>
      </c>
      <c r="P62" s="296">
        <v>2405</v>
      </c>
      <c r="Q62" s="296">
        <v>2370</v>
      </c>
      <c r="R62" s="296">
        <v>2356</v>
      </c>
      <c r="S62" s="296">
        <v>2341</v>
      </c>
      <c r="T62" s="296">
        <v>2330</v>
      </c>
      <c r="U62" s="296">
        <v>2345</v>
      </c>
      <c r="V62" s="296">
        <v>2334</v>
      </c>
      <c r="W62" s="296">
        <v>2262</v>
      </c>
      <c r="X62" s="296">
        <v>2202</v>
      </c>
      <c r="Y62" s="296">
        <v>2124</v>
      </c>
      <c r="Z62" s="296">
        <v>2124</v>
      </c>
      <c r="AA62" s="296">
        <v>2079</v>
      </c>
      <c r="AB62" s="296">
        <v>2024</v>
      </c>
      <c r="AC62" s="296">
        <v>1998</v>
      </c>
      <c r="AD62" s="296">
        <v>1971</v>
      </c>
      <c r="AE62" s="296">
        <v>1979</v>
      </c>
      <c r="AF62" s="296">
        <v>2040</v>
      </c>
      <c r="AG62" s="296">
        <v>2024</v>
      </c>
      <c r="AH62" s="296">
        <v>2016</v>
      </c>
      <c r="AI62" s="296">
        <v>2005</v>
      </c>
      <c r="AJ62" s="296">
        <v>1988</v>
      </c>
      <c r="AK62" s="296">
        <v>1944</v>
      </c>
      <c r="AL62" s="296">
        <v>1934</v>
      </c>
      <c r="AM62" s="296">
        <v>1986</v>
      </c>
      <c r="AN62" s="296">
        <v>1987</v>
      </c>
      <c r="AO62" s="296">
        <v>1913</v>
      </c>
      <c r="AP62" s="296">
        <v>1794</v>
      </c>
      <c r="AQ62" s="296">
        <v>1751</v>
      </c>
      <c r="AR62" s="296">
        <v>1641</v>
      </c>
      <c r="AS62" s="296">
        <v>1581</v>
      </c>
      <c r="AT62" s="296">
        <v>1533</v>
      </c>
      <c r="AU62" s="296">
        <v>1497</v>
      </c>
      <c r="AV62" s="296">
        <v>1450</v>
      </c>
      <c r="AW62" s="296">
        <v>1326</v>
      </c>
      <c r="AX62" s="296">
        <v>1228</v>
      </c>
      <c r="AY62" s="296">
        <v>1161</v>
      </c>
      <c r="AZ62" s="296">
        <v>1118</v>
      </c>
      <c r="BA62" s="296">
        <v>1065</v>
      </c>
      <c r="BB62" s="296">
        <v>1001</v>
      </c>
      <c r="BC62" s="296">
        <v>976</v>
      </c>
      <c r="BD62" s="296">
        <v>973</v>
      </c>
      <c r="BE62" s="296">
        <v>972</v>
      </c>
      <c r="BF62" s="296">
        <v>964</v>
      </c>
      <c r="BG62" s="296">
        <v>954</v>
      </c>
      <c r="BH62" s="296">
        <v>1011</v>
      </c>
      <c r="BI62" s="296">
        <v>1043</v>
      </c>
      <c r="BJ62" s="296">
        <v>1114</v>
      </c>
      <c r="BK62" s="296">
        <v>1128</v>
      </c>
      <c r="BL62" s="296">
        <v>1192</v>
      </c>
      <c r="BM62" s="296">
        <v>1191</v>
      </c>
      <c r="BN62" s="296">
        <v>1226</v>
      </c>
      <c r="BO62" s="296">
        <v>1273</v>
      </c>
      <c r="BP62" s="296">
        <v>1308</v>
      </c>
      <c r="BQ62" s="296">
        <v>1329</v>
      </c>
      <c r="BR62" s="296">
        <v>1348</v>
      </c>
      <c r="BS62" s="296">
        <v>1330</v>
      </c>
      <c r="BT62" s="296">
        <v>1308</v>
      </c>
      <c r="BU62" s="296">
        <v>1269</v>
      </c>
      <c r="BV62" s="296">
        <v>1264</v>
      </c>
      <c r="BW62" s="296">
        <v>1244</v>
      </c>
    </row>
    <row r="63" spans="1:75" x14ac:dyDescent="0.25">
      <c r="A63" t="s">
        <v>60</v>
      </c>
      <c r="B63" s="296">
        <v>331</v>
      </c>
      <c r="C63" s="296">
        <v>349</v>
      </c>
      <c r="D63" s="296">
        <v>305</v>
      </c>
      <c r="E63" s="296">
        <v>304</v>
      </c>
      <c r="F63" s="296">
        <v>303</v>
      </c>
      <c r="G63" s="296">
        <v>297</v>
      </c>
      <c r="H63" s="296">
        <v>287</v>
      </c>
      <c r="I63" s="296">
        <v>320</v>
      </c>
      <c r="J63" s="296">
        <v>301</v>
      </c>
      <c r="K63" s="296">
        <v>315</v>
      </c>
      <c r="L63" s="296">
        <v>287</v>
      </c>
      <c r="M63" s="296">
        <v>305</v>
      </c>
      <c r="N63" s="296">
        <v>307</v>
      </c>
      <c r="O63" s="296">
        <v>306</v>
      </c>
      <c r="P63" s="296">
        <v>272</v>
      </c>
      <c r="Q63" s="296">
        <v>279</v>
      </c>
      <c r="R63" s="296">
        <v>274</v>
      </c>
      <c r="S63" s="296">
        <v>272</v>
      </c>
      <c r="T63" s="296">
        <v>254</v>
      </c>
      <c r="U63" s="296">
        <v>250</v>
      </c>
      <c r="V63" s="296">
        <v>258</v>
      </c>
      <c r="W63" s="296">
        <v>254</v>
      </c>
      <c r="X63" s="296">
        <v>233</v>
      </c>
      <c r="Y63" s="296">
        <v>244</v>
      </c>
      <c r="Z63" s="296">
        <v>244</v>
      </c>
      <c r="AA63" s="296">
        <v>270</v>
      </c>
      <c r="AB63" s="296">
        <v>270</v>
      </c>
      <c r="AC63" s="296">
        <v>284</v>
      </c>
      <c r="AD63" s="296">
        <v>280</v>
      </c>
      <c r="AE63" s="296">
        <v>304</v>
      </c>
      <c r="AF63" s="296">
        <v>296</v>
      </c>
      <c r="AG63" s="296">
        <v>299</v>
      </c>
      <c r="AH63" s="296">
        <v>317</v>
      </c>
      <c r="AI63" s="296">
        <v>306</v>
      </c>
      <c r="AJ63" s="296">
        <v>268</v>
      </c>
      <c r="AK63" s="296">
        <v>275</v>
      </c>
      <c r="AL63" s="296">
        <v>278</v>
      </c>
      <c r="AM63" s="296">
        <v>276</v>
      </c>
      <c r="AN63" s="296">
        <v>258</v>
      </c>
      <c r="AO63" s="296">
        <v>256</v>
      </c>
      <c r="AP63" s="296">
        <v>232</v>
      </c>
      <c r="AQ63" s="296">
        <v>231</v>
      </c>
      <c r="AR63" s="296">
        <v>210</v>
      </c>
      <c r="AS63" s="296">
        <v>211</v>
      </c>
      <c r="AT63" s="296">
        <v>224</v>
      </c>
      <c r="AU63" s="296">
        <v>230</v>
      </c>
      <c r="AV63" s="296">
        <v>216</v>
      </c>
      <c r="AW63" s="296">
        <v>202</v>
      </c>
      <c r="AX63" s="296">
        <v>193</v>
      </c>
      <c r="AY63" s="296">
        <v>201</v>
      </c>
      <c r="AZ63" s="296">
        <v>212</v>
      </c>
      <c r="BA63" s="296">
        <v>229</v>
      </c>
      <c r="BB63" s="296">
        <v>229</v>
      </c>
      <c r="BC63" s="296">
        <v>222</v>
      </c>
      <c r="BD63" s="296">
        <v>234</v>
      </c>
      <c r="BE63" s="296">
        <v>229</v>
      </c>
      <c r="BF63" s="296">
        <v>236</v>
      </c>
      <c r="BG63" s="296">
        <v>266</v>
      </c>
      <c r="BH63" s="296">
        <v>263</v>
      </c>
      <c r="BI63" s="296">
        <v>262</v>
      </c>
      <c r="BJ63" s="296">
        <v>264</v>
      </c>
      <c r="BK63" s="296">
        <v>261</v>
      </c>
      <c r="BL63" s="296">
        <v>255</v>
      </c>
      <c r="BM63" s="296">
        <v>240</v>
      </c>
      <c r="BN63" s="296">
        <v>222</v>
      </c>
      <c r="BO63" s="296">
        <v>214</v>
      </c>
      <c r="BP63" s="296">
        <v>237</v>
      </c>
      <c r="BQ63" s="296">
        <v>246</v>
      </c>
      <c r="BR63" s="296">
        <v>241</v>
      </c>
      <c r="BS63" s="296">
        <v>254</v>
      </c>
      <c r="BT63" s="296">
        <v>254</v>
      </c>
      <c r="BU63" s="296">
        <v>240</v>
      </c>
      <c r="BV63" s="296">
        <v>234</v>
      </c>
      <c r="BW63" s="296">
        <v>245</v>
      </c>
    </row>
    <row r="64" spans="1:75" x14ac:dyDescent="0.25">
      <c r="A64" t="s">
        <v>61</v>
      </c>
      <c r="B64" s="296">
        <v>468</v>
      </c>
      <c r="C64" s="296">
        <v>468</v>
      </c>
      <c r="D64" s="296">
        <v>473</v>
      </c>
      <c r="E64" s="296">
        <v>480</v>
      </c>
      <c r="F64" s="296">
        <v>465</v>
      </c>
      <c r="G64" s="296">
        <v>472</v>
      </c>
      <c r="H64" s="296">
        <v>504</v>
      </c>
      <c r="I64" s="296">
        <v>506</v>
      </c>
      <c r="J64" s="296">
        <v>507</v>
      </c>
      <c r="K64" s="296">
        <v>505</v>
      </c>
      <c r="L64" s="296">
        <v>480</v>
      </c>
      <c r="M64" s="296">
        <v>469</v>
      </c>
      <c r="N64" s="296">
        <v>467</v>
      </c>
      <c r="O64" s="296">
        <v>471</v>
      </c>
      <c r="P64" s="296">
        <v>465</v>
      </c>
      <c r="Q64" s="296">
        <v>476</v>
      </c>
      <c r="R64" s="296">
        <v>492</v>
      </c>
      <c r="S64" s="296">
        <v>512</v>
      </c>
      <c r="T64" s="296">
        <v>488</v>
      </c>
      <c r="U64" s="296">
        <v>493</v>
      </c>
      <c r="V64" s="296">
        <v>515</v>
      </c>
      <c r="W64" s="296">
        <v>505</v>
      </c>
      <c r="X64" s="296">
        <v>477</v>
      </c>
      <c r="Y64" s="296">
        <v>487</v>
      </c>
      <c r="Z64" s="296">
        <v>500</v>
      </c>
      <c r="AA64" s="296">
        <v>512</v>
      </c>
      <c r="AB64" s="296">
        <v>501</v>
      </c>
      <c r="AC64" s="296">
        <v>476</v>
      </c>
      <c r="AD64" s="296">
        <v>485</v>
      </c>
      <c r="AE64" s="296">
        <v>492</v>
      </c>
      <c r="AF64" s="296">
        <v>508</v>
      </c>
      <c r="AG64" s="296">
        <v>496</v>
      </c>
      <c r="AH64" s="296">
        <v>477</v>
      </c>
      <c r="AI64" s="296">
        <v>500</v>
      </c>
      <c r="AJ64" s="296">
        <v>507</v>
      </c>
      <c r="AK64" s="296">
        <v>526</v>
      </c>
      <c r="AL64" s="296">
        <v>524</v>
      </c>
      <c r="AM64" s="296">
        <v>543</v>
      </c>
      <c r="AN64" s="296">
        <v>558</v>
      </c>
      <c r="AO64" s="296">
        <v>567</v>
      </c>
      <c r="AP64" s="296">
        <v>556</v>
      </c>
      <c r="AQ64" s="296">
        <v>543</v>
      </c>
      <c r="AR64" s="296">
        <v>550</v>
      </c>
      <c r="AS64" s="296">
        <v>566</v>
      </c>
      <c r="AT64" s="296">
        <v>590</v>
      </c>
      <c r="AU64" s="296">
        <v>578</v>
      </c>
      <c r="AV64" s="296">
        <v>521</v>
      </c>
      <c r="AW64" s="296">
        <v>481</v>
      </c>
      <c r="AX64" s="296">
        <v>491</v>
      </c>
      <c r="AY64" s="296">
        <v>484</v>
      </c>
      <c r="AZ64" s="296">
        <v>472</v>
      </c>
      <c r="BA64" s="296">
        <v>455</v>
      </c>
      <c r="BB64" s="296">
        <v>448</v>
      </c>
      <c r="BC64" s="296">
        <v>449</v>
      </c>
      <c r="BD64" s="296">
        <v>451</v>
      </c>
      <c r="BE64" s="296">
        <v>463</v>
      </c>
      <c r="BF64" s="296">
        <v>454</v>
      </c>
      <c r="BG64" s="296">
        <v>477</v>
      </c>
      <c r="BH64" s="296">
        <v>482</v>
      </c>
      <c r="BI64" s="296">
        <v>497</v>
      </c>
      <c r="BJ64" s="296">
        <v>515</v>
      </c>
      <c r="BK64" s="296">
        <v>542</v>
      </c>
      <c r="BL64" s="296">
        <v>565</v>
      </c>
      <c r="BM64" s="296">
        <v>556</v>
      </c>
      <c r="BN64" s="296">
        <v>571</v>
      </c>
      <c r="BO64" s="296">
        <v>571</v>
      </c>
      <c r="BP64" s="296">
        <v>560</v>
      </c>
      <c r="BQ64" s="296">
        <v>545</v>
      </c>
      <c r="BR64" s="296">
        <v>504</v>
      </c>
      <c r="BS64" s="296">
        <v>507</v>
      </c>
      <c r="BT64" s="296">
        <v>470</v>
      </c>
      <c r="BU64" s="296">
        <v>451</v>
      </c>
      <c r="BV64" s="296">
        <v>478</v>
      </c>
      <c r="BW64" s="296">
        <v>486</v>
      </c>
    </row>
    <row r="65" spans="1:75" x14ac:dyDescent="0.25">
      <c r="A65" t="s">
        <v>62</v>
      </c>
      <c r="B65" s="296">
        <v>9</v>
      </c>
      <c r="C65" s="296">
        <v>8</v>
      </c>
      <c r="D65" s="296">
        <v>10</v>
      </c>
      <c r="E65" s="296">
        <v>9</v>
      </c>
      <c r="F65" s="296">
        <v>9</v>
      </c>
      <c r="G65" s="296">
        <v>8</v>
      </c>
      <c r="H65" s="296">
        <v>8</v>
      </c>
      <c r="I65" s="296">
        <v>6</v>
      </c>
      <c r="J65" s="296">
        <v>6</v>
      </c>
      <c r="K65" s="296">
        <v>5</v>
      </c>
      <c r="L65" s="296">
        <v>5</v>
      </c>
      <c r="M65" s="296">
        <v>5</v>
      </c>
      <c r="N65" s="296">
        <v>4</v>
      </c>
      <c r="O65" s="296">
        <v>4</v>
      </c>
      <c r="P65" s="296">
        <v>4</v>
      </c>
      <c r="Q65" s="296">
        <v>3</v>
      </c>
      <c r="R65" s="296">
        <v>4</v>
      </c>
      <c r="S65" s="296">
        <v>4</v>
      </c>
      <c r="T65" s="296">
        <v>4</v>
      </c>
      <c r="U65" s="296">
        <v>4</v>
      </c>
      <c r="V65" s="296">
        <v>8</v>
      </c>
      <c r="W65" s="296">
        <v>10</v>
      </c>
      <c r="X65" s="296">
        <v>12</v>
      </c>
      <c r="Y65" s="296">
        <v>12</v>
      </c>
      <c r="Z65" s="296">
        <v>12</v>
      </c>
      <c r="AA65" s="296">
        <v>12</v>
      </c>
      <c r="AB65" s="296">
        <v>13</v>
      </c>
      <c r="AC65" s="296">
        <v>15</v>
      </c>
      <c r="AD65" s="296">
        <v>9</v>
      </c>
      <c r="AE65" s="296">
        <v>9</v>
      </c>
      <c r="AF65" s="296">
        <v>9</v>
      </c>
      <c r="AG65" s="296">
        <v>9</v>
      </c>
      <c r="AH65" s="296">
        <v>7</v>
      </c>
      <c r="AI65" s="296">
        <v>7</v>
      </c>
      <c r="AJ65" s="296">
        <v>5</v>
      </c>
      <c r="AK65" s="296">
        <v>5</v>
      </c>
      <c r="AL65" s="296">
        <v>6</v>
      </c>
      <c r="AM65" s="296">
        <v>6</v>
      </c>
      <c r="AN65" s="296">
        <v>5</v>
      </c>
      <c r="AO65" s="296">
        <v>13</v>
      </c>
      <c r="AP65" s="296">
        <v>13</v>
      </c>
      <c r="AQ65" s="296">
        <v>13</v>
      </c>
      <c r="AR65" s="296">
        <v>14</v>
      </c>
      <c r="AS65" s="296">
        <v>11</v>
      </c>
      <c r="AT65" s="296">
        <v>6</v>
      </c>
      <c r="AU65" s="296">
        <v>5</v>
      </c>
      <c r="AV65" s="296">
        <v>8</v>
      </c>
      <c r="AW65" s="296">
        <v>9</v>
      </c>
      <c r="AX65" s="296">
        <v>7</v>
      </c>
      <c r="AY65" s="296">
        <v>8</v>
      </c>
      <c r="AZ65" s="296">
        <v>7</v>
      </c>
      <c r="BA65" s="296">
        <v>6</v>
      </c>
      <c r="BB65" s="296">
        <v>5</v>
      </c>
      <c r="BC65" s="296">
        <v>7</v>
      </c>
      <c r="BD65" s="296">
        <v>4</v>
      </c>
      <c r="BE65" s="296">
        <v>4</v>
      </c>
      <c r="BF65" s="296">
        <v>3</v>
      </c>
      <c r="BG65" s="296">
        <v>2</v>
      </c>
      <c r="BH65" s="296">
        <v>2</v>
      </c>
      <c r="BI65" s="296">
        <v>1</v>
      </c>
      <c r="BJ65" s="296">
        <v>1</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163</v>
      </c>
      <c r="C66" s="296">
        <v>157</v>
      </c>
      <c r="D66" s="296">
        <v>153</v>
      </c>
      <c r="E66" s="296">
        <v>159</v>
      </c>
      <c r="F66" s="296">
        <v>144</v>
      </c>
      <c r="G66" s="296">
        <v>173</v>
      </c>
      <c r="H66" s="296">
        <v>168</v>
      </c>
      <c r="I66" s="296">
        <v>154</v>
      </c>
      <c r="J66" s="296">
        <v>154</v>
      </c>
      <c r="K66" s="296">
        <v>158</v>
      </c>
      <c r="L66" s="296">
        <v>163</v>
      </c>
      <c r="M66" s="296">
        <v>167</v>
      </c>
      <c r="N66" s="296">
        <v>168</v>
      </c>
      <c r="O66" s="296">
        <v>180</v>
      </c>
      <c r="P66" s="296">
        <v>166</v>
      </c>
      <c r="Q66" s="296">
        <v>170</v>
      </c>
      <c r="R66" s="296">
        <v>179</v>
      </c>
      <c r="S66" s="296">
        <v>176</v>
      </c>
      <c r="T66" s="296">
        <v>173</v>
      </c>
      <c r="U66" s="296">
        <v>159</v>
      </c>
      <c r="V66" s="296">
        <v>157</v>
      </c>
      <c r="W66" s="296">
        <v>150</v>
      </c>
      <c r="X66" s="296">
        <v>148</v>
      </c>
      <c r="Y66" s="296">
        <v>142</v>
      </c>
      <c r="Z66" s="296">
        <v>135</v>
      </c>
      <c r="AA66" s="296">
        <v>134</v>
      </c>
      <c r="AB66" s="296">
        <v>131</v>
      </c>
      <c r="AC66" s="296">
        <v>131</v>
      </c>
      <c r="AD66" s="296">
        <v>139</v>
      </c>
      <c r="AE66" s="296">
        <v>149</v>
      </c>
      <c r="AF66" s="296">
        <v>148</v>
      </c>
      <c r="AG66" s="296">
        <v>144</v>
      </c>
      <c r="AH66" s="296">
        <v>137</v>
      </c>
      <c r="AI66" s="296">
        <v>136</v>
      </c>
      <c r="AJ66" s="296">
        <v>136</v>
      </c>
      <c r="AK66" s="296">
        <v>135</v>
      </c>
      <c r="AL66" s="296">
        <v>120</v>
      </c>
      <c r="AM66" s="296">
        <v>114</v>
      </c>
      <c r="AN66" s="296">
        <v>116</v>
      </c>
      <c r="AO66" s="296">
        <v>109</v>
      </c>
      <c r="AP66" s="296">
        <v>99</v>
      </c>
      <c r="AQ66" s="296">
        <v>106</v>
      </c>
      <c r="AR66" s="296">
        <v>112</v>
      </c>
      <c r="AS66" s="296">
        <v>116</v>
      </c>
      <c r="AT66" s="296">
        <v>113</v>
      </c>
      <c r="AU66" s="296">
        <v>117</v>
      </c>
      <c r="AV66" s="296">
        <v>104</v>
      </c>
      <c r="AW66" s="296">
        <v>105</v>
      </c>
      <c r="AX66" s="296">
        <v>97</v>
      </c>
      <c r="AY66" s="296">
        <v>105</v>
      </c>
      <c r="AZ66" s="296">
        <v>104</v>
      </c>
      <c r="BA66" s="296">
        <v>86</v>
      </c>
      <c r="BB66" s="296">
        <v>73</v>
      </c>
      <c r="BC66" s="296">
        <v>74</v>
      </c>
      <c r="BD66" s="296">
        <v>75</v>
      </c>
      <c r="BE66" s="296">
        <v>82</v>
      </c>
      <c r="BF66" s="296">
        <v>85</v>
      </c>
      <c r="BG66" s="296">
        <v>84</v>
      </c>
      <c r="BH66" s="296">
        <v>85</v>
      </c>
      <c r="BI66" s="296">
        <v>76</v>
      </c>
      <c r="BJ66" s="296">
        <v>77</v>
      </c>
      <c r="BK66" s="296">
        <v>85</v>
      </c>
      <c r="BL66" s="296">
        <v>87</v>
      </c>
      <c r="BM66" s="296">
        <v>89</v>
      </c>
      <c r="BN66" s="296">
        <v>93</v>
      </c>
      <c r="BO66" s="296">
        <v>102</v>
      </c>
      <c r="BP66" s="296">
        <v>112</v>
      </c>
      <c r="BQ66" s="296">
        <v>117</v>
      </c>
      <c r="BR66" s="296">
        <v>110</v>
      </c>
      <c r="BS66" s="296">
        <v>110</v>
      </c>
      <c r="BT66" s="296">
        <v>113</v>
      </c>
      <c r="BU66" s="296">
        <v>116</v>
      </c>
      <c r="BV66" s="296">
        <v>109</v>
      </c>
      <c r="BW66" s="296">
        <v>108</v>
      </c>
    </row>
    <row r="67" spans="1:75" x14ac:dyDescent="0.25">
      <c r="A67" t="s">
        <v>64</v>
      </c>
      <c r="B67" s="296">
        <v>325</v>
      </c>
      <c r="C67" s="296">
        <v>332</v>
      </c>
      <c r="D67" s="296">
        <v>331</v>
      </c>
      <c r="E67" s="296">
        <v>311</v>
      </c>
      <c r="F67" s="296">
        <v>323</v>
      </c>
      <c r="G67" s="296">
        <v>339</v>
      </c>
      <c r="H67" s="296">
        <v>325</v>
      </c>
      <c r="I67" s="296">
        <v>312</v>
      </c>
      <c r="J67" s="296">
        <v>306</v>
      </c>
      <c r="K67" s="296">
        <v>301</v>
      </c>
      <c r="L67" s="296">
        <v>311</v>
      </c>
      <c r="M67" s="296">
        <v>314</v>
      </c>
      <c r="N67" s="296">
        <v>317</v>
      </c>
      <c r="O67" s="296">
        <v>335</v>
      </c>
      <c r="P67" s="296">
        <v>356</v>
      </c>
      <c r="Q67" s="296">
        <v>385</v>
      </c>
      <c r="R67" s="296">
        <v>403</v>
      </c>
      <c r="S67" s="296">
        <v>384</v>
      </c>
      <c r="T67" s="296">
        <v>371</v>
      </c>
      <c r="U67" s="296">
        <v>362</v>
      </c>
      <c r="V67" s="296">
        <v>369</v>
      </c>
      <c r="W67" s="296">
        <v>353</v>
      </c>
      <c r="X67" s="296">
        <v>374</v>
      </c>
      <c r="Y67" s="296">
        <v>398</v>
      </c>
      <c r="Z67" s="296">
        <v>424</v>
      </c>
      <c r="AA67" s="296">
        <v>449</v>
      </c>
      <c r="AB67" s="296">
        <v>455</v>
      </c>
      <c r="AC67" s="296">
        <v>473</v>
      </c>
      <c r="AD67" s="296">
        <v>466</v>
      </c>
      <c r="AE67" s="296">
        <v>457</v>
      </c>
      <c r="AF67" s="296">
        <v>434</v>
      </c>
      <c r="AG67" s="296">
        <v>438</v>
      </c>
      <c r="AH67" s="296">
        <v>423</v>
      </c>
      <c r="AI67" s="296">
        <v>442</v>
      </c>
      <c r="AJ67" s="296">
        <v>432</v>
      </c>
      <c r="AK67" s="296">
        <v>424</v>
      </c>
      <c r="AL67" s="296">
        <v>399</v>
      </c>
      <c r="AM67" s="296">
        <v>395</v>
      </c>
      <c r="AN67" s="296">
        <v>384</v>
      </c>
      <c r="AO67" s="296">
        <v>386</v>
      </c>
      <c r="AP67" s="296">
        <v>386</v>
      </c>
      <c r="AQ67" s="296">
        <v>370</v>
      </c>
      <c r="AR67" s="296">
        <v>352</v>
      </c>
      <c r="AS67" s="296">
        <v>342</v>
      </c>
      <c r="AT67" s="296">
        <v>315</v>
      </c>
      <c r="AU67" s="296">
        <v>300</v>
      </c>
      <c r="AV67" s="296">
        <v>306</v>
      </c>
      <c r="AW67" s="296">
        <v>261</v>
      </c>
      <c r="AX67" s="296">
        <v>259</v>
      </c>
      <c r="AY67" s="296">
        <v>262</v>
      </c>
      <c r="AZ67" s="296">
        <v>273</v>
      </c>
      <c r="BA67" s="296">
        <v>268</v>
      </c>
      <c r="BB67" s="296">
        <v>267</v>
      </c>
      <c r="BC67" s="296">
        <v>277</v>
      </c>
      <c r="BD67" s="296">
        <v>286</v>
      </c>
      <c r="BE67" s="296">
        <v>300</v>
      </c>
      <c r="BF67" s="296">
        <v>298</v>
      </c>
      <c r="BG67" s="296">
        <v>293</v>
      </c>
      <c r="BH67" s="296">
        <v>293</v>
      </c>
      <c r="BI67" s="296">
        <v>315</v>
      </c>
      <c r="BJ67" s="296">
        <v>327</v>
      </c>
      <c r="BK67" s="296">
        <v>338</v>
      </c>
      <c r="BL67" s="296">
        <v>344</v>
      </c>
      <c r="BM67" s="296">
        <v>334</v>
      </c>
      <c r="BN67" s="296">
        <v>343</v>
      </c>
      <c r="BO67" s="296">
        <v>354</v>
      </c>
      <c r="BP67" s="296">
        <v>365</v>
      </c>
      <c r="BQ67" s="296">
        <v>378</v>
      </c>
      <c r="BR67" s="296">
        <v>361</v>
      </c>
      <c r="BS67" s="296">
        <v>394</v>
      </c>
      <c r="BT67" s="296">
        <v>408</v>
      </c>
      <c r="BU67" s="296">
        <v>425</v>
      </c>
      <c r="BV67" s="296">
        <v>411</v>
      </c>
      <c r="BW67" s="296">
        <v>425</v>
      </c>
    </row>
    <row r="68" spans="1:75" x14ac:dyDescent="0.25">
      <c r="A68" t="s">
        <v>65</v>
      </c>
      <c r="B68" s="296">
        <v>417</v>
      </c>
      <c r="C68" s="296">
        <v>425</v>
      </c>
      <c r="D68" s="296">
        <v>439</v>
      </c>
      <c r="E68" s="296">
        <v>430</v>
      </c>
      <c r="F68" s="296">
        <v>430</v>
      </c>
      <c r="G68" s="296">
        <v>449</v>
      </c>
      <c r="H68" s="296">
        <v>438</v>
      </c>
      <c r="I68" s="296">
        <v>457</v>
      </c>
      <c r="J68" s="296">
        <v>463</v>
      </c>
      <c r="K68" s="296">
        <v>475</v>
      </c>
      <c r="L68" s="296">
        <v>477</v>
      </c>
      <c r="M68" s="296">
        <v>486</v>
      </c>
      <c r="N68" s="296">
        <v>485</v>
      </c>
      <c r="O68" s="296">
        <v>493</v>
      </c>
      <c r="P68" s="296">
        <v>517</v>
      </c>
      <c r="Q68" s="296">
        <v>509</v>
      </c>
      <c r="R68" s="296">
        <v>539</v>
      </c>
      <c r="S68" s="296">
        <v>554</v>
      </c>
      <c r="T68" s="296">
        <v>547</v>
      </c>
      <c r="U68" s="296">
        <v>537</v>
      </c>
      <c r="V68" s="296">
        <v>554</v>
      </c>
      <c r="W68" s="296">
        <v>545</v>
      </c>
      <c r="X68" s="296">
        <v>511</v>
      </c>
      <c r="Y68" s="296">
        <v>481</v>
      </c>
      <c r="Z68" s="296">
        <v>460</v>
      </c>
      <c r="AA68" s="296">
        <v>477</v>
      </c>
      <c r="AB68" s="296">
        <v>462</v>
      </c>
      <c r="AC68" s="296">
        <v>459</v>
      </c>
      <c r="AD68" s="296">
        <v>469</v>
      </c>
      <c r="AE68" s="296">
        <v>476</v>
      </c>
      <c r="AF68" s="296">
        <v>476</v>
      </c>
      <c r="AG68" s="296">
        <v>457</v>
      </c>
      <c r="AH68" s="296">
        <v>446</v>
      </c>
      <c r="AI68" s="296">
        <v>484</v>
      </c>
      <c r="AJ68" s="296">
        <v>508</v>
      </c>
      <c r="AK68" s="296">
        <v>517</v>
      </c>
      <c r="AL68" s="296">
        <v>526</v>
      </c>
      <c r="AM68" s="296">
        <v>508</v>
      </c>
      <c r="AN68" s="296">
        <v>516</v>
      </c>
      <c r="AO68" s="296">
        <v>491</v>
      </c>
      <c r="AP68" s="296">
        <v>483</v>
      </c>
      <c r="AQ68" s="296">
        <v>515</v>
      </c>
      <c r="AR68" s="296">
        <v>514</v>
      </c>
      <c r="AS68" s="296">
        <v>491</v>
      </c>
      <c r="AT68" s="296">
        <v>470</v>
      </c>
      <c r="AU68" s="296">
        <v>472</v>
      </c>
      <c r="AV68" s="296">
        <v>464</v>
      </c>
      <c r="AW68" s="296">
        <v>465</v>
      </c>
      <c r="AX68" s="296">
        <v>452</v>
      </c>
      <c r="AY68" s="296">
        <v>487</v>
      </c>
      <c r="AZ68" s="296">
        <v>475</v>
      </c>
      <c r="BA68" s="296">
        <v>490</v>
      </c>
      <c r="BB68" s="296">
        <v>492</v>
      </c>
      <c r="BC68" s="296">
        <v>503</v>
      </c>
      <c r="BD68" s="296">
        <v>495</v>
      </c>
      <c r="BE68" s="296">
        <v>487</v>
      </c>
      <c r="BF68" s="296">
        <v>502</v>
      </c>
      <c r="BG68" s="296">
        <v>487</v>
      </c>
      <c r="BH68" s="296">
        <v>489</v>
      </c>
      <c r="BI68" s="296">
        <v>478</v>
      </c>
      <c r="BJ68" s="296">
        <v>481</v>
      </c>
      <c r="BK68" s="296">
        <v>490</v>
      </c>
      <c r="BL68" s="296">
        <v>488</v>
      </c>
      <c r="BM68" s="296">
        <v>490</v>
      </c>
      <c r="BN68" s="296">
        <v>481</v>
      </c>
      <c r="BO68" s="296">
        <v>479</v>
      </c>
      <c r="BP68" s="296">
        <v>490</v>
      </c>
      <c r="BQ68" s="296">
        <v>475</v>
      </c>
      <c r="BR68" s="296">
        <v>469</v>
      </c>
      <c r="BS68" s="296">
        <v>460</v>
      </c>
      <c r="BT68" s="296">
        <v>454</v>
      </c>
      <c r="BU68" s="296">
        <v>430</v>
      </c>
      <c r="BV68" s="296">
        <v>438</v>
      </c>
      <c r="BW68" s="296">
        <v>453</v>
      </c>
    </row>
    <row r="69" spans="1:75" x14ac:dyDescent="0.25">
      <c r="A69" t="s">
        <v>66</v>
      </c>
      <c r="B69" s="296">
        <v>668</v>
      </c>
      <c r="C69" s="296">
        <v>666</v>
      </c>
      <c r="D69" s="296">
        <v>686</v>
      </c>
      <c r="E69" s="296">
        <v>679</v>
      </c>
      <c r="F69" s="296">
        <v>671</v>
      </c>
      <c r="G69" s="296">
        <v>677</v>
      </c>
      <c r="H69" s="296">
        <v>643</v>
      </c>
      <c r="I69" s="296">
        <v>643</v>
      </c>
      <c r="J69" s="296">
        <v>651</v>
      </c>
      <c r="K69" s="296">
        <v>693</v>
      </c>
      <c r="L69" s="296">
        <v>684</v>
      </c>
      <c r="M69" s="296">
        <v>659</v>
      </c>
      <c r="N69" s="296">
        <v>677</v>
      </c>
      <c r="O69" s="296">
        <v>680</v>
      </c>
      <c r="P69" s="296">
        <v>622</v>
      </c>
      <c r="Q69" s="296">
        <v>671</v>
      </c>
      <c r="R69" s="296">
        <v>675</v>
      </c>
      <c r="S69" s="296">
        <v>666</v>
      </c>
      <c r="T69" s="296">
        <v>605</v>
      </c>
      <c r="U69" s="296">
        <v>584</v>
      </c>
      <c r="V69" s="296">
        <v>585</v>
      </c>
      <c r="W69" s="296">
        <v>588</v>
      </c>
      <c r="X69" s="296">
        <v>555</v>
      </c>
      <c r="Y69" s="296">
        <v>548</v>
      </c>
      <c r="Z69" s="296">
        <v>508</v>
      </c>
      <c r="AA69" s="296">
        <v>495</v>
      </c>
      <c r="AB69" s="296">
        <v>493</v>
      </c>
      <c r="AC69" s="296">
        <v>491</v>
      </c>
      <c r="AD69" s="296">
        <v>508</v>
      </c>
      <c r="AE69" s="296">
        <v>491</v>
      </c>
      <c r="AF69" s="296">
        <v>460</v>
      </c>
      <c r="AG69" s="296">
        <v>392</v>
      </c>
      <c r="AH69" s="296">
        <v>393</v>
      </c>
      <c r="AI69" s="296">
        <v>374</v>
      </c>
      <c r="AJ69" s="296">
        <v>364</v>
      </c>
      <c r="AK69" s="296">
        <v>364</v>
      </c>
      <c r="AL69" s="296">
        <v>372</v>
      </c>
      <c r="AM69" s="296">
        <v>376</v>
      </c>
      <c r="AN69" s="296">
        <v>384</v>
      </c>
      <c r="AO69" s="296">
        <v>398</v>
      </c>
      <c r="AP69" s="296">
        <v>414</v>
      </c>
      <c r="AQ69" s="296">
        <v>409</v>
      </c>
      <c r="AR69" s="296">
        <v>411</v>
      </c>
      <c r="AS69" s="296">
        <v>409</v>
      </c>
      <c r="AT69" s="296">
        <v>414</v>
      </c>
      <c r="AU69" s="296">
        <v>422</v>
      </c>
      <c r="AV69" s="296">
        <v>454</v>
      </c>
      <c r="AW69" s="296">
        <v>435</v>
      </c>
      <c r="AX69" s="296">
        <v>401</v>
      </c>
      <c r="AY69" s="296">
        <v>408</v>
      </c>
      <c r="AZ69" s="296">
        <v>437</v>
      </c>
      <c r="BA69" s="296">
        <v>467</v>
      </c>
      <c r="BB69" s="296">
        <v>470</v>
      </c>
      <c r="BC69" s="296">
        <v>498</v>
      </c>
      <c r="BD69" s="296">
        <v>483</v>
      </c>
      <c r="BE69" s="296">
        <v>465</v>
      </c>
      <c r="BF69" s="296">
        <v>458</v>
      </c>
      <c r="BG69" s="296">
        <v>468</v>
      </c>
      <c r="BH69" s="296">
        <v>472</v>
      </c>
      <c r="BI69" s="296">
        <v>458</v>
      </c>
      <c r="BJ69" s="296">
        <v>489</v>
      </c>
      <c r="BK69" s="296">
        <v>548</v>
      </c>
      <c r="BL69" s="296">
        <v>570</v>
      </c>
      <c r="BM69" s="296">
        <v>618</v>
      </c>
      <c r="BN69" s="296">
        <v>638</v>
      </c>
      <c r="BO69" s="296">
        <v>644</v>
      </c>
      <c r="BP69" s="296">
        <v>597</v>
      </c>
      <c r="BQ69" s="296">
        <v>567</v>
      </c>
      <c r="BR69" s="296">
        <v>557</v>
      </c>
      <c r="BS69" s="296">
        <v>546</v>
      </c>
      <c r="BT69" s="296">
        <v>551</v>
      </c>
      <c r="BU69" s="296">
        <v>570</v>
      </c>
      <c r="BV69" s="296">
        <v>594</v>
      </c>
      <c r="BW69" s="296">
        <v>621</v>
      </c>
    </row>
    <row r="70" spans="1:75" x14ac:dyDescent="0.25">
      <c r="A70" t="s">
        <v>67</v>
      </c>
      <c r="B70" s="296">
        <v>169</v>
      </c>
      <c r="C70" s="296">
        <v>174</v>
      </c>
      <c r="D70" s="296">
        <v>190</v>
      </c>
      <c r="E70" s="296">
        <v>188</v>
      </c>
      <c r="F70" s="296">
        <v>182</v>
      </c>
      <c r="G70" s="296">
        <v>192</v>
      </c>
      <c r="H70" s="296">
        <v>205</v>
      </c>
      <c r="I70" s="296">
        <v>209</v>
      </c>
      <c r="J70" s="296">
        <v>198</v>
      </c>
      <c r="K70" s="296">
        <v>188</v>
      </c>
      <c r="L70" s="296">
        <v>196</v>
      </c>
      <c r="M70" s="296">
        <v>204</v>
      </c>
      <c r="N70" s="296">
        <v>185</v>
      </c>
      <c r="O70" s="296">
        <v>197</v>
      </c>
      <c r="P70" s="296">
        <v>202</v>
      </c>
      <c r="Q70" s="296">
        <v>203</v>
      </c>
      <c r="R70" s="296">
        <v>199</v>
      </c>
      <c r="S70" s="296">
        <v>188</v>
      </c>
      <c r="T70" s="296">
        <v>165</v>
      </c>
      <c r="U70" s="296">
        <v>159</v>
      </c>
      <c r="V70" s="296">
        <v>161</v>
      </c>
      <c r="W70" s="296">
        <v>155</v>
      </c>
      <c r="X70" s="296">
        <v>156</v>
      </c>
      <c r="Y70" s="296">
        <v>164</v>
      </c>
      <c r="Z70" s="296">
        <v>161</v>
      </c>
      <c r="AA70" s="296">
        <v>169</v>
      </c>
      <c r="AB70" s="296">
        <v>176</v>
      </c>
      <c r="AC70" s="296">
        <v>168</v>
      </c>
      <c r="AD70" s="296">
        <v>166</v>
      </c>
      <c r="AE70" s="296">
        <v>164</v>
      </c>
      <c r="AF70" s="296">
        <v>165</v>
      </c>
      <c r="AG70" s="296">
        <v>153</v>
      </c>
      <c r="AH70" s="296">
        <v>134</v>
      </c>
      <c r="AI70" s="296">
        <v>129</v>
      </c>
      <c r="AJ70" s="296">
        <v>132</v>
      </c>
      <c r="AK70" s="296">
        <v>127</v>
      </c>
      <c r="AL70" s="296">
        <v>139</v>
      </c>
      <c r="AM70" s="296">
        <v>143</v>
      </c>
      <c r="AN70" s="296">
        <v>127</v>
      </c>
      <c r="AO70" s="296">
        <v>136</v>
      </c>
      <c r="AP70" s="296">
        <v>128</v>
      </c>
      <c r="AQ70" s="296">
        <v>111</v>
      </c>
      <c r="AR70" s="296">
        <v>106</v>
      </c>
      <c r="AS70" s="296">
        <v>107</v>
      </c>
      <c r="AT70" s="296">
        <v>94</v>
      </c>
      <c r="AU70" s="296">
        <v>98</v>
      </c>
      <c r="AV70" s="296">
        <v>114</v>
      </c>
      <c r="AW70" s="296">
        <v>118</v>
      </c>
      <c r="AX70" s="296">
        <v>130</v>
      </c>
      <c r="AY70" s="296">
        <v>132</v>
      </c>
      <c r="AZ70" s="296">
        <v>127</v>
      </c>
      <c r="BA70" s="296">
        <v>127</v>
      </c>
      <c r="BB70" s="296">
        <v>127</v>
      </c>
      <c r="BC70" s="296">
        <v>129</v>
      </c>
      <c r="BD70" s="296">
        <v>129</v>
      </c>
      <c r="BE70" s="296">
        <v>128</v>
      </c>
      <c r="BF70" s="296">
        <v>120</v>
      </c>
      <c r="BG70" s="296">
        <v>130</v>
      </c>
      <c r="BH70" s="296">
        <v>125</v>
      </c>
      <c r="BI70" s="296">
        <v>118</v>
      </c>
      <c r="BJ70" s="296">
        <v>101</v>
      </c>
      <c r="BK70" s="296">
        <v>107</v>
      </c>
      <c r="BL70" s="296">
        <v>117</v>
      </c>
      <c r="BM70" s="296">
        <v>116</v>
      </c>
      <c r="BN70" s="296">
        <v>111</v>
      </c>
      <c r="BO70" s="296">
        <v>107</v>
      </c>
      <c r="BP70" s="296">
        <v>106</v>
      </c>
      <c r="BQ70" s="296">
        <v>105</v>
      </c>
      <c r="BR70" s="296">
        <v>112</v>
      </c>
      <c r="BS70" s="296">
        <v>114</v>
      </c>
      <c r="BT70" s="296">
        <v>115</v>
      </c>
      <c r="BU70" s="296">
        <v>126</v>
      </c>
      <c r="BV70" s="296">
        <v>122</v>
      </c>
      <c r="BW70" s="296">
        <v>134</v>
      </c>
    </row>
    <row r="71" spans="1:75" x14ac:dyDescent="0.25">
      <c r="A71" t="s">
        <v>68</v>
      </c>
      <c r="B71" s="296">
        <v>142</v>
      </c>
      <c r="C71" s="296">
        <v>157</v>
      </c>
      <c r="D71" s="296">
        <v>151</v>
      </c>
      <c r="E71" s="296">
        <v>147</v>
      </c>
      <c r="F71" s="296">
        <v>144</v>
      </c>
      <c r="G71" s="296">
        <v>153</v>
      </c>
      <c r="H71" s="296">
        <v>132</v>
      </c>
      <c r="I71" s="296">
        <v>138</v>
      </c>
      <c r="J71" s="296">
        <v>151</v>
      </c>
      <c r="K71" s="296">
        <v>156</v>
      </c>
      <c r="L71" s="296">
        <v>150</v>
      </c>
      <c r="M71" s="296">
        <v>134</v>
      </c>
      <c r="N71" s="296">
        <v>141</v>
      </c>
      <c r="O71" s="296">
        <v>146</v>
      </c>
      <c r="P71" s="296">
        <v>145</v>
      </c>
      <c r="Q71" s="296">
        <v>160</v>
      </c>
      <c r="R71" s="296">
        <v>166</v>
      </c>
      <c r="S71" s="296">
        <v>173</v>
      </c>
      <c r="T71" s="296">
        <v>162</v>
      </c>
      <c r="U71" s="296">
        <v>155</v>
      </c>
      <c r="V71" s="296">
        <v>156</v>
      </c>
      <c r="W71" s="296">
        <v>166</v>
      </c>
      <c r="X71" s="296">
        <v>169</v>
      </c>
      <c r="Y71" s="296">
        <v>159</v>
      </c>
      <c r="Z71" s="296">
        <v>154</v>
      </c>
      <c r="AA71" s="296">
        <v>144</v>
      </c>
      <c r="AB71" s="296">
        <v>145</v>
      </c>
      <c r="AC71" s="296">
        <v>153</v>
      </c>
      <c r="AD71" s="296">
        <v>149</v>
      </c>
      <c r="AE71" s="296">
        <v>162</v>
      </c>
      <c r="AF71" s="296">
        <v>169</v>
      </c>
      <c r="AG71" s="296">
        <v>188</v>
      </c>
      <c r="AH71" s="296">
        <v>182</v>
      </c>
      <c r="AI71" s="296">
        <v>183</v>
      </c>
      <c r="AJ71" s="296">
        <v>182</v>
      </c>
      <c r="AK71" s="296">
        <v>193</v>
      </c>
      <c r="AL71" s="296">
        <v>193</v>
      </c>
      <c r="AM71" s="296">
        <v>193</v>
      </c>
      <c r="AN71" s="296">
        <v>184</v>
      </c>
      <c r="AO71" s="296">
        <v>171</v>
      </c>
      <c r="AP71" s="296">
        <v>155</v>
      </c>
      <c r="AQ71" s="296">
        <v>143</v>
      </c>
      <c r="AR71" s="296">
        <v>142</v>
      </c>
      <c r="AS71" s="296">
        <v>140</v>
      </c>
      <c r="AT71" s="296">
        <v>142</v>
      </c>
      <c r="AU71" s="296">
        <v>134</v>
      </c>
      <c r="AV71" s="296">
        <v>132</v>
      </c>
      <c r="AW71" s="296">
        <v>145</v>
      </c>
      <c r="AX71" s="296">
        <v>153</v>
      </c>
      <c r="AY71" s="296">
        <v>175</v>
      </c>
      <c r="AZ71" s="296">
        <v>168</v>
      </c>
      <c r="BA71" s="296">
        <v>154</v>
      </c>
      <c r="BB71" s="296">
        <v>171</v>
      </c>
      <c r="BC71" s="296">
        <v>151</v>
      </c>
      <c r="BD71" s="296">
        <v>162</v>
      </c>
      <c r="BE71" s="296">
        <v>167</v>
      </c>
      <c r="BF71" s="296">
        <v>150</v>
      </c>
      <c r="BG71" s="296">
        <v>139</v>
      </c>
      <c r="BH71" s="296">
        <v>134</v>
      </c>
      <c r="BI71" s="296">
        <v>152</v>
      </c>
      <c r="BJ71" s="296">
        <v>150</v>
      </c>
      <c r="BK71" s="296">
        <v>153</v>
      </c>
      <c r="BL71" s="296">
        <v>150</v>
      </c>
      <c r="BM71" s="296">
        <v>174</v>
      </c>
      <c r="BN71" s="296">
        <v>178</v>
      </c>
      <c r="BO71" s="296">
        <v>176</v>
      </c>
      <c r="BP71" s="296">
        <v>200</v>
      </c>
      <c r="BQ71" s="296">
        <v>188</v>
      </c>
      <c r="BR71" s="296">
        <v>184</v>
      </c>
      <c r="BS71" s="296">
        <v>211</v>
      </c>
      <c r="BT71" s="296">
        <v>206</v>
      </c>
      <c r="BU71" s="296">
        <v>183</v>
      </c>
      <c r="BV71" s="296">
        <v>187</v>
      </c>
      <c r="BW71" s="296">
        <v>195</v>
      </c>
    </row>
    <row r="72" spans="1:75" x14ac:dyDescent="0.25">
      <c r="A72" t="s">
        <v>69</v>
      </c>
      <c r="B72" s="296">
        <v>29</v>
      </c>
      <c r="C72" s="296">
        <v>31</v>
      </c>
      <c r="D72" s="296">
        <v>28</v>
      </c>
      <c r="E72" s="296">
        <v>26</v>
      </c>
      <c r="F72" s="296">
        <v>27</v>
      </c>
      <c r="G72" s="296">
        <v>27</v>
      </c>
      <c r="H72" s="296">
        <v>27</v>
      </c>
      <c r="I72" s="296">
        <v>26</v>
      </c>
      <c r="J72" s="296">
        <v>30</v>
      </c>
      <c r="K72" s="296">
        <v>31</v>
      </c>
      <c r="L72" s="296">
        <v>34</v>
      </c>
      <c r="M72" s="296">
        <v>32</v>
      </c>
      <c r="N72" s="296">
        <v>35</v>
      </c>
      <c r="O72" s="296">
        <v>34</v>
      </c>
      <c r="P72" s="296">
        <v>44</v>
      </c>
      <c r="Q72" s="296">
        <v>41</v>
      </c>
      <c r="R72" s="296">
        <v>37</v>
      </c>
      <c r="S72" s="296">
        <v>43</v>
      </c>
      <c r="T72" s="296">
        <v>41</v>
      </c>
      <c r="U72" s="296">
        <v>38</v>
      </c>
      <c r="V72" s="296">
        <v>39</v>
      </c>
      <c r="W72" s="296">
        <v>42</v>
      </c>
      <c r="X72" s="296">
        <v>35</v>
      </c>
      <c r="Y72" s="296">
        <v>32</v>
      </c>
      <c r="Z72" s="296">
        <v>36</v>
      </c>
      <c r="AA72" s="296">
        <v>32</v>
      </c>
      <c r="AB72" s="296">
        <v>37</v>
      </c>
      <c r="AC72" s="296">
        <v>43</v>
      </c>
      <c r="AD72" s="296">
        <v>34</v>
      </c>
      <c r="AE72" s="296">
        <v>34</v>
      </c>
      <c r="AF72" s="296">
        <v>26</v>
      </c>
      <c r="AG72" s="296">
        <v>27</v>
      </c>
      <c r="AH72" s="296">
        <v>34</v>
      </c>
      <c r="AI72" s="296">
        <v>38</v>
      </c>
      <c r="AJ72" s="296">
        <v>36</v>
      </c>
      <c r="AK72" s="296">
        <v>33</v>
      </c>
      <c r="AL72" s="296">
        <v>33</v>
      </c>
      <c r="AM72" s="296">
        <v>38</v>
      </c>
      <c r="AN72" s="296">
        <v>38</v>
      </c>
      <c r="AO72" s="296">
        <v>33</v>
      </c>
      <c r="AP72" s="296">
        <v>30</v>
      </c>
      <c r="AQ72" s="296">
        <v>36</v>
      </c>
      <c r="AR72" s="296">
        <v>34</v>
      </c>
      <c r="AS72" s="296">
        <v>29</v>
      </c>
      <c r="AT72" s="296">
        <v>29</v>
      </c>
      <c r="AU72" s="296">
        <v>24</v>
      </c>
      <c r="AV72" s="296">
        <v>29</v>
      </c>
      <c r="AW72" s="296">
        <v>28</v>
      </c>
      <c r="AX72" s="296">
        <v>46</v>
      </c>
      <c r="AY72" s="296">
        <v>49</v>
      </c>
      <c r="AZ72" s="296">
        <v>41</v>
      </c>
      <c r="BA72" s="296">
        <v>31</v>
      </c>
      <c r="BB72" s="296">
        <v>30</v>
      </c>
      <c r="BC72" s="296">
        <v>36</v>
      </c>
      <c r="BD72" s="296">
        <v>37</v>
      </c>
      <c r="BE72" s="296">
        <v>42</v>
      </c>
      <c r="BF72" s="296">
        <v>43</v>
      </c>
      <c r="BG72" s="296">
        <v>54</v>
      </c>
      <c r="BH72" s="296">
        <v>61</v>
      </c>
      <c r="BI72" s="296">
        <v>62</v>
      </c>
      <c r="BJ72" s="296">
        <v>57</v>
      </c>
      <c r="BK72" s="296">
        <v>54</v>
      </c>
      <c r="BL72" s="296">
        <v>55</v>
      </c>
      <c r="BM72" s="296">
        <v>57</v>
      </c>
      <c r="BN72" s="296">
        <v>48</v>
      </c>
      <c r="BO72" s="296">
        <v>53</v>
      </c>
      <c r="BP72" s="296">
        <v>62</v>
      </c>
      <c r="BQ72" s="296">
        <v>72</v>
      </c>
      <c r="BR72" s="296">
        <v>68</v>
      </c>
      <c r="BS72" s="296">
        <v>68</v>
      </c>
      <c r="BT72" s="296">
        <v>66</v>
      </c>
      <c r="BU72" s="296">
        <v>54</v>
      </c>
      <c r="BV72" s="296">
        <v>57</v>
      </c>
      <c r="BW72" s="296">
        <v>51</v>
      </c>
    </row>
    <row r="73" spans="1:75" x14ac:dyDescent="0.25">
      <c r="A73" t="s">
        <v>70</v>
      </c>
      <c r="B73" s="296">
        <v>1206</v>
      </c>
      <c r="C73" s="296">
        <v>1283</v>
      </c>
      <c r="D73" s="296">
        <v>1330</v>
      </c>
      <c r="E73" s="296">
        <v>1348</v>
      </c>
      <c r="F73" s="296">
        <v>1331</v>
      </c>
      <c r="G73" s="296">
        <v>1367</v>
      </c>
      <c r="H73" s="296">
        <v>1352</v>
      </c>
      <c r="I73" s="296">
        <v>1342</v>
      </c>
      <c r="J73" s="296">
        <v>1347</v>
      </c>
      <c r="K73" s="296">
        <v>1340</v>
      </c>
      <c r="L73" s="296">
        <v>1310</v>
      </c>
      <c r="M73" s="296">
        <v>1294</v>
      </c>
      <c r="N73" s="296">
        <v>1256</v>
      </c>
      <c r="O73" s="296">
        <v>1230</v>
      </c>
      <c r="P73" s="296">
        <v>1208</v>
      </c>
      <c r="Q73" s="296">
        <v>1212</v>
      </c>
      <c r="R73" s="296">
        <v>1216</v>
      </c>
      <c r="S73" s="296">
        <v>1214</v>
      </c>
      <c r="T73" s="296">
        <v>1185</v>
      </c>
      <c r="U73" s="296">
        <v>1192</v>
      </c>
      <c r="V73" s="296">
        <v>1168</v>
      </c>
      <c r="W73" s="296">
        <v>1150</v>
      </c>
      <c r="X73" s="296">
        <v>1073</v>
      </c>
      <c r="Y73" s="296">
        <v>1087</v>
      </c>
      <c r="Z73" s="296">
        <v>1010</v>
      </c>
      <c r="AA73" s="296">
        <v>1002</v>
      </c>
      <c r="AB73" s="296">
        <v>972</v>
      </c>
      <c r="AC73" s="296">
        <v>1004</v>
      </c>
      <c r="AD73" s="296">
        <v>992</v>
      </c>
      <c r="AE73" s="296">
        <v>1053</v>
      </c>
      <c r="AF73" s="296">
        <v>1030</v>
      </c>
      <c r="AG73" s="296">
        <v>1051</v>
      </c>
      <c r="AH73" s="296">
        <v>975</v>
      </c>
      <c r="AI73" s="296">
        <v>971</v>
      </c>
      <c r="AJ73" s="296">
        <v>952</v>
      </c>
      <c r="AK73" s="296">
        <v>936</v>
      </c>
      <c r="AL73" s="296">
        <v>930</v>
      </c>
      <c r="AM73" s="296">
        <v>943</v>
      </c>
      <c r="AN73" s="296">
        <v>946</v>
      </c>
      <c r="AO73" s="296">
        <v>913</v>
      </c>
      <c r="AP73" s="296">
        <v>841</v>
      </c>
      <c r="AQ73" s="296">
        <v>807</v>
      </c>
      <c r="AR73" s="296">
        <v>769</v>
      </c>
      <c r="AS73" s="296">
        <v>780</v>
      </c>
      <c r="AT73" s="296">
        <v>773</v>
      </c>
      <c r="AU73" s="296">
        <v>821</v>
      </c>
      <c r="AV73" s="296">
        <v>817</v>
      </c>
      <c r="AW73" s="296">
        <v>794</v>
      </c>
      <c r="AX73" s="296">
        <v>740</v>
      </c>
      <c r="AY73" s="296">
        <v>692</v>
      </c>
      <c r="AZ73" s="296">
        <v>670</v>
      </c>
      <c r="BA73" s="296">
        <v>673</v>
      </c>
      <c r="BB73" s="296">
        <v>669</v>
      </c>
      <c r="BC73" s="296">
        <v>684</v>
      </c>
      <c r="BD73" s="296">
        <v>673</v>
      </c>
      <c r="BE73" s="296">
        <v>731</v>
      </c>
      <c r="BF73" s="296">
        <v>731</v>
      </c>
      <c r="BG73" s="296">
        <v>767</v>
      </c>
      <c r="BH73" s="296">
        <v>831</v>
      </c>
      <c r="BI73" s="296">
        <v>837</v>
      </c>
      <c r="BJ73" s="296">
        <v>842</v>
      </c>
      <c r="BK73" s="296">
        <v>841</v>
      </c>
      <c r="BL73" s="296">
        <v>852</v>
      </c>
      <c r="BM73" s="296">
        <v>847</v>
      </c>
      <c r="BN73" s="296">
        <v>879</v>
      </c>
      <c r="BO73" s="296">
        <v>912</v>
      </c>
      <c r="BP73" s="296">
        <v>927</v>
      </c>
      <c r="BQ73" s="296">
        <v>931</v>
      </c>
      <c r="BR73" s="296">
        <v>945</v>
      </c>
      <c r="BS73" s="296">
        <v>972</v>
      </c>
      <c r="BT73" s="296">
        <v>966</v>
      </c>
      <c r="BU73" s="296">
        <v>958</v>
      </c>
      <c r="BV73" s="296">
        <v>938</v>
      </c>
      <c r="BW73" s="296">
        <v>949</v>
      </c>
    </row>
    <row r="74" spans="1:75" x14ac:dyDescent="0.25">
      <c r="A74" t="s">
        <v>71</v>
      </c>
      <c r="B74" s="296">
        <v>69</v>
      </c>
      <c r="C74" s="296">
        <v>64</v>
      </c>
      <c r="D74" s="296">
        <v>76</v>
      </c>
      <c r="E74" s="296">
        <v>78</v>
      </c>
      <c r="F74" s="296">
        <v>82</v>
      </c>
      <c r="G74" s="296">
        <v>78</v>
      </c>
      <c r="H74" s="296">
        <v>76</v>
      </c>
      <c r="I74" s="296">
        <v>91</v>
      </c>
      <c r="J74" s="296">
        <v>95</v>
      </c>
      <c r="K74" s="296">
        <v>94</v>
      </c>
      <c r="L74" s="296">
        <v>92</v>
      </c>
      <c r="M74" s="296">
        <v>91</v>
      </c>
      <c r="N74" s="296">
        <v>100</v>
      </c>
      <c r="O74" s="296">
        <v>110</v>
      </c>
      <c r="P74" s="296">
        <v>98</v>
      </c>
      <c r="Q74" s="296">
        <v>117</v>
      </c>
      <c r="R74" s="296">
        <v>117</v>
      </c>
      <c r="S74" s="296">
        <v>109</v>
      </c>
      <c r="T74" s="296">
        <v>111</v>
      </c>
      <c r="U74" s="296">
        <v>121</v>
      </c>
      <c r="V74" s="296">
        <v>118</v>
      </c>
      <c r="W74" s="296">
        <v>127</v>
      </c>
      <c r="X74" s="296">
        <v>136</v>
      </c>
      <c r="Y74" s="296">
        <v>133</v>
      </c>
      <c r="Z74" s="296">
        <v>133</v>
      </c>
      <c r="AA74" s="296">
        <v>136</v>
      </c>
      <c r="AB74" s="296">
        <v>126</v>
      </c>
      <c r="AC74" s="296">
        <v>126</v>
      </c>
      <c r="AD74" s="296">
        <v>119</v>
      </c>
      <c r="AE74" s="296">
        <v>118</v>
      </c>
      <c r="AF74" s="296">
        <v>118</v>
      </c>
      <c r="AG74" s="296">
        <v>120</v>
      </c>
      <c r="AH74" s="296">
        <v>124</v>
      </c>
      <c r="AI74" s="296">
        <v>141</v>
      </c>
      <c r="AJ74" s="296">
        <v>124</v>
      </c>
      <c r="AK74" s="296">
        <v>111</v>
      </c>
      <c r="AL74" s="296">
        <v>101</v>
      </c>
      <c r="AM74" s="296">
        <v>89</v>
      </c>
      <c r="AN74" s="296">
        <v>80</v>
      </c>
      <c r="AO74" s="296">
        <v>74</v>
      </c>
      <c r="AP74" s="296">
        <v>73</v>
      </c>
      <c r="AQ74" s="296">
        <v>70</v>
      </c>
      <c r="AR74" s="296">
        <v>72</v>
      </c>
      <c r="AS74" s="296">
        <v>72</v>
      </c>
      <c r="AT74" s="296">
        <v>80</v>
      </c>
      <c r="AU74" s="296">
        <v>78</v>
      </c>
      <c r="AV74" s="296">
        <v>79</v>
      </c>
      <c r="AW74" s="296">
        <v>83</v>
      </c>
      <c r="AX74" s="296">
        <v>91</v>
      </c>
      <c r="AY74" s="296">
        <v>87</v>
      </c>
      <c r="AZ74" s="296">
        <v>86</v>
      </c>
      <c r="BA74" s="296">
        <v>87</v>
      </c>
      <c r="BB74" s="296">
        <v>88</v>
      </c>
      <c r="BC74" s="296">
        <v>91</v>
      </c>
      <c r="BD74" s="296">
        <v>95</v>
      </c>
      <c r="BE74" s="296">
        <v>109</v>
      </c>
      <c r="BF74" s="296">
        <v>114</v>
      </c>
      <c r="BG74" s="296">
        <v>112</v>
      </c>
      <c r="BH74" s="296">
        <v>102</v>
      </c>
      <c r="BI74" s="296">
        <v>97</v>
      </c>
      <c r="BJ74" s="296">
        <v>67</v>
      </c>
      <c r="BK74" s="296">
        <v>73</v>
      </c>
      <c r="BL74" s="296">
        <v>79</v>
      </c>
      <c r="BM74" s="296">
        <v>85</v>
      </c>
      <c r="BN74" s="296">
        <v>81</v>
      </c>
      <c r="BO74" s="296">
        <v>88</v>
      </c>
      <c r="BP74" s="296">
        <v>110</v>
      </c>
      <c r="BQ74" s="296">
        <v>92</v>
      </c>
      <c r="BR74" s="296">
        <v>86</v>
      </c>
      <c r="BS74" s="296">
        <v>100</v>
      </c>
      <c r="BT74" s="296">
        <v>92</v>
      </c>
      <c r="BU74" s="296">
        <v>99</v>
      </c>
      <c r="BV74" s="296">
        <v>104</v>
      </c>
      <c r="BW74" s="296">
        <v>100</v>
      </c>
    </row>
    <row r="75" spans="1:75" x14ac:dyDescent="0.25">
      <c r="A75" t="s">
        <v>72</v>
      </c>
      <c r="B75" s="296">
        <v>565</v>
      </c>
      <c r="C75" s="296">
        <v>583</v>
      </c>
      <c r="D75" s="296">
        <v>581</v>
      </c>
      <c r="E75" s="296">
        <v>597</v>
      </c>
      <c r="F75" s="296">
        <v>578</v>
      </c>
      <c r="G75" s="296">
        <v>595</v>
      </c>
      <c r="H75" s="296">
        <v>611</v>
      </c>
      <c r="I75" s="296">
        <v>636</v>
      </c>
      <c r="J75" s="296">
        <v>661</v>
      </c>
      <c r="K75" s="296">
        <v>663</v>
      </c>
      <c r="L75" s="296">
        <v>649</v>
      </c>
      <c r="M75" s="296">
        <v>653</v>
      </c>
      <c r="N75" s="296">
        <v>669</v>
      </c>
      <c r="O75" s="296">
        <v>683</v>
      </c>
      <c r="P75" s="296">
        <v>683</v>
      </c>
      <c r="Q75" s="296">
        <v>646</v>
      </c>
      <c r="R75" s="296">
        <v>605</v>
      </c>
      <c r="S75" s="296">
        <v>608</v>
      </c>
      <c r="T75" s="296">
        <v>561</v>
      </c>
      <c r="U75" s="296">
        <v>561</v>
      </c>
      <c r="V75" s="296">
        <v>553</v>
      </c>
      <c r="W75" s="296">
        <v>543</v>
      </c>
      <c r="X75" s="296">
        <v>534</v>
      </c>
      <c r="Y75" s="296">
        <v>521</v>
      </c>
      <c r="Z75" s="296">
        <v>524</v>
      </c>
      <c r="AA75" s="296">
        <v>539</v>
      </c>
      <c r="AB75" s="296">
        <v>566</v>
      </c>
      <c r="AC75" s="296">
        <v>591</v>
      </c>
      <c r="AD75" s="296">
        <v>588</v>
      </c>
      <c r="AE75" s="296">
        <v>589</v>
      </c>
      <c r="AF75" s="296">
        <v>572</v>
      </c>
      <c r="AG75" s="296">
        <v>541</v>
      </c>
      <c r="AH75" s="296">
        <v>548</v>
      </c>
      <c r="AI75" s="296">
        <v>538</v>
      </c>
      <c r="AJ75" s="296">
        <v>541</v>
      </c>
      <c r="AK75" s="296">
        <v>566</v>
      </c>
      <c r="AL75" s="296">
        <v>592</v>
      </c>
      <c r="AM75" s="296">
        <v>552</v>
      </c>
      <c r="AN75" s="296">
        <v>564</v>
      </c>
      <c r="AO75" s="296">
        <v>559</v>
      </c>
      <c r="AP75" s="296">
        <v>548</v>
      </c>
      <c r="AQ75" s="296">
        <v>549</v>
      </c>
      <c r="AR75" s="296">
        <v>543</v>
      </c>
      <c r="AS75" s="296">
        <v>550</v>
      </c>
      <c r="AT75" s="296">
        <v>550</v>
      </c>
      <c r="AU75" s="296">
        <v>542</v>
      </c>
      <c r="AV75" s="296">
        <v>516</v>
      </c>
      <c r="AW75" s="296">
        <v>496</v>
      </c>
      <c r="AX75" s="296">
        <v>491</v>
      </c>
      <c r="AY75" s="296">
        <v>505</v>
      </c>
      <c r="AZ75" s="296">
        <v>531</v>
      </c>
      <c r="BA75" s="296">
        <v>546</v>
      </c>
      <c r="BB75" s="296">
        <v>591</v>
      </c>
      <c r="BC75" s="296">
        <v>654</v>
      </c>
      <c r="BD75" s="296">
        <v>685</v>
      </c>
      <c r="BE75" s="296">
        <v>688</v>
      </c>
      <c r="BF75" s="296">
        <v>688</v>
      </c>
      <c r="BG75" s="296">
        <v>727</v>
      </c>
      <c r="BH75" s="296">
        <v>764</v>
      </c>
      <c r="BI75" s="296">
        <v>779</v>
      </c>
      <c r="BJ75" s="296">
        <v>781</v>
      </c>
      <c r="BK75" s="296">
        <v>743</v>
      </c>
      <c r="BL75" s="296">
        <v>761</v>
      </c>
      <c r="BM75" s="296">
        <v>803</v>
      </c>
      <c r="BN75" s="296">
        <v>870</v>
      </c>
      <c r="BO75" s="296">
        <v>889</v>
      </c>
      <c r="BP75" s="296">
        <v>877</v>
      </c>
      <c r="BQ75" s="296">
        <v>874</v>
      </c>
      <c r="BR75" s="296">
        <v>848</v>
      </c>
      <c r="BS75" s="296">
        <v>847</v>
      </c>
      <c r="BT75" s="296">
        <v>816</v>
      </c>
      <c r="BU75" s="296">
        <v>829</v>
      </c>
      <c r="BV75" s="296">
        <v>826</v>
      </c>
      <c r="BW75" s="296">
        <v>823</v>
      </c>
    </row>
    <row r="76" spans="1:75" x14ac:dyDescent="0.25">
      <c r="A76" t="s">
        <v>73</v>
      </c>
      <c r="B76" s="296">
        <v>388</v>
      </c>
      <c r="C76" s="296">
        <v>410</v>
      </c>
      <c r="D76" s="296">
        <v>411</v>
      </c>
      <c r="E76" s="296">
        <v>408</v>
      </c>
      <c r="F76" s="296">
        <v>427</v>
      </c>
      <c r="G76" s="296">
        <v>422</v>
      </c>
      <c r="H76" s="296">
        <v>424</v>
      </c>
      <c r="I76" s="296">
        <v>440</v>
      </c>
      <c r="J76" s="296">
        <v>422</v>
      </c>
      <c r="K76" s="296">
        <v>417</v>
      </c>
      <c r="L76" s="296">
        <v>409</v>
      </c>
      <c r="M76" s="296">
        <v>413</v>
      </c>
      <c r="N76" s="296">
        <v>402</v>
      </c>
      <c r="O76" s="296">
        <v>413</v>
      </c>
      <c r="P76" s="296">
        <v>401</v>
      </c>
      <c r="Q76" s="296">
        <v>398</v>
      </c>
      <c r="R76" s="296">
        <v>392</v>
      </c>
      <c r="S76" s="296">
        <v>387</v>
      </c>
      <c r="T76" s="296">
        <v>386</v>
      </c>
      <c r="U76" s="296">
        <v>389</v>
      </c>
      <c r="V76" s="296">
        <v>413</v>
      </c>
      <c r="W76" s="296">
        <v>416</v>
      </c>
      <c r="X76" s="296">
        <v>415</v>
      </c>
      <c r="Y76" s="296">
        <v>439</v>
      </c>
      <c r="Z76" s="296">
        <v>417</v>
      </c>
      <c r="AA76" s="296">
        <v>429</v>
      </c>
      <c r="AB76" s="296">
        <v>444</v>
      </c>
      <c r="AC76" s="296">
        <v>443</v>
      </c>
      <c r="AD76" s="296">
        <v>442</v>
      </c>
      <c r="AE76" s="296">
        <v>429</v>
      </c>
      <c r="AF76" s="296">
        <v>411</v>
      </c>
      <c r="AG76" s="296">
        <v>408</v>
      </c>
      <c r="AH76" s="296">
        <v>431</v>
      </c>
      <c r="AI76" s="296">
        <v>466</v>
      </c>
      <c r="AJ76" s="296">
        <v>456</v>
      </c>
      <c r="AK76" s="296">
        <v>413</v>
      </c>
      <c r="AL76" s="296">
        <v>420</v>
      </c>
      <c r="AM76" s="296">
        <v>422</v>
      </c>
      <c r="AN76" s="296">
        <v>393</v>
      </c>
      <c r="AO76" s="296">
        <v>380</v>
      </c>
      <c r="AP76" s="296">
        <v>368</v>
      </c>
      <c r="AQ76" s="296">
        <v>383</v>
      </c>
      <c r="AR76" s="296">
        <v>357</v>
      </c>
      <c r="AS76" s="296">
        <v>339</v>
      </c>
      <c r="AT76" s="296">
        <v>343</v>
      </c>
      <c r="AU76" s="296">
        <v>343</v>
      </c>
      <c r="AV76" s="296">
        <v>328</v>
      </c>
      <c r="AW76" s="296">
        <v>332</v>
      </c>
      <c r="AX76" s="296">
        <v>305</v>
      </c>
      <c r="AY76" s="296">
        <v>298</v>
      </c>
      <c r="AZ76" s="296">
        <v>279</v>
      </c>
      <c r="BA76" s="296">
        <v>267</v>
      </c>
      <c r="BB76" s="296">
        <v>281</v>
      </c>
      <c r="BC76" s="296">
        <v>261</v>
      </c>
      <c r="BD76" s="296">
        <v>246</v>
      </c>
      <c r="BE76" s="296">
        <v>235</v>
      </c>
      <c r="BF76" s="296">
        <v>209</v>
      </c>
      <c r="BG76" s="296">
        <v>222</v>
      </c>
      <c r="BH76" s="296">
        <v>226</v>
      </c>
      <c r="BI76" s="296">
        <v>232</v>
      </c>
      <c r="BJ76" s="296">
        <v>227</v>
      </c>
      <c r="BK76" s="296">
        <v>231</v>
      </c>
      <c r="BL76" s="296">
        <v>224</v>
      </c>
      <c r="BM76" s="296">
        <v>238</v>
      </c>
      <c r="BN76" s="296">
        <v>254</v>
      </c>
      <c r="BO76" s="296">
        <v>282</v>
      </c>
      <c r="BP76" s="296">
        <v>291</v>
      </c>
      <c r="BQ76" s="296">
        <v>297</v>
      </c>
      <c r="BR76" s="296">
        <v>277</v>
      </c>
      <c r="BS76" s="296">
        <v>274</v>
      </c>
      <c r="BT76" s="296">
        <v>266</v>
      </c>
      <c r="BU76" s="296">
        <v>270</v>
      </c>
      <c r="BV76" s="296">
        <v>281</v>
      </c>
      <c r="BW76" s="296">
        <v>284</v>
      </c>
    </row>
    <row r="77" spans="1:75" x14ac:dyDescent="0.25">
      <c r="A77" t="s">
        <v>74</v>
      </c>
      <c r="B77" s="296">
        <v>260</v>
      </c>
      <c r="C77" s="296">
        <v>286</v>
      </c>
      <c r="D77" s="296">
        <v>278</v>
      </c>
      <c r="E77" s="296">
        <v>276</v>
      </c>
      <c r="F77" s="296">
        <v>296</v>
      </c>
      <c r="G77" s="296">
        <v>319</v>
      </c>
      <c r="H77" s="296">
        <v>355</v>
      </c>
      <c r="I77" s="296">
        <v>348</v>
      </c>
      <c r="J77" s="296">
        <v>342</v>
      </c>
      <c r="K77" s="296">
        <v>345</v>
      </c>
      <c r="L77" s="296">
        <v>330</v>
      </c>
      <c r="M77" s="296">
        <v>322</v>
      </c>
      <c r="N77" s="296">
        <v>303</v>
      </c>
      <c r="O77" s="296">
        <v>313</v>
      </c>
      <c r="P77" s="296">
        <v>288</v>
      </c>
      <c r="Q77" s="296">
        <v>286</v>
      </c>
      <c r="R77" s="296">
        <v>295</v>
      </c>
      <c r="S77" s="296">
        <v>305</v>
      </c>
      <c r="T77" s="296">
        <v>275</v>
      </c>
      <c r="U77" s="296">
        <v>272</v>
      </c>
      <c r="V77" s="296">
        <v>248</v>
      </c>
      <c r="W77" s="296">
        <v>259</v>
      </c>
      <c r="X77" s="296">
        <v>221</v>
      </c>
      <c r="Y77" s="296">
        <v>217</v>
      </c>
      <c r="Z77" s="296">
        <v>217</v>
      </c>
      <c r="AA77" s="296">
        <v>201</v>
      </c>
      <c r="AB77" s="296">
        <v>185</v>
      </c>
      <c r="AC77" s="296">
        <v>191</v>
      </c>
      <c r="AD77" s="296">
        <v>196</v>
      </c>
      <c r="AE77" s="296">
        <v>196</v>
      </c>
      <c r="AF77" s="296">
        <v>199</v>
      </c>
      <c r="AG77" s="296">
        <v>183</v>
      </c>
      <c r="AH77" s="296">
        <v>182</v>
      </c>
      <c r="AI77" s="296">
        <v>191</v>
      </c>
      <c r="AJ77" s="296">
        <v>178</v>
      </c>
      <c r="AK77" s="296">
        <v>190</v>
      </c>
      <c r="AL77" s="296">
        <v>175</v>
      </c>
      <c r="AM77" s="296">
        <v>165</v>
      </c>
      <c r="AN77" s="296">
        <v>172</v>
      </c>
      <c r="AO77" s="296">
        <v>162</v>
      </c>
      <c r="AP77" s="296">
        <v>151</v>
      </c>
      <c r="AQ77" s="296">
        <v>153</v>
      </c>
      <c r="AR77" s="296">
        <v>114</v>
      </c>
      <c r="AS77" s="296">
        <v>125</v>
      </c>
      <c r="AT77" s="296">
        <v>136</v>
      </c>
      <c r="AU77" s="296">
        <v>127</v>
      </c>
      <c r="AV77" s="296">
        <v>112</v>
      </c>
      <c r="AW77" s="296">
        <v>113</v>
      </c>
      <c r="AX77" s="296">
        <v>102</v>
      </c>
      <c r="AY77" s="296">
        <v>113</v>
      </c>
      <c r="AZ77" s="296">
        <v>104</v>
      </c>
      <c r="BA77" s="296">
        <v>91</v>
      </c>
      <c r="BB77" s="296">
        <v>83</v>
      </c>
      <c r="BC77" s="296">
        <v>87</v>
      </c>
      <c r="BD77" s="296">
        <v>98</v>
      </c>
      <c r="BE77" s="296">
        <v>93</v>
      </c>
      <c r="BF77" s="296">
        <v>94</v>
      </c>
      <c r="BG77" s="296">
        <v>93</v>
      </c>
      <c r="BH77" s="296">
        <v>101</v>
      </c>
      <c r="BI77" s="296">
        <v>112</v>
      </c>
      <c r="BJ77" s="296">
        <v>126</v>
      </c>
      <c r="BK77" s="296">
        <v>137</v>
      </c>
      <c r="BL77" s="296">
        <v>136</v>
      </c>
      <c r="BM77" s="296">
        <v>144</v>
      </c>
      <c r="BN77" s="296">
        <v>146</v>
      </c>
      <c r="BO77" s="296">
        <v>166</v>
      </c>
      <c r="BP77" s="296">
        <v>172</v>
      </c>
      <c r="BQ77" s="296">
        <v>185</v>
      </c>
      <c r="BR77" s="296">
        <v>182</v>
      </c>
      <c r="BS77" s="296">
        <v>185</v>
      </c>
      <c r="BT77" s="296">
        <v>192</v>
      </c>
      <c r="BU77" s="296">
        <v>180</v>
      </c>
      <c r="BV77" s="296">
        <v>175</v>
      </c>
      <c r="BW77" s="296">
        <v>170</v>
      </c>
    </row>
    <row r="78" spans="1:75" x14ac:dyDescent="0.25">
      <c r="A78" t="s">
        <v>182</v>
      </c>
      <c r="B78" s="296">
        <v>31</v>
      </c>
      <c r="C78" s="296">
        <v>32</v>
      </c>
      <c r="D78" s="296">
        <v>36</v>
      </c>
      <c r="E78" s="296">
        <v>47</v>
      </c>
      <c r="F78" s="296">
        <v>43</v>
      </c>
      <c r="G78" s="296">
        <v>40</v>
      </c>
      <c r="H78" s="296">
        <v>28</v>
      </c>
      <c r="I78" s="296">
        <v>24</v>
      </c>
      <c r="J78" s="296">
        <v>19</v>
      </c>
      <c r="K78" s="296">
        <v>25</v>
      </c>
      <c r="L78" s="296">
        <v>24</v>
      </c>
      <c r="M78" s="296">
        <v>31</v>
      </c>
      <c r="N78" s="296">
        <v>37</v>
      </c>
      <c r="O78" s="296">
        <v>44</v>
      </c>
      <c r="P78" s="296">
        <v>57</v>
      </c>
      <c r="Q78" s="296">
        <v>62</v>
      </c>
      <c r="R78" s="296">
        <v>68</v>
      </c>
      <c r="S78" s="296">
        <v>65</v>
      </c>
      <c r="T78" s="296">
        <v>69</v>
      </c>
      <c r="U78" s="296">
        <v>50</v>
      </c>
      <c r="V78" s="296">
        <v>42</v>
      </c>
      <c r="W78" s="296">
        <v>48</v>
      </c>
      <c r="X78" s="296">
        <v>32</v>
      </c>
      <c r="Y78" s="296">
        <v>26</v>
      </c>
      <c r="Z78" s="296">
        <v>35</v>
      </c>
      <c r="AA78" s="296">
        <v>18</v>
      </c>
      <c r="AB78" s="296">
        <v>11</v>
      </c>
      <c r="AC78" s="296">
        <v>10</v>
      </c>
      <c r="AD78" s="296">
        <v>9</v>
      </c>
      <c r="AE78" s="296">
        <v>11</v>
      </c>
      <c r="AF78" s="296">
        <v>15</v>
      </c>
      <c r="AG78" s="296">
        <v>16</v>
      </c>
      <c r="AH78" s="296">
        <v>14</v>
      </c>
      <c r="AI78" s="296">
        <v>17</v>
      </c>
      <c r="AJ78" s="296">
        <v>14</v>
      </c>
      <c r="AK78" s="296">
        <v>20</v>
      </c>
      <c r="AL78" s="296">
        <v>20</v>
      </c>
      <c r="AM78" s="296">
        <v>24</v>
      </c>
      <c r="AN78" s="296">
        <v>29</v>
      </c>
      <c r="AO78" s="296">
        <v>30</v>
      </c>
      <c r="AP78" s="296">
        <v>40</v>
      </c>
      <c r="AQ78" s="296">
        <v>38</v>
      </c>
      <c r="AR78" s="296">
        <v>41</v>
      </c>
      <c r="AS78" s="296">
        <v>40</v>
      </c>
      <c r="AT78" s="296">
        <v>40</v>
      </c>
      <c r="AU78" s="296">
        <v>40</v>
      </c>
      <c r="AV78" s="296">
        <v>44</v>
      </c>
      <c r="AW78" s="296">
        <v>42</v>
      </c>
      <c r="AX78" s="296">
        <v>37</v>
      </c>
      <c r="AY78" s="296">
        <v>40</v>
      </c>
      <c r="AZ78" s="296">
        <v>40</v>
      </c>
      <c r="BA78" s="296">
        <v>41</v>
      </c>
      <c r="BB78" s="296">
        <v>40</v>
      </c>
      <c r="BC78" s="296">
        <v>39</v>
      </c>
      <c r="BD78" s="296">
        <v>36</v>
      </c>
      <c r="BE78" s="296">
        <v>34</v>
      </c>
      <c r="BF78" s="296">
        <v>34</v>
      </c>
      <c r="BG78" s="296">
        <v>33</v>
      </c>
      <c r="BH78" s="296">
        <v>34</v>
      </c>
      <c r="BI78" s="296">
        <v>31</v>
      </c>
      <c r="BJ78" s="296">
        <v>29</v>
      </c>
      <c r="BK78" s="296">
        <v>28</v>
      </c>
      <c r="BL78" s="296">
        <v>28</v>
      </c>
      <c r="BM78" s="296">
        <v>27</v>
      </c>
      <c r="BN78" s="296">
        <v>25</v>
      </c>
      <c r="BO78" s="296">
        <v>26</v>
      </c>
      <c r="BP78" s="296">
        <v>25</v>
      </c>
      <c r="BQ78" s="296">
        <v>23</v>
      </c>
      <c r="BR78" s="296">
        <v>24</v>
      </c>
      <c r="BS78" s="296">
        <v>20</v>
      </c>
      <c r="BT78" s="296">
        <v>20</v>
      </c>
      <c r="BU78" s="296">
        <v>16</v>
      </c>
      <c r="BV78" s="296">
        <v>16</v>
      </c>
      <c r="BW78" s="296">
        <v>17</v>
      </c>
    </row>
    <row r="80" spans="1:75" x14ac:dyDescent="0.25">
      <c r="A80" t="s">
        <v>2004</v>
      </c>
    </row>
    <row r="82" spans="1:1" x14ac:dyDescent="0.25">
      <c r="A82" t="s">
        <v>2005</v>
      </c>
    </row>
    <row r="103" spans="1:1" x14ac:dyDescent="0.25">
      <c r="A103" t="s">
        <v>1388</v>
      </c>
    </row>
    <row r="105" spans="1:1" x14ac:dyDescent="0.25">
      <c r="A105" s="636">
        <v>42610.590868055559</v>
      </c>
    </row>
  </sheetData>
  <pageMargins left="0.7" right="0.7" top="0.75" bottom="0.75" header="0.3" footer="0.3"/>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3"/>
  <dimension ref="A1:BZ105"/>
  <sheetViews>
    <sheetView topLeftCell="BK1" zoomScale="75" zoomScaleNormal="75" workbookViewId="0">
      <selection activeCell="Q112" sqref="Q112:Q126"/>
    </sheetView>
  </sheetViews>
  <sheetFormatPr defaultRowHeight="12.5" x14ac:dyDescent="0.25"/>
  <cols>
    <col min="1" max="1" width="14" bestFit="1" customWidth="1"/>
    <col min="2" max="2" width="16.54296875" style="296" bestFit="1" customWidth="1"/>
    <col min="3" max="3" width="17.26953125" style="296" bestFit="1" customWidth="1"/>
    <col min="4" max="4" width="15.90625" style="296" bestFit="1" customWidth="1"/>
    <col min="5" max="5" width="17" style="296" bestFit="1" customWidth="1"/>
    <col min="6" max="6" width="16.54296875" style="296" bestFit="1" customWidth="1"/>
    <col min="7" max="7" width="17.26953125" style="296" bestFit="1" customWidth="1"/>
    <col min="8" max="8" width="15.90625" style="296" bestFit="1" customWidth="1"/>
    <col min="9" max="9" width="17" style="296" bestFit="1" customWidth="1"/>
    <col min="10" max="10" width="16.54296875" style="296" bestFit="1" customWidth="1"/>
    <col min="11" max="11" width="17.26953125" style="296" bestFit="1" customWidth="1"/>
    <col min="12" max="12" width="15.90625" style="296" bestFit="1" customWidth="1"/>
    <col min="13" max="13" width="17" style="296" bestFit="1" customWidth="1"/>
    <col min="14" max="14" width="16.54296875" style="296" bestFit="1" customWidth="1"/>
    <col min="15" max="15" width="17.26953125" style="296" bestFit="1" customWidth="1"/>
    <col min="16" max="16" width="15.90625" style="296" bestFit="1" customWidth="1"/>
    <col min="17" max="17" width="17" style="296" bestFit="1" customWidth="1"/>
    <col min="18" max="18" width="16.54296875" style="296" bestFit="1" customWidth="1"/>
    <col min="19" max="19" width="17.26953125" style="296" bestFit="1" customWidth="1"/>
    <col min="20" max="20" width="15.90625" style="296" bestFit="1" customWidth="1"/>
    <col min="21" max="21" width="17" style="296" bestFit="1" customWidth="1"/>
    <col min="22" max="22" width="16.54296875" style="296" bestFit="1" customWidth="1"/>
    <col min="23" max="23" width="17.26953125" style="296" bestFit="1" customWidth="1"/>
    <col min="24" max="24" width="15.90625" style="296" bestFit="1" customWidth="1"/>
    <col min="25" max="25" width="17" style="296" bestFit="1" customWidth="1"/>
    <col min="26" max="26" width="16.54296875" style="296" bestFit="1" customWidth="1"/>
    <col min="27" max="27" width="17.26953125" style="296" bestFit="1" customWidth="1"/>
    <col min="28" max="28" width="15.90625" style="296" bestFit="1" customWidth="1"/>
    <col min="29" max="29" width="17" style="296" bestFit="1" customWidth="1"/>
    <col min="30" max="30" width="16.54296875" style="296" bestFit="1" customWidth="1"/>
    <col min="31" max="31" width="17.26953125" style="296" bestFit="1" customWidth="1"/>
    <col min="32" max="32" width="15.90625" style="296" bestFit="1" customWidth="1"/>
    <col min="33" max="33" width="17" style="296" bestFit="1" customWidth="1"/>
    <col min="34" max="34" width="16.54296875" style="296" bestFit="1" customWidth="1"/>
    <col min="35" max="35" width="17.26953125" style="296" bestFit="1" customWidth="1"/>
    <col min="36" max="36" width="15.90625" style="296" bestFit="1" customWidth="1"/>
    <col min="37" max="37" width="17" style="296" bestFit="1" customWidth="1"/>
    <col min="38" max="38" width="16.54296875" style="296" bestFit="1" customWidth="1"/>
    <col min="39" max="39" width="17.26953125" style="296" bestFit="1" customWidth="1"/>
    <col min="40" max="40" width="15.90625" style="296" bestFit="1" customWidth="1"/>
    <col min="41" max="41" width="17" style="296" bestFit="1" customWidth="1"/>
    <col min="42" max="42" width="16.54296875" style="296" bestFit="1" customWidth="1"/>
    <col min="43" max="43" width="17.26953125" style="296" bestFit="1" customWidth="1"/>
    <col min="44" max="44" width="15.90625" style="296" bestFit="1" customWidth="1"/>
    <col min="45" max="45" width="17" style="296" bestFit="1" customWidth="1"/>
    <col min="46" max="46" width="16.54296875" style="296" bestFit="1" customWidth="1"/>
    <col min="47" max="47" width="17.26953125" style="296" bestFit="1" customWidth="1"/>
    <col min="48" max="48" width="15.90625" style="296" bestFit="1" customWidth="1"/>
    <col min="49" max="49" width="17" style="296" bestFit="1" customWidth="1"/>
    <col min="50" max="50" width="16.54296875" style="296" bestFit="1" customWidth="1"/>
    <col min="51" max="51" width="17.26953125" style="296" bestFit="1" customWidth="1"/>
    <col min="52" max="52" width="15.90625" style="296" bestFit="1" customWidth="1"/>
    <col min="53" max="53" width="17" style="296" bestFit="1" customWidth="1"/>
    <col min="54" max="54" width="16.54296875" style="296" bestFit="1" customWidth="1"/>
    <col min="55" max="55" width="17.26953125" style="296" bestFit="1" customWidth="1"/>
    <col min="56" max="56" width="15.90625" style="296" bestFit="1" customWidth="1"/>
    <col min="57" max="57" width="17" style="296" bestFit="1" customWidth="1"/>
    <col min="58" max="58" width="16.54296875" style="296" bestFit="1" customWidth="1"/>
    <col min="59" max="59" width="17.26953125" style="296" bestFit="1" customWidth="1"/>
    <col min="60" max="60" width="15.90625" style="296" bestFit="1" customWidth="1"/>
    <col min="61" max="61" width="17" style="296" bestFit="1" customWidth="1"/>
    <col min="62" max="62" width="16.54296875" style="296" bestFit="1" customWidth="1"/>
    <col min="63" max="63" width="17.26953125" style="296" bestFit="1" customWidth="1"/>
    <col min="64" max="64" width="15.90625" style="296" bestFit="1" customWidth="1"/>
    <col min="65" max="65" width="17" style="296" bestFit="1" customWidth="1"/>
    <col min="66" max="66" width="16.54296875" style="296" bestFit="1" customWidth="1"/>
    <col min="67" max="67" width="17.26953125" style="296" bestFit="1" customWidth="1"/>
    <col min="68" max="68" width="15.90625" style="296" bestFit="1" customWidth="1"/>
    <col min="69" max="69" width="17" style="296" bestFit="1" customWidth="1"/>
    <col min="70" max="70" width="16.54296875" style="296" bestFit="1" customWidth="1"/>
    <col min="71" max="71" width="17.26953125" style="296" bestFit="1" customWidth="1"/>
    <col min="72" max="78" width="8.7265625" style="296"/>
  </cols>
  <sheetData>
    <row r="1" spans="1:70" s="640" customFormat="1" x14ac:dyDescent="0.25">
      <c r="A1" s="640" t="str">
        <f>IF(ISBLANK(A17),"N.A",IF(ISNUMBER(A17),A17,IF(RIGHT(UPPER(TRIM(A17)),6)="MONTHS",UPPER(TRIM(A17)),DATEVALUE(LEFT(A17,FIND("-",A17)-1)))))</f>
        <v>N.A</v>
      </c>
      <c r="B1" s="640">
        <f t="shared" ref="B1:BM1" si="0">IF(ISBLANK(B17),"N.A",IF(ISNUMBER(B17),B17,IF(RIGHT(UPPER(TRIM(B17)),6)="MONTHS",UPPER(TRIM(B17)),DATEVALUE(LEFT(B17,FIND("-",B17)-1)))))</f>
        <v>35796</v>
      </c>
      <c r="C1" s="640">
        <f t="shared" si="0"/>
        <v>35886</v>
      </c>
      <c r="D1" s="640">
        <f t="shared" si="0"/>
        <v>35977</v>
      </c>
      <c r="E1" s="640">
        <f t="shared" si="0"/>
        <v>36069</v>
      </c>
      <c r="F1" s="640">
        <f t="shared" si="0"/>
        <v>36161</v>
      </c>
      <c r="G1" s="640">
        <f t="shared" si="0"/>
        <v>36251</v>
      </c>
      <c r="H1" s="640">
        <f t="shared" si="0"/>
        <v>36342</v>
      </c>
      <c r="I1" s="640">
        <f t="shared" si="0"/>
        <v>36434</v>
      </c>
      <c r="J1" s="640">
        <f t="shared" si="0"/>
        <v>36526</v>
      </c>
      <c r="K1" s="640">
        <f t="shared" si="0"/>
        <v>36617</v>
      </c>
      <c r="L1" s="640">
        <f t="shared" si="0"/>
        <v>36708</v>
      </c>
      <c r="M1" s="640">
        <f t="shared" si="0"/>
        <v>36800</v>
      </c>
      <c r="N1" s="640">
        <f t="shared" si="0"/>
        <v>36892</v>
      </c>
      <c r="O1" s="640">
        <f t="shared" si="0"/>
        <v>36982</v>
      </c>
      <c r="P1" s="640">
        <f t="shared" si="0"/>
        <v>37073</v>
      </c>
      <c r="Q1" s="640">
        <f t="shared" si="0"/>
        <v>37165</v>
      </c>
      <c r="R1" s="640">
        <f t="shared" si="0"/>
        <v>37257</v>
      </c>
      <c r="S1" s="640">
        <f t="shared" si="0"/>
        <v>37347</v>
      </c>
      <c r="T1" s="640">
        <f t="shared" si="0"/>
        <v>37438</v>
      </c>
      <c r="U1" s="640">
        <f t="shared" si="0"/>
        <v>37530</v>
      </c>
      <c r="V1" s="640">
        <f t="shared" si="0"/>
        <v>37622</v>
      </c>
      <c r="W1" s="640">
        <f t="shared" si="0"/>
        <v>37712</v>
      </c>
      <c r="X1" s="640">
        <f t="shared" si="0"/>
        <v>37803</v>
      </c>
      <c r="Y1" s="640">
        <f t="shared" si="0"/>
        <v>37895</v>
      </c>
      <c r="Z1" s="640">
        <f t="shared" si="0"/>
        <v>37987</v>
      </c>
      <c r="AA1" s="640">
        <f t="shared" si="0"/>
        <v>38078</v>
      </c>
      <c r="AB1" s="640">
        <f t="shared" si="0"/>
        <v>38169</v>
      </c>
      <c r="AC1" s="640">
        <f t="shared" si="0"/>
        <v>38261</v>
      </c>
      <c r="AD1" s="640">
        <f t="shared" si="0"/>
        <v>38353</v>
      </c>
      <c r="AE1" s="640">
        <f t="shared" si="0"/>
        <v>38443</v>
      </c>
      <c r="AF1" s="640">
        <f t="shared" si="0"/>
        <v>38534</v>
      </c>
      <c r="AG1" s="640">
        <f t="shared" si="0"/>
        <v>38626</v>
      </c>
      <c r="AH1" s="640">
        <f t="shared" si="0"/>
        <v>38718</v>
      </c>
      <c r="AI1" s="640">
        <f t="shared" si="0"/>
        <v>38808</v>
      </c>
      <c r="AJ1" s="640">
        <f t="shared" si="0"/>
        <v>38899</v>
      </c>
      <c r="AK1" s="640">
        <f t="shared" si="0"/>
        <v>38991</v>
      </c>
      <c r="AL1" s="640">
        <f t="shared" si="0"/>
        <v>39083</v>
      </c>
      <c r="AM1" s="640">
        <f t="shared" si="0"/>
        <v>39173</v>
      </c>
      <c r="AN1" s="640">
        <f t="shared" si="0"/>
        <v>39264</v>
      </c>
      <c r="AO1" s="640">
        <f t="shared" si="0"/>
        <v>39356</v>
      </c>
      <c r="AP1" s="640">
        <f t="shared" si="0"/>
        <v>39448</v>
      </c>
      <c r="AQ1" s="640">
        <f t="shared" si="0"/>
        <v>39539</v>
      </c>
      <c r="AR1" s="640">
        <f t="shared" si="0"/>
        <v>39630</v>
      </c>
      <c r="AS1" s="640">
        <f t="shared" si="0"/>
        <v>39722</v>
      </c>
      <c r="AT1" s="640">
        <f t="shared" si="0"/>
        <v>39814</v>
      </c>
      <c r="AU1" s="640">
        <f t="shared" si="0"/>
        <v>39904</v>
      </c>
      <c r="AV1" s="640">
        <f t="shared" si="0"/>
        <v>39995</v>
      </c>
      <c r="AW1" s="640">
        <f t="shared" si="0"/>
        <v>40087</v>
      </c>
      <c r="AX1" s="640">
        <f t="shared" si="0"/>
        <v>40179</v>
      </c>
      <c r="AY1" s="640">
        <f t="shared" si="0"/>
        <v>40269</v>
      </c>
      <c r="AZ1" s="640">
        <f t="shared" si="0"/>
        <v>40360</v>
      </c>
      <c r="BA1" s="640">
        <f t="shared" si="0"/>
        <v>40452</v>
      </c>
      <c r="BB1" s="640">
        <f t="shared" si="0"/>
        <v>40544</v>
      </c>
      <c r="BC1" s="640">
        <f t="shared" si="0"/>
        <v>40634</v>
      </c>
      <c r="BD1" s="640">
        <f t="shared" si="0"/>
        <v>40725</v>
      </c>
      <c r="BE1" s="640">
        <f t="shared" si="0"/>
        <v>40817</v>
      </c>
      <c r="BF1" s="640">
        <f t="shared" si="0"/>
        <v>40909</v>
      </c>
      <c r="BG1" s="640">
        <f t="shared" si="0"/>
        <v>41000</v>
      </c>
      <c r="BH1" s="640">
        <f t="shared" si="0"/>
        <v>41091</v>
      </c>
      <c r="BI1" s="640">
        <f t="shared" si="0"/>
        <v>41183</v>
      </c>
      <c r="BJ1" s="640">
        <f t="shared" si="0"/>
        <v>41275</v>
      </c>
      <c r="BK1" s="640">
        <f t="shared" si="0"/>
        <v>41365</v>
      </c>
      <c r="BL1" s="640">
        <f t="shared" si="0"/>
        <v>41456</v>
      </c>
      <c r="BM1" s="640">
        <f t="shared" si="0"/>
        <v>41548</v>
      </c>
      <c r="BN1" s="640">
        <f>IF(ISBLANK(BN17),"N.A",IF(ISNUMBER(BN17),BN17,IF(RIGHT(UPPER(TRIM(BN17)),6)="MONTHS",UPPER(TRIM(BN17)),DATEVALUE(LEFT(BN17,FIND("-",BN17)-1)))))</f>
        <v>41640</v>
      </c>
      <c r="BO1" s="640">
        <f>IF(ISBLANK(BO17),"N.A",IF(ISNUMBER(BO17),BO17,IF(RIGHT(UPPER(TRIM(BO17)),6)="MONTHS",UPPER(TRIM(BO17)),DATEVALUE(LEFT(BO17,FIND("-",BO17)-1)))))</f>
        <v>41730</v>
      </c>
      <c r="BP1" s="640">
        <f>IF(ISBLANK(BP17),"N.A",IF(ISNUMBER(BP17),BP17,IF(RIGHT(UPPER(TRIM(BP17)),6)="MONTHS",UPPER(TRIM(BP17)),DATEVALUE(LEFT(BP17,FIND("-",BP17)-1)))))</f>
        <v>41821</v>
      </c>
      <c r="BQ1" s="640">
        <f>IF(ISBLANK(BQ17),"N.A",IF(ISNUMBER(BQ17),BQ17,IF(RIGHT(UPPER(TRIM(BQ17)),6)="MONTHS",UPPER(TRIM(BQ17)),DATEVALUE(LEFT(BQ17,FIND("-",BQ17)-1)))))</f>
        <v>41913</v>
      </c>
      <c r="BR1" s="640">
        <f>IF(ISBLANK(BR17),"N.A",IF(ISNUMBER(BR17),BR17,IF(RIGHT(UPPER(TRIM(BR17)),6)="MONTHS",UPPER(TRIM(BR17)),DATEVALUE(LEFT(BR17,FIND("-",BR17)-1)))))</f>
        <v>42005</v>
      </c>
    </row>
    <row r="2" spans="1:70" s="640" customFormat="1" x14ac:dyDescent="0.25">
      <c r="A2" s="640" t="str">
        <f>IF(ISBLANK(A17),"N.A.",IF(ISNUMBER(A17),A17,IF(RIGHT(UPPER(TRIM(A17)),6)="MONTHS",UPPER(TRIM(A17)),DATEVALUE(A3&amp;"/"&amp;IF(OR(A3=4,A3=6,A3=9,A3=11),30,IF(A3=2,28,31))&amp;"/"&amp;YEAR(RIGHT(A17,LEN(A17)-FIND("-",A17)))))))</f>
        <v>N.A.</v>
      </c>
      <c r="B2" s="640">
        <f t="shared" ref="B2:BM2" si="1">IF(ISBLANK(B17),"N.A.",IF(ISNUMBER(B17),B17,IF(RIGHT(UPPER(TRIM(B17)),6)="MONTHS",UPPER(TRIM(B17)),DATEVALUE(B3&amp;"/"&amp;IF(OR(B3=4,B3=6,B3=9,B3=11),30,IF(B3=2,28,31))&amp;"/"&amp;YEAR(RIGHT(B17,LEN(B17)-FIND("-",B17)))))))</f>
        <v>36160</v>
      </c>
      <c r="C2" s="640">
        <f t="shared" si="1"/>
        <v>36250</v>
      </c>
      <c r="D2" s="640">
        <f t="shared" si="1"/>
        <v>36341</v>
      </c>
      <c r="E2" s="640">
        <f t="shared" si="1"/>
        <v>36433</v>
      </c>
      <c r="F2" s="640">
        <f t="shared" si="1"/>
        <v>36525</v>
      </c>
      <c r="G2" s="640">
        <f t="shared" si="1"/>
        <v>36616</v>
      </c>
      <c r="H2" s="640">
        <f t="shared" si="1"/>
        <v>36707</v>
      </c>
      <c r="I2" s="640">
        <f t="shared" si="1"/>
        <v>36799</v>
      </c>
      <c r="J2" s="640">
        <f t="shared" si="1"/>
        <v>36891</v>
      </c>
      <c r="K2" s="640">
        <f t="shared" si="1"/>
        <v>36981</v>
      </c>
      <c r="L2" s="640">
        <f t="shared" si="1"/>
        <v>37072</v>
      </c>
      <c r="M2" s="640">
        <f t="shared" si="1"/>
        <v>37164</v>
      </c>
      <c r="N2" s="640">
        <f t="shared" si="1"/>
        <v>37256</v>
      </c>
      <c r="O2" s="640">
        <f t="shared" si="1"/>
        <v>37346</v>
      </c>
      <c r="P2" s="640">
        <f t="shared" si="1"/>
        <v>37437</v>
      </c>
      <c r="Q2" s="640">
        <f t="shared" si="1"/>
        <v>37529</v>
      </c>
      <c r="R2" s="640">
        <f t="shared" si="1"/>
        <v>37621</v>
      </c>
      <c r="S2" s="640">
        <f t="shared" si="1"/>
        <v>37711</v>
      </c>
      <c r="T2" s="640">
        <f t="shared" si="1"/>
        <v>37802</v>
      </c>
      <c r="U2" s="640">
        <f t="shared" si="1"/>
        <v>37894</v>
      </c>
      <c r="V2" s="640">
        <f t="shared" si="1"/>
        <v>37986</v>
      </c>
      <c r="W2" s="640">
        <f t="shared" si="1"/>
        <v>38077</v>
      </c>
      <c r="X2" s="640">
        <f t="shared" si="1"/>
        <v>38168</v>
      </c>
      <c r="Y2" s="640">
        <f t="shared" si="1"/>
        <v>38260</v>
      </c>
      <c r="Z2" s="640">
        <f t="shared" si="1"/>
        <v>38352</v>
      </c>
      <c r="AA2" s="640">
        <f t="shared" si="1"/>
        <v>38442</v>
      </c>
      <c r="AB2" s="640">
        <f t="shared" si="1"/>
        <v>38533</v>
      </c>
      <c r="AC2" s="640">
        <f t="shared" si="1"/>
        <v>38625</v>
      </c>
      <c r="AD2" s="640">
        <f t="shared" si="1"/>
        <v>38717</v>
      </c>
      <c r="AE2" s="640">
        <f t="shared" si="1"/>
        <v>38807</v>
      </c>
      <c r="AF2" s="640">
        <f t="shared" si="1"/>
        <v>38898</v>
      </c>
      <c r="AG2" s="640">
        <f t="shared" si="1"/>
        <v>38990</v>
      </c>
      <c r="AH2" s="640">
        <f t="shared" si="1"/>
        <v>39082</v>
      </c>
      <c r="AI2" s="640">
        <f t="shared" si="1"/>
        <v>39172</v>
      </c>
      <c r="AJ2" s="640">
        <f t="shared" si="1"/>
        <v>39263</v>
      </c>
      <c r="AK2" s="640">
        <f t="shared" si="1"/>
        <v>39355</v>
      </c>
      <c r="AL2" s="640">
        <f t="shared" si="1"/>
        <v>39447</v>
      </c>
      <c r="AM2" s="640">
        <f t="shared" si="1"/>
        <v>39538</v>
      </c>
      <c r="AN2" s="640">
        <f t="shared" si="1"/>
        <v>39629</v>
      </c>
      <c r="AO2" s="640">
        <f t="shared" si="1"/>
        <v>39721</v>
      </c>
      <c r="AP2" s="640">
        <f t="shared" si="1"/>
        <v>39813</v>
      </c>
      <c r="AQ2" s="640">
        <f t="shared" si="1"/>
        <v>39903</v>
      </c>
      <c r="AR2" s="640">
        <f t="shared" si="1"/>
        <v>39994</v>
      </c>
      <c r="AS2" s="640">
        <f t="shared" si="1"/>
        <v>40086</v>
      </c>
      <c r="AT2" s="640">
        <f t="shared" si="1"/>
        <v>40178</v>
      </c>
      <c r="AU2" s="640">
        <f t="shared" si="1"/>
        <v>40268</v>
      </c>
      <c r="AV2" s="640">
        <f t="shared" si="1"/>
        <v>40359</v>
      </c>
      <c r="AW2" s="640">
        <f t="shared" si="1"/>
        <v>40451</v>
      </c>
      <c r="AX2" s="640">
        <f t="shared" si="1"/>
        <v>40543</v>
      </c>
      <c r="AY2" s="640">
        <f t="shared" si="1"/>
        <v>40633</v>
      </c>
      <c r="AZ2" s="640">
        <f t="shared" si="1"/>
        <v>40724</v>
      </c>
      <c r="BA2" s="640">
        <f t="shared" si="1"/>
        <v>40816</v>
      </c>
      <c r="BB2" s="640">
        <f t="shared" si="1"/>
        <v>40908</v>
      </c>
      <c r="BC2" s="640">
        <f t="shared" si="1"/>
        <v>40999</v>
      </c>
      <c r="BD2" s="640">
        <f t="shared" si="1"/>
        <v>41090</v>
      </c>
      <c r="BE2" s="640">
        <f t="shared" si="1"/>
        <v>41182</v>
      </c>
      <c r="BF2" s="640">
        <f t="shared" si="1"/>
        <v>41274</v>
      </c>
      <c r="BG2" s="640">
        <f t="shared" si="1"/>
        <v>41364</v>
      </c>
      <c r="BH2" s="640">
        <f t="shared" si="1"/>
        <v>41455</v>
      </c>
      <c r="BI2" s="640">
        <f t="shared" si="1"/>
        <v>41547</v>
      </c>
      <c r="BJ2" s="640">
        <f t="shared" si="1"/>
        <v>41639</v>
      </c>
      <c r="BK2" s="640">
        <f t="shared" si="1"/>
        <v>41729</v>
      </c>
      <c r="BL2" s="640">
        <f t="shared" si="1"/>
        <v>41820</v>
      </c>
      <c r="BM2" s="640">
        <f t="shared" si="1"/>
        <v>41912</v>
      </c>
      <c r="BN2" s="640">
        <f>IF(ISBLANK(BN17),"N.A.",IF(ISNUMBER(BN17),BN17,IF(RIGHT(UPPER(TRIM(BN17)),6)="MONTHS",UPPER(TRIM(BN17)),DATEVALUE(BN3&amp;"/"&amp;IF(OR(BN3=4,BN3=6,BN3=9,BN3=11),30,IF(BN3=2,28,31))&amp;"/"&amp;YEAR(RIGHT(BN17,LEN(BN17)-FIND("-",BN17)))))))</f>
        <v>42004</v>
      </c>
      <c r="BO2" s="640">
        <f>IF(ISBLANK(BO17),"N.A.",IF(ISNUMBER(BO17),BO17,IF(RIGHT(UPPER(TRIM(BO17)),6)="MONTHS",UPPER(TRIM(BO17)),DATEVALUE(BO3&amp;"/"&amp;IF(OR(BO3=4,BO3=6,BO3=9,BO3=11),30,IF(BO3=2,28,31))&amp;"/"&amp;YEAR(RIGHT(BO17,LEN(BO17)-FIND("-",BO17)))))))</f>
        <v>42094</v>
      </c>
      <c r="BP2" s="640">
        <f>IF(ISBLANK(BP17),"N.A.",IF(ISNUMBER(BP17),BP17,IF(RIGHT(UPPER(TRIM(BP17)),6)="MONTHS",UPPER(TRIM(BP17)),DATEVALUE(BP3&amp;"/"&amp;IF(OR(BP3=4,BP3=6,BP3=9,BP3=11),30,IF(BP3=2,28,31))&amp;"/"&amp;YEAR(RIGHT(BP17,LEN(BP17)-FIND("-",BP17)))))))</f>
        <v>42185</v>
      </c>
      <c r="BQ2" s="640">
        <f>IF(ISBLANK(BQ17),"N.A.",IF(ISNUMBER(BQ17),BQ17,IF(RIGHT(UPPER(TRIM(BQ17)),6)="MONTHS",UPPER(TRIM(BQ17)),DATEVALUE(BQ3&amp;"/"&amp;IF(OR(BQ3=4,BQ3=6,BQ3=9,BQ3=11),30,IF(BQ3=2,28,31))&amp;"/"&amp;YEAR(RIGHT(BQ17,LEN(BQ17)-FIND("-",BQ17)))))))</f>
        <v>42277</v>
      </c>
      <c r="BR2" s="640">
        <f>IF(ISBLANK(BR17),"N.A.",IF(ISNUMBER(BR17),BR17,IF(RIGHT(UPPER(TRIM(BR17)),6)="MONTHS",UPPER(TRIM(BR17)),DATEVALUE(BR3&amp;"/"&amp;IF(OR(BR3=4,BR3=6,BR3=9,BR3=11),30,IF(BR3=2,28,31))&amp;"/"&amp;YEAR(RIGHT(BR17,LEN(BR17)-FIND("-",BR17)))))))</f>
        <v>42369</v>
      </c>
    </row>
    <row r="3" spans="1:70" x14ac:dyDescent="0.25">
      <c r="A3" t="str">
        <f>IF(OR(ISBLANK(A17),ISNUMBER(A17),RIGHT(UPPER(TRIM(A17)),6)="MONTHS"),"N.A.",MONTH(RIGHT(A17,LEN(A17)-FIND("-",A17))))</f>
        <v>N.A.</v>
      </c>
      <c r="B3">
        <f t="shared" ref="B3:BM3" si="2">IF(OR(ISBLANK(B17),ISNUMBER(B17),RIGHT(UPPER(TRIM(B17)),6)="MONTHS"),"N.A.",MONTH(RIGHT(B17,LEN(B17)-FIND("-",B17))))</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IF(OR(ISBLANK(BN17),ISNUMBER(BN17),RIGHT(UPPER(TRIM(BN17)),6)="MONTHS"),"N.A.",MONTH(RIGHT(BN17,LEN(BN17)-FIND("-",BN17))))</f>
        <v>12</v>
      </c>
      <c r="BO3">
        <f>IF(OR(ISBLANK(BO17),ISNUMBER(BO17),RIGHT(UPPER(TRIM(BO17)),6)="MONTHS"),"N.A.",MONTH(RIGHT(BO17,LEN(BO17)-FIND("-",BO17))))</f>
        <v>3</v>
      </c>
      <c r="BP3">
        <f>IF(OR(ISBLANK(BP17),ISNUMBER(BP17),RIGHT(UPPER(TRIM(BP17)),6)="MONTHS"),"N.A.",MONTH(RIGHT(BP17,LEN(BP17)-FIND("-",BP17))))</f>
        <v>6</v>
      </c>
      <c r="BQ3">
        <f>IF(OR(ISBLANK(BQ17),ISNUMBER(BQ17),RIGHT(UPPER(TRIM(BQ17)),6)="MONTHS"),"N.A.",MONTH(RIGHT(BQ17,LEN(BQ17)-FIND("-",BQ17))))</f>
        <v>9</v>
      </c>
      <c r="BR3">
        <f>IF(OR(ISBLANK(BR17),ISNUMBER(BR17),RIGHT(UPPER(TRIM(BR17)),6)="MONTHS"),"N.A.",MONTH(RIGHT(BR17,LEN(BR17)-FIND("-",BR17))))</f>
        <v>12</v>
      </c>
    </row>
    <row r="4" spans="1:70" x14ac:dyDescent="0.25">
      <c r="A4" t="s">
        <v>1792</v>
      </c>
    </row>
    <row r="6" spans="1:70" x14ac:dyDescent="0.25">
      <c r="A6" t="s">
        <v>1793</v>
      </c>
    </row>
    <row r="8" spans="1:70" x14ac:dyDescent="0.25">
      <c r="A8" t="s">
        <v>1849</v>
      </c>
    </row>
    <row r="10" spans="1:70" x14ac:dyDescent="0.25">
      <c r="A10" t="s">
        <v>1795</v>
      </c>
    </row>
    <row r="12" spans="1:70" x14ac:dyDescent="0.25">
      <c r="A12" t="s">
        <v>1850</v>
      </c>
    </row>
    <row r="13" spans="1:70" x14ac:dyDescent="0.25">
      <c r="A13" t="s">
        <v>1911</v>
      </c>
    </row>
    <row r="14" spans="1:70" x14ac:dyDescent="0.25">
      <c r="A14" t="s">
        <v>1888</v>
      </c>
    </row>
    <row r="16" spans="1:70" x14ac:dyDescent="0.25">
      <c r="B16" s="296" t="s">
        <v>75</v>
      </c>
    </row>
    <row r="17" spans="1:71" x14ac:dyDescent="0.25">
      <c r="B17" s="296" t="s">
        <v>1802</v>
      </c>
      <c r="C17" s="296" t="s">
        <v>1803</v>
      </c>
      <c r="D17" s="296" t="s">
        <v>1804</v>
      </c>
      <c r="E17" s="296" t="s">
        <v>1805</v>
      </c>
      <c r="F17" s="296" t="s">
        <v>1806</v>
      </c>
      <c r="G17" s="296" t="s">
        <v>1807</v>
      </c>
      <c r="H17" s="296" t="s">
        <v>1808</v>
      </c>
      <c r="I17" s="296" t="s">
        <v>1809</v>
      </c>
      <c r="J17" s="296" t="s">
        <v>1810</v>
      </c>
      <c r="K17" s="296" t="s">
        <v>1811</v>
      </c>
      <c r="L17" s="296" t="s">
        <v>1812</v>
      </c>
      <c r="M17" s="296" t="s">
        <v>1813</v>
      </c>
      <c r="N17" s="296" t="s">
        <v>1814</v>
      </c>
      <c r="O17" s="296" t="s">
        <v>1815</v>
      </c>
      <c r="P17" s="296" t="s">
        <v>294</v>
      </c>
      <c r="Q17" s="296" t="s">
        <v>295</v>
      </c>
      <c r="R17" s="296" t="s">
        <v>296</v>
      </c>
      <c r="S17" s="296" t="s">
        <v>297</v>
      </c>
      <c r="T17" s="296" t="s">
        <v>532</v>
      </c>
      <c r="U17" s="296" t="s">
        <v>533</v>
      </c>
      <c r="V17" s="296" t="s">
        <v>534</v>
      </c>
      <c r="W17" s="296" t="s">
        <v>535</v>
      </c>
      <c r="X17" s="296" t="s">
        <v>536</v>
      </c>
      <c r="Y17" s="296" t="s">
        <v>537</v>
      </c>
      <c r="Z17" s="296" t="s">
        <v>538</v>
      </c>
      <c r="AA17" s="296" t="s">
        <v>539</v>
      </c>
      <c r="AB17" s="296" t="s">
        <v>540</v>
      </c>
      <c r="AC17" s="296" t="s">
        <v>541</v>
      </c>
      <c r="AD17" s="296" t="s">
        <v>542</v>
      </c>
      <c r="AE17" s="296" t="s">
        <v>543</v>
      </c>
      <c r="AF17" s="296" t="s">
        <v>544</v>
      </c>
      <c r="AG17" s="296" t="s">
        <v>545</v>
      </c>
      <c r="AH17" s="296" t="s">
        <v>546</v>
      </c>
      <c r="AI17" s="296" t="s">
        <v>397</v>
      </c>
      <c r="AJ17" s="296" t="s">
        <v>1816</v>
      </c>
      <c r="AK17" s="296" t="s">
        <v>1817</v>
      </c>
      <c r="AL17" s="296" t="s">
        <v>1818</v>
      </c>
      <c r="AM17" s="296" t="s">
        <v>1819</v>
      </c>
      <c r="AN17" s="296" t="s">
        <v>1820</v>
      </c>
      <c r="AO17" s="296" t="s">
        <v>1821</v>
      </c>
      <c r="AP17" s="296" t="s">
        <v>1822</v>
      </c>
      <c r="AQ17" s="296" t="s">
        <v>1823</v>
      </c>
      <c r="AR17" s="296" t="s">
        <v>1824</v>
      </c>
      <c r="AS17" s="296" t="s">
        <v>1825</v>
      </c>
      <c r="AT17" s="296" t="s">
        <v>1826</v>
      </c>
      <c r="AU17" s="296" t="s">
        <v>1827</v>
      </c>
      <c r="AV17" s="296" t="s">
        <v>1828</v>
      </c>
      <c r="AW17" s="296" t="s">
        <v>1829</v>
      </c>
      <c r="AX17" s="296" t="s">
        <v>1830</v>
      </c>
      <c r="AY17" s="296" t="s">
        <v>1831</v>
      </c>
      <c r="AZ17" s="296" t="s">
        <v>1832</v>
      </c>
      <c r="BA17" s="296" t="s">
        <v>1833</v>
      </c>
      <c r="BB17" s="296" t="s">
        <v>1834</v>
      </c>
      <c r="BC17" s="296" t="s">
        <v>1835</v>
      </c>
      <c r="BD17" s="296" t="s">
        <v>1836</v>
      </c>
      <c r="BE17" s="296" t="s">
        <v>1837</v>
      </c>
      <c r="BF17" s="296" t="s">
        <v>1838</v>
      </c>
      <c r="BG17" s="296" t="s">
        <v>1839</v>
      </c>
      <c r="BH17" s="296" t="s">
        <v>1840</v>
      </c>
      <c r="BI17" s="296" t="s">
        <v>1841</v>
      </c>
      <c r="BJ17" s="296" t="s">
        <v>1842</v>
      </c>
      <c r="BK17" s="296" t="s">
        <v>1843</v>
      </c>
      <c r="BL17" s="296" t="s">
        <v>1844</v>
      </c>
      <c r="BM17" s="296" t="s">
        <v>1845</v>
      </c>
      <c r="BN17" s="296" t="s">
        <v>1846</v>
      </c>
      <c r="BO17" s="296" t="s">
        <v>1847</v>
      </c>
      <c r="BP17" s="296" t="s">
        <v>1848</v>
      </c>
      <c r="BQ17" s="296" t="s">
        <v>2006</v>
      </c>
      <c r="BR17" s="296" t="s">
        <v>2007</v>
      </c>
      <c r="BS17" s="296" t="s">
        <v>2008</v>
      </c>
    </row>
    <row r="18" spans="1:71"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c r="R18" s="296" t="s">
        <v>1798</v>
      </c>
      <c r="S18" s="296" t="s">
        <v>1798</v>
      </c>
      <c r="T18" s="296" t="s">
        <v>1798</v>
      </c>
      <c r="U18" s="296" t="s">
        <v>1798</v>
      </c>
      <c r="V18" s="296" t="s">
        <v>1798</v>
      </c>
      <c r="W18" s="296" t="s">
        <v>1798</v>
      </c>
      <c r="X18" s="296" t="s">
        <v>1798</v>
      </c>
      <c r="Y18" s="296" t="s">
        <v>1798</v>
      </c>
      <c r="Z18" s="296" t="s">
        <v>1798</v>
      </c>
      <c r="AA18" s="296" t="s">
        <v>1798</v>
      </c>
      <c r="AB18" s="296" t="s">
        <v>1798</v>
      </c>
      <c r="AC18" s="296" t="s">
        <v>1798</v>
      </c>
      <c r="AD18" s="296" t="s">
        <v>1798</v>
      </c>
      <c r="AE18" s="296" t="s">
        <v>1798</v>
      </c>
      <c r="AF18" s="296" t="s">
        <v>1798</v>
      </c>
      <c r="AG18" s="296" t="s">
        <v>1798</v>
      </c>
      <c r="AH18" s="296" t="s">
        <v>1798</v>
      </c>
      <c r="AI18" s="296" t="s">
        <v>1798</v>
      </c>
      <c r="AJ18" s="296" t="s">
        <v>1798</v>
      </c>
      <c r="AK18" s="296" t="s">
        <v>1798</v>
      </c>
      <c r="AL18" s="296" t="s">
        <v>1798</v>
      </c>
      <c r="AM18" s="296" t="s">
        <v>1798</v>
      </c>
      <c r="AN18" s="296" t="s">
        <v>1798</v>
      </c>
      <c r="AO18" s="296" t="s">
        <v>1798</v>
      </c>
      <c r="AP18" s="296" t="s">
        <v>1798</v>
      </c>
      <c r="AQ18" s="296" t="s">
        <v>1798</v>
      </c>
      <c r="AR18" s="296" t="s">
        <v>1798</v>
      </c>
      <c r="AS18" s="296" t="s">
        <v>1798</v>
      </c>
      <c r="AT18" s="296" t="s">
        <v>1798</v>
      </c>
      <c r="AU18" s="296" t="s">
        <v>1798</v>
      </c>
      <c r="AV18" s="296" t="s">
        <v>1798</v>
      </c>
      <c r="AW18" s="296" t="s">
        <v>1798</v>
      </c>
      <c r="AX18" s="296" t="s">
        <v>1798</v>
      </c>
      <c r="AY18" s="296" t="s">
        <v>1798</v>
      </c>
      <c r="AZ18" s="296" t="s">
        <v>1798</v>
      </c>
      <c r="BA18" s="296" t="s">
        <v>1798</v>
      </c>
      <c r="BB18" s="296" t="s">
        <v>1798</v>
      </c>
      <c r="BC18" s="296" t="s">
        <v>1798</v>
      </c>
      <c r="BD18" s="296" t="s">
        <v>1798</v>
      </c>
      <c r="BE18" s="296" t="s">
        <v>1798</v>
      </c>
      <c r="BF18" s="296" t="s">
        <v>1798</v>
      </c>
      <c r="BG18" s="296" t="s">
        <v>1798</v>
      </c>
      <c r="BH18" s="296" t="s">
        <v>1798</v>
      </c>
      <c r="BI18" s="296" t="s">
        <v>1798</v>
      </c>
      <c r="BJ18" s="296" t="s">
        <v>1798</v>
      </c>
      <c r="BK18" s="296" t="s">
        <v>1798</v>
      </c>
      <c r="BL18" s="296" t="s">
        <v>1798</v>
      </c>
      <c r="BM18" s="296" t="s">
        <v>1798</v>
      </c>
      <c r="BN18" s="296" t="s">
        <v>1798</v>
      </c>
      <c r="BO18" s="296" t="s">
        <v>1798</v>
      </c>
      <c r="BP18" s="296" t="s">
        <v>1798</v>
      </c>
      <c r="BQ18" s="296" t="s">
        <v>1798</v>
      </c>
      <c r="BR18" s="296" t="s">
        <v>1798</v>
      </c>
      <c r="BS18" s="296" t="s">
        <v>1798</v>
      </c>
    </row>
    <row r="19" spans="1:71" x14ac:dyDescent="0.25">
      <c r="A19" t="s">
        <v>484</v>
      </c>
    </row>
    <row r="20" spans="1:71" x14ac:dyDescent="0.25">
      <c r="A20" t="s">
        <v>485</v>
      </c>
      <c r="B20" s="296">
        <v>19442</v>
      </c>
      <c r="C20" s="296">
        <v>20585</v>
      </c>
      <c r="D20" s="296">
        <v>21739</v>
      </c>
      <c r="E20" s="296">
        <v>22824</v>
      </c>
      <c r="F20" s="296">
        <v>24045</v>
      </c>
      <c r="G20" s="296">
        <v>24805</v>
      </c>
      <c r="H20" s="296">
        <v>25414</v>
      </c>
      <c r="I20" s="296">
        <v>25965</v>
      </c>
      <c r="J20" s="296">
        <v>25902</v>
      </c>
      <c r="K20" s="296">
        <v>25452</v>
      </c>
      <c r="L20" s="296">
        <v>24758</v>
      </c>
      <c r="M20" s="296">
        <v>23530</v>
      </c>
      <c r="N20" s="296">
        <v>23159</v>
      </c>
      <c r="O20" s="296">
        <v>22983</v>
      </c>
      <c r="P20" s="296">
        <v>22922</v>
      </c>
      <c r="Q20" s="296">
        <v>23165</v>
      </c>
      <c r="R20" s="296">
        <v>23119</v>
      </c>
      <c r="S20" s="296">
        <v>23089</v>
      </c>
      <c r="T20" s="296">
        <v>22977</v>
      </c>
      <c r="U20" s="296">
        <v>22898</v>
      </c>
      <c r="V20" s="296">
        <v>22850</v>
      </c>
      <c r="W20" s="296">
        <v>22578</v>
      </c>
      <c r="X20" s="296">
        <v>22545</v>
      </c>
      <c r="Y20" s="296">
        <v>22343</v>
      </c>
      <c r="Z20" s="296">
        <v>22234</v>
      </c>
      <c r="AA20" s="296">
        <v>22122</v>
      </c>
      <c r="AB20" s="296">
        <v>22147</v>
      </c>
      <c r="AC20" s="296">
        <v>22484</v>
      </c>
      <c r="AD20" s="296">
        <v>22853</v>
      </c>
      <c r="AE20" s="296">
        <v>23071</v>
      </c>
      <c r="AF20" s="296">
        <v>22940</v>
      </c>
      <c r="AG20" s="296">
        <v>22943</v>
      </c>
      <c r="AH20" s="296">
        <v>23036</v>
      </c>
      <c r="AI20" s="296">
        <v>23175</v>
      </c>
      <c r="AJ20" s="296">
        <v>23602</v>
      </c>
      <c r="AK20" s="296">
        <v>23764</v>
      </c>
      <c r="AL20" s="296">
        <v>23583</v>
      </c>
      <c r="AM20" s="296">
        <v>23437</v>
      </c>
      <c r="AN20" s="296">
        <v>23479</v>
      </c>
      <c r="AO20" s="296">
        <v>23344</v>
      </c>
      <c r="AP20" s="296">
        <v>22992</v>
      </c>
      <c r="AQ20" s="296">
        <v>22613</v>
      </c>
      <c r="AR20" s="296">
        <v>21656</v>
      </c>
      <c r="AS20" s="296">
        <v>21275</v>
      </c>
      <c r="AT20" s="296">
        <v>21047</v>
      </c>
      <c r="AU20" s="296">
        <v>20924</v>
      </c>
      <c r="AV20" s="296">
        <v>20477</v>
      </c>
      <c r="AW20" s="296">
        <v>19937</v>
      </c>
      <c r="AX20" s="296">
        <v>19440</v>
      </c>
      <c r="AY20" s="296">
        <v>19310</v>
      </c>
      <c r="AZ20" s="296">
        <v>19518</v>
      </c>
      <c r="BA20" s="296">
        <v>19378</v>
      </c>
      <c r="BB20" s="296">
        <v>19284</v>
      </c>
      <c r="BC20" s="296">
        <v>19034</v>
      </c>
      <c r="BD20" s="296">
        <v>18493</v>
      </c>
      <c r="BE20" s="296">
        <v>18190</v>
      </c>
      <c r="BF20" s="296">
        <v>17867</v>
      </c>
      <c r="BG20" s="296">
        <v>17410</v>
      </c>
      <c r="BH20" s="296">
        <v>17246</v>
      </c>
      <c r="BI20" s="296">
        <v>17291</v>
      </c>
      <c r="BJ20" s="296">
        <v>17427</v>
      </c>
      <c r="BK20" s="296">
        <v>17613</v>
      </c>
      <c r="BL20" s="296">
        <v>18120</v>
      </c>
      <c r="BM20" s="296">
        <v>18230</v>
      </c>
      <c r="BN20" s="296">
        <v>18238</v>
      </c>
      <c r="BO20" s="296">
        <v>18214</v>
      </c>
      <c r="BP20" s="296">
        <v>18149</v>
      </c>
      <c r="BQ20" s="296">
        <v>17760</v>
      </c>
      <c r="BR20" s="296">
        <v>17598</v>
      </c>
      <c r="BS20" s="296">
        <v>17345</v>
      </c>
    </row>
    <row r="21" spans="1:71" x14ac:dyDescent="0.25">
      <c r="A21" t="s">
        <v>486</v>
      </c>
      <c r="B21" s="296">
        <v>779</v>
      </c>
      <c r="C21" s="296">
        <v>792</v>
      </c>
      <c r="D21" s="296">
        <v>834</v>
      </c>
      <c r="E21" s="296">
        <v>835</v>
      </c>
      <c r="F21" s="296">
        <v>942</v>
      </c>
      <c r="G21" s="296">
        <v>999</v>
      </c>
      <c r="H21" s="296">
        <v>994</v>
      </c>
      <c r="I21" s="296">
        <v>1016</v>
      </c>
      <c r="J21" s="296">
        <v>923</v>
      </c>
      <c r="K21" s="296">
        <v>874</v>
      </c>
      <c r="L21" s="296">
        <v>951</v>
      </c>
      <c r="M21" s="296">
        <v>907</v>
      </c>
      <c r="N21" s="296">
        <v>972</v>
      </c>
      <c r="O21" s="296">
        <v>1037</v>
      </c>
      <c r="P21" s="296">
        <v>975</v>
      </c>
      <c r="Q21" s="296">
        <v>977</v>
      </c>
      <c r="R21" s="296">
        <v>918</v>
      </c>
      <c r="S21" s="296">
        <v>845</v>
      </c>
      <c r="T21" s="296">
        <v>819</v>
      </c>
      <c r="U21" s="296">
        <v>811</v>
      </c>
      <c r="V21" s="296">
        <v>853</v>
      </c>
      <c r="W21" s="296">
        <v>854</v>
      </c>
      <c r="X21" s="296">
        <v>873</v>
      </c>
      <c r="Y21" s="296">
        <v>868</v>
      </c>
      <c r="Z21" s="296">
        <v>821</v>
      </c>
      <c r="AA21" s="296">
        <v>839</v>
      </c>
      <c r="AB21" s="296">
        <v>848</v>
      </c>
      <c r="AC21" s="296">
        <v>863</v>
      </c>
      <c r="AD21" s="296">
        <v>838</v>
      </c>
      <c r="AE21" s="296">
        <v>802</v>
      </c>
      <c r="AF21" s="296">
        <v>761</v>
      </c>
      <c r="AG21" s="296">
        <v>719</v>
      </c>
      <c r="AH21" s="296">
        <v>765</v>
      </c>
      <c r="AI21" s="296">
        <v>789</v>
      </c>
      <c r="AJ21" s="296">
        <v>770</v>
      </c>
      <c r="AK21" s="296">
        <v>772</v>
      </c>
      <c r="AL21" s="296">
        <v>690</v>
      </c>
      <c r="AM21" s="296">
        <v>655</v>
      </c>
      <c r="AN21" s="296">
        <v>611</v>
      </c>
      <c r="AO21" s="296">
        <v>582</v>
      </c>
      <c r="AP21" s="296">
        <v>594</v>
      </c>
      <c r="AQ21" s="296">
        <v>535</v>
      </c>
      <c r="AR21" s="296">
        <v>515</v>
      </c>
      <c r="AS21" s="296">
        <v>470</v>
      </c>
      <c r="AT21" s="296">
        <v>421</v>
      </c>
      <c r="AU21" s="296">
        <v>412</v>
      </c>
      <c r="AV21" s="296">
        <v>379</v>
      </c>
      <c r="AW21" s="296">
        <v>348</v>
      </c>
      <c r="AX21" s="296">
        <v>332</v>
      </c>
      <c r="AY21" s="296">
        <v>335</v>
      </c>
      <c r="AZ21" s="296">
        <v>339</v>
      </c>
      <c r="BA21" s="296">
        <v>346</v>
      </c>
      <c r="BB21" s="296">
        <v>346</v>
      </c>
      <c r="BC21" s="296">
        <v>337</v>
      </c>
      <c r="BD21" s="296">
        <v>311</v>
      </c>
      <c r="BE21" s="296">
        <v>301</v>
      </c>
      <c r="BF21" s="296">
        <v>303</v>
      </c>
      <c r="BG21" s="296">
        <v>282</v>
      </c>
      <c r="BH21" s="296">
        <v>301</v>
      </c>
      <c r="BI21" s="296">
        <v>307</v>
      </c>
      <c r="BJ21" s="296">
        <v>319</v>
      </c>
      <c r="BK21" s="296">
        <v>338</v>
      </c>
      <c r="BL21" s="296">
        <v>348</v>
      </c>
      <c r="BM21" s="296">
        <v>336</v>
      </c>
      <c r="BN21" s="296">
        <v>342</v>
      </c>
      <c r="BO21" s="296">
        <v>364</v>
      </c>
      <c r="BP21" s="296">
        <v>367</v>
      </c>
      <c r="BQ21" s="296">
        <v>359</v>
      </c>
      <c r="BR21" s="296">
        <v>347</v>
      </c>
      <c r="BS21" s="296">
        <v>301</v>
      </c>
    </row>
    <row r="22" spans="1:71" x14ac:dyDescent="0.25">
      <c r="A22" t="s">
        <v>487</v>
      </c>
      <c r="B22" s="296">
        <v>1</v>
      </c>
      <c r="C22" s="296">
        <v>1</v>
      </c>
      <c r="D22" s="296">
        <v>1</v>
      </c>
      <c r="E22" s="296">
        <v>1</v>
      </c>
      <c r="F22" s="296">
        <v>1</v>
      </c>
      <c r="G22" s="296">
        <v>1</v>
      </c>
      <c r="H22" s="296">
        <v>1</v>
      </c>
      <c r="I22" s="296" t="s">
        <v>18</v>
      </c>
      <c r="J22" s="296" t="s">
        <v>18</v>
      </c>
      <c r="K22" s="296" t="s">
        <v>18</v>
      </c>
      <c r="L22" s="296" t="s">
        <v>18</v>
      </c>
      <c r="M22" s="296">
        <v>1</v>
      </c>
      <c r="N22" s="296">
        <v>1</v>
      </c>
      <c r="O22" s="296">
        <v>1</v>
      </c>
      <c r="P22" s="296">
        <v>1</v>
      </c>
      <c r="Q22" s="296" t="s">
        <v>18</v>
      </c>
      <c r="R22" s="296" t="s">
        <v>18</v>
      </c>
      <c r="S22" s="296" t="s">
        <v>18</v>
      </c>
      <c r="T22" s="296" t="s">
        <v>18</v>
      </c>
      <c r="U22" s="296">
        <v>1</v>
      </c>
      <c r="V22" s="296">
        <v>1</v>
      </c>
      <c r="W22" s="296">
        <v>1</v>
      </c>
      <c r="X22" s="296">
        <v>1</v>
      </c>
      <c r="Y22" s="296" t="s">
        <v>18</v>
      </c>
      <c r="Z22" s="296">
        <v>2</v>
      </c>
      <c r="AA22" s="296">
        <v>2</v>
      </c>
      <c r="AB22" s="296">
        <v>2</v>
      </c>
      <c r="AC22" s="296">
        <v>2</v>
      </c>
      <c r="AD22" s="296" t="s">
        <v>18</v>
      </c>
      <c r="AE22" s="296">
        <v>7</v>
      </c>
      <c r="AF22" s="296">
        <v>7</v>
      </c>
      <c r="AG22" s="296">
        <v>7</v>
      </c>
      <c r="AH22" s="296">
        <v>8</v>
      </c>
      <c r="AI22" s="296">
        <v>1</v>
      </c>
      <c r="AJ22" s="296">
        <v>1</v>
      </c>
      <c r="AK22" s="296">
        <v>1</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v>1</v>
      </c>
      <c r="BH22" s="296">
        <v>1</v>
      </c>
      <c r="BI22" s="296">
        <v>1</v>
      </c>
      <c r="BJ22" s="296">
        <v>1</v>
      </c>
      <c r="BK22" s="296" t="s">
        <v>18</v>
      </c>
      <c r="BL22" s="296" t="s">
        <v>18</v>
      </c>
      <c r="BM22" s="296" t="s">
        <v>18</v>
      </c>
      <c r="BN22" s="296" t="s">
        <v>18</v>
      </c>
      <c r="BO22" s="296" t="s">
        <v>18</v>
      </c>
      <c r="BP22" s="296" t="s">
        <v>18</v>
      </c>
      <c r="BQ22" s="296" t="s">
        <v>18</v>
      </c>
      <c r="BR22" s="296" t="s">
        <v>18</v>
      </c>
      <c r="BS22" s="296" t="s">
        <v>18</v>
      </c>
    </row>
    <row r="23" spans="1:71" x14ac:dyDescent="0.25">
      <c r="A23" t="s">
        <v>19</v>
      </c>
      <c r="B23" s="296">
        <v>5</v>
      </c>
      <c r="C23" s="296">
        <v>8</v>
      </c>
      <c r="D23" s="296">
        <v>13</v>
      </c>
      <c r="E23" s="296">
        <v>14</v>
      </c>
      <c r="F23" s="296">
        <v>14</v>
      </c>
      <c r="G23" s="296">
        <v>17</v>
      </c>
      <c r="H23" s="296">
        <v>16</v>
      </c>
      <c r="I23" s="296">
        <v>20</v>
      </c>
      <c r="J23" s="296">
        <v>21</v>
      </c>
      <c r="K23" s="296">
        <v>13</v>
      </c>
      <c r="L23" s="296">
        <v>14</v>
      </c>
      <c r="M23" s="296">
        <v>21</v>
      </c>
      <c r="N23" s="296">
        <v>26</v>
      </c>
      <c r="O23" s="296">
        <v>29</v>
      </c>
      <c r="P23" s="296">
        <v>29</v>
      </c>
      <c r="Q23" s="296">
        <v>20</v>
      </c>
      <c r="R23" s="296">
        <v>17</v>
      </c>
      <c r="S23" s="296">
        <v>22</v>
      </c>
      <c r="T23" s="296">
        <v>16</v>
      </c>
      <c r="U23" s="296">
        <v>12</v>
      </c>
      <c r="V23" s="296">
        <v>12</v>
      </c>
      <c r="W23" s="296">
        <v>8</v>
      </c>
      <c r="X23" s="296">
        <v>14</v>
      </c>
      <c r="Y23" s="296">
        <v>28</v>
      </c>
      <c r="Z23" s="296">
        <v>29</v>
      </c>
      <c r="AA23" s="296">
        <v>33</v>
      </c>
      <c r="AB23" s="296">
        <v>30</v>
      </c>
      <c r="AC23" s="296">
        <v>21</v>
      </c>
      <c r="AD23" s="296">
        <v>21</v>
      </c>
      <c r="AE23" s="296">
        <v>17</v>
      </c>
      <c r="AF23" s="296">
        <v>15</v>
      </c>
      <c r="AG23" s="296">
        <v>11</v>
      </c>
      <c r="AH23" s="296">
        <v>13</v>
      </c>
      <c r="AI23" s="296">
        <v>17</v>
      </c>
      <c r="AJ23" s="296">
        <v>20</v>
      </c>
      <c r="AK23" s="296">
        <v>24</v>
      </c>
      <c r="AL23" s="296">
        <v>26</v>
      </c>
      <c r="AM23" s="296">
        <v>21</v>
      </c>
      <c r="AN23" s="296">
        <v>18</v>
      </c>
      <c r="AO23" s="296">
        <v>15</v>
      </c>
      <c r="AP23" s="296">
        <v>17</v>
      </c>
      <c r="AQ23" s="296">
        <v>19</v>
      </c>
      <c r="AR23" s="296">
        <v>20</v>
      </c>
      <c r="AS23" s="296">
        <v>22</v>
      </c>
      <c r="AT23" s="296">
        <v>21</v>
      </c>
      <c r="AU23" s="296">
        <v>17</v>
      </c>
      <c r="AV23" s="296">
        <v>19</v>
      </c>
      <c r="AW23" s="296">
        <v>24</v>
      </c>
      <c r="AX23" s="296">
        <v>24</v>
      </c>
      <c r="AY23" s="296">
        <v>26</v>
      </c>
      <c r="AZ23" s="296">
        <v>34</v>
      </c>
      <c r="BA23" s="296">
        <v>25</v>
      </c>
      <c r="BB23" s="296">
        <v>20</v>
      </c>
      <c r="BC23" s="296">
        <v>21</v>
      </c>
      <c r="BD23" s="296">
        <v>15</v>
      </c>
      <c r="BE23" s="296">
        <v>16</v>
      </c>
      <c r="BF23" s="296">
        <v>13</v>
      </c>
      <c r="BG23" s="296">
        <v>12</v>
      </c>
      <c r="BH23" s="296">
        <v>15</v>
      </c>
      <c r="BI23" s="296">
        <v>19</v>
      </c>
      <c r="BJ23" s="296">
        <v>21</v>
      </c>
      <c r="BK23" s="296">
        <v>21</v>
      </c>
      <c r="BL23" s="296">
        <v>22</v>
      </c>
      <c r="BM23" s="296">
        <v>17</v>
      </c>
      <c r="BN23" s="296">
        <v>18</v>
      </c>
      <c r="BO23" s="296">
        <v>18</v>
      </c>
      <c r="BP23" s="296">
        <v>20</v>
      </c>
      <c r="BQ23" s="296">
        <v>28</v>
      </c>
      <c r="BR23" s="296">
        <v>30</v>
      </c>
      <c r="BS23" s="296">
        <v>42</v>
      </c>
    </row>
    <row r="24" spans="1:71" x14ac:dyDescent="0.25">
      <c r="A24" t="s">
        <v>20</v>
      </c>
      <c r="B24" s="296">
        <v>266</v>
      </c>
      <c r="C24" s="296">
        <v>277</v>
      </c>
      <c r="D24" s="296">
        <v>272</v>
      </c>
      <c r="E24" s="296">
        <v>244</v>
      </c>
      <c r="F24" s="296">
        <v>215</v>
      </c>
      <c r="G24" s="296">
        <v>207</v>
      </c>
      <c r="H24" s="296">
        <v>225</v>
      </c>
      <c r="I24" s="296">
        <v>228</v>
      </c>
      <c r="J24" s="296">
        <v>212</v>
      </c>
      <c r="K24" s="296">
        <v>215</v>
      </c>
      <c r="L24" s="296">
        <v>217</v>
      </c>
      <c r="M24" s="296">
        <v>219</v>
      </c>
      <c r="N24" s="296">
        <v>216</v>
      </c>
      <c r="O24" s="296">
        <v>226</v>
      </c>
      <c r="P24" s="296">
        <v>220</v>
      </c>
      <c r="Q24" s="296">
        <v>228</v>
      </c>
      <c r="R24" s="296">
        <v>259</v>
      </c>
      <c r="S24" s="296">
        <v>247</v>
      </c>
      <c r="T24" s="296">
        <v>242</v>
      </c>
      <c r="U24" s="296">
        <v>243</v>
      </c>
      <c r="V24" s="296">
        <v>241</v>
      </c>
      <c r="W24" s="296">
        <v>244</v>
      </c>
      <c r="X24" s="296">
        <v>255</v>
      </c>
      <c r="Y24" s="296">
        <v>263</v>
      </c>
      <c r="Z24" s="296">
        <v>243</v>
      </c>
      <c r="AA24" s="296">
        <v>264</v>
      </c>
      <c r="AB24" s="296">
        <v>280</v>
      </c>
      <c r="AC24" s="296">
        <v>295</v>
      </c>
      <c r="AD24" s="296">
        <v>320</v>
      </c>
      <c r="AE24" s="296">
        <v>315</v>
      </c>
      <c r="AF24" s="296">
        <v>308</v>
      </c>
      <c r="AG24" s="296">
        <v>293</v>
      </c>
      <c r="AH24" s="296">
        <v>290</v>
      </c>
      <c r="AI24" s="296">
        <v>281</v>
      </c>
      <c r="AJ24" s="296">
        <v>236</v>
      </c>
      <c r="AK24" s="296">
        <v>246</v>
      </c>
      <c r="AL24" s="296">
        <v>239</v>
      </c>
      <c r="AM24" s="296">
        <v>239</v>
      </c>
      <c r="AN24" s="296">
        <v>267</v>
      </c>
      <c r="AO24" s="296">
        <v>255</v>
      </c>
      <c r="AP24" s="296">
        <v>242</v>
      </c>
      <c r="AQ24" s="296">
        <v>258</v>
      </c>
      <c r="AR24" s="296">
        <v>246</v>
      </c>
      <c r="AS24" s="296">
        <v>240</v>
      </c>
      <c r="AT24" s="296">
        <v>227</v>
      </c>
      <c r="AU24" s="296">
        <v>224</v>
      </c>
      <c r="AV24" s="296">
        <v>244</v>
      </c>
      <c r="AW24" s="296">
        <v>253</v>
      </c>
      <c r="AX24" s="296">
        <v>280</v>
      </c>
      <c r="AY24" s="296">
        <v>282</v>
      </c>
      <c r="AZ24" s="296">
        <v>274</v>
      </c>
      <c r="BA24" s="296">
        <v>293</v>
      </c>
      <c r="BB24" s="296">
        <v>288</v>
      </c>
      <c r="BC24" s="296">
        <v>273</v>
      </c>
      <c r="BD24" s="296">
        <v>254</v>
      </c>
      <c r="BE24" s="296">
        <v>223</v>
      </c>
      <c r="BF24" s="296">
        <v>221</v>
      </c>
      <c r="BG24" s="296">
        <v>194</v>
      </c>
      <c r="BH24" s="296">
        <v>183</v>
      </c>
      <c r="BI24" s="296">
        <v>168</v>
      </c>
      <c r="BJ24" s="296">
        <v>148</v>
      </c>
      <c r="BK24" s="296">
        <v>141</v>
      </c>
      <c r="BL24" s="296">
        <v>140</v>
      </c>
      <c r="BM24" s="296">
        <v>142</v>
      </c>
      <c r="BN24" s="296">
        <v>153</v>
      </c>
      <c r="BO24" s="296">
        <v>150</v>
      </c>
      <c r="BP24" s="296">
        <v>152</v>
      </c>
      <c r="BQ24" s="296">
        <v>155</v>
      </c>
      <c r="BR24" s="296">
        <v>146</v>
      </c>
      <c r="BS24" s="296">
        <v>147</v>
      </c>
    </row>
    <row r="25" spans="1:71" x14ac:dyDescent="0.25">
      <c r="A25" t="s">
        <v>21</v>
      </c>
      <c r="B25" s="296">
        <v>20</v>
      </c>
      <c r="C25" s="296">
        <v>22</v>
      </c>
      <c r="D25" s="296">
        <v>26</v>
      </c>
      <c r="E25" s="296">
        <v>33</v>
      </c>
      <c r="F25" s="296">
        <v>34</v>
      </c>
      <c r="G25" s="296">
        <v>42</v>
      </c>
      <c r="H25" s="296">
        <v>36</v>
      </c>
      <c r="I25" s="296">
        <v>37</v>
      </c>
      <c r="J25" s="296">
        <v>38</v>
      </c>
      <c r="K25" s="296">
        <v>27</v>
      </c>
      <c r="L25" s="296">
        <v>26</v>
      </c>
      <c r="M25" s="296">
        <v>24</v>
      </c>
      <c r="N25" s="296">
        <v>22</v>
      </c>
      <c r="O25" s="296">
        <v>29</v>
      </c>
      <c r="P25" s="296">
        <v>37</v>
      </c>
      <c r="Q25" s="296">
        <v>41</v>
      </c>
      <c r="R25" s="296">
        <v>41</v>
      </c>
      <c r="S25" s="296">
        <v>38</v>
      </c>
      <c r="T25" s="296">
        <v>41</v>
      </c>
      <c r="U25" s="296">
        <v>36</v>
      </c>
      <c r="V25" s="296">
        <v>51</v>
      </c>
      <c r="W25" s="296">
        <v>49</v>
      </c>
      <c r="X25" s="296">
        <v>40</v>
      </c>
      <c r="Y25" s="296">
        <v>48</v>
      </c>
      <c r="Z25" s="296">
        <v>42</v>
      </c>
      <c r="AA25" s="296">
        <v>51</v>
      </c>
      <c r="AB25" s="296">
        <v>46</v>
      </c>
      <c r="AC25" s="296">
        <v>43</v>
      </c>
      <c r="AD25" s="296">
        <v>30</v>
      </c>
      <c r="AE25" s="296">
        <v>20</v>
      </c>
      <c r="AF25" s="296">
        <v>30</v>
      </c>
      <c r="AG25" s="296">
        <v>31</v>
      </c>
      <c r="AH25" s="296">
        <v>40</v>
      </c>
      <c r="AI25" s="296">
        <v>41</v>
      </c>
      <c r="AJ25" s="296">
        <v>35</v>
      </c>
      <c r="AK25" s="296">
        <v>32</v>
      </c>
      <c r="AL25" s="296">
        <v>27</v>
      </c>
      <c r="AM25" s="296">
        <v>26</v>
      </c>
      <c r="AN25" s="296">
        <v>24</v>
      </c>
      <c r="AO25" s="296">
        <v>27</v>
      </c>
      <c r="AP25" s="296">
        <v>34</v>
      </c>
      <c r="AQ25" s="296">
        <v>31</v>
      </c>
      <c r="AR25" s="296">
        <v>28</v>
      </c>
      <c r="AS25" s="296">
        <v>26</v>
      </c>
      <c r="AT25" s="296">
        <v>24</v>
      </c>
      <c r="AU25" s="296">
        <v>32</v>
      </c>
      <c r="AV25" s="296">
        <v>34</v>
      </c>
      <c r="AW25" s="296">
        <v>34</v>
      </c>
      <c r="AX25" s="296">
        <v>30</v>
      </c>
      <c r="AY25" s="296">
        <v>24</v>
      </c>
      <c r="AZ25" s="296">
        <v>29</v>
      </c>
      <c r="BA25" s="296">
        <v>23</v>
      </c>
      <c r="BB25" s="296">
        <v>26</v>
      </c>
      <c r="BC25" s="296">
        <v>25</v>
      </c>
      <c r="BD25" s="296">
        <v>25</v>
      </c>
      <c r="BE25" s="296">
        <v>31</v>
      </c>
      <c r="BF25" s="296">
        <v>36</v>
      </c>
      <c r="BG25" s="296">
        <v>39</v>
      </c>
      <c r="BH25" s="296">
        <v>33</v>
      </c>
      <c r="BI25" s="296">
        <v>36</v>
      </c>
      <c r="BJ25" s="296">
        <v>42</v>
      </c>
      <c r="BK25" s="296">
        <v>58</v>
      </c>
      <c r="BL25" s="296">
        <v>71</v>
      </c>
      <c r="BM25" s="296">
        <v>85</v>
      </c>
      <c r="BN25" s="296">
        <v>75</v>
      </c>
      <c r="BO25" s="296">
        <v>61</v>
      </c>
      <c r="BP25" s="296">
        <v>62</v>
      </c>
      <c r="BQ25" s="296">
        <v>50</v>
      </c>
      <c r="BR25" s="296">
        <v>53</v>
      </c>
      <c r="BS25" s="296">
        <v>55</v>
      </c>
    </row>
    <row r="26" spans="1:71" x14ac:dyDescent="0.25">
      <c r="A26" t="s">
        <v>22</v>
      </c>
      <c r="B26" s="296">
        <v>5</v>
      </c>
      <c r="C26" s="296">
        <v>6</v>
      </c>
      <c r="D26" s="296">
        <v>6</v>
      </c>
      <c r="E26" s="296">
        <v>4</v>
      </c>
      <c r="F26" s="296">
        <v>3</v>
      </c>
      <c r="G26" s="296">
        <v>2</v>
      </c>
      <c r="H26" s="296">
        <v>2</v>
      </c>
      <c r="I26" s="296">
        <v>8</v>
      </c>
      <c r="J26" s="296">
        <v>8</v>
      </c>
      <c r="K26" s="296">
        <v>9</v>
      </c>
      <c r="L26" s="296">
        <v>8</v>
      </c>
      <c r="M26" s="296">
        <v>12</v>
      </c>
      <c r="N26" s="296">
        <v>15</v>
      </c>
      <c r="O26" s="296">
        <v>18</v>
      </c>
      <c r="P26" s="296">
        <v>18</v>
      </c>
      <c r="Q26" s="296">
        <v>21</v>
      </c>
      <c r="R26" s="296">
        <v>23</v>
      </c>
      <c r="S26" s="296">
        <v>26</v>
      </c>
      <c r="T26" s="296">
        <v>28</v>
      </c>
      <c r="U26" s="296">
        <v>30</v>
      </c>
      <c r="V26" s="296">
        <v>32</v>
      </c>
      <c r="W26" s="296">
        <v>31</v>
      </c>
      <c r="X26" s="296">
        <v>30</v>
      </c>
      <c r="Y26" s="296">
        <v>20</v>
      </c>
      <c r="Z26" s="296">
        <v>19</v>
      </c>
      <c r="AA26" s="296">
        <v>19</v>
      </c>
      <c r="AB26" s="296">
        <v>26</v>
      </c>
      <c r="AC26" s="296">
        <v>24</v>
      </c>
      <c r="AD26" s="296">
        <v>28</v>
      </c>
      <c r="AE26" s="296">
        <v>26</v>
      </c>
      <c r="AF26" s="296">
        <v>25</v>
      </c>
      <c r="AG26" s="296">
        <v>22</v>
      </c>
      <c r="AH26" s="296">
        <v>21</v>
      </c>
      <c r="AI26" s="296">
        <v>22</v>
      </c>
      <c r="AJ26" s="296">
        <v>22</v>
      </c>
      <c r="AK26" s="296">
        <v>28</v>
      </c>
      <c r="AL26" s="296">
        <v>22</v>
      </c>
      <c r="AM26" s="296">
        <v>18</v>
      </c>
      <c r="AN26" s="296">
        <v>16</v>
      </c>
      <c r="AO26" s="296">
        <v>11</v>
      </c>
      <c r="AP26" s="296">
        <v>10</v>
      </c>
      <c r="AQ26" s="296">
        <v>10</v>
      </c>
      <c r="AR26" s="296">
        <v>7</v>
      </c>
      <c r="AS26" s="296">
        <v>6</v>
      </c>
      <c r="AT26" s="296">
        <v>8</v>
      </c>
      <c r="AU26" s="296">
        <v>11</v>
      </c>
      <c r="AV26" s="296">
        <v>12</v>
      </c>
      <c r="AW26" s="296">
        <v>19</v>
      </c>
      <c r="AX26" s="296">
        <v>16</v>
      </c>
      <c r="AY26" s="296">
        <v>11</v>
      </c>
      <c r="AZ26" s="296">
        <v>14</v>
      </c>
      <c r="BA26" s="296">
        <v>8</v>
      </c>
      <c r="BB26" s="296">
        <v>11</v>
      </c>
      <c r="BC26" s="296">
        <v>13</v>
      </c>
      <c r="BD26" s="296">
        <v>15</v>
      </c>
      <c r="BE26" s="296">
        <v>14</v>
      </c>
      <c r="BF26" s="296">
        <v>16</v>
      </c>
      <c r="BG26" s="296">
        <v>14</v>
      </c>
      <c r="BH26" s="296">
        <v>8</v>
      </c>
      <c r="BI26" s="296">
        <v>12</v>
      </c>
      <c r="BJ26" s="296">
        <v>12</v>
      </c>
      <c r="BK26" s="296">
        <v>17</v>
      </c>
      <c r="BL26" s="296">
        <v>22</v>
      </c>
      <c r="BM26" s="296">
        <v>23</v>
      </c>
      <c r="BN26" s="296">
        <v>19</v>
      </c>
      <c r="BO26" s="296">
        <v>16</v>
      </c>
      <c r="BP26" s="296">
        <v>15</v>
      </c>
      <c r="BQ26" s="296">
        <v>13</v>
      </c>
      <c r="BR26" s="296">
        <v>15</v>
      </c>
      <c r="BS26" s="296">
        <v>17</v>
      </c>
    </row>
    <row r="27" spans="1:71" x14ac:dyDescent="0.25">
      <c r="A27" t="s">
        <v>23</v>
      </c>
      <c r="B27" s="296">
        <v>445</v>
      </c>
      <c r="C27" s="296">
        <v>493</v>
      </c>
      <c r="D27" s="296">
        <v>539</v>
      </c>
      <c r="E27" s="296">
        <v>601</v>
      </c>
      <c r="F27" s="296">
        <v>622</v>
      </c>
      <c r="G27" s="296">
        <v>630</v>
      </c>
      <c r="H27" s="296">
        <v>637</v>
      </c>
      <c r="I27" s="296">
        <v>622</v>
      </c>
      <c r="J27" s="296">
        <v>606</v>
      </c>
      <c r="K27" s="296">
        <v>570</v>
      </c>
      <c r="L27" s="296">
        <v>580</v>
      </c>
      <c r="M27" s="296">
        <v>579</v>
      </c>
      <c r="N27" s="296">
        <v>555</v>
      </c>
      <c r="O27" s="296">
        <v>590</v>
      </c>
      <c r="P27" s="296">
        <v>536</v>
      </c>
      <c r="Q27" s="296">
        <v>524</v>
      </c>
      <c r="R27" s="296">
        <v>538</v>
      </c>
      <c r="S27" s="296">
        <v>528</v>
      </c>
      <c r="T27" s="296">
        <v>573</v>
      </c>
      <c r="U27" s="296">
        <v>591</v>
      </c>
      <c r="V27" s="296">
        <v>575</v>
      </c>
      <c r="W27" s="296">
        <v>599</v>
      </c>
      <c r="X27" s="296">
        <v>590</v>
      </c>
      <c r="Y27" s="296">
        <v>584</v>
      </c>
      <c r="Z27" s="296">
        <v>572</v>
      </c>
      <c r="AA27" s="296">
        <v>496</v>
      </c>
      <c r="AB27" s="296">
        <v>465</v>
      </c>
      <c r="AC27" s="296">
        <v>417</v>
      </c>
      <c r="AD27" s="296">
        <v>457</v>
      </c>
      <c r="AE27" s="296">
        <v>478</v>
      </c>
      <c r="AF27" s="296">
        <v>492</v>
      </c>
      <c r="AG27" s="296">
        <v>518</v>
      </c>
      <c r="AH27" s="296">
        <v>519</v>
      </c>
      <c r="AI27" s="296">
        <v>556</v>
      </c>
      <c r="AJ27" s="296">
        <v>545</v>
      </c>
      <c r="AK27" s="296">
        <v>524</v>
      </c>
      <c r="AL27" s="296">
        <v>472</v>
      </c>
      <c r="AM27" s="296">
        <v>428</v>
      </c>
      <c r="AN27" s="296">
        <v>411</v>
      </c>
      <c r="AO27" s="296">
        <v>401</v>
      </c>
      <c r="AP27" s="296">
        <v>396</v>
      </c>
      <c r="AQ27" s="296">
        <v>415</v>
      </c>
      <c r="AR27" s="296">
        <v>429</v>
      </c>
      <c r="AS27" s="296">
        <v>440</v>
      </c>
      <c r="AT27" s="296">
        <v>453</v>
      </c>
      <c r="AU27" s="296">
        <v>429</v>
      </c>
      <c r="AV27" s="296">
        <v>387</v>
      </c>
      <c r="AW27" s="296">
        <v>350</v>
      </c>
      <c r="AX27" s="296">
        <v>297</v>
      </c>
      <c r="AY27" s="296">
        <v>272</v>
      </c>
      <c r="AZ27" s="296">
        <v>269</v>
      </c>
      <c r="BA27" s="296">
        <v>269</v>
      </c>
      <c r="BB27" s="296">
        <v>304</v>
      </c>
      <c r="BC27" s="296">
        <v>306</v>
      </c>
      <c r="BD27" s="296">
        <v>337</v>
      </c>
      <c r="BE27" s="296">
        <v>317</v>
      </c>
      <c r="BF27" s="296">
        <v>303</v>
      </c>
      <c r="BG27" s="296">
        <v>287</v>
      </c>
      <c r="BH27" s="296">
        <v>266</v>
      </c>
      <c r="BI27" s="296">
        <v>271</v>
      </c>
      <c r="BJ27" s="296">
        <v>283</v>
      </c>
      <c r="BK27" s="296">
        <v>279</v>
      </c>
      <c r="BL27" s="296">
        <v>271</v>
      </c>
      <c r="BM27" s="296">
        <v>253</v>
      </c>
      <c r="BN27" s="296">
        <v>231</v>
      </c>
      <c r="BO27" s="296">
        <v>248</v>
      </c>
      <c r="BP27" s="296">
        <v>293</v>
      </c>
      <c r="BQ27" s="296">
        <v>281</v>
      </c>
      <c r="BR27" s="296">
        <v>285</v>
      </c>
      <c r="BS27" s="296">
        <v>289</v>
      </c>
    </row>
    <row r="28" spans="1:71" x14ac:dyDescent="0.25">
      <c r="A28" t="s">
        <v>24</v>
      </c>
      <c r="B28" s="296">
        <v>11</v>
      </c>
      <c r="C28" s="296">
        <v>16</v>
      </c>
      <c r="D28" s="296">
        <v>22</v>
      </c>
      <c r="E28" s="296">
        <v>16</v>
      </c>
      <c r="F28" s="296">
        <v>15</v>
      </c>
      <c r="G28" s="296">
        <v>18</v>
      </c>
      <c r="H28" s="296">
        <v>22</v>
      </c>
      <c r="I28" s="296">
        <v>31</v>
      </c>
      <c r="J28" s="296">
        <v>45</v>
      </c>
      <c r="K28" s="296">
        <v>43</v>
      </c>
      <c r="L28" s="296">
        <v>48</v>
      </c>
      <c r="M28" s="296">
        <v>46</v>
      </c>
      <c r="N28" s="296">
        <v>42</v>
      </c>
      <c r="O28" s="296">
        <v>41</v>
      </c>
      <c r="P28" s="296">
        <v>34</v>
      </c>
      <c r="Q28" s="296">
        <v>36</v>
      </c>
      <c r="R28" s="296">
        <v>30</v>
      </c>
      <c r="S28" s="296">
        <v>30</v>
      </c>
      <c r="T28" s="296">
        <v>32</v>
      </c>
      <c r="U28" s="296">
        <v>31</v>
      </c>
      <c r="V28" s="296">
        <v>38</v>
      </c>
      <c r="W28" s="296">
        <v>47</v>
      </c>
      <c r="X28" s="296">
        <v>66</v>
      </c>
      <c r="Y28" s="296">
        <v>65</v>
      </c>
      <c r="Z28" s="296">
        <v>69</v>
      </c>
      <c r="AA28" s="296">
        <v>80</v>
      </c>
      <c r="AB28" s="296">
        <v>67</v>
      </c>
      <c r="AC28" s="296">
        <v>72</v>
      </c>
      <c r="AD28" s="296">
        <v>65</v>
      </c>
      <c r="AE28" s="296">
        <v>54</v>
      </c>
      <c r="AF28" s="296">
        <v>55</v>
      </c>
      <c r="AG28" s="296">
        <v>56</v>
      </c>
      <c r="AH28" s="296">
        <v>58</v>
      </c>
      <c r="AI28" s="296">
        <v>57</v>
      </c>
      <c r="AJ28" s="296">
        <v>66</v>
      </c>
      <c r="AK28" s="296">
        <v>65</v>
      </c>
      <c r="AL28" s="296">
        <v>63</v>
      </c>
      <c r="AM28" s="296">
        <v>51</v>
      </c>
      <c r="AN28" s="296">
        <v>43</v>
      </c>
      <c r="AO28" s="296">
        <v>36</v>
      </c>
      <c r="AP28" s="296">
        <v>41</v>
      </c>
      <c r="AQ28" s="296">
        <v>58</v>
      </c>
      <c r="AR28" s="296">
        <v>55</v>
      </c>
      <c r="AS28" s="296">
        <v>59</v>
      </c>
      <c r="AT28" s="296">
        <v>65</v>
      </c>
      <c r="AU28" s="296">
        <v>43</v>
      </c>
      <c r="AV28" s="296">
        <v>42</v>
      </c>
      <c r="AW28" s="296">
        <v>46</v>
      </c>
      <c r="AX28" s="296">
        <v>39</v>
      </c>
      <c r="AY28" s="296">
        <v>42</v>
      </c>
      <c r="AZ28" s="296">
        <v>42</v>
      </c>
      <c r="BA28" s="296">
        <v>43</v>
      </c>
      <c r="BB28" s="296">
        <v>38</v>
      </c>
      <c r="BC28" s="296">
        <v>37</v>
      </c>
      <c r="BD28" s="296">
        <v>35</v>
      </c>
      <c r="BE28" s="296">
        <v>31</v>
      </c>
      <c r="BF28" s="296">
        <v>33</v>
      </c>
      <c r="BG28" s="296">
        <v>36</v>
      </c>
      <c r="BH28" s="296">
        <v>42</v>
      </c>
      <c r="BI28" s="296">
        <v>34</v>
      </c>
      <c r="BJ28" s="296">
        <v>36</v>
      </c>
      <c r="BK28" s="296">
        <v>26</v>
      </c>
      <c r="BL28" s="296">
        <v>21</v>
      </c>
      <c r="BM28" s="296">
        <v>25</v>
      </c>
      <c r="BN28" s="296">
        <v>26</v>
      </c>
      <c r="BO28" s="296">
        <v>34</v>
      </c>
      <c r="BP28" s="296">
        <v>41</v>
      </c>
      <c r="BQ28" s="296">
        <v>47</v>
      </c>
      <c r="BR28" s="296">
        <v>51</v>
      </c>
      <c r="BS28" s="296">
        <v>44</v>
      </c>
    </row>
    <row r="29" spans="1:71" x14ac:dyDescent="0.25">
      <c r="A29" t="s">
        <v>25</v>
      </c>
      <c r="B29" s="296">
        <v>85</v>
      </c>
      <c r="C29" s="296">
        <v>74</v>
      </c>
      <c r="D29" s="296">
        <v>83</v>
      </c>
      <c r="E29" s="296">
        <v>91</v>
      </c>
      <c r="F29" s="296">
        <v>80</v>
      </c>
      <c r="G29" s="296">
        <v>85</v>
      </c>
      <c r="H29" s="296">
        <v>72</v>
      </c>
      <c r="I29" s="296">
        <v>54</v>
      </c>
      <c r="J29" s="296">
        <v>54</v>
      </c>
      <c r="K29" s="296">
        <v>55</v>
      </c>
      <c r="L29" s="296">
        <v>46</v>
      </c>
      <c r="M29" s="296">
        <v>47</v>
      </c>
      <c r="N29" s="296">
        <v>52</v>
      </c>
      <c r="O29" s="296">
        <v>57</v>
      </c>
      <c r="P29" s="296">
        <v>53</v>
      </c>
      <c r="Q29" s="296">
        <v>62</v>
      </c>
      <c r="R29" s="296">
        <v>61</v>
      </c>
      <c r="S29" s="296">
        <v>53</v>
      </c>
      <c r="T29" s="296">
        <v>56</v>
      </c>
      <c r="U29" s="296">
        <v>63</v>
      </c>
      <c r="V29" s="296">
        <v>61</v>
      </c>
      <c r="W29" s="296">
        <v>52</v>
      </c>
      <c r="X29" s="296">
        <v>62</v>
      </c>
      <c r="Y29" s="296">
        <v>64</v>
      </c>
      <c r="Z29" s="296">
        <v>91</v>
      </c>
      <c r="AA29" s="296">
        <v>102</v>
      </c>
      <c r="AB29" s="296">
        <v>101</v>
      </c>
      <c r="AC29" s="296">
        <v>105</v>
      </c>
      <c r="AD29" s="296">
        <v>95</v>
      </c>
      <c r="AE29" s="296">
        <v>105</v>
      </c>
      <c r="AF29" s="296">
        <v>133</v>
      </c>
      <c r="AG29" s="296">
        <v>122</v>
      </c>
      <c r="AH29" s="296">
        <v>114</v>
      </c>
      <c r="AI29" s="296">
        <v>92</v>
      </c>
      <c r="AJ29" s="296">
        <v>86</v>
      </c>
      <c r="AK29" s="296">
        <v>94</v>
      </c>
      <c r="AL29" s="296">
        <v>98</v>
      </c>
      <c r="AM29" s="296">
        <v>117</v>
      </c>
      <c r="AN29" s="296">
        <v>116</v>
      </c>
      <c r="AO29" s="296">
        <v>110</v>
      </c>
      <c r="AP29" s="296">
        <v>123</v>
      </c>
      <c r="AQ29" s="296">
        <v>130</v>
      </c>
      <c r="AR29" s="296">
        <v>129</v>
      </c>
      <c r="AS29" s="296">
        <v>157</v>
      </c>
      <c r="AT29" s="296">
        <v>152</v>
      </c>
      <c r="AU29" s="296">
        <v>142</v>
      </c>
      <c r="AV29" s="296">
        <v>143</v>
      </c>
      <c r="AW29" s="296">
        <v>121</v>
      </c>
      <c r="AX29" s="296">
        <v>106</v>
      </c>
      <c r="AY29" s="296">
        <v>101</v>
      </c>
      <c r="AZ29" s="296">
        <v>79</v>
      </c>
      <c r="BA29" s="296">
        <v>70</v>
      </c>
      <c r="BB29" s="296">
        <v>75</v>
      </c>
      <c r="BC29" s="296">
        <v>78</v>
      </c>
      <c r="BD29" s="296">
        <v>89</v>
      </c>
      <c r="BE29" s="296">
        <v>102</v>
      </c>
      <c r="BF29" s="296">
        <v>90</v>
      </c>
      <c r="BG29" s="296">
        <v>117</v>
      </c>
      <c r="BH29" s="296">
        <v>104</v>
      </c>
      <c r="BI29" s="296">
        <v>113</v>
      </c>
      <c r="BJ29" s="296">
        <v>125</v>
      </c>
      <c r="BK29" s="296">
        <v>106</v>
      </c>
      <c r="BL29" s="296">
        <v>117</v>
      </c>
      <c r="BM29" s="296">
        <v>103</v>
      </c>
      <c r="BN29" s="296">
        <v>97</v>
      </c>
      <c r="BO29" s="296">
        <v>97</v>
      </c>
      <c r="BP29" s="296">
        <v>112</v>
      </c>
      <c r="BQ29" s="296">
        <v>120</v>
      </c>
      <c r="BR29" s="296">
        <v>106</v>
      </c>
      <c r="BS29" s="296">
        <v>79</v>
      </c>
    </row>
    <row r="30" spans="1:71" x14ac:dyDescent="0.25">
      <c r="A30" t="s">
        <v>26</v>
      </c>
      <c r="B30" s="296">
        <v>990</v>
      </c>
      <c r="C30" s="296">
        <v>1029</v>
      </c>
      <c r="D30" s="296">
        <v>1172</v>
      </c>
      <c r="E30" s="296">
        <v>1229</v>
      </c>
      <c r="F30" s="296">
        <v>1255</v>
      </c>
      <c r="G30" s="296">
        <v>1225</v>
      </c>
      <c r="H30" s="296">
        <v>1084</v>
      </c>
      <c r="I30" s="296">
        <v>973</v>
      </c>
      <c r="J30" s="296">
        <v>867</v>
      </c>
      <c r="K30" s="296">
        <v>823</v>
      </c>
      <c r="L30" s="296">
        <v>814</v>
      </c>
      <c r="M30" s="296">
        <v>825</v>
      </c>
      <c r="N30" s="296">
        <v>926</v>
      </c>
      <c r="O30" s="296">
        <v>934</v>
      </c>
      <c r="P30" s="296">
        <v>956</v>
      </c>
      <c r="Q30" s="296">
        <v>992</v>
      </c>
      <c r="R30" s="296">
        <v>930</v>
      </c>
      <c r="S30" s="296">
        <v>916</v>
      </c>
      <c r="T30" s="296">
        <v>904</v>
      </c>
      <c r="U30" s="296">
        <v>887</v>
      </c>
      <c r="V30" s="296">
        <v>846</v>
      </c>
      <c r="W30" s="296">
        <v>846</v>
      </c>
      <c r="X30" s="296">
        <v>851</v>
      </c>
      <c r="Y30" s="296">
        <v>772</v>
      </c>
      <c r="Z30" s="296">
        <v>779</v>
      </c>
      <c r="AA30" s="296">
        <v>744</v>
      </c>
      <c r="AB30" s="296">
        <v>725</v>
      </c>
      <c r="AC30" s="296">
        <v>773</v>
      </c>
      <c r="AD30" s="296">
        <v>787</v>
      </c>
      <c r="AE30" s="296">
        <v>749</v>
      </c>
      <c r="AF30" s="296">
        <v>720</v>
      </c>
      <c r="AG30" s="296">
        <v>672</v>
      </c>
      <c r="AH30" s="296">
        <v>666</v>
      </c>
      <c r="AI30" s="296">
        <v>681</v>
      </c>
      <c r="AJ30" s="296">
        <v>694</v>
      </c>
      <c r="AK30" s="296">
        <v>688</v>
      </c>
      <c r="AL30" s="296">
        <v>622</v>
      </c>
      <c r="AM30" s="296">
        <v>645</v>
      </c>
      <c r="AN30" s="296">
        <v>623</v>
      </c>
      <c r="AO30" s="296">
        <v>655</v>
      </c>
      <c r="AP30" s="296">
        <v>753</v>
      </c>
      <c r="AQ30" s="296">
        <v>749</v>
      </c>
      <c r="AR30" s="296">
        <v>759</v>
      </c>
      <c r="AS30" s="296">
        <v>794</v>
      </c>
      <c r="AT30" s="296">
        <v>807</v>
      </c>
      <c r="AU30" s="296">
        <v>791</v>
      </c>
      <c r="AV30" s="296">
        <v>768</v>
      </c>
      <c r="AW30" s="296">
        <v>704</v>
      </c>
      <c r="AX30" s="296">
        <v>652</v>
      </c>
      <c r="AY30" s="296">
        <v>744</v>
      </c>
      <c r="AZ30" s="296">
        <v>768</v>
      </c>
      <c r="BA30" s="296">
        <v>753</v>
      </c>
      <c r="BB30" s="296">
        <v>748</v>
      </c>
      <c r="BC30" s="296">
        <v>675</v>
      </c>
      <c r="BD30" s="296">
        <v>683</v>
      </c>
      <c r="BE30" s="296">
        <v>701</v>
      </c>
      <c r="BF30" s="296">
        <v>701</v>
      </c>
      <c r="BG30" s="296">
        <v>740</v>
      </c>
      <c r="BH30" s="296">
        <v>705</v>
      </c>
      <c r="BI30" s="296">
        <v>735</v>
      </c>
      <c r="BJ30" s="296">
        <v>738</v>
      </c>
      <c r="BK30" s="296">
        <v>711</v>
      </c>
      <c r="BL30" s="296">
        <v>700</v>
      </c>
      <c r="BM30" s="296">
        <v>703</v>
      </c>
      <c r="BN30" s="296">
        <v>699</v>
      </c>
      <c r="BO30" s="296">
        <v>719</v>
      </c>
      <c r="BP30" s="296">
        <v>737</v>
      </c>
      <c r="BQ30" s="296">
        <v>699</v>
      </c>
      <c r="BR30" s="296">
        <v>658</v>
      </c>
      <c r="BS30" s="296">
        <v>613</v>
      </c>
    </row>
    <row r="31" spans="1:71" x14ac:dyDescent="0.25">
      <c r="A31" t="s">
        <v>27</v>
      </c>
      <c r="B31" s="296">
        <v>38</v>
      </c>
      <c r="C31" s="296">
        <v>41</v>
      </c>
      <c r="D31" s="296">
        <v>27</v>
      </c>
      <c r="E31" s="296">
        <v>41</v>
      </c>
      <c r="F31" s="296">
        <v>43</v>
      </c>
      <c r="G31" s="296">
        <v>45</v>
      </c>
      <c r="H31" s="296">
        <v>47</v>
      </c>
      <c r="I31" s="296">
        <v>34</v>
      </c>
      <c r="J31" s="296">
        <v>40</v>
      </c>
      <c r="K31" s="296">
        <v>41</v>
      </c>
      <c r="L31" s="296">
        <v>37</v>
      </c>
      <c r="M31" s="296">
        <v>33</v>
      </c>
      <c r="N31" s="296">
        <v>26</v>
      </c>
      <c r="O31" s="296">
        <v>20</v>
      </c>
      <c r="P31" s="296">
        <v>24</v>
      </c>
      <c r="Q31" s="296">
        <v>22</v>
      </c>
      <c r="R31" s="296">
        <v>24</v>
      </c>
      <c r="S31" s="296">
        <v>35</v>
      </c>
      <c r="T31" s="296">
        <v>30</v>
      </c>
      <c r="U31" s="296">
        <v>39</v>
      </c>
      <c r="V31" s="296">
        <v>36</v>
      </c>
      <c r="W31" s="296">
        <v>30</v>
      </c>
      <c r="X31" s="296">
        <v>39</v>
      </c>
      <c r="Y31" s="296">
        <v>35</v>
      </c>
      <c r="Z31" s="296">
        <v>47</v>
      </c>
      <c r="AA31" s="296">
        <v>52</v>
      </c>
      <c r="AB31" s="296">
        <v>53</v>
      </c>
      <c r="AC31" s="296">
        <v>47</v>
      </c>
      <c r="AD31" s="296">
        <v>38</v>
      </c>
      <c r="AE31" s="296">
        <v>32</v>
      </c>
      <c r="AF31" s="296">
        <v>26</v>
      </c>
      <c r="AG31" s="296">
        <v>28</v>
      </c>
      <c r="AH31" s="296">
        <v>24</v>
      </c>
      <c r="AI31" s="296">
        <v>37</v>
      </c>
      <c r="AJ31" s="296">
        <v>35</v>
      </c>
      <c r="AK31" s="296">
        <v>47</v>
      </c>
      <c r="AL31" s="296">
        <v>48</v>
      </c>
      <c r="AM31" s="296">
        <v>44</v>
      </c>
      <c r="AN31" s="296">
        <v>43</v>
      </c>
      <c r="AO31" s="296">
        <v>32</v>
      </c>
      <c r="AP31" s="296">
        <v>34</v>
      </c>
      <c r="AQ31" s="296">
        <v>33</v>
      </c>
      <c r="AR31" s="296">
        <v>36</v>
      </c>
      <c r="AS31" s="296">
        <v>38</v>
      </c>
      <c r="AT31" s="296">
        <v>38</v>
      </c>
      <c r="AU31" s="296">
        <v>47</v>
      </c>
      <c r="AV31" s="296">
        <v>51</v>
      </c>
      <c r="AW31" s="296">
        <v>63</v>
      </c>
      <c r="AX31" s="296">
        <v>65</v>
      </c>
      <c r="AY31" s="296">
        <v>44</v>
      </c>
      <c r="AZ31" s="296">
        <v>43</v>
      </c>
      <c r="BA31" s="296">
        <v>31</v>
      </c>
      <c r="BB31" s="296">
        <v>26</v>
      </c>
      <c r="BC31" s="296">
        <v>24</v>
      </c>
      <c r="BD31" s="296">
        <v>23</v>
      </c>
      <c r="BE31" s="296">
        <v>23</v>
      </c>
      <c r="BF31" s="296">
        <v>22</v>
      </c>
      <c r="BG31" s="296">
        <v>24</v>
      </c>
      <c r="BH31" s="296">
        <v>24</v>
      </c>
      <c r="BI31" s="296">
        <v>23</v>
      </c>
      <c r="BJ31" s="296">
        <v>35</v>
      </c>
      <c r="BK31" s="296">
        <v>37</v>
      </c>
      <c r="BL31" s="296">
        <v>36</v>
      </c>
      <c r="BM31" s="296">
        <v>45</v>
      </c>
      <c r="BN31" s="296">
        <v>36</v>
      </c>
      <c r="BO31" s="296">
        <v>33</v>
      </c>
      <c r="BP31" s="296">
        <v>32</v>
      </c>
      <c r="BQ31" s="296">
        <v>19</v>
      </c>
      <c r="BR31" s="296">
        <v>19</v>
      </c>
      <c r="BS31" s="296">
        <v>17</v>
      </c>
    </row>
    <row r="32" spans="1:71" x14ac:dyDescent="0.25">
      <c r="A32" t="s">
        <v>28</v>
      </c>
      <c r="B32" s="296">
        <v>86</v>
      </c>
      <c r="C32" s="296">
        <v>94</v>
      </c>
      <c r="D32" s="296">
        <v>97</v>
      </c>
      <c r="E32" s="296">
        <v>120</v>
      </c>
      <c r="F32" s="296">
        <v>123</v>
      </c>
      <c r="G32" s="296">
        <v>113</v>
      </c>
      <c r="H32" s="296">
        <v>103</v>
      </c>
      <c r="I32" s="296">
        <v>98</v>
      </c>
      <c r="J32" s="296">
        <v>105</v>
      </c>
      <c r="K32" s="296">
        <v>110</v>
      </c>
      <c r="L32" s="296">
        <v>113</v>
      </c>
      <c r="M32" s="296">
        <v>107</v>
      </c>
      <c r="N32" s="296">
        <v>99</v>
      </c>
      <c r="O32" s="296">
        <v>98</v>
      </c>
      <c r="P32" s="296">
        <v>102</v>
      </c>
      <c r="Q32" s="296">
        <v>107</v>
      </c>
      <c r="R32" s="296">
        <v>108</v>
      </c>
      <c r="S32" s="296">
        <v>112</v>
      </c>
      <c r="T32" s="296">
        <v>121</v>
      </c>
      <c r="U32" s="296">
        <v>119</v>
      </c>
      <c r="V32" s="296">
        <v>124</v>
      </c>
      <c r="W32" s="296">
        <v>132</v>
      </c>
      <c r="X32" s="296">
        <v>114</v>
      </c>
      <c r="Y32" s="296">
        <v>110</v>
      </c>
      <c r="Z32" s="296">
        <v>105</v>
      </c>
      <c r="AA32" s="296">
        <v>94</v>
      </c>
      <c r="AB32" s="296">
        <v>90</v>
      </c>
      <c r="AC32" s="296">
        <v>97</v>
      </c>
      <c r="AD32" s="296">
        <v>83</v>
      </c>
      <c r="AE32" s="296">
        <v>86</v>
      </c>
      <c r="AF32" s="296">
        <v>87</v>
      </c>
      <c r="AG32" s="296">
        <v>91</v>
      </c>
      <c r="AH32" s="296">
        <v>115</v>
      </c>
      <c r="AI32" s="296">
        <v>105</v>
      </c>
      <c r="AJ32" s="296">
        <v>117</v>
      </c>
      <c r="AK32" s="296">
        <v>108</v>
      </c>
      <c r="AL32" s="296">
        <v>91</v>
      </c>
      <c r="AM32" s="296">
        <v>96</v>
      </c>
      <c r="AN32" s="296">
        <v>86</v>
      </c>
      <c r="AO32" s="296">
        <v>73</v>
      </c>
      <c r="AP32" s="296">
        <v>78</v>
      </c>
      <c r="AQ32" s="296">
        <v>77</v>
      </c>
      <c r="AR32" s="296">
        <v>69</v>
      </c>
      <c r="AS32" s="296">
        <v>69</v>
      </c>
      <c r="AT32" s="296">
        <v>50</v>
      </c>
      <c r="AU32" s="296">
        <v>56</v>
      </c>
      <c r="AV32" s="296">
        <v>56</v>
      </c>
      <c r="AW32" s="296">
        <v>49</v>
      </c>
      <c r="AX32" s="296">
        <v>61</v>
      </c>
      <c r="AY32" s="296">
        <v>56</v>
      </c>
      <c r="AZ32" s="296">
        <v>60</v>
      </c>
      <c r="BA32" s="296">
        <v>74</v>
      </c>
      <c r="BB32" s="296">
        <v>71</v>
      </c>
      <c r="BC32" s="296">
        <v>77</v>
      </c>
      <c r="BD32" s="296">
        <v>90</v>
      </c>
      <c r="BE32" s="296">
        <v>97</v>
      </c>
      <c r="BF32" s="296">
        <v>93</v>
      </c>
      <c r="BG32" s="296">
        <v>80</v>
      </c>
      <c r="BH32" s="296">
        <v>80</v>
      </c>
      <c r="BI32" s="296">
        <v>87</v>
      </c>
      <c r="BJ32" s="296">
        <v>93</v>
      </c>
      <c r="BK32" s="296">
        <v>101</v>
      </c>
      <c r="BL32" s="296">
        <v>90</v>
      </c>
      <c r="BM32" s="296">
        <v>66</v>
      </c>
      <c r="BN32" s="296">
        <v>72</v>
      </c>
      <c r="BO32" s="296">
        <v>83</v>
      </c>
      <c r="BP32" s="296">
        <v>83</v>
      </c>
      <c r="BQ32" s="296">
        <v>87</v>
      </c>
      <c r="BR32" s="296">
        <v>74</v>
      </c>
      <c r="BS32" s="296">
        <v>60</v>
      </c>
    </row>
    <row r="33" spans="1:71" x14ac:dyDescent="0.25">
      <c r="A33" t="s">
        <v>29</v>
      </c>
      <c r="B33" s="296">
        <v>152</v>
      </c>
      <c r="C33" s="296">
        <v>179</v>
      </c>
      <c r="D33" s="296">
        <v>199</v>
      </c>
      <c r="E33" s="296">
        <v>196</v>
      </c>
      <c r="F33" s="296">
        <v>180</v>
      </c>
      <c r="G33" s="296">
        <v>167</v>
      </c>
      <c r="H33" s="296">
        <v>194</v>
      </c>
      <c r="I33" s="296">
        <v>177</v>
      </c>
      <c r="J33" s="296">
        <v>199</v>
      </c>
      <c r="K33" s="296">
        <v>207</v>
      </c>
      <c r="L33" s="296">
        <v>176</v>
      </c>
      <c r="M33" s="296">
        <v>214</v>
      </c>
      <c r="N33" s="296">
        <v>223</v>
      </c>
      <c r="O33" s="296">
        <v>232</v>
      </c>
      <c r="P33" s="296">
        <v>251</v>
      </c>
      <c r="Q33" s="296">
        <v>277</v>
      </c>
      <c r="R33" s="296">
        <v>281</v>
      </c>
      <c r="S33" s="296">
        <v>297</v>
      </c>
      <c r="T33" s="296">
        <v>282</v>
      </c>
      <c r="U33" s="296">
        <v>246</v>
      </c>
      <c r="V33" s="296">
        <v>238</v>
      </c>
      <c r="W33" s="296">
        <v>212</v>
      </c>
      <c r="X33" s="296">
        <v>232</v>
      </c>
      <c r="Y33" s="296">
        <v>215</v>
      </c>
      <c r="Z33" s="296">
        <v>215</v>
      </c>
      <c r="AA33" s="296">
        <v>215</v>
      </c>
      <c r="AB33" s="296">
        <v>174</v>
      </c>
      <c r="AC33" s="296">
        <v>164</v>
      </c>
      <c r="AD33" s="296">
        <v>162</v>
      </c>
      <c r="AE33" s="296">
        <v>163</v>
      </c>
      <c r="AF33" s="296">
        <v>175</v>
      </c>
      <c r="AG33" s="296">
        <v>185</v>
      </c>
      <c r="AH33" s="296">
        <v>183</v>
      </c>
      <c r="AI33" s="296">
        <v>204</v>
      </c>
      <c r="AJ33" s="296">
        <v>218</v>
      </c>
      <c r="AK33" s="296">
        <v>243</v>
      </c>
      <c r="AL33" s="296">
        <v>259</v>
      </c>
      <c r="AM33" s="296">
        <v>273</v>
      </c>
      <c r="AN33" s="296">
        <v>299</v>
      </c>
      <c r="AO33" s="296">
        <v>279</v>
      </c>
      <c r="AP33" s="296">
        <v>257</v>
      </c>
      <c r="AQ33" s="296">
        <v>223</v>
      </c>
      <c r="AR33" s="296">
        <v>196</v>
      </c>
      <c r="AS33" s="296">
        <v>195</v>
      </c>
      <c r="AT33" s="296">
        <v>209</v>
      </c>
      <c r="AU33" s="296">
        <v>213</v>
      </c>
      <c r="AV33" s="296">
        <v>178</v>
      </c>
      <c r="AW33" s="296">
        <v>173</v>
      </c>
      <c r="AX33" s="296">
        <v>183</v>
      </c>
      <c r="AY33" s="296">
        <v>185</v>
      </c>
      <c r="AZ33" s="296">
        <v>193</v>
      </c>
      <c r="BA33" s="296">
        <v>188</v>
      </c>
      <c r="BB33" s="296">
        <v>162</v>
      </c>
      <c r="BC33" s="296">
        <v>167</v>
      </c>
      <c r="BD33" s="296">
        <v>170</v>
      </c>
      <c r="BE33" s="296">
        <v>160</v>
      </c>
      <c r="BF33" s="296">
        <v>165</v>
      </c>
      <c r="BG33" s="296">
        <v>150</v>
      </c>
      <c r="BH33" s="296">
        <v>135</v>
      </c>
      <c r="BI33" s="296">
        <v>146</v>
      </c>
      <c r="BJ33" s="296">
        <v>127</v>
      </c>
      <c r="BK33" s="296">
        <v>147</v>
      </c>
      <c r="BL33" s="296">
        <v>196</v>
      </c>
      <c r="BM33" s="296">
        <v>200</v>
      </c>
      <c r="BN33" s="296">
        <v>222</v>
      </c>
      <c r="BO33" s="296">
        <v>227</v>
      </c>
      <c r="BP33" s="296">
        <v>185</v>
      </c>
      <c r="BQ33" s="296">
        <v>214</v>
      </c>
      <c r="BR33" s="296">
        <v>231</v>
      </c>
      <c r="BS33" s="296">
        <v>217</v>
      </c>
    </row>
    <row r="34" spans="1:71" x14ac:dyDescent="0.25">
      <c r="A34" t="s">
        <v>30</v>
      </c>
      <c r="B34" s="296">
        <v>10</v>
      </c>
      <c r="C34" s="296">
        <v>8</v>
      </c>
      <c r="D34" s="296">
        <v>9</v>
      </c>
      <c r="E34" s="296">
        <v>5</v>
      </c>
      <c r="F34" s="296">
        <v>9</v>
      </c>
      <c r="G34" s="296">
        <v>7</v>
      </c>
      <c r="H34" s="296">
        <v>7</v>
      </c>
      <c r="I34" s="296">
        <v>6</v>
      </c>
      <c r="J34" s="296">
        <v>3</v>
      </c>
      <c r="K34" s="296">
        <v>3</v>
      </c>
      <c r="L34" s="296">
        <v>2</v>
      </c>
      <c r="M34" s="296">
        <v>3</v>
      </c>
      <c r="N34" s="296">
        <v>2</v>
      </c>
      <c r="O34" s="296">
        <v>2</v>
      </c>
      <c r="P34" s="296">
        <v>2</v>
      </c>
      <c r="Q34" s="296">
        <v>6</v>
      </c>
      <c r="R34" s="296">
        <v>15</v>
      </c>
      <c r="S34" s="296">
        <v>18</v>
      </c>
      <c r="T34" s="296">
        <v>19</v>
      </c>
      <c r="U34" s="296">
        <v>15</v>
      </c>
      <c r="V34" s="296">
        <v>8</v>
      </c>
      <c r="W34" s="296">
        <v>8</v>
      </c>
      <c r="X34" s="296">
        <v>9</v>
      </c>
      <c r="Y34" s="296">
        <v>10</v>
      </c>
      <c r="Z34" s="296">
        <v>10</v>
      </c>
      <c r="AA34" s="296">
        <v>7</v>
      </c>
      <c r="AB34" s="296">
        <v>5</v>
      </c>
      <c r="AC34" s="296">
        <v>2</v>
      </c>
      <c r="AD34" s="296">
        <v>5</v>
      </c>
      <c r="AE34" s="296">
        <v>4</v>
      </c>
      <c r="AF34" s="296">
        <v>4</v>
      </c>
      <c r="AG34" s="296">
        <v>7</v>
      </c>
      <c r="AH34" s="296">
        <v>3</v>
      </c>
      <c r="AI34" s="296">
        <v>5</v>
      </c>
      <c r="AJ34" s="296">
        <v>5</v>
      </c>
      <c r="AK34" s="296">
        <v>3</v>
      </c>
      <c r="AL34" s="296">
        <v>3</v>
      </c>
      <c r="AM34" s="296">
        <v>5</v>
      </c>
      <c r="AN34" s="296">
        <v>5</v>
      </c>
      <c r="AO34" s="296">
        <v>4</v>
      </c>
      <c r="AP34" s="296">
        <v>10</v>
      </c>
      <c r="AQ34" s="296">
        <v>6</v>
      </c>
      <c r="AR34" s="296">
        <v>6</v>
      </c>
      <c r="AS34" s="296">
        <v>8</v>
      </c>
      <c r="AT34" s="296">
        <v>2</v>
      </c>
      <c r="AU34" s="296">
        <v>2</v>
      </c>
      <c r="AV34" s="296">
        <v>4</v>
      </c>
      <c r="AW34" s="296">
        <v>4</v>
      </c>
      <c r="AX34" s="296">
        <v>10</v>
      </c>
      <c r="AY34" s="296">
        <v>10</v>
      </c>
      <c r="AZ34" s="296">
        <v>10</v>
      </c>
      <c r="BA34" s="296">
        <v>8</v>
      </c>
      <c r="BB34" s="296">
        <v>2</v>
      </c>
      <c r="BC34" s="296">
        <v>4</v>
      </c>
      <c r="BD34" s="296">
        <v>2</v>
      </c>
      <c r="BE34" s="296">
        <v>5</v>
      </c>
      <c r="BF34" s="296">
        <v>8</v>
      </c>
      <c r="BG34" s="296">
        <v>7</v>
      </c>
      <c r="BH34" s="296">
        <v>9</v>
      </c>
      <c r="BI34" s="296">
        <v>6</v>
      </c>
      <c r="BJ34" s="296">
        <v>5</v>
      </c>
      <c r="BK34" s="296">
        <v>5</v>
      </c>
      <c r="BL34" s="296">
        <v>3</v>
      </c>
      <c r="BM34" s="296">
        <v>5</v>
      </c>
      <c r="BN34" s="296">
        <v>4</v>
      </c>
      <c r="BO34" s="296">
        <v>3</v>
      </c>
      <c r="BP34" s="296">
        <v>3</v>
      </c>
      <c r="BQ34" s="296">
        <v>1</v>
      </c>
      <c r="BR34" s="296">
        <v>7</v>
      </c>
      <c r="BS34" s="296">
        <v>7</v>
      </c>
    </row>
    <row r="35" spans="1:71" x14ac:dyDescent="0.25">
      <c r="A35" t="s">
        <v>31</v>
      </c>
      <c r="B35" s="296">
        <v>536</v>
      </c>
      <c r="C35" s="296">
        <v>611</v>
      </c>
      <c r="D35" s="296">
        <v>714</v>
      </c>
      <c r="E35" s="296">
        <v>775</v>
      </c>
      <c r="F35" s="296">
        <v>843</v>
      </c>
      <c r="G35" s="296">
        <v>849</v>
      </c>
      <c r="H35" s="296">
        <v>793</v>
      </c>
      <c r="I35" s="296">
        <v>807</v>
      </c>
      <c r="J35" s="296">
        <v>819</v>
      </c>
      <c r="K35" s="296">
        <v>775</v>
      </c>
      <c r="L35" s="296">
        <v>781</v>
      </c>
      <c r="M35" s="296">
        <v>756</v>
      </c>
      <c r="N35" s="296">
        <v>751</v>
      </c>
      <c r="O35" s="296">
        <v>795</v>
      </c>
      <c r="P35" s="296">
        <v>800</v>
      </c>
      <c r="Q35" s="296">
        <v>813</v>
      </c>
      <c r="R35" s="296">
        <v>842</v>
      </c>
      <c r="S35" s="296">
        <v>847</v>
      </c>
      <c r="T35" s="296">
        <v>862</v>
      </c>
      <c r="U35" s="296">
        <v>849</v>
      </c>
      <c r="V35" s="296">
        <v>871</v>
      </c>
      <c r="W35" s="296">
        <v>868</v>
      </c>
      <c r="X35" s="296">
        <v>899</v>
      </c>
      <c r="Y35" s="296">
        <v>898</v>
      </c>
      <c r="Z35" s="296">
        <v>925</v>
      </c>
      <c r="AA35" s="296">
        <v>974</v>
      </c>
      <c r="AB35" s="296">
        <v>974</v>
      </c>
      <c r="AC35" s="296">
        <v>999</v>
      </c>
      <c r="AD35" s="296">
        <v>933</v>
      </c>
      <c r="AE35" s="296">
        <v>857</v>
      </c>
      <c r="AF35" s="296">
        <v>848</v>
      </c>
      <c r="AG35" s="296">
        <v>837</v>
      </c>
      <c r="AH35" s="296">
        <v>817</v>
      </c>
      <c r="AI35" s="296">
        <v>840</v>
      </c>
      <c r="AJ35" s="296">
        <v>842</v>
      </c>
      <c r="AK35" s="296">
        <v>906</v>
      </c>
      <c r="AL35" s="296">
        <v>948</v>
      </c>
      <c r="AM35" s="296">
        <v>959</v>
      </c>
      <c r="AN35" s="296">
        <v>1000</v>
      </c>
      <c r="AO35" s="296">
        <v>990</v>
      </c>
      <c r="AP35" s="296">
        <v>1000</v>
      </c>
      <c r="AQ35" s="296">
        <v>987</v>
      </c>
      <c r="AR35" s="296">
        <v>931</v>
      </c>
      <c r="AS35" s="296">
        <v>886</v>
      </c>
      <c r="AT35" s="296">
        <v>833</v>
      </c>
      <c r="AU35" s="296">
        <v>818</v>
      </c>
      <c r="AV35" s="296">
        <v>861</v>
      </c>
      <c r="AW35" s="296">
        <v>868</v>
      </c>
      <c r="AX35" s="296">
        <v>891</v>
      </c>
      <c r="AY35" s="296">
        <v>941</v>
      </c>
      <c r="AZ35" s="296">
        <v>847</v>
      </c>
      <c r="BA35" s="296">
        <v>782</v>
      </c>
      <c r="BB35" s="296">
        <v>733</v>
      </c>
      <c r="BC35" s="296">
        <v>700</v>
      </c>
      <c r="BD35" s="296">
        <v>665</v>
      </c>
      <c r="BE35" s="296">
        <v>671</v>
      </c>
      <c r="BF35" s="296">
        <v>616</v>
      </c>
      <c r="BG35" s="296">
        <v>539</v>
      </c>
      <c r="BH35" s="296">
        <v>524</v>
      </c>
      <c r="BI35" s="296">
        <v>486</v>
      </c>
      <c r="BJ35" s="296">
        <v>489</v>
      </c>
      <c r="BK35" s="296">
        <v>488</v>
      </c>
      <c r="BL35" s="296">
        <v>475</v>
      </c>
      <c r="BM35" s="296">
        <v>451</v>
      </c>
      <c r="BN35" s="296">
        <v>465</v>
      </c>
      <c r="BO35" s="296">
        <v>482</v>
      </c>
      <c r="BP35" s="296">
        <v>529</v>
      </c>
      <c r="BQ35" s="296">
        <v>558</v>
      </c>
      <c r="BR35" s="296">
        <v>539</v>
      </c>
      <c r="BS35" s="296">
        <v>576</v>
      </c>
    </row>
    <row r="36" spans="1:71" x14ac:dyDescent="0.25">
      <c r="A36" t="s">
        <v>32</v>
      </c>
      <c r="B36" s="296">
        <v>50</v>
      </c>
      <c r="C36" s="296">
        <v>48</v>
      </c>
      <c r="D36" s="296">
        <v>47</v>
      </c>
      <c r="E36" s="296">
        <v>44</v>
      </c>
      <c r="F36" s="296">
        <v>69</v>
      </c>
      <c r="G36" s="296">
        <v>81</v>
      </c>
      <c r="H36" s="296">
        <v>100</v>
      </c>
      <c r="I36" s="296">
        <v>100</v>
      </c>
      <c r="J36" s="296">
        <v>88</v>
      </c>
      <c r="K36" s="296">
        <v>115</v>
      </c>
      <c r="L36" s="296">
        <v>126</v>
      </c>
      <c r="M36" s="296">
        <v>148</v>
      </c>
      <c r="N36" s="296">
        <v>180</v>
      </c>
      <c r="O36" s="296">
        <v>191</v>
      </c>
      <c r="P36" s="296">
        <v>203</v>
      </c>
      <c r="Q36" s="296">
        <v>216</v>
      </c>
      <c r="R36" s="296">
        <v>214</v>
      </c>
      <c r="S36" s="296">
        <v>172</v>
      </c>
      <c r="T36" s="296">
        <v>168</v>
      </c>
      <c r="U36" s="296">
        <v>135</v>
      </c>
      <c r="V36" s="296">
        <v>123</v>
      </c>
      <c r="W36" s="296">
        <v>125</v>
      </c>
      <c r="X36" s="296">
        <v>117</v>
      </c>
      <c r="Y36" s="296">
        <v>136</v>
      </c>
      <c r="Z36" s="296">
        <v>149</v>
      </c>
      <c r="AA36" s="296">
        <v>140</v>
      </c>
      <c r="AB36" s="296">
        <v>148</v>
      </c>
      <c r="AC36" s="296">
        <v>142</v>
      </c>
      <c r="AD36" s="296">
        <v>109</v>
      </c>
      <c r="AE36" s="296">
        <v>107</v>
      </c>
      <c r="AF36" s="296">
        <v>109</v>
      </c>
      <c r="AG36" s="296">
        <v>111</v>
      </c>
      <c r="AH36" s="296">
        <v>128</v>
      </c>
      <c r="AI36" s="296">
        <v>137</v>
      </c>
      <c r="AJ36" s="296">
        <v>149</v>
      </c>
      <c r="AK36" s="296">
        <v>142</v>
      </c>
      <c r="AL36" s="296">
        <v>149</v>
      </c>
      <c r="AM36" s="296">
        <v>169</v>
      </c>
      <c r="AN36" s="296">
        <v>163</v>
      </c>
      <c r="AO36" s="296">
        <v>176</v>
      </c>
      <c r="AP36" s="296">
        <v>152</v>
      </c>
      <c r="AQ36" s="296">
        <v>128</v>
      </c>
      <c r="AR36" s="296">
        <v>128</v>
      </c>
      <c r="AS36" s="296">
        <v>126</v>
      </c>
      <c r="AT36" s="296">
        <v>130</v>
      </c>
      <c r="AU36" s="296">
        <v>122</v>
      </c>
      <c r="AV36" s="296">
        <v>103</v>
      </c>
      <c r="AW36" s="296">
        <v>108</v>
      </c>
      <c r="AX36" s="296">
        <v>104</v>
      </c>
      <c r="AY36" s="296">
        <v>103</v>
      </c>
      <c r="AZ36" s="296">
        <v>98</v>
      </c>
      <c r="BA36" s="296">
        <v>86</v>
      </c>
      <c r="BB36" s="296">
        <v>100</v>
      </c>
      <c r="BC36" s="296">
        <v>100</v>
      </c>
      <c r="BD36" s="296">
        <v>97</v>
      </c>
      <c r="BE36" s="296">
        <v>108</v>
      </c>
      <c r="BF36" s="296">
        <v>107</v>
      </c>
      <c r="BG36" s="296">
        <v>115</v>
      </c>
      <c r="BH36" s="296">
        <v>127</v>
      </c>
      <c r="BI36" s="296">
        <v>106</v>
      </c>
      <c r="BJ36" s="296">
        <v>110</v>
      </c>
      <c r="BK36" s="296">
        <v>121</v>
      </c>
      <c r="BL36" s="296">
        <v>137</v>
      </c>
      <c r="BM36" s="296">
        <v>164</v>
      </c>
      <c r="BN36" s="296">
        <v>157</v>
      </c>
      <c r="BO36" s="296">
        <v>163</v>
      </c>
      <c r="BP36" s="296">
        <v>152</v>
      </c>
      <c r="BQ36" s="296">
        <v>175</v>
      </c>
      <c r="BR36" s="296">
        <v>226</v>
      </c>
      <c r="BS36" s="296">
        <v>267</v>
      </c>
    </row>
    <row r="37" spans="1:71" x14ac:dyDescent="0.25">
      <c r="A37" t="s">
        <v>33</v>
      </c>
      <c r="B37" s="296">
        <v>69</v>
      </c>
      <c r="C37" s="296">
        <v>70</v>
      </c>
      <c r="D37" s="296">
        <v>67</v>
      </c>
      <c r="E37" s="296">
        <v>57</v>
      </c>
      <c r="F37" s="296">
        <v>53</v>
      </c>
      <c r="G37" s="296">
        <v>52</v>
      </c>
      <c r="H37" s="296">
        <v>66</v>
      </c>
      <c r="I37" s="296">
        <v>74</v>
      </c>
      <c r="J37" s="296">
        <v>87</v>
      </c>
      <c r="K37" s="296">
        <v>93</v>
      </c>
      <c r="L37" s="296">
        <v>96</v>
      </c>
      <c r="M37" s="296">
        <v>114</v>
      </c>
      <c r="N37" s="296">
        <v>116</v>
      </c>
      <c r="O37" s="296">
        <v>116</v>
      </c>
      <c r="P37" s="296">
        <v>128</v>
      </c>
      <c r="Q37" s="296">
        <v>107</v>
      </c>
      <c r="R37" s="296">
        <v>108</v>
      </c>
      <c r="S37" s="296">
        <v>93</v>
      </c>
      <c r="T37" s="296">
        <v>58</v>
      </c>
      <c r="U37" s="296">
        <v>63</v>
      </c>
      <c r="V37" s="296">
        <v>59</v>
      </c>
      <c r="W37" s="296">
        <v>68</v>
      </c>
      <c r="X37" s="296">
        <v>98</v>
      </c>
      <c r="Y37" s="296">
        <v>92</v>
      </c>
      <c r="Z37" s="296">
        <v>86</v>
      </c>
      <c r="AA37" s="296">
        <v>101</v>
      </c>
      <c r="AB37" s="296">
        <v>74</v>
      </c>
      <c r="AC37" s="296">
        <v>67</v>
      </c>
      <c r="AD37" s="296">
        <v>71</v>
      </c>
      <c r="AE37" s="296">
        <v>40</v>
      </c>
      <c r="AF37" s="296">
        <v>46</v>
      </c>
      <c r="AG37" s="296">
        <v>45</v>
      </c>
      <c r="AH37" s="296">
        <v>34</v>
      </c>
      <c r="AI37" s="296">
        <v>44</v>
      </c>
      <c r="AJ37" s="296">
        <v>44</v>
      </c>
      <c r="AK37" s="296">
        <v>48</v>
      </c>
      <c r="AL37" s="296">
        <v>48</v>
      </c>
      <c r="AM37" s="296">
        <v>40</v>
      </c>
      <c r="AN37" s="296">
        <v>33</v>
      </c>
      <c r="AO37" s="296">
        <v>27</v>
      </c>
      <c r="AP37" s="296">
        <v>26</v>
      </c>
      <c r="AQ37" s="296">
        <v>26</v>
      </c>
      <c r="AR37" s="296">
        <v>29</v>
      </c>
      <c r="AS37" s="296">
        <v>33</v>
      </c>
      <c r="AT37" s="296">
        <v>34</v>
      </c>
      <c r="AU37" s="296">
        <v>28</v>
      </c>
      <c r="AV37" s="296">
        <v>28</v>
      </c>
      <c r="AW37" s="296">
        <v>20</v>
      </c>
      <c r="AX37" s="296">
        <v>18</v>
      </c>
      <c r="AY37" s="296">
        <v>22</v>
      </c>
      <c r="AZ37" s="296">
        <v>16</v>
      </c>
      <c r="BA37" s="296">
        <v>24</v>
      </c>
      <c r="BB37" s="296">
        <v>23</v>
      </c>
      <c r="BC37" s="296">
        <v>29</v>
      </c>
      <c r="BD37" s="296">
        <v>38</v>
      </c>
      <c r="BE37" s="296">
        <v>30</v>
      </c>
      <c r="BF37" s="296">
        <v>30</v>
      </c>
      <c r="BG37" s="296">
        <v>24</v>
      </c>
      <c r="BH37" s="296">
        <v>17</v>
      </c>
      <c r="BI37" s="296">
        <v>26</v>
      </c>
      <c r="BJ37" s="296">
        <v>30</v>
      </c>
      <c r="BK37" s="296">
        <v>30</v>
      </c>
      <c r="BL37" s="296">
        <v>33</v>
      </c>
      <c r="BM37" s="296">
        <v>30</v>
      </c>
      <c r="BN37" s="296">
        <v>34</v>
      </c>
      <c r="BO37" s="296">
        <v>34</v>
      </c>
      <c r="BP37" s="296">
        <v>30</v>
      </c>
      <c r="BQ37" s="296">
        <v>22</v>
      </c>
      <c r="BR37" s="296">
        <v>11</v>
      </c>
      <c r="BS37" s="296">
        <v>8</v>
      </c>
    </row>
    <row r="38" spans="1:71" x14ac:dyDescent="0.25">
      <c r="A38" t="s">
        <v>34</v>
      </c>
      <c r="B38" s="296">
        <v>42</v>
      </c>
      <c r="C38" s="296">
        <v>38</v>
      </c>
      <c r="D38" s="296">
        <v>44</v>
      </c>
      <c r="E38" s="296">
        <v>35</v>
      </c>
      <c r="F38" s="296">
        <v>34</v>
      </c>
      <c r="G38" s="296">
        <v>32</v>
      </c>
      <c r="H38" s="296">
        <v>29</v>
      </c>
      <c r="I38" s="296">
        <v>30</v>
      </c>
      <c r="J38" s="296">
        <v>31</v>
      </c>
      <c r="K38" s="296">
        <v>33</v>
      </c>
      <c r="L38" s="296">
        <v>31</v>
      </c>
      <c r="M38" s="296">
        <v>47</v>
      </c>
      <c r="N38" s="296">
        <v>48</v>
      </c>
      <c r="O38" s="296">
        <v>46</v>
      </c>
      <c r="P38" s="296">
        <v>48</v>
      </c>
      <c r="Q38" s="296">
        <v>48</v>
      </c>
      <c r="R38" s="296">
        <v>66</v>
      </c>
      <c r="S38" s="296">
        <v>76</v>
      </c>
      <c r="T38" s="296">
        <v>75</v>
      </c>
      <c r="U38" s="296">
        <v>61</v>
      </c>
      <c r="V38" s="296">
        <v>56</v>
      </c>
      <c r="W38" s="296">
        <v>62</v>
      </c>
      <c r="X38" s="296">
        <v>56</v>
      </c>
      <c r="Y38" s="296">
        <v>45</v>
      </c>
      <c r="Z38" s="296">
        <v>46</v>
      </c>
      <c r="AA38" s="296">
        <v>34</v>
      </c>
      <c r="AB38" s="296">
        <v>40</v>
      </c>
      <c r="AC38" s="296">
        <v>46</v>
      </c>
      <c r="AD38" s="296">
        <v>38</v>
      </c>
      <c r="AE38" s="296">
        <v>38</v>
      </c>
      <c r="AF38" s="296">
        <v>26</v>
      </c>
      <c r="AG38" s="296">
        <v>23</v>
      </c>
      <c r="AH38" s="296">
        <v>18</v>
      </c>
      <c r="AI38" s="296">
        <v>18</v>
      </c>
      <c r="AJ38" s="296">
        <v>17</v>
      </c>
      <c r="AK38" s="296">
        <v>14</v>
      </c>
      <c r="AL38" s="296">
        <v>29</v>
      </c>
      <c r="AM38" s="296">
        <v>32</v>
      </c>
      <c r="AN38" s="296">
        <v>36</v>
      </c>
      <c r="AO38" s="296">
        <v>42</v>
      </c>
      <c r="AP38" s="296">
        <v>34</v>
      </c>
      <c r="AQ38" s="296">
        <v>35</v>
      </c>
      <c r="AR38" s="296">
        <v>35</v>
      </c>
      <c r="AS38" s="296">
        <v>31</v>
      </c>
      <c r="AT38" s="296">
        <v>30</v>
      </c>
      <c r="AU38" s="296">
        <v>23</v>
      </c>
      <c r="AV38" s="296">
        <v>23</v>
      </c>
      <c r="AW38" s="296">
        <v>19</v>
      </c>
      <c r="AX38" s="296">
        <v>19</v>
      </c>
      <c r="AY38" s="296">
        <v>28</v>
      </c>
      <c r="AZ38" s="296">
        <v>24</v>
      </c>
      <c r="BA38" s="296">
        <v>23</v>
      </c>
      <c r="BB38" s="296">
        <v>19</v>
      </c>
      <c r="BC38" s="296">
        <v>11</v>
      </c>
      <c r="BD38" s="296">
        <v>12</v>
      </c>
      <c r="BE38" s="296">
        <v>14</v>
      </c>
      <c r="BF38" s="296">
        <v>21</v>
      </c>
      <c r="BG38" s="296">
        <v>24</v>
      </c>
      <c r="BH38" s="296">
        <v>25</v>
      </c>
      <c r="BI38" s="296">
        <v>29</v>
      </c>
      <c r="BJ38" s="296">
        <v>25</v>
      </c>
      <c r="BK38" s="296">
        <v>24</v>
      </c>
      <c r="BL38" s="296">
        <v>27</v>
      </c>
      <c r="BM38" s="296">
        <v>22</v>
      </c>
      <c r="BN38" s="296">
        <v>26</v>
      </c>
      <c r="BO38" s="296">
        <v>23</v>
      </c>
      <c r="BP38" s="296">
        <v>23</v>
      </c>
      <c r="BQ38" s="296">
        <v>20</v>
      </c>
      <c r="BR38" s="296">
        <v>15</v>
      </c>
      <c r="BS38" s="296">
        <v>23</v>
      </c>
    </row>
    <row r="39" spans="1:71" x14ac:dyDescent="0.25">
      <c r="A39" t="s">
        <v>35</v>
      </c>
      <c r="B39" s="296">
        <v>4702</v>
      </c>
      <c r="C39" s="296">
        <v>5294</v>
      </c>
      <c r="D39" s="296">
        <v>5862</v>
      </c>
      <c r="E39" s="296">
        <v>6337</v>
      </c>
      <c r="F39" s="296">
        <v>6897</v>
      </c>
      <c r="G39" s="296">
        <v>7348</v>
      </c>
      <c r="H39" s="296">
        <v>8011</v>
      </c>
      <c r="I39" s="296">
        <v>8403</v>
      </c>
      <c r="J39" s="296">
        <v>8602</v>
      </c>
      <c r="K39" s="296">
        <v>8454</v>
      </c>
      <c r="L39" s="296">
        <v>7592</v>
      </c>
      <c r="M39" s="296">
        <v>6675</v>
      </c>
      <c r="N39" s="296">
        <v>6101</v>
      </c>
      <c r="O39" s="296">
        <v>5565</v>
      </c>
      <c r="P39" s="296">
        <v>5295</v>
      </c>
      <c r="Q39" s="296">
        <v>5366</v>
      </c>
      <c r="R39" s="296">
        <v>5239</v>
      </c>
      <c r="S39" s="296">
        <v>5293</v>
      </c>
      <c r="T39" s="296">
        <v>5309</v>
      </c>
      <c r="U39" s="296">
        <v>5305</v>
      </c>
      <c r="V39" s="296">
        <v>5347</v>
      </c>
      <c r="W39" s="296">
        <v>5492</v>
      </c>
      <c r="X39" s="296">
        <v>5495</v>
      </c>
      <c r="Y39" s="296">
        <v>5508</v>
      </c>
      <c r="Z39" s="296">
        <v>5559</v>
      </c>
      <c r="AA39" s="296">
        <v>5441</v>
      </c>
      <c r="AB39" s="296">
        <v>5749</v>
      </c>
      <c r="AC39" s="296">
        <v>6095</v>
      </c>
      <c r="AD39" s="296">
        <v>6489</v>
      </c>
      <c r="AE39" s="296">
        <v>6688</v>
      </c>
      <c r="AF39" s="296">
        <v>6465</v>
      </c>
      <c r="AG39" s="296">
        <v>6346</v>
      </c>
      <c r="AH39" s="296">
        <v>6225</v>
      </c>
      <c r="AI39" s="296">
        <v>6293</v>
      </c>
      <c r="AJ39" s="296">
        <v>6681</v>
      </c>
      <c r="AK39" s="296">
        <v>6925</v>
      </c>
      <c r="AL39" s="296">
        <v>7123</v>
      </c>
      <c r="AM39" s="296">
        <v>7151</v>
      </c>
      <c r="AN39" s="296">
        <v>7336</v>
      </c>
      <c r="AO39" s="296">
        <v>7521</v>
      </c>
      <c r="AP39" s="296">
        <v>7518</v>
      </c>
      <c r="AQ39" s="296">
        <v>7586</v>
      </c>
      <c r="AR39" s="296">
        <v>7220</v>
      </c>
      <c r="AS39" s="296">
        <v>7018</v>
      </c>
      <c r="AT39" s="296">
        <v>6994</v>
      </c>
      <c r="AU39" s="296">
        <v>7087</v>
      </c>
      <c r="AV39" s="296">
        <v>7086</v>
      </c>
      <c r="AW39" s="296">
        <v>7006</v>
      </c>
      <c r="AX39" s="296">
        <v>6911</v>
      </c>
      <c r="AY39" s="296">
        <v>6856</v>
      </c>
      <c r="AZ39" s="296">
        <v>7015</v>
      </c>
      <c r="BA39" s="296">
        <v>6951</v>
      </c>
      <c r="BB39" s="296">
        <v>6747</v>
      </c>
      <c r="BC39" s="296">
        <v>6572</v>
      </c>
      <c r="BD39" s="296">
        <v>6152</v>
      </c>
      <c r="BE39" s="296">
        <v>5964</v>
      </c>
      <c r="BF39" s="296">
        <v>5920</v>
      </c>
      <c r="BG39" s="296">
        <v>5824</v>
      </c>
      <c r="BH39" s="296">
        <v>5803</v>
      </c>
      <c r="BI39" s="296">
        <v>5846</v>
      </c>
      <c r="BJ39" s="296">
        <v>5829</v>
      </c>
      <c r="BK39" s="296">
        <v>5893</v>
      </c>
      <c r="BL39" s="296">
        <v>6147</v>
      </c>
      <c r="BM39" s="296">
        <v>6220</v>
      </c>
      <c r="BN39" s="296">
        <v>6270</v>
      </c>
      <c r="BO39" s="296">
        <v>6066</v>
      </c>
      <c r="BP39" s="296">
        <v>5971</v>
      </c>
      <c r="BQ39" s="296">
        <v>5695</v>
      </c>
      <c r="BR39" s="296">
        <v>5567</v>
      </c>
      <c r="BS39" s="296">
        <v>5589</v>
      </c>
    </row>
    <row r="40" spans="1:71" x14ac:dyDescent="0.25">
      <c r="A40" t="s">
        <v>36</v>
      </c>
      <c r="B40" s="296">
        <v>36</v>
      </c>
      <c r="C40" s="296">
        <v>44</v>
      </c>
      <c r="D40" s="296">
        <v>54</v>
      </c>
      <c r="E40" s="296">
        <v>59</v>
      </c>
      <c r="F40" s="296">
        <v>75</v>
      </c>
      <c r="G40" s="296">
        <v>70</v>
      </c>
      <c r="H40" s="296">
        <v>79</v>
      </c>
      <c r="I40" s="296">
        <v>84</v>
      </c>
      <c r="J40" s="296">
        <v>74</v>
      </c>
      <c r="K40" s="296">
        <v>87</v>
      </c>
      <c r="L40" s="296">
        <v>91</v>
      </c>
      <c r="M40" s="296">
        <v>86</v>
      </c>
      <c r="N40" s="296">
        <v>86</v>
      </c>
      <c r="O40" s="296">
        <v>86</v>
      </c>
      <c r="P40" s="296">
        <v>65</v>
      </c>
      <c r="Q40" s="296">
        <v>55</v>
      </c>
      <c r="R40" s="296">
        <v>61</v>
      </c>
      <c r="S40" s="296">
        <v>55</v>
      </c>
      <c r="T40" s="296">
        <v>73</v>
      </c>
      <c r="U40" s="296">
        <v>83</v>
      </c>
      <c r="V40" s="296">
        <v>76</v>
      </c>
      <c r="W40" s="296">
        <v>90</v>
      </c>
      <c r="X40" s="296">
        <v>85</v>
      </c>
      <c r="Y40" s="296">
        <v>84</v>
      </c>
      <c r="Z40" s="296">
        <v>85</v>
      </c>
      <c r="AA40" s="296">
        <v>87</v>
      </c>
      <c r="AB40" s="296">
        <v>102</v>
      </c>
      <c r="AC40" s="296">
        <v>100</v>
      </c>
      <c r="AD40" s="296">
        <v>111</v>
      </c>
      <c r="AE40" s="296">
        <v>104</v>
      </c>
      <c r="AF40" s="296">
        <v>97</v>
      </c>
      <c r="AG40" s="296">
        <v>121</v>
      </c>
      <c r="AH40" s="296">
        <v>125</v>
      </c>
      <c r="AI40" s="296">
        <v>120</v>
      </c>
      <c r="AJ40" s="296">
        <v>118</v>
      </c>
      <c r="AK40" s="296">
        <v>93</v>
      </c>
      <c r="AL40" s="296">
        <v>92</v>
      </c>
      <c r="AM40" s="296">
        <v>88</v>
      </c>
      <c r="AN40" s="296">
        <v>106</v>
      </c>
      <c r="AO40" s="296">
        <v>107</v>
      </c>
      <c r="AP40" s="296">
        <v>107</v>
      </c>
      <c r="AQ40" s="296">
        <v>119</v>
      </c>
      <c r="AR40" s="296">
        <v>78</v>
      </c>
      <c r="AS40" s="296">
        <v>99</v>
      </c>
      <c r="AT40" s="296">
        <v>125</v>
      </c>
      <c r="AU40" s="296">
        <v>104</v>
      </c>
      <c r="AV40" s="296">
        <v>112</v>
      </c>
      <c r="AW40" s="296">
        <v>115</v>
      </c>
      <c r="AX40" s="296">
        <v>91</v>
      </c>
      <c r="AY40" s="296">
        <v>90</v>
      </c>
      <c r="AZ40" s="296">
        <v>97</v>
      </c>
      <c r="BA40" s="296">
        <v>71</v>
      </c>
      <c r="BB40" s="296">
        <v>66</v>
      </c>
      <c r="BC40" s="296">
        <v>97</v>
      </c>
      <c r="BD40" s="296">
        <v>97</v>
      </c>
      <c r="BE40" s="296">
        <v>122</v>
      </c>
      <c r="BF40" s="296">
        <v>128</v>
      </c>
      <c r="BG40" s="296">
        <v>104</v>
      </c>
      <c r="BH40" s="296">
        <v>111</v>
      </c>
      <c r="BI40" s="296">
        <v>128</v>
      </c>
      <c r="BJ40" s="296">
        <v>127</v>
      </c>
      <c r="BK40" s="296">
        <v>130</v>
      </c>
      <c r="BL40" s="296">
        <v>132</v>
      </c>
      <c r="BM40" s="296">
        <v>112</v>
      </c>
      <c r="BN40" s="296">
        <v>127</v>
      </c>
      <c r="BO40" s="296">
        <v>157</v>
      </c>
      <c r="BP40" s="296">
        <v>174</v>
      </c>
      <c r="BQ40" s="296">
        <v>179</v>
      </c>
      <c r="BR40" s="296">
        <v>168</v>
      </c>
      <c r="BS40" s="296">
        <v>147</v>
      </c>
    </row>
    <row r="41" spans="1:71" x14ac:dyDescent="0.25">
      <c r="A41" t="s">
        <v>37</v>
      </c>
      <c r="B41" s="296">
        <v>61</v>
      </c>
      <c r="C41" s="296">
        <v>57</v>
      </c>
      <c r="D41" s="296">
        <v>67</v>
      </c>
      <c r="E41" s="296">
        <v>63</v>
      </c>
      <c r="F41" s="296">
        <v>64</v>
      </c>
      <c r="G41" s="296">
        <v>58</v>
      </c>
      <c r="H41" s="296">
        <v>45</v>
      </c>
      <c r="I41" s="296">
        <v>40</v>
      </c>
      <c r="J41" s="296">
        <v>41</v>
      </c>
      <c r="K41" s="296">
        <v>54</v>
      </c>
      <c r="L41" s="296">
        <v>53</v>
      </c>
      <c r="M41" s="296">
        <v>50</v>
      </c>
      <c r="N41" s="296">
        <v>47</v>
      </c>
      <c r="O41" s="296">
        <v>56</v>
      </c>
      <c r="P41" s="296">
        <v>64</v>
      </c>
      <c r="Q41" s="296">
        <v>63</v>
      </c>
      <c r="R41" s="296">
        <v>63</v>
      </c>
      <c r="S41" s="296">
        <v>53</v>
      </c>
      <c r="T41" s="296">
        <v>47</v>
      </c>
      <c r="U41" s="296">
        <v>49</v>
      </c>
      <c r="V41" s="296">
        <v>48</v>
      </c>
      <c r="W41" s="296">
        <v>50</v>
      </c>
      <c r="X41" s="296">
        <v>54</v>
      </c>
      <c r="Y41" s="296">
        <v>56</v>
      </c>
      <c r="Z41" s="296">
        <v>51</v>
      </c>
      <c r="AA41" s="296">
        <v>56</v>
      </c>
      <c r="AB41" s="296">
        <v>57</v>
      </c>
      <c r="AC41" s="296">
        <v>56</v>
      </c>
      <c r="AD41" s="296">
        <v>51</v>
      </c>
      <c r="AE41" s="296">
        <v>40</v>
      </c>
      <c r="AF41" s="296">
        <v>27</v>
      </c>
      <c r="AG41" s="296">
        <v>22</v>
      </c>
      <c r="AH41" s="296">
        <v>30</v>
      </c>
      <c r="AI41" s="296">
        <v>27</v>
      </c>
      <c r="AJ41" s="296">
        <v>31</v>
      </c>
      <c r="AK41" s="296">
        <v>28</v>
      </c>
      <c r="AL41" s="296">
        <v>19</v>
      </c>
      <c r="AM41" s="296">
        <v>18</v>
      </c>
      <c r="AN41" s="296">
        <v>15</v>
      </c>
      <c r="AO41" s="296">
        <v>22</v>
      </c>
      <c r="AP41" s="296">
        <v>26</v>
      </c>
      <c r="AQ41" s="296">
        <v>32</v>
      </c>
      <c r="AR41" s="296">
        <v>36</v>
      </c>
      <c r="AS41" s="296">
        <v>35</v>
      </c>
      <c r="AT41" s="296">
        <v>31</v>
      </c>
      <c r="AU41" s="296">
        <v>28</v>
      </c>
      <c r="AV41" s="296">
        <v>19</v>
      </c>
      <c r="AW41" s="296">
        <v>21</v>
      </c>
      <c r="AX41" s="296">
        <v>31</v>
      </c>
      <c r="AY41" s="296">
        <v>29</v>
      </c>
      <c r="AZ41" s="296">
        <v>36</v>
      </c>
      <c r="BA41" s="296">
        <v>33</v>
      </c>
      <c r="BB41" s="296">
        <v>25</v>
      </c>
      <c r="BC41" s="296">
        <v>28</v>
      </c>
      <c r="BD41" s="296">
        <v>25</v>
      </c>
      <c r="BE41" s="296">
        <v>28</v>
      </c>
      <c r="BF41" s="296">
        <v>29</v>
      </c>
      <c r="BG41" s="296">
        <v>26</v>
      </c>
      <c r="BH41" s="296">
        <v>31</v>
      </c>
      <c r="BI41" s="296">
        <v>33</v>
      </c>
      <c r="BJ41" s="296">
        <v>33</v>
      </c>
      <c r="BK41" s="296">
        <v>34</v>
      </c>
      <c r="BL41" s="296">
        <v>33</v>
      </c>
      <c r="BM41" s="296">
        <v>29</v>
      </c>
      <c r="BN41" s="296">
        <v>27</v>
      </c>
      <c r="BO41" s="296">
        <v>25</v>
      </c>
      <c r="BP41" s="296">
        <v>26</v>
      </c>
      <c r="BQ41" s="296">
        <v>21</v>
      </c>
      <c r="BR41" s="296">
        <v>21</v>
      </c>
      <c r="BS41" s="296">
        <v>22</v>
      </c>
    </row>
    <row r="42" spans="1:71" x14ac:dyDescent="0.25">
      <c r="A42" t="s">
        <v>38</v>
      </c>
      <c r="B42" s="296">
        <v>13</v>
      </c>
      <c r="C42" s="296">
        <v>12</v>
      </c>
      <c r="D42" s="296">
        <v>11</v>
      </c>
      <c r="E42" s="296">
        <v>14</v>
      </c>
      <c r="F42" s="296">
        <v>14</v>
      </c>
      <c r="G42" s="296">
        <v>15</v>
      </c>
      <c r="H42" s="296">
        <v>13</v>
      </c>
      <c r="I42" s="296">
        <v>17</v>
      </c>
      <c r="J42" s="296">
        <v>19</v>
      </c>
      <c r="K42" s="296">
        <v>13</v>
      </c>
      <c r="L42" s="296">
        <v>14</v>
      </c>
      <c r="M42" s="296">
        <v>9</v>
      </c>
      <c r="N42" s="296">
        <v>11</v>
      </c>
      <c r="O42" s="296">
        <v>12</v>
      </c>
      <c r="P42" s="296">
        <v>13</v>
      </c>
      <c r="Q42" s="296">
        <v>10</v>
      </c>
      <c r="R42" s="296">
        <v>8</v>
      </c>
      <c r="S42" s="296">
        <v>12</v>
      </c>
      <c r="T42" s="296">
        <v>10</v>
      </c>
      <c r="U42" s="296">
        <v>16</v>
      </c>
      <c r="V42" s="296">
        <v>17</v>
      </c>
      <c r="W42" s="296">
        <v>15</v>
      </c>
      <c r="X42" s="296">
        <v>16</v>
      </c>
      <c r="Y42" s="296">
        <v>12</v>
      </c>
      <c r="Z42" s="296">
        <v>13</v>
      </c>
      <c r="AA42" s="296">
        <v>15</v>
      </c>
      <c r="AB42" s="296">
        <v>19</v>
      </c>
      <c r="AC42" s="296">
        <v>25</v>
      </c>
      <c r="AD42" s="296">
        <v>18</v>
      </c>
      <c r="AE42" s="296">
        <v>16</v>
      </c>
      <c r="AF42" s="296">
        <v>12</v>
      </c>
      <c r="AG42" s="296">
        <v>8</v>
      </c>
      <c r="AH42" s="296">
        <v>9</v>
      </c>
      <c r="AI42" s="296">
        <v>8</v>
      </c>
      <c r="AJ42" s="296">
        <v>3</v>
      </c>
      <c r="AK42" s="296">
        <v>5</v>
      </c>
      <c r="AL42" s="296">
        <v>9</v>
      </c>
      <c r="AM42" s="296">
        <v>12</v>
      </c>
      <c r="AN42" s="296">
        <v>16</v>
      </c>
      <c r="AO42" s="296">
        <v>11</v>
      </c>
      <c r="AP42" s="296">
        <v>12</v>
      </c>
      <c r="AQ42" s="296">
        <v>13</v>
      </c>
      <c r="AR42" s="296">
        <v>13</v>
      </c>
      <c r="AS42" s="296">
        <v>16</v>
      </c>
      <c r="AT42" s="296">
        <v>15</v>
      </c>
      <c r="AU42" s="296">
        <v>16</v>
      </c>
      <c r="AV42" s="296">
        <v>14</v>
      </c>
      <c r="AW42" s="296">
        <v>13</v>
      </c>
      <c r="AX42" s="296">
        <v>11</v>
      </c>
      <c r="AY42" s="296">
        <v>8</v>
      </c>
      <c r="AZ42" s="296">
        <v>9</v>
      </c>
      <c r="BA42" s="296">
        <v>9</v>
      </c>
      <c r="BB42" s="296">
        <v>13</v>
      </c>
      <c r="BC42" s="296">
        <v>24</v>
      </c>
      <c r="BD42" s="296">
        <v>22</v>
      </c>
      <c r="BE42" s="296">
        <v>22</v>
      </c>
      <c r="BF42" s="296">
        <v>21</v>
      </c>
      <c r="BG42" s="296">
        <v>8</v>
      </c>
      <c r="BH42" s="296">
        <v>10</v>
      </c>
      <c r="BI42" s="296">
        <v>12</v>
      </c>
      <c r="BJ42" s="296">
        <v>18</v>
      </c>
      <c r="BK42" s="296">
        <v>21</v>
      </c>
      <c r="BL42" s="296">
        <v>19</v>
      </c>
      <c r="BM42" s="296">
        <v>16</v>
      </c>
      <c r="BN42" s="296">
        <v>7</v>
      </c>
      <c r="BO42" s="296">
        <v>4</v>
      </c>
      <c r="BP42" s="296">
        <v>3</v>
      </c>
      <c r="BQ42" s="296">
        <v>3</v>
      </c>
      <c r="BR42" s="296">
        <v>1</v>
      </c>
      <c r="BS42" s="296">
        <v>1</v>
      </c>
    </row>
    <row r="43" spans="1:71" x14ac:dyDescent="0.25">
      <c r="A43" t="s">
        <v>39</v>
      </c>
      <c r="B43" s="296">
        <v>72</v>
      </c>
      <c r="C43" s="296">
        <v>98</v>
      </c>
      <c r="D43" s="296">
        <v>120</v>
      </c>
      <c r="E43" s="296">
        <v>132</v>
      </c>
      <c r="F43" s="296">
        <v>132</v>
      </c>
      <c r="G43" s="296">
        <v>124</v>
      </c>
      <c r="H43" s="296">
        <v>105</v>
      </c>
      <c r="I43" s="296">
        <v>97</v>
      </c>
      <c r="J43" s="296">
        <v>83</v>
      </c>
      <c r="K43" s="296">
        <v>87</v>
      </c>
      <c r="L43" s="296">
        <v>82</v>
      </c>
      <c r="M43" s="296">
        <v>74</v>
      </c>
      <c r="N43" s="296">
        <v>83</v>
      </c>
      <c r="O43" s="296">
        <v>88</v>
      </c>
      <c r="P43" s="296">
        <v>105</v>
      </c>
      <c r="Q43" s="296">
        <v>117</v>
      </c>
      <c r="R43" s="296">
        <v>115</v>
      </c>
      <c r="S43" s="296">
        <v>103</v>
      </c>
      <c r="T43" s="296">
        <v>80</v>
      </c>
      <c r="U43" s="296">
        <v>85</v>
      </c>
      <c r="V43" s="296">
        <v>90</v>
      </c>
      <c r="W43" s="296">
        <v>96</v>
      </c>
      <c r="X43" s="296">
        <v>113</v>
      </c>
      <c r="Y43" s="296">
        <v>126</v>
      </c>
      <c r="Z43" s="296">
        <v>133</v>
      </c>
      <c r="AA43" s="296">
        <v>138</v>
      </c>
      <c r="AB43" s="296">
        <v>133</v>
      </c>
      <c r="AC43" s="296">
        <v>121</v>
      </c>
      <c r="AD43" s="296">
        <v>124</v>
      </c>
      <c r="AE43" s="296">
        <v>115</v>
      </c>
      <c r="AF43" s="296">
        <v>111</v>
      </c>
      <c r="AG43" s="296">
        <v>114</v>
      </c>
      <c r="AH43" s="296">
        <v>100</v>
      </c>
      <c r="AI43" s="296">
        <v>100</v>
      </c>
      <c r="AJ43" s="296">
        <v>118</v>
      </c>
      <c r="AK43" s="296">
        <v>115</v>
      </c>
      <c r="AL43" s="296">
        <v>129</v>
      </c>
      <c r="AM43" s="296">
        <v>128</v>
      </c>
      <c r="AN43" s="296">
        <v>136</v>
      </c>
      <c r="AO43" s="296">
        <v>117</v>
      </c>
      <c r="AP43" s="296">
        <v>109</v>
      </c>
      <c r="AQ43" s="296">
        <v>115</v>
      </c>
      <c r="AR43" s="296">
        <v>91</v>
      </c>
      <c r="AS43" s="296">
        <v>94</v>
      </c>
      <c r="AT43" s="296">
        <v>94</v>
      </c>
      <c r="AU43" s="296">
        <v>105</v>
      </c>
      <c r="AV43" s="296">
        <v>97</v>
      </c>
      <c r="AW43" s="296">
        <v>94</v>
      </c>
      <c r="AX43" s="296">
        <v>83</v>
      </c>
      <c r="AY43" s="296">
        <v>74</v>
      </c>
      <c r="AZ43" s="296">
        <v>76</v>
      </c>
      <c r="BA43" s="296">
        <v>76</v>
      </c>
      <c r="BB43" s="296">
        <v>82</v>
      </c>
      <c r="BC43" s="296">
        <v>79</v>
      </c>
      <c r="BD43" s="296">
        <v>89</v>
      </c>
      <c r="BE43" s="296">
        <v>92</v>
      </c>
      <c r="BF43" s="296">
        <v>90</v>
      </c>
      <c r="BG43" s="296">
        <v>86</v>
      </c>
      <c r="BH43" s="296">
        <v>83</v>
      </c>
      <c r="BI43" s="296">
        <v>89</v>
      </c>
      <c r="BJ43" s="296">
        <v>99</v>
      </c>
      <c r="BK43" s="296">
        <v>102</v>
      </c>
      <c r="BL43" s="296">
        <v>100</v>
      </c>
      <c r="BM43" s="296">
        <v>95</v>
      </c>
      <c r="BN43" s="296">
        <v>92</v>
      </c>
      <c r="BO43" s="296">
        <v>88</v>
      </c>
      <c r="BP43" s="296">
        <v>84</v>
      </c>
      <c r="BQ43" s="296">
        <v>79</v>
      </c>
      <c r="BR43" s="296">
        <v>73</v>
      </c>
      <c r="BS43" s="296">
        <v>73</v>
      </c>
    </row>
    <row r="44" spans="1:71" x14ac:dyDescent="0.25">
      <c r="A44" t="s">
        <v>40</v>
      </c>
      <c r="B44" s="296">
        <v>126</v>
      </c>
      <c r="C44" s="296">
        <v>138</v>
      </c>
      <c r="D44" s="296">
        <v>143</v>
      </c>
      <c r="E44" s="296">
        <v>141</v>
      </c>
      <c r="F44" s="296">
        <v>128</v>
      </c>
      <c r="G44" s="296">
        <v>143</v>
      </c>
      <c r="H44" s="296">
        <v>138</v>
      </c>
      <c r="I44" s="296">
        <v>159</v>
      </c>
      <c r="J44" s="296">
        <v>157</v>
      </c>
      <c r="K44" s="296">
        <v>168</v>
      </c>
      <c r="L44" s="296">
        <v>170</v>
      </c>
      <c r="M44" s="296">
        <v>161</v>
      </c>
      <c r="N44" s="296">
        <v>162</v>
      </c>
      <c r="O44" s="296">
        <v>156</v>
      </c>
      <c r="P44" s="296">
        <v>169</v>
      </c>
      <c r="Q44" s="296">
        <v>182</v>
      </c>
      <c r="R44" s="296">
        <v>192</v>
      </c>
      <c r="S44" s="296">
        <v>207</v>
      </c>
      <c r="T44" s="296">
        <v>222</v>
      </c>
      <c r="U44" s="296">
        <v>247</v>
      </c>
      <c r="V44" s="296">
        <v>249</v>
      </c>
      <c r="W44" s="296">
        <v>258</v>
      </c>
      <c r="X44" s="296">
        <v>257</v>
      </c>
      <c r="Y44" s="296">
        <v>256</v>
      </c>
      <c r="Z44" s="296">
        <v>265</v>
      </c>
      <c r="AA44" s="296">
        <v>247</v>
      </c>
      <c r="AB44" s="296">
        <v>225</v>
      </c>
      <c r="AC44" s="296">
        <v>195</v>
      </c>
      <c r="AD44" s="296">
        <v>215</v>
      </c>
      <c r="AE44" s="296">
        <v>235</v>
      </c>
      <c r="AF44" s="296">
        <v>280</v>
      </c>
      <c r="AG44" s="296">
        <v>317</v>
      </c>
      <c r="AH44" s="296">
        <v>314</v>
      </c>
      <c r="AI44" s="296">
        <v>300</v>
      </c>
      <c r="AJ44" s="296">
        <v>289</v>
      </c>
      <c r="AK44" s="296">
        <v>258</v>
      </c>
      <c r="AL44" s="296">
        <v>255</v>
      </c>
      <c r="AM44" s="296">
        <v>264</v>
      </c>
      <c r="AN44" s="296">
        <v>280</v>
      </c>
      <c r="AO44" s="296">
        <v>291</v>
      </c>
      <c r="AP44" s="296">
        <v>249</v>
      </c>
      <c r="AQ44" s="296">
        <v>242</v>
      </c>
      <c r="AR44" s="296">
        <v>226</v>
      </c>
      <c r="AS44" s="296">
        <v>266</v>
      </c>
      <c r="AT44" s="296">
        <v>287</v>
      </c>
      <c r="AU44" s="296">
        <v>305</v>
      </c>
      <c r="AV44" s="296">
        <v>298</v>
      </c>
      <c r="AW44" s="296">
        <v>301</v>
      </c>
      <c r="AX44" s="296">
        <v>327</v>
      </c>
      <c r="AY44" s="296">
        <v>313</v>
      </c>
      <c r="AZ44" s="296">
        <v>297</v>
      </c>
      <c r="BA44" s="296">
        <v>251</v>
      </c>
      <c r="BB44" s="296">
        <v>230</v>
      </c>
      <c r="BC44" s="296">
        <v>235</v>
      </c>
      <c r="BD44" s="296">
        <v>236</v>
      </c>
      <c r="BE44" s="296">
        <v>249</v>
      </c>
      <c r="BF44" s="296">
        <v>255</v>
      </c>
      <c r="BG44" s="296">
        <v>262</v>
      </c>
      <c r="BH44" s="296">
        <v>291</v>
      </c>
      <c r="BI44" s="296">
        <v>287</v>
      </c>
      <c r="BJ44" s="296">
        <v>264</v>
      </c>
      <c r="BK44" s="296">
        <v>266</v>
      </c>
      <c r="BL44" s="296">
        <v>270</v>
      </c>
      <c r="BM44" s="296">
        <v>276</v>
      </c>
      <c r="BN44" s="296">
        <v>293</v>
      </c>
      <c r="BO44" s="296">
        <v>305</v>
      </c>
      <c r="BP44" s="296">
        <v>280</v>
      </c>
      <c r="BQ44" s="296">
        <v>257</v>
      </c>
      <c r="BR44" s="296">
        <v>218</v>
      </c>
      <c r="BS44" s="296">
        <v>187</v>
      </c>
    </row>
    <row r="45" spans="1:71" x14ac:dyDescent="0.25">
      <c r="A45" t="s">
        <v>41</v>
      </c>
      <c r="B45" s="296">
        <v>19</v>
      </c>
      <c r="C45" s="296">
        <v>14</v>
      </c>
      <c r="D45" s="296">
        <v>15</v>
      </c>
      <c r="E45" s="296">
        <v>24</v>
      </c>
      <c r="F45" s="296">
        <v>27</v>
      </c>
      <c r="G45" s="296">
        <v>29</v>
      </c>
      <c r="H45" s="296">
        <v>25</v>
      </c>
      <c r="I45" s="296">
        <v>13</v>
      </c>
      <c r="J45" s="296">
        <v>14</v>
      </c>
      <c r="K45" s="296">
        <v>10</v>
      </c>
      <c r="L45" s="296">
        <v>13</v>
      </c>
      <c r="M45" s="296">
        <v>18</v>
      </c>
      <c r="N45" s="296">
        <v>18</v>
      </c>
      <c r="O45" s="296">
        <v>18</v>
      </c>
      <c r="P45" s="296">
        <v>12</v>
      </c>
      <c r="Q45" s="296">
        <v>12</v>
      </c>
      <c r="R45" s="296">
        <v>14</v>
      </c>
      <c r="S45" s="296">
        <v>15</v>
      </c>
      <c r="T45" s="296">
        <v>17</v>
      </c>
      <c r="U45" s="296">
        <v>18</v>
      </c>
      <c r="V45" s="296">
        <v>11</v>
      </c>
      <c r="W45" s="296">
        <v>10</v>
      </c>
      <c r="X45" s="296">
        <v>11</v>
      </c>
      <c r="Y45" s="296">
        <v>6</v>
      </c>
      <c r="Z45" s="296">
        <v>9</v>
      </c>
      <c r="AA45" s="296">
        <v>9</v>
      </c>
      <c r="AB45" s="296">
        <v>8</v>
      </c>
      <c r="AC45" s="296">
        <v>7</v>
      </c>
      <c r="AD45" s="296">
        <v>13</v>
      </c>
      <c r="AE45" s="296">
        <v>20</v>
      </c>
      <c r="AF45" s="296">
        <v>22</v>
      </c>
      <c r="AG45" s="296">
        <v>24</v>
      </c>
      <c r="AH45" s="296">
        <v>18</v>
      </c>
      <c r="AI45" s="296">
        <v>14</v>
      </c>
      <c r="AJ45" s="296">
        <v>15</v>
      </c>
      <c r="AK45" s="296">
        <v>18</v>
      </c>
      <c r="AL45" s="296">
        <v>21</v>
      </c>
      <c r="AM45" s="296">
        <v>20</v>
      </c>
      <c r="AN45" s="296">
        <v>18</v>
      </c>
      <c r="AO45" s="296">
        <v>15</v>
      </c>
      <c r="AP45" s="296">
        <v>12</v>
      </c>
      <c r="AQ45" s="296">
        <v>10</v>
      </c>
      <c r="AR45" s="296">
        <v>13</v>
      </c>
      <c r="AS45" s="296">
        <v>8</v>
      </c>
      <c r="AT45" s="296">
        <v>7</v>
      </c>
      <c r="AU45" s="296">
        <v>14</v>
      </c>
      <c r="AV45" s="296">
        <v>10</v>
      </c>
      <c r="AW45" s="296">
        <v>13</v>
      </c>
      <c r="AX45" s="296">
        <v>12</v>
      </c>
      <c r="AY45" s="296">
        <v>8</v>
      </c>
      <c r="AZ45" s="296">
        <v>7</v>
      </c>
      <c r="BA45" s="296">
        <v>6</v>
      </c>
      <c r="BB45" s="296">
        <v>6</v>
      </c>
      <c r="BC45" s="296">
        <v>4</v>
      </c>
      <c r="BD45" s="296">
        <v>5</v>
      </c>
      <c r="BE45" s="296">
        <v>3</v>
      </c>
      <c r="BF45" s="296">
        <v>4</v>
      </c>
      <c r="BG45" s="296">
        <v>8</v>
      </c>
      <c r="BH45" s="296">
        <v>9</v>
      </c>
      <c r="BI45" s="296">
        <v>11</v>
      </c>
      <c r="BJ45" s="296">
        <v>12</v>
      </c>
      <c r="BK45" s="296">
        <v>9</v>
      </c>
      <c r="BL45" s="296">
        <v>10</v>
      </c>
      <c r="BM45" s="296">
        <v>8</v>
      </c>
      <c r="BN45" s="296">
        <v>8</v>
      </c>
      <c r="BO45" s="296">
        <v>5</v>
      </c>
      <c r="BP45" s="296">
        <v>2</v>
      </c>
      <c r="BQ45" s="296">
        <v>4</v>
      </c>
      <c r="BR45" s="296">
        <v>4</v>
      </c>
      <c r="BS45" s="296">
        <v>7</v>
      </c>
    </row>
    <row r="46" spans="1:71" x14ac:dyDescent="0.25">
      <c r="A46" t="s">
        <v>42</v>
      </c>
      <c r="B46" s="296">
        <v>2</v>
      </c>
      <c r="C46" s="296">
        <v>2</v>
      </c>
      <c r="D46" s="296">
        <v>7</v>
      </c>
      <c r="E46" s="296">
        <v>8</v>
      </c>
      <c r="F46" s="296">
        <v>8</v>
      </c>
      <c r="G46" s="296">
        <v>7</v>
      </c>
      <c r="H46" s="296">
        <v>2</v>
      </c>
      <c r="I46" s="296">
        <v>1</v>
      </c>
      <c r="J46" s="296" t="s">
        <v>18</v>
      </c>
      <c r="K46" s="296" t="s">
        <v>18</v>
      </c>
      <c r="L46" s="296">
        <v>1</v>
      </c>
      <c r="M46" s="296">
        <v>2</v>
      </c>
      <c r="N46" s="296">
        <v>2</v>
      </c>
      <c r="O46" s="296">
        <v>2</v>
      </c>
      <c r="P46" s="296">
        <v>1</v>
      </c>
      <c r="Q46" s="296" t="s">
        <v>18</v>
      </c>
      <c r="R46" s="296">
        <v>1</v>
      </c>
      <c r="S46" s="296">
        <v>1</v>
      </c>
      <c r="T46" s="296">
        <v>1</v>
      </c>
      <c r="U46" s="296">
        <v>1</v>
      </c>
      <c r="V46" s="296" t="s">
        <v>18</v>
      </c>
      <c r="W46" s="296" t="s">
        <v>18</v>
      </c>
      <c r="X46" s="296">
        <v>3</v>
      </c>
      <c r="Y46" s="296">
        <v>3</v>
      </c>
      <c r="Z46" s="296">
        <v>3</v>
      </c>
      <c r="AA46" s="296">
        <v>5</v>
      </c>
      <c r="AB46" s="296">
        <v>3</v>
      </c>
      <c r="AC46" s="296">
        <v>5</v>
      </c>
      <c r="AD46" s="296">
        <v>5</v>
      </c>
      <c r="AE46" s="296">
        <v>3</v>
      </c>
      <c r="AF46" s="296">
        <v>2</v>
      </c>
      <c r="AG46" s="296">
        <v>1</v>
      </c>
      <c r="AH46" s="296">
        <v>1</v>
      </c>
      <c r="AI46" s="296">
        <v>2</v>
      </c>
      <c r="AJ46" s="296">
        <v>2</v>
      </c>
      <c r="AK46" s="296">
        <v>1</v>
      </c>
      <c r="AL46" s="296">
        <v>1</v>
      </c>
      <c r="AM46" s="296" t="s">
        <v>18</v>
      </c>
      <c r="AN46" s="296">
        <v>2</v>
      </c>
      <c r="AO46" s="296">
        <v>2</v>
      </c>
      <c r="AP46" s="296">
        <v>2</v>
      </c>
      <c r="AQ46" s="296">
        <v>2</v>
      </c>
      <c r="AR46" s="296">
        <v>1</v>
      </c>
      <c r="AS46" s="296">
        <v>1</v>
      </c>
      <c r="AT46" s="296">
        <v>1</v>
      </c>
      <c r="AU46" s="296">
        <v>1</v>
      </c>
      <c r="AV46" s="296">
        <v>3</v>
      </c>
      <c r="AW46" s="296">
        <v>3</v>
      </c>
      <c r="AX46" s="296">
        <v>3</v>
      </c>
      <c r="AY46" s="296">
        <v>3</v>
      </c>
      <c r="AZ46" s="296" t="s">
        <v>18</v>
      </c>
      <c r="BA46" s="296" t="s">
        <v>18</v>
      </c>
      <c r="BB46" s="296" t="s">
        <v>18</v>
      </c>
      <c r="BC46" s="296" t="s">
        <v>18</v>
      </c>
      <c r="BD46" s="296" t="s">
        <v>18</v>
      </c>
      <c r="BE46" s="296" t="s">
        <v>18</v>
      </c>
      <c r="BF46" s="296" t="s">
        <v>18</v>
      </c>
      <c r="BG46" s="296" t="s">
        <v>18</v>
      </c>
      <c r="BH46" s="296" t="s">
        <v>18</v>
      </c>
      <c r="BI46" s="296" t="s">
        <v>18</v>
      </c>
      <c r="BJ46" s="296">
        <v>1</v>
      </c>
      <c r="BK46" s="296">
        <v>1</v>
      </c>
      <c r="BL46" s="296">
        <v>1</v>
      </c>
      <c r="BM46" s="296">
        <v>1</v>
      </c>
      <c r="BN46" s="296" t="s">
        <v>18</v>
      </c>
      <c r="BO46" s="296" t="s">
        <v>18</v>
      </c>
      <c r="BP46" s="296">
        <v>1</v>
      </c>
      <c r="BQ46" s="296">
        <v>1</v>
      </c>
      <c r="BR46" s="296">
        <v>1</v>
      </c>
      <c r="BS46" s="296">
        <v>1</v>
      </c>
    </row>
    <row r="47" spans="1:71" x14ac:dyDescent="0.25">
      <c r="A47" t="s">
        <v>43</v>
      </c>
      <c r="B47" s="296">
        <v>101</v>
      </c>
      <c r="C47" s="296">
        <v>106</v>
      </c>
      <c r="D47" s="296">
        <v>103</v>
      </c>
      <c r="E47" s="296">
        <v>97</v>
      </c>
      <c r="F47" s="296">
        <v>102</v>
      </c>
      <c r="G47" s="296">
        <v>100</v>
      </c>
      <c r="H47" s="296">
        <v>124</v>
      </c>
      <c r="I47" s="296">
        <v>142</v>
      </c>
      <c r="J47" s="296">
        <v>165</v>
      </c>
      <c r="K47" s="296">
        <v>167</v>
      </c>
      <c r="L47" s="296">
        <v>160</v>
      </c>
      <c r="M47" s="296">
        <v>143</v>
      </c>
      <c r="N47" s="296">
        <v>126</v>
      </c>
      <c r="O47" s="296">
        <v>115</v>
      </c>
      <c r="P47" s="296">
        <v>122</v>
      </c>
      <c r="Q47" s="296">
        <v>112</v>
      </c>
      <c r="R47" s="296">
        <v>112</v>
      </c>
      <c r="S47" s="296">
        <v>116</v>
      </c>
      <c r="T47" s="296">
        <v>103</v>
      </c>
      <c r="U47" s="296">
        <v>105</v>
      </c>
      <c r="V47" s="296">
        <v>108</v>
      </c>
      <c r="W47" s="296">
        <v>115</v>
      </c>
      <c r="X47" s="296">
        <v>109</v>
      </c>
      <c r="Y47" s="296">
        <v>119</v>
      </c>
      <c r="Z47" s="296">
        <v>115</v>
      </c>
      <c r="AA47" s="296">
        <v>121</v>
      </c>
      <c r="AB47" s="296">
        <v>146</v>
      </c>
      <c r="AC47" s="296">
        <v>152</v>
      </c>
      <c r="AD47" s="296">
        <v>165</v>
      </c>
      <c r="AE47" s="296">
        <v>165</v>
      </c>
      <c r="AF47" s="296">
        <v>156</v>
      </c>
      <c r="AG47" s="296">
        <v>145</v>
      </c>
      <c r="AH47" s="296">
        <v>153</v>
      </c>
      <c r="AI47" s="296">
        <v>149</v>
      </c>
      <c r="AJ47" s="296">
        <v>154</v>
      </c>
      <c r="AK47" s="296">
        <v>158</v>
      </c>
      <c r="AL47" s="296">
        <v>139</v>
      </c>
      <c r="AM47" s="296">
        <v>136</v>
      </c>
      <c r="AN47" s="296">
        <v>124</v>
      </c>
      <c r="AO47" s="296">
        <v>124</v>
      </c>
      <c r="AP47" s="296">
        <v>114</v>
      </c>
      <c r="AQ47" s="296">
        <v>109</v>
      </c>
      <c r="AR47" s="296">
        <v>111</v>
      </c>
      <c r="AS47" s="296">
        <v>100</v>
      </c>
      <c r="AT47" s="296">
        <v>95</v>
      </c>
      <c r="AU47" s="296">
        <v>81</v>
      </c>
      <c r="AV47" s="296">
        <v>62</v>
      </c>
      <c r="AW47" s="296">
        <v>58</v>
      </c>
      <c r="AX47" s="296">
        <v>57</v>
      </c>
      <c r="AY47" s="296">
        <v>62</v>
      </c>
      <c r="AZ47" s="296">
        <v>70</v>
      </c>
      <c r="BA47" s="296">
        <v>70</v>
      </c>
      <c r="BB47" s="296">
        <v>69</v>
      </c>
      <c r="BC47" s="296">
        <v>69</v>
      </c>
      <c r="BD47" s="296">
        <v>62</v>
      </c>
      <c r="BE47" s="296">
        <v>58</v>
      </c>
      <c r="BF47" s="296">
        <v>55</v>
      </c>
      <c r="BG47" s="296">
        <v>53</v>
      </c>
      <c r="BH47" s="296">
        <v>54</v>
      </c>
      <c r="BI47" s="296">
        <v>62</v>
      </c>
      <c r="BJ47" s="296">
        <v>63</v>
      </c>
      <c r="BK47" s="296">
        <v>70</v>
      </c>
      <c r="BL47" s="296">
        <v>72</v>
      </c>
      <c r="BM47" s="296">
        <v>69</v>
      </c>
      <c r="BN47" s="296">
        <v>68</v>
      </c>
      <c r="BO47" s="296">
        <v>56</v>
      </c>
      <c r="BP47" s="296">
        <v>48</v>
      </c>
      <c r="BQ47" s="296">
        <v>42</v>
      </c>
      <c r="BR47" s="296">
        <v>51</v>
      </c>
      <c r="BS47" s="296">
        <v>65</v>
      </c>
    </row>
    <row r="48" spans="1:71" x14ac:dyDescent="0.25">
      <c r="A48" t="s">
        <v>44</v>
      </c>
      <c r="B48" s="296">
        <v>28</v>
      </c>
      <c r="C48" s="296">
        <v>23</v>
      </c>
      <c r="D48" s="296">
        <v>21</v>
      </c>
      <c r="E48" s="296">
        <v>17</v>
      </c>
      <c r="F48" s="296">
        <v>17</v>
      </c>
      <c r="G48" s="296">
        <v>25</v>
      </c>
      <c r="H48" s="296">
        <v>20</v>
      </c>
      <c r="I48" s="296">
        <v>19</v>
      </c>
      <c r="J48" s="296">
        <v>21</v>
      </c>
      <c r="K48" s="296">
        <v>14</v>
      </c>
      <c r="L48" s="296">
        <v>16</v>
      </c>
      <c r="M48" s="296">
        <v>19</v>
      </c>
      <c r="N48" s="296">
        <v>19</v>
      </c>
      <c r="O48" s="296">
        <v>28</v>
      </c>
      <c r="P48" s="296">
        <v>35</v>
      </c>
      <c r="Q48" s="296">
        <v>39</v>
      </c>
      <c r="R48" s="296">
        <v>46</v>
      </c>
      <c r="S48" s="296">
        <v>39</v>
      </c>
      <c r="T48" s="296">
        <v>38</v>
      </c>
      <c r="U48" s="296">
        <v>30</v>
      </c>
      <c r="V48" s="296">
        <v>19</v>
      </c>
      <c r="W48" s="296">
        <v>17</v>
      </c>
      <c r="X48" s="296">
        <v>20</v>
      </c>
      <c r="Y48" s="296">
        <v>26</v>
      </c>
      <c r="Z48" s="296">
        <v>41</v>
      </c>
      <c r="AA48" s="296">
        <v>45</v>
      </c>
      <c r="AB48" s="296">
        <v>39</v>
      </c>
      <c r="AC48" s="296">
        <v>41</v>
      </c>
      <c r="AD48" s="296">
        <v>31</v>
      </c>
      <c r="AE48" s="296">
        <v>29</v>
      </c>
      <c r="AF48" s="296">
        <v>31</v>
      </c>
      <c r="AG48" s="296">
        <v>29</v>
      </c>
      <c r="AH48" s="296">
        <v>33</v>
      </c>
      <c r="AI48" s="296">
        <v>39</v>
      </c>
      <c r="AJ48" s="296">
        <v>39</v>
      </c>
      <c r="AK48" s="296">
        <v>36</v>
      </c>
      <c r="AL48" s="296">
        <v>32</v>
      </c>
      <c r="AM48" s="296">
        <v>36</v>
      </c>
      <c r="AN48" s="296">
        <v>31</v>
      </c>
      <c r="AO48" s="296">
        <v>36</v>
      </c>
      <c r="AP48" s="296">
        <v>35</v>
      </c>
      <c r="AQ48" s="296">
        <v>23</v>
      </c>
      <c r="AR48" s="296">
        <v>27</v>
      </c>
      <c r="AS48" s="296">
        <v>38</v>
      </c>
      <c r="AT48" s="296">
        <v>39</v>
      </c>
      <c r="AU48" s="296">
        <v>38</v>
      </c>
      <c r="AV48" s="296">
        <v>47</v>
      </c>
      <c r="AW48" s="296">
        <v>41</v>
      </c>
      <c r="AX48" s="296">
        <v>41</v>
      </c>
      <c r="AY48" s="296">
        <v>42</v>
      </c>
      <c r="AZ48" s="296">
        <v>50</v>
      </c>
      <c r="BA48" s="296">
        <v>45</v>
      </c>
      <c r="BB48" s="296">
        <v>50</v>
      </c>
      <c r="BC48" s="296">
        <v>64</v>
      </c>
      <c r="BD48" s="296">
        <v>50</v>
      </c>
      <c r="BE48" s="296">
        <v>52</v>
      </c>
      <c r="BF48" s="296">
        <v>50</v>
      </c>
      <c r="BG48" s="296">
        <v>41</v>
      </c>
      <c r="BH48" s="296">
        <v>40</v>
      </c>
      <c r="BI48" s="296">
        <v>38</v>
      </c>
      <c r="BJ48" s="296">
        <v>30</v>
      </c>
      <c r="BK48" s="296">
        <v>28</v>
      </c>
      <c r="BL48" s="296">
        <v>22</v>
      </c>
      <c r="BM48" s="296">
        <v>27</v>
      </c>
      <c r="BN48" s="296">
        <v>36</v>
      </c>
      <c r="BO48" s="296">
        <v>45</v>
      </c>
      <c r="BP48" s="296">
        <v>56</v>
      </c>
      <c r="BQ48" s="296">
        <v>53</v>
      </c>
      <c r="BR48" s="296">
        <v>49</v>
      </c>
      <c r="BS48" s="296">
        <v>45</v>
      </c>
    </row>
    <row r="49" spans="1:71" x14ac:dyDescent="0.25">
      <c r="A49" t="s">
        <v>45</v>
      </c>
      <c r="B49" s="296">
        <v>42</v>
      </c>
      <c r="C49" s="296">
        <v>47</v>
      </c>
      <c r="D49" s="296">
        <v>44</v>
      </c>
      <c r="E49" s="296">
        <v>43</v>
      </c>
      <c r="F49" s="296">
        <v>35</v>
      </c>
      <c r="G49" s="296">
        <v>25</v>
      </c>
      <c r="H49" s="296">
        <v>29</v>
      </c>
      <c r="I49" s="296">
        <v>30</v>
      </c>
      <c r="J49" s="296">
        <v>31</v>
      </c>
      <c r="K49" s="296">
        <v>33</v>
      </c>
      <c r="L49" s="296">
        <v>31</v>
      </c>
      <c r="M49" s="296">
        <v>32</v>
      </c>
      <c r="N49" s="296">
        <v>35</v>
      </c>
      <c r="O49" s="296">
        <v>32</v>
      </c>
      <c r="P49" s="296">
        <v>38</v>
      </c>
      <c r="Q49" s="296">
        <v>38</v>
      </c>
      <c r="R49" s="296">
        <v>39</v>
      </c>
      <c r="S49" s="296">
        <v>46</v>
      </c>
      <c r="T49" s="296">
        <v>45</v>
      </c>
      <c r="U49" s="296">
        <v>48</v>
      </c>
      <c r="V49" s="296">
        <v>46</v>
      </c>
      <c r="W49" s="296">
        <v>37</v>
      </c>
      <c r="X49" s="296">
        <v>36</v>
      </c>
      <c r="Y49" s="296">
        <v>36</v>
      </c>
      <c r="Z49" s="296">
        <v>36</v>
      </c>
      <c r="AA49" s="296">
        <v>47</v>
      </c>
      <c r="AB49" s="296">
        <v>42</v>
      </c>
      <c r="AC49" s="296">
        <v>40</v>
      </c>
      <c r="AD49" s="296">
        <v>45</v>
      </c>
      <c r="AE49" s="296">
        <v>43</v>
      </c>
      <c r="AF49" s="296">
        <v>47</v>
      </c>
      <c r="AG49" s="296">
        <v>54</v>
      </c>
      <c r="AH49" s="296">
        <v>54</v>
      </c>
      <c r="AI49" s="296">
        <v>49</v>
      </c>
      <c r="AJ49" s="296">
        <v>42</v>
      </c>
      <c r="AK49" s="296">
        <v>34</v>
      </c>
      <c r="AL49" s="296">
        <v>29</v>
      </c>
      <c r="AM49" s="296">
        <v>30</v>
      </c>
      <c r="AN49" s="296">
        <v>28</v>
      </c>
      <c r="AO49" s="296">
        <v>26</v>
      </c>
      <c r="AP49" s="296">
        <v>24</v>
      </c>
      <c r="AQ49" s="296">
        <v>19</v>
      </c>
      <c r="AR49" s="296">
        <v>16</v>
      </c>
      <c r="AS49" s="296">
        <v>17</v>
      </c>
      <c r="AT49" s="296">
        <v>15</v>
      </c>
      <c r="AU49" s="296">
        <v>16</v>
      </c>
      <c r="AV49" s="296">
        <v>15</v>
      </c>
      <c r="AW49" s="296">
        <v>22</v>
      </c>
      <c r="AX49" s="296">
        <v>23</v>
      </c>
      <c r="AY49" s="296">
        <v>27</v>
      </c>
      <c r="AZ49" s="296">
        <v>37</v>
      </c>
      <c r="BA49" s="296">
        <v>37</v>
      </c>
      <c r="BB49" s="296">
        <v>37</v>
      </c>
      <c r="BC49" s="296">
        <v>36</v>
      </c>
      <c r="BD49" s="296">
        <v>32</v>
      </c>
      <c r="BE49" s="296">
        <v>36</v>
      </c>
      <c r="BF49" s="296">
        <v>39</v>
      </c>
      <c r="BG49" s="296">
        <v>41</v>
      </c>
      <c r="BH49" s="296">
        <v>37</v>
      </c>
      <c r="BI49" s="296">
        <v>28</v>
      </c>
      <c r="BJ49" s="296">
        <v>33</v>
      </c>
      <c r="BK49" s="296">
        <v>35</v>
      </c>
      <c r="BL49" s="296">
        <v>35</v>
      </c>
      <c r="BM49" s="296">
        <v>32</v>
      </c>
      <c r="BN49" s="296">
        <v>30</v>
      </c>
      <c r="BO49" s="296">
        <v>31</v>
      </c>
      <c r="BP49" s="296">
        <v>31</v>
      </c>
      <c r="BQ49" s="296">
        <v>30</v>
      </c>
      <c r="BR49" s="296">
        <v>24</v>
      </c>
      <c r="BS49" s="296">
        <v>19</v>
      </c>
    </row>
    <row r="50" spans="1:71" x14ac:dyDescent="0.25">
      <c r="A50" t="s">
        <v>46</v>
      </c>
      <c r="B50" s="296">
        <v>840</v>
      </c>
      <c r="C50" s="296">
        <v>945</v>
      </c>
      <c r="D50" s="296">
        <v>1009</v>
      </c>
      <c r="E50" s="296">
        <v>1124</v>
      </c>
      <c r="F50" s="296">
        <v>1278</v>
      </c>
      <c r="G50" s="296">
        <v>1330</v>
      </c>
      <c r="H50" s="296">
        <v>1396</v>
      </c>
      <c r="I50" s="296">
        <v>1365</v>
      </c>
      <c r="J50" s="296">
        <v>1320</v>
      </c>
      <c r="K50" s="296">
        <v>1260</v>
      </c>
      <c r="L50" s="296">
        <v>1225</v>
      </c>
      <c r="M50" s="296">
        <v>1216</v>
      </c>
      <c r="N50" s="296">
        <v>1194</v>
      </c>
      <c r="O50" s="296">
        <v>1254</v>
      </c>
      <c r="P50" s="296">
        <v>1302</v>
      </c>
      <c r="Q50" s="296">
        <v>1355</v>
      </c>
      <c r="R50" s="296">
        <v>1391</v>
      </c>
      <c r="S50" s="296">
        <v>1382</v>
      </c>
      <c r="T50" s="296">
        <v>1392</v>
      </c>
      <c r="U50" s="296">
        <v>1443</v>
      </c>
      <c r="V50" s="296">
        <v>1496</v>
      </c>
      <c r="W50" s="296">
        <v>1399</v>
      </c>
      <c r="X50" s="296">
        <v>1304</v>
      </c>
      <c r="Y50" s="296">
        <v>1188</v>
      </c>
      <c r="Z50" s="296">
        <v>1099</v>
      </c>
      <c r="AA50" s="296">
        <v>1102</v>
      </c>
      <c r="AB50" s="296">
        <v>1046</v>
      </c>
      <c r="AC50" s="296">
        <v>994</v>
      </c>
      <c r="AD50" s="296">
        <v>914</v>
      </c>
      <c r="AE50" s="296">
        <v>976</v>
      </c>
      <c r="AF50" s="296">
        <v>1050</v>
      </c>
      <c r="AG50" s="296">
        <v>1048</v>
      </c>
      <c r="AH50" s="296">
        <v>1051</v>
      </c>
      <c r="AI50" s="296">
        <v>1025</v>
      </c>
      <c r="AJ50" s="296">
        <v>974</v>
      </c>
      <c r="AK50" s="296">
        <v>1017</v>
      </c>
      <c r="AL50" s="296">
        <v>1078</v>
      </c>
      <c r="AM50" s="296">
        <v>1091</v>
      </c>
      <c r="AN50" s="296">
        <v>1056</v>
      </c>
      <c r="AO50" s="296">
        <v>1056</v>
      </c>
      <c r="AP50" s="296">
        <v>1022</v>
      </c>
      <c r="AQ50" s="296">
        <v>1019</v>
      </c>
      <c r="AR50" s="296">
        <v>1028</v>
      </c>
      <c r="AS50" s="296">
        <v>1012</v>
      </c>
      <c r="AT50" s="296">
        <v>976</v>
      </c>
      <c r="AU50" s="296">
        <v>956</v>
      </c>
      <c r="AV50" s="296">
        <v>913</v>
      </c>
      <c r="AW50" s="296">
        <v>883</v>
      </c>
      <c r="AX50" s="296">
        <v>884</v>
      </c>
      <c r="AY50" s="296">
        <v>790</v>
      </c>
      <c r="AZ50" s="296">
        <v>787</v>
      </c>
      <c r="BA50" s="296">
        <v>756</v>
      </c>
      <c r="BB50" s="296">
        <v>736</v>
      </c>
      <c r="BC50" s="296">
        <v>740</v>
      </c>
      <c r="BD50" s="296">
        <v>729</v>
      </c>
      <c r="BE50" s="296">
        <v>723</v>
      </c>
      <c r="BF50" s="296">
        <v>678</v>
      </c>
      <c r="BG50" s="296">
        <v>655</v>
      </c>
      <c r="BH50" s="296">
        <v>618</v>
      </c>
      <c r="BI50" s="296">
        <v>570</v>
      </c>
      <c r="BJ50" s="296">
        <v>531</v>
      </c>
      <c r="BK50" s="296">
        <v>519</v>
      </c>
      <c r="BL50" s="296">
        <v>512</v>
      </c>
      <c r="BM50" s="296">
        <v>523</v>
      </c>
      <c r="BN50" s="296">
        <v>543</v>
      </c>
      <c r="BO50" s="296">
        <v>560</v>
      </c>
      <c r="BP50" s="296">
        <v>591</v>
      </c>
      <c r="BQ50" s="296">
        <v>614</v>
      </c>
      <c r="BR50" s="296">
        <v>667</v>
      </c>
      <c r="BS50" s="296">
        <v>694</v>
      </c>
    </row>
    <row r="51" spans="1:71" x14ac:dyDescent="0.25">
      <c r="A51" t="s">
        <v>47</v>
      </c>
      <c r="B51" s="296">
        <v>262</v>
      </c>
      <c r="C51" s="296">
        <v>293</v>
      </c>
      <c r="D51" s="296">
        <v>271</v>
      </c>
      <c r="E51" s="296">
        <v>283</v>
      </c>
      <c r="F51" s="296">
        <v>276</v>
      </c>
      <c r="G51" s="296">
        <v>246</v>
      </c>
      <c r="H51" s="296">
        <v>253</v>
      </c>
      <c r="I51" s="296">
        <v>225</v>
      </c>
      <c r="J51" s="296">
        <v>202</v>
      </c>
      <c r="K51" s="296">
        <v>190</v>
      </c>
      <c r="L51" s="296">
        <v>162</v>
      </c>
      <c r="M51" s="296">
        <v>168</v>
      </c>
      <c r="N51" s="296">
        <v>167</v>
      </c>
      <c r="O51" s="296">
        <v>163</v>
      </c>
      <c r="P51" s="296">
        <v>177</v>
      </c>
      <c r="Q51" s="296">
        <v>176</v>
      </c>
      <c r="R51" s="296">
        <v>182</v>
      </c>
      <c r="S51" s="296">
        <v>212</v>
      </c>
      <c r="T51" s="296">
        <v>240</v>
      </c>
      <c r="U51" s="296">
        <v>235</v>
      </c>
      <c r="V51" s="296">
        <v>232</v>
      </c>
      <c r="W51" s="296">
        <v>208</v>
      </c>
      <c r="X51" s="296">
        <v>186</v>
      </c>
      <c r="Y51" s="296">
        <v>203</v>
      </c>
      <c r="Z51" s="296">
        <v>207</v>
      </c>
      <c r="AA51" s="296">
        <v>229</v>
      </c>
      <c r="AB51" s="296">
        <v>228</v>
      </c>
      <c r="AC51" s="296">
        <v>211</v>
      </c>
      <c r="AD51" s="296">
        <v>197</v>
      </c>
      <c r="AE51" s="296">
        <v>194</v>
      </c>
      <c r="AF51" s="296">
        <v>200</v>
      </c>
      <c r="AG51" s="296">
        <v>207</v>
      </c>
      <c r="AH51" s="296">
        <v>208</v>
      </c>
      <c r="AI51" s="296">
        <v>202</v>
      </c>
      <c r="AJ51" s="296">
        <v>195</v>
      </c>
      <c r="AK51" s="296">
        <v>181</v>
      </c>
      <c r="AL51" s="296">
        <v>184</v>
      </c>
      <c r="AM51" s="296">
        <v>155</v>
      </c>
      <c r="AN51" s="296">
        <v>139</v>
      </c>
      <c r="AO51" s="296">
        <v>135</v>
      </c>
      <c r="AP51" s="296">
        <v>119</v>
      </c>
      <c r="AQ51" s="296">
        <v>124</v>
      </c>
      <c r="AR51" s="296">
        <v>104</v>
      </c>
      <c r="AS51" s="296">
        <v>105</v>
      </c>
      <c r="AT51" s="296">
        <v>102</v>
      </c>
      <c r="AU51" s="296">
        <v>91</v>
      </c>
      <c r="AV51" s="296">
        <v>104</v>
      </c>
      <c r="AW51" s="296">
        <v>109</v>
      </c>
      <c r="AX51" s="296">
        <v>115</v>
      </c>
      <c r="AY51" s="296">
        <v>129</v>
      </c>
      <c r="AZ51" s="296">
        <v>136</v>
      </c>
      <c r="BA51" s="296">
        <v>137</v>
      </c>
      <c r="BB51" s="296">
        <v>135</v>
      </c>
      <c r="BC51" s="296">
        <v>123</v>
      </c>
      <c r="BD51" s="296">
        <v>121</v>
      </c>
      <c r="BE51" s="296">
        <v>114</v>
      </c>
      <c r="BF51" s="296">
        <v>129</v>
      </c>
      <c r="BG51" s="296">
        <v>133</v>
      </c>
      <c r="BH51" s="296">
        <v>141</v>
      </c>
      <c r="BI51" s="296">
        <v>138</v>
      </c>
      <c r="BJ51" s="296">
        <v>145</v>
      </c>
      <c r="BK51" s="296">
        <v>159</v>
      </c>
      <c r="BL51" s="296">
        <v>167</v>
      </c>
      <c r="BM51" s="296">
        <v>188</v>
      </c>
      <c r="BN51" s="296">
        <v>191</v>
      </c>
      <c r="BO51" s="296">
        <v>186</v>
      </c>
      <c r="BP51" s="296">
        <v>157</v>
      </c>
      <c r="BQ51" s="296">
        <v>137</v>
      </c>
      <c r="BR51" s="296">
        <v>106</v>
      </c>
      <c r="BS51" s="296">
        <v>81</v>
      </c>
    </row>
    <row r="52" spans="1:71" x14ac:dyDescent="0.25">
      <c r="A52" t="s">
        <v>48</v>
      </c>
      <c r="B52" s="296">
        <v>6</v>
      </c>
      <c r="C52" s="296">
        <v>6</v>
      </c>
      <c r="D52" s="296">
        <v>7</v>
      </c>
      <c r="E52" s="296">
        <v>6</v>
      </c>
      <c r="F52" s="296">
        <v>5</v>
      </c>
      <c r="G52" s="296">
        <v>8</v>
      </c>
      <c r="H52" s="296">
        <v>12</v>
      </c>
      <c r="I52" s="296">
        <v>17</v>
      </c>
      <c r="J52" s="296">
        <v>19</v>
      </c>
      <c r="K52" s="296">
        <v>15</v>
      </c>
      <c r="L52" s="296">
        <v>13</v>
      </c>
      <c r="M52" s="296">
        <v>13</v>
      </c>
      <c r="N52" s="296">
        <v>18</v>
      </c>
      <c r="O52" s="296">
        <v>23</v>
      </c>
      <c r="P52" s="296">
        <v>29</v>
      </c>
      <c r="Q52" s="296">
        <v>39</v>
      </c>
      <c r="R52" s="296">
        <v>46</v>
      </c>
      <c r="S52" s="296">
        <v>48</v>
      </c>
      <c r="T52" s="296">
        <v>47</v>
      </c>
      <c r="U52" s="296">
        <v>42</v>
      </c>
      <c r="V52" s="296">
        <v>33</v>
      </c>
      <c r="W52" s="296">
        <v>27</v>
      </c>
      <c r="X52" s="296">
        <v>24</v>
      </c>
      <c r="Y52" s="296">
        <v>19</v>
      </c>
      <c r="Z52" s="296">
        <v>21</v>
      </c>
      <c r="AA52" s="296">
        <v>24</v>
      </c>
      <c r="AB52" s="296">
        <v>24</v>
      </c>
      <c r="AC52" s="296">
        <v>24</v>
      </c>
      <c r="AD52" s="296">
        <v>16</v>
      </c>
      <c r="AE52" s="296">
        <v>22</v>
      </c>
      <c r="AF52" s="296">
        <v>30</v>
      </c>
      <c r="AG52" s="296">
        <v>30</v>
      </c>
      <c r="AH52" s="296">
        <v>29</v>
      </c>
      <c r="AI52" s="296">
        <v>24</v>
      </c>
      <c r="AJ52" s="296">
        <v>21</v>
      </c>
      <c r="AK52" s="296">
        <v>21</v>
      </c>
      <c r="AL52" s="296">
        <v>21</v>
      </c>
      <c r="AM52" s="296">
        <v>32</v>
      </c>
      <c r="AN52" s="296">
        <v>32</v>
      </c>
      <c r="AO52" s="296">
        <v>31</v>
      </c>
      <c r="AP52" s="296">
        <v>37</v>
      </c>
      <c r="AQ52" s="296">
        <v>26</v>
      </c>
      <c r="AR52" s="296">
        <v>21</v>
      </c>
      <c r="AS52" s="296">
        <v>23</v>
      </c>
      <c r="AT52" s="296">
        <v>20</v>
      </c>
      <c r="AU52" s="296">
        <v>14</v>
      </c>
      <c r="AV52" s="296">
        <v>21</v>
      </c>
      <c r="AW52" s="296">
        <v>17</v>
      </c>
      <c r="AX52" s="296">
        <v>14</v>
      </c>
      <c r="AY52" s="296">
        <v>19</v>
      </c>
      <c r="AZ52" s="296">
        <v>17</v>
      </c>
      <c r="BA52" s="296">
        <v>26</v>
      </c>
      <c r="BB52" s="296">
        <v>26</v>
      </c>
      <c r="BC52" s="296">
        <v>25</v>
      </c>
      <c r="BD52" s="296">
        <v>21</v>
      </c>
      <c r="BE52" s="296">
        <v>14</v>
      </c>
      <c r="BF52" s="296">
        <v>16</v>
      </c>
      <c r="BG52" s="296">
        <v>21</v>
      </c>
      <c r="BH52" s="296">
        <v>26</v>
      </c>
      <c r="BI52" s="296">
        <v>25</v>
      </c>
      <c r="BJ52" s="296">
        <v>23</v>
      </c>
      <c r="BK52" s="296">
        <v>20</v>
      </c>
      <c r="BL52" s="296">
        <v>16</v>
      </c>
      <c r="BM52" s="296">
        <v>17</v>
      </c>
      <c r="BN52" s="296">
        <v>18</v>
      </c>
      <c r="BO52" s="296">
        <v>15</v>
      </c>
      <c r="BP52" s="296">
        <v>19</v>
      </c>
      <c r="BQ52" s="296">
        <v>23</v>
      </c>
      <c r="BR52" s="296">
        <v>25</v>
      </c>
      <c r="BS52" s="296">
        <v>27</v>
      </c>
    </row>
    <row r="53" spans="1:71" x14ac:dyDescent="0.25">
      <c r="A53" t="s">
        <v>49</v>
      </c>
      <c r="B53" s="296">
        <v>977</v>
      </c>
      <c r="C53" s="296">
        <v>1085</v>
      </c>
      <c r="D53" s="296">
        <v>1227</v>
      </c>
      <c r="E53" s="296">
        <v>1321</v>
      </c>
      <c r="F53" s="296">
        <v>1368</v>
      </c>
      <c r="G53" s="296">
        <v>1421</v>
      </c>
      <c r="H53" s="296">
        <v>1429</v>
      </c>
      <c r="I53" s="296">
        <v>1516</v>
      </c>
      <c r="J53" s="296">
        <v>1581</v>
      </c>
      <c r="K53" s="296">
        <v>1582</v>
      </c>
      <c r="L53" s="296">
        <v>1509</v>
      </c>
      <c r="M53" s="296">
        <v>1441</v>
      </c>
      <c r="N53" s="296">
        <v>1470</v>
      </c>
      <c r="O53" s="296">
        <v>1513</v>
      </c>
      <c r="P53" s="296">
        <v>1684</v>
      </c>
      <c r="Q53" s="296">
        <v>1777</v>
      </c>
      <c r="R53" s="296">
        <v>1877</v>
      </c>
      <c r="S53" s="296">
        <v>1994</v>
      </c>
      <c r="T53" s="296">
        <v>1924</v>
      </c>
      <c r="U53" s="296">
        <v>1938</v>
      </c>
      <c r="V53" s="296">
        <v>1995</v>
      </c>
      <c r="W53" s="296">
        <v>1963</v>
      </c>
      <c r="X53" s="296">
        <v>2054</v>
      </c>
      <c r="Y53" s="296">
        <v>2019</v>
      </c>
      <c r="Z53" s="296">
        <v>2013</v>
      </c>
      <c r="AA53" s="296">
        <v>1978</v>
      </c>
      <c r="AB53" s="296">
        <v>2013</v>
      </c>
      <c r="AC53" s="296">
        <v>2096</v>
      </c>
      <c r="AD53" s="296">
        <v>2098</v>
      </c>
      <c r="AE53" s="296">
        <v>2223</v>
      </c>
      <c r="AF53" s="296">
        <v>2220</v>
      </c>
      <c r="AG53" s="296">
        <v>2218</v>
      </c>
      <c r="AH53" s="296">
        <v>2340</v>
      </c>
      <c r="AI53" s="296">
        <v>2374</v>
      </c>
      <c r="AJ53" s="296">
        <v>2484</v>
      </c>
      <c r="AK53" s="296">
        <v>2658</v>
      </c>
      <c r="AL53" s="296">
        <v>2647</v>
      </c>
      <c r="AM53" s="296">
        <v>2652</v>
      </c>
      <c r="AN53" s="296">
        <v>2610</v>
      </c>
      <c r="AO53" s="296">
        <v>2427</v>
      </c>
      <c r="AP53" s="296">
        <v>2152</v>
      </c>
      <c r="AQ53" s="296">
        <v>1965</v>
      </c>
      <c r="AR53" s="296">
        <v>1787</v>
      </c>
      <c r="AS53" s="296">
        <v>1643</v>
      </c>
      <c r="AT53" s="296">
        <v>1607</v>
      </c>
      <c r="AU53" s="296">
        <v>1564</v>
      </c>
      <c r="AV53" s="296">
        <v>1461</v>
      </c>
      <c r="AW53" s="296">
        <v>1521</v>
      </c>
      <c r="AX53" s="296">
        <v>1547</v>
      </c>
      <c r="AY53" s="296">
        <v>1585</v>
      </c>
      <c r="AZ53" s="296">
        <v>1704</v>
      </c>
      <c r="BA53" s="296">
        <v>1649</v>
      </c>
      <c r="BB53" s="296">
        <v>1706</v>
      </c>
      <c r="BC53" s="296">
        <v>1654</v>
      </c>
      <c r="BD53" s="296">
        <v>1581</v>
      </c>
      <c r="BE53" s="296">
        <v>1524</v>
      </c>
      <c r="BF53" s="296">
        <v>1434</v>
      </c>
      <c r="BG53" s="296">
        <v>1425</v>
      </c>
      <c r="BH53" s="296">
        <v>1457</v>
      </c>
      <c r="BI53" s="296">
        <v>1475</v>
      </c>
      <c r="BJ53" s="296">
        <v>1524</v>
      </c>
      <c r="BK53" s="296">
        <v>1556</v>
      </c>
      <c r="BL53" s="296">
        <v>1554</v>
      </c>
      <c r="BM53" s="296">
        <v>1635</v>
      </c>
      <c r="BN53" s="296">
        <v>1632</v>
      </c>
      <c r="BO53" s="296">
        <v>1623</v>
      </c>
      <c r="BP53" s="296">
        <v>1604</v>
      </c>
      <c r="BQ53" s="296">
        <v>1517</v>
      </c>
      <c r="BR53" s="296">
        <v>1437</v>
      </c>
      <c r="BS53" s="296">
        <v>1355</v>
      </c>
    </row>
    <row r="54" spans="1:71" x14ac:dyDescent="0.25">
      <c r="A54" t="s">
        <v>50</v>
      </c>
      <c r="B54" s="296">
        <v>1107</v>
      </c>
      <c r="C54" s="296">
        <v>1217</v>
      </c>
      <c r="D54" s="296">
        <v>1396</v>
      </c>
      <c r="E54" s="296">
        <v>1545</v>
      </c>
      <c r="F54" s="296">
        <v>1748</v>
      </c>
      <c r="G54" s="296">
        <v>1947</v>
      </c>
      <c r="H54" s="296">
        <v>1903</v>
      </c>
      <c r="I54" s="296">
        <v>1890</v>
      </c>
      <c r="J54" s="296">
        <v>1848</v>
      </c>
      <c r="K54" s="296">
        <v>1720</v>
      </c>
      <c r="L54" s="296">
        <v>1797</v>
      </c>
      <c r="M54" s="296">
        <v>1791</v>
      </c>
      <c r="N54" s="296">
        <v>1812</v>
      </c>
      <c r="O54" s="296">
        <v>1839</v>
      </c>
      <c r="P54" s="296">
        <v>1940</v>
      </c>
      <c r="Q54" s="296">
        <v>1896</v>
      </c>
      <c r="R54" s="296">
        <v>1809</v>
      </c>
      <c r="S54" s="296">
        <v>1749</v>
      </c>
      <c r="T54" s="296">
        <v>1670</v>
      </c>
      <c r="U54" s="296">
        <v>1673</v>
      </c>
      <c r="V54" s="296">
        <v>1609</v>
      </c>
      <c r="W54" s="296">
        <v>1563</v>
      </c>
      <c r="X54" s="296">
        <v>1526</v>
      </c>
      <c r="Y54" s="296">
        <v>1605</v>
      </c>
      <c r="Z54" s="296">
        <v>1728</v>
      </c>
      <c r="AA54" s="296">
        <v>1715</v>
      </c>
      <c r="AB54" s="296">
        <v>1684</v>
      </c>
      <c r="AC54" s="296">
        <v>1657</v>
      </c>
      <c r="AD54" s="296">
        <v>1586</v>
      </c>
      <c r="AE54" s="296">
        <v>1660</v>
      </c>
      <c r="AF54" s="296">
        <v>1757</v>
      </c>
      <c r="AG54" s="296">
        <v>1744</v>
      </c>
      <c r="AH54" s="296">
        <v>1725</v>
      </c>
      <c r="AI54" s="296">
        <v>1707</v>
      </c>
      <c r="AJ54" s="296">
        <v>1654</v>
      </c>
      <c r="AK54" s="296">
        <v>1603</v>
      </c>
      <c r="AL54" s="296">
        <v>1576</v>
      </c>
      <c r="AM54" s="296">
        <v>1474</v>
      </c>
      <c r="AN54" s="296">
        <v>1341</v>
      </c>
      <c r="AO54" s="296">
        <v>1339</v>
      </c>
      <c r="AP54" s="296">
        <v>1338</v>
      </c>
      <c r="AQ54" s="296">
        <v>1348</v>
      </c>
      <c r="AR54" s="296">
        <v>1466</v>
      </c>
      <c r="AS54" s="296">
        <v>1449</v>
      </c>
      <c r="AT54" s="296">
        <v>1466</v>
      </c>
      <c r="AU54" s="296">
        <v>1392</v>
      </c>
      <c r="AV54" s="296">
        <v>1167</v>
      </c>
      <c r="AW54" s="296">
        <v>1051</v>
      </c>
      <c r="AX54" s="296">
        <v>851</v>
      </c>
      <c r="AY54" s="296">
        <v>795</v>
      </c>
      <c r="AZ54" s="296">
        <v>807</v>
      </c>
      <c r="BA54" s="296">
        <v>800</v>
      </c>
      <c r="BB54" s="296">
        <v>831</v>
      </c>
      <c r="BC54" s="296">
        <v>792</v>
      </c>
      <c r="BD54" s="296">
        <v>820</v>
      </c>
      <c r="BE54" s="296">
        <v>798</v>
      </c>
      <c r="BF54" s="296">
        <v>798</v>
      </c>
      <c r="BG54" s="296">
        <v>815</v>
      </c>
      <c r="BH54" s="296">
        <v>808</v>
      </c>
      <c r="BI54" s="296">
        <v>813</v>
      </c>
      <c r="BJ54" s="296">
        <v>844</v>
      </c>
      <c r="BK54" s="296">
        <v>923</v>
      </c>
      <c r="BL54" s="296">
        <v>978</v>
      </c>
      <c r="BM54" s="296">
        <v>1016</v>
      </c>
      <c r="BN54" s="296">
        <v>1022</v>
      </c>
      <c r="BO54" s="296">
        <v>1021</v>
      </c>
      <c r="BP54" s="296">
        <v>1026</v>
      </c>
      <c r="BQ54" s="296">
        <v>1001</v>
      </c>
      <c r="BR54" s="296">
        <v>982</v>
      </c>
      <c r="BS54" s="296">
        <v>913</v>
      </c>
    </row>
    <row r="55" spans="1:71" x14ac:dyDescent="0.25">
      <c r="A55" t="s">
        <v>51</v>
      </c>
      <c r="B55" s="296">
        <v>34</v>
      </c>
      <c r="C55" s="296">
        <v>31</v>
      </c>
      <c r="D55" s="296">
        <v>38</v>
      </c>
      <c r="E55" s="296">
        <v>22</v>
      </c>
      <c r="F55" s="296">
        <v>18</v>
      </c>
      <c r="G55" s="296">
        <v>17</v>
      </c>
      <c r="H55" s="296">
        <v>7</v>
      </c>
      <c r="I55" s="296">
        <v>11</v>
      </c>
      <c r="J55" s="296">
        <v>13</v>
      </c>
      <c r="K55" s="296">
        <v>16</v>
      </c>
      <c r="L55" s="296">
        <v>20</v>
      </c>
      <c r="M55" s="296">
        <v>15</v>
      </c>
      <c r="N55" s="296">
        <v>13</v>
      </c>
      <c r="O55" s="296">
        <v>14</v>
      </c>
      <c r="P55" s="296">
        <v>18</v>
      </c>
      <c r="Q55" s="296">
        <v>26</v>
      </c>
      <c r="R55" s="296">
        <v>33</v>
      </c>
      <c r="S55" s="296">
        <v>48</v>
      </c>
      <c r="T55" s="296">
        <v>48</v>
      </c>
      <c r="U55" s="296">
        <v>46</v>
      </c>
      <c r="V55" s="296">
        <v>54</v>
      </c>
      <c r="W55" s="296">
        <v>56</v>
      </c>
      <c r="X55" s="296">
        <v>61</v>
      </c>
      <c r="Y55" s="296">
        <v>69</v>
      </c>
      <c r="Z55" s="296">
        <v>65</v>
      </c>
      <c r="AA55" s="296">
        <v>66</v>
      </c>
      <c r="AB55" s="296">
        <v>52</v>
      </c>
      <c r="AC55" s="296">
        <v>36</v>
      </c>
      <c r="AD55" s="296">
        <v>41</v>
      </c>
      <c r="AE55" s="296">
        <v>28</v>
      </c>
      <c r="AF55" s="296">
        <v>37</v>
      </c>
      <c r="AG55" s="296">
        <v>49</v>
      </c>
      <c r="AH55" s="296">
        <v>40</v>
      </c>
      <c r="AI55" s="296">
        <v>38</v>
      </c>
      <c r="AJ55" s="296">
        <v>30</v>
      </c>
      <c r="AK55" s="296">
        <v>28</v>
      </c>
      <c r="AL55" s="296">
        <v>33</v>
      </c>
      <c r="AM55" s="296">
        <v>31</v>
      </c>
      <c r="AN55" s="296">
        <v>45</v>
      </c>
      <c r="AO55" s="296">
        <v>55</v>
      </c>
      <c r="AP55" s="296">
        <v>66</v>
      </c>
      <c r="AQ55" s="296">
        <v>81</v>
      </c>
      <c r="AR55" s="296">
        <v>72</v>
      </c>
      <c r="AS55" s="296">
        <v>65</v>
      </c>
      <c r="AT55" s="296">
        <v>47</v>
      </c>
      <c r="AU55" s="296">
        <v>37</v>
      </c>
      <c r="AV55" s="296">
        <v>38</v>
      </c>
      <c r="AW55" s="296">
        <v>29</v>
      </c>
      <c r="AX55" s="296">
        <v>36</v>
      </c>
      <c r="AY55" s="296">
        <v>36</v>
      </c>
      <c r="AZ55" s="296">
        <v>30</v>
      </c>
      <c r="BA55" s="296">
        <v>44</v>
      </c>
      <c r="BB55" s="296">
        <v>42</v>
      </c>
      <c r="BC55" s="296">
        <v>37</v>
      </c>
      <c r="BD55" s="296">
        <v>46</v>
      </c>
      <c r="BE55" s="296">
        <v>40</v>
      </c>
      <c r="BF55" s="296">
        <v>54</v>
      </c>
      <c r="BG55" s="296">
        <v>58</v>
      </c>
      <c r="BH55" s="296">
        <v>56</v>
      </c>
      <c r="BI55" s="296">
        <v>52</v>
      </c>
      <c r="BJ55" s="296">
        <v>40</v>
      </c>
      <c r="BK55" s="296">
        <v>36</v>
      </c>
      <c r="BL55" s="296">
        <v>42</v>
      </c>
      <c r="BM55" s="296">
        <v>41</v>
      </c>
      <c r="BN55" s="296">
        <v>38</v>
      </c>
      <c r="BO55" s="296">
        <v>44</v>
      </c>
      <c r="BP55" s="296">
        <v>28</v>
      </c>
      <c r="BQ55" s="296">
        <v>29</v>
      </c>
      <c r="BR55" s="296">
        <v>25</v>
      </c>
      <c r="BS55" s="296">
        <v>17</v>
      </c>
    </row>
    <row r="56" spans="1:71" x14ac:dyDescent="0.25">
      <c r="A56" t="s">
        <v>52</v>
      </c>
      <c r="B56" s="296">
        <v>1447</v>
      </c>
      <c r="C56" s="296">
        <v>1575</v>
      </c>
      <c r="D56" s="296">
        <v>1526</v>
      </c>
      <c r="E56" s="296">
        <v>1470</v>
      </c>
      <c r="F56" s="296">
        <v>1492</v>
      </c>
      <c r="G56" s="296">
        <v>1403</v>
      </c>
      <c r="H56" s="296">
        <v>1408</v>
      </c>
      <c r="I56" s="296">
        <v>1504</v>
      </c>
      <c r="J56" s="296">
        <v>1476</v>
      </c>
      <c r="K56" s="296">
        <v>1493</v>
      </c>
      <c r="L56" s="296">
        <v>1536</v>
      </c>
      <c r="M56" s="296">
        <v>1548</v>
      </c>
      <c r="N56" s="296">
        <v>1561</v>
      </c>
      <c r="O56" s="296">
        <v>1481</v>
      </c>
      <c r="P56" s="296">
        <v>1422</v>
      </c>
      <c r="Q56" s="296">
        <v>1409</v>
      </c>
      <c r="R56" s="296">
        <v>1427</v>
      </c>
      <c r="S56" s="296">
        <v>1458</v>
      </c>
      <c r="T56" s="296">
        <v>1542</v>
      </c>
      <c r="U56" s="296">
        <v>1520</v>
      </c>
      <c r="V56" s="296">
        <v>1436</v>
      </c>
      <c r="W56" s="296">
        <v>1426</v>
      </c>
      <c r="X56" s="296">
        <v>1342</v>
      </c>
      <c r="Y56" s="296">
        <v>1291</v>
      </c>
      <c r="Z56" s="296">
        <v>1292</v>
      </c>
      <c r="AA56" s="296">
        <v>1286</v>
      </c>
      <c r="AB56" s="296">
        <v>1276</v>
      </c>
      <c r="AC56" s="296">
        <v>1220</v>
      </c>
      <c r="AD56" s="296">
        <v>1233</v>
      </c>
      <c r="AE56" s="296">
        <v>1229</v>
      </c>
      <c r="AF56" s="296">
        <v>1207</v>
      </c>
      <c r="AG56" s="296">
        <v>1309</v>
      </c>
      <c r="AH56" s="296">
        <v>1338</v>
      </c>
      <c r="AI56" s="296">
        <v>1323</v>
      </c>
      <c r="AJ56" s="296">
        <v>1279</v>
      </c>
      <c r="AK56" s="296">
        <v>1195</v>
      </c>
      <c r="AL56" s="296">
        <v>1132</v>
      </c>
      <c r="AM56" s="296">
        <v>1157</v>
      </c>
      <c r="AN56" s="296">
        <v>1191</v>
      </c>
      <c r="AO56" s="296">
        <v>1177</v>
      </c>
      <c r="AP56" s="296">
        <v>1162</v>
      </c>
      <c r="AQ56" s="296">
        <v>1080</v>
      </c>
      <c r="AR56" s="296">
        <v>1002</v>
      </c>
      <c r="AS56" s="296">
        <v>971</v>
      </c>
      <c r="AT56" s="296">
        <v>973</v>
      </c>
      <c r="AU56" s="296">
        <v>998</v>
      </c>
      <c r="AV56" s="296">
        <v>1025</v>
      </c>
      <c r="AW56" s="296">
        <v>986</v>
      </c>
      <c r="AX56" s="296">
        <v>981</v>
      </c>
      <c r="AY56" s="296">
        <v>946</v>
      </c>
      <c r="AZ56" s="296">
        <v>961</v>
      </c>
      <c r="BA56" s="296">
        <v>1094</v>
      </c>
      <c r="BB56" s="296">
        <v>1158</v>
      </c>
      <c r="BC56" s="296">
        <v>1256</v>
      </c>
      <c r="BD56" s="296">
        <v>1265</v>
      </c>
      <c r="BE56" s="296">
        <v>1215</v>
      </c>
      <c r="BF56" s="296">
        <v>1140</v>
      </c>
      <c r="BG56" s="296">
        <v>1073</v>
      </c>
      <c r="BH56" s="296">
        <v>1057</v>
      </c>
      <c r="BI56" s="296">
        <v>1067</v>
      </c>
      <c r="BJ56" s="296">
        <v>1167</v>
      </c>
      <c r="BK56" s="296">
        <v>1161</v>
      </c>
      <c r="BL56" s="296">
        <v>1190</v>
      </c>
      <c r="BM56" s="296">
        <v>1150</v>
      </c>
      <c r="BN56" s="296">
        <v>1092</v>
      </c>
      <c r="BO56" s="296">
        <v>1127</v>
      </c>
      <c r="BP56" s="296">
        <v>1141</v>
      </c>
      <c r="BQ56" s="296">
        <v>1205</v>
      </c>
      <c r="BR56" s="296">
        <v>1274</v>
      </c>
      <c r="BS56" s="296">
        <v>1290</v>
      </c>
    </row>
    <row r="57" spans="1:71" x14ac:dyDescent="0.25">
      <c r="A57" t="s">
        <v>53</v>
      </c>
      <c r="B57" s="296">
        <v>2219</v>
      </c>
      <c r="C57" s="296">
        <v>2117</v>
      </c>
      <c r="D57" s="296">
        <v>1970</v>
      </c>
      <c r="E57" s="296">
        <v>2001</v>
      </c>
      <c r="F57" s="296">
        <v>1967</v>
      </c>
      <c r="G57" s="296">
        <v>1970</v>
      </c>
      <c r="H57" s="296">
        <v>1988</v>
      </c>
      <c r="I57" s="296">
        <v>1962</v>
      </c>
      <c r="J57" s="296">
        <v>1926</v>
      </c>
      <c r="K57" s="296">
        <v>1849</v>
      </c>
      <c r="L57" s="296">
        <v>1837</v>
      </c>
      <c r="M57" s="296">
        <v>1771</v>
      </c>
      <c r="N57" s="296">
        <v>1830</v>
      </c>
      <c r="O57" s="296">
        <v>1987</v>
      </c>
      <c r="P57" s="296">
        <v>2021</v>
      </c>
      <c r="Q57" s="296">
        <v>2028</v>
      </c>
      <c r="R57" s="296">
        <v>1978</v>
      </c>
      <c r="S57" s="296">
        <v>1845</v>
      </c>
      <c r="T57" s="296">
        <v>1813</v>
      </c>
      <c r="U57" s="296">
        <v>1763</v>
      </c>
      <c r="V57" s="296">
        <v>1742</v>
      </c>
      <c r="W57" s="296">
        <v>1753</v>
      </c>
      <c r="X57" s="296">
        <v>1711</v>
      </c>
      <c r="Y57" s="296">
        <v>1742</v>
      </c>
      <c r="Z57" s="296">
        <v>1674</v>
      </c>
      <c r="AA57" s="296">
        <v>1634</v>
      </c>
      <c r="AB57" s="296">
        <v>1620</v>
      </c>
      <c r="AC57" s="296">
        <v>1611</v>
      </c>
      <c r="AD57" s="296">
        <v>1690</v>
      </c>
      <c r="AE57" s="296">
        <v>1690</v>
      </c>
      <c r="AF57" s="296">
        <v>1679</v>
      </c>
      <c r="AG57" s="296">
        <v>1715</v>
      </c>
      <c r="AH57" s="296">
        <v>1733</v>
      </c>
      <c r="AI57" s="296">
        <v>1716</v>
      </c>
      <c r="AJ57" s="296">
        <v>1747</v>
      </c>
      <c r="AK57" s="296">
        <v>1696</v>
      </c>
      <c r="AL57" s="296">
        <v>1649</v>
      </c>
      <c r="AM57" s="296">
        <v>1650</v>
      </c>
      <c r="AN57" s="296">
        <v>1669</v>
      </c>
      <c r="AO57" s="296">
        <v>1656</v>
      </c>
      <c r="AP57" s="296">
        <v>1678</v>
      </c>
      <c r="AQ57" s="296">
        <v>1681</v>
      </c>
      <c r="AR57" s="296">
        <v>1606</v>
      </c>
      <c r="AS57" s="296">
        <v>1632</v>
      </c>
      <c r="AT57" s="296">
        <v>1567</v>
      </c>
      <c r="AU57" s="296">
        <v>1579</v>
      </c>
      <c r="AV57" s="296">
        <v>1578</v>
      </c>
      <c r="AW57" s="296">
        <v>1509</v>
      </c>
      <c r="AX57" s="296">
        <v>1449</v>
      </c>
      <c r="AY57" s="296">
        <v>1395</v>
      </c>
      <c r="AZ57" s="296">
        <v>1402</v>
      </c>
      <c r="BA57" s="296">
        <v>1390</v>
      </c>
      <c r="BB57" s="296">
        <v>1405</v>
      </c>
      <c r="BC57" s="296">
        <v>1424</v>
      </c>
      <c r="BD57" s="296">
        <v>1417</v>
      </c>
      <c r="BE57" s="296">
        <v>1440</v>
      </c>
      <c r="BF57" s="296">
        <v>1423</v>
      </c>
      <c r="BG57" s="296">
        <v>1336</v>
      </c>
      <c r="BH57" s="296">
        <v>1267</v>
      </c>
      <c r="BI57" s="296">
        <v>1207</v>
      </c>
      <c r="BJ57" s="296">
        <v>1182</v>
      </c>
      <c r="BK57" s="296">
        <v>1190</v>
      </c>
      <c r="BL57" s="296">
        <v>1205</v>
      </c>
      <c r="BM57" s="296">
        <v>1187</v>
      </c>
      <c r="BN57" s="296">
        <v>1165</v>
      </c>
      <c r="BO57" s="296">
        <v>1195</v>
      </c>
      <c r="BP57" s="296">
        <v>1189</v>
      </c>
      <c r="BQ57" s="296">
        <v>1206</v>
      </c>
      <c r="BR57" s="296">
        <v>1271</v>
      </c>
      <c r="BS57" s="296">
        <v>1266</v>
      </c>
    </row>
    <row r="58" spans="1:71" x14ac:dyDescent="0.25">
      <c r="A58" t="s">
        <v>54</v>
      </c>
      <c r="B58" s="296">
        <v>385</v>
      </c>
      <c r="C58" s="296">
        <v>345</v>
      </c>
      <c r="D58" s="296">
        <v>320</v>
      </c>
      <c r="E58" s="296">
        <v>316</v>
      </c>
      <c r="F58" s="296">
        <v>307</v>
      </c>
      <c r="G58" s="296">
        <v>301</v>
      </c>
      <c r="H58" s="296">
        <v>291</v>
      </c>
      <c r="I58" s="296">
        <v>293</v>
      </c>
      <c r="J58" s="296">
        <v>272</v>
      </c>
      <c r="K58" s="296">
        <v>290</v>
      </c>
      <c r="L58" s="296">
        <v>320</v>
      </c>
      <c r="M58" s="296">
        <v>318</v>
      </c>
      <c r="N58" s="296">
        <v>318</v>
      </c>
      <c r="O58" s="296">
        <v>286</v>
      </c>
      <c r="P58" s="296">
        <v>294</v>
      </c>
      <c r="Q58" s="296">
        <v>280</v>
      </c>
      <c r="R58" s="296">
        <v>301</v>
      </c>
      <c r="S58" s="296">
        <v>363</v>
      </c>
      <c r="T58" s="296">
        <v>367</v>
      </c>
      <c r="U58" s="296">
        <v>369</v>
      </c>
      <c r="V58" s="296">
        <v>386</v>
      </c>
      <c r="W58" s="296">
        <v>316</v>
      </c>
      <c r="X58" s="296">
        <v>301</v>
      </c>
      <c r="Y58" s="296">
        <v>312</v>
      </c>
      <c r="Z58" s="296">
        <v>283</v>
      </c>
      <c r="AA58" s="296">
        <v>303</v>
      </c>
      <c r="AB58" s="296">
        <v>292</v>
      </c>
      <c r="AC58" s="296">
        <v>293</v>
      </c>
      <c r="AD58" s="296">
        <v>272</v>
      </c>
      <c r="AE58" s="296">
        <v>253</v>
      </c>
      <c r="AF58" s="296">
        <v>252</v>
      </c>
      <c r="AG58" s="296">
        <v>251</v>
      </c>
      <c r="AH58" s="296">
        <v>248</v>
      </c>
      <c r="AI58" s="296">
        <v>273</v>
      </c>
      <c r="AJ58" s="296">
        <v>273</v>
      </c>
      <c r="AK58" s="296">
        <v>258</v>
      </c>
      <c r="AL58" s="296">
        <v>275</v>
      </c>
      <c r="AM58" s="296">
        <v>253</v>
      </c>
      <c r="AN58" s="296">
        <v>241</v>
      </c>
      <c r="AO58" s="296">
        <v>241</v>
      </c>
      <c r="AP58" s="296">
        <v>226</v>
      </c>
      <c r="AQ58" s="296">
        <v>217</v>
      </c>
      <c r="AR58" s="296">
        <v>225</v>
      </c>
      <c r="AS58" s="296">
        <v>212</v>
      </c>
      <c r="AT58" s="296">
        <v>201</v>
      </c>
      <c r="AU58" s="296">
        <v>186</v>
      </c>
      <c r="AV58" s="296">
        <v>178</v>
      </c>
      <c r="AW58" s="296">
        <v>209</v>
      </c>
      <c r="AX58" s="296">
        <v>228</v>
      </c>
      <c r="AY58" s="296">
        <v>253</v>
      </c>
      <c r="AZ58" s="296">
        <v>246</v>
      </c>
      <c r="BA58" s="296">
        <v>226</v>
      </c>
      <c r="BB58" s="296">
        <v>229</v>
      </c>
      <c r="BC58" s="296">
        <v>226</v>
      </c>
      <c r="BD58" s="296">
        <v>219</v>
      </c>
      <c r="BE58" s="296">
        <v>206</v>
      </c>
      <c r="BF58" s="296">
        <v>175</v>
      </c>
      <c r="BG58" s="296">
        <v>172</v>
      </c>
      <c r="BH58" s="296">
        <v>161</v>
      </c>
      <c r="BI58" s="296">
        <v>191</v>
      </c>
      <c r="BJ58" s="296">
        <v>202</v>
      </c>
      <c r="BK58" s="296">
        <v>217</v>
      </c>
      <c r="BL58" s="296">
        <v>225</v>
      </c>
      <c r="BM58" s="296">
        <v>210</v>
      </c>
      <c r="BN58" s="296">
        <v>205</v>
      </c>
      <c r="BO58" s="296">
        <v>181</v>
      </c>
      <c r="BP58" s="296">
        <v>178</v>
      </c>
      <c r="BQ58" s="296">
        <v>161</v>
      </c>
      <c r="BR58" s="296">
        <v>172</v>
      </c>
      <c r="BS58" s="296">
        <v>166</v>
      </c>
    </row>
    <row r="59" spans="1:71" x14ac:dyDescent="0.25">
      <c r="A59" t="s">
        <v>55</v>
      </c>
      <c r="B59" s="296">
        <v>386</v>
      </c>
      <c r="C59" s="296">
        <v>338</v>
      </c>
      <c r="D59" s="296">
        <v>353</v>
      </c>
      <c r="E59" s="296">
        <v>364</v>
      </c>
      <c r="F59" s="296">
        <v>386</v>
      </c>
      <c r="G59" s="296">
        <v>432</v>
      </c>
      <c r="H59" s="296">
        <v>450</v>
      </c>
      <c r="I59" s="296">
        <v>476</v>
      </c>
      <c r="J59" s="296">
        <v>492</v>
      </c>
      <c r="K59" s="296">
        <v>503</v>
      </c>
      <c r="L59" s="296">
        <v>526</v>
      </c>
      <c r="M59" s="296">
        <v>503</v>
      </c>
      <c r="N59" s="296">
        <v>510</v>
      </c>
      <c r="O59" s="296">
        <v>473</v>
      </c>
      <c r="P59" s="296">
        <v>464</v>
      </c>
      <c r="Q59" s="296">
        <v>478</v>
      </c>
      <c r="R59" s="296">
        <v>451</v>
      </c>
      <c r="S59" s="296">
        <v>484</v>
      </c>
      <c r="T59" s="296">
        <v>456</v>
      </c>
      <c r="U59" s="296">
        <v>425</v>
      </c>
      <c r="V59" s="296">
        <v>454</v>
      </c>
      <c r="W59" s="296">
        <v>452</v>
      </c>
      <c r="X59" s="296">
        <v>489</v>
      </c>
      <c r="Y59" s="296">
        <v>494</v>
      </c>
      <c r="Z59" s="296">
        <v>503</v>
      </c>
      <c r="AA59" s="296">
        <v>470</v>
      </c>
      <c r="AB59" s="296">
        <v>447</v>
      </c>
      <c r="AC59" s="296">
        <v>463</v>
      </c>
      <c r="AD59" s="296">
        <v>468</v>
      </c>
      <c r="AE59" s="296">
        <v>491</v>
      </c>
      <c r="AF59" s="296">
        <v>508</v>
      </c>
      <c r="AG59" s="296">
        <v>503</v>
      </c>
      <c r="AH59" s="296">
        <v>480</v>
      </c>
      <c r="AI59" s="296">
        <v>466</v>
      </c>
      <c r="AJ59" s="296">
        <v>421</v>
      </c>
      <c r="AK59" s="296">
        <v>385</v>
      </c>
      <c r="AL59" s="296">
        <v>384</v>
      </c>
      <c r="AM59" s="296">
        <v>371</v>
      </c>
      <c r="AN59" s="296">
        <v>391</v>
      </c>
      <c r="AO59" s="296">
        <v>396</v>
      </c>
      <c r="AP59" s="296">
        <v>337</v>
      </c>
      <c r="AQ59" s="296">
        <v>313</v>
      </c>
      <c r="AR59" s="296">
        <v>275</v>
      </c>
      <c r="AS59" s="296">
        <v>267</v>
      </c>
      <c r="AT59" s="296">
        <v>260</v>
      </c>
      <c r="AU59" s="296">
        <v>260</v>
      </c>
      <c r="AV59" s="296">
        <v>246</v>
      </c>
      <c r="AW59" s="296">
        <v>214</v>
      </c>
      <c r="AX59" s="296">
        <v>238</v>
      </c>
      <c r="AY59" s="296">
        <v>260</v>
      </c>
      <c r="AZ59" s="296">
        <v>271</v>
      </c>
      <c r="BA59" s="296">
        <v>284</v>
      </c>
      <c r="BB59" s="296">
        <v>260</v>
      </c>
      <c r="BC59" s="296">
        <v>233</v>
      </c>
      <c r="BD59" s="296">
        <v>222</v>
      </c>
      <c r="BE59" s="296">
        <v>198</v>
      </c>
      <c r="BF59" s="296">
        <v>190</v>
      </c>
      <c r="BG59" s="296">
        <v>182</v>
      </c>
      <c r="BH59" s="296">
        <v>153</v>
      </c>
      <c r="BI59" s="296">
        <v>180</v>
      </c>
      <c r="BJ59" s="296">
        <v>189</v>
      </c>
      <c r="BK59" s="296">
        <v>204</v>
      </c>
      <c r="BL59" s="296">
        <v>233</v>
      </c>
      <c r="BM59" s="296">
        <v>250</v>
      </c>
      <c r="BN59" s="296">
        <v>271</v>
      </c>
      <c r="BO59" s="296">
        <v>283</v>
      </c>
      <c r="BP59" s="296">
        <v>300</v>
      </c>
      <c r="BQ59" s="296">
        <v>280</v>
      </c>
      <c r="BR59" s="296">
        <v>250</v>
      </c>
      <c r="BS59" s="296">
        <v>242</v>
      </c>
    </row>
    <row r="60" spans="1:71" x14ac:dyDescent="0.25">
      <c r="A60" t="s">
        <v>56</v>
      </c>
      <c r="B60" s="296">
        <v>130</v>
      </c>
      <c r="C60" s="296">
        <v>150</v>
      </c>
      <c r="D60" s="296">
        <v>141</v>
      </c>
      <c r="E60" s="296">
        <v>119</v>
      </c>
      <c r="F60" s="296">
        <v>118</v>
      </c>
      <c r="G60" s="296">
        <v>103</v>
      </c>
      <c r="H60" s="296">
        <v>108</v>
      </c>
      <c r="I60" s="296">
        <v>106</v>
      </c>
      <c r="J60" s="296">
        <v>101</v>
      </c>
      <c r="K60" s="296">
        <v>91</v>
      </c>
      <c r="L60" s="296">
        <v>81</v>
      </c>
      <c r="M60" s="296">
        <v>75</v>
      </c>
      <c r="N60" s="296">
        <v>77</v>
      </c>
      <c r="O60" s="296">
        <v>77</v>
      </c>
      <c r="P60" s="296">
        <v>80</v>
      </c>
      <c r="Q60" s="296">
        <v>96</v>
      </c>
      <c r="R60" s="296">
        <v>105</v>
      </c>
      <c r="S60" s="296">
        <v>151</v>
      </c>
      <c r="T60" s="296">
        <v>152</v>
      </c>
      <c r="U60" s="296">
        <v>149</v>
      </c>
      <c r="V60" s="296">
        <v>151</v>
      </c>
      <c r="W60" s="296">
        <v>123</v>
      </c>
      <c r="X60" s="296">
        <v>160</v>
      </c>
      <c r="Y60" s="296">
        <v>154</v>
      </c>
      <c r="Z60" s="296">
        <v>161</v>
      </c>
      <c r="AA60" s="296">
        <v>153</v>
      </c>
      <c r="AB60" s="296">
        <v>126</v>
      </c>
      <c r="AC60" s="296">
        <v>145</v>
      </c>
      <c r="AD60" s="296">
        <v>144</v>
      </c>
      <c r="AE60" s="296">
        <v>141</v>
      </c>
      <c r="AF60" s="296">
        <v>131</v>
      </c>
      <c r="AG60" s="296">
        <v>108</v>
      </c>
      <c r="AH60" s="296">
        <v>95</v>
      </c>
      <c r="AI60" s="296">
        <v>101</v>
      </c>
      <c r="AJ60" s="296">
        <v>119</v>
      </c>
      <c r="AK60" s="296">
        <v>128</v>
      </c>
      <c r="AL60" s="296">
        <v>120</v>
      </c>
      <c r="AM60" s="296">
        <v>108</v>
      </c>
      <c r="AN60" s="296">
        <v>88</v>
      </c>
      <c r="AO60" s="296">
        <v>106</v>
      </c>
      <c r="AP60" s="296">
        <v>136</v>
      </c>
      <c r="AQ60" s="296">
        <v>133</v>
      </c>
      <c r="AR60" s="296">
        <v>153</v>
      </c>
      <c r="AS60" s="296">
        <v>122</v>
      </c>
      <c r="AT60" s="296">
        <v>86</v>
      </c>
      <c r="AU60" s="296">
        <v>95</v>
      </c>
      <c r="AV60" s="296">
        <v>91</v>
      </c>
      <c r="AW60" s="296">
        <v>95</v>
      </c>
      <c r="AX60" s="296">
        <v>103</v>
      </c>
      <c r="AY60" s="296">
        <v>117</v>
      </c>
      <c r="AZ60" s="296">
        <v>111</v>
      </c>
      <c r="BA60" s="296">
        <v>124</v>
      </c>
      <c r="BB60" s="296">
        <v>129</v>
      </c>
      <c r="BC60" s="296">
        <v>109</v>
      </c>
      <c r="BD60" s="296">
        <v>110</v>
      </c>
      <c r="BE60" s="296">
        <v>95</v>
      </c>
      <c r="BF60" s="296">
        <v>106</v>
      </c>
      <c r="BG60" s="296">
        <v>107</v>
      </c>
      <c r="BH60" s="296">
        <v>111</v>
      </c>
      <c r="BI60" s="296">
        <v>121</v>
      </c>
      <c r="BJ60" s="296">
        <v>108</v>
      </c>
      <c r="BK60" s="296">
        <v>115</v>
      </c>
      <c r="BL60" s="296">
        <v>111</v>
      </c>
      <c r="BM60" s="296">
        <v>96</v>
      </c>
      <c r="BN60" s="296">
        <v>96</v>
      </c>
      <c r="BO60" s="296">
        <v>83</v>
      </c>
      <c r="BP60" s="296">
        <v>91</v>
      </c>
      <c r="BQ60" s="296">
        <v>99</v>
      </c>
      <c r="BR60" s="296">
        <v>97</v>
      </c>
      <c r="BS60" s="296">
        <v>85</v>
      </c>
    </row>
    <row r="61" spans="1:71" x14ac:dyDescent="0.25">
      <c r="A61" t="s">
        <v>57</v>
      </c>
      <c r="B61" s="296">
        <v>204</v>
      </c>
      <c r="C61" s="296">
        <v>213</v>
      </c>
      <c r="D61" s="296">
        <v>207</v>
      </c>
      <c r="E61" s="296">
        <v>213</v>
      </c>
      <c r="F61" s="296">
        <v>197</v>
      </c>
      <c r="G61" s="296">
        <v>186</v>
      </c>
      <c r="H61" s="296">
        <v>167</v>
      </c>
      <c r="I61" s="296">
        <v>180</v>
      </c>
      <c r="J61" s="296">
        <v>180</v>
      </c>
      <c r="K61" s="296">
        <v>162</v>
      </c>
      <c r="L61" s="296">
        <v>167</v>
      </c>
      <c r="M61" s="296">
        <v>154</v>
      </c>
      <c r="N61" s="296">
        <v>154</v>
      </c>
      <c r="O61" s="296">
        <v>180</v>
      </c>
      <c r="P61" s="296">
        <v>184</v>
      </c>
      <c r="Q61" s="296">
        <v>147</v>
      </c>
      <c r="R61" s="296">
        <v>144</v>
      </c>
      <c r="S61" s="296">
        <v>139</v>
      </c>
      <c r="T61" s="296">
        <v>139</v>
      </c>
      <c r="U61" s="296">
        <v>159</v>
      </c>
      <c r="V61" s="296">
        <v>162</v>
      </c>
      <c r="W61" s="296">
        <v>170</v>
      </c>
      <c r="X61" s="296">
        <v>187</v>
      </c>
      <c r="Y61" s="296">
        <v>184</v>
      </c>
      <c r="Z61" s="296">
        <v>183</v>
      </c>
      <c r="AA61" s="296">
        <v>167</v>
      </c>
      <c r="AB61" s="296">
        <v>137</v>
      </c>
      <c r="AC61" s="296">
        <v>116</v>
      </c>
      <c r="AD61" s="296">
        <v>126</v>
      </c>
      <c r="AE61" s="296">
        <v>133</v>
      </c>
      <c r="AF61" s="296">
        <v>142</v>
      </c>
      <c r="AG61" s="296">
        <v>169</v>
      </c>
      <c r="AH61" s="296">
        <v>180</v>
      </c>
      <c r="AI61" s="296">
        <v>180</v>
      </c>
      <c r="AJ61" s="296">
        <v>174</v>
      </c>
      <c r="AK61" s="296">
        <v>170</v>
      </c>
      <c r="AL61" s="296">
        <v>151</v>
      </c>
      <c r="AM61" s="296">
        <v>143</v>
      </c>
      <c r="AN61" s="296">
        <v>156</v>
      </c>
      <c r="AO61" s="296">
        <v>143</v>
      </c>
      <c r="AP61" s="296">
        <v>136</v>
      </c>
      <c r="AQ61" s="296">
        <v>120</v>
      </c>
      <c r="AR61" s="296">
        <v>97</v>
      </c>
      <c r="AS61" s="296">
        <v>87</v>
      </c>
      <c r="AT61" s="296">
        <v>76</v>
      </c>
      <c r="AU61" s="296">
        <v>80</v>
      </c>
      <c r="AV61" s="296">
        <v>78</v>
      </c>
      <c r="AW61" s="296">
        <v>78</v>
      </c>
      <c r="AX61" s="296">
        <v>75</v>
      </c>
      <c r="AY61" s="296">
        <v>80</v>
      </c>
      <c r="AZ61" s="296">
        <v>95</v>
      </c>
      <c r="BA61" s="296">
        <v>98</v>
      </c>
      <c r="BB61" s="296">
        <v>107</v>
      </c>
      <c r="BC61" s="296">
        <v>116</v>
      </c>
      <c r="BD61" s="296">
        <v>111</v>
      </c>
      <c r="BE61" s="296">
        <v>105</v>
      </c>
      <c r="BF61" s="296">
        <v>107</v>
      </c>
      <c r="BG61" s="296">
        <v>101</v>
      </c>
      <c r="BH61" s="296">
        <v>116</v>
      </c>
      <c r="BI61" s="296">
        <v>135</v>
      </c>
      <c r="BJ61" s="296">
        <v>149</v>
      </c>
      <c r="BK61" s="296">
        <v>131</v>
      </c>
      <c r="BL61" s="296">
        <v>130</v>
      </c>
      <c r="BM61" s="296">
        <v>120</v>
      </c>
      <c r="BN61" s="296">
        <v>116</v>
      </c>
      <c r="BO61" s="296">
        <v>113</v>
      </c>
      <c r="BP61" s="296">
        <v>99</v>
      </c>
      <c r="BQ61" s="296">
        <v>99</v>
      </c>
      <c r="BR61" s="296">
        <v>104</v>
      </c>
      <c r="BS61" s="296">
        <v>122</v>
      </c>
    </row>
    <row r="62" spans="1:71" x14ac:dyDescent="0.25">
      <c r="A62" t="s">
        <v>58</v>
      </c>
      <c r="B62" s="296">
        <v>61</v>
      </c>
      <c r="C62" s="296">
        <v>65</v>
      </c>
      <c r="D62" s="296">
        <v>72</v>
      </c>
      <c r="E62" s="296">
        <v>81</v>
      </c>
      <c r="F62" s="296">
        <v>91</v>
      </c>
      <c r="G62" s="296">
        <v>101</v>
      </c>
      <c r="H62" s="296">
        <v>92</v>
      </c>
      <c r="I62" s="296">
        <v>95</v>
      </c>
      <c r="J62" s="296">
        <v>87</v>
      </c>
      <c r="K62" s="296">
        <v>86</v>
      </c>
      <c r="L62" s="296">
        <v>91</v>
      </c>
      <c r="M62" s="296">
        <v>96</v>
      </c>
      <c r="N62" s="296">
        <v>100</v>
      </c>
      <c r="O62" s="296">
        <v>87</v>
      </c>
      <c r="P62" s="296">
        <v>84</v>
      </c>
      <c r="Q62" s="296">
        <v>70</v>
      </c>
      <c r="R62" s="296">
        <v>91</v>
      </c>
      <c r="S62" s="296">
        <v>104</v>
      </c>
      <c r="T62" s="296">
        <v>101</v>
      </c>
      <c r="U62" s="296">
        <v>106</v>
      </c>
      <c r="V62" s="296">
        <v>97</v>
      </c>
      <c r="W62" s="296">
        <v>84</v>
      </c>
      <c r="X62" s="296">
        <v>84</v>
      </c>
      <c r="Y62" s="296">
        <v>83</v>
      </c>
      <c r="Z62" s="296">
        <v>75</v>
      </c>
      <c r="AA62" s="296">
        <v>76</v>
      </c>
      <c r="AB62" s="296">
        <v>79</v>
      </c>
      <c r="AC62" s="296">
        <v>85</v>
      </c>
      <c r="AD62" s="296">
        <v>81</v>
      </c>
      <c r="AE62" s="296">
        <v>88</v>
      </c>
      <c r="AF62" s="296">
        <v>84</v>
      </c>
      <c r="AG62" s="296">
        <v>102</v>
      </c>
      <c r="AH62" s="296">
        <v>139</v>
      </c>
      <c r="AI62" s="296">
        <v>144</v>
      </c>
      <c r="AJ62" s="296">
        <v>163</v>
      </c>
      <c r="AK62" s="296">
        <v>164</v>
      </c>
      <c r="AL62" s="296">
        <v>145</v>
      </c>
      <c r="AM62" s="296">
        <v>161</v>
      </c>
      <c r="AN62" s="296">
        <v>153</v>
      </c>
      <c r="AO62" s="296">
        <v>148</v>
      </c>
      <c r="AP62" s="296">
        <v>147</v>
      </c>
      <c r="AQ62" s="296">
        <v>134</v>
      </c>
      <c r="AR62" s="296">
        <v>132</v>
      </c>
      <c r="AS62" s="296">
        <v>132</v>
      </c>
      <c r="AT62" s="296">
        <v>125</v>
      </c>
      <c r="AU62" s="296">
        <v>135</v>
      </c>
      <c r="AV62" s="296">
        <v>150</v>
      </c>
      <c r="AW62" s="296">
        <v>147</v>
      </c>
      <c r="AX62" s="296">
        <v>135</v>
      </c>
      <c r="AY62" s="296">
        <v>129</v>
      </c>
      <c r="AZ62" s="296">
        <v>135</v>
      </c>
      <c r="BA62" s="296">
        <v>136</v>
      </c>
      <c r="BB62" s="296">
        <v>146</v>
      </c>
      <c r="BC62" s="296">
        <v>142</v>
      </c>
      <c r="BD62" s="296">
        <v>125</v>
      </c>
      <c r="BE62" s="296">
        <v>134</v>
      </c>
      <c r="BF62" s="296">
        <v>135</v>
      </c>
      <c r="BG62" s="296">
        <v>117</v>
      </c>
      <c r="BH62" s="296">
        <v>118</v>
      </c>
      <c r="BI62" s="296">
        <v>107</v>
      </c>
      <c r="BJ62" s="296">
        <v>110</v>
      </c>
      <c r="BK62" s="296">
        <v>128</v>
      </c>
      <c r="BL62" s="296">
        <v>128</v>
      </c>
      <c r="BM62" s="296">
        <v>111</v>
      </c>
      <c r="BN62" s="296">
        <v>100</v>
      </c>
      <c r="BO62" s="296">
        <v>99</v>
      </c>
      <c r="BP62" s="296">
        <v>95</v>
      </c>
      <c r="BQ62" s="296">
        <v>102</v>
      </c>
      <c r="BR62" s="296">
        <v>111</v>
      </c>
      <c r="BS62" s="296">
        <v>100</v>
      </c>
    </row>
    <row r="63" spans="1:71" x14ac:dyDescent="0.25">
      <c r="A63" t="s">
        <v>59</v>
      </c>
      <c r="B63" s="296">
        <v>1083</v>
      </c>
      <c r="C63" s="296">
        <v>1092</v>
      </c>
      <c r="D63" s="296">
        <v>1084</v>
      </c>
      <c r="E63" s="296">
        <v>1129</v>
      </c>
      <c r="F63" s="296">
        <v>1165</v>
      </c>
      <c r="G63" s="296">
        <v>1147</v>
      </c>
      <c r="H63" s="296">
        <v>1183</v>
      </c>
      <c r="I63" s="296">
        <v>1204</v>
      </c>
      <c r="J63" s="296">
        <v>1183</v>
      </c>
      <c r="K63" s="296">
        <v>1217</v>
      </c>
      <c r="L63" s="296">
        <v>1190</v>
      </c>
      <c r="M63" s="296">
        <v>1128</v>
      </c>
      <c r="N63" s="296">
        <v>1102</v>
      </c>
      <c r="O63" s="296">
        <v>1094</v>
      </c>
      <c r="P63" s="296">
        <v>1067</v>
      </c>
      <c r="Q63" s="296">
        <v>1061</v>
      </c>
      <c r="R63" s="296">
        <v>1086</v>
      </c>
      <c r="S63" s="296">
        <v>1056</v>
      </c>
      <c r="T63" s="296">
        <v>1036</v>
      </c>
      <c r="U63" s="296">
        <v>1028</v>
      </c>
      <c r="V63" s="296">
        <v>974</v>
      </c>
      <c r="W63" s="296">
        <v>885</v>
      </c>
      <c r="X63" s="296">
        <v>866</v>
      </c>
      <c r="Y63" s="296">
        <v>796</v>
      </c>
      <c r="Z63" s="296">
        <v>740</v>
      </c>
      <c r="AA63" s="296">
        <v>758</v>
      </c>
      <c r="AB63" s="296">
        <v>714</v>
      </c>
      <c r="AC63" s="296">
        <v>715</v>
      </c>
      <c r="AD63" s="296">
        <v>748</v>
      </c>
      <c r="AE63" s="296">
        <v>782</v>
      </c>
      <c r="AF63" s="296">
        <v>810</v>
      </c>
      <c r="AG63" s="296">
        <v>887</v>
      </c>
      <c r="AH63" s="296">
        <v>939</v>
      </c>
      <c r="AI63" s="296">
        <v>926</v>
      </c>
      <c r="AJ63" s="296">
        <v>995</v>
      </c>
      <c r="AK63" s="296">
        <v>934</v>
      </c>
      <c r="AL63" s="296">
        <v>881</v>
      </c>
      <c r="AM63" s="296">
        <v>843</v>
      </c>
      <c r="AN63" s="296">
        <v>818</v>
      </c>
      <c r="AO63" s="296">
        <v>802</v>
      </c>
      <c r="AP63" s="296">
        <v>775</v>
      </c>
      <c r="AQ63" s="296">
        <v>762</v>
      </c>
      <c r="AR63" s="296">
        <v>657</v>
      </c>
      <c r="AS63" s="296">
        <v>616</v>
      </c>
      <c r="AT63" s="296">
        <v>588</v>
      </c>
      <c r="AU63" s="296">
        <v>561</v>
      </c>
      <c r="AV63" s="296">
        <v>559</v>
      </c>
      <c r="AW63" s="296">
        <v>529</v>
      </c>
      <c r="AX63" s="296">
        <v>513</v>
      </c>
      <c r="AY63" s="296">
        <v>488</v>
      </c>
      <c r="AZ63" s="296">
        <v>467</v>
      </c>
      <c r="BA63" s="296">
        <v>462</v>
      </c>
      <c r="BB63" s="296">
        <v>464</v>
      </c>
      <c r="BC63" s="296">
        <v>453</v>
      </c>
      <c r="BD63" s="296">
        <v>446</v>
      </c>
      <c r="BE63" s="296">
        <v>433</v>
      </c>
      <c r="BF63" s="296">
        <v>435</v>
      </c>
      <c r="BG63" s="296">
        <v>451</v>
      </c>
      <c r="BH63" s="296">
        <v>480</v>
      </c>
      <c r="BI63" s="296">
        <v>500</v>
      </c>
      <c r="BJ63" s="296">
        <v>491</v>
      </c>
      <c r="BK63" s="296">
        <v>485</v>
      </c>
      <c r="BL63" s="296">
        <v>487</v>
      </c>
      <c r="BM63" s="296">
        <v>472</v>
      </c>
      <c r="BN63" s="296">
        <v>447</v>
      </c>
      <c r="BO63" s="296">
        <v>420</v>
      </c>
      <c r="BP63" s="296">
        <v>408</v>
      </c>
      <c r="BQ63" s="296">
        <v>426</v>
      </c>
      <c r="BR63" s="296">
        <v>441</v>
      </c>
      <c r="BS63" s="296">
        <v>454</v>
      </c>
    </row>
    <row r="64" spans="1:71" x14ac:dyDescent="0.25">
      <c r="A64" t="s">
        <v>60</v>
      </c>
      <c r="B64" s="296">
        <v>114</v>
      </c>
      <c r="C64" s="296">
        <v>109</v>
      </c>
      <c r="D64" s="296">
        <v>105</v>
      </c>
      <c r="E64" s="296">
        <v>99</v>
      </c>
      <c r="F64" s="296">
        <v>112</v>
      </c>
      <c r="G64" s="296">
        <v>126</v>
      </c>
      <c r="H64" s="296">
        <v>144</v>
      </c>
      <c r="I64" s="296">
        <v>146</v>
      </c>
      <c r="J64" s="296">
        <v>159</v>
      </c>
      <c r="K64" s="296">
        <v>176</v>
      </c>
      <c r="L64" s="296">
        <v>182</v>
      </c>
      <c r="M64" s="296">
        <v>194</v>
      </c>
      <c r="N64" s="296">
        <v>178</v>
      </c>
      <c r="O64" s="296">
        <v>165</v>
      </c>
      <c r="P64" s="296">
        <v>143</v>
      </c>
      <c r="Q64" s="296">
        <v>137</v>
      </c>
      <c r="R64" s="296">
        <v>120</v>
      </c>
      <c r="S64" s="296">
        <v>112</v>
      </c>
      <c r="T64" s="296">
        <v>110</v>
      </c>
      <c r="U64" s="296">
        <v>123</v>
      </c>
      <c r="V64" s="296">
        <v>133</v>
      </c>
      <c r="W64" s="296">
        <v>122</v>
      </c>
      <c r="X64" s="296">
        <v>116</v>
      </c>
      <c r="Y64" s="296">
        <v>98</v>
      </c>
      <c r="Z64" s="296">
        <v>119</v>
      </c>
      <c r="AA64" s="296">
        <v>132</v>
      </c>
      <c r="AB64" s="296">
        <v>150</v>
      </c>
      <c r="AC64" s="296">
        <v>159</v>
      </c>
      <c r="AD64" s="296">
        <v>151</v>
      </c>
      <c r="AE64" s="296">
        <v>157</v>
      </c>
      <c r="AF64" s="296">
        <v>157</v>
      </c>
      <c r="AG64" s="296">
        <v>161</v>
      </c>
      <c r="AH64" s="296">
        <v>155</v>
      </c>
      <c r="AI64" s="296">
        <v>149</v>
      </c>
      <c r="AJ64" s="296">
        <v>134</v>
      </c>
      <c r="AK64" s="296">
        <v>133</v>
      </c>
      <c r="AL64" s="296">
        <v>146</v>
      </c>
      <c r="AM64" s="296">
        <v>146</v>
      </c>
      <c r="AN64" s="296">
        <v>152</v>
      </c>
      <c r="AO64" s="296">
        <v>139</v>
      </c>
      <c r="AP64" s="296">
        <v>128</v>
      </c>
      <c r="AQ64" s="296">
        <v>132</v>
      </c>
      <c r="AR64" s="296">
        <v>117</v>
      </c>
      <c r="AS64" s="296">
        <v>126</v>
      </c>
      <c r="AT64" s="296">
        <v>129</v>
      </c>
      <c r="AU64" s="296">
        <v>115</v>
      </c>
      <c r="AV64" s="296">
        <v>120</v>
      </c>
      <c r="AW64" s="296">
        <v>103</v>
      </c>
      <c r="AX64" s="296">
        <v>86</v>
      </c>
      <c r="AY64" s="296">
        <v>94</v>
      </c>
      <c r="AZ64" s="296">
        <v>88</v>
      </c>
      <c r="BA64" s="296">
        <v>100</v>
      </c>
      <c r="BB64" s="296">
        <v>100</v>
      </c>
      <c r="BC64" s="296">
        <v>93</v>
      </c>
      <c r="BD64" s="296">
        <v>85</v>
      </c>
      <c r="BE64" s="296">
        <v>75</v>
      </c>
      <c r="BF64" s="296">
        <v>69</v>
      </c>
      <c r="BG64" s="296">
        <v>59</v>
      </c>
      <c r="BH64" s="296">
        <v>59</v>
      </c>
      <c r="BI64" s="296">
        <v>64</v>
      </c>
      <c r="BJ64" s="296">
        <v>72</v>
      </c>
      <c r="BK64" s="296">
        <v>76</v>
      </c>
      <c r="BL64" s="296">
        <v>79</v>
      </c>
      <c r="BM64" s="296">
        <v>81</v>
      </c>
      <c r="BN64" s="296">
        <v>74</v>
      </c>
      <c r="BO64" s="296">
        <v>74</v>
      </c>
      <c r="BP64" s="296">
        <v>72</v>
      </c>
      <c r="BQ64" s="296">
        <v>73</v>
      </c>
      <c r="BR64" s="296">
        <v>73</v>
      </c>
      <c r="BS64" s="296">
        <v>65</v>
      </c>
    </row>
    <row r="65" spans="1:71" x14ac:dyDescent="0.25">
      <c r="A65" t="s">
        <v>61</v>
      </c>
      <c r="B65" s="296">
        <v>226</v>
      </c>
      <c r="C65" s="296">
        <v>235</v>
      </c>
      <c r="D65" s="296">
        <v>246</v>
      </c>
      <c r="E65" s="296">
        <v>242</v>
      </c>
      <c r="F65" s="296">
        <v>246</v>
      </c>
      <c r="G65" s="296">
        <v>249</v>
      </c>
      <c r="H65" s="296">
        <v>276</v>
      </c>
      <c r="I65" s="296">
        <v>306</v>
      </c>
      <c r="J65" s="296">
        <v>303</v>
      </c>
      <c r="K65" s="296">
        <v>299</v>
      </c>
      <c r="L65" s="296">
        <v>297</v>
      </c>
      <c r="M65" s="296">
        <v>277</v>
      </c>
      <c r="N65" s="296">
        <v>238</v>
      </c>
      <c r="O65" s="296">
        <v>226</v>
      </c>
      <c r="P65" s="296">
        <v>208</v>
      </c>
      <c r="Q65" s="296">
        <v>194</v>
      </c>
      <c r="R65" s="296">
        <v>185</v>
      </c>
      <c r="S65" s="296">
        <v>185</v>
      </c>
      <c r="T65" s="296">
        <v>194</v>
      </c>
      <c r="U65" s="296">
        <v>209</v>
      </c>
      <c r="V65" s="296">
        <v>205</v>
      </c>
      <c r="W65" s="296">
        <v>173</v>
      </c>
      <c r="X65" s="296">
        <v>166</v>
      </c>
      <c r="Y65" s="296">
        <v>158</v>
      </c>
      <c r="Z65" s="296">
        <v>161</v>
      </c>
      <c r="AA65" s="296">
        <v>179</v>
      </c>
      <c r="AB65" s="296">
        <v>176</v>
      </c>
      <c r="AC65" s="296">
        <v>177</v>
      </c>
      <c r="AD65" s="296">
        <v>184</v>
      </c>
      <c r="AE65" s="296">
        <v>183</v>
      </c>
      <c r="AF65" s="296">
        <v>173</v>
      </c>
      <c r="AG65" s="296">
        <v>166</v>
      </c>
      <c r="AH65" s="296">
        <v>166</v>
      </c>
      <c r="AI65" s="296">
        <v>161</v>
      </c>
      <c r="AJ65" s="296">
        <v>163</v>
      </c>
      <c r="AK65" s="296">
        <v>170</v>
      </c>
      <c r="AL65" s="296">
        <v>176</v>
      </c>
      <c r="AM65" s="296">
        <v>198</v>
      </c>
      <c r="AN65" s="296">
        <v>223</v>
      </c>
      <c r="AO65" s="296">
        <v>230</v>
      </c>
      <c r="AP65" s="296">
        <v>228</v>
      </c>
      <c r="AQ65" s="296">
        <v>236</v>
      </c>
      <c r="AR65" s="296">
        <v>255</v>
      </c>
      <c r="AS65" s="296">
        <v>271</v>
      </c>
      <c r="AT65" s="296">
        <v>273</v>
      </c>
      <c r="AU65" s="296">
        <v>265</v>
      </c>
      <c r="AV65" s="296">
        <v>243</v>
      </c>
      <c r="AW65" s="296">
        <v>229</v>
      </c>
      <c r="AX65" s="296">
        <v>228</v>
      </c>
      <c r="AY65" s="296">
        <v>211</v>
      </c>
      <c r="AZ65" s="296">
        <v>192</v>
      </c>
      <c r="BA65" s="296">
        <v>168</v>
      </c>
      <c r="BB65" s="296">
        <v>170</v>
      </c>
      <c r="BC65" s="296">
        <v>181</v>
      </c>
      <c r="BD65" s="296">
        <v>185</v>
      </c>
      <c r="BE65" s="296">
        <v>183</v>
      </c>
      <c r="BF65" s="296">
        <v>181</v>
      </c>
      <c r="BG65" s="296">
        <v>171</v>
      </c>
      <c r="BH65" s="296">
        <v>160</v>
      </c>
      <c r="BI65" s="296">
        <v>166</v>
      </c>
      <c r="BJ65" s="296">
        <v>138</v>
      </c>
      <c r="BK65" s="296">
        <v>134</v>
      </c>
      <c r="BL65" s="296">
        <v>149</v>
      </c>
      <c r="BM65" s="296">
        <v>150</v>
      </c>
      <c r="BN65" s="296">
        <v>158</v>
      </c>
      <c r="BO65" s="296">
        <v>160</v>
      </c>
      <c r="BP65" s="296">
        <v>155</v>
      </c>
      <c r="BQ65" s="296">
        <v>137</v>
      </c>
      <c r="BR65" s="296">
        <v>132</v>
      </c>
      <c r="BS65" s="296">
        <v>126</v>
      </c>
    </row>
    <row r="66" spans="1:71" x14ac:dyDescent="0.25">
      <c r="A66" t="s">
        <v>62</v>
      </c>
      <c r="B66" s="296">
        <v>3</v>
      </c>
      <c r="C66" s="296">
        <v>1</v>
      </c>
      <c r="D66" s="296">
        <v>1</v>
      </c>
      <c r="E66" s="296">
        <v>1</v>
      </c>
      <c r="F66" s="296">
        <v>1</v>
      </c>
      <c r="G66" s="296">
        <v>1</v>
      </c>
      <c r="H66" s="296">
        <v>1</v>
      </c>
      <c r="I66" s="296" t="s">
        <v>18</v>
      </c>
      <c r="J66" s="296" t="s">
        <v>18</v>
      </c>
      <c r="K66" s="296" t="s">
        <v>18</v>
      </c>
      <c r="L66" s="296" t="s">
        <v>18</v>
      </c>
      <c r="M66" s="296">
        <v>2</v>
      </c>
      <c r="N66" s="296">
        <v>2</v>
      </c>
      <c r="O66" s="296">
        <v>2</v>
      </c>
      <c r="P66" s="296">
        <v>3</v>
      </c>
      <c r="Q66" s="296">
        <v>1</v>
      </c>
      <c r="R66" s="296">
        <v>2</v>
      </c>
      <c r="S66" s="296">
        <v>2</v>
      </c>
      <c r="T66" s="296">
        <v>1</v>
      </c>
      <c r="U66" s="296">
        <v>1</v>
      </c>
      <c r="V66" s="296" t="s">
        <v>18</v>
      </c>
      <c r="W66" s="296" t="s">
        <v>18</v>
      </c>
      <c r="X66" s="296" t="s">
        <v>18</v>
      </c>
      <c r="Y66" s="296" t="s">
        <v>18</v>
      </c>
      <c r="Z66" s="296">
        <v>3</v>
      </c>
      <c r="AA66" s="296">
        <v>3</v>
      </c>
      <c r="AB66" s="296">
        <v>4</v>
      </c>
      <c r="AC66" s="296">
        <v>5</v>
      </c>
      <c r="AD66" s="296">
        <v>4</v>
      </c>
      <c r="AE66" s="296">
        <v>6</v>
      </c>
      <c r="AF66" s="296">
        <v>7</v>
      </c>
      <c r="AG66" s="296">
        <v>6</v>
      </c>
      <c r="AH66" s="296">
        <v>4</v>
      </c>
      <c r="AI66" s="296">
        <v>2</v>
      </c>
      <c r="AJ66" s="296" t="s">
        <v>18</v>
      </c>
      <c r="AK66" s="296" t="s">
        <v>18</v>
      </c>
      <c r="AL66" s="296" t="s">
        <v>18</v>
      </c>
      <c r="AM66" s="296">
        <v>1</v>
      </c>
      <c r="AN66" s="296">
        <v>5</v>
      </c>
      <c r="AO66" s="296">
        <v>8</v>
      </c>
      <c r="AP66" s="296">
        <v>13</v>
      </c>
      <c r="AQ66" s="296">
        <v>12</v>
      </c>
      <c r="AR66" s="296">
        <v>8</v>
      </c>
      <c r="AS66" s="296">
        <v>5</v>
      </c>
      <c r="AT66" s="296">
        <v>2</v>
      </c>
      <c r="AU66" s="296">
        <v>2</v>
      </c>
      <c r="AV66" s="296">
        <v>3</v>
      </c>
      <c r="AW66" s="296">
        <v>5</v>
      </c>
      <c r="AX66" s="296">
        <v>3</v>
      </c>
      <c r="AY66" s="296">
        <v>3</v>
      </c>
      <c r="AZ66" s="296">
        <v>2</v>
      </c>
      <c r="BA66" s="296">
        <v>1</v>
      </c>
      <c r="BB66" s="296">
        <v>1</v>
      </c>
      <c r="BC66" s="296">
        <v>1</v>
      </c>
      <c r="BD66" s="296">
        <v>1</v>
      </c>
      <c r="BE66" s="296">
        <v>1</v>
      </c>
      <c r="BF66" s="296">
        <v>1</v>
      </c>
      <c r="BG66" s="296">
        <v>1</v>
      </c>
      <c r="BH66" s="296">
        <v>2</v>
      </c>
      <c r="BI66" s="296">
        <v>1</v>
      </c>
      <c r="BJ66" s="296">
        <v>1</v>
      </c>
      <c r="BK66" s="296">
        <v>1</v>
      </c>
      <c r="BL66" s="296" t="s">
        <v>18</v>
      </c>
      <c r="BM66" s="296" t="s">
        <v>18</v>
      </c>
      <c r="BN66" s="296" t="s">
        <v>18</v>
      </c>
      <c r="BO66" s="296" t="s">
        <v>18</v>
      </c>
      <c r="BP66" s="296" t="s">
        <v>18</v>
      </c>
      <c r="BQ66" s="296" t="s">
        <v>18</v>
      </c>
      <c r="BR66" s="296" t="s">
        <v>18</v>
      </c>
      <c r="BS66" s="296" t="s">
        <v>18</v>
      </c>
    </row>
    <row r="67" spans="1:71" x14ac:dyDescent="0.25">
      <c r="A67" t="s">
        <v>63</v>
      </c>
      <c r="B67" s="296">
        <v>34</v>
      </c>
      <c r="C67" s="296">
        <v>25</v>
      </c>
      <c r="D67" s="296">
        <v>26</v>
      </c>
      <c r="E67" s="296">
        <v>24</v>
      </c>
      <c r="F67" s="296">
        <v>21</v>
      </c>
      <c r="G67" s="296">
        <v>24</v>
      </c>
      <c r="H67" s="296">
        <v>21</v>
      </c>
      <c r="I67" s="296">
        <v>28</v>
      </c>
      <c r="J67" s="296">
        <v>30</v>
      </c>
      <c r="K67" s="296">
        <v>40</v>
      </c>
      <c r="L67" s="296">
        <v>56</v>
      </c>
      <c r="M67" s="296">
        <v>57</v>
      </c>
      <c r="N67" s="296">
        <v>60</v>
      </c>
      <c r="O67" s="296">
        <v>55</v>
      </c>
      <c r="P67" s="296">
        <v>49</v>
      </c>
      <c r="Q67" s="296">
        <v>51</v>
      </c>
      <c r="R67" s="296">
        <v>54</v>
      </c>
      <c r="S67" s="296">
        <v>54</v>
      </c>
      <c r="T67" s="296">
        <v>41</v>
      </c>
      <c r="U67" s="296">
        <v>38</v>
      </c>
      <c r="V67" s="296">
        <v>41</v>
      </c>
      <c r="W67" s="296">
        <v>43</v>
      </c>
      <c r="X67" s="296">
        <v>51</v>
      </c>
      <c r="Y67" s="296">
        <v>54</v>
      </c>
      <c r="Z67" s="296">
        <v>44</v>
      </c>
      <c r="AA67" s="296">
        <v>38</v>
      </c>
      <c r="AB67" s="296">
        <v>44</v>
      </c>
      <c r="AC67" s="296">
        <v>46</v>
      </c>
      <c r="AD67" s="296">
        <v>59</v>
      </c>
      <c r="AE67" s="296">
        <v>67</v>
      </c>
      <c r="AF67" s="296">
        <v>59</v>
      </c>
      <c r="AG67" s="296">
        <v>48</v>
      </c>
      <c r="AH67" s="296">
        <v>45</v>
      </c>
      <c r="AI67" s="296">
        <v>39</v>
      </c>
      <c r="AJ67" s="296">
        <v>40</v>
      </c>
      <c r="AK67" s="296">
        <v>43</v>
      </c>
      <c r="AL67" s="296">
        <v>41</v>
      </c>
      <c r="AM67" s="296">
        <v>45</v>
      </c>
      <c r="AN67" s="296">
        <v>46</v>
      </c>
      <c r="AO67" s="296">
        <v>45</v>
      </c>
      <c r="AP67" s="296">
        <v>48</v>
      </c>
      <c r="AQ67" s="296">
        <v>49</v>
      </c>
      <c r="AR67" s="296">
        <v>57</v>
      </c>
      <c r="AS67" s="296">
        <v>66</v>
      </c>
      <c r="AT67" s="296">
        <v>64</v>
      </c>
      <c r="AU67" s="296">
        <v>66</v>
      </c>
      <c r="AV67" s="296">
        <v>66</v>
      </c>
      <c r="AW67" s="296">
        <v>53</v>
      </c>
      <c r="AX67" s="296">
        <v>61</v>
      </c>
      <c r="AY67" s="296">
        <v>55</v>
      </c>
      <c r="AZ67" s="296">
        <v>51</v>
      </c>
      <c r="BA67" s="296">
        <v>50</v>
      </c>
      <c r="BB67" s="296">
        <v>44</v>
      </c>
      <c r="BC67" s="296">
        <v>41</v>
      </c>
      <c r="BD67" s="296">
        <v>35</v>
      </c>
      <c r="BE67" s="296">
        <v>44</v>
      </c>
      <c r="BF67" s="296">
        <v>44</v>
      </c>
      <c r="BG67" s="296">
        <v>43</v>
      </c>
      <c r="BH67" s="296">
        <v>43</v>
      </c>
      <c r="BI67" s="296">
        <v>40</v>
      </c>
      <c r="BJ67" s="296">
        <v>33</v>
      </c>
      <c r="BK67" s="296">
        <v>40</v>
      </c>
      <c r="BL67" s="296">
        <v>35</v>
      </c>
      <c r="BM67" s="296">
        <v>28</v>
      </c>
      <c r="BN67" s="296">
        <v>27</v>
      </c>
      <c r="BO67" s="296">
        <v>31</v>
      </c>
      <c r="BP67" s="296">
        <v>37</v>
      </c>
      <c r="BQ67" s="296">
        <v>40</v>
      </c>
      <c r="BR67" s="296">
        <v>58</v>
      </c>
      <c r="BS67" s="296">
        <v>56</v>
      </c>
    </row>
    <row r="68" spans="1:71" x14ac:dyDescent="0.25">
      <c r="A68" t="s">
        <v>64</v>
      </c>
      <c r="B68" s="296">
        <v>100</v>
      </c>
      <c r="C68" s="296">
        <v>110</v>
      </c>
      <c r="D68" s="296">
        <v>125</v>
      </c>
      <c r="E68" s="296">
        <v>123</v>
      </c>
      <c r="F68" s="296">
        <v>121</v>
      </c>
      <c r="G68" s="296">
        <v>110</v>
      </c>
      <c r="H68" s="296">
        <v>97</v>
      </c>
      <c r="I68" s="296">
        <v>93</v>
      </c>
      <c r="J68" s="296">
        <v>100</v>
      </c>
      <c r="K68" s="296">
        <v>105</v>
      </c>
      <c r="L68" s="296">
        <v>110</v>
      </c>
      <c r="M68" s="296">
        <v>107</v>
      </c>
      <c r="N68" s="296">
        <v>86</v>
      </c>
      <c r="O68" s="296">
        <v>116</v>
      </c>
      <c r="P68" s="296">
        <v>121</v>
      </c>
      <c r="Q68" s="296">
        <v>111</v>
      </c>
      <c r="R68" s="296">
        <v>138</v>
      </c>
      <c r="S68" s="296">
        <v>114</v>
      </c>
      <c r="T68" s="296">
        <v>119</v>
      </c>
      <c r="U68" s="296">
        <v>117</v>
      </c>
      <c r="V68" s="296">
        <v>97</v>
      </c>
      <c r="W68" s="296">
        <v>115</v>
      </c>
      <c r="X68" s="296">
        <v>126</v>
      </c>
      <c r="Y68" s="296">
        <v>147</v>
      </c>
      <c r="Z68" s="296">
        <v>163</v>
      </c>
      <c r="AA68" s="296">
        <v>157</v>
      </c>
      <c r="AB68" s="296">
        <v>163</v>
      </c>
      <c r="AC68" s="296">
        <v>160</v>
      </c>
      <c r="AD68" s="296">
        <v>153</v>
      </c>
      <c r="AE68" s="296">
        <v>162</v>
      </c>
      <c r="AF68" s="296">
        <v>153</v>
      </c>
      <c r="AG68" s="296">
        <v>146</v>
      </c>
      <c r="AH68" s="296">
        <v>168</v>
      </c>
      <c r="AI68" s="296">
        <v>161</v>
      </c>
      <c r="AJ68" s="296">
        <v>152</v>
      </c>
      <c r="AK68" s="296">
        <v>160</v>
      </c>
      <c r="AL68" s="296">
        <v>132</v>
      </c>
      <c r="AM68" s="296">
        <v>121</v>
      </c>
      <c r="AN68" s="296">
        <v>127</v>
      </c>
      <c r="AO68" s="296">
        <v>123</v>
      </c>
      <c r="AP68" s="296">
        <v>127</v>
      </c>
      <c r="AQ68" s="296">
        <v>124</v>
      </c>
      <c r="AR68" s="296">
        <v>119</v>
      </c>
      <c r="AS68" s="296">
        <v>123</v>
      </c>
      <c r="AT68" s="296">
        <v>134</v>
      </c>
      <c r="AU68" s="296">
        <v>121</v>
      </c>
      <c r="AV68" s="296">
        <v>122</v>
      </c>
      <c r="AW68" s="296">
        <v>109</v>
      </c>
      <c r="AX68" s="296">
        <v>113</v>
      </c>
      <c r="AY68" s="296">
        <v>130</v>
      </c>
      <c r="AZ68" s="296">
        <v>136</v>
      </c>
      <c r="BA68" s="296">
        <v>143</v>
      </c>
      <c r="BB68" s="296">
        <v>146</v>
      </c>
      <c r="BC68" s="296">
        <v>146</v>
      </c>
      <c r="BD68" s="296">
        <v>151</v>
      </c>
      <c r="BE68" s="296">
        <v>153</v>
      </c>
      <c r="BF68" s="296">
        <v>143</v>
      </c>
      <c r="BG68" s="296">
        <v>147</v>
      </c>
      <c r="BH68" s="296">
        <v>137</v>
      </c>
      <c r="BI68" s="296">
        <v>133</v>
      </c>
      <c r="BJ68" s="296">
        <v>140</v>
      </c>
      <c r="BK68" s="296">
        <v>123</v>
      </c>
      <c r="BL68" s="296">
        <v>134</v>
      </c>
      <c r="BM68" s="296">
        <v>127</v>
      </c>
      <c r="BN68" s="296">
        <v>121</v>
      </c>
      <c r="BO68" s="296">
        <v>123</v>
      </c>
      <c r="BP68" s="296">
        <v>109</v>
      </c>
      <c r="BQ68" s="296">
        <v>109</v>
      </c>
      <c r="BR68" s="296">
        <v>105</v>
      </c>
      <c r="BS68" s="296">
        <v>117</v>
      </c>
    </row>
    <row r="69" spans="1:71" x14ac:dyDescent="0.25">
      <c r="A69" t="s">
        <v>65</v>
      </c>
      <c r="B69" s="296">
        <v>45</v>
      </c>
      <c r="C69" s="296">
        <v>44</v>
      </c>
      <c r="D69" s="296">
        <v>50</v>
      </c>
      <c r="E69" s="296">
        <v>56</v>
      </c>
      <c r="F69" s="296">
        <v>62</v>
      </c>
      <c r="G69" s="296">
        <v>72</v>
      </c>
      <c r="H69" s="296">
        <v>73</v>
      </c>
      <c r="I69" s="296">
        <v>69</v>
      </c>
      <c r="J69" s="296">
        <v>64</v>
      </c>
      <c r="K69" s="296">
        <v>56</v>
      </c>
      <c r="L69" s="296">
        <v>55</v>
      </c>
      <c r="M69" s="296">
        <v>59</v>
      </c>
      <c r="N69" s="296">
        <v>52</v>
      </c>
      <c r="O69" s="296">
        <v>64</v>
      </c>
      <c r="P69" s="296">
        <v>66</v>
      </c>
      <c r="Q69" s="296">
        <v>63</v>
      </c>
      <c r="R69" s="296">
        <v>79</v>
      </c>
      <c r="S69" s="296">
        <v>71</v>
      </c>
      <c r="T69" s="296">
        <v>76</v>
      </c>
      <c r="U69" s="296">
        <v>90</v>
      </c>
      <c r="V69" s="296">
        <v>93</v>
      </c>
      <c r="W69" s="296">
        <v>91</v>
      </c>
      <c r="X69" s="296">
        <v>98</v>
      </c>
      <c r="Y69" s="296">
        <v>89</v>
      </c>
      <c r="Z69" s="296">
        <v>73</v>
      </c>
      <c r="AA69" s="296">
        <v>80</v>
      </c>
      <c r="AB69" s="296">
        <v>72</v>
      </c>
      <c r="AC69" s="296">
        <v>75</v>
      </c>
      <c r="AD69" s="296">
        <v>82</v>
      </c>
      <c r="AE69" s="296">
        <v>81</v>
      </c>
      <c r="AF69" s="296">
        <v>84</v>
      </c>
      <c r="AG69" s="296">
        <v>81</v>
      </c>
      <c r="AH69" s="296">
        <v>88</v>
      </c>
      <c r="AI69" s="296">
        <v>87</v>
      </c>
      <c r="AJ69" s="296">
        <v>91</v>
      </c>
      <c r="AK69" s="296">
        <v>98</v>
      </c>
      <c r="AL69" s="296">
        <v>92</v>
      </c>
      <c r="AM69" s="296">
        <v>100</v>
      </c>
      <c r="AN69" s="296">
        <v>106</v>
      </c>
      <c r="AO69" s="296">
        <v>100</v>
      </c>
      <c r="AP69" s="296">
        <v>108</v>
      </c>
      <c r="AQ69" s="296">
        <v>105</v>
      </c>
      <c r="AR69" s="296">
        <v>99</v>
      </c>
      <c r="AS69" s="296">
        <v>102</v>
      </c>
      <c r="AT69" s="296">
        <v>107</v>
      </c>
      <c r="AU69" s="296">
        <v>106</v>
      </c>
      <c r="AV69" s="296">
        <v>121</v>
      </c>
      <c r="AW69" s="296">
        <v>111</v>
      </c>
      <c r="AX69" s="296">
        <v>95</v>
      </c>
      <c r="AY69" s="296">
        <v>123</v>
      </c>
      <c r="AZ69" s="296">
        <v>124</v>
      </c>
      <c r="BA69" s="296">
        <v>142</v>
      </c>
      <c r="BB69" s="296">
        <v>157</v>
      </c>
      <c r="BC69" s="296">
        <v>144</v>
      </c>
      <c r="BD69" s="296">
        <v>138</v>
      </c>
      <c r="BE69" s="296">
        <v>140</v>
      </c>
      <c r="BF69" s="296">
        <v>138</v>
      </c>
      <c r="BG69" s="296">
        <v>136</v>
      </c>
      <c r="BH69" s="296">
        <v>133</v>
      </c>
      <c r="BI69" s="296">
        <v>142</v>
      </c>
      <c r="BJ69" s="296">
        <v>150</v>
      </c>
      <c r="BK69" s="296">
        <v>143</v>
      </c>
      <c r="BL69" s="296">
        <v>131</v>
      </c>
      <c r="BM69" s="296">
        <v>115</v>
      </c>
      <c r="BN69" s="296">
        <v>101</v>
      </c>
      <c r="BO69" s="296">
        <v>100</v>
      </c>
      <c r="BP69" s="296">
        <v>101</v>
      </c>
      <c r="BQ69" s="296">
        <v>107</v>
      </c>
      <c r="BR69" s="296">
        <v>112</v>
      </c>
      <c r="BS69" s="296">
        <v>104</v>
      </c>
    </row>
    <row r="70" spans="1:71" x14ac:dyDescent="0.25">
      <c r="A70" t="s">
        <v>66</v>
      </c>
      <c r="B70" s="296">
        <v>72</v>
      </c>
      <c r="C70" s="296">
        <v>78</v>
      </c>
      <c r="D70" s="296">
        <v>90</v>
      </c>
      <c r="E70" s="296">
        <v>117</v>
      </c>
      <c r="F70" s="296">
        <v>124</v>
      </c>
      <c r="G70" s="296">
        <v>140</v>
      </c>
      <c r="H70" s="296">
        <v>147</v>
      </c>
      <c r="I70" s="296">
        <v>164</v>
      </c>
      <c r="J70" s="296">
        <v>190</v>
      </c>
      <c r="K70" s="296">
        <v>183</v>
      </c>
      <c r="L70" s="296">
        <v>216</v>
      </c>
      <c r="M70" s="296">
        <v>190</v>
      </c>
      <c r="N70" s="296">
        <v>190</v>
      </c>
      <c r="O70" s="296">
        <v>194</v>
      </c>
      <c r="P70" s="296">
        <v>166</v>
      </c>
      <c r="Q70" s="296">
        <v>177</v>
      </c>
      <c r="R70" s="296">
        <v>178</v>
      </c>
      <c r="S70" s="296">
        <v>164</v>
      </c>
      <c r="T70" s="296">
        <v>171</v>
      </c>
      <c r="U70" s="296">
        <v>176</v>
      </c>
      <c r="V70" s="296">
        <v>187</v>
      </c>
      <c r="W70" s="296">
        <v>190</v>
      </c>
      <c r="X70" s="296">
        <v>175</v>
      </c>
      <c r="Y70" s="296">
        <v>176</v>
      </c>
      <c r="Z70" s="296">
        <v>146</v>
      </c>
      <c r="AA70" s="296">
        <v>183</v>
      </c>
      <c r="AB70" s="296">
        <v>184</v>
      </c>
      <c r="AC70" s="296">
        <v>197</v>
      </c>
      <c r="AD70" s="296">
        <v>219</v>
      </c>
      <c r="AE70" s="296">
        <v>180</v>
      </c>
      <c r="AF70" s="296">
        <v>167</v>
      </c>
      <c r="AG70" s="296">
        <v>149</v>
      </c>
      <c r="AH70" s="296">
        <v>122</v>
      </c>
      <c r="AI70" s="296">
        <v>105</v>
      </c>
      <c r="AJ70" s="296">
        <v>99</v>
      </c>
      <c r="AK70" s="296">
        <v>80</v>
      </c>
      <c r="AL70" s="296">
        <v>85</v>
      </c>
      <c r="AM70" s="296">
        <v>99</v>
      </c>
      <c r="AN70" s="296">
        <v>116</v>
      </c>
      <c r="AO70" s="296">
        <v>140</v>
      </c>
      <c r="AP70" s="296">
        <v>151</v>
      </c>
      <c r="AQ70" s="296">
        <v>142</v>
      </c>
      <c r="AR70" s="296">
        <v>143</v>
      </c>
      <c r="AS70" s="296">
        <v>132</v>
      </c>
      <c r="AT70" s="296">
        <v>134</v>
      </c>
      <c r="AU70" s="296">
        <v>144</v>
      </c>
      <c r="AV70" s="296">
        <v>148</v>
      </c>
      <c r="AW70" s="296">
        <v>142</v>
      </c>
      <c r="AX70" s="296">
        <v>131</v>
      </c>
      <c r="AY70" s="296">
        <v>140</v>
      </c>
      <c r="AZ70" s="296">
        <v>130</v>
      </c>
      <c r="BA70" s="296">
        <v>135</v>
      </c>
      <c r="BB70" s="296">
        <v>128</v>
      </c>
      <c r="BC70" s="296">
        <v>116</v>
      </c>
      <c r="BD70" s="296">
        <v>120</v>
      </c>
      <c r="BE70" s="296">
        <v>131</v>
      </c>
      <c r="BF70" s="296">
        <v>160</v>
      </c>
      <c r="BG70" s="296">
        <v>175</v>
      </c>
      <c r="BH70" s="296">
        <v>182</v>
      </c>
      <c r="BI70" s="296">
        <v>169</v>
      </c>
      <c r="BJ70" s="296">
        <v>169</v>
      </c>
      <c r="BK70" s="296">
        <v>178</v>
      </c>
      <c r="BL70" s="296">
        <v>210</v>
      </c>
      <c r="BM70" s="296">
        <v>238</v>
      </c>
      <c r="BN70" s="296">
        <v>227</v>
      </c>
      <c r="BO70" s="296">
        <v>219</v>
      </c>
      <c r="BP70" s="296">
        <v>179</v>
      </c>
      <c r="BQ70" s="296">
        <v>154</v>
      </c>
      <c r="BR70" s="296">
        <v>134</v>
      </c>
      <c r="BS70" s="296">
        <v>116</v>
      </c>
    </row>
    <row r="71" spans="1:71" x14ac:dyDescent="0.25">
      <c r="A71" t="s">
        <v>67</v>
      </c>
      <c r="B71" s="296">
        <v>81</v>
      </c>
      <c r="C71" s="296">
        <v>69</v>
      </c>
      <c r="D71" s="296">
        <v>74</v>
      </c>
      <c r="E71" s="296">
        <v>65</v>
      </c>
      <c r="F71" s="296">
        <v>67</v>
      </c>
      <c r="G71" s="296">
        <v>78</v>
      </c>
      <c r="H71" s="296">
        <v>75</v>
      </c>
      <c r="I71" s="296">
        <v>71</v>
      </c>
      <c r="J71" s="296">
        <v>77</v>
      </c>
      <c r="K71" s="296">
        <v>66</v>
      </c>
      <c r="L71" s="296">
        <v>66</v>
      </c>
      <c r="M71" s="296">
        <v>75</v>
      </c>
      <c r="N71" s="296">
        <v>55</v>
      </c>
      <c r="O71" s="296">
        <v>62</v>
      </c>
      <c r="P71" s="296">
        <v>70</v>
      </c>
      <c r="Q71" s="296">
        <v>65</v>
      </c>
      <c r="R71" s="296">
        <v>67</v>
      </c>
      <c r="S71" s="296">
        <v>79</v>
      </c>
      <c r="T71" s="296">
        <v>69</v>
      </c>
      <c r="U71" s="296">
        <v>69</v>
      </c>
      <c r="V71" s="296">
        <v>60</v>
      </c>
      <c r="W71" s="296">
        <v>52</v>
      </c>
      <c r="X71" s="296">
        <v>38</v>
      </c>
      <c r="Y71" s="296">
        <v>39</v>
      </c>
      <c r="Z71" s="296">
        <v>42</v>
      </c>
      <c r="AA71" s="296">
        <v>43</v>
      </c>
      <c r="AB71" s="296">
        <v>61</v>
      </c>
      <c r="AC71" s="296">
        <v>64</v>
      </c>
      <c r="AD71" s="296">
        <v>67</v>
      </c>
      <c r="AE71" s="296">
        <v>69</v>
      </c>
      <c r="AF71" s="296">
        <v>53</v>
      </c>
      <c r="AG71" s="296">
        <v>43</v>
      </c>
      <c r="AH71" s="296">
        <v>44</v>
      </c>
      <c r="AI71" s="296">
        <v>40</v>
      </c>
      <c r="AJ71" s="296">
        <v>55</v>
      </c>
      <c r="AK71" s="296">
        <v>54</v>
      </c>
      <c r="AL71" s="296">
        <v>60</v>
      </c>
      <c r="AM71" s="296">
        <v>75</v>
      </c>
      <c r="AN71" s="296">
        <v>72</v>
      </c>
      <c r="AO71" s="296">
        <v>77</v>
      </c>
      <c r="AP71" s="296">
        <v>94</v>
      </c>
      <c r="AQ71" s="296">
        <v>81</v>
      </c>
      <c r="AR71" s="296">
        <v>67</v>
      </c>
      <c r="AS71" s="296">
        <v>56</v>
      </c>
      <c r="AT71" s="296">
        <v>28</v>
      </c>
      <c r="AU71" s="296">
        <v>38</v>
      </c>
      <c r="AV71" s="296">
        <v>43</v>
      </c>
      <c r="AW71" s="296">
        <v>64</v>
      </c>
      <c r="AX71" s="296">
        <v>68</v>
      </c>
      <c r="AY71" s="296">
        <v>64</v>
      </c>
      <c r="AZ71" s="296">
        <v>58</v>
      </c>
      <c r="BA71" s="296">
        <v>49</v>
      </c>
      <c r="BB71" s="296">
        <v>46</v>
      </c>
      <c r="BC71" s="296">
        <v>43</v>
      </c>
      <c r="BD71" s="296">
        <v>44</v>
      </c>
      <c r="BE71" s="296">
        <v>35</v>
      </c>
      <c r="BF71" s="296">
        <v>34</v>
      </c>
      <c r="BG71" s="296">
        <v>26</v>
      </c>
      <c r="BH71" s="296">
        <v>35</v>
      </c>
      <c r="BI71" s="296">
        <v>41</v>
      </c>
      <c r="BJ71" s="296">
        <v>47</v>
      </c>
      <c r="BK71" s="296">
        <v>51</v>
      </c>
      <c r="BL71" s="296">
        <v>45</v>
      </c>
      <c r="BM71" s="296">
        <v>48</v>
      </c>
      <c r="BN71" s="296">
        <v>43</v>
      </c>
      <c r="BO71" s="296">
        <v>46</v>
      </c>
      <c r="BP71" s="296">
        <v>47</v>
      </c>
      <c r="BQ71" s="296">
        <v>42</v>
      </c>
      <c r="BR71" s="296">
        <v>49</v>
      </c>
      <c r="BS71" s="296">
        <v>52</v>
      </c>
    </row>
    <row r="72" spans="1:71" x14ac:dyDescent="0.25">
      <c r="A72" t="s">
        <v>68</v>
      </c>
      <c r="B72" s="296">
        <v>50</v>
      </c>
      <c r="C72" s="296">
        <v>57</v>
      </c>
      <c r="D72" s="296">
        <v>58</v>
      </c>
      <c r="E72" s="296">
        <v>62</v>
      </c>
      <c r="F72" s="296">
        <v>54</v>
      </c>
      <c r="G72" s="296">
        <v>52</v>
      </c>
      <c r="H72" s="296">
        <v>44</v>
      </c>
      <c r="I72" s="296">
        <v>59</v>
      </c>
      <c r="J72" s="296">
        <v>72</v>
      </c>
      <c r="K72" s="296">
        <v>79</v>
      </c>
      <c r="L72" s="296">
        <v>91</v>
      </c>
      <c r="M72" s="296">
        <v>108</v>
      </c>
      <c r="N72" s="296">
        <v>130</v>
      </c>
      <c r="O72" s="296">
        <v>123</v>
      </c>
      <c r="P72" s="296">
        <v>134</v>
      </c>
      <c r="Q72" s="296">
        <v>126</v>
      </c>
      <c r="R72" s="296">
        <v>104</v>
      </c>
      <c r="S72" s="296">
        <v>118</v>
      </c>
      <c r="T72" s="296">
        <v>103</v>
      </c>
      <c r="U72" s="296">
        <v>95</v>
      </c>
      <c r="V72" s="296">
        <v>97</v>
      </c>
      <c r="W72" s="296">
        <v>104</v>
      </c>
      <c r="X72" s="296">
        <v>110</v>
      </c>
      <c r="Y72" s="296">
        <v>102</v>
      </c>
      <c r="Z72" s="296">
        <v>101</v>
      </c>
      <c r="AA72" s="296">
        <v>80</v>
      </c>
      <c r="AB72" s="296">
        <v>75</v>
      </c>
      <c r="AC72" s="296">
        <v>81</v>
      </c>
      <c r="AD72" s="296">
        <v>101</v>
      </c>
      <c r="AE72" s="296">
        <v>110</v>
      </c>
      <c r="AF72" s="296">
        <v>114</v>
      </c>
      <c r="AG72" s="296">
        <v>105</v>
      </c>
      <c r="AH72" s="296">
        <v>85</v>
      </c>
      <c r="AI72" s="296">
        <v>83</v>
      </c>
      <c r="AJ72" s="296">
        <v>82</v>
      </c>
      <c r="AK72" s="296">
        <v>95</v>
      </c>
      <c r="AL72" s="296">
        <v>95</v>
      </c>
      <c r="AM72" s="296">
        <v>101</v>
      </c>
      <c r="AN72" s="296">
        <v>99</v>
      </c>
      <c r="AO72" s="296">
        <v>97</v>
      </c>
      <c r="AP72" s="296">
        <v>97</v>
      </c>
      <c r="AQ72" s="296">
        <v>76</v>
      </c>
      <c r="AR72" s="296">
        <v>86</v>
      </c>
      <c r="AS72" s="296">
        <v>89</v>
      </c>
      <c r="AT72" s="296">
        <v>103</v>
      </c>
      <c r="AU72" s="296">
        <v>121</v>
      </c>
      <c r="AV72" s="296">
        <v>132</v>
      </c>
      <c r="AW72" s="296">
        <v>133</v>
      </c>
      <c r="AX72" s="296">
        <v>125</v>
      </c>
      <c r="AY72" s="296">
        <v>129</v>
      </c>
      <c r="AZ72" s="296">
        <v>119</v>
      </c>
      <c r="BA72" s="296">
        <v>125</v>
      </c>
      <c r="BB72" s="296">
        <v>138</v>
      </c>
      <c r="BC72" s="296">
        <v>145</v>
      </c>
      <c r="BD72" s="296">
        <v>150</v>
      </c>
      <c r="BE72" s="296">
        <v>136</v>
      </c>
      <c r="BF72" s="296">
        <v>125</v>
      </c>
      <c r="BG72" s="296">
        <v>110</v>
      </c>
      <c r="BH72" s="296">
        <v>97</v>
      </c>
      <c r="BI72" s="296">
        <v>87</v>
      </c>
      <c r="BJ72" s="296">
        <v>89</v>
      </c>
      <c r="BK72" s="296">
        <v>80</v>
      </c>
      <c r="BL72" s="296">
        <v>81</v>
      </c>
      <c r="BM72" s="296">
        <v>97</v>
      </c>
      <c r="BN72" s="296">
        <v>86</v>
      </c>
      <c r="BO72" s="296">
        <v>80</v>
      </c>
      <c r="BP72" s="296">
        <v>83</v>
      </c>
      <c r="BQ72" s="296">
        <v>86</v>
      </c>
      <c r="BR72" s="296">
        <v>95</v>
      </c>
      <c r="BS72" s="296">
        <v>94</v>
      </c>
    </row>
    <row r="73" spans="1:71" x14ac:dyDescent="0.25">
      <c r="A73" t="s">
        <v>69</v>
      </c>
      <c r="B73" s="296">
        <v>5</v>
      </c>
      <c r="C73" s="296">
        <v>8</v>
      </c>
      <c r="D73" s="296">
        <v>5</v>
      </c>
      <c r="E73" s="296">
        <v>7</v>
      </c>
      <c r="F73" s="296">
        <v>6</v>
      </c>
      <c r="G73" s="296">
        <v>3</v>
      </c>
      <c r="H73" s="296">
        <v>6</v>
      </c>
      <c r="I73" s="296">
        <v>9</v>
      </c>
      <c r="J73" s="296">
        <v>11</v>
      </c>
      <c r="K73" s="296">
        <v>26</v>
      </c>
      <c r="L73" s="296">
        <v>34</v>
      </c>
      <c r="M73" s="296">
        <v>37</v>
      </c>
      <c r="N73" s="296">
        <v>42</v>
      </c>
      <c r="O73" s="296">
        <v>31</v>
      </c>
      <c r="P73" s="296">
        <v>27</v>
      </c>
      <c r="Q73" s="296">
        <v>21</v>
      </c>
      <c r="R73" s="296">
        <v>26</v>
      </c>
      <c r="S73" s="296">
        <v>31</v>
      </c>
      <c r="T73" s="296">
        <v>30</v>
      </c>
      <c r="U73" s="296">
        <v>34</v>
      </c>
      <c r="V73" s="296">
        <v>30</v>
      </c>
      <c r="W73" s="296">
        <v>23</v>
      </c>
      <c r="X73" s="296">
        <v>19</v>
      </c>
      <c r="Y73" s="296">
        <v>13</v>
      </c>
      <c r="Z73" s="296">
        <v>9</v>
      </c>
      <c r="AA73" s="296">
        <v>4</v>
      </c>
      <c r="AB73" s="296">
        <v>8</v>
      </c>
      <c r="AC73" s="296">
        <v>12</v>
      </c>
      <c r="AD73" s="296">
        <v>14</v>
      </c>
      <c r="AE73" s="296">
        <v>19</v>
      </c>
      <c r="AF73" s="296">
        <v>17</v>
      </c>
      <c r="AG73" s="296">
        <v>20</v>
      </c>
      <c r="AH73" s="296">
        <v>18</v>
      </c>
      <c r="AI73" s="296">
        <v>15</v>
      </c>
      <c r="AJ73" s="296">
        <v>13</v>
      </c>
      <c r="AK73" s="296">
        <v>10</v>
      </c>
      <c r="AL73" s="296">
        <v>10</v>
      </c>
      <c r="AM73" s="296">
        <v>9</v>
      </c>
      <c r="AN73" s="296">
        <v>10</v>
      </c>
      <c r="AO73" s="296">
        <v>8</v>
      </c>
      <c r="AP73" s="296">
        <v>7</v>
      </c>
      <c r="AQ73" s="296">
        <v>13</v>
      </c>
      <c r="AR73" s="296">
        <v>10</v>
      </c>
      <c r="AS73" s="296">
        <v>9</v>
      </c>
      <c r="AT73" s="296">
        <v>14</v>
      </c>
      <c r="AU73" s="296">
        <v>8</v>
      </c>
      <c r="AV73" s="296">
        <v>18</v>
      </c>
      <c r="AW73" s="296">
        <v>29</v>
      </c>
      <c r="AX73" s="296">
        <v>26</v>
      </c>
      <c r="AY73" s="296">
        <v>28</v>
      </c>
      <c r="AZ73" s="296">
        <v>19</v>
      </c>
      <c r="BA73" s="296">
        <v>12</v>
      </c>
      <c r="BB73" s="296">
        <v>15</v>
      </c>
      <c r="BC73" s="296">
        <v>13</v>
      </c>
      <c r="BD73" s="296">
        <v>15</v>
      </c>
      <c r="BE73" s="296">
        <v>13</v>
      </c>
      <c r="BF73" s="296">
        <v>18</v>
      </c>
      <c r="BG73" s="296">
        <v>22</v>
      </c>
      <c r="BH73" s="296">
        <v>23</v>
      </c>
      <c r="BI73" s="296">
        <v>25</v>
      </c>
      <c r="BJ73" s="296">
        <v>26</v>
      </c>
      <c r="BK73" s="296">
        <v>24</v>
      </c>
      <c r="BL73" s="296">
        <v>21</v>
      </c>
      <c r="BM73" s="296">
        <v>16</v>
      </c>
      <c r="BN73" s="296">
        <v>17</v>
      </c>
      <c r="BO73" s="296">
        <v>23</v>
      </c>
      <c r="BP73" s="296">
        <v>23</v>
      </c>
      <c r="BQ73" s="296">
        <v>30</v>
      </c>
      <c r="BR73" s="296">
        <v>19</v>
      </c>
      <c r="BS73" s="296">
        <v>17</v>
      </c>
    </row>
    <row r="74" spans="1:71" x14ac:dyDescent="0.25">
      <c r="A74" t="s">
        <v>70</v>
      </c>
      <c r="B74" s="296">
        <v>353</v>
      </c>
      <c r="C74" s="296">
        <v>351</v>
      </c>
      <c r="D74" s="296">
        <v>346</v>
      </c>
      <c r="E74" s="296">
        <v>379</v>
      </c>
      <c r="F74" s="296">
        <v>360</v>
      </c>
      <c r="G74" s="296">
        <v>356</v>
      </c>
      <c r="H74" s="296">
        <v>348</v>
      </c>
      <c r="I74" s="296">
        <v>346</v>
      </c>
      <c r="J74" s="296">
        <v>344</v>
      </c>
      <c r="K74" s="296">
        <v>397</v>
      </c>
      <c r="L74" s="296">
        <v>425</v>
      </c>
      <c r="M74" s="296">
        <v>389</v>
      </c>
      <c r="N74" s="296">
        <v>397</v>
      </c>
      <c r="O74" s="296">
        <v>373</v>
      </c>
      <c r="P74" s="296">
        <v>375</v>
      </c>
      <c r="Q74" s="296">
        <v>420</v>
      </c>
      <c r="R74" s="296">
        <v>398</v>
      </c>
      <c r="S74" s="296">
        <v>394</v>
      </c>
      <c r="T74" s="296">
        <v>397</v>
      </c>
      <c r="U74" s="296">
        <v>356</v>
      </c>
      <c r="V74" s="296">
        <v>367</v>
      </c>
      <c r="W74" s="296">
        <v>339</v>
      </c>
      <c r="X74" s="296">
        <v>324</v>
      </c>
      <c r="Y74" s="296">
        <v>332</v>
      </c>
      <c r="Z74" s="296">
        <v>298</v>
      </c>
      <c r="AA74" s="296">
        <v>318</v>
      </c>
      <c r="AB74" s="296">
        <v>337</v>
      </c>
      <c r="AC74" s="296">
        <v>374</v>
      </c>
      <c r="AD74" s="296">
        <v>405</v>
      </c>
      <c r="AE74" s="296">
        <v>372</v>
      </c>
      <c r="AF74" s="296">
        <v>325</v>
      </c>
      <c r="AG74" s="296">
        <v>296</v>
      </c>
      <c r="AH74" s="296">
        <v>276</v>
      </c>
      <c r="AI74" s="296">
        <v>294</v>
      </c>
      <c r="AJ74" s="296">
        <v>324</v>
      </c>
      <c r="AK74" s="296">
        <v>306</v>
      </c>
      <c r="AL74" s="296">
        <v>291</v>
      </c>
      <c r="AM74" s="296">
        <v>268</v>
      </c>
      <c r="AN74" s="296">
        <v>239</v>
      </c>
      <c r="AO74" s="296">
        <v>228</v>
      </c>
      <c r="AP74" s="296">
        <v>217</v>
      </c>
      <c r="AQ74" s="296">
        <v>238</v>
      </c>
      <c r="AR74" s="296">
        <v>231</v>
      </c>
      <c r="AS74" s="296">
        <v>269</v>
      </c>
      <c r="AT74" s="296">
        <v>307</v>
      </c>
      <c r="AU74" s="296">
        <v>348</v>
      </c>
      <c r="AV74" s="296">
        <v>357</v>
      </c>
      <c r="AW74" s="296">
        <v>315</v>
      </c>
      <c r="AX74" s="296">
        <v>281</v>
      </c>
      <c r="AY74" s="296">
        <v>232</v>
      </c>
      <c r="AZ74" s="296">
        <v>242</v>
      </c>
      <c r="BA74" s="296">
        <v>242</v>
      </c>
      <c r="BB74" s="296">
        <v>247</v>
      </c>
      <c r="BC74" s="296">
        <v>269</v>
      </c>
      <c r="BD74" s="296">
        <v>253</v>
      </c>
      <c r="BE74" s="296">
        <v>291</v>
      </c>
      <c r="BF74" s="296">
        <v>286</v>
      </c>
      <c r="BG74" s="296">
        <v>267</v>
      </c>
      <c r="BH74" s="296">
        <v>273</v>
      </c>
      <c r="BI74" s="296">
        <v>255</v>
      </c>
      <c r="BJ74" s="296">
        <v>278</v>
      </c>
      <c r="BK74" s="296">
        <v>269</v>
      </c>
      <c r="BL74" s="296">
        <v>300</v>
      </c>
      <c r="BM74" s="296">
        <v>333</v>
      </c>
      <c r="BN74" s="296">
        <v>350</v>
      </c>
      <c r="BO74" s="296">
        <v>370</v>
      </c>
      <c r="BP74" s="296">
        <v>372</v>
      </c>
      <c r="BQ74" s="296">
        <v>355</v>
      </c>
      <c r="BR74" s="296">
        <v>384</v>
      </c>
      <c r="BS74" s="296">
        <v>412</v>
      </c>
    </row>
    <row r="75" spans="1:71" x14ac:dyDescent="0.25">
      <c r="A75" t="s">
        <v>71</v>
      </c>
      <c r="B75" s="296">
        <v>26</v>
      </c>
      <c r="C75" s="296">
        <v>40</v>
      </c>
      <c r="D75" s="296">
        <v>42</v>
      </c>
      <c r="E75" s="296">
        <v>49</v>
      </c>
      <c r="F75" s="296">
        <v>47</v>
      </c>
      <c r="G75" s="296">
        <v>43</v>
      </c>
      <c r="H75" s="296">
        <v>41</v>
      </c>
      <c r="I75" s="296">
        <v>48</v>
      </c>
      <c r="J75" s="296">
        <v>49</v>
      </c>
      <c r="K75" s="296">
        <v>46</v>
      </c>
      <c r="L75" s="296">
        <v>52</v>
      </c>
      <c r="M75" s="296">
        <v>43</v>
      </c>
      <c r="N75" s="296">
        <v>50</v>
      </c>
      <c r="O75" s="296">
        <v>62</v>
      </c>
      <c r="P75" s="296">
        <v>57</v>
      </c>
      <c r="Q75" s="296">
        <v>60</v>
      </c>
      <c r="R75" s="296">
        <v>64</v>
      </c>
      <c r="S75" s="296">
        <v>57</v>
      </c>
      <c r="T75" s="296">
        <v>74</v>
      </c>
      <c r="U75" s="296">
        <v>86</v>
      </c>
      <c r="V75" s="296">
        <v>80</v>
      </c>
      <c r="W75" s="296">
        <v>81</v>
      </c>
      <c r="X75" s="296">
        <v>85</v>
      </c>
      <c r="Y75" s="296">
        <v>76</v>
      </c>
      <c r="Z75" s="296">
        <v>80</v>
      </c>
      <c r="AA75" s="296">
        <v>77</v>
      </c>
      <c r="AB75" s="296">
        <v>71</v>
      </c>
      <c r="AC75" s="296">
        <v>69</v>
      </c>
      <c r="AD75" s="296">
        <v>58</v>
      </c>
      <c r="AE75" s="296">
        <v>51</v>
      </c>
      <c r="AF75" s="296">
        <v>50</v>
      </c>
      <c r="AG75" s="296">
        <v>59</v>
      </c>
      <c r="AH75" s="296">
        <v>65</v>
      </c>
      <c r="AI75" s="296">
        <v>65</v>
      </c>
      <c r="AJ75" s="296">
        <v>57</v>
      </c>
      <c r="AK75" s="296">
        <v>49</v>
      </c>
      <c r="AL75" s="296">
        <v>43</v>
      </c>
      <c r="AM75" s="296">
        <v>44</v>
      </c>
      <c r="AN75" s="296">
        <v>36</v>
      </c>
      <c r="AO75" s="296">
        <v>29</v>
      </c>
      <c r="AP75" s="296">
        <v>25</v>
      </c>
      <c r="AQ75" s="296">
        <v>19</v>
      </c>
      <c r="AR75" s="296">
        <v>28</v>
      </c>
      <c r="AS75" s="296">
        <v>39</v>
      </c>
      <c r="AT75" s="296">
        <v>40</v>
      </c>
      <c r="AU75" s="296">
        <v>56</v>
      </c>
      <c r="AV75" s="296">
        <v>50</v>
      </c>
      <c r="AW75" s="296">
        <v>48</v>
      </c>
      <c r="AX75" s="296">
        <v>60</v>
      </c>
      <c r="AY75" s="296">
        <v>49</v>
      </c>
      <c r="AZ75" s="296">
        <v>51</v>
      </c>
      <c r="BA75" s="296">
        <v>42</v>
      </c>
      <c r="BB75" s="296">
        <v>36</v>
      </c>
      <c r="BC75" s="296">
        <v>42</v>
      </c>
      <c r="BD75" s="296">
        <v>53</v>
      </c>
      <c r="BE75" s="296">
        <v>54</v>
      </c>
      <c r="BF75" s="296">
        <v>76</v>
      </c>
      <c r="BG75" s="296">
        <v>65</v>
      </c>
      <c r="BH75" s="296">
        <v>51</v>
      </c>
      <c r="BI75" s="296">
        <v>48</v>
      </c>
      <c r="BJ75" s="296">
        <v>20</v>
      </c>
      <c r="BK75" s="296">
        <v>31</v>
      </c>
      <c r="BL75" s="296">
        <v>27</v>
      </c>
      <c r="BM75" s="296">
        <v>50</v>
      </c>
      <c r="BN75" s="296">
        <v>59</v>
      </c>
      <c r="BO75" s="296">
        <v>54</v>
      </c>
      <c r="BP75" s="296">
        <v>68</v>
      </c>
      <c r="BQ75" s="296">
        <v>54</v>
      </c>
      <c r="BR75" s="296">
        <v>48</v>
      </c>
      <c r="BS75" s="296">
        <v>45</v>
      </c>
    </row>
    <row r="76" spans="1:71" x14ac:dyDescent="0.25">
      <c r="A76" t="s">
        <v>72</v>
      </c>
      <c r="B76" s="296">
        <v>121</v>
      </c>
      <c r="C76" s="296">
        <v>123</v>
      </c>
      <c r="D76" s="296">
        <v>149</v>
      </c>
      <c r="E76" s="296">
        <v>142</v>
      </c>
      <c r="F76" s="296">
        <v>133</v>
      </c>
      <c r="G76" s="296">
        <v>141</v>
      </c>
      <c r="H76" s="296">
        <v>129</v>
      </c>
      <c r="I76" s="296">
        <v>153</v>
      </c>
      <c r="J76" s="296">
        <v>171</v>
      </c>
      <c r="K76" s="296">
        <v>179</v>
      </c>
      <c r="L76" s="296">
        <v>178</v>
      </c>
      <c r="M76" s="296">
        <v>165</v>
      </c>
      <c r="N76" s="296">
        <v>169</v>
      </c>
      <c r="O76" s="296">
        <v>177</v>
      </c>
      <c r="P76" s="296">
        <v>181</v>
      </c>
      <c r="Q76" s="296">
        <v>197</v>
      </c>
      <c r="R76" s="296">
        <v>193</v>
      </c>
      <c r="S76" s="296">
        <v>184</v>
      </c>
      <c r="T76" s="296">
        <v>183</v>
      </c>
      <c r="U76" s="296">
        <v>191</v>
      </c>
      <c r="V76" s="296">
        <v>192</v>
      </c>
      <c r="W76" s="296">
        <v>187</v>
      </c>
      <c r="X76" s="296">
        <v>170</v>
      </c>
      <c r="Y76" s="296">
        <v>157</v>
      </c>
      <c r="Z76" s="296">
        <v>149</v>
      </c>
      <c r="AA76" s="296">
        <v>160</v>
      </c>
      <c r="AB76" s="296">
        <v>168</v>
      </c>
      <c r="AC76" s="296">
        <v>161</v>
      </c>
      <c r="AD76" s="296">
        <v>159</v>
      </c>
      <c r="AE76" s="296">
        <v>165</v>
      </c>
      <c r="AF76" s="296">
        <v>175</v>
      </c>
      <c r="AG76" s="296">
        <v>176</v>
      </c>
      <c r="AH76" s="296">
        <v>182</v>
      </c>
      <c r="AI76" s="296">
        <v>194</v>
      </c>
      <c r="AJ76" s="296">
        <v>194</v>
      </c>
      <c r="AK76" s="296">
        <v>206</v>
      </c>
      <c r="AL76" s="296">
        <v>215</v>
      </c>
      <c r="AM76" s="296">
        <v>201</v>
      </c>
      <c r="AN76" s="296">
        <v>214</v>
      </c>
      <c r="AO76" s="296">
        <v>200</v>
      </c>
      <c r="AP76" s="296">
        <v>201</v>
      </c>
      <c r="AQ76" s="296">
        <v>197</v>
      </c>
      <c r="AR76" s="296">
        <v>186</v>
      </c>
      <c r="AS76" s="296">
        <v>194</v>
      </c>
      <c r="AT76" s="296">
        <v>208</v>
      </c>
      <c r="AU76" s="296">
        <v>215</v>
      </c>
      <c r="AV76" s="296">
        <v>204</v>
      </c>
      <c r="AW76" s="296">
        <v>184</v>
      </c>
      <c r="AX76" s="296">
        <v>176</v>
      </c>
      <c r="AY76" s="296">
        <v>174</v>
      </c>
      <c r="AZ76" s="296">
        <v>184</v>
      </c>
      <c r="BA76" s="296">
        <v>210</v>
      </c>
      <c r="BB76" s="296">
        <v>223</v>
      </c>
      <c r="BC76" s="296">
        <v>238</v>
      </c>
      <c r="BD76" s="296">
        <v>253</v>
      </c>
      <c r="BE76" s="296">
        <v>280</v>
      </c>
      <c r="BF76" s="296">
        <v>277</v>
      </c>
      <c r="BG76" s="296">
        <v>282</v>
      </c>
      <c r="BH76" s="296">
        <v>283</v>
      </c>
      <c r="BI76" s="296">
        <v>265</v>
      </c>
      <c r="BJ76" s="296">
        <v>245</v>
      </c>
      <c r="BK76" s="296">
        <v>230</v>
      </c>
      <c r="BL76" s="296">
        <v>248</v>
      </c>
      <c r="BM76" s="296">
        <v>258</v>
      </c>
      <c r="BN76" s="296">
        <v>280</v>
      </c>
      <c r="BO76" s="296">
        <v>280</v>
      </c>
      <c r="BP76" s="296">
        <v>284</v>
      </c>
      <c r="BQ76" s="296">
        <v>272</v>
      </c>
      <c r="BR76" s="296">
        <v>253</v>
      </c>
      <c r="BS76" s="296">
        <v>239</v>
      </c>
    </row>
    <row r="77" spans="1:71" x14ac:dyDescent="0.25">
      <c r="A77" t="s">
        <v>73</v>
      </c>
      <c r="B77" s="296">
        <v>145</v>
      </c>
      <c r="C77" s="296">
        <v>129</v>
      </c>
      <c r="D77" s="296">
        <v>109</v>
      </c>
      <c r="E77" s="296">
        <v>106</v>
      </c>
      <c r="F77" s="296">
        <v>125</v>
      </c>
      <c r="G77" s="296">
        <v>152</v>
      </c>
      <c r="H77" s="296">
        <v>154</v>
      </c>
      <c r="I77" s="296">
        <v>146</v>
      </c>
      <c r="J77" s="296">
        <v>127</v>
      </c>
      <c r="K77" s="296">
        <v>102</v>
      </c>
      <c r="L77" s="296">
        <v>112</v>
      </c>
      <c r="M77" s="296">
        <v>116</v>
      </c>
      <c r="N77" s="296">
        <v>116</v>
      </c>
      <c r="O77" s="296">
        <v>113</v>
      </c>
      <c r="P77" s="296">
        <v>107</v>
      </c>
      <c r="Q77" s="296">
        <v>97</v>
      </c>
      <c r="R77" s="296">
        <v>108</v>
      </c>
      <c r="S77" s="296">
        <v>115</v>
      </c>
      <c r="T77" s="296">
        <v>119</v>
      </c>
      <c r="U77" s="296">
        <v>118</v>
      </c>
      <c r="V77" s="296">
        <v>118</v>
      </c>
      <c r="W77" s="296">
        <v>117</v>
      </c>
      <c r="X77" s="296">
        <v>113</v>
      </c>
      <c r="Y77" s="296">
        <v>126</v>
      </c>
      <c r="Z77" s="296">
        <v>111</v>
      </c>
      <c r="AA77" s="296">
        <v>124</v>
      </c>
      <c r="AB77" s="296">
        <v>130</v>
      </c>
      <c r="AC77" s="296">
        <v>124</v>
      </c>
      <c r="AD77" s="296">
        <v>136</v>
      </c>
      <c r="AE77" s="296">
        <v>110</v>
      </c>
      <c r="AF77" s="296">
        <v>100</v>
      </c>
      <c r="AG77" s="296">
        <v>111</v>
      </c>
      <c r="AH77" s="296">
        <v>124</v>
      </c>
      <c r="AI77" s="296">
        <v>149</v>
      </c>
      <c r="AJ77" s="296">
        <v>171</v>
      </c>
      <c r="AK77" s="296">
        <v>157</v>
      </c>
      <c r="AL77" s="296">
        <v>142</v>
      </c>
      <c r="AM77" s="296">
        <v>136</v>
      </c>
      <c r="AN77" s="296">
        <v>133</v>
      </c>
      <c r="AO77" s="296">
        <v>133</v>
      </c>
      <c r="AP77" s="296">
        <v>119</v>
      </c>
      <c r="AQ77" s="296">
        <v>108</v>
      </c>
      <c r="AR77" s="296">
        <v>102</v>
      </c>
      <c r="AS77" s="296">
        <v>99</v>
      </c>
      <c r="AT77" s="296">
        <v>123</v>
      </c>
      <c r="AU77" s="296">
        <v>111</v>
      </c>
      <c r="AV77" s="296">
        <v>94</v>
      </c>
      <c r="AW77" s="296">
        <v>90</v>
      </c>
      <c r="AX77" s="296">
        <v>51</v>
      </c>
      <c r="AY77" s="296">
        <v>60</v>
      </c>
      <c r="AZ77" s="296">
        <v>72</v>
      </c>
      <c r="BA77" s="296">
        <v>75</v>
      </c>
      <c r="BB77" s="296">
        <v>82</v>
      </c>
      <c r="BC77" s="296">
        <v>89</v>
      </c>
      <c r="BD77" s="296">
        <v>87</v>
      </c>
      <c r="BE77" s="296">
        <v>84</v>
      </c>
      <c r="BF77" s="296">
        <v>81</v>
      </c>
      <c r="BG77" s="296">
        <v>78</v>
      </c>
      <c r="BH77" s="296">
        <v>77</v>
      </c>
      <c r="BI77" s="296">
        <v>86</v>
      </c>
      <c r="BJ77" s="296">
        <v>104</v>
      </c>
      <c r="BK77" s="296">
        <v>90</v>
      </c>
      <c r="BL77" s="296">
        <v>80</v>
      </c>
      <c r="BM77" s="296">
        <v>71</v>
      </c>
      <c r="BN77" s="296">
        <v>71</v>
      </c>
      <c r="BO77" s="296">
        <v>94</v>
      </c>
      <c r="BP77" s="296">
        <v>103</v>
      </c>
      <c r="BQ77" s="296">
        <v>96</v>
      </c>
      <c r="BR77" s="296">
        <v>91</v>
      </c>
      <c r="BS77" s="296">
        <v>81</v>
      </c>
    </row>
    <row r="78" spans="1:71" x14ac:dyDescent="0.25">
      <c r="A78" t="s">
        <v>74</v>
      </c>
      <c r="B78" s="296">
        <v>55</v>
      </c>
      <c r="C78" s="296">
        <v>57</v>
      </c>
      <c r="D78" s="296">
        <v>52</v>
      </c>
      <c r="E78" s="296">
        <v>58</v>
      </c>
      <c r="F78" s="296">
        <v>84</v>
      </c>
      <c r="G78" s="296">
        <v>100</v>
      </c>
      <c r="H78" s="296">
        <v>118</v>
      </c>
      <c r="I78" s="296">
        <v>150</v>
      </c>
      <c r="J78" s="296">
        <v>141</v>
      </c>
      <c r="K78" s="296">
        <v>133</v>
      </c>
      <c r="L78" s="296">
        <v>131</v>
      </c>
      <c r="M78" s="296">
        <v>99</v>
      </c>
      <c r="N78" s="296">
        <v>101</v>
      </c>
      <c r="O78" s="296">
        <v>118</v>
      </c>
      <c r="P78" s="296">
        <v>100</v>
      </c>
      <c r="Q78" s="296">
        <v>110</v>
      </c>
      <c r="R78" s="296">
        <v>104</v>
      </c>
      <c r="S78" s="296">
        <v>77</v>
      </c>
      <c r="T78" s="296">
        <v>81</v>
      </c>
      <c r="U78" s="296">
        <v>75</v>
      </c>
      <c r="V78" s="296">
        <v>83</v>
      </c>
      <c r="W78" s="296">
        <v>91</v>
      </c>
      <c r="X78" s="296">
        <v>91</v>
      </c>
      <c r="Y78" s="296">
        <v>101</v>
      </c>
      <c r="Z78" s="296">
        <v>95</v>
      </c>
      <c r="AA78" s="296">
        <v>96</v>
      </c>
      <c r="AB78" s="296">
        <v>83</v>
      </c>
      <c r="AC78" s="296">
        <v>74</v>
      </c>
      <c r="AD78" s="296">
        <v>73</v>
      </c>
      <c r="AE78" s="296">
        <v>54</v>
      </c>
      <c r="AF78" s="296">
        <v>60</v>
      </c>
      <c r="AG78" s="296">
        <v>64</v>
      </c>
      <c r="AH78" s="296">
        <v>62</v>
      </c>
      <c r="AI78" s="296">
        <v>91</v>
      </c>
      <c r="AJ78" s="296">
        <v>97</v>
      </c>
      <c r="AK78" s="296">
        <v>99</v>
      </c>
      <c r="AL78" s="296">
        <v>96</v>
      </c>
      <c r="AM78" s="296">
        <v>77</v>
      </c>
      <c r="AN78" s="296">
        <v>81</v>
      </c>
      <c r="AO78" s="296">
        <v>85</v>
      </c>
      <c r="AP78" s="296">
        <v>77</v>
      </c>
      <c r="AQ78" s="296">
        <v>82</v>
      </c>
      <c r="AR78" s="296">
        <v>72</v>
      </c>
      <c r="AS78" s="296">
        <v>63</v>
      </c>
      <c r="AT78" s="296">
        <v>72</v>
      </c>
      <c r="AU78" s="296">
        <v>59</v>
      </c>
      <c r="AV78" s="296">
        <v>55</v>
      </c>
      <c r="AW78" s="296">
        <v>53</v>
      </c>
      <c r="AX78" s="296">
        <v>47</v>
      </c>
      <c r="AY78" s="296">
        <v>48</v>
      </c>
      <c r="AZ78" s="296">
        <v>44</v>
      </c>
      <c r="BA78" s="296">
        <v>50</v>
      </c>
      <c r="BB78" s="296">
        <v>52</v>
      </c>
      <c r="BC78" s="296">
        <v>49</v>
      </c>
      <c r="BD78" s="296">
        <v>49</v>
      </c>
      <c r="BE78" s="296">
        <v>50</v>
      </c>
      <c r="BF78" s="296">
        <v>40</v>
      </c>
      <c r="BG78" s="296">
        <v>40</v>
      </c>
      <c r="BH78" s="296">
        <v>48</v>
      </c>
      <c r="BI78" s="296">
        <v>43</v>
      </c>
      <c r="BJ78" s="296">
        <v>53</v>
      </c>
      <c r="BK78" s="296">
        <v>49</v>
      </c>
      <c r="BL78" s="296">
        <v>36</v>
      </c>
      <c r="BM78" s="296">
        <v>33</v>
      </c>
      <c r="BN78" s="296">
        <v>43</v>
      </c>
      <c r="BO78" s="296">
        <v>59</v>
      </c>
      <c r="BP78" s="296">
        <v>67</v>
      </c>
      <c r="BQ78" s="296">
        <v>89</v>
      </c>
      <c r="BR78" s="296">
        <v>91</v>
      </c>
      <c r="BS78" s="296">
        <v>84</v>
      </c>
    </row>
    <row r="79" spans="1:71" x14ac:dyDescent="0.25">
      <c r="A79" t="s">
        <v>182</v>
      </c>
      <c r="B79" s="296">
        <v>94</v>
      </c>
      <c r="C79" s="296">
        <v>50</v>
      </c>
      <c r="D79" s="296">
        <v>44</v>
      </c>
      <c r="E79" s="296">
        <v>42</v>
      </c>
      <c r="F79" s="296">
        <v>45</v>
      </c>
      <c r="G79" s="296">
        <v>44</v>
      </c>
      <c r="H79" s="296">
        <v>47</v>
      </c>
      <c r="I79" s="296">
        <v>32</v>
      </c>
      <c r="J79" s="296">
        <v>27</v>
      </c>
      <c r="K79" s="296">
        <v>22</v>
      </c>
      <c r="L79" s="296">
        <v>17</v>
      </c>
      <c r="M79" s="296">
        <v>16</v>
      </c>
      <c r="N79" s="296">
        <v>15</v>
      </c>
      <c r="O79" s="296">
        <v>19</v>
      </c>
      <c r="P79" s="296">
        <v>25</v>
      </c>
      <c r="Q79" s="296">
        <v>30</v>
      </c>
      <c r="R79" s="296">
        <v>31</v>
      </c>
      <c r="S79" s="296">
        <v>32</v>
      </c>
      <c r="T79" s="296">
        <v>26</v>
      </c>
      <c r="U79" s="296">
        <v>24</v>
      </c>
      <c r="V79" s="296">
        <v>28</v>
      </c>
      <c r="W79" s="296">
        <v>31</v>
      </c>
      <c r="X79" s="296">
        <v>44</v>
      </c>
      <c r="Y79" s="296">
        <v>47</v>
      </c>
      <c r="Z79" s="296">
        <v>48</v>
      </c>
      <c r="AA79" s="296">
        <v>46</v>
      </c>
      <c r="AB79" s="296">
        <v>38</v>
      </c>
      <c r="AC79" s="296">
        <v>44</v>
      </c>
      <c r="AD79" s="296">
        <v>42</v>
      </c>
      <c r="AE79" s="296">
        <v>35</v>
      </c>
      <c r="AF79" s="296">
        <v>32</v>
      </c>
      <c r="AG79" s="296">
        <v>23</v>
      </c>
      <c r="AH79" s="296">
        <v>19</v>
      </c>
      <c r="AI79" s="296">
        <v>23</v>
      </c>
      <c r="AJ79" s="296">
        <v>18</v>
      </c>
      <c r="AK79" s="296">
        <v>21</v>
      </c>
      <c r="AL79" s="296">
        <v>15</v>
      </c>
      <c r="AM79" s="296">
        <v>15</v>
      </c>
      <c r="AN79" s="296">
        <v>18</v>
      </c>
      <c r="AO79" s="296">
        <v>12</v>
      </c>
      <c r="AP79" s="296">
        <v>20</v>
      </c>
      <c r="AQ79" s="296">
        <v>20</v>
      </c>
      <c r="AR79" s="296">
        <v>21</v>
      </c>
      <c r="AS79" s="296">
        <v>21</v>
      </c>
      <c r="AT79" s="296">
        <v>14</v>
      </c>
      <c r="AU79" s="296">
        <v>9</v>
      </c>
      <c r="AV79" s="296">
        <v>8</v>
      </c>
      <c r="AW79" s="296">
        <v>11</v>
      </c>
      <c r="AX79" s="296">
        <v>16</v>
      </c>
      <c r="AY79" s="296">
        <v>19</v>
      </c>
      <c r="AZ79" s="296">
        <v>18</v>
      </c>
      <c r="BA79" s="296">
        <v>21</v>
      </c>
      <c r="BB79" s="296">
        <v>15</v>
      </c>
      <c r="BC79" s="296">
        <v>12</v>
      </c>
      <c r="BD79" s="296">
        <v>18</v>
      </c>
      <c r="BE79" s="296">
        <v>16</v>
      </c>
      <c r="BF79" s="296">
        <v>18</v>
      </c>
      <c r="BG79" s="296">
        <v>19</v>
      </c>
      <c r="BH79" s="296">
        <v>15</v>
      </c>
      <c r="BI79" s="296">
        <v>16</v>
      </c>
      <c r="BJ79" s="296">
        <v>15</v>
      </c>
      <c r="BK79" s="296">
        <v>19</v>
      </c>
      <c r="BL79" s="296">
        <v>21</v>
      </c>
      <c r="BM79" s="296">
        <v>20</v>
      </c>
      <c r="BN79" s="296">
        <v>18</v>
      </c>
      <c r="BO79" s="296">
        <v>16</v>
      </c>
      <c r="BP79" s="296">
        <v>16</v>
      </c>
      <c r="BQ79" s="296">
        <v>13</v>
      </c>
      <c r="BR79" s="296">
        <v>16</v>
      </c>
      <c r="BS79" s="296">
        <v>19</v>
      </c>
    </row>
    <row r="81" spans="1:1" x14ac:dyDescent="0.25">
      <c r="A81" t="s">
        <v>2004</v>
      </c>
    </row>
    <row r="83" spans="1:1" x14ac:dyDescent="0.25">
      <c r="A83" t="s">
        <v>2009</v>
      </c>
    </row>
    <row r="103" spans="1:1" ht="400" x14ac:dyDescent="0.25">
      <c r="A103" s="637" t="s">
        <v>1921</v>
      </c>
    </row>
    <row r="105" spans="1:1" x14ac:dyDescent="0.25">
      <c r="A105" s="636">
        <v>42610.590925925928</v>
      </c>
    </row>
  </sheetData>
  <pageMargins left="0.7" right="0.7" top="0.75" bottom="0.75" header="0.3" footer="0.3"/>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4"/>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296" bestFit="1" customWidth="1"/>
    <col min="3" max="3" width="17.26953125" style="296" bestFit="1" customWidth="1"/>
    <col min="4" max="4" width="15.90625" style="296" bestFit="1" customWidth="1"/>
    <col min="5" max="5" width="17" style="296" bestFit="1" customWidth="1"/>
    <col min="6" max="6" width="16.54296875" style="296" bestFit="1" customWidth="1"/>
    <col min="7" max="7" width="17.26953125" style="296" bestFit="1" customWidth="1"/>
    <col min="8" max="8" width="15.90625" style="296" bestFit="1" customWidth="1"/>
    <col min="9" max="9" width="17" style="296" bestFit="1" customWidth="1"/>
    <col min="10" max="10" width="16.54296875" style="296" bestFit="1" customWidth="1"/>
    <col min="11" max="11" width="17.26953125" style="296" bestFit="1" customWidth="1"/>
    <col min="12" max="12" width="15.90625" style="296" bestFit="1" customWidth="1"/>
    <col min="13" max="13" width="17" style="296" bestFit="1" customWidth="1"/>
    <col min="14" max="14" width="16.54296875" style="296" bestFit="1" customWidth="1"/>
    <col min="15" max="15" width="17.26953125" style="296" bestFit="1" customWidth="1"/>
    <col min="16" max="16" width="15.90625" style="296" bestFit="1" customWidth="1"/>
    <col min="17" max="17" width="17" style="296" bestFit="1" customWidth="1"/>
    <col min="18" max="18" width="16.54296875" style="296" bestFit="1" customWidth="1"/>
    <col min="19" max="19" width="17.26953125" style="296" bestFit="1" customWidth="1"/>
    <col min="20" max="20" width="15.90625" style="296" bestFit="1" customWidth="1"/>
    <col min="21" max="21" width="17" style="296" bestFit="1" customWidth="1"/>
    <col min="22" max="22" width="16.54296875" style="296" bestFit="1" customWidth="1"/>
    <col min="23" max="23" width="17.26953125" style="296" bestFit="1" customWidth="1"/>
    <col min="24" max="24" width="15.90625" style="296" bestFit="1" customWidth="1"/>
    <col min="25" max="25" width="17" style="296" bestFit="1" customWidth="1"/>
    <col min="26" max="26" width="16.54296875" style="296" bestFit="1" customWidth="1"/>
    <col min="27" max="27" width="17.26953125" style="296" bestFit="1" customWidth="1"/>
    <col min="28" max="28" width="15.90625" style="296" bestFit="1" customWidth="1"/>
    <col min="29" max="29" width="17" style="296" bestFit="1" customWidth="1"/>
    <col min="30" max="30" width="16.54296875" style="296" bestFit="1" customWidth="1"/>
    <col min="31" max="31" width="17.26953125" style="296" bestFit="1" customWidth="1"/>
    <col min="32" max="32" width="15.90625" style="296" bestFit="1" customWidth="1"/>
    <col min="33" max="33" width="17" style="296" bestFit="1" customWidth="1"/>
    <col min="34" max="34" width="16.54296875" style="296" bestFit="1" customWidth="1"/>
    <col min="35" max="35" width="17.26953125" style="296" bestFit="1" customWidth="1"/>
    <col min="36" max="36" width="15.90625" style="296" bestFit="1" customWidth="1"/>
    <col min="37" max="37" width="17" style="296" bestFit="1" customWidth="1"/>
    <col min="38" max="38" width="16.54296875" style="296" bestFit="1" customWidth="1"/>
    <col min="39" max="39" width="17.26953125" style="296" bestFit="1" customWidth="1"/>
    <col min="40" max="40" width="15.90625" style="296" bestFit="1" customWidth="1"/>
    <col min="41" max="41" width="17" style="296" bestFit="1" customWidth="1"/>
    <col min="42" max="42" width="16.54296875" style="296" bestFit="1" customWidth="1"/>
    <col min="43" max="43" width="17.26953125" style="296" bestFit="1" customWidth="1"/>
    <col min="44" max="44" width="15.90625" style="296" bestFit="1" customWidth="1"/>
    <col min="45" max="45" width="17" style="296" bestFit="1" customWidth="1"/>
    <col min="46" max="46" width="16.54296875" style="296" bestFit="1" customWidth="1"/>
    <col min="47" max="47" width="17.26953125" style="296" bestFit="1" customWidth="1"/>
    <col min="48" max="48" width="15.90625" style="296" bestFit="1" customWidth="1"/>
    <col min="49" max="49" width="17" style="296" bestFit="1" customWidth="1"/>
    <col min="50" max="50" width="16.54296875" style="296" bestFit="1" customWidth="1"/>
    <col min="51" max="51" width="17.26953125" style="296" bestFit="1" customWidth="1"/>
    <col min="52" max="52" width="15.90625" style="296" bestFit="1" customWidth="1"/>
    <col min="53" max="53" width="17" style="296" bestFit="1" customWidth="1"/>
    <col min="54" max="54" width="16.54296875" style="296" bestFit="1" customWidth="1"/>
    <col min="55" max="55" width="17.26953125" style="296" bestFit="1" customWidth="1"/>
    <col min="56" max="56" width="15.90625" style="296" bestFit="1" customWidth="1"/>
    <col min="57" max="57" width="17" style="296" bestFit="1" customWidth="1"/>
    <col min="58" max="58" width="16.54296875" style="296" bestFit="1" customWidth="1"/>
    <col min="59" max="59" width="17.26953125" style="296" bestFit="1" customWidth="1"/>
    <col min="60" max="60" width="15.90625" style="296" bestFit="1" customWidth="1"/>
    <col min="61" max="61" width="17" style="296" bestFit="1" customWidth="1"/>
    <col min="62" max="62" width="16.54296875" style="296" bestFit="1" customWidth="1"/>
    <col min="63" max="63" width="17.26953125" style="296" bestFit="1" customWidth="1"/>
    <col min="64" max="64" width="15.90625" style="296" bestFit="1" customWidth="1"/>
    <col min="65" max="65" width="17" style="296" bestFit="1" customWidth="1"/>
    <col min="66" max="66" width="16.54296875" style="296" bestFit="1" customWidth="1"/>
    <col min="67" max="67" width="17.26953125" style="296" bestFit="1" customWidth="1"/>
    <col min="68" max="68" width="15.90625" style="296" bestFit="1" customWidth="1"/>
    <col min="69" max="69" width="17" style="296" bestFit="1" customWidth="1"/>
    <col min="70" max="70" width="16.54296875" style="296" bestFit="1" customWidth="1"/>
    <col min="71" max="71" width="17.26953125" style="296" bestFit="1" customWidth="1"/>
    <col min="72" max="78" width="8.7265625" style="296"/>
  </cols>
  <sheetData>
    <row r="1" spans="1:70" s="640" customFormat="1" x14ac:dyDescent="0.25">
      <c r="A1" s="640" t="str">
        <f>IF(ISBLANK(A17),"N.A",IF(ISNUMBER(A17),A17,IF(RIGHT(UPPER(TRIM(A17)),6)="MONTHS",UPPER(TRIM(A17)),DATEVALUE(LEFT(A17,FIND("-",A17)-1)))))</f>
        <v>N.A</v>
      </c>
      <c r="B1" s="640">
        <f t="shared" ref="B1:BM1" si="0">IF(ISBLANK(B17),"N.A",IF(ISNUMBER(B17),B17,IF(RIGHT(UPPER(TRIM(B17)),6)="MONTHS",UPPER(TRIM(B17)),DATEVALUE(LEFT(B17,FIND("-",B17)-1)))))</f>
        <v>35796</v>
      </c>
      <c r="C1" s="640">
        <f t="shared" si="0"/>
        <v>35886</v>
      </c>
      <c r="D1" s="640">
        <f t="shared" si="0"/>
        <v>35977</v>
      </c>
      <c r="E1" s="640">
        <f t="shared" si="0"/>
        <v>36069</v>
      </c>
      <c r="F1" s="640">
        <f t="shared" si="0"/>
        <v>36161</v>
      </c>
      <c r="G1" s="640">
        <f t="shared" si="0"/>
        <v>36251</v>
      </c>
      <c r="H1" s="640">
        <f t="shared" si="0"/>
        <v>36342</v>
      </c>
      <c r="I1" s="640">
        <f t="shared" si="0"/>
        <v>36434</v>
      </c>
      <c r="J1" s="640">
        <f t="shared" si="0"/>
        <v>36526</v>
      </c>
      <c r="K1" s="640">
        <f t="shared" si="0"/>
        <v>36617</v>
      </c>
      <c r="L1" s="640">
        <f t="shared" si="0"/>
        <v>36708</v>
      </c>
      <c r="M1" s="640">
        <f t="shared" si="0"/>
        <v>36800</v>
      </c>
      <c r="N1" s="640">
        <f t="shared" si="0"/>
        <v>36892</v>
      </c>
      <c r="O1" s="640">
        <f t="shared" si="0"/>
        <v>36982</v>
      </c>
      <c r="P1" s="640">
        <f t="shared" si="0"/>
        <v>37073</v>
      </c>
      <c r="Q1" s="640">
        <f t="shared" si="0"/>
        <v>37165</v>
      </c>
      <c r="R1" s="640">
        <f t="shared" si="0"/>
        <v>37257</v>
      </c>
      <c r="S1" s="640">
        <f t="shared" si="0"/>
        <v>37347</v>
      </c>
      <c r="T1" s="640">
        <f t="shared" si="0"/>
        <v>37438</v>
      </c>
      <c r="U1" s="640">
        <f t="shared" si="0"/>
        <v>37530</v>
      </c>
      <c r="V1" s="640">
        <f t="shared" si="0"/>
        <v>37622</v>
      </c>
      <c r="W1" s="640">
        <f t="shared" si="0"/>
        <v>37712</v>
      </c>
      <c r="X1" s="640">
        <f t="shared" si="0"/>
        <v>37803</v>
      </c>
      <c r="Y1" s="640">
        <f t="shared" si="0"/>
        <v>37895</v>
      </c>
      <c r="Z1" s="640">
        <f t="shared" si="0"/>
        <v>37987</v>
      </c>
      <c r="AA1" s="640">
        <f t="shared" si="0"/>
        <v>38078</v>
      </c>
      <c r="AB1" s="640">
        <f t="shared" si="0"/>
        <v>38169</v>
      </c>
      <c r="AC1" s="640">
        <f t="shared" si="0"/>
        <v>38261</v>
      </c>
      <c r="AD1" s="640">
        <f t="shared" si="0"/>
        <v>38353</v>
      </c>
      <c r="AE1" s="640">
        <f t="shared" si="0"/>
        <v>38443</v>
      </c>
      <c r="AF1" s="640">
        <f t="shared" si="0"/>
        <v>38534</v>
      </c>
      <c r="AG1" s="640">
        <f t="shared" si="0"/>
        <v>38626</v>
      </c>
      <c r="AH1" s="640">
        <f t="shared" si="0"/>
        <v>38718</v>
      </c>
      <c r="AI1" s="640">
        <f t="shared" si="0"/>
        <v>38808</v>
      </c>
      <c r="AJ1" s="640">
        <f t="shared" si="0"/>
        <v>38899</v>
      </c>
      <c r="AK1" s="640">
        <f t="shared" si="0"/>
        <v>38991</v>
      </c>
      <c r="AL1" s="640">
        <f t="shared" si="0"/>
        <v>39083</v>
      </c>
      <c r="AM1" s="640">
        <f t="shared" si="0"/>
        <v>39173</v>
      </c>
      <c r="AN1" s="640">
        <f t="shared" si="0"/>
        <v>39264</v>
      </c>
      <c r="AO1" s="640">
        <f t="shared" si="0"/>
        <v>39356</v>
      </c>
      <c r="AP1" s="640">
        <f t="shared" si="0"/>
        <v>39448</v>
      </c>
      <c r="AQ1" s="640">
        <f t="shared" si="0"/>
        <v>39539</v>
      </c>
      <c r="AR1" s="640">
        <f t="shared" si="0"/>
        <v>39630</v>
      </c>
      <c r="AS1" s="640">
        <f t="shared" si="0"/>
        <v>39722</v>
      </c>
      <c r="AT1" s="640">
        <f t="shared" si="0"/>
        <v>39814</v>
      </c>
      <c r="AU1" s="640">
        <f t="shared" si="0"/>
        <v>39904</v>
      </c>
      <c r="AV1" s="640">
        <f t="shared" si="0"/>
        <v>39995</v>
      </c>
      <c r="AW1" s="640">
        <f t="shared" si="0"/>
        <v>40087</v>
      </c>
      <c r="AX1" s="640">
        <f t="shared" si="0"/>
        <v>40179</v>
      </c>
      <c r="AY1" s="640">
        <f t="shared" si="0"/>
        <v>40269</v>
      </c>
      <c r="AZ1" s="640">
        <f t="shared" si="0"/>
        <v>40360</v>
      </c>
      <c r="BA1" s="640">
        <f t="shared" si="0"/>
        <v>40452</v>
      </c>
      <c r="BB1" s="640">
        <f t="shared" si="0"/>
        <v>40544</v>
      </c>
      <c r="BC1" s="640">
        <f t="shared" si="0"/>
        <v>40634</v>
      </c>
      <c r="BD1" s="640">
        <f t="shared" si="0"/>
        <v>40725</v>
      </c>
      <c r="BE1" s="640">
        <f t="shared" si="0"/>
        <v>40817</v>
      </c>
      <c r="BF1" s="640">
        <f t="shared" si="0"/>
        <v>40909</v>
      </c>
      <c r="BG1" s="640">
        <f t="shared" si="0"/>
        <v>41000</v>
      </c>
      <c r="BH1" s="640">
        <f t="shared" si="0"/>
        <v>41091</v>
      </c>
      <c r="BI1" s="640">
        <f t="shared" si="0"/>
        <v>41183</v>
      </c>
      <c r="BJ1" s="640">
        <f t="shared" si="0"/>
        <v>41275</v>
      </c>
      <c r="BK1" s="640">
        <f t="shared" si="0"/>
        <v>41365</v>
      </c>
      <c r="BL1" s="640">
        <f t="shared" si="0"/>
        <v>41456</v>
      </c>
      <c r="BM1" s="640">
        <f t="shared" si="0"/>
        <v>41548</v>
      </c>
      <c r="BN1" s="640">
        <f>IF(ISBLANK(BN17),"N.A",IF(ISNUMBER(BN17),BN17,IF(RIGHT(UPPER(TRIM(BN17)),6)="MONTHS",UPPER(TRIM(BN17)),DATEVALUE(LEFT(BN17,FIND("-",BN17)-1)))))</f>
        <v>41640</v>
      </c>
      <c r="BO1" s="640">
        <f>IF(ISBLANK(BO17),"N.A",IF(ISNUMBER(BO17),BO17,IF(RIGHT(UPPER(TRIM(BO17)),6)="MONTHS",UPPER(TRIM(BO17)),DATEVALUE(LEFT(BO17,FIND("-",BO17)-1)))))</f>
        <v>41730</v>
      </c>
      <c r="BP1" s="640">
        <f>IF(ISBLANK(BP17),"N.A",IF(ISNUMBER(BP17),BP17,IF(RIGHT(UPPER(TRIM(BP17)),6)="MONTHS",UPPER(TRIM(BP17)),DATEVALUE(LEFT(BP17,FIND("-",BP17)-1)))))</f>
        <v>41821</v>
      </c>
      <c r="BQ1" s="640">
        <f>IF(ISBLANK(BQ17),"N.A",IF(ISNUMBER(BQ17),BQ17,IF(RIGHT(UPPER(TRIM(BQ17)),6)="MONTHS",UPPER(TRIM(BQ17)),DATEVALUE(LEFT(BQ17,FIND("-",BQ17)-1)))))</f>
        <v>41913</v>
      </c>
      <c r="BR1" s="640">
        <f>IF(ISBLANK(BR17),"N.A",IF(ISNUMBER(BR17),BR17,IF(RIGHT(UPPER(TRIM(BR17)),6)="MONTHS",UPPER(TRIM(BR17)),DATEVALUE(LEFT(BR17,FIND("-",BR17)-1)))))</f>
        <v>42005</v>
      </c>
    </row>
    <row r="2" spans="1:70" s="640" customFormat="1" x14ac:dyDescent="0.25">
      <c r="A2" s="640" t="str">
        <f>IF(ISBLANK(A17),"N.A.",IF(ISNUMBER(A17),A17,IF(RIGHT(UPPER(TRIM(A17)),6)="MONTHS",UPPER(TRIM(A17)),DATEVALUE(A3&amp;"/"&amp;IF(OR(A3=4,A3=6,A3=9,A3=11),30,IF(A3=2,28,31))&amp;"/"&amp;YEAR(RIGHT(A17,LEN(A17)-FIND("-",A17)))))))</f>
        <v>N.A.</v>
      </c>
      <c r="B2" s="640">
        <f t="shared" ref="B2:BM2" si="1">IF(ISBLANK(B17),"N.A.",IF(ISNUMBER(B17),B17,IF(RIGHT(UPPER(TRIM(B17)),6)="MONTHS",UPPER(TRIM(B17)),DATEVALUE(B3&amp;"/"&amp;IF(OR(B3=4,B3=6,B3=9,B3=11),30,IF(B3=2,28,31))&amp;"/"&amp;YEAR(RIGHT(B17,LEN(B17)-FIND("-",B17)))))))</f>
        <v>36160</v>
      </c>
      <c r="C2" s="640">
        <f t="shared" si="1"/>
        <v>36250</v>
      </c>
      <c r="D2" s="640">
        <f t="shared" si="1"/>
        <v>36341</v>
      </c>
      <c r="E2" s="640">
        <f t="shared" si="1"/>
        <v>36433</v>
      </c>
      <c r="F2" s="640">
        <f t="shared" si="1"/>
        <v>36525</v>
      </c>
      <c r="G2" s="640">
        <f t="shared" si="1"/>
        <v>36616</v>
      </c>
      <c r="H2" s="640">
        <f t="shared" si="1"/>
        <v>36707</v>
      </c>
      <c r="I2" s="640">
        <f t="shared" si="1"/>
        <v>36799</v>
      </c>
      <c r="J2" s="640">
        <f t="shared" si="1"/>
        <v>36891</v>
      </c>
      <c r="K2" s="640">
        <f t="shared" si="1"/>
        <v>36981</v>
      </c>
      <c r="L2" s="640">
        <f t="shared" si="1"/>
        <v>37072</v>
      </c>
      <c r="M2" s="640">
        <f t="shared" si="1"/>
        <v>37164</v>
      </c>
      <c r="N2" s="640">
        <f t="shared" si="1"/>
        <v>37256</v>
      </c>
      <c r="O2" s="640">
        <f t="shared" si="1"/>
        <v>37346</v>
      </c>
      <c r="P2" s="640">
        <f t="shared" si="1"/>
        <v>37437</v>
      </c>
      <c r="Q2" s="640">
        <f t="shared" si="1"/>
        <v>37529</v>
      </c>
      <c r="R2" s="640">
        <f t="shared" si="1"/>
        <v>37621</v>
      </c>
      <c r="S2" s="640">
        <f t="shared" si="1"/>
        <v>37711</v>
      </c>
      <c r="T2" s="640">
        <f t="shared" si="1"/>
        <v>37802</v>
      </c>
      <c r="U2" s="640">
        <f t="shared" si="1"/>
        <v>37894</v>
      </c>
      <c r="V2" s="640">
        <f t="shared" si="1"/>
        <v>37986</v>
      </c>
      <c r="W2" s="640">
        <f t="shared" si="1"/>
        <v>38077</v>
      </c>
      <c r="X2" s="640">
        <f t="shared" si="1"/>
        <v>38168</v>
      </c>
      <c r="Y2" s="640">
        <f t="shared" si="1"/>
        <v>38260</v>
      </c>
      <c r="Z2" s="640">
        <f t="shared" si="1"/>
        <v>38352</v>
      </c>
      <c r="AA2" s="640">
        <f t="shared" si="1"/>
        <v>38442</v>
      </c>
      <c r="AB2" s="640">
        <f t="shared" si="1"/>
        <v>38533</v>
      </c>
      <c r="AC2" s="640">
        <f t="shared" si="1"/>
        <v>38625</v>
      </c>
      <c r="AD2" s="640">
        <f t="shared" si="1"/>
        <v>38717</v>
      </c>
      <c r="AE2" s="640">
        <f t="shared" si="1"/>
        <v>38807</v>
      </c>
      <c r="AF2" s="640">
        <f t="shared" si="1"/>
        <v>38898</v>
      </c>
      <c r="AG2" s="640">
        <f t="shared" si="1"/>
        <v>38990</v>
      </c>
      <c r="AH2" s="640">
        <f t="shared" si="1"/>
        <v>39082</v>
      </c>
      <c r="AI2" s="640">
        <f t="shared" si="1"/>
        <v>39172</v>
      </c>
      <c r="AJ2" s="640">
        <f t="shared" si="1"/>
        <v>39263</v>
      </c>
      <c r="AK2" s="640">
        <f t="shared" si="1"/>
        <v>39355</v>
      </c>
      <c r="AL2" s="640">
        <f t="shared" si="1"/>
        <v>39447</v>
      </c>
      <c r="AM2" s="640">
        <f t="shared" si="1"/>
        <v>39538</v>
      </c>
      <c r="AN2" s="640">
        <f t="shared" si="1"/>
        <v>39629</v>
      </c>
      <c r="AO2" s="640">
        <f t="shared" si="1"/>
        <v>39721</v>
      </c>
      <c r="AP2" s="640">
        <f t="shared" si="1"/>
        <v>39813</v>
      </c>
      <c r="AQ2" s="640">
        <f t="shared" si="1"/>
        <v>39903</v>
      </c>
      <c r="AR2" s="640">
        <f t="shared" si="1"/>
        <v>39994</v>
      </c>
      <c r="AS2" s="640">
        <f t="shared" si="1"/>
        <v>40086</v>
      </c>
      <c r="AT2" s="640">
        <f t="shared" si="1"/>
        <v>40178</v>
      </c>
      <c r="AU2" s="640">
        <f t="shared" si="1"/>
        <v>40268</v>
      </c>
      <c r="AV2" s="640">
        <f t="shared" si="1"/>
        <v>40359</v>
      </c>
      <c r="AW2" s="640">
        <f t="shared" si="1"/>
        <v>40451</v>
      </c>
      <c r="AX2" s="640">
        <f t="shared" si="1"/>
        <v>40543</v>
      </c>
      <c r="AY2" s="640">
        <f t="shared" si="1"/>
        <v>40633</v>
      </c>
      <c r="AZ2" s="640">
        <f t="shared" si="1"/>
        <v>40724</v>
      </c>
      <c r="BA2" s="640">
        <f t="shared" si="1"/>
        <v>40816</v>
      </c>
      <c r="BB2" s="640">
        <f t="shared" si="1"/>
        <v>40908</v>
      </c>
      <c r="BC2" s="640">
        <f t="shared" si="1"/>
        <v>40999</v>
      </c>
      <c r="BD2" s="640">
        <f t="shared" si="1"/>
        <v>41090</v>
      </c>
      <c r="BE2" s="640">
        <f t="shared" si="1"/>
        <v>41182</v>
      </c>
      <c r="BF2" s="640">
        <f t="shared" si="1"/>
        <v>41274</v>
      </c>
      <c r="BG2" s="640">
        <f t="shared" si="1"/>
        <v>41364</v>
      </c>
      <c r="BH2" s="640">
        <f t="shared" si="1"/>
        <v>41455</v>
      </c>
      <c r="BI2" s="640">
        <f t="shared" si="1"/>
        <v>41547</v>
      </c>
      <c r="BJ2" s="640">
        <f t="shared" si="1"/>
        <v>41639</v>
      </c>
      <c r="BK2" s="640">
        <f t="shared" si="1"/>
        <v>41729</v>
      </c>
      <c r="BL2" s="640">
        <f t="shared" si="1"/>
        <v>41820</v>
      </c>
      <c r="BM2" s="640">
        <f t="shared" si="1"/>
        <v>41912</v>
      </c>
      <c r="BN2" s="640">
        <f>IF(ISBLANK(BN17),"N.A.",IF(ISNUMBER(BN17),BN17,IF(RIGHT(UPPER(TRIM(BN17)),6)="MONTHS",UPPER(TRIM(BN17)),DATEVALUE(BN3&amp;"/"&amp;IF(OR(BN3=4,BN3=6,BN3=9,BN3=11),30,IF(BN3=2,28,31))&amp;"/"&amp;YEAR(RIGHT(BN17,LEN(BN17)-FIND("-",BN17)))))))</f>
        <v>42004</v>
      </c>
      <c r="BO2" s="640">
        <f>IF(ISBLANK(BO17),"N.A.",IF(ISNUMBER(BO17),BO17,IF(RIGHT(UPPER(TRIM(BO17)),6)="MONTHS",UPPER(TRIM(BO17)),DATEVALUE(BO3&amp;"/"&amp;IF(OR(BO3=4,BO3=6,BO3=9,BO3=11),30,IF(BO3=2,28,31))&amp;"/"&amp;YEAR(RIGHT(BO17,LEN(BO17)-FIND("-",BO17)))))))</f>
        <v>42094</v>
      </c>
      <c r="BP2" s="640">
        <f>IF(ISBLANK(BP17),"N.A.",IF(ISNUMBER(BP17),BP17,IF(RIGHT(UPPER(TRIM(BP17)),6)="MONTHS",UPPER(TRIM(BP17)),DATEVALUE(BP3&amp;"/"&amp;IF(OR(BP3=4,BP3=6,BP3=9,BP3=11),30,IF(BP3=2,28,31))&amp;"/"&amp;YEAR(RIGHT(BP17,LEN(BP17)-FIND("-",BP17)))))))</f>
        <v>42185</v>
      </c>
      <c r="BQ2" s="640">
        <f>IF(ISBLANK(BQ17),"N.A.",IF(ISNUMBER(BQ17),BQ17,IF(RIGHT(UPPER(TRIM(BQ17)),6)="MONTHS",UPPER(TRIM(BQ17)),DATEVALUE(BQ3&amp;"/"&amp;IF(OR(BQ3=4,BQ3=6,BQ3=9,BQ3=11),30,IF(BQ3=2,28,31))&amp;"/"&amp;YEAR(RIGHT(BQ17,LEN(BQ17)-FIND("-",BQ17)))))))</f>
        <v>42277</v>
      </c>
      <c r="BR2" s="640">
        <f>IF(ISBLANK(BR17),"N.A.",IF(ISNUMBER(BR17),BR17,IF(RIGHT(UPPER(TRIM(BR17)),6)="MONTHS",UPPER(TRIM(BR17)),DATEVALUE(BR3&amp;"/"&amp;IF(OR(BR3=4,BR3=6,BR3=9,BR3=11),30,IF(BR3=2,28,31))&amp;"/"&amp;YEAR(RIGHT(BR17,LEN(BR17)-FIND("-",BR17)))))))</f>
        <v>42369</v>
      </c>
    </row>
    <row r="3" spans="1:70" x14ac:dyDescent="0.25">
      <c r="A3" t="str">
        <f>IF(OR(ISBLANK(A17),ISNUMBER(A17),RIGHT(UPPER(TRIM(A17)),6)="MONTHS"),"N.A.",MONTH(RIGHT(A17,LEN(A17)-FIND("-",A17))))</f>
        <v>N.A.</v>
      </c>
      <c r="B3">
        <f t="shared" ref="B3:BM3" si="2">IF(OR(ISBLANK(B17),ISNUMBER(B17),RIGHT(UPPER(TRIM(B17)),6)="MONTHS"),"N.A.",MONTH(RIGHT(B17,LEN(B17)-FIND("-",B17))))</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IF(OR(ISBLANK(BN17),ISNUMBER(BN17),RIGHT(UPPER(TRIM(BN17)),6)="MONTHS"),"N.A.",MONTH(RIGHT(BN17,LEN(BN17)-FIND("-",BN17))))</f>
        <v>12</v>
      </c>
      <c r="BO3">
        <f>IF(OR(ISBLANK(BO17),ISNUMBER(BO17),RIGHT(UPPER(TRIM(BO17)),6)="MONTHS"),"N.A.",MONTH(RIGHT(BO17,LEN(BO17)-FIND("-",BO17))))</f>
        <v>3</v>
      </c>
      <c r="BP3">
        <f>IF(OR(ISBLANK(BP17),ISNUMBER(BP17),RIGHT(UPPER(TRIM(BP17)),6)="MONTHS"),"N.A.",MONTH(RIGHT(BP17,LEN(BP17)-FIND("-",BP17))))</f>
        <v>6</v>
      </c>
      <c r="BQ3">
        <f>IF(OR(ISBLANK(BQ17),ISNUMBER(BQ17),RIGHT(UPPER(TRIM(BQ17)),6)="MONTHS"),"N.A.",MONTH(RIGHT(BQ17,LEN(BQ17)-FIND("-",BQ17))))</f>
        <v>9</v>
      </c>
      <c r="BR3">
        <f>IF(OR(ISBLANK(BR17),ISNUMBER(BR17),RIGHT(UPPER(TRIM(BR17)),6)="MONTHS"),"N.A.",MONTH(RIGHT(BR17,LEN(BR17)-FIND("-",BR17))))</f>
        <v>12</v>
      </c>
    </row>
    <row r="4" spans="1:70" x14ac:dyDescent="0.25">
      <c r="A4" t="s">
        <v>1792</v>
      </c>
    </row>
    <row r="6" spans="1:70" x14ac:dyDescent="0.25">
      <c r="A6" t="s">
        <v>1793</v>
      </c>
    </row>
    <row r="8" spans="1:70" x14ac:dyDescent="0.25">
      <c r="A8" t="s">
        <v>1849</v>
      </c>
    </row>
    <row r="10" spans="1:70" x14ac:dyDescent="0.25">
      <c r="A10" t="s">
        <v>1795</v>
      </c>
    </row>
    <row r="12" spans="1:70" x14ac:dyDescent="0.25">
      <c r="A12" t="s">
        <v>1850</v>
      </c>
    </row>
    <row r="13" spans="1:70" x14ac:dyDescent="0.25">
      <c r="A13" t="s">
        <v>1911</v>
      </c>
    </row>
    <row r="14" spans="1:70" x14ac:dyDescent="0.25">
      <c r="A14" t="s">
        <v>1859</v>
      </c>
    </row>
    <row r="16" spans="1:70" x14ac:dyDescent="0.25">
      <c r="B16" s="296" t="s">
        <v>75</v>
      </c>
    </row>
    <row r="17" spans="1:71" x14ac:dyDescent="0.25">
      <c r="B17" s="296" t="s">
        <v>1802</v>
      </c>
      <c r="C17" s="296" t="s">
        <v>1803</v>
      </c>
      <c r="D17" s="296" t="s">
        <v>1804</v>
      </c>
      <c r="E17" s="296" t="s">
        <v>1805</v>
      </c>
      <c r="F17" s="296" t="s">
        <v>1806</v>
      </c>
      <c r="G17" s="296" t="s">
        <v>1807</v>
      </c>
      <c r="H17" s="296" t="s">
        <v>1808</v>
      </c>
      <c r="I17" s="296" t="s">
        <v>1809</v>
      </c>
      <c r="J17" s="296" t="s">
        <v>1810</v>
      </c>
      <c r="K17" s="296" t="s">
        <v>1811</v>
      </c>
      <c r="L17" s="296" t="s">
        <v>1812</v>
      </c>
      <c r="M17" s="296" t="s">
        <v>1813</v>
      </c>
      <c r="N17" s="296" t="s">
        <v>1814</v>
      </c>
      <c r="O17" s="296" t="s">
        <v>1815</v>
      </c>
      <c r="P17" s="296" t="s">
        <v>294</v>
      </c>
      <c r="Q17" s="296" t="s">
        <v>295</v>
      </c>
      <c r="R17" s="296" t="s">
        <v>296</v>
      </c>
      <c r="S17" s="296" t="s">
        <v>297</v>
      </c>
      <c r="T17" s="296" t="s">
        <v>532</v>
      </c>
      <c r="U17" s="296" t="s">
        <v>533</v>
      </c>
      <c r="V17" s="296" t="s">
        <v>534</v>
      </c>
      <c r="W17" s="296" t="s">
        <v>535</v>
      </c>
      <c r="X17" s="296" t="s">
        <v>536</v>
      </c>
      <c r="Y17" s="296" t="s">
        <v>537</v>
      </c>
      <c r="Z17" s="296" t="s">
        <v>538</v>
      </c>
      <c r="AA17" s="296" t="s">
        <v>539</v>
      </c>
      <c r="AB17" s="296" t="s">
        <v>540</v>
      </c>
      <c r="AC17" s="296" t="s">
        <v>541</v>
      </c>
      <c r="AD17" s="296" t="s">
        <v>542</v>
      </c>
      <c r="AE17" s="296" t="s">
        <v>543</v>
      </c>
      <c r="AF17" s="296" t="s">
        <v>544</v>
      </c>
      <c r="AG17" s="296" t="s">
        <v>545</v>
      </c>
      <c r="AH17" s="296" t="s">
        <v>546</v>
      </c>
      <c r="AI17" s="296" t="s">
        <v>397</v>
      </c>
      <c r="AJ17" s="296" t="s">
        <v>1816</v>
      </c>
      <c r="AK17" s="296" t="s">
        <v>1817</v>
      </c>
      <c r="AL17" s="296" t="s">
        <v>1818</v>
      </c>
      <c r="AM17" s="296" t="s">
        <v>1819</v>
      </c>
      <c r="AN17" s="296" t="s">
        <v>1820</v>
      </c>
      <c r="AO17" s="296" t="s">
        <v>1821</v>
      </c>
      <c r="AP17" s="296" t="s">
        <v>1822</v>
      </c>
      <c r="AQ17" s="296" t="s">
        <v>1823</v>
      </c>
      <c r="AR17" s="296" t="s">
        <v>1824</v>
      </c>
      <c r="AS17" s="296" t="s">
        <v>1825</v>
      </c>
      <c r="AT17" s="296" t="s">
        <v>1826</v>
      </c>
      <c r="AU17" s="296" t="s">
        <v>1827</v>
      </c>
      <c r="AV17" s="296" t="s">
        <v>1828</v>
      </c>
      <c r="AW17" s="296" t="s">
        <v>1829</v>
      </c>
      <c r="AX17" s="296" t="s">
        <v>1830</v>
      </c>
      <c r="AY17" s="296" t="s">
        <v>1831</v>
      </c>
      <c r="AZ17" s="296" t="s">
        <v>1832</v>
      </c>
      <c r="BA17" s="296" t="s">
        <v>1833</v>
      </c>
      <c r="BB17" s="296" t="s">
        <v>1834</v>
      </c>
      <c r="BC17" s="296" t="s">
        <v>1835</v>
      </c>
      <c r="BD17" s="296" t="s">
        <v>1836</v>
      </c>
      <c r="BE17" s="296" t="s">
        <v>1837</v>
      </c>
      <c r="BF17" s="296" t="s">
        <v>1838</v>
      </c>
      <c r="BG17" s="296" t="s">
        <v>1839</v>
      </c>
      <c r="BH17" s="296" t="s">
        <v>1840</v>
      </c>
      <c r="BI17" s="296" t="s">
        <v>1841</v>
      </c>
      <c r="BJ17" s="296" t="s">
        <v>1842</v>
      </c>
      <c r="BK17" s="296" t="s">
        <v>1843</v>
      </c>
      <c r="BL17" s="296" t="s">
        <v>1844</v>
      </c>
      <c r="BM17" s="296" t="s">
        <v>1845</v>
      </c>
      <c r="BN17" s="296" t="s">
        <v>1846</v>
      </c>
      <c r="BO17" s="296" t="s">
        <v>1847</v>
      </c>
      <c r="BP17" s="296" t="s">
        <v>1848</v>
      </c>
      <c r="BQ17" s="296" t="s">
        <v>2006</v>
      </c>
      <c r="BR17" s="296" t="s">
        <v>2007</v>
      </c>
      <c r="BS17" s="296" t="s">
        <v>2008</v>
      </c>
    </row>
    <row r="18" spans="1:71"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c r="R18" s="296" t="s">
        <v>1798</v>
      </c>
      <c r="S18" s="296" t="s">
        <v>1798</v>
      </c>
      <c r="T18" s="296" t="s">
        <v>1798</v>
      </c>
      <c r="U18" s="296" t="s">
        <v>1798</v>
      </c>
      <c r="V18" s="296" t="s">
        <v>1798</v>
      </c>
      <c r="W18" s="296" t="s">
        <v>1798</v>
      </c>
      <c r="X18" s="296" t="s">
        <v>1798</v>
      </c>
      <c r="Y18" s="296" t="s">
        <v>1798</v>
      </c>
      <c r="Z18" s="296" t="s">
        <v>1798</v>
      </c>
      <c r="AA18" s="296" t="s">
        <v>1798</v>
      </c>
      <c r="AB18" s="296" t="s">
        <v>1798</v>
      </c>
      <c r="AC18" s="296" t="s">
        <v>1798</v>
      </c>
      <c r="AD18" s="296" t="s">
        <v>1798</v>
      </c>
      <c r="AE18" s="296" t="s">
        <v>1798</v>
      </c>
      <c r="AF18" s="296" t="s">
        <v>1798</v>
      </c>
      <c r="AG18" s="296" t="s">
        <v>1798</v>
      </c>
      <c r="AH18" s="296" t="s">
        <v>1798</v>
      </c>
      <c r="AI18" s="296" t="s">
        <v>1798</v>
      </c>
      <c r="AJ18" s="296" t="s">
        <v>1798</v>
      </c>
      <c r="AK18" s="296" t="s">
        <v>1798</v>
      </c>
      <c r="AL18" s="296" t="s">
        <v>1798</v>
      </c>
      <c r="AM18" s="296" t="s">
        <v>1798</v>
      </c>
      <c r="AN18" s="296" t="s">
        <v>1798</v>
      </c>
      <c r="AO18" s="296" t="s">
        <v>1798</v>
      </c>
      <c r="AP18" s="296" t="s">
        <v>1798</v>
      </c>
      <c r="AQ18" s="296" t="s">
        <v>1798</v>
      </c>
      <c r="AR18" s="296" t="s">
        <v>1798</v>
      </c>
      <c r="AS18" s="296" t="s">
        <v>1798</v>
      </c>
      <c r="AT18" s="296" t="s">
        <v>1798</v>
      </c>
      <c r="AU18" s="296" t="s">
        <v>1798</v>
      </c>
      <c r="AV18" s="296" t="s">
        <v>1798</v>
      </c>
      <c r="AW18" s="296" t="s">
        <v>1798</v>
      </c>
      <c r="AX18" s="296" t="s">
        <v>1798</v>
      </c>
      <c r="AY18" s="296" t="s">
        <v>1798</v>
      </c>
      <c r="AZ18" s="296" t="s">
        <v>1798</v>
      </c>
      <c r="BA18" s="296" t="s">
        <v>1798</v>
      </c>
      <c r="BB18" s="296" t="s">
        <v>1798</v>
      </c>
      <c r="BC18" s="296" t="s">
        <v>1798</v>
      </c>
      <c r="BD18" s="296" t="s">
        <v>1798</v>
      </c>
      <c r="BE18" s="296" t="s">
        <v>1798</v>
      </c>
      <c r="BF18" s="296" t="s">
        <v>1798</v>
      </c>
      <c r="BG18" s="296" t="s">
        <v>1798</v>
      </c>
      <c r="BH18" s="296" t="s">
        <v>1798</v>
      </c>
      <c r="BI18" s="296" t="s">
        <v>1798</v>
      </c>
      <c r="BJ18" s="296" t="s">
        <v>1798</v>
      </c>
      <c r="BK18" s="296" t="s">
        <v>1798</v>
      </c>
      <c r="BL18" s="296" t="s">
        <v>1798</v>
      </c>
      <c r="BM18" s="296" t="s">
        <v>1798</v>
      </c>
      <c r="BN18" s="296" t="s">
        <v>1798</v>
      </c>
      <c r="BO18" s="296" t="s">
        <v>1798</v>
      </c>
      <c r="BP18" s="296" t="s">
        <v>1798</v>
      </c>
      <c r="BQ18" s="296" t="s">
        <v>1798</v>
      </c>
      <c r="BR18" s="296" t="s">
        <v>1798</v>
      </c>
      <c r="BS18" s="296" t="s">
        <v>1798</v>
      </c>
    </row>
    <row r="19" spans="1:71" x14ac:dyDescent="0.25">
      <c r="A19" t="s">
        <v>484</v>
      </c>
    </row>
    <row r="20" spans="1:71" x14ac:dyDescent="0.25">
      <c r="A20" t="s">
        <v>485</v>
      </c>
      <c r="B20" s="296">
        <v>4394</v>
      </c>
      <c r="C20" s="296">
        <v>4681</v>
      </c>
      <c r="D20" s="296">
        <v>5062</v>
      </c>
      <c r="E20" s="296">
        <v>5353</v>
      </c>
      <c r="F20" s="296">
        <v>6187</v>
      </c>
      <c r="G20" s="296">
        <v>6432</v>
      </c>
      <c r="H20" s="296">
        <v>6808</v>
      </c>
      <c r="I20" s="296">
        <v>7329</v>
      </c>
      <c r="J20" s="296">
        <v>7358</v>
      </c>
      <c r="K20" s="296">
        <v>7562</v>
      </c>
      <c r="L20" s="296">
        <v>7579</v>
      </c>
      <c r="M20" s="296">
        <v>7688</v>
      </c>
      <c r="N20" s="296">
        <v>8079</v>
      </c>
      <c r="O20" s="296">
        <v>8083</v>
      </c>
      <c r="P20" s="296">
        <v>8236</v>
      </c>
      <c r="Q20" s="296">
        <v>8054</v>
      </c>
      <c r="R20" s="296">
        <v>6976</v>
      </c>
      <c r="S20" s="296">
        <v>7657</v>
      </c>
      <c r="T20" s="296">
        <v>7597</v>
      </c>
      <c r="U20" s="296">
        <v>7388</v>
      </c>
      <c r="V20" s="296">
        <v>7962</v>
      </c>
      <c r="W20" s="296">
        <v>7253</v>
      </c>
      <c r="X20" s="296">
        <v>7245</v>
      </c>
      <c r="Y20" s="296">
        <v>7372</v>
      </c>
      <c r="Z20" s="296">
        <v>7370</v>
      </c>
      <c r="AA20" s="296">
        <v>7485</v>
      </c>
      <c r="AB20" s="296">
        <v>7565</v>
      </c>
      <c r="AC20" s="296">
        <v>7588</v>
      </c>
      <c r="AD20" s="296">
        <v>7704</v>
      </c>
      <c r="AE20" s="296">
        <v>7602</v>
      </c>
      <c r="AF20" s="296">
        <v>7371</v>
      </c>
      <c r="AG20" s="296">
        <v>7398</v>
      </c>
      <c r="AH20" s="296">
        <v>7344</v>
      </c>
      <c r="AI20" s="296">
        <v>7466</v>
      </c>
      <c r="AJ20" s="296">
        <v>7663</v>
      </c>
      <c r="AK20" s="296">
        <v>7789</v>
      </c>
      <c r="AL20" s="296">
        <v>8004</v>
      </c>
      <c r="AM20" s="296">
        <v>7987</v>
      </c>
      <c r="AN20" s="296">
        <v>8056</v>
      </c>
      <c r="AO20" s="296">
        <v>7965</v>
      </c>
      <c r="AP20" s="296">
        <v>7703</v>
      </c>
      <c r="AQ20" s="296">
        <v>7620</v>
      </c>
      <c r="AR20" s="296">
        <v>7518</v>
      </c>
      <c r="AS20" s="296">
        <v>7671</v>
      </c>
      <c r="AT20" s="296">
        <v>7647</v>
      </c>
      <c r="AU20" s="296">
        <v>7568</v>
      </c>
      <c r="AV20" s="296">
        <v>7160</v>
      </c>
      <c r="AW20" s="296">
        <v>6589</v>
      </c>
      <c r="AX20" s="296">
        <v>6173</v>
      </c>
      <c r="AY20" s="296">
        <v>5908</v>
      </c>
      <c r="AZ20" s="296">
        <v>5716</v>
      </c>
      <c r="BA20" s="296">
        <v>5719</v>
      </c>
      <c r="BB20" s="296">
        <v>5956</v>
      </c>
      <c r="BC20" s="296">
        <v>5928</v>
      </c>
      <c r="BD20" s="296">
        <v>6057</v>
      </c>
      <c r="BE20" s="296">
        <v>5995</v>
      </c>
      <c r="BF20" s="296">
        <v>5844</v>
      </c>
      <c r="BG20" s="296">
        <v>5740</v>
      </c>
      <c r="BH20" s="296">
        <v>5649</v>
      </c>
      <c r="BI20" s="296">
        <v>5609</v>
      </c>
      <c r="BJ20" s="296">
        <v>5546</v>
      </c>
      <c r="BK20" s="296">
        <v>5641</v>
      </c>
      <c r="BL20" s="296">
        <v>5751</v>
      </c>
      <c r="BM20" s="296">
        <v>5844</v>
      </c>
      <c r="BN20" s="296">
        <v>6099</v>
      </c>
      <c r="BO20" s="296">
        <v>6216</v>
      </c>
      <c r="BP20" s="296">
        <v>6427</v>
      </c>
      <c r="BQ20" s="296">
        <v>6491</v>
      </c>
      <c r="BR20" s="296">
        <v>6282</v>
      </c>
      <c r="BS20" s="296">
        <v>6249</v>
      </c>
    </row>
    <row r="21" spans="1:71" x14ac:dyDescent="0.25">
      <c r="A21" t="s">
        <v>486</v>
      </c>
      <c r="B21" s="296">
        <v>119</v>
      </c>
      <c r="C21" s="296">
        <v>111</v>
      </c>
      <c r="D21" s="296">
        <v>117</v>
      </c>
      <c r="E21" s="296">
        <v>134</v>
      </c>
      <c r="F21" s="296">
        <v>133</v>
      </c>
      <c r="G21" s="296">
        <v>137</v>
      </c>
      <c r="H21" s="296">
        <v>139</v>
      </c>
      <c r="I21" s="296">
        <v>120</v>
      </c>
      <c r="J21" s="296">
        <v>140</v>
      </c>
      <c r="K21" s="296">
        <v>164</v>
      </c>
      <c r="L21" s="296">
        <v>154</v>
      </c>
      <c r="M21" s="296">
        <v>160</v>
      </c>
      <c r="N21" s="296">
        <v>218</v>
      </c>
      <c r="O21" s="296">
        <v>193</v>
      </c>
      <c r="P21" s="296">
        <v>208</v>
      </c>
      <c r="Q21" s="296">
        <v>217</v>
      </c>
      <c r="R21" s="296">
        <v>197</v>
      </c>
      <c r="S21" s="296">
        <v>227</v>
      </c>
      <c r="T21" s="296">
        <v>298</v>
      </c>
      <c r="U21" s="296">
        <v>283</v>
      </c>
      <c r="V21" s="296">
        <v>314</v>
      </c>
      <c r="W21" s="296">
        <v>288</v>
      </c>
      <c r="X21" s="296">
        <v>289</v>
      </c>
      <c r="Y21" s="296">
        <v>279</v>
      </c>
      <c r="Z21" s="296">
        <v>230</v>
      </c>
      <c r="AA21" s="296">
        <v>223</v>
      </c>
      <c r="AB21" s="296">
        <v>183</v>
      </c>
      <c r="AC21" s="296">
        <v>181</v>
      </c>
      <c r="AD21" s="296">
        <v>185</v>
      </c>
      <c r="AE21" s="296">
        <v>182</v>
      </c>
      <c r="AF21" s="296">
        <v>174</v>
      </c>
      <c r="AG21" s="296">
        <v>185</v>
      </c>
      <c r="AH21" s="296">
        <v>183</v>
      </c>
      <c r="AI21" s="296">
        <v>178</v>
      </c>
      <c r="AJ21" s="296">
        <v>174</v>
      </c>
      <c r="AK21" s="296">
        <v>173</v>
      </c>
      <c r="AL21" s="296">
        <v>187</v>
      </c>
      <c r="AM21" s="296">
        <v>198</v>
      </c>
      <c r="AN21" s="296">
        <v>200</v>
      </c>
      <c r="AO21" s="296">
        <v>205</v>
      </c>
      <c r="AP21" s="296">
        <v>181</v>
      </c>
      <c r="AQ21" s="296">
        <v>200</v>
      </c>
      <c r="AR21" s="296">
        <v>209</v>
      </c>
      <c r="AS21" s="296">
        <v>201</v>
      </c>
      <c r="AT21" s="296">
        <v>220</v>
      </c>
      <c r="AU21" s="296">
        <v>208</v>
      </c>
      <c r="AV21" s="296">
        <v>194</v>
      </c>
      <c r="AW21" s="296">
        <v>189</v>
      </c>
      <c r="AX21" s="296">
        <v>154</v>
      </c>
      <c r="AY21" s="296">
        <v>134</v>
      </c>
      <c r="AZ21" s="296">
        <v>99</v>
      </c>
      <c r="BA21" s="296">
        <v>109</v>
      </c>
      <c r="BB21" s="296">
        <v>107</v>
      </c>
      <c r="BC21" s="296">
        <v>114</v>
      </c>
      <c r="BD21" s="296">
        <v>115</v>
      </c>
      <c r="BE21" s="296">
        <v>116</v>
      </c>
      <c r="BF21" s="296">
        <v>97</v>
      </c>
      <c r="BG21" s="296">
        <v>88</v>
      </c>
      <c r="BH21" s="296">
        <v>86</v>
      </c>
      <c r="BI21" s="296">
        <v>74</v>
      </c>
      <c r="BJ21" s="296">
        <v>87</v>
      </c>
      <c r="BK21" s="296">
        <v>85</v>
      </c>
      <c r="BL21" s="296">
        <v>89</v>
      </c>
      <c r="BM21" s="296">
        <v>97</v>
      </c>
      <c r="BN21" s="296">
        <v>73</v>
      </c>
      <c r="BO21" s="296">
        <v>76</v>
      </c>
      <c r="BP21" s="296">
        <v>75</v>
      </c>
      <c r="BQ21" s="296">
        <v>67</v>
      </c>
      <c r="BR21" s="296">
        <v>76</v>
      </c>
      <c r="BS21" s="296">
        <v>81</v>
      </c>
    </row>
    <row r="22" spans="1:71" x14ac:dyDescent="0.25">
      <c r="A22" t="s">
        <v>487</v>
      </c>
      <c r="B22" s="296" t="s">
        <v>18</v>
      </c>
      <c r="C22" s="296" t="s">
        <v>18</v>
      </c>
      <c r="D22" s="296" t="s">
        <v>18</v>
      </c>
      <c r="E22" s="296" t="s">
        <v>18</v>
      </c>
      <c r="F22" s="296" t="s">
        <v>18</v>
      </c>
      <c r="G22" s="296" t="s">
        <v>18</v>
      </c>
      <c r="H22" s="296">
        <v>1</v>
      </c>
      <c r="I22" s="296">
        <v>1</v>
      </c>
      <c r="J22" s="296">
        <v>1</v>
      </c>
      <c r="K22" s="296">
        <v>1</v>
      </c>
      <c r="L22" s="296">
        <v>4</v>
      </c>
      <c r="M22" s="296">
        <v>5</v>
      </c>
      <c r="N22" s="296">
        <v>5</v>
      </c>
      <c r="O22" s="296">
        <v>5</v>
      </c>
      <c r="P22" s="296">
        <v>1</v>
      </c>
      <c r="Q22" s="296" t="s">
        <v>18</v>
      </c>
      <c r="R22" s="296" t="s">
        <v>18</v>
      </c>
      <c r="S22" s="296" t="s">
        <v>18</v>
      </c>
      <c r="T22" s="296" t="s">
        <v>18</v>
      </c>
      <c r="U22" s="296">
        <v>1</v>
      </c>
      <c r="V22" s="296">
        <v>2</v>
      </c>
      <c r="W22" s="296">
        <v>2</v>
      </c>
      <c r="X22" s="296">
        <v>2</v>
      </c>
      <c r="Y22" s="296">
        <v>1</v>
      </c>
      <c r="Z22" s="296" t="s">
        <v>18</v>
      </c>
      <c r="AA22" s="296" t="s">
        <v>18</v>
      </c>
      <c r="AB22" s="296" t="s">
        <v>18</v>
      </c>
      <c r="AC22" s="296" t="s">
        <v>18</v>
      </c>
      <c r="AD22" s="296" t="s">
        <v>18</v>
      </c>
      <c r="AE22" s="296" t="s">
        <v>18</v>
      </c>
      <c r="AF22" s="296" t="s">
        <v>18</v>
      </c>
      <c r="AG22" s="296">
        <v>1</v>
      </c>
      <c r="AH22" s="296">
        <v>1</v>
      </c>
      <c r="AI22" s="296">
        <v>1</v>
      </c>
      <c r="AJ22" s="296">
        <v>1</v>
      </c>
      <c r="AK22" s="296" t="s">
        <v>18</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row>
    <row r="23" spans="1:71" x14ac:dyDescent="0.25">
      <c r="A23" t="s">
        <v>19</v>
      </c>
      <c r="B23" s="296" t="s">
        <v>18</v>
      </c>
      <c r="C23" s="296" t="s">
        <v>18</v>
      </c>
      <c r="D23" s="296" t="s">
        <v>18</v>
      </c>
      <c r="E23" s="296" t="s">
        <v>18</v>
      </c>
      <c r="F23" s="296" t="s">
        <v>18</v>
      </c>
      <c r="G23" s="296" t="s">
        <v>18</v>
      </c>
      <c r="H23" s="296" t="s">
        <v>18</v>
      </c>
      <c r="I23" s="296" t="s">
        <v>18</v>
      </c>
      <c r="J23" s="296" t="s">
        <v>18</v>
      </c>
      <c r="K23" s="296" t="s">
        <v>18</v>
      </c>
      <c r="L23" s="296" t="s">
        <v>18</v>
      </c>
      <c r="M23" s="296" t="s">
        <v>18</v>
      </c>
      <c r="N23" s="296" t="s">
        <v>18</v>
      </c>
      <c r="O23" s="296" t="s">
        <v>18</v>
      </c>
      <c r="P23" s="296">
        <v>1</v>
      </c>
      <c r="Q23" s="296">
        <v>1</v>
      </c>
      <c r="R23" s="296">
        <v>1</v>
      </c>
      <c r="S23" s="296">
        <v>3</v>
      </c>
      <c r="T23" s="296">
        <v>2</v>
      </c>
      <c r="U23" s="296">
        <v>2</v>
      </c>
      <c r="V23" s="296">
        <v>2</v>
      </c>
      <c r="W23" s="296" t="s">
        <v>18</v>
      </c>
      <c r="X23" s="296">
        <v>2</v>
      </c>
      <c r="Y23" s="296">
        <v>3</v>
      </c>
      <c r="Z23" s="296">
        <v>5</v>
      </c>
      <c r="AA23" s="296">
        <v>9</v>
      </c>
      <c r="AB23" s="296">
        <v>7</v>
      </c>
      <c r="AC23" s="296">
        <v>6</v>
      </c>
      <c r="AD23" s="296">
        <v>4</v>
      </c>
      <c r="AE23" s="296">
        <v>1</v>
      </c>
      <c r="AF23" s="296">
        <v>3</v>
      </c>
      <c r="AG23" s="296">
        <v>4</v>
      </c>
      <c r="AH23" s="296">
        <v>5</v>
      </c>
      <c r="AI23" s="296">
        <v>7</v>
      </c>
      <c r="AJ23" s="296">
        <v>5</v>
      </c>
      <c r="AK23" s="296">
        <v>5</v>
      </c>
      <c r="AL23" s="296">
        <v>5</v>
      </c>
      <c r="AM23" s="296">
        <v>2</v>
      </c>
      <c r="AN23" s="296">
        <v>3</v>
      </c>
      <c r="AO23" s="296">
        <v>2</v>
      </c>
      <c r="AP23" s="296">
        <v>4</v>
      </c>
      <c r="AQ23" s="296">
        <v>5</v>
      </c>
      <c r="AR23" s="296">
        <v>8</v>
      </c>
      <c r="AS23" s="296">
        <v>10</v>
      </c>
      <c r="AT23" s="296">
        <v>8</v>
      </c>
      <c r="AU23" s="296">
        <v>7</v>
      </c>
      <c r="AV23" s="296">
        <v>4</v>
      </c>
      <c r="AW23" s="296">
        <v>2</v>
      </c>
      <c r="AX23" s="296">
        <v>1</v>
      </c>
      <c r="AY23" s="296">
        <v>3</v>
      </c>
      <c r="AZ23" s="296">
        <v>3</v>
      </c>
      <c r="BA23" s="296">
        <v>3</v>
      </c>
      <c r="BB23" s="296">
        <v>6</v>
      </c>
      <c r="BC23" s="296">
        <v>5</v>
      </c>
      <c r="BD23" s="296">
        <v>4</v>
      </c>
      <c r="BE23" s="296">
        <v>5</v>
      </c>
      <c r="BF23" s="296">
        <v>5</v>
      </c>
      <c r="BG23" s="296">
        <v>6</v>
      </c>
      <c r="BH23" s="296">
        <v>6</v>
      </c>
      <c r="BI23" s="296">
        <v>5</v>
      </c>
      <c r="BJ23" s="296">
        <v>3</v>
      </c>
      <c r="BK23" s="296">
        <v>2</v>
      </c>
      <c r="BL23" s="296">
        <v>2</v>
      </c>
      <c r="BM23" s="296">
        <v>3</v>
      </c>
      <c r="BN23" s="296">
        <v>2</v>
      </c>
      <c r="BO23" s="296">
        <v>4</v>
      </c>
      <c r="BP23" s="296">
        <v>4</v>
      </c>
      <c r="BQ23" s="296">
        <v>4</v>
      </c>
      <c r="BR23" s="296">
        <v>5</v>
      </c>
      <c r="BS23" s="296">
        <v>3</v>
      </c>
    </row>
    <row r="24" spans="1:71" x14ac:dyDescent="0.25">
      <c r="A24" t="s">
        <v>20</v>
      </c>
      <c r="B24" s="296">
        <v>46</v>
      </c>
      <c r="C24" s="296">
        <v>55</v>
      </c>
      <c r="D24" s="296">
        <v>62</v>
      </c>
      <c r="E24" s="296">
        <v>52</v>
      </c>
      <c r="F24" s="296">
        <v>58</v>
      </c>
      <c r="G24" s="296">
        <v>73</v>
      </c>
      <c r="H24" s="296">
        <v>75</v>
      </c>
      <c r="I24" s="296">
        <v>83</v>
      </c>
      <c r="J24" s="296">
        <v>85</v>
      </c>
      <c r="K24" s="296">
        <v>75</v>
      </c>
      <c r="L24" s="296">
        <v>68</v>
      </c>
      <c r="M24" s="296">
        <v>61</v>
      </c>
      <c r="N24" s="296">
        <v>56</v>
      </c>
      <c r="O24" s="296">
        <v>47</v>
      </c>
      <c r="P24" s="296">
        <v>49</v>
      </c>
      <c r="Q24" s="296">
        <v>50</v>
      </c>
      <c r="R24" s="296">
        <v>48</v>
      </c>
      <c r="S24" s="296">
        <v>66</v>
      </c>
      <c r="T24" s="296">
        <v>72</v>
      </c>
      <c r="U24" s="296">
        <v>85</v>
      </c>
      <c r="V24" s="296">
        <v>85</v>
      </c>
      <c r="W24" s="296">
        <v>80</v>
      </c>
      <c r="X24" s="296">
        <v>79</v>
      </c>
      <c r="Y24" s="296">
        <v>77</v>
      </c>
      <c r="Z24" s="296">
        <v>75</v>
      </c>
      <c r="AA24" s="296">
        <v>85</v>
      </c>
      <c r="AB24" s="296">
        <v>78</v>
      </c>
      <c r="AC24" s="296">
        <v>79</v>
      </c>
      <c r="AD24" s="296">
        <v>86</v>
      </c>
      <c r="AE24" s="296">
        <v>69</v>
      </c>
      <c r="AF24" s="296">
        <v>87</v>
      </c>
      <c r="AG24" s="296">
        <v>85</v>
      </c>
      <c r="AH24" s="296">
        <v>93</v>
      </c>
      <c r="AI24" s="296">
        <v>106</v>
      </c>
      <c r="AJ24" s="296">
        <v>86</v>
      </c>
      <c r="AK24" s="296">
        <v>80</v>
      </c>
      <c r="AL24" s="296">
        <v>79</v>
      </c>
      <c r="AM24" s="296">
        <v>64</v>
      </c>
      <c r="AN24" s="296">
        <v>67</v>
      </c>
      <c r="AO24" s="296">
        <v>71</v>
      </c>
      <c r="AP24" s="296">
        <v>76</v>
      </c>
      <c r="AQ24" s="296">
        <v>76</v>
      </c>
      <c r="AR24" s="296">
        <v>64</v>
      </c>
      <c r="AS24" s="296">
        <v>63</v>
      </c>
      <c r="AT24" s="296">
        <v>48</v>
      </c>
      <c r="AU24" s="296">
        <v>48</v>
      </c>
      <c r="AV24" s="296">
        <v>53</v>
      </c>
      <c r="AW24" s="296">
        <v>48</v>
      </c>
      <c r="AX24" s="296">
        <v>54</v>
      </c>
      <c r="AY24" s="296">
        <v>50</v>
      </c>
      <c r="AZ24" s="296">
        <v>73</v>
      </c>
      <c r="BA24" s="296">
        <v>71</v>
      </c>
      <c r="BB24" s="296">
        <v>71</v>
      </c>
      <c r="BC24" s="296">
        <v>68</v>
      </c>
      <c r="BD24" s="296">
        <v>49</v>
      </c>
      <c r="BE24" s="296">
        <v>53</v>
      </c>
      <c r="BF24" s="296">
        <v>69</v>
      </c>
      <c r="BG24" s="296">
        <v>68</v>
      </c>
      <c r="BH24" s="296">
        <v>65</v>
      </c>
      <c r="BI24" s="296">
        <v>58</v>
      </c>
      <c r="BJ24" s="296">
        <v>42</v>
      </c>
      <c r="BK24" s="296">
        <v>46</v>
      </c>
      <c r="BL24" s="296">
        <v>56</v>
      </c>
      <c r="BM24" s="296">
        <v>59</v>
      </c>
      <c r="BN24" s="296">
        <v>60</v>
      </c>
      <c r="BO24" s="296">
        <v>58</v>
      </c>
      <c r="BP24" s="296">
        <v>57</v>
      </c>
      <c r="BQ24" s="296">
        <v>57</v>
      </c>
      <c r="BR24" s="296">
        <v>59</v>
      </c>
      <c r="BS24" s="296">
        <v>60</v>
      </c>
    </row>
    <row r="25" spans="1:71" x14ac:dyDescent="0.25">
      <c r="A25" t="s">
        <v>21</v>
      </c>
      <c r="B25" s="296">
        <v>2</v>
      </c>
      <c r="C25" s="296">
        <v>2</v>
      </c>
      <c r="D25" s="296" t="s">
        <v>18</v>
      </c>
      <c r="E25" s="296" t="s">
        <v>18</v>
      </c>
      <c r="F25" s="296">
        <v>3</v>
      </c>
      <c r="G25" s="296">
        <v>4</v>
      </c>
      <c r="H25" s="296">
        <v>5</v>
      </c>
      <c r="I25" s="296">
        <v>6</v>
      </c>
      <c r="J25" s="296">
        <v>3</v>
      </c>
      <c r="K25" s="296">
        <v>4</v>
      </c>
      <c r="L25" s="296">
        <v>5</v>
      </c>
      <c r="M25" s="296">
        <v>4</v>
      </c>
      <c r="N25" s="296">
        <v>4</v>
      </c>
      <c r="O25" s="296">
        <v>2</v>
      </c>
      <c r="P25" s="296" t="s">
        <v>18</v>
      </c>
      <c r="Q25" s="296">
        <v>4</v>
      </c>
      <c r="R25" s="296">
        <v>5</v>
      </c>
      <c r="S25" s="296">
        <v>9</v>
      </c>
      <c r="T25" s="296">
        <v>9</v>
      </c>
      <c r="U25" s="296">
        <v>5</v>
      </c>
      <c r="V25" s="296">
        <v>9</v>
      </c>
      <c r="W25" s="296">
        <v>6</v>
      </c>
      <c r="X25" s="296">
        <v>7</v>
      </c>
      <c r="Y25" s="296">
        <v>13</v>
      </c>
      <c r="Z25" s="296">
        <v>10</v>
      </c>
      <c r="AA25" s="296">
        <v>14</v>
      </c>
      <c r="AB25" s="296">
        <v>14</v>
      </c>
      <c r="AC25" s="296">
        <v>14</v>
      </c>
      <c r="AD25" s="296">
        <v>13</v>
      </c>
      <c r="AE25" s="296">
        <v>9</v>
      </c>
      <c r="AF25" s="296">
        <v>9</v>
      </c>
      <c r="AG25" s="296">
        <v>3</v>
      </c>
      <c r="AH25" s="296">
        <v>6</v>
      </c>
      <c r="AI25" s="296">
        <v>9</v>
      </c>
      <c r="AJ25" s="296">
        <v>12</v>
      </c>
      <c r="AK25" s="296">
        <v>12</v>
      </c>
      <c r="AL25" s="296">
        <v>11</v>
      </c>
      <c r="AM25" s="296">
        <v>11</v>
      </c>
      <c r="AN25" s="296">
        <v>11</v>
      </c>
      <c r="AO25" s="296">
        <v>11</v>
      </c>
      <c r="AP25" s="296">
        <v>13</v>
      </c>
      <c r="AQ25" s="296">
        <v>9</v>
      </c>
      <c r="AR25" s="296">
        <v>9</v>
      </c>
      <c r="AS25" s="296">
        <v>15</v>
      </c>
      <c r="AT25" s="296">
        <v>12</v>
      </c>
      <c r="AU25" s="296">
        <v>12</v>
      </c>
      <c r="AV25" s="296">
        <v>8</v>
      </c>
      <c r="AW25" s="296">
        <v>2</v>
      </c>
      <c r="AX25" s="296">
        <v>4</v>
      </c>
      <c r="AY25" s="296">
        <v>7</v>
      </c>
      <c r="AZ25" s="296">
        <v>7</v>
      </c>
      <c r="BA25" s="296">
        <v>11</v>
      </c>
      <c r="BB25" s="296">
        <v>12</v>
      </c>
      <c r="BC25" s="296">
        <v>13</v>
      </c>
      <c r="BD25" s="296">
        <v>17</v>
      </c>
      <c r="BE25" s="296">
        <v>14</v>
      </c>
      <c r="BF25" s="296">
        <v>11</v>
      </c>
      <c r="BG25" s="296">
        <v>8</v>
      </c>
      <c r="BH25" s="296">
        <v>7</v>
      </c>
      <c r="BI25" s="296">
        <v>7</v>
      </c>
      <c r="BJ25" s="296">
        <v>8</v>
      </c>
      <c r="BK25" s="296">
        <v>8</v>
      </c>
      <c r="BL25" s="296">
        <v>7</v>
      </c>
      <c r="BM25" s="296">
        <v>6</v>
      </c>
      <c r="BN25" s="296">
        <v>5</v>
      </c>
      <c r="BO25" s="296">
        <v>6</v>
      </c>
      <c r="BP25" s="296">
        <v>7</v>
      </c>
      <c r="BQ25" s="296">
        <v>10</v>
      </c>
      <c r="BR25" s="296">
        <v>11</v>
      </c>
      <c r="BS25" s="296">
        <v>16</v>
      </c>
    </row>
    <row r="26" spans="1:71" x14ac:dyDescent="0.25">
      <c r="A26" t="s">
        <v>22</v>
      </c>
      <c r="B26" s="296">
        <v>3</v>
      </c>
      <c r="C26" s="296">
        <v>5</v>
      </c>
      <c r="D26" s="296">
        <v>4</v>
      </c>
      <c r="E26" s="296">
        <v>3</v>
      </c>
      <c r="F26" s="296">
        <v>2</v>
      </c>
      <c r="G26" s="296" t="s">
        <v>18</v>
      </c>
      <c r="H26" s="296" t="s">
        <v>18</v>
      </c>
      <c r="I26" s="296">
        <v>2</v>
      </c>
      <c r="J26" s="296">
        <v>2</v>
      </c>
      <c r="K26" s="296">
        <v>2</v>
      </c>
      <c r="L26" s="296">
        <v>2</v>
      </c>
      <c r="M26" s="296" t="s">
        <v>18</v>
      </c>
      <c r="N26" s="296" t="s">
        <v>18</v>
      </c>
      <c r="O26" s="296">
        <v>2</v>
      </c>
      <c r="P26" s="296">
        <v>2</v>
      </c>
      <c r="Q26" s="296">
        <v>2</v>
      </c>
      <c r="R26" s="296">
        <v>2</v>
      </c>
      <c r="S26" s="296" t="s">
        <v>18</v>
      </c>
      <c r="T26" s="296" t="s">
        <v>18</v>
      </c>
      <c r="U26" s="296">
        <v>1</v>
      </c>
      <c r="V26" s="296">
        <v>2</v>
      </c>
      <c r="W26" s="296">
        <v>2</v>
      </c>
      <c r="X26" s="296">
        <v>2</v>
      </c>
      <c r="Y26" s="296">
        <v>1</v>
      </c>
      <c r="Z26" s="296" t="s">
        <v>18</v>
      </c>
      <c r="AA26" s="296" t="s">
        <v>18</v>
      </c>
      <c r="AB26" s="296" t="s">
        <v>18</v>
      </c>
      <c r="AC26" s="296" t="s">
        <v>18</v>
      </c>
      <c r="AD26" s="296" t="s">
        <v>18</v>
      </c>
      <c r="AE26" s="296" t="s">
        <v>18</v>
      </c>
      <c r="AF26" s="296" t="s">
        <v>18</v>
      </c>
      <c r="AG26" s="296">
        <v>1</v>
      </c>
      <c r="AH26" s="296">
        <v>7</v>
      </c>
      <c r="AI26" s="296">
        <v>8</v>
      </c>
      <c r="AJ26" s="296">
        <v>10</v>
      </c>
      <c r="AK26" s="296">
        <v>13</v>
      </c>
      <c r="AL26" s="296">
        <v>15</v>
      </c>
      <c r="AM26" s="296">
        <v>15</v>
      </c>
      <c r="AN26" s="296">
        <v>13</v>
      </c>
      <c r="AO26" s="296">
        <v>10</v>
      </c>
      <c r="AP26" s="296">
        <v>2</v>
      </c>
      <c r="AQ26" s="296">
        <v>1</v>
      </c>
      <c r="AR26" s="296">
        <v>4</v>
      </c>
      <c r="AS26" s="296">
        <v>3</v>
      </c>
      <c r="AT26" s="296">
        <v>3</v>
      </c>
      <c r="AU26" s="296">
        <v>3</v>
      </c>
      <c r="AV26" s="296">
        <v>4</v>
      </c>
      <c r="AW26" s="296">
        <v>7</v>
      </c>
      <c r="AX26" s="296">
        <v>8</v>
      </c>
      <c r="AY26" s="296">
        <v>8</v>
      </c>
      <c r="AZ26" s="296">
        <v>5</v>
      </c>
      <c r="BA26" s="296">
        <v>2</v>
      </c>
      <c r="BB26" s="296">
        <v>4</v>
      </c>
      <c r="BC26" s="296">
        <v>4</v>
      </c>
      <c r="BD26" s="296">
        <v>3</v>
      </c>
      <c r="BE26" s="296">
        <v>4</v>
      </c>
      <c r="BF26" s="296">
        <v>3</v>
      </c>
      <c r="BG26" s="296">
        <v>3</v>
      </c>
      <c r="BH26" s="296">
        <v>4</v>
      </c>
      <c r="BI26" s="296">
        <v>3</v>
      </c>
      <c r="BJ26" s="296">
        <v>1</v>
      </c>
      <c r="BK26" s="296">
        <v>1</v>
      </c>
      <c r="BL26" s="296" t="s">
        <v>18</v>
      </c>
      <c r="BM26" s="296" t="s">
        <v>18</v>
      </c>
      <c r="BN26" s="296">
        <v>2</v>
      </c>
      <c r="BO26" s="296">
        <v>2</v>
      </c>
      <c r="BP26" s="296">
        <v>2</v>
      </c>
      <c r="BQ26" s="296">
        <v>2</v>
      </c>
      <c r="BR26" s="296" t="s">
        <v>18</v>
      </c>
      <c r="BS26" s="296" t="s">
        <v>18</v>
      </c>
    </row>
    <row r="27" spans="1:71" x14ac:dyDescent="0.25">
      <c r="A27" t="s">
        <v>23</v>
      </c>
      <c r="B27" s="296">
        <v>78</v>
      </c>
      <c r="C27" s="296">
        <v>48</v>
      </c>
      <c r="D27" s="296">
        <v>79</v>
      </c>
      <c r="E27" s="296">
        <v>117</v>
      </c>
      <c r="F27" s="296">
        <v>143</v>
      </c>
      <c r="G27" s="296">
        <v>162</v>
      </c>
      <c r="H27" s="296">
        <v>147</v>
      </c>
      <c r="I27" s="296">
        <v>128</v>
      </c>
      <c r="J27" s="296">
        <v>121</v>
      </c>
      <c r="K27" s="296">
        <v>125</v>
      </c>
      <c r="L27" s="296">
        <v>133</v>
      </c>
      <c r="M27" s="296">
        <v>133</v>
      </c>
      <c r="N27" s="296">
        <v>136</v>
      </c>
      <c r="O27" s="296">
        <v>142</v>
      </c>
      <c r="P27" s="296">
        <v>163</v>
      </c>
      <c r="Q27" s="296">
        <v>155</v>
      </c>
      <c r="R27" s="296">
        <v>148</v>
      </c>
      <c r="S27" s="296">
        <v>160</v>
      </c>
      <c r="T27" s="296">
        <v>156</v>
      </c>
      <c r="U27" s="296">
        <v>177</v>
      </c>
      <c r="V27" s="296">
        <v>201</v>
      </c>
      <c r="W27" s="296">
        <v>186</v>
      </c>
      <c r="X27" s="296">
        <v>199</v>
      </c>
      <c r="Y27" s="296">
        <v>186</v>
      </c>
      <c r="Z27" s="296">
        <v>195</v>
      </c>
      <c r="AA27" s="296">
        <v>207</v>
      </c>
      <c r="AB27" s="296">
        <v>204</v>
      </c>
      <c r="AC27" s="296">
        <v>198</v>
      </c>
      <c r="AD27" s="296">
        <v>192</v>
      </c>
      <c r="AE27" s="296">
        <v>184</v>
      </c>
      <c r="AF27" s="296">
        <v>169</v>
      </c>
      <c r="AG27" s="296">
        <v>162</v>
      </c>
      <c r="AH27" s="296">
        <v>145</v>
      </c>
      <c r="AI27" s="296">
        <v>144</v>
      </c>
      <c r="AJ27" s="296">
        <v>151</v>
      </c>
      <c r="AK27" s="296">
        <v>163</v>
      </c>
      <c r="AL27" s="296">
        <v>173</v>
      </c>
      <c r="AM27" s="296">
        <v>167</v>
      </c>
      <c r="AN27" s="296">
        <v>167</v>
      </c>
      <c r="AO27" s="296">
        <v>176</v>
      </c>
      <c r="AP27" s="296">
        <v>157</v>
      </c>
      <c r="AQ27" s="296">
        <v>142</v>
      </c>
      <c r="AR27" s="296">
        <v>120</v>
      </c>
      <c r="AS27" s="296">
        <v>107</v>
      </c>
      <c r="AT27" s="296">
        <v>103</v>
      </c>
      <c r="AU27" s="296">
        <v>121</v>
      </c>
      <c r="AV27" s="296">
        <v>127</v>
      </c>
      <c r="AW27" s="296">
        <v>114</v>
      </c>
      <c r="AX27" s="296">
        <v>138</v>
      </c>
      <c r="AY27" s="296">
        <v>123</v>
      </c>
      <c r="AZ27" s="296">
        <v>98</v>
      </c>
      <c r="BA27" s="296">
        <v>93</v>
      </c>
      <c r="BB27" s="296">
        <v>86</v>
      </c>
      <c r="BC27" s="296">
        <v>83</v>
      </c>
      <c r="BD27" s="296">
        <v>90</v>
      </c>
      <c r="BE27" s="296">
        <v>82</v>
      </c>
      <c r="BF27" s="296">
        <v>65</v>
      </c>
      <c r="BG27" s="296">
        <v>64</v>
      </c>
      <c r="BH27" s="296">
        <v>57</v>
      </c>
      <c r="BI27" s="296">
        <v>77</v>
      </c>
      <c r="BJ27" s="296">
        <v>85</v>
      </c>
      <c r="BK27" s="296">
        <v>93</v>
      </c>
      <c r="BL27" s="296">
        <v>98</v>
      </c>
      <c r="BM27" s="296">
        <v>96</v>
      </c>
      <c r="BN27" s="296">
        <v>103</v>
      </c>
      <c r="BO27" s="296">
        <v>112</v>
      </c>
      <c r="BP27" s="296">
        <v>120</v>
      </c>
      <c r="BQ27" s="296">
        <v>130</v>
      </c>
      <c r="BR27" s="296">
        <v>124</v>
      </c>
      <c r="BS27" s="296">
        <v>119</v>
      </c>
    </row>
    <row r="28" spans="1:71" x14ac:dyDescent="0.25">
      <c r="A28" t="s">
        <v>24</v>
      </c>
      <c r="B28" s="296">
        <v>2</v>
      </c>
      <c r="C28" s="296">
        <v>3</v>
      </c>
      <c r="D28" s="296">
        <v>4</v>
      </c>
      <c r="E28" s="296">
        <v>2</v>
      </c>
      <c r="F28" s="296">
        <v>6</v>
      </c>
      <c r="G28" s="296">
        <v>9</v>
      </c>
      <c r="H28" s="296">
        <v>9</v>
      </c>
      <c r="I28" s="296">
        <v>12</v>
      </c>
      <c r="J28" s="296">
        <v>10</v>
      </c>
      <c r="K28" s="296">
        <v>7</v>
      </c>
      <c r="L28" s="296">
        <v>11</v>
      </c>
      <c r="M28" s="296">
        <v>17</v>
      </c>
      <c r="N28" s="296">
        <v>22</v>
      </c>
      <c r="O28" s="296">
        <v>21</v>
      </c>
      <c r="P28" s="296">
        <v>17</v>
      </c>
      <c r="Q28" s="296">
        <v>13</v>
      </c>
      <c r="R28" s="296">
        <v>11</v>
      </c>
      <c r="S28" s="296">
        <v>11</v>
      </c>
      <c r="T28" s="296">
        <v>14</v>
      </c>
      <c r="U28" s="296">
        <v>13</v>
      </c>
      <c r="V28" s="296">
        <v>10</v>
      </c>
      <c r="W28" s="296">
        <v>17</v>
      </c>
      <c r="X28" s="296">
        <v>21</v>
      </c>
      <c r="Y28" s="296">
        <v>20</v>
      </c>
      <c r="Z28" s="296">
        <v>22</v>
      </c>
      <c r="AA28" s="296">
        <v>17</v>
      </c>
      <c r="AB28" s="296">
        <v>10</v>
      </c>
      <c r="AC28" s="296">
        <v>9</v>
      </c>
      <c r="AD28" s="296">
        <v>10</v>
      </c>
      <c r="AE28" s="296">
        <v>11</v>
      </c>
      <c r="AF28" s="296">
        <v>16</v>
      </c>
      <c r="AG28" s="296">
        <v>20</v>
      </c>
      <c r="AH28" s="296">
        <v>20</v>
      </c>
      <c r="AI28" s="296">
        <v>20</v>
      </c>
      <c r="AJ28" s="296">
        <v>22</v>
      </c>
      <c r="AK28" s="296">
        <v>23</v>
      </c>
      <c r="AL28" s="296">
        <v>23</v>
      </c>
      <c r="AM28" s="296">
        <v>20</v>
      </c>
      <c r="AN28" s="296">
        <v>18</v>
      </c>
      <c r="AO28" s="296">
        <v>15</v>
      </c>
      <c r="AP28" s="296">
        <v>18</v>
      </c>
      <c r="AQ28" s="296">
        <v>20</v>
      </c>
      <c r="AR28" s="296">
        <v>17</v>
      </c>
      <c r="AS28" s="296">
        <v>17</v>
      </c>
      <c r="AT28" s="296">
        <v>12</v>
      </c>
      <c r="AU28" s="296">
        <v>10</v>
      </c>
      <c r="AV28" s="296">
        <v>8</v>
      </c>
      <c r="AW28" s="296">
        <v>6</v>
      </c>
      <c r="AX28" s="296">
        <v>5</v>
      </c>
      <c r="AY28" s="296">
        <v>6</v>
      </c>
      <c r="AZ28" s="296">
        <v>3</v>
      </c>
      <c r="BA28" s="296">
        <v>5</v>
      </c>
      <c r="BB28" s="296">
        <v>7</v>
      </c>
      <c r="BC28" s="296">
        <v>11</v>
      </c>
      <c r="BD28" s="296">
        <v>12</v>
      </c>
      <c r="BE28" s="296">
        <v>11</v>
      </c>
      <c r="BF28" s="296">
        <v>11</v>
      </c>
      <c r="BG28" s="296">
        <v>6</v>
      </c>
      <c r="BH28" s="296">
        <v>7</v>
      </c>
      <c r="BI28" s="296">
        <v>14</v>
      </c>
      <c r="BJ28" s="296">
        <v>20</v>
      </c>
      <c r="BK28" s="296">
        <v>26</v>
      </c>
      <c r="BL28" s="296">
        <v>38</v>
      </c>
      <c r="BM28" s="296">
        <v>32</v>
      </c>
      <c r="BN28" s="296">
        <v>27</v>
      </c>
      <c r="BO28" s="296">
        <v>24</v>
      </c>
      <c r="BP28" s="296">
        <v>12</v>
      </c>
      <c r="BQ28" s="296">
        <v>13</v>
      </c>
      <c r="BR28" s="296">
        <v>17</v>
      </c>
      <c r="BS28" s="296">
        <v>16</v>
      </c>
    </row>
    <row r="29" spans="1:71" x14ac:dyDescent="0.25">
      <c r="A29" t="s">
        <v>25</v>
      </c>
      <c r="B29" s="296">
        <v>14</v>
      </c>
      <c r="C29" s="296">
        <v>16</v>
      </c>
      <c r="D29" s="296">
        <v>17</v>
      </c>
      <c r="E29" s="296">
        <v>32</v>
      </c>
      <c r="F29" s="296">
        <v>29</v>
      </c>
      <c r="G29" s="296">
        <v>30</v>
      </c>
      <c r="H29" s="296">
        <v>29</v>
      </c>
      <c r="I29" s="296">
        <v>17</v>
      </c>
      <c r="J29" s="296">
        <v>26</v>
      </c>
      <c r="K29" s="296">
        <v>24</v>
      </c>
      <c r="L29" s="296">
        <v>27</v>
      </c>
      <c r="M29" s="296">
        <v>30</v>
      </c>
      <c r="N29" s="296">
        <v>24</v>
      </c>
      <c r="O29" s="296">
        <v>22</v>
      </c>
      <c r="P29" s="296">
        <v>21</v>
      </c>
      <c r="Q29" s="296">
        <v>15</v>
      </c>
      <c r="R29" s="296">
        <v>16</v>
      </c>
      <c r="S29" s="296">
        <v>22</v>
      </c>
      <c r="T29" s="296">
        <v>25</v>
      </c>
      <c r="U29" s="296">
        <v>24</v>
      </c>
      <c r="V29" s="296">
        <v>23</v>
      </c>
      <c r="W29" s="296">
        <v>18</v>
      </c>
      <c r="X29" s="296">
        <v>15</v>
      </c>
      <c r="Y29" s="296">
        <v>15</v>
      </c>
      <c r="Z29" s="296">
        <v>23</v>
      </c>
      <c r="AA29" s="296">
        <v>22</v>
      </c>
      <c r="AB29" s="296">
        <v>19</v>
      </c>
      <c r="AC29" s="296">
        <v>20</v>
      </c>
      <c r="AD29" s="296">
        <v>16</v>
      </c>
      <c r="AE29" s="296">
        <v>20</v>
      </c>
      <c r="AF29" s="296">
        <v>31</v>
      </c>
      <c r="AG29" s="296">
        <v>32</v>
      </c>
      <c r="AH29" s="296">
        <v>33</v>
      </c>
      <c r="AI29" s="296">
        <v>33</v>
      </c>
      <c r="AJ29" s="296">
        <v>28</v>
      </c>
      <c r="AK29" s="296">
        <v>27</v>
      </c>
      <c r="AL29" s="296">
        <v>31</v>
      </c>
      <c r="AM29" s="296">
        <v>30</v>
      </c>
      <c r="AN29" s="296">
        <v>30</v>
      </c>
      <c r="AO29" s="296">
        <v>45</v>
      </c>
      <c r="AP29" s="296">
        <v>43</v>
      </c>
      <c r="AQ29" s="296">
        <v>44</v>
      </c>
      <c r="AR29" s="296">
        <v>52</v>
      </c>
      <c r="AS29" s="296">
        <v>43</v>
      </c>
      <c r="AT29" s="296">
        <v>32</v>
      </c>
      <c r="AU29" s="296">
        <v>27</v>
      </c>
      <c r="AV29" s="296">
        <v>13</v>
      </c>
      <c r="AW29" s="296">
        <v>6</v>
      </c>
      <c r="AX29" s="296">
        <v>17</v>
      </c>
      <c r="AY29" s="296">
        <v>23</v>
      </c>
      <c r="AZ29" s="296">
        <v>28</v>
      </c>
      <c r="BA29" s="296">
        <v>36</v>
      </c>
      <c r="BB29" s="296">
        <v>29</v>
      </c>
      <c r="BC29" s="296">
        <v>28</v>
      </c>
      <c r="BD29" s="296">
        <v>38</v>
      </c>
      <c r="BE29" s="296">
        <v>31</v>
      </c>
      <c r="BF29" s="296">
        <v>31</v>
      </c>
      <c r="BG29" s="296">
        <v>31</v>
      </c>
      <c r="BH29" s="296">
        <v>29</v>
      </c>
      <c r="BI29" s="296">
        <v>31</v>
      </c>
      <c r="BJ29" s="296">
        <v>35</v>
      </c>
      <c r="BK29" s="296">
        <v>35</v>
      </c>
      <c r="BL29" s="296">
        <v>30</v>
      </c>
      <c r="BM29" s="296">
        <v>38</v>
      </c>
      <c r="BN29" s="296">
        <v>41</v>
      </c>
      <c r="BO29" s="296">
        <v>42</v>
      </c>
      <c r="BP29" s="296">
        <v>40</v>
      </c>
      <c r="BQ29" s="296">
        <v>32</v>
      </c>
      <c r="BR29" s="296">
        <v>37</v>
      </c>
      <c r="BS29" s="296">
        <v>36</v>
      </c>
    </row>
    <row r="30" spans="1:71" x14ac:dyDescent="0.25">
      <c r="A30" t="s">
        <v>26</v>
      </c>
      <c r="B30" s="296">
        <v>77</v>
      </c>
      <c r="C30" s="296">
        <v>73</v>
      </c>
      <c r="D30" s="296">
        <v>167</v>
      </c>
      <c r="E30" s="296">
        <v>186</v>
      </c>
      <c r="F30" s="296">
        <v>213</v>
      </c>
      <c r="G30" s="296">
        <v>233</v>
      </c>
      <c r="H30" s="296">
        <v>172</v>
      </c>
      <c r="I30" s="296">
        <v>178</v>
      </c>
      <c r="J30" s="296">
        <v>194</v>
      </c>
      <c r="K30" s="296">
        <v>201</v>
      </c>
      <c r="L30" s="296">
        <v>209</v>
      </c>
      <c r="M30" s="296">
        <v>202</v>
      </c>
      <c r="N30" s="296">
        <v>201</v>
      </c>
      <c r="O30" s="296">
        <v>196</v>
      </c>
      <c r="P30" s="296">
        <v>233</v>
      </c>
      <c r="Q30" s="296">
        <v>222</v>
      </c>
      <c r="R30" s="296">
        <v>199</v>
      </c>
      <c r="S30" s="296">
        <v>198</v>
      </c>
      <c r="T30" s="296">
        <v>190</v>
      </c>
      <c r="U30" s="296">
        <v>200</v>
      </c>
      <c r="V30" s="296">
        <v>211</v>
      </c>
      <c r="W30" s="296">
        <v>227</v>
      </c>
      <c r="X30" s="296">
        <v>209</v>
      </c>
      <c r="Y30" s="296">
        <v>202</v>
      </c>
      <c r="Z30" s="296">
        <v>223</v>
      </c>
      <c r="AA30" s="296">
        <v>195</v>
      </c>
      <c r="AB30" s="296">
        <v>221</v>
      </c>
      <c r="AC30" s="296">
        <v>237</v>
      </c>
      <c r="AD30" s="296">
        <v>246</v>
      </c>
      <c r="AE30" s="296">
        <v>289</v>
      </c>
      <c r="AF30" s="296">
        <v>254</v>
      </c>
      <c r="AG30" s="296">
        <v>245</v>
      </c>
      <c r="AH30" s="296">
        <v>230</v>
      </c>
      <c r="AI30" s="296">
        <v>188</v>
      </c>
      <c r="AJ30" s="296">
        <v>183</v>
      </c>
      <c r="AK30" s="296">
        <v>183</v>
      </c>
      <c r="AL30" s="296">
        <v>173</v>
      </c>
      <c r="AM30" s="296">
        <v>173</v>
      </c>
      <c r="AN30" s="296">
        <v>175</v>
      </c>
      <c r="AO30" s="296">
        <v>183</v>
      </c>
      <c r="AP30" s="296">
        <v>190</v>
      </c>
      <c r="AQ30" s="296">
        <v>188</v>
      </c>
      <c r="AR30" s="296">
        <v>172</v>
      </c>
      <c r="AS30" s="296">
        <v>181</v>
      </c>
      <c r="AT30" s="296">
        <v>177</v>
      </c>
      <c r="AU30" s="296">
        <v>196</v>
      </c>
      <c r="AV30" s="296">
        <v>222</v>
      </c>
      <c r="AW30" s="296">
        <v>234</v>
      </c>
      <c r="AX30" s="296">
        <v>246</v>
      </c>
      <c r="AY30" s="296">
        <v>237</v>
      </c>
      <c r="AZ30" s="296">
        <v>220</v>
      </c>
      <c r="BA30" s="296">
        <v>209</v>
      </c>
      <c r="BB30" s="296">
        <v>237</v>
      </c>
      <c r="BC30" s="296">
        <v>240</v>
      </c>
      <c r="BD30" s="296">
        <v>242</v>
      </c>
      <c r="BE30" s="296">
        <v>239</v>
      </c>
      <c r="BF30" s="296">
        <v>203</v>
      </c>
      <c r="BG30" s="296">
        <v>196</v>
      </c>
      <c r="BH30" s="296">
        <v>192</v>
      </c>
      <c r="BI30" s="296">
        <v>181</v>
      </c>
      <c r="BJ30" s="296">
        <v>189</v>
      </c>
      <c r="BK30" s="296">
        <v>196</v>
      </c>
      <c r="BL30" s="296">
        <v>199</v>
      </c>
      <c r="BM30" s="296">
        <v>210</v>
      </c>
      <c r="BN30" s="296">
        <v>215</v>
      </c>
      <c r="BO30" s="296">
        <v>213</v>
      </c>
      <c r="BP30" s="296">
        <v>206</v>
      </c>
      <c r="BQ30" s="296">
        <v>216</v>
      </c>
      <c r="BR30" s="296">
        <v>219</v>
      </c>
      <c r="BS30" s="296">
        <v>213</v>
      </c>
    </row>
    <row r="31" spans="1:71" x14ac:dyDescent="0.25">
      <c r="A31" t="s">
        <v>27</v>
      </c>
      <c r="B31" s="296">
        <v>12</v>
      </c>
      <c r="C31" s="296">
        <v>12</v>
      </c>
      <c r="D31" s="296">
        <v>10</v>
      </c>
      <c r="E31" s="296">
        <v>12</v>
      </c>
      <c r="F31" s="296">
        <v>11</v>
      </c>
      <c r="G31" s="296">
        <v>12</v>
      </c>
      <c r="H31" s="296">
        <v>11</v>
      </c>
      <c r="I31" s="296">
        <v>9</v>
      </c>
      <c r="J31" s="296">
        <v>9</v>
      </c>
      <c r="K31" s="296">
        <v>7</v>
      </c>
      <c r="L31" s="296">
        <v>5</v>
      </c>
      <c r="M31" s="296">
        <v>5</v>
      </c>
      <c r="N31" s="296">
        <v>3</v>
      </c>
      <c r="O31" s="296">
        <v>4</v>
      </c>
      <c r="P31" s="296">
        <v>2</v>
      </c>
      <c r="Q31" s="296">
        <v>3</v>
      </c>
      <c r="R31" s="296">
        <v>5</v>
      </c>
      <c r="S31" s="296">
        <v>5</v>
      </c>
      <c r="T31" s="296">
        <v>7</v>
      </c>
      <c r="U31" s="296">
        <v>5</v>
      </c>
      <c r="V31" s="296">
        <v>4</v>
      </c>
      <c r="W31" s="296">
        <v>6</v>
      </c>
      <c r="X31" s="296">
        <v>5</v>
      </c>
      <c r="Y31" s="296">
        <v>6</v>
      </c>
      <c r="Z31" s="296">
        <v>7</v>
      </c>
      <c r="AA31" s="296">
        <v>5</v>
      </c>
      <c r="AB31" s="296">
        <v>6</v>
      </c>
      <c r="AC31" s="296">
        <v>5</v>
      </c>
      <c r="AD31" s="296">
        <v>7</v>
      </c>
      <c r="AE31" s="296">
        <v>7</v>
      </c>
      <c r="AF31" s="296">
        <v>6</v>
      </c>
      <c r="AG31" s="296">
        <v>9</v>
      </c>
      <c r="AH31" s="296">
        <v>9</v>
      </c>
      <c r="AI31" s="296">
        <v>13</v>
      </c>
      <c r="AJ31" s="296">
        <v>16</v>
      </c>
      <c r="AK31" s="296">
        <v>16</v>
      </c>
      <c r="AL31" s="296">
        <v>12</v>
      </c>
      <c r="AM31" s="296">
        <v>11</v>
      </c>
      <c r="AN31" s="296">
        <v>11</v>
      </c>
      <c r="AO31" s="296">
        <v>19</v>
      </c>
      <c r="AP31" s="296">
        <v>19</v>
      </c>
      <c r="AQ31" s="296">
        <v>16</v>
      </c>
      <c r="AR31" s="296">
        <v>13</v>
      </c>
      <c r="AS31" s="296">
        <v>6</v>
      </c>
      <c r="AT31" s="296">
        <v>8</v>
      </c>
      <c r="AU31" s="296">
        <v>11</v>
      </c>
      <c r="AV31" s="296">
        <v>11</v>
      </c>
      <c r="AW31" s="296">
        <v>7</v>
      </c>
      <c r="AX31" s="296">
        <v>8</v>
      </c>
      <c r="AY31" s="296">
        <v>6</v>
      </c>
      <c r="AZ31" s="296">
        <v>7</v>
      </c>
      <c r="BA31" s="296">
        <v>7</v>
      </c>
      <c r="BB31" s="296">
        <v>4</v>
      </c>
      <c r="BC31" s="296">
        <v>6</v>
      </c>
      <c r="BD31" s="296">
        <v>6</v>
      </c>
      <c r="BE31" s="296">
        <v>8</v>
      </c>
      <c r="BF31" s="296">
        <v>12</v>
      </c>
      <c r="BG31" s="296">
        <v>8</v>
      </c>
      <c r="BH31" s="296">
        <v>9</v>
      </c>
      <c r="BI31" s="296">
        <v>9</v>
      </c>
      <c r="BJ31" s="296">
        <v>6</v>
      </c>
      <c r="BK31" s="296">
        <v>7</v>
      </c>
      <c r="BL31" s="296">
        <v>7</v>
      </c>
      <c r="BM31" s="296">
        <v>5</v>
      </c>
      <c r="BN31" s="296">
        <v>5</v>
      </c>
      <c r="BO31" s="296">
        <v>6</v>
      </c>
      <c r="BP31" s="296">
        <v>4</v>
      </c>
      <c r="BQ31" s="296">
        <v>4</v>
      </c>
      <c r="BR31" s="296">
        <v>5</v>
      </c>
      <c r="BS31" s="296">
        <v>3</v>
      </c>
    </row>
    <row r="32" spans="1:71" x14ac:dyDescent="0.25">
      <c r="A32" t="s">
        <v>28</v>
      </c>
      <c r="B32" s="296">
        <v>27</v>
      </c>
      <c r="C32" s="296">
        <v>26</v>
      </c>
      <c r="D32" s="296">
        <v>22</v>
      </c>
      <c r="E32" s="296">
        <v>23</v>
      </c>
      <c r="F32" s="296">
        <v>25</v>
      </c>
      <c r="G32" s="296">
        <v>26</v>
      </c>
      <c r="H32" s="296">
        <v>28</v>
      </c>
      <c r="I32" s="296">
        <v>27</v>
      </c>
      <c r="J32" s="296">
        <v>27</v>
      </c>
      <c r="K32" s="296">
        <v>21</v>
      </c>
      <c r="L32" s="296">
        <v>16</v>
      </c>
      <c r="M32" s="296">
        <v>17</v>
      </c>
      <c r="N32" s="296">
        <v>12</v>
      </c>
      <c r="O32" s="296">
        <v>16</v>
      </c>
      <c r="P32" s="296">
        <v>20</v>
      </c>
      <c r="Q32" s="296">
        <v>17</v>
      </c>
      <c r="R32" s="296">
        <v>19</v>
      </c>
      <c r="S32" s="296">
        <v>21</v>
      </c>
      <c r="T32" s="296">
        <v>32</v>
      </c>
      <c r="U32" s="296">
        <v>32</v>
      </c>
      <c r="V32" s="296">
        <v>31</v>
      </c>
      <c r="W32" s="296">
        <v>29</v>
      </c>
      <c r="X32" s="296">
        <v>16</v>
      </c>
      <c r="Y32" s="296">
        <v>18</v>
      </c>
      <c r="Z32" s="296">
        <v>15</v>
      </c>
      <c r="AA32" s="296">
        <v>12</v>
      </c>
      <c r="AB32" s="296">
        <v>18</v>
      </c>
      <c r="AC32" s="296">
        <v>20</v>
      </c>
      <c r="AD32" s="296">
        <v>20</v>
      </c>
      <c r="AE32" s="296">
        <v>26</v>
      </c>
      <c r="AF32" s="296">
        <v>19</v>
      </c>
      <c r="AG32" s="296">
        <v>13</v>
      </c>
      <c r="AH32" s="296">
        <v>19</v>
      </c>
      <c r="AI32" s="296">
        <v>19</v>
      </c>
      <c r="AJ32" s="296">
        <v>25</v>
      </c>
      <c r="AK32" s="296">
        <v>27</v>
      </c>
      <c r="AL32" s="296">
        <v>30</v>
      </c>
      <c r="AM32" s="296">
        <v>25</v>
      </c>
      <c r="AN32" s="296">
        <v>27</v>
      </c>
      <c r="AO32" s="296">
        <v>43</v>
      </c>
      <c r="AP32" s="296">
        <v>40</v>
      </c>
      <c r="AQ32" s="296">
        <v>38</v>
      </c>
      <c r="AR32" s="296">
        <v>35</v>
      </c>
      <c r="AS32" s="296">
        <v>19</v>
      </c>
      <c r="AT32" s="296">
        <v>14</v>
      </c>
      <c r="AU32" s="296">
        <v>21</v>
      </c>
      <c r="AV32" s="296">
        <v>23</v>
      </c>
      <c r="AW32" s="296">
        <v>21</v>
      </c>
      <c r="AX32" s="296">
        <v>21</v>
      </c>
      <c r="AY32" s="296">
        <v>13</v>
      </c>
      <c r="AZ32" s="296">
        <v>8</v>
      </c>
      <c r="BA32" s="296">
        <v>24</v>
      </c>
      <c r="BB32" s="296">
        <v>35</v>
      </c>
      <c r="BC32" s="296">
        <v>43</v>
      </c>
      <c r="BD32" s="296">
        <v>52</v>
      </c>
      <c r="BE32" s="296">
        <v>40</v>
      </c>
      <c r="BF32" s="296">
        <v>39</v>
      </c>
      <c r="BG32" s="296">
        <v>37</v>
      </c>
      <c r="BH32" s="296">
        <v>26</v>
      </c>
      <c r="BI32" s="296">
        <v>26</v>
      </c>
      <c r="BJ32" s="296">
        <v>21</v>
      </c>
      <c r="BK32" s="296">
        <v>18</v>
      </c>
      <c r="BL32" s="296">
        <v>25</v>
      </c>
      <c r="BM32" s="296">
        <v>28</v>
      </c>
      <c r="BN32" s="296">
        <v>36</v>
      </c>
      <c r="BO32" s="296">
        <v>43</v>
      </c>
      <c r="BP32" s="296">
        <v>46</v>
      </c>
      <c r="BQ32" s="296">
        <v>42</v>
      </c>
      <c r="BR32" s="296">
        <v>45</v>
      </c>
      <c r="BS32" s="296">
        <v>44</v>
      </c>
    </row>
    <row r="33" spans="1:71" x14ac:dyDescent="0.25">
      <c r="A33" t="s">
        <v>29</v>
      </c>
      <c r="B33" s="296">
        <v>16</v>
      </c>
      <c r="C33" s="296">
        <v>17</v>
      </c>
      <c r="D33" s="296">
        <v>17</v>
      </c>
      <c r="E33" s="296">
        <v>18</v>
      </c>
      <c r="F33" s="296">
        <v>19</v>
      </c>
      <c r="G33" s="296">
        <v>26</v>
      </c>
      <c r="H33" s="296">
        <v>16</v>
      </c>
      <c r="I33" s="296">
        <v>24</v>
      </c>
      <c r="J33" s="296">
        <v>29</v>
      </c>
      <c r="K33" s="296">
        <v>21</v>
      </c>
      <c r="L33" s="296">
        <v>22</v>
      </c>
      <c r="M33" s="296">
        <v>16</v>
      </c>
      <c r="N33" s="296">
        <v>9</v>
      </c>
      <c r="O33" s="296">
        <v>10</v>
      </c>
      <c r="P33" s="296">
        <v>13</v>
      </c>
      <c r="Q33" s="296">
        <v>10</v>
      </c>
      <c r="R33" s="296">
        <v>10</v>
      </c>
      <c r="S33" s="296">
        <v>17</v>
      </c>
      <c r="T33" s="296">
        <v>18</v>
      </c>
      <c r="U33" s="296">
        <v>22</v>
      </c>
      <c r="V33" s="296">
        <v>27</v>
      </c>
      <c r="W33" s="296">
        <v>23</v>
      </c>
      <c r="X33" s="296">
        <v>23</v>
      </c>
      <c r="Y33" s="296">
        <v>30</v>
      </c>
      <c r="Z33" s="296">
        <v>29</v>
      </c>
      <c r="AA33" s="296">
        <v>29</v>
      </c>
      <c r="AB33" s="296">
        <v>35</v>
      </c>
      <c r="AC33" s="296">
        <v>32</v>
      </c>
      <c r="AD33" s="296">
        <v>41</v>
      </c>
      <c r="AE33" s="296">
        <v>38</v>
      </c>
      <c r="AF33" s="296">
        <v>38</v>
      </c>
      <c r="AG33" s="296">
        <v>32</v>
      </c>
      <c r="AH33" s="296">
        <v>21</v>
      </c>
      <c r="AI33" s="296">
        <v>30</v>
      </c>
      <c r="AJ33" s="296">
        <v>28</v>
      </c>
      <c r="AK33" s="296">
        <v>26</v>
      </c>
      <c r="AL33" s="296">
        <v>25</v>
      </c>
      <c r="AM33" s="296">
        <v>16</v>
      </c>
      <c r="AN33" s="296">
        <v>20</v>
      </c>
      <c r="AO33" s="296">
        <v>23</v>
      </c>
      <c r="AP33" s="296">
        <v>34</v>
      </c>
      <c r="AQ33" s="296">
        <v>40</v>
      </c>
      <c r="AR33" s="296">
        <v>36</v>
      </c>
      <c r="AS33" s="296">
        <v>41</v>
      </c>
      <c r="AT33" s="296">
        <v>54</v>
      </c>
      <c r="AU33" s="296">
        <v>50</v>
      </c>
      <c r="AV33" s="296">
        <v>46</v>
      </c>
      <c r="AW33" s="296">
        <v>46</v>
      </c>
      <c r="AX33" s="296">
        <v>25</v>
      </c>
      <c r="AY33" s="296">
        <v>24</v>
      </c>
      <c r="AZ33" s="296">
        <v>26</v>
      </c>
      <c r="BA33" s="296">
        <v>19</v>
      </c>
      <c r="BB33" s="296">
        <v>16</v>
      </c>
      <c r="BC33" s="296">
        <v>19</v>
      </c>
      <c r="BD33" s="296">
        <v>21</v>
      </c>
      <c r="BE33" s="296">
        <v>19</v>
      </c>
      <c r="BF33" s="296">
        <v>28</v>
      </c>
      <c r="BG33" s="296">
        <v>24</v>
      </c>
      <c r="BH33" s="296">
        <v>20</v>
      </c>
      <c r="BI33" s="296">
        <v>26</v>
      </c>
      <c r="BJ33" s="296">
        <v>19</v>
      </c>
      <c r="BK33" s="296">
        <v>18</v>
      </c>
      <c r="BL33" s="296">
        <v>17</v>
      </c>
      <c r="BM33" s="296">
        <v>20</v>
      </c>
      <c r="BN33" s="296">
        <v>21</v>
      </c>
      <c r="BO33" s="296">
        <v>23</v>
      </c>
      <c r="BP33" s="296">
        <v>32</v>
      </c>
      <c r="BQ33" s="296">
        <v>32</v>
      </c>
      <c r="BR33" s="296">
        <v>30</v>
      </c>
      <c r="BS33" s="296">
        <v>35</v>
      </c>
    </row>
    <row r="34" spans="1:71" x14ac:dyDescent="0.25">
      <c r="A34" t="s">
        <v>30</v>
      </c>
      <c r="B34" s="296" t="s">
        <v>18</v>
      </c>
      <c r="C34" s="296" t="s">
        <v>18</v>
      </c>
      <c r="D34" s="296" t="s">
        <v>18</v>
      </c>
      <c r="E34" s="296">
        <v>2</v>
      </c>
      <c r="F34" s="296">
        <v>2</v>
      </c>
      <c r="G34" s="296">
        <v>3</v>
      </c>
      <c r="H34" s="296">
        <v>3</v>
      </c>
      <c r="I34" s="296">
        <v>1</v>
      </c>
      <c r="J34" s="296">
        <v>1</v>
      </c>
      <c r="K34" s="296" t="s">
        <v>18</v>
      </c>
      <c r="L34" s="296" t="s">
        <v>18</v>
      </c>
      <c r="M34" s="296" t="s">
        <v>18</v>
      </c>
      <c r="N34" s="296" t="s">
        <v>18</v>
      </c>
      <c r="O34" s="296" t="s">
        <v>18</v>
      </c>
      <c r="P34" s="296" t="s">
        <v>18</v>
      </c>
      <c r="Q34" s="296" t="s">
        <v>18</v>
      </c>
      <c r="R34" s="296" t="s">
        <v>18</v>
      </c>
      <c r="S34" s="296" t="s">
        <v>18</v>
      </c>
      <c r="T34" s="296" t="s">
        <v>18</v>
      </c>
      <c r="U34" s="296" t="s">
        <v>18</v>
      </c>
      <c r="V34" s="296" t="s">
        <v>18</v>
      </c>
      <c r="W34" s="296" t="s">
        <v>18</v>
      </c>
      <c r="X34" s="296" t="s">
        <v>18</v>
      </c>
      <c r="Y34" s="296" t="s">
        <v>18</v>
      </c>
      <c r="Z34" s="296" t="s">
        <v>18</v>
      </c>
      <c r="AA34" s="296" t="s">
        <v>18</v>
      </c>
      <c r="AB34" s="296" t="s">
        <v>18</v>
      </c>
      <c r="AC34" s="296" t="s">
        <v>18</v>
      </c>
      <c r="AD34" s="296" t="s">
        <v>18</v>
      </c>
      <c r="AE34" s="296" t="s">
        <v>18</v>
      </c>
      <c r="AF34" s="296" t="s">
        <v>18</v>
      </c>
      <c r="AG34" s="296" t="s">
        <v>18</v>
      </c>
      <c r="AH34" s="296" t="s">
        <v>18</v>
      </c>
      <c r="AI34" s="296" t="s">
        <v>18</v>
      </c>
      <c r="AJ34" s="296" t="s">
        <v>18</v>
      </c>
      <c r="AK34" s="296" t="s">
        <v>18</v>
      </c>
      <c r="AL34" s="296" t="s">
        <v>18</v>
      </c>
      <c r="AM34" s="296" t="s">
        <v>18</v>
      </c>
      <c r="AN34" s="296" t="s">
        <v>18</v>
      </c>
      <c r="AO34" s="296" t="s">
        <v>18</v>
      </c>
      <c r="AP34" s="296" t="s">
        <v>18</v>
      </c>
      <c r="AQ34" s="296" t="s">
        <v>18</v>
      </c>
      <c r="AR34" s="296" t="s">
        <v>18</v>
      </c>
      <c r="AS34" s="296" t="s">
        <v>18</v>
      </c>
      <c r="AT34" s="296" t="s">
        <v>18</v>
      </c>
      <c r="AU34" s="296" t="s">
        <v>18</v>
      </c>
      <c r="AV34" s="296" t="s">
        <v>18</v>
      </c>
      <c r="AW34" s="296" t="s">
        <v>18</v>
      </c>
      <c r="AX34" s="296" t="s">
        <v>18</v>
      </c>
      <c r="AY34" s="296" t="s">
        <v>18</v>
      </c>
      <c r="AZ34" s="296" t="s">
        <v>18</v>
      </c>
      <c r="BA34" s="296" t="s">
        <v>18</v>
      </c>
      <c r="BB34" s="296" t="s">
        <v>18</v>
      </c>
      <c r="BC34" s="296" t="s">
        <v>18</v>
      </c>
      <c r="BD34" s="296" t="s">
        <v>18</v>
      </c>
      <c r="BE34" s="296" t="s">
        <v>18</v>
      </c>
      <c r="BF34" s="296" t="s">
        <v>18</v>
      </c>
      <c r="BG34" s="296" t="s">
        <v>18</v>
      </c>
      <c r="BH34" s="296">
        <v>1</v>
      </c>
      <c r="BI34" s="296">
        <v>1</v>
      </c>
      <c r="BJ34" s="296">
        <v>2</v>
      </c>
      <c r="BK34" s="296">
        <v>2</v>
      </c>
      <c r="BL34" s="296">
        <v>1</v>
      </c>
      <c r="BM34" s="296">
        <v>1</v>
      </c>
      <c r="BN34" s="296">
        <v>2</v>
      </c>
      <c r="BO34" s="296">
        <v>2</v>
      </c>
      <c r="BP34" s="296">
        <v>2</v>
      </c>
      <c r="BQ34" s="296">
        <v>2</v>
      </c>
      <c r="BR34" s="296">
        <v>2</v>
      </c>
      <c r="BS34" s="296">
        <v>2</v>
      </c>
    </row>
    <row r="35" spans="1:71" x14ac:dyDescent="0.25">
      <c r="A35" t="s">
        <v>31</v>
      </c>
      <c r="B35" s="296">
        <v>117</v>
      </c>
      <c r="C35" s="296">
        <v>122</v>
      </c>
      <c r="D35" s="296">
        <v>137</v>
      </c>
      <c r="E35" s="296">
        <v>175</v>
      </c>
      <c r="F35" s="296">
        <v>195</v>
      </c>
      <c r="G35" s="296">
        <v>234</v>
      </c>
      <c r="H35" s="296">
        <v>260</v>
      </c>
      <c r="I35" s="296">
        <v>269</v>
      </c>
      <c r="J35" s="296">
        <v>256</v>
      </c>
      <c r="K35" s="296">
        <v>248</v>
      </c>
      <c r="L35" s="296">
        <v>234</v>
      </c>
      <c r="M35" s="296">
        <v>228</v>
      </c>
      <c r="N35" s="296">
        <v>244</v>
      </c>
      <c r="O35" s="296">
        <v>226</v>
      </c>
      <c r="P35" s="296">
        <v>236</v>
      </c>
      <c r="Q35" s="296">
        <v>248</v>
      </c>
      <c r="R35" s="296">
        <v>239</v>
      </c>
      <c r="S35" s="296">
        <v>271</v>
      </c>
      <c r="T35" s="296">
        <v>278</v>
      </c>
      <c r="U35" s="296">
        <v>271</v>
      </c>
      <c r="V35" s="296">
        <v>352</v>
      </c>
      <c r="W35" s="296">
        <v>340</v>
      </c>
      <c r="X35" s="296">
        <v>348</v>
      </c>
      <c r="Y35" s="296">
        <v>375</v>
      </c>
      <c r="Z35" s="296">
        <v>338</v>
      </c>
      <c r="AA35" s="296">
        <v>365</v>
      </c>
      <c r="AB35" s="296">
        <v>409</v>
      </c>
      <c r="AC35" s="296">
        <v>417</v>
      </c>
      <c r="AD35" s="296">
        <v>416</v>
      </c>
      <c r="AE35" s="296">
        <v>416</v>
      </c>
      <c r="AF35" s="296">
        <v>405</v>
      </c>
      <c r="AG35" s="296">
        <v>405</v>
      </c>
      <c r="AH35" s="296">
        <v>418</v>
      </c>
      <c r="AI35" s="296">
        <v>403</v>
      </c>
      <c r="AJ35" s="296">
        <v>357</v>
      </c>
      <c r="AK35" s="296">
        <v>341</v>
      </c>
      <c r="AL35" s="296">
        <v>317</v>
      </c>
      <c r="AM35" s="296">
        <v>295</v>
      </c>
      <c r="AN35" s="296">
        <v>297</v>
      </c>
      <c r="AO35" s="296">
        <v>293</v>
      </c>
      <c r="AP35" s="296">
        <v>288</v>
      </c>
      <c r="AQ35" s="296">
        <v>293</v>
      </c>
      <c r="AR35" s="296">
        <v>292</v>
      </c>
      <c r="AS35" s="296">
        <v>280</v>
      </c>
      <c r="AT35" s="296">
        <v>280</v>
      </c>
      <c r="AU35" s="296">
        <v>293</v>
      </c>
      <c r="AV35" s="296">
        <v>297</v>
      </c>
      <c r="AW35" s="296">
        <v>302</v>
      </c>
      <c r="AX35" s="296">
        <v>299</v>
      </c>
      <c r="AY35" s="296">
        <v>277</v>
      </c>
      <c r="AZ35" s="296">
        <v>269</v>
      </c>
      <c r="BA35" s="296">
        <v>264</v>
      </c>
      <c r="BB35" s="296">
        <v>287</v>
      </c>
      <c r="BC35" s="296">
        <v>293</v>
      </c>
      <c r="BD35" s="296">
        <v>296</v>
      </c>
      <c r="BE35" s="296">
        <v>266</v>
      </c>
      <c r="BF35" s="296">
        <v>238</v>
      </c>
      <c r="BG35" s="296">
        <v>223</v>
      </c>
      <c r="BH35" s="296">
        <v>216</v>
      </c>
      <c r="BI35" s="296">
        <v>227</v>
      </c>
      <c r="BJ35" s="296">
        <v>223</v>
      </c>
      <c r="BK35" s="296">
        <v>215</v>
      </c>
      <c r="BL35" s="296">
        <v>219</v>
      </c>
      <c r="BM35" s="296">
        <v>228</v>
      </c>
      <c r="BN35" s="296">
        <v>221</v>
      </c>
      <c r="BO35" s="296">
        <v>222</v>
      </c>
      <c r="BP35" s="296">
        <v>204</v>
      </c>
      <c r="BQ35" s="296">
        <v>186</v>
      </c>
      <c r="BR35" s="296">
        <v>170</v>
      </c>
      <c r="BS35" s="296">
        <v>166</v>
      </c>
    </row>
    <row r="36" spans="1:71" x14ac:dyDescent="0.25">
      <c r="A36" t="s">
        <v>32</v>
      </c>
      <c r="B36" s="296">
        <v>14</v>
      </c>
      <c r="C36" s="296">
        <v>22</v>
      </c>
      <c r="D36" s="296">
        <v>21</v>
      </c>
      <c r="E36" s="296">
        <v>24</v>
      </c>
      <c r="F36" s="296">
        <v>21</v>
      </c>
      <c r="G36" s="296">
        <v>16</v>
      </c>
      <c r="H36" s="296">
        <v>19</v>
      </c>
      <c r="I36" s="296">
        <v>17</v>
      </c>
      <c r="J36" s="296">
        <v>16</v>
      </c>
      <c r="K36" s="296">
        <v>13</v>
      </c>
      <c r="L36" s="296">
        <v>8</v>
      </c>
      <c r="M36" s="296">
        <v>26</v>
      </c>
      <c r="N36" s="296">
        <v>29</v>
      </c>
      <c r="O36" s="296">
        <v>32</v>
      </c>
      <c r="P36" s="296">
        <v>36</v>
      </c>
      <c r="Q36" s="296">
        <v>19</v>
      </c>
      <c r="R36" s="296">
        <v>21</v>
      </c>
      <c r="S36" s="296">
        <v>23</v>
      </c>
      <c r="T36" s="296">
        <v>21</v>
      </c>
      <c r="U36" s="296">
        <v>31</v>
      </c>
      <c r="V36" s="296">
        <v>34</v>
      </c>
      <c r="W36" s="296">
        <v>52</v>
      </c>
      <c r="X36" s="296">
        <v>65</v>
      </c>
      <c r="Y36" s="296">
        <v>69</v>
      </c>
      <c r="Z36" s="296">
        <v>67</v>
      </c>
      <c r="AA36" s="296">
        <v>54</v>
      </c>
      <c r="AB36" s="296">
        <v>42</v>
      </c>
      <c r="AC36" s="296">
        <v>34</v>
      </c>
      <c r="AD36" s="296">
        <v>35</v>
      </c>
      <c r="AE36" s="296">
        <v>36</v>
      </c>
      <c r="AF36" s="296">
        <v>40</v>
      </c>
      <c r="AG36" s="296">
        <v>41</v>
      </c>
      <c r="AH36" s="296">
        <v>42</v>
      </c>
      <c r="AI36" s="296">
        <v>40</v>
      </c>
      <c r="AJ36" s="296">
        <v>36</v>
      </c>
      <c r="AK36" s="296">
        <v>32</v>
      </c>
      <c r="AL36" s="296">
        <v>33</v>
      </c>
      <c r="AM36" s="296">
        <v>25</v>
      </c>
      <c r="AN36" s="296">
        <v>30</v>
      </c>
      <c r="AO36" s="296">
        <v>31</v>
      </c>
      <c r="AP36" s="296">
        <v>30</v>
      </c>
      <c r="AQ36" s="296">
        <v>41</v>
      </c>
      <c r="AR36" s="296">
        <v>38</v>
      </c>
      <c r="AS36" s="296">
        <v>34</v>
      </c>
      <c r="AT36" s="296">
        <v>29</v>
      </c>
      <c r="AU36" s="296">
        <v>25</v>
      </c>
      <c r="AV36" s="296">
        <v>36</v>
      </c>
      <c r="AW36" s="296">
        <v>40</v>
      </c>
      <c r="AX36" s="296">
        <v>46</v>
      </c>
      <c r="AY36" s="296">
        <v>46</v>
      </c>
      <c r="AZ36" s="296">
        <v>38</v>
      </c>
      <c r="BA36" s="296">
        <v>33</v>
      </c>
      <c r="BB36" s="296">
        <v>33</v>
      </c>
      <c r="BC36" s="296">
        <v>33</v>
      </c>
      <c r="BD36" s="296">
        <v>31</v>
      </c>
      <c r="BE36" s="296">
        <v>40</v>
      </c>
      <c r="BF36" s="296">
        <v>63</v>
      </c>
      <c r="BG36" s="296">
        <v>60</v>
      </c>
      <c r="BH36" s="296">
        <v>61</v>
      </c>
      <c r="BI36" s="296">
        <v>69</v>
      </c>
      <c r="BJ36" s="296">
        <v>45</v>
      </c>
      <c r="BK36" s="296">
        <v>56</v>
      </c>
      <c r="BL36" s="296">
        <v>62</v>
      </c>
      <c r="BM36" s="296">
        <v>54</v>
      </c>
      <c r="BN36" s="296">
        <v>59</v>
      </c>
      <c r="BO36" s="296">
        <v>59</v>
      </c>
      <c r="BP36" s="296">
        <v>70</v>
      </c>
      <c r="BQ36" s="296">
        <v>74</v>
      </c>
      <c r="BR36" s="296">
        <v>81</v>
      </c>
      <c r="BS36" s="296">
        <v>84</v>
      </c>
    </row>
    <row r="37" spans="1:71" x14ac:dyDescent="0.25">
      <c r="A37" t="s">
        <v>33</v>
      </c>
      <c r="B37" s="296">
        <v>3</v>
      </c>
      <c r="C37" s="296">
        <v>11</v>
      </c>
      <c r="D37" s="296">
        <v>12</v>
      </c>
      <c r="E37" s="296">
        <v>13</v>
      </c>
      <c r="F37" s="296">
        <v>13</v>
      </c>
      <c r="G37" s="296">
        <v>5</v>
      </c>
      <c r="H37" s="296">
        <v>3</v>
      </c>
      <c r="I37" s="296">
        <v>1</v>
      </c>
      <c r="J37" s="296">
        <v>2</v>
      </c>
      <c r="K37" s="296">
        <v>1</v>
      </c>
      <c r="L37" s="296">
        <v>6</v>
      </c>
      <c r="M37" s="296">
        <v>6</v>
      </c>
      <c r="N37" s="296">
        <v>5</v>
      </c>
      <c r="O37" s="296">
        <v>5</v>
      </c>
      <c r="P37" s="296">
        <v>2</v>
      </c>
      <c r="Q37" s="296">
        <v>6</v>
      </c>
      <c r="R37" s="296">
        <v>6</v>
      </c>
      <c r="S37" s="296">
        <v>6</v>
      </c>
      <c r="T37" s="296">
        <v>4</v>
      </c>
      <c r="U37" s="296">
        <v>2</v>
      </c>
      <c r="V37" s="296">
        <v>2</v>
      </c>
      <c r="W37" s="296">
        <v>10</v>
      </c>
      <c r="X37" s="296">
        <v>19</v>
      </c>
      <c r="Y37" s="296">
        <v>25</v>
      </c>
      <c r="Z37" s="296">
        <v>31</v>
      </c>
      <c r="AA37" s="296">
        <v>24</v>
      </c>
      <c r="AB37" s="296">
        <v>21</v>
      </c>
      <c r="AC37" s="296">
        <v>20</v>
      </c>
      <c r="AD37" s="296">
        <v>18</v>
      </c>
      <c r="AE37" s="296">
        <v>19</v>
      </c>
      <c r="AF37" s="296">
        <v>21</v>
      </c>
      <c r="AG37" s="296">
        <v>20</v>
      </c>
      <c r="AH37" s="296">
        <v>19</v>
      </c>
      <c r="AI37" s="296">
        <v>20</v>
      </c>
      <c r="AJ37" s="296">
        <v>13</v>
      </c>
      <c r="AK37" s="296">
        <v>9</v>
      </c>
      <c r="AL37" s="296">
        <v>9</v>
      </c>
      <c r="AM37" s="296">
        <v>8</v>
      </c>
      <c r="AN37" s="296">
        <v>11</v>
      </c>
      <c r="AO37" s="296">
        <v>12</v>
      </c>
      <c r="AP37" s="296">
        <v>14</v>
      </c>
      <c r="AQ37" s="296">
        <v>12</v>
      </c>
      <c r="AR37" s="296">
        <v>10</v>
      </c>
      <c r="AS37" s="296">
        <v>11</v>
      </c>
      <c r="AT37" s="296">
        <v>13</v>
      </c>
      <c r="AU37" s="296">
        <v>15</v>
      </c>
      <c r="AV37" s="296">
        <v>14</v>
      </c>
      <c r="AW37" s="296">
        <v>10</v>
      </c>
      <c r="AX37" s="296">
        <v>5</v>
      </c>
      <c r="AY37" s="296">
        <v>5</v>
      </c>
      <c r="AZ37" s="296">
        <v>4</v>
      </c>
      <c r="BA37" s="296">
        <v>7</v>
      </c>
      <c r="BB37" s="296">
        <v>14</v>
      </c>
      <c r="BC37" s="296">
        <v>14</v>
      </c>
      <c r="BD37" s="296">
        <v>21</v>
      </c>
      <c r="BE37" s="296">
        <v>25</v>
      </c>
      <c r="BF37" s="296">
        <v>22</v>
      </c>
      <c r="BG37" s="296">
        <v>25</v>
      </c>
      <c r="BH37" s="296">
        <v>18</v>
      </c>
      <c r="BI37" s="296">
        <v>13</v>
      </c>
      <c r="BJ37" s="296">
        <v>9</v>
      </c>
      <c r="BK37" s="296">
        <v>8</v>
      </c>
      <c r="BL37" s="296">
        <v>11</v>
      </c>
      <c r="BM37" s="296">
        <v>16</v>
      </c>
      <c r="BN37" s="296">
        <v>18</v>
      </c>
      <c r="BO37" s="296">
        <v>14</v>
      </c>
      <c r="BP37" s="296">
        <v>17</v>
      </c>
      <c r="BQ37" s="296">
        <v>13</v>
      </c>
      <c r="BR37" s="296">
        <v>14</v>
      </c>
      <c r="BS37" s="296">
        <v>20</v>
      </c>
    </row>
    <row r="38" spans="1:71" x14ac:dyDescent="0.25">
      <c r="A38" t="s">
        <v>34</v>
      </c>
      <c r="B38" s="296">
        <v>1</v>
      </c>
      <c r="C38" s="296">
        <v>2</v>
      </c>
      <c r="D38" s="296">
        <v>3</v>
      </c>
      <c r="E38" s="296">
        <v>4</v>
      </c>
      <c r="F38" s="296">
        <v>5</v>
      </c>
      <c r="G38" s="296">
        <v>4</v>
      </c>
      <c r="H38" s="296">
        <v>3</v>
      </c>
      <c r="I38" s="296">
        <v>3</v>
      </c>
      <c r="J38" s="296">
        <v>1</v>
      </c>
      <c r="K38" s="296">
        <v>1</v>
      </c>
      <c r="L38" s="296">
        <v>2</v>
      </c>
      <c r="M38" s="296">
        <v>2</v>
      </c>
      <c r="N38" s="296">
        <v>2</v>
      </c>
      <c r="O38" s="296">
        <v>2</v>
      </c>
      <c r="P38" s="296">
        <v>3</v>
      </c>
      <c r="Q38" s="296">
        <v>3</v>
      </c>
      <c r="R38" s="296">
        <v>5</v>
      </c>
      <c r="S38" s="296">
        <v>5</v>
      </c>
      <c r="T38" s="296">
        <v>4</v>
      </c>
      <c r="U38" s="296">
        <v>8</v>
      </c>
      <c r="V38" s="296">
        <v>7</v>
      </c>
      <c r="W38" s="296">
        <v>9</v>
      </c>
      <c r="X38" s="296">
        <v>8</v>
      </c>
      <c r="Y38" s="296">
        <v>3</v>
      </c>
      <c r="Z38" s="296">
        <v>3</v>
      </c>
      <c r="AA38" s="296">
        <v>3</v>
      </c>
      <c r="AB38" s="296">
        <v>7</v>
      </c>
      <c r="AC38" s="296">
        <v>8</v>
      </c>
      <c r="AD38" s="296">
        <v>8</v>
      </c>
      <c r="AE38" s="296">
        <v>9</v>
      </c>
      <c r="AF38" s="296">
        <v>5</v>
      </c>
      <c r="AG38" s="296">
        <v>5</v>
      </c>
      <c r="AH38" s="296">
        <v>5</v>
      </c>
      <c r="AI38" s="296">
        <v>6</v>
      </c>
      <c r="AJ38" s="296">
        <v>11</v>
      </c>
      <c r="AK38" s="296">
        <v>11</v>
      </c>
      <c r="AL38" s="296">
        <v>10</v>
      </c>
      <c r="AM38" s="296">
        <v>8</v>
      </c>
      <c r="AN38" s="296">
        <v>5</v>
      </c>
      <c r="AO38" s="296">
        <v>4</v>
      </c>
      <c r="AP38" s="296">
        <v>4</v>
      </c>
      <c r="AQ38" s="296">
        <v>3</v>
      </c>
      <c r="AR38" s="296">
        <v>6</v>
      </c>
      <c r="AS38" s="296">
        <v>6</v>
      </c>
      <c r="AT38" s="296">
        <v>12</v>
      </c>
      <c r="AU38" s="296">
        <v>12</v>
      </c>
      <c r="AV38" s="296">
        <v>7</v>
      </c>
      <c r="AW38" s="296">
        <v>7</v>
      </c>
      <c r="AX38" s="296">
        <v>3</v>
      </c>
      <c r="AY38" s="296">
        <v>5</v>
      </c>
      <c r="AZ38" s="296">
        <v>7</v>
      </c>
      <c r="BA38" s="296">
        <v>8</v>
      </c>
      <c r="BB38" s="296">
        <v>9</v>
      </c>
      <c r="BC38" s="296">
        <v>6</v>
      </c>
      <c r="BD38" s="296">
        <v>7</v>
      </c>
      <c r="BE38" s="296">
        <v>10</v>
      </c>
      <c r="BF38" s="296">
        <v>9</v>
      </c>
      <c r="BG38" s="296">
        <v>9</v>
      </c>
      <c r="BH38" s="296">
        <v>7</v>
      </c>
      <c r="BI38" s="296">
        <v>4</v>
      </c>
      <c r="BJ38" s="296">
        <v>3</v>
      </c>
      <c r="BK38" s="296">
        <v>6</v>
      </c>
      <c r="BL38" s="296">
        <v>9</v>
      </c>
      <c r="BM38" s="296">
        <v>9</v>
      </c>
      <c r="BN38" s="296">
        <v>9</v>
      </c>
      <c r="BO38" s="296">
        <v>8</v>
      </c>
      <c r="BP38" s="296">
        <v>5</v>
      </c>
      <c r="BQ38" s="296">
        <v>5</v>
      </c>
      <c r="BR38" s="296">
        <v>4</v>
      </c>
      <c r="BS38" s="296">
        <v>2</v>
      </c>
    </row>
    <row r="39" spans="1:71" x14ac:dyDescent="0.25">
      <c r="A39" t="s">
        <v>35</v>
      </c>
      <c r="B39" s="296">
        <v>1341</v>
      </c>
      <c r="C39" s="296">
        <v>1470</v>
      </c>
      <c r="D39" s="296">
        <v>1340</v>
      </c>
      <c r="E39" s="296">
        <v>1296</v>
      </c>
      <c r="F39" s="296">
        <v>1942</v>
      </c>
      <c r="G39" s="296">
        <v>1995</v>
      </c>
      <c r="H39" s="296">
        <v>2389</v>
      </c>
      <c r="I39" s="296">
        <v>2784</v>
      </c>
      <c r="J39" s="296">
        <v>2661</v>
      </c>
      <c r="K39" s="296">
        <v>2733</v>
      </c>
      <c r="L39" s="296">
        <v>2809</v>
      </c>
      <c r="M39" s="296">
        <v>2876</v>
      </c>
      <c r="N39" s="296">
        <v>3063</v>
      </c>
      <c r="O39" s="296">
        <v>3023</v>
      </c>
      <c r="P39" s="296">
        <v>2946</v>
      </c>
      <c r="Q39" s="296">
        <v>2841</v>
      </c>
      <c r="R39" s="296">
        <v>2271</v>
      </c>
      <c r="S39" s="296">
        <v>2450</v>
      </c>
      <c r="T39" s="296">
        <v>2198</v>
      </c>
      <c r="U39" s="296">
        <v>1941</v>
      </c>
      <c r="V39" s="296">
        <v>2020</v>
      </c>
      <c r="W39" s="296">
        <v>1788</v>
      </c>
      <c r="X39" s="296">
        <v>1876</v>
      </c>
      <c r="Y39" s="296">
        <v>1993</v>
      </c>
      <c r="Z39" s="296">
        <v>2032</v>
      </c>
      <c r="AA39" s="296">
        <v>2130</v>
      </c>
      <c r="AB39" s="296">
        <v>2201</v>
      </c>
      <c r="AC39" s="296">
        <v>2194</v>
      </c>
      <c r="AD39" s="296">
        <v>2201</v>
      </c>
      <c r="AE39" s="296">
        <v>2151</v>
      </c>
      <c r="AF39" s="296">
        <v>2066</v>
      </c>
      <c r="AG39" s="296">
        <v>2078</v>
      </c>
      <c r="AH39" s="296">
        <v>2062</v>
      </c>
      <c r="AI39" s="296">
        <v>2108</v>
      </c>
      <c r="AJ39" s="296">
        <v>2175</v>
      </c>
      <c r="AK39" s="296">
        <v>2177</v>
      </c>
      <c r="AL39" s="296">
        <v>2188</v>
      </c>
      <c r="AM39" s="296">
        <v>2169</v>
      </c>
      <c r="AN39" s="296">
        <v>2195</v>
      </c>
      <c r="AO39" s="296">
        <v>2158</v>
      </c>
      <c r="AP39" s="296">
        <v>2113</v>
      </c>
      <c r="AQ39" s="296">
        <v>2134</v>
      </c>
      <c r="AR39" s="296">
        <v>2148</v>
      </c>
      <c r="AS39" s="296">
        <v>2289</v>
      </c>
      <c r="AT39" s="296">
        <v>2367</v>
      </c>
      <c r="AU39" s="296">
        <v>2325</v>
      </c>
      <c r="AV39" s="296">
        <v>2149</v>
      </c>
      <c r="AW39" s="296">
        <v>1868</v>
      </c>
      <c r="AX39" s="296">
        <v>1604</v>
      </c>
      <c r="AY39" s="296">
        <v>1448</v>
      </c>
      <c r="AZ39" s="296">
        <v>1359</v>
      </c>
      <c r="BA39" s="296">
        <v>1359</v>
      </c>
      <c r="BB39" s="296">
        <v>1379</v>
      </c>
      <c r="BC39" s="296">
        <v>1438</v>
      </c>
      <c r="BD39" s="296">
        <v>1524</v>
      </c>
      <c r="BE39" s="296">
        <v>1539</v>
      </c>
      <c r="BF39" s="296">
        <v>1522</v>
      </c>
      <c r="BG39" s="296">
        <v>1542</v>
      </c>
      <c r="BH39" s="296">
        <v>1406</v>
      </c>
      <c r="BI39" s="296">
        <v>1370</v>
      </c>
      <c r="BJ39" s="296">
        <v>1311</v>
      </c>
      <c r="BK39" s="296">
        <v>1316</v>
      </c>
      <c r="BL39" s="296">
        <v>1375</v>
      </c>
      <c r="BM39" s="296">
        <v>1331</v>
      </c>
      <c r="BN39" s="296">
        <v>1380</v>
      </c>
      <c r="BO39" s="296">
        <v>1408</v>
      </c>
      <c r="BP39" s="296">
        <v>1461</v>
      </c>
      <c r="BQ39" s="296">
        <v>1488</v>
      </c>
      <c r="BR39" s="296">
        <v>1449</v>
      </c>
      <c r="BS39" s="296">
        <v>1428</v>
      </c>
    </row>
    <row r="40" spans="1:71" x14ac:dyDescent="0.25">
      <c r="A40" t="s">
        <v>36</v>
      </c>
      <c r="B40" s="296">
        <v>10</v>
      </c>
      <c r="C40" s="296">
        <v>12</v>
      </c>
      <c r="D40" s="296">
        <v>13</v>
      </c>
      <c r="E40" s="296">
        <v>21</v>
      </c>
      <c r="F40" s="296">
        <v>23</v>
      </c>
      <c r="G40" s="296">
        <v>25</v>
      </c>
      <c r="H40" s="296">
        <v>26</v>
      </c>
      <c r="I40" s="296">
        <v>18</v>
      </c>
      <c r="J40" s="296">
        <v>18</v>
      </c>
      <c r="K40" s="296">
        <v>12</v>
      </c>
      <c r="L40" s="296">
        <v>11</v>
      </c>
      <c r="M40" s="296">
        <v>9</v>
      </c>
      <c r="N40" s="296">
        <v>6</v>
      </c>
      <c r="O40" s="296">
        <v>8</v>
      </c>
      <c r="P40" s="296">
        <v>12</v>
      </c>
      <c r="Q40" s="296">
        <v>12</v>
      </c>
      <c r="R40" s="296">
        <v>13</v>
      </c>
      <c r="S40" s="296">
        <v>15</v>
      </c>
      <c r="T40" s="296">
        <v>22</v>
      </c>
      <c r="U40" s="296">
        <v>27</v>
      </c>
      <c r="V40" s="296">
        <v>27</v>
      </c>
      <c r="W40" s="296">
        <v>26</v>
      </c>
      <c r="X40" s="296">
        <v>22</v>
      </c>
      <c r="Y40" s="296">
        <v>22</v>
      </c>
      <c r="Z40" s="296">
        <v>26</v>
      </c>
      <c r="AA40" s="296">
        <v>34</v>
      </c>
      <c r="AB40" s="296">
        <v>36</v>
      </c>
      <c r="AC40" s="296">
        <v>36</v>
      </c>
      <c r="AD40" s="296">
        <v>34</v>
      </c>
      <c r="AE40" s="296">
        <v>26</v>
      </c>
      <c r="AF40" s="296">
        <v>18</v>
      </c>
      <c r="AG40" s="296">
        <v>15</v>
      </c>
      <c r="AH40" s="296">
        <v>23</v>
      </c>
      <c r="AI40" s="296">
        <v>33</v>
      </c>
      <c r="AJ40" s="296">
        <v>56</v>
      </c>
      <c r="AK40" s="296">
        <v>57</v>
      </c>
      <c r="AL40" s="296">
        <v>66</v>
      </c>
      <c r="AM40" s="296">
        <v>64</v>
      </c>
      <c r="AN40" s="296">
        <v>44</v>
      </c>
      <c r="AO40" s="296">
        <v>45</v>
      </c>
      <c r="AP40" s="296">
        <v>39</v>
      </c>
      <c r="AQ40" s="296">
        <v>37</v>
      </c>
      <c r="AR40" s="296">
        <v>39</v>
      </c>
      <c r="AS40" s="296">
        <v>49</v>
      </c>
      <c r="AT40" s="296">
        <v>37</v>
      </c>
      <c r="AU40" s="296">
        <v>29</v>
      </c>
      <c r="AV40" s="296">
        <v>26</v>
      </c>
      <c r="AW40" s="296">
        <v>21</v>
      </c>
      <c r="AX40" s="296">
        <v>18</v>
      </c>
      <c r="AY40" s="296">
        <v>19</v>
      </c>
      <c r="AZ40" s="296">
        <v>20</v>
      </c>
      <c r="BA40" s="296">
        <v>11</v>
      </c>
      <c r="BB40" s="296">
        <v>14</v>
      </c>
      <c r="BC40" s="296">
        <v>11</v>
      </c>
      <c r="BD40" s="296">
        <v>9</v>
      </c>
      <c r="BE40" s="296">
        <v>14</v>
      </c>
      <c r="BF40" s="296">
        <v>18</v>
      </c>
      <c r="BG40" s="296">
        <v>18</v>
      </c>
      <c r="BH40" s="296">
        <v>19</v>
      </c>
      <c r="BI40" s="296">
        <v>19</v>
      </c>
      <c r="BJ40" s="296">
        <v>13</v>
      </c>
      <c r="BK40" s="296">
        <v>16</v>
      </c>
      <c r="BL40" s="296">
        <v>21</v>
      </c>
      <c r="BM40" s="296">
        <v>21</v>
      </c>
      <c r="BN40" s="296">
        <v>30</v>
      </c>
      <c r="BO40" s="296">
        <v>33</v>
      </c>
      <c r="BP40" s="296">
        <v>33</v>
      </c>
      <c r="BQ40" s="296">
        <v>30</v>
      </c>
      <c r="BR40" s="296">
        <v>27</v>
      </c>
      <c r="BS40" s="296">
        <v>21</v>
      </c>
    </row>
    <row r="41" spans="1:71" x14ac:dyDescent="0.25">
      <c r="A41" t="s">
        <v>37</v>
      </c>
      <c r="B41" s="296">
        <v>15</v>
      </c>
      <c r="C41" s="296">
        <v>15</v>
      </c>
      <c r="D41" s="296">
        <v>21</v>
      </c>
      <c r="E41" s="296">
        <v>15</v>
      </c>
      <c r="F41" s="296">
        <v>14</v>
      </c>
      <c r="G41" s="296">
        <v>19</v>
      </c>
      <c r="H41" s="296">
        <v>14</v>
      </c>
      <c r="I41" s="296">
        <v>15</v>
      </c>
      <c r="J41" s="296">
        <v>15</v>
      </c>
      <c r="K41" s="296">
        <v>16</v>
      </c>
      <c r="L41" s="296">
        <v>23</v>
      </c>
      <c r="M41" s="296">
        <v>26</v>
      </c>
      <c r="N41" s="296">
        <v>25</v>
      </c>
      <c r="O41" s="296">
        <v>20</v>
      </c>
      <c r="P41" s="296">
        <v>18</v>
      </c>
      <c r="Q41" s="296">
        <v>19</v>
      </c>
      <c r="R41" s="296">
        <v>17</v>
      </c>
      <c r="S41" s="296">
        <v>20</v>
      </c>
      <c r="T41" s="296">
        <v>15</v>
      </c>
      <c r="U41" s="296">
        <v>13</v>
      </c>
      <c r="V41" s="296">
        <v>16</v>
      </c>
      <c r="W41" s="296">
        <v>14</v>
      </c>
      <c r="X41" s="296">
        <v>14</v>
      </c>
      <c r="Y41" s="296">
        <v>12</v>
      </c>
      <c r="Z41" s="296">
        <v>10</v>
      </c>
      <c r="AA41" s="296">
        <v>9</v>
      </c>
      <c r="AB41" s="296">
        <v>17</v>
      </c>
      <c r="AC41" s="296">
        <v>19</v>
      </c>
      <c r="AD41" s="296">
        <v>25</v>
      </c>
      <c r="AE41" s="296">
        <v>22</v>
      </c>
      <c r="AF41" s="296">
        <v>18</v>
      </c>
      <c r="AG41" s="296">
        <v>16</v>
      </c>
      <c r="AH41" s="296">
        <v>9</v>
      </c>
      <c r="AI41" s="296">
        <v>10</v>
      </c>
      <c r="AJ41" s="296">
        <v>5</v>
      </c>
      <c r="AK41" s="296">
        <v>4</v>
      </c>
      <c r="AL41" s="296">
        <v>6</v>
      </c>
      <c r="AM41" s="296">
        <v>9</v>
      </c>
      <c r="AN41" s="296">
        <v>14</v>
      </c>
      <c r="AO41" s="296">
        <v>13</v>
      </c>
      <c r="AP41" s="296">
        <v>15</v>
      </c>
      <c r="AQ41" s="296">
        <v>12</v>
      </c>
      <c r="AR41" s="296">
        <v>8</v>
      </c>
      <c r="AS41" s="296">
        <v>8</v>
      </c>
      <c r="AT41" s="296">
        <v>5</v>
      </c>
      <c r="AU41" s="296">
        <v>8</v>
      </c>
      <c r="AV41" s="296">
        <v>6</v>
      </c>
      <c r="AW41" s="296">
        <v>8</v>
      </c>
      <c r="AX41" s="296">
        <v>7</v>
      </c>
      <c r="AY41" s="296">
        <v>5</v>
      </c>
      <c r="AZ41" s="296">
        <v>5</v>
      </c>
      <c r="BA41" s="296">
        <v>6</v>
      </c>
      <c r="BB41" s="296">
        <v>7</v>
      </c>
      <c r="BC41" s="296">
        <v>7</v>
      </c>
      <c r="BD41" s="296">
        <v>8</v>
      </c>
      <c r="BE41" s="296">
        <v>11</v>
      </c>
      <c r="BF41" s="296">
        <v>11</v>
      </c>
      <c r="BG41" s="296">
        <v>11</v>
      </c>
      <c r="BH41" s="296">
        <v>14</v>
      </c>
      <c r="BI41" s="296">
        <v>16</v>
      </c>
      <c r="BJ41" s="296">
        <v>18</v>
      </c>
      <c r="BK41" s="296">
        <v>17</v>
      </c>
      <c r="BL41" s="296">
        <v>18</v>
      </c>
      <c r="BM41" s="296">
        <v>12</v>
      </c>
      <c r="BN41" s="296">
        <v>14</v>
      </c>
      <c r="BO41" s="296">
        <v>18</v>
      </c>
      <c r="BP41" s="296">
        <v>19</v>
      </c>
      <c r="BQ41" s="296">
        <v>19</v>
      </c>
      <c r="BR41" s="296">
        <v>13</v>
      </c>
      <c r="BS41" s="296">
        <v>10</v>
      </c>
    </row>
    <row r="42" spans="1:71" x14ac:dyDescent="0.25">
      <c r="A42" t="s">
        <v>38</v>
      </c>
      <c r="B42" s="296">
        <v>2</v>
      </c>
      <c r="C42" s="296">
        <v>5</v>
      </c>
      <c r="D42" s="296">
        <v>4</v>
      </c>
      <c r="E42" s="296">
        <v>4</v>
      </c>
      <c r="F42" s="296">
        <v>4</v>
      </c>
      <c r="G42" s="296" t="s">
        <v>18</v>
      </c>
      <c r="H42" s="296" t="s">
        <v>18</v>
      </c>
      <c r="I42" s="296" t="s">
        <v>18</v>
      </c>
      <c r="J42" s="296" t="s">
        <v>18</v>
      </c>
      <c r="K42" s="296" t="s">
        <v>18</v>
      </c>
      <c r="L42" s="296" t="s">
        <v>18</v>
      </c>
      <c r="M42" s="296">
        <v>5</v>
      </c>
      <c r="N42" s="296">
        <v>5</v>
      </c>
      <c r="O42" s="296">
        <v>5</v>
      </c>
      <c r="P42" s="296">
        <v>5</v>
      </c>
      <c r="Q42" s="296" t="s">
        <v>18</v>
      </c>
      <c r="R42" s="296">
        <v>1</v>
      </c>
      <c r="S42" s="296">
        <v>3</v>
      </c>
      <c r="T42" s="296">
        <v>3</v>
      </c>
      <c r="U42" s="296">
        <v>3</v>
      </c>
      <c r="V42" s="296">
        <v>2</v>
      </c>
      <c r="W42" s="296" t="s">
        <v>18</v>
      </c>
      <c r="X42" s="296">
        <v>5</v>
      </c>
      <c r="Y42" s="296">
        <v>9</v>
      </c>
      <c r="Z42" s="296">
        <v>10</v>
      </c>
      <c r="AA42" s="296">
        <v>11</v>
      </c>
      <c r="AB42" s="296">
        <v>7</v>
      </c>
      <c r="AC42" s="296">
        <v>3</v>
      </c>
      <c r="AD42" s="296">
        <v>2</v>
      </c>
      <c r="AE42" s="296">
        <v>1</v>
      </c>
      <c r="AF42" s="296">
        <v>1</v>
      </c>
      <c r="AG42" s="296">
        <v>2</v>
      </c>
      <c r="AH42" s="296">
        <v>3</v>
      </c>
      <c r="AI42" s="296">
        <v>3</v>
      </c>
      <c r="AJ42" s="296">
        <v>5</v>
      </c>
      <c r="AK42" s="296">
        <v>4</v>
      </c>
      <c r="AL42" s="296">
        <v>3</v>
      </c>
      <c r="AM42" s="296">
        <v>3</v>
      </c>
      <c r="AN42" s="296">
        <v>2</v>
      </c>
      <c r="AO42" s="296">
        <v>2</v>
      </c>
      <c r="AP42" s="296">
        <v>5</v>
      </c>
      <c r="AQ42" s="296">
        <v>6</v>
      </c>
      <c r="AR42" s="296">
        <v>7</v>
      </c>
      <c r="AS42" s="296">
        <v>8</v>
      </c>
      <c r="AT42" s="296">
        <v>5</v>
      </c>
      <c r="AU42" s="296">
        <v>4</v>
      </c>
      <c r="AV42" s="296">
        <v>1</v>
      </c>
      <c r="AW42" s="296">
        <v>1</v>
      </c>
      <c r="AX42" s="296">
        <v>1</v>
      </c>
      <c r="AY42" s="296">
        <v>1</v>
      </c>
      <c r="AZ42" s="296">
        <v>1</v>
      </c>
      <c r="BA42" s="296" t="s">
        <v>18</v>
      </c>
      <c r="BB42" s="296" t="s">
        <v>18</v>
      </c>
      <c r="BC42" s="296">
        <v>2</v>
      </c>
      <c r="BD42" s="296">
        <v>2</v>
      </c>
      <c r="BE42" s="296">
        <v>2</v>
      </c>
      <c r="BF42" s="296">
        <v>2</v>
      </c>
      <c r="BG42" s="296" t="s">
        <v>18</v>
      </c>
      <c r="BH42" s="296" t="s">
        <v>18</v>
      </c>
      <c r="BI42" s="296" t="s">
        <v>18</v>
      </c>
      <c r="BJ42" s="296" t="s">
        <v>18</v>
      </c>
      <c r="BK42" s="296" t="s">
        <v>18</v>
      </c>
      <c r="BL42" s="296">
        <v>1</v>
      </c>
      <c r="BM42" s="296">
        <v>1</v>
      </c>
      <c r="BN42" s="296">
        <v>1</v>
      </c>
      <c r="BO42" s="296">
        <v>1</v>
      </c>
      <c r="BP42" s="296" t="s">
        <v>18</v>
      </c>
      <c r="BQ42" s="296" t="s">
        <v>18</v>
      </c>
      <c r="BR42" s="296" t="s">
        <v>18</v>
      </c>
      <c r="BS42" s="296" t="s">
        <v>18</v>
      </c>
    </row>
    <row r="43" spans="1:71" x14ac:dyDescent="0.25">
      <c r="A43" t="s">
        <v>39</v>
      </c>
      <c r="B43" s="296">
        <v>12</v>
      </c>
      <c r="C43" s="296">
        <v>12</v>
      </c>
      <c r="D43" s="296">
        <v>16</v>
      </c>
      <c r="E43" s="296">
        <v>11</v>
      </c>
      <c r="F43" s="296">
        <v>16</v>
      </c>
      <c r="G43" s="296">
        <v>20</v>
      </c>
      <c r="H43" s="296">
        <v>18</v>
      </c>
      <c r="I43" s="296">
        <v>21</v>
      </c>
      <c r="J43" s="296">
        <v>18</v>
      </c>
      <c r="K43" s="296">
        <v>18</v>
      </c>
      <c r="L43" s="296">
        <v>19</v>
      </c>
      <c r="M43" s="296">
        <v>24</v>
      </c>
      <c r="N43" s="296">
        <v>23</v>
      </c>
      <c r="O43" s="296">
        <v>28</v>
      </c>
      <c r="P43" s="296">
        <v>25</v>
      </c>
      <c r="Q43" s="296">
        <v>22</v>
      </c>
      <c r="R43" s="296">
        <v>31</v>
      </c>
      <c r="S43" s="296">
        <v>26</v>
      </c>
      <c r="T43" s="296">
        <v>32</v>
      </c>
      <c r="U43" s="296">
        <v>33</v>
      </c>
      <c r="V43" s="296">
        <v>26</v>
      </c>
      <c r="W43" s="296">
        <v>25</v>
      </c>
      <c r="X43" s="296">
        <v>23</v>
      </c>
      <c r="Y43" s="296">
        <v>26</v>
      </c>
      <c r="Z43" s="296">
        <v>34</v>
      </c>
      <c r="AA43" s="296">
        <v>44</v>
      </c>
      <c r="AB43" s="296">
        <v>45</v>
      </c>
      <c r="AC43" s="296">
        <v>41</v>
      </c>
      <c r="AD43" s="296">
        <v>34</v>
      </c>
      <c r="AE43" s="296">
        <v>24</v>
      </c>
      <c r="AF43" s="296">
        <v>27</v>
      </c>
      <c r="AG43" s="296">
        <v>27</v>
      </c>
      <c r="AH43" s="296">
        <v>39</v>
      </c>
      <c r="AI43" s="296">
        <v>40</v>
      </c>
      <c r="AJ43" s="296">
        <v>31</v>
      </c>
      <c r="AK43" s="296">
        <v>35</v>
      </c>
      <c r="AL43" s="296">
        <v>32</v>
      </c>
      <c r="AM43" s="296">
        <v>30</v>
      </c>
      <c r="AN43" s="296">
        <v>36</v>
      </c>
      <c r="AO43" s="296">
        <v>37</v>
      </c>
      <c r="AP43" s="296">
        <v>29</v>
      </c>
      <c r="AQ43" s="296">
        <v>28</v>
      </c>
      <c r="AR43" s="296">
        <v>22</v>
      </c>
      <c r="AS43" s="296">
        <v>19</v>
      </c>
      <c r="AT43" s="296">
        <v>16</v>
      </c>
      <c r="AU43" s="296">
        <v>20</v>
      </c>
      <c r="AV43" s="296">
        <v>26</v>
      </c>
      <c r="AW43" s="296">
        <v>21</v>
      </c>
      <c r="AX43" s="296">
        <v>26</v>
      </c>
      <c r="AY43" s="296">
        <v>22</v>
      </c>
      <c r="AZ43" s="296">
        <v>18</v>
      </c>
      <c r="BA43" s="296">
        <v>24</v>
      </c>
      <c r="BB43" s="296">
        <v>20</v>
      </c>
      <c r="BC43" s="296">
        <v>20</v>
      </c>
      <c r="BD43" s="296">
        <v>23</v>
      </c>
      <c r="BE43" s="296">
        <v>21</v>
      </c>
      <c r="BF43" s="296">
        <v>22</v>
      </c>
      <c r="BG43" s="296">
        <v>19</v>
      </c>
      <c r="BH43" s="296">
        <v>16</v>
      </c>
      <c r="BI43" s="296">
        <v>10</v>
      </c>
      <c r="BJ43" s="296">
        <v>6</v>
      </c>
      <c r="BK43" s="296">
        <v>7</v>
      </c>
      <c r="BL43" s="296">
        <v>7</v>
      </c>
      <c r="BM43" s="296">
        <v>13</v>
      </c>
      <c r="BN43" s="296">
        <v>19</v>
      </c>
      <c r="BO43" s="296">
        <v>19</v>
      </c>
      <c r="BP43" s="296">
        <v>26</v>
      </c>
      <c r="BQ43" s="296">
        <v>25</v>
      </c>
      <c r="BR43" s="296">
        <v>25</v>
      </c>
      <c r="BS43" s="296">
        <v>24</v>
      </c>
    </row>
    <row r="44" spans="1:71" x14ac:dyDescent="0.25">
      <c r="A44" t="s">
        <v>40</v>
      </c>
      <c r="B44" s="296">
        <v>32</v>
      </c>
      <c r="C44" s="296">
        <v>37</v>
      </c>
      <c r="D44" s="296">
        <v>46</v>
      </c>
      <c r="E44" s="296">
        <v>40</v>
      </c>
      <c r="F44" s="296">
        <v>28</v>
      </c>
      <c r="G44" s="296">
        <v>22</v>
      </c>
      <c r="H44" s="296">
        <v>17</v>
      </c>
      <c r="I44" s="296">
        <v>16</v>
      </c>
      <c r="J44" s="296">
        <v>20</v>
      </c>
      <c r="K44" s="296">
        <v>33</v>
      </c>
      <c r="L44" s="296">
        <v>29</v>
      </c>
      <c r="M44" s="296">
        <v>36</v>
      </c>
      <c r="N44" s="296">
        <v>41</v>
      </c>
      <c r="O44" s="296">
        <v>34</v>
      </c>
      <c r="P44" s="296">
        <v>42</v>
      </c>
      <c r="Q44" s="296">
        <v>49</v>
      </c>
      <c r="R44" s="296">
        <v>45</v>
      </c>
      <c r="S44" s="296">
        <v>43</v>
      </c>
      <c r="T44" s="296">
        <v>29</v>
      </c>
      <c r="U44" s="296">
        <v>18</v>
      </c>
      <c r="V44" s="296">
        <v>20</v>
      </c>
      <c r="W44" s="296">
        <v>20</v>
      </c>
      <c r="X44" s="296">
        <v>22</v>
      </c>
      <c r="Y44" s="296">
        <v>34</v>
      </c>
      <c r="Z44" s="296">
        <v>33</v>
      </c>
      <c r="AA44" s="296">
        <v>35</v>
      </c>
      <c r="AB44" s="296">
        <v>46</v>
      </c>
      <c r="AC44" s="296">
        <v>47</v>
      </c>
      <c r="AD44" s="296">
        <v>52</v>
      </c>
      <c r="AE44" s="296">
        <v>69</v>
      </c>
      <c r="AF44" s="296">
        <v>70</v>
      </c>
      <c r="AG44" s="296">
        <v>72</v>
      </c>
      <c r="AH44" s="296">
        <v>68</v>
      </c>
      <c r="AI44" s="296">
        <v>52</v>
      </c>
      <c r="AJ44" s="296">
        <v>46</v>
      </c>
      <c r="AK44" s="296">
        <v>56</v>
      </c>
      <c r="AL44" s="296">
        <v>70</v>
      </c>
      <c r="AM44" s="296">
        <v>76</v>
      </c>
      <c r="AN44" s="296">
        <v>76</v>
      </c>
      <c r="AO44" s="296">
        <v>65</v>
      </c>
      <c r="AP44" s="296">
        <v>61</v>
      </c>
      <c r="AQ44" s="296">
        <v>53</v>
      </c>
      <c r="AR44" s="296">
        <v>64</v>
      </c>
      <c r="AS44" s="296">
        <v>70</v>
      </c>
      <c r="AT44" s="296">
        <v>67</v>
      </c>
      <c r="AU44" s="296">
        <v>65</v>
      </c>
      <c r="AV44" s="296">
        <v>50</v>
      </c>
      <c r="AW44" s="296">
        <v>44</v>
      </c>
      <c r="AX44" s="296">
        <v>50</v>
      </c>
      <c r="AY44" s="296">
        <v>68</v>
      </c>
      <c r="AZ44" s="296">
        <v>101</v>
      </c>
      <c r="BA44" s="296">
        <v>118</v>
      </c>
      <c r="BB44" s="296">
        <v>130</v>
      </c>
      <c r="BC44" s="296">
        <v>127</v>
      </c>
      <c r="BD44" s="296">
        <v>122</v>
      </c>
      <c r="BE44" s="296">
        <v>104</v>
      </c>
      <c r="BF44" s="296">
        <v>78</v>
      </c>
      <c r="BG44" s="296">
        <v>67</v>
      </c>
      <c r="BH44" s="296">
        <v>52</v>
      </c>
      <c r="BI44" s="296">
        <v>45</v>
      </c>
      <c r="BJ44" s="296">
        <v>58</v>
      </c>
      <c r="BK44" s="296">
        <v>61</v>
      </c>
      <c r="BL44" s="296">
        <v>70</v>
      </c>
      <c r="BM44" s="296">
        <v>82</v>
      </c>
      <c r="BN44" s="296">
        <v>74</v>
      </c>
      <c r="BO44" s="296">
        <v>78</v>
      </c>
      <c r="BP44" s="296">
        <v>65</v>
      </c>
      <c r="BQ44" s="296">
        <v>57</v>
      </c>
      <c r="BR44" s="296">
        <v>57</v>
      </c>
      <c r="BS44" s="296">
        <v>49</v>
      </c>
    </row>
    <row r="45" spans="1:71" x14ac:dyDescent="0.25">
      <c r="A45" t="s">
        <v>41</v>
      </c>
      <c r="B45" s="296" t="s">
        <v>18</v>
      </c>
      <c r="C45" s="296" t="s">
        <v>18</v>
      </c>
      <c r="D45" s="296" t="s">
        <v>18</v>
      </c>
      <c r="E45" s="296" t="s">
        <v>18</v>
      </c>
      <c r="F45" s="296" t="s">
        <v>18</v>
      </c>
      <c r="G45" s="296" t="s">
        <v>18</v>
      </c>
      <c r="H45" s="296" t="s">
        <v>18</v>
      </c>
      <c r="I45" s="296">
        <v>3</v>
      </c>
      <c r="J45" s="296">
        <v>3</v>
      </c>
      <c r="K45" s="296">
        <v>3</v>
      </c>
      <c r="L45" s="296">
        <v>3</v>
      </c>
      <c r="M45" s="296" t="s">
        <v>18</v>
      </c>
      <c r="N45" s="296" t="s">
        <v>18</v>
      </c>
      <c r="O45" s="296" t="s">
        <v>18</v>
      </c>
      <c r="P45" s="296" t="s">
        <v>18</v>
      </c>
      <c r="Q45" s="296" t="s">
        <v>18</v>
      </c>
      <c r="R45" s="296">
        <v>1</v>
      </c>
      <c r="S45" s="296">
        <v>2</v>
      </c>
      <c r="T45" s="296">
        <v>2</v>
      </c>
      <c r="U45" s="296">
        <v>5</v>
      </c>
      <c r="V45" s="296">
        <v>5</v>
      </c>
      <c r="W45" s="296">
        <v>4</v>
      </c>
      <c r="X45" s="296">
        <v>4</v>
      </c>
      <c r="Y45" s="296">
        <v>1</v>
      </c>
      <c r="Z45" s="296" t="s">
        <v>18</v>
      </c>
      <c r="AA45" s="296" t="s">
        <v>18</v>
      </c>
      <c r="AB45" s="296" t="s">
        <v>18</v>
      </c>
      <c r="AC45" s="296" t="s">
        <v>18</v>
      </c>
      <c r="AD45" s="296">
        <v>1</v>
      </c>
      <c r="AE45" s="296">
        <v>1</v>
      </c>
      <c r="AF45" s="296">
        <v>3</v>
      </c>
      <c r="AG45" s="296">
        <v>3</v>
      </c>
      <c r="AH45" s="296">
        <v>2</v>
      </c>
      <c r="AI45" s="296">
        <v>2</v>
      </c>
      <c r="AJ45" s="296">
        <v>1</v>
      </c>
      <c r="AK45" s="296">
        <v>1</v>
      </c>
      <c r="AL45" s="296">
        <v>1</v>
      </c>
      <c r="AM45" s="296">
        <v>1</v>
      </c>
      <c r="AN45" s="296" t="s">
        <v>18</v>
      </c>
      <c r="AO45" s="296" t="s">
        <v>18</v>
      </c>
      <c r="AP45" s="296" t="s">
        <v>18</v>
      </c>
      <c r="AQ45" s="296" t="s">
        <v>18</v>
      </c>
      <c r="AR45" s="296" t="s">
        <v>18</v>
      </c>
      <c r="AS45" s="296" t="s">
        <v>18</v>
      </c>
      <c r="AT45" s="296">
        <v>1</v>
      </c>
      <c r="AU45" s="296">
        <v>1</v>
      </c>
      <c r="AV45" s="296">
        <v>1</v>
      </c>
      <c r="AW45" s="296">
        <v>1</v>
      </c>
      <c r="AX45" s="296" t="s">
        <v>18</v>
      </c>
      <c r="AY45" s="296" t="s">
        <v>18</v>
      </c>
      <c r="AZ45" s="296" t="s">
        <v>18</v>
      </c>
      <c r="BA45" s="296" t="s">
        <v>18</v>
      </c>
      <c r="BB45" s="296" t="s">
        <v>18</v>
      </c>
      <c r="BC45" s="296" t="s">
        <v>18</v>
      </c>
      <c r="BD45" s="296" t="s">
        <v>18</v>
      </c>
      <c r="BE45" s="296" t="s">
        <v>18</v>
      </c>
      <c r="BF45" s="296" t="s">
        <v>18</v>
      </c>
      <c r="BG45" s="296" t="s">
        <v>18</v>
      </c>
      <c r="BH45" s="296" t="s">
        <v>18</v>
      </c>
      <c r="BI45" s="296" t="s">
        <v>18</v>
      </c>
      <c r="BJ45" s="296" t="s">
        <v>18</v>
      </c>
      <c r="BK45" s="296" t="s">
        <v>18</v>
      </c>
      <c r="BL45" s="296" t="s">
        <v>18</v>
      </c>
      <c r="BM45" s="296" t="s">
        <v>18</v>
      </c>
      <c r="BN45" s="296" t="s">
        <v>18</v>
      </c>
      <c r="BO45" s="296" t="s">
        <v>18</v>
      </c>
      <c r="BP45" s="296" t="s">
        <v>18</v>
      </c>
      <c r="BQ45" s="296" t="s">
        <v>18</v>
      </c>
      <c r="BR45" s="296" t="s">
        <v>18</v>
      </c>
      <c r="BS45" s="296" t="s">
        <v>18</v>
      </c>
    </row>
    <row r="46" spans="1:71" x14ac:dyDescent="0.25">
      <c r="A46" t="s">
        <v>42</v>
      </c>
      <c r="B46" s="296" t="s">
        <v>18</v>
      </c>
      <c r="C46" s="296" t="s">
        <v>18</v>
      </c>
      <c r="D46" s="296" t="s">
        <v>18</v>
      </c>
      <c r="E46" s="296" t="s">
        <v>18</v>
      </c>
      <c r="F46" s="296" t="s">
        <v>18</v>
      </c>
      <c r="G46" s="296">
        <v>1</v>
      </c>
      <c r="H46" s="296">
        <v>1</v>
      </c>
      <c r="I46" s="296">
        <v>1</v>
      </c>
      <c r="J46" s="296">
        <v>1</v>
      </c>
      <c r="K46" s="296" t="s">
        <v>18</v>
      </c>
      <c r="L46" s="296" t="s">
        <v>18</v>
      </c>
      <c r="M46" s="296" t="s">
        <v>18</v>
      </c>
      <c r="N46" s="296">
        <v>1</v>
      </c>
      <c r="O46" s="296">
        <v>1</v>
      </c>
      <c r="P46" s="296">
        <v>1</v>
      </c>
      <c r="Q46" s="296">
        <v>1</v>
      </c>
      <c r="R46" s="296" t="s">
        <v>18</v>
      </c>
      <c r="S46" s="296" t="s">
        <v>18</v>
      </c>
      <c r="T46" s="296" t="s">
        <v>18</v>
      </c>
      <c r="U46" s="296" t="s">
        <v>18</v>
      </c>
      <c r="V46" s="296" t="s">
        <v>18</v>
      </c>
      <c r="W46" s="296" t="s">
        <v>18</v>
      </c>
      <c r="X46" s="296" t="s">
        <v>18</v>
      </c>
      <c r="Y46" s="296" t="s">
        <v>18</v>
      </c>
      <c r="Z46" s="296" t="s">
        <v>18</v>
      </c>
      <c r="AA46" s="296" t="s">
        <v>18</v>
      </c>
      <c r="AB46" s="296" t="s">
        <v>18</v>
      </c>
      <c r="AC46" s="296" t="s">
        <v>18</v>
      </c>
      <c r="AD46" s="296" t="s">
        <v>18</v>
      </c>
      <c r="AE46" s="296" t="s">
        <v>18</v>
      </c>
      <c r="AF46" s="296" t="s">
        <v>18</v>
      </c>
      <c r="AG46" s="296" t="s">
        <v>18</v>
      </c>
      <c r="AH46" s="296" t="s">
        <v>18</v>
      </c>
      <c r="AI46" s="296" t="s">
        <v>18</v>
      </c>
      <c r="AJ46" s="296" t="s">
        <v>18</v>
      </c>
      <c r="AK46" s="296" t="s">
        <v>18</v>
      </c>
      <c r="AL46" s="296">
        <v>1</v>
      </c>
      <c r="AM46" s="296">
        <v>1</v>
      </c>
      <c r="AN46" s="296">
        <v>1</v>
      </c>
      <c r="AO46" s="296">
        <v>1</v>
      </c>
      <c r="AP46" s="296" t="s">
        <v>18</v>
      </c>
      <c r="AQ46" s="296" t="s">
        <v>18</v>
      </c>
      <c r="AR46" s="296" t="s">
        <v>18</v>
      </c>
      <c r="AS46" s="296" t="s">
        <v>18</v>
      </c>
      <c r="AT46" s="296" t="s">
        <v>18</v>
      </c>
      <c r="AU46" s="296" t="s">
        <v>18</v>
      </c>
      <c r="AV46" s="296" t="s">
        <v>18</v>
      </c>
      <c r="AW46" s="296" t="s">
        <v>18</v>
      </c>
      <c r="AX46" s="296" t="s">
        <v>18</v>
      </c>
      <c r="AY46" s="296" t="s">
        <v>18</v>
      </c>
      <c r="AZ46" s="296" t="s">
        <v>18</v>
      </c>
      <c r="BA46" s="296" t="s">
        <v>18</v>
      </c>
      <c r="BB46" s="296" t="s">
        <v>18</v>
      </c>
      <c r="BC46" s="296" t="s">
        <v>18</v>
      </c>
      <c r="BD46" s="296" t="s">
        <v>18</v>
      </c>
      <c r="BE46" s="296" t="s">
        <v>18</v>
      </c>
      <c r="BF46" s="296" t="s">
        <v>18</v>
      </c>
      <c r="BG46" s="296" t="s">
        <v>18</v>
      </c>
      <c r="BH46" s="296" t="s">
        <v>18</v>
      </c>
      <c r="BI46" s="296" t="s">
        <v>18</v>
      </c>
      <c r="BJ46" s="296" t="s">
        <v>18</v>
      </c>
      <c r="BK46" s="296" t="s">
        <v>18</v>
      </c>
      <c r="BL46" s="296" t="s">
        <v>18</v>
      </c>
      <c r="BM46" s="296" t="s">
        <v>18</v>
      </c>
      <c r="BN46" s="296" t="s">
        <v>18</v>
      </c>
      <c r="BO46" s="296" t="s">
        <v>18</v>
      </c>
      <c r="BP46" s="296" t="s">
        <v>18</v>
      </c>
      <c r="BQ46" s="296" t="s">
        <v>18</v>
      </c>
      <c r="BR46" s="296" t="s">
        <v>18</v>
      </c>
      <c r="BS46" s="296" t="s">
        <v>18</v>
      </c>
    </row>
    <row r="47" spans="1:71" x14ac:dyDescent="0.25">
      <c r="A47" t="s">
        <v>43</v>
      </c>
      <c r="B47" s="296">
        <v>57</v>
      </c>
      <c r="C47" s="296">
        <v>56</v>
      </c>
      <c r="D47" s="296">
        <v>63</v>
      </c>
      <c r="E47" s="296">
        <v>70</v>
      </c>
      <c r="F47" s="296">
        <v>71</v>
      </c>
      <c r="G47" s="296">
        <v>77</v>
      </c>
      <c r="H47" s="296">
        <v>77</v>
      </c>
      <c r="I47" s="296">
        <v>74</v>
      </c>
      <c r="J47" s="296">
        <v>70</v>
      </c>
      <c r="K47" s="296">
        <v>66</v>
      </c>
      <c r="L47" s="296">
        <v>56</v>
      </c>
      <c r="M47" s="296">
        <v>59</v>
      </c>
      <c r="N47" s="296">
        <v>81</v>
      </c>
      <c r="O47" s="296">
        <v>77</v>
      </c>
      <c r="P47" s="296">
        <v>76</v>
      </c>
      <c r="Q47" s="296">
        <v>63</v>
      </c>
      <c r="R47" s="296">
        <v>32</v>
      </c>
      <c r="S47" s="296">
        <v>37</v>
      </c>
      <c r="T47" s="296">
        <v>33</v>
      </c>
      <c r="U47" s="296">
        <v>34</v>
      </c>
      <c r="V47" s="296">
        <v>41</v>
      </c>
      <c r="W47" s="296">
        <v>37</v>
      </c>
      <c r="X47" s="296">
        <v>45</v>
      </c>
      <c r="Y47" s="296">
        <v>54</v>
      </c>
      <c r="Z47" s="296">
        <v>70</v>
      </c>
      <c r="AA47" s="296">
        <v>74</v>
      </c>
      <c r="AB47" s="296">
        <v>66</v>
      </c>
      <c r="AC47" s="296">
        <v>57</v>
      </c>
      <c r="AD47" s="296">
        <v>49</v>
      </c>
      <c r="AE47" s="296">
        <v>51</v>
      </c>
      <c r="AF47" s="296">
        <v>55</v>
      </c>
      <c r="AG47" s="296">
        <v>74</v>
      </c>
      <c r="AH47" s="296">
        <v>64</v>
      </c>
      <c r="AI47" s="296">
        <v>53</v>
      </c>
      <c r="AJ47" s="296">
        <v>58</v>
      </c>
      <c r="AK47" s="296">
        <v>48</v>
      </c>
      <c r="AL47" s="296">
        <v>58</v>
      </c>
      <c r="AM47" s="296">
        <v>73</v>
      </c>
      <c r="AN47" s="296">
        <v>74</v>
      </c>
      <c r="AO47" s="296">
        <v>75</v>
      </c>
      <c r="AP47" s="296">
        <v>78</v>
      </c>
      <c r="AQ47" s="296">
        <v>66</v>
      </c>
      <c r="AR47" s="296">
        <v>74</v>
      </c>
      <c r="AS47" s="296">
        <v>72</v>
      </c>
      <c r="AT47" s="296">
        <v>67</v>
      </c>
      <c r="AU47" s="296">
        <v>74</v>
      </c>
      <c r="AV47" s="296">
        <v>61</v>
      </c>
      <c r="AW47" s="296">
        <v>60</v>
      </c>
      <c r="AX47" s="296">
        <v>54</v>
      </c>
      <c r="AY47" s="296">
        <v>43</v>
      </c>
      <c r="AZ47" s="296">
        <v>33</v>
      </c>
      <c r="BA47" s="296">
        <v>32</v>
      </c>
      <c r="BB47" s="296">
        <v>31</v>
      </c>
      <c r="BC47" s="296">
        <v>31</v>
      </c>
      <c r="BD47" s="296">
        <v>30</v>
      </c>
      <c r="BE47" s="296">
        <v>32</v>
      </c>
      <c r="BF47" s="296">
        <v>32</v>
      </c>
      <c r="BG47" s="296">
        <v>33</v>
      </c>
      <c r="BH47" s="296">
        <v>39</v>
      </c>
      <c r="BI47" s="296">
        <v>33</v>
      </c>
      <c r="BJ47" s="296">
        <v>34</v>
      </c>
      <c r="BK47" s="296">
        <v>38</v>
      </c>
      <c r="BL47" s="296">
        <v>42</v>
      </c>
      <c r="BM47" s="296">
        <v>46</v>
      </c>
      <c r="BN47" s="296">
        <v>56</v>
      </c>
      <c r="BO47" s="296">
        <v>58</v>
      </c>
      <c r="BP47" s="296">
        <v>59</v>
      </c>
      <c r="BQ47" s="296">
        <v>67</v>
      </c>
      <c r="BR47" s="296">
        <v>81</v>
      </c>
      <c r="BS47" s="296">
        <v>86</v>
      </c>
    </row>
    <row r="48" spans="1:71" x14ac:dyDescent="0.25">
      <c r="A48" t="s">
        <v>44</v>
      </c>
      <c r="B48" s="296">
        <v>14</v>
      </c>
      <c r="C48" s="296">
        <v>8</v>
      </c>
      <c r="D48" s="296">
        <v>8</v>
      </c>
      <c r="E48" s="296">
        <v>7</v>
      </c>
      <c r="F48" s="296">
        <v>7</v>
      </c>
      <c r="G48" s="296">
        <v>6</v>
      </c>
      <c r="H48" s="296">
        <v>7</v>
      </c>
      <c r="I48" s="296">
        <v>6</v>
      </c>
      <c r="J48" s="296">
        <v>7</v>
      </c>
      <c r="K48" s="296">
        <v>6</v>
      </c>
      <c r="L48" s="296">
        <v>7</v>
      </c>
      <c r="M48" s="296">
        <v>6</v>
      </c>
      <c r="N48" s="296">
        <v>5</v>
      </c>
      <c r="O48" s="296">
        <v>6</v>
      </c>
      <c r="P48" s="296">
        <v>3</v>
      </c>
      <c r="Q48" s="296">
        <v>4</v>
      </c>
      <c r="R48" s="296">
        <v>4</v>
      </c>
      <c r="S48" s="296">
        <v>4</v>
      </c>
      <c r="T48" s="296">
        <v>9</v>
      </c>
      <c r="U48" s="296">
        <v>10</v>
      </c>
      <c r="V48" s="296">
        <v>11</v>
      </c>
      <c r="W48" s="296">
        <v>10</v>
      </c>
      <c r="X48" s="296">
        <v>11</v>
      </c>
      <c r="Y48" s="296">
        <v>12</v>
      </c>
      <c r="Z48" s="296">
        <v>11</v>
      </c>
      <c r="AA48" s="296">
        <v>14</v>
      </c>
      <c r="AB48" s="296">
        <v>10</v>
      </c>
      <c r="AC48" s="296">
        <v>7</v>
      </c>
      <c r="AD48" s="296">
        <v>12</v>
      </c>
      <c r="AE48" s="296">
        <v>13</v>
      </c>
      <c r="AF48" s="296">
        <v>17</v>
      </c>
      <c r="AG48" s="296">
        <v>17</v>
      </c>
      <c r="AH48" s="296">
        <v>15</v>
      </c>
      <c r="AI48" s="296">
        <v>16</v>
      </c>
      <c r="AJ48" s="296">
        <v>13</v>
      </c>
      <c r="AK48" s="296">
        <v>14</v>
      </c>
      <c r="AL48" s="296">
        <v>17</v>
      </c>
      <c r="AM48" s="296">
        <v>14</v>
      </c>
      <c r="AN48" s="296">
        <v>11</v>
      </c>
      <c r="AO48" s="296">
        <v>11</v>
      </c>
      <c r="AP48" s="296">
        <v>6</v>
      </c>
      <c r="AQ48" s="296">
        <v>7</v>
      </c>
      <c r="AR48" s="296">
        <v>10</v>
      </c>
      <c r="AS48" s="296">
        <v>11</v>
      </c>
      <c r="AT48" s="296">
        <v>10</v>
      </c>
      <c r="AU48" s="296">
        <v>8</v>
      </c>
      <c r="AV48" s="296">
        <v>7</v>
      </c>
      <c r="AW48" s="296">
        <v>4</v>
      </c>
      <c r="AX48" s="296">
        <v>3</v>
      </c>
      <c r="AY48" s="296">
        <v>6</v>
      </c>
      <c r="AZ48" s="296">
        <v>9</v>
      </c>
      <c r="BA48" s="296">
        <v>12</v>
      </c>
      <c r="BB48" s="296">
        <v>18</v>
      </c>
      <c r="BC48" s="296">
        <v>14</v>
      </c>
      <c r="BD48" s="296">
        <v>15</v>
      </c>
      <c r="BE48" s="296">
        <v>14</v>
      </c>
      <c r="BF48" s="296">
        <v>12</v>
      </c>
      <c r="BG48" s="296">
        <v>13</v>
      </c>
      <c r="BH48" s="296">
        <v>11</v>
      </c>
      <c r="BI48" s="296">
        <v>11</v>
      </c>
      <c r="BJ48" s="296">
        <v>10</v>
      </c>
      <c r="BK48" s="296">
        <v>14</v>
      </c>
      <c r="BL48" s="296">
        <v>16</v>
      </c>
      <c r="BM48" s="296">
        <v>20</v>
      </c>
      <c r="BN48" s="296">
        <v>24</v>
      </c>
      <c r="BO48" s="296">
        <v>22</v>
      </c>
      <c r="BP48" s="296">
        <v>24</v>
      </c>
      <c r="BQ48" s="296">
        <v>25</v>
      </c>
      <c r="BR48" s="296">
        <v>24</v>
      </c>
      <c r="BS48" s="296">
        <v>25</v>
      </c>
    </row>
    <row r="49" spans="1:71" x14ac:dyDescent="0.25">
      <c r="A49" t="s">
        <v>45</v>
      </c>
      <c r="B49" s="296">
        <v>3</v>
      </c>
      <c r="C49" s="296">
        <v>8</v>
      </c>
      <c r="D49" s="296">
        <v>9</v>
      </c>
      <c r="E49" s="296">
        <v>9</v>
      </c>
      <c r="F49" s="296">
        <v>12</v>
      </c>
      <c r="G49" s="296">
        <v>12</v>
      </c>
      <c r="H49" s="296">
        <v>12</v>
      </c>
      <c r="I49" s="296">
        <v>12</v>
      </c>
      <c r="J49" s="296">
        <v>7</v>
      </c>
      <c r="K49" s="296">
        <v>2</v>
      </c>
      <c r="L49" s="296">
        <v>2</v>
      </c>
      <c r="M49" s="296">
        <v>1</v>
      </c>
      <c r="N49" s="296">
        <v>2</v>
      </c>
      <c r="O49" s="296">
        <v>3</v>
      </c>
      <c r="P49" s="296">
        <v>6</v>
      </c>
      <c r="Q49" s="296">
        <v>7</v>
      </c>
      <c r="R49" s="296">
        <v>6</v>
      </c>
      <c r="S49" s="296">
        <v>5</v>
      </c>
      <c r="T49" s="296">
        <v>2</v>
      </c>
      <c r="U49" s="296">
        <v>1</v>
      </c>
      <c r="V49" s="296">
        <v>2</v>
      </c>
      <c r="W49" s="296">
        <v>5</v>
      </c>
      <c r="X49" s="296">
        <v>5</v>
      </c>
      <c r="Y49" s="296">
        <v>5</v>
      </c>
      <c r="Z49" s="296">
        <v>8</v>
      </c>
      <c r="AA49" s="296">
        <v>7</v>
      </c>
      <c r="AB49" s="296">
        <v>9</v>
      </c>
      <c r="AC49" s="296">
        <v>9</v>
      </c>
      <c r="AD49" s="296">
        <v>6</v>
      </c>
      <c r="AE49" s="296">
        <v>6</v>
      </c>
      <c r="AF49" s="296">
        <v>7</v>
      </c>
      <c r="AG49" s="296">
        <v>10</v>
      </c>
      <c r="AH49" s="296">
        <v>9</v>
      </c>
      <c r="AI49" s="296">
        <v>7</v>
      </c>
      <c r="AJ49" s="296">
        <v>4</v>
      </c>
      <c r="AK49" s="296">
        <v>1</v>
      </c>
      <c r="AL49" s="296">
        <v>1</v>
      </c>
      <c r="AM49" s="296">
        <v>4</v>
      </c>
      <c r="AN49" s="296">
        <v>3</v>
      </c>
      <c r="AO49" s="296">
        <v>3</v>
      </c>
      <c r="AP49" s="296">
        <v>5</v>
      </c>
      <c r="AQ49" s="296">
        <v>2</v>
      </c>
      <c r="AR49" s="296">
        <v>2</v>
      </c>
      <c r="AS49" s="296">
        <v>3</v>
      </c>
      <c r="AT49" s="296">
        <v>6</v>
      </c>
      <c r="AU49" s="296">
        <v>7</v>
      </c>
      <c r="AV49" s="296">
        <v>8</v>
      </c>
      <c r="AW49" s="296">
        <v>9</v>
      </c>
      <c r="AX49" s="296">
        <v>7</v>
      </c>
      <c r="AY49" s="296">
        <v>6</v>
      </c>
      <c r="AZ49" s="296">
        <v>11</v>
      </c>
      <c r="BA49" s="296">
        <v>12</v>
      </c>
      <c r="BB49" s="296">
        <v>11</v>
      </c>
      <c r="BC49" s="296">
        <v>13</v>
      </c>
      <c r="BD49" s="296">
        <v>7</v>
      </c>
      <c r="BE49" s="296">
        <v>7</v>
      </c>
      <c r="BF49" s="296">
        <v>5</v>
      </c>
      <c r="BG49" s="296">
        <v>6</v>
      </c>
      <c r="BH49" s="296">
        <v>10</v>
      </c>
      <c r="BI49" s="296">
        <v>12</v>
      </c>
      <c r="BJ49" s="296">
        <v>13</v>
      </c>
      <c r="BK49" s="296">
        <v>13</v>
      </c>
      <c r="BL49" s="296">
        <v>13</v>
      </c>
      <c r="BM49" s="296">
        <v>13</v>
      </c>
      <c r="BN49" s="296">
        <v>17</v>
      </c>
      <c r="BO49" s="296">
        <v>23</v>
      </c>
      <c r="BP49" s="296">
        <v>26</v>
      </c>
      <c r="BQ49" s="296">
        <v>28</v>
      </c>
      <c r="BR49" s="296">
        <v>27</v>
      </c>
      <c r="BS49" s="296">
        <v>21</v>
      </c>
    </row>
    <row r="50" spans="1:71" x14ac:dyDescent="0.25">
      <c r="A50" t="s">
        <v>46</v>
      </c>
      <c r="B50" s="296">
        <v>304</v>
      </c>
      <c r="C50" s="296">
        <v>332</v>
      </c>
      <c r="D50" s="296">
        <v>374</v>
      </c>
      <c r="E50" s="296">
        <v>378</v>
      </c>
      <c r="F50" s="296">
        <v>358</v>
      </c>
      <c r="G50" s="296">
        <v>350</v>
      </c>
      <c r="H50" s="296">
        <v>358</v>
      </c>
      <c r="I50" s="296">
        <v>395</v>
      </c>
      <c r="J50" s="296">
        <v>406</v>
      </c>
      <c r="K50" s="296">
        <v>414</v>
      </c>
      <c r="L50" s="296">
        <v>392</v>
      </c>
      <c r="M50" s="296">
        <v>400</v>
      </c>
      <c r="N50" s="296">
        <v>402</v>
      </c>
      <c r="O50" s="296">
        <v>407</v>
      </c>
      <c r="P50" s="296">
        <v>435</v>
      </c>
      <c r="Q50" s="296">
        <v>438</v>
      </c>
      <c r="R50" s="296">
        <v>490</v>
      </c>
      <c r="S50" s="296">
        <v>534</v>
      </c>
      <c r="T50" s="296">
        <v>570</v>
      </c>
      <c r="U50" s="296">
        <v>554</v>
      </c>
      <c r="V50" s="296">
        <v>505</v>
      </c>
      <c r="W50" s="296">
        <v>453</v>
      </c>
      <c r="X50" s="296">
        <v>437</v>
      </c>
      <c r="Y50" s="296">
        <v>424</v>
      </c>
      <c r="Z50" s="296">
        <v>402</v>
      </c>
      <c r="AA50" s="296">
        <v>426</v>
      </c>
      <c r="AB50" s="296">
        <v>393</v>
      </c>
      <c r="AC50" s="296">
        <v>364</v>
      </c>
      <c r="AD50" s="296">
        <v>385</v>
      </c>
      <c r="AE50" s="296">
        <v>359</v>
      </c>
      <c r="AF50" s="296">
        <v>317</v>
      </c>
      <c r="AG50" s="296">
        <v>310</v>
      </c>
      <c r="AH50" s="296">
        <v>287</v>
      </c>
      <c r="AI50" s="296">
        <v>292</v>
      </c>
      <c r="AJ50" s="296">
        <v>333</v>
      </c>
      <c r="AK50" s="296">
        <v>346</v>
      </c>
      <c r="AL50" s="296">
        <v>363</v>
      </c>
      <c r="AM50" s="296">
        <v>359</v>
      </c>
      <c r="AN50" s="296">
        <v>385</v>
      </c>
      <c r="AO50" s="296">
        <v>403</v>
      </c>
      <c r="AP50" s="296">
        <v>399</v>
      </c>
      <c r="AQ50" s="296">
        <v>399</v>
      </c>
      <c r="AR50" s="296">
        <v>378</v>
      </c>
      <c r="AS50" s="296">
        <v>368</v>
      </c>
      <c r="AT50" s="296">
        <v>351</v>
      </c>
      <c r="AU50" s="296">
        <v>358</v>
      </c>
      <c r="AV50" s="296">
        <v>330</v>
      </c>
      <c r="AW50" s="296">
        <v>327</v>
      </c>
      <c r="AX50" s="296">
        <v>335</v>
      </c>
      <c r="AY50" s="296">
        <v>342</v>
      </c>
      <c r="AZ50" s="296">
        <v>334</v>
      </c>
      <c r="BA50" s="296">
        <v>328</v>
      </c>
      <c r="BB50" s="296">
        <v>324</v>
      </c>
      <c r="BC50" s="296">
        <v>282</v>
      </c>
      <c r="BD50" s="296">
        <v>275</v>
      </c>
      <c r="BE50" s="296">
        <v>247</v>
      </c>
      <c r="BF50" s="296">
        <v>251</v>
      </c>
      <c r="BG50" s="296">
        <v>259</v>
      </c>
      <c r="BH50" s="296">
        <v>281</v>
      </c>
      <c r="BI50" s="296">
        <v>306</v>
      </c>
      <c r="BJ50" s="296">
        <v>308</v>
      </c>
      <c r="BK50" s="296">
        <v>325</v>
      </c>
      <c r="BL50" s="296">
        <v>341</v>
      </c>
      <c r="BM50" s="296">
        <v>379</v>
      </c>
      <c r="BN50" s="296">
        <v>414</v>
      </c>
      <c r="BO50" s="296">
        <v>387</v>
      </c>
      <c r="BP50" s="296">
        <v>384</v>
      </c>
      <c r="BQ50" s="296">
        <v>352</v>
      </c>
      <c r="BR50" s="296">
        <v>319</v>
      </c>
      <c r="BS50" s="296">
        <v>323</v>
      </c>
    </row>
    <row r="51" spans="1:71" x14ac:dyDescent="0.25">
      <c r="A51" t="s">
        <v>47</v>
      </c>
      <c r="B51" s="296">
        <v>11</v>
      </c>
      <c r="C51" s="296">
        <v>13</v>
      </c>
      <c r="D51" s="296">
        <v>19</v>
      </c>
      <c r="E51" s="296">
        <v>22</v>
      </c>
      <c r="F51" s="296">
        <v>29</v>
      </c>
      <c r="G51" s="296">
        <v>31</v>
      </c>
      <c r="H51" s="296">
        <v>39</v>
      </c>
      <c r="I51" s="296">
        <v>40</v>
      </c>
      <c r="J51" s="296">
        <v>43</v>
      </c>
      <c r="K51" s="296">
        <v>46</v>
      </c>
      <c r="L51" s="296">
        <v>40</v>
      </c>
      <c r="M51" s="296">
        <v>34</v>
      </c>
      <c r="N51" s="296">
        <v>36</v>
      </c>
      <c r="O51" s="296">
        <v>39</v>
      </c>
      <c r="P51" s="296">
        <v>42</v>
      </c>
      <c r="Q51" s="296">
        <v>51</v>
      </c>
      <c r="R51" s="296">
        <v>42</v>
      </c>
      <c r="S51" s="296">
        <v>50</v>
      </c>
      <c r="T51" s="296">
        <v>59</v>
      </c>
      <c r="U51" s="296">
        <v>59</v>
      </c>
      <c r="V51" s="296">
        <v>71</v>
      </c>
      <c r="W51" s="296">
        <v>60</v>
      </c>
      <c r="X51" s="296">
        <v>53</v>
      </c>
      <c r="Y51" s="296">
        <v>50</v>
      </c>
      <c r="Z51" s="296">
        <v>48</v>
      </c>
      <c r="AA51" s="296">
        <v>48</v>
      </c>
      <c r="AB51" s="296">
        <v>53</v>
      </c>
      <c r="AC51" s="296">
        <v>58</v>
      </c>
      <c r="AD51" s="296">
        <v>50</v>
      </c>
      <c r="AE51" s="296">
        <v>51</v>
      </c>
      <c r="AF51" s="296">
        <v>43</v>
      </c>
      <c r="AG51" s="296">
        <v>38</v>
      </c>
      <c r="AH51" s="296">
        <v>41</v>
      </c>
      <c r="AI51" s="296">
        <v>43</v>
      </c>
      <c r="AJ51" s="296">
        <v>51</v>
      </c>
      <c r="AK51" s="296">
        <v>53</v>
      </c>
      <c r="AL51" s="296">
        <v>59</v>
      </c>
      <c r="AM51" s="296">
        <v>49</v>
      </c>
      <c r="AN51" s="296">
        <v>36</v>
      </c>
      <c r="AO51" s="296">
        <v>32</v>
      </c>
      <c r="AP51" s="296">
        <v>28</v>
      </c>
      <c r="AQ51" s="296">
        <v>28</v>
      </c>
      <c r="AR51" s="296">
        <v>46</v>
      </c>
      <c r="AS51" s="296">
        <v>51</v>
      </c>
      <c r="AT51" s="296">
        <v>44</v>
      </c>
      <c r="AU51" s="296">
        <v>43</v>
      </c>
      <c r="AV51" s="296">
        <v>31</v>
      </c>
      <c r="AW51" s="296">
        <v>28</v>
      </c>
      <c r="AX51" s="296">
        <v>27</v>
      </c>
      <c r="AY51" s="296">
        <v>29</v>
      </c>
      <c r="AZ51" s="296">
        <v>31</v>
      </c>
      <c r="BA51" s="296">
        <v>37</v>
      </c>
      <c r="BB51" s="296">
        <v>43</v>
      </c>
      <c r="BC51" s="296">
        <v>53</v>
      </c>
      <c r="BD51" s="296">
        <v>45</v>
      </c>
      <c r="BE51" s="296">
        <v>41</v>
      </c>
      <c r="BF51" s="296">
        <v>46</v>
      </c>
      <c r="BG51" s="296">
        <v>34</v>
      </c>
      <c r="BH51" s="296">
        <v>35</v>
      </c>
      <c r="BI51" s="296">
        <v>30</v>
      </c>
      <c r="BJ51" s="296">
        <v>22</v>
      </c>
      <c r="BK51" s="296">
        <v>25</v>
      </c>
      <c r="BL51" s="296">
        <v>23</v>
      </c>
      <c r="BM51" s="296">
        <v>32</v>
      </c>
      <c r="BN51" s="296">
        <v>42</v>
      </c>
      <c r="BO51" s="296">
        <v>44</v>
      </c>
      <c r="BP51" s="296">
        <v>55</v>
      </c>
      <c r="BQ51" s="296">
        <v>49</v>
      </c>
      <c r="BR51" s="296">
        <v>44</v>
      </c>
      <c r="BS51" s="296">
        <v>41</v>
      </c>
    </row>
    <row r="52" spans="1:71" x14ac:dyDescent="0.25">
      <c r="A52" t="s">
        <v>48</v>
      </c>
      <c r="B52" s="296" t="s">
        <v>18</v>
      </c>
      <c r="C52" s="296" t="s">
        <v>18</v>
      </c>
      <c r="D52" s="296" t="s">
        <v>18</v>
      </c>
      <c r="E52" s="296">
        <v>1</v>
      </c>
      <c r="F52" s="296">
        <v>1</v>
      </c>
      <c r="G52" s="296">
        <v>5</v>
      </c>
      <c r="H52" s="296">
        <v>6</v>
      </c>
      <c r="I52" s="296">
        <v>5</v>
      </c>
      <c r="J52" s="296">
        <v>5</v>
      </c>
      <c r="K52" s="296">
        <v>1</v>
      </c>
      <c r="L52" s="296" t="s">
        <v>18</v>
      </c>
      <c r="M52" s="296" t="s">
        <v>18</v>
      </c>
      <c r="N52" s="296" t="s">
        <v>18</v>
      </c>
      <c r="O52" s="296">
        <v>2</v>
      </c>
      <c r="P52" s="296">
        <v>5</v>
      </c>
      <c r="Q52" s="296">
        <v>5</v>
      </c>
      <c r="R52" s="296">
        <v>5</v>
      </c>
      <c r="S52" s="296">
        <v>4</v>
      </c>
      <c r="T52" s="296">
        <v>3</v>
      </c>
      <c r="U52" s="296">
        <v>3</v>
      </c>
      <c r="V52" s="296">
        <v>3</v>
      </c>
      <c r="W52" s="296">
        <v>2</v>
      </c>
      <c r="X52" s="296" t="s">
        <v>18</v>
      </c>
      <c r="Y52" s="296">
        <v>7</v>
      </c>
      <c r="Z52" s="296">
        <v>8</v>
      </c>
      <c r="AA52" s="296">
        <v>10</v>
      </c>
      <c r="AB52" s="296">
        <v>14</v>
      </c>
      <c r="AC52" s="296">
        <v>8</v>
      </c>
      <c r="AD52" s="296">
        <v>8</v>
      </c>
      <c r="AE52" s="296">
        <v>6</v>
      </c>
      <c r="AF52" s="296">
        <v>2</v>
      </c>
      <c r="AG52" s="296">
        <v>1</v>
      </c>
      <c r="AH52" s="296">
        <v>4</v>
      </c>
      <c r="AI52" s="296">
        <v>4</v>
      </c>
      <c r="AJ52" s="296">
        <v>4</v>
      </c>
      <c r="AK52" s="296">
        <v>6</v>
      </c>
      <c r="AL52" s="296">
        <v>3</v>
      </c>
      <c r="AM52" s="296">
        <v>7</v>
      </c>
      <c r="AN52" s="296">
        <v>7</v>
      </c>
      <c r="AO52" s="296">
        <v>5</v>
      </c>
      <c r="AP52" s="296">
        <v>6</v>
      </c>
      <c r="AQ52" s="296">
        <v>2</v>
      </c>
      <c r="AR52" s="296">
        <v>6</v>
      </c>
      <c r="AS52" s="296">
        <v>8</v>
      </c>
      <c r="AT52" s="296">
        <v>7</v>
      </c>
      <c r="AU52" s="296">
        <v>8</v>
      </c>
      <c r="AV52" s="296">
        <v>7</v>
      </c>
      <c r="AW52" s="296">
        <v>5</v>
      </c>
      <c r="AX52" s="296">
        <v>5</v>
      </c>
      <c r="AY52" s="296">
        <v>4</v>
      </c>
      <c r="AZ52" s="296">
        <v>1</v>
      </c>
      <c r="BA52" s="296">
        <v>1</v>
      </c>
      <c r="BB52" s="296">
        <v>1</v>
      </c>
      <c r="BC52" s="296">
        <v>2</v>
      </c>
      <c r="BD52" s="296">
        <v>2</v>
      </c>
      <c r="BE52" s="296">
        <v>12</v>
      </c>
      <c r="BF52" s="296">
        <v>12</v>
      </c>
      <c r="BG52" s="296">
        <v>11</v>
      </c>
      <c r="BH52" s="296">
        <v>12</v>
      </c>
      <c r="BI52" s="296">
        <v>2</v>
      </c>
      <c r="BJ52" s="296">
        <v>2</v>
      </c>
      <c r="BK52" s="296">
        <v>2</v>
      </c>
      <c r="BL52" s="296">
        <v>1</v>
      </c>
      <c r="BM52" s="296">
        <v>3</v>
      </c>
      <c r="BN52" s="296">
        <v>3</v>
      </c>
      <c r="BO52" s="296">
        <v>3</v>
      </c>
      <c r="BP52" s="296">
        <v>3</v>
      </c>
      <c r="BQ52" s="296">
        <v>1</v>
      </c>
      <c r="BR52" s="296" t="s">
        <v>18</v>
      </c>
      <c r="BS52" s="296" t="s">
        <v>18</v>
      </c>
    </row>
    <row r="53" spans="1:71" x14ac:dyDescent="0.25">
      <c r="A53" t="s">
        <v>49</v>
      </c>
      <c r="B53" s="296">
        <v>133</v>
      </c>
      <c r="C53" s="296">
        <v>166</v>
      </c>
      <c r="D53" s="296">
        <v>235</v>
      </c>
      <c r="E53" s="296">
        <v>268</v>
      </c>
      <c r="F53" s="296">
        <v>270</v>
      </c>
      <c r="G53" s="296">
        <v>296</v>
      </c>
      <c r="H53" s="296">
        <v>318</v>
      </c>
      <c r="I53" s="296">
        <v>363</v>
      </c>
      <c r="J53" s="296">
        <v>401</v>
      </c>
      <c r="K53" s="296">
        <v>437</v>
      </c>
      <c r="L53" s="296">
        <v>411</v>
      </c>
      <c r="M53" s="296">
        <v>425</v>
      </c>
      <c r="N53" s="296">
        <v>446</v>
      </c>
      <c r="O53" s="296">
        <v>412</v>
      </c>
      <c r="P53" s="296">
        <v>423</v>
      </c>
      <c r="Q53" s="296">
        <v>390</v>
      </c>
      <c r="R53" s="296">
        <v>350</v>
      </c>
      <c r="S53" s="296">
        <v>352</v>
      </c>
      <c r="T53" s="296">
        <v>357</v>
      </c>
      <c r="U53" s="296">
        <v>363</v>
      </c>
      <c r="V53" s="296">
        <v>383</v>
      </c>
      <c r="W53" s="296">
        <v>401</v>
      </c>
      <c r="X53" s="296">
        <v>425</v>
      </c>
      <c r="Y53" s="296">
        <v>450</v>
      </c>
      <c r="Z53" s="296">
        <v>486</v>
      </c>
      <c r="AA53" s="296">
        <v>496</v>
      </c>
      <c r="AB53" s="296">
        <v>494</v>
      </c>
      <c r="AC53" s="296">
        <v>516</v>
      </c>
      <c r="AD53" s="296">
        <v>560</v>
      </c>
      <c r="AE53" s="296">
        <v>556</v>
      </c>
      <c r="AF53" s="296">
        <v>568</v>
      </c>
      <c r="AG53" s="296">
        <v>600</v>
      </c>
      <c r="AH53" s="296">
        <v>580</v>
      </c>
      <c r="AI53" s="296">
        <v>593</v>
      </c>
      <c r="AJ53" s="296">
        <v>646</v>
      </c>
      <c r="AK53" s="296">
        <v>654</v>
      </c>
      <c r="AL53" s="296">
        <v>699</v>
      </c>
      <c r="AM53" s="296">
        <v>737</v>
      </c>
      <c r="AN53" s="296">
        <v>736</v>
      </c>
      <c r="AO53" s="296">
        <v>748</v>
      </c>
      <c r="AP53" s="296">
        <v>722</v>
      </c>
      <c r="AQ53" s="296">
        <v>679</v>
      </c>
      <c r="AR53" s="296">
        <v>643</v>
      </c>
      <c r="AS53" s="296">
        <v>584</v>
      </c>
      <c r="AT53" s="296">
        <v>595</v>
      </c>
      <c r="AU53" s="296">
        <v>576</v>
      </c>
      <c r="AV53" s="296">
        <v>535</v>
      </c>
      <c r="AW53" s="296">
        <v>497</v>
      </c>
      <c r="AX53" s="296">
        <v>412</v>
      </c>
      <c r="AY53" s="296">
        <v>392</v>
      </c>
      <c r="AZ53" s="296">
        <v>391</v>
      </c>
      <c r="BA53" s="296">
        <v>390</v>
      </c>
      <c r="BB53" s="296">
        <v>458</v>
      </c>
      <c r="BC53" s="296">
        <v>472</v>
      </c>
      <c r="BD53" s="296">
        <v>462</v>
      </c>
      <c r="BE53" s="296">
        <v>487</v>
      </c>
      <c r="BF53" s="296">
        <v>497</v>
      </c>
      <c r="BG53" s="296">
        <v>493</v>
      </c>
      <c r="BH53" s="296">
        <v>532</v>
      </c>
      <c r="BI53" s="296">
        <v>556</v>
      </c>
      <c r="BJ53" s="296">
        <v>551</v>
      </c>
      <c r="BK53" s="296">
        <v>567</v>
      </c>
      <c r="BL53" s="296">
        <v>559</v>
      </c>
      <c r="BM53" s="296">
        <v>560</v>
      </c>
      <c r="BN53" s="296">
        <v>605</v>
      </c>
      <c r="BO53" s="296">
        <v>640</v>
      </c>
      <c r="BP53" s="296">
        <v>681</v>
      </c>
      <c r="BQ53" s="296">
        <v>680</v>
      </c>
      <c r="BR53" s="296">
        <v>629</v>
      </c>
      <c r="BS53" s="296">
        <v>620</v>
      </c>
    </row>
    <row r="54" spans="1:71" x14ac:dyDescent="0.25">
      <c r="A54" t="s">
        <v>50</v>
      </c>
      <c r="B54" s="296">
        <v>318</v>
      </c>
      <c r="C54" s="296">
        <v>340</v>
      </c>
      <c r="D54" s="296">
        <v>399</v>
      </c>
      <c r="E54" s="296">
        <v>449</v>
      </c>
      <c r="F54" s="296">
        <v>466</v>
      </c>
      <c r="G54" s="296">
        <v>481</v>
      </c>
      <c r="H54" s="296">
        <v>474</v>
      </c>
      <c r="I54" s="296">
        <v>512</v>
      </c>
      <c r="J54" s="296">
        <v>550</v>
      </c>
      <c r="K54" s="296">
        <v>543</v>
      </c>
      <c r="L54" s="296">
        <v>572</v>
      </c>
      <c r="M54" s="296">
        <v>563</v>
      </c>
      <c r="N54" s="296">
        <v>561</v>
      </c>
      <c r="O54" s="296">
        <v>606</v>
      </c>
      <c r="P54" s="296">
        <v>606</v>
      </c>
      <c r="Q54" s="296">
        <v>597</v>
      </c>
      <c r="R54" s="296">
        <v>495</v>
      </c>
      <c r="S54" s="296">
        <v>551</v>
      </c>
      <c r="T54" s="296">
        <v>520</v>
      </c>
      <c r="U54" s="296">
        <v>501</v>
      </c>
      <c r="V54" s="296">
        <v>549</v>
      </c>
      <c r="W54" s="296">
        <v>447</v>
      </c>
      <c r="X54" s="296">
        <v>450</v>
      </c>
      <c r="Y54" s="296">
        <v>456</v>
      </c>
      <c r="Z54" s="296">
        <v>421</v>
      </c>
      <c r="AA54" s="296">
        <v>435</v>
      </c>
      <c r="AB54" s="296">
        <v>422</v>
      </c>
      <c r="AC54" s="296">
        <v>424</v>
      </c>
      <c r="AD54" s="296">
        <v>470</v>
      </c>
      <c r="AE54" s="296">
        <v>459</v>
      </c>
      <c r="AF54" s="296">
        <v>441</v>
      </c>
      <c r="AG54" s="296">
        <v>425</v>
      </c>
      <c r="AH54" s="296">
        <v>415</v>
      </c>
      <c r="AI54" s="296">
        <v>414</v>
      </c>
      <c r="AJ54" s="296">
        <v>451</v>
      </c>
      <c r="AK54" s="296">
        <v>466</v>
      </c>
      <c r="AL54" s="296">
        <v>455</v>
      </c>
      <c r="AM54" s="296">
        <v>479</v>
      </c>
      <c r="AN54" s="296">
        <v>462</v>
      </c>
      <c r="AO54" s="296">
        <v>450</v>
      </c>
      <c r="AP54" s="296">
        <v>429</v>
      </c>
      <c r="AQ54" s="296">
        <v>423</v>
      </c>
      <c r="AR54" s="296">
        <v>419</v>
      </c>
      <c r="AS54" s="296">
        <v>395</v>
      </c>
      <c r="AT54" s="296">
        <v>378</v>
      </c>
      <c r="AU54" s="296">
        <v>371</v>
      </c>
      <c r="AV54" s="296">
        <v>349</v>
      </c>
      <c r="AW54" s="296">
        <v>353</v>
      </c>
      <c r="AX54" s="296">
        <v>384</v>
      </c>
      <c r="AY54" s="296">
        <v>434</v>
      </c>
      <c r="AZ54" s="296">
        <v>470</v>
      </c>
      <c r="BA54" s="296">
        <v>497</v>
      </c>
      <c r="BB54" s="296">
        <v>533</v>
      </c>
      <c r="BC54" s="296">
        <v>454</v>
      </c>
      <c r="BD54" s="296">
        <v>427</v>
      </c>
      <c r="BE54" s="296">
        <v>414</v>
      </c>
      <c r="BF54" s="296">
        <v>346</v>
      </c>
      <c r="BG54" s="296">
        <v>360</v>
      </c>
      <c r="BH54" s="296">
        <v>351</v>
      </c>
      <c r="BI54" s="296">
        <v>317</v>
      </c>
      <c r="BJ54" s="296">
        <v>304</v>
      </c>
      <c r="BK54" s="296">
        <v>291</v>
      </c>
      <c r="BL54" s="296">
        <v>295</v>
      </c>
      <c r="BM54" s="296">
        <v>298</v>
      </c>
      <c r="BN54" s="296">
        <v>284</v>
      </c>
      <c r="BO54" s="296">
        <v>287</v>
      </c>
      <c r="BP54" s="296">
        <v>303</v>
      </c>
      <c r="BQ54" s="296">
        <v>313</v>
      </c>
      <c r="BR54" s="296">
        <v>340</v>
      </c>
      <c r="BS54" s="296">
        <v>335</v>
      </c>
    </row>
    <row r="55" spans="1:71" x14ac:dyDescent="0.25">
      <c r="A55" t="s">
        <v>51</v>
      </c>
      <c r="B55" s="296">
        <v>3</v>
      </c>
      <c r="C55" s="296">
        <v>1</v>
      </c>
      <c r="D55" s="296">
        <v>1</v>
      </c>
      <c r="E55" s="296">
        <v>2</v>
      </c>
      <c r="F55" s="296">
        <v>1</v>
      </c>
      <c r="G55" s="296">
        <v>1</v>
      </c>
      <c r="H55" s="296">
        <v>1</v>
      </c>
      <c r="I55" s="296" t="s">
        <v>18</v>
      </c>
      <c r="J55" s="296">
        <v>5</v>
      </c>
      <c r="K55" s="296">
        <v>5</v>
      </c>
      <c r="L55" s="296">
        <v>5</v>
      </c>
      <c r="M55" s="296">
        <v>5</v>
      </c>
      <c r="N55" s="296">
        <v>2</v>
      </c>
      <c r="O55" s="296">
        <v>2</v>
      </c>
      <c r="P55" s="296">
        <v>5</v>
      </c>
      <c r="Q55" s="296">
        <v>9</v>
      </c>
      <c r="R55" s="296">
        <v>7</v>
      </c>
      <c r="S55" s="296">
        <v>7</v>
      </c>
      <c r="T55" s="296">
        <v>6</v>
      </c>
      <c r="U55" s="296">
        <v>2</v>
      </c>
      <c r="V55" s="296">
        <v>3</v>
      </c>
      <c r="W55" s="296">
        <v>3</v>
      </c>
      <c r="X55" s="296">
        <v>2</v>
      </c>
      <c r="Y55" s="296">
        <v>2</v>
      </c>
      <c r="Z55" s="296">
        <v>4</v>
      </c>
      <c r="AA55" s="296">
        <v>6</v>
      </c>
      <c r="AB55" s="296">
        <v>6</v>
      </c>
      <c r="AC55" s="296">
        <v>8</v>
      </c>
      <c r="AD55" s="296">
        <v>7</v>
      </c>
      <c r="AE55" s="296">
        <v>6</v>
      </c>
      <c r="AF55" s="296">
        <v>7</v>
      </c>
      <c r="AG55" s="296">
        <v>10</v>
      </c>
      <c r="AH55" s="296">
        <v>15</v>
      </c>
      <c r="AI55" s="296">
        <v>16</v>
      </c>
      <c r="AJ55" s="296">
        <v>14</v>
      </c>
      <c r="AK55" s="296">
        <v>9</v>
      </c>
      <c r="AL55" s="296">
        <v>2</v>
      </c>
      <c r="AM55" s="296" t="s">
        <v>18</v>
      </c>
      <c r="AN55" s="296" t="s">
        <v>18</v>
      </c>
      <c r="AO55" s="296">
        <v>2</v>
      </c>
      <c r="AP55" s="296">
        <v>6</v>
      </c>
      <c r="AQ55" s="296">
        <v>7</v>
      </c>
      <c r="AR55" s="296">
        <v>8</v>
      </c>
      <c r="AS55" s="296">
        <v>8</v>
      </c>
      <c r="AT55" s="296">
        <v>4</v>
      </c>
      <c r="AU55" s="296">
        <v>3</v>
      </c>
      <c r="AV55" s="296">
        <v>4</v>
      </c>
      <c r="AW55" s="296">
        <v>7</v>
      </c>
      <c r="AX55" s="296">
        <v>7</v>
      </c>
      <c r="AY55" s="296">
        <v>9</v>
      </c>
      <c r="AZ55" s="296">
        <v>10</v>
      </c>
      <c r="BA55" s="296">
        <v>5</v>
      </c>
      <c r="BB55" s="296">
        <v>5</v>
      </c>
      <c r="BC55" s="296">
        <v>5</v>
      </c>
      <c r="BD55" s="296">
        <v>4</v>
      </c>
      <c r="BE55" s="296">
        <v>5</v>
      </c>
      <c r="BF55" s="296">
        <v>5</v>
      </c>
      <c r="BG55" s="296">
        <v>3</v>
      </c>
      <c r="BH55" s="296">
        <v>3</v>
      </c>
      <c r="BI55" s="296">
        <v>4</v>
      </c>
      <c r="BJ55" s="296">
        <v>4</v>
      </c>
      <c r="BK55" s="296">
        <v>4</v>
      </c>
      <c r="BL55" s="296">
        <v>2</v>
      </c>
      <c r="BM55" s="296">
        <v>1</v>
      </c>
      <c r="BN55" s="296">
        <v>3</v>
      </c>
      <c r="BO55" s="296">
        <v>3</v>
      </c>
      <c r="BP55" s="296">
        <v>4</v>
      </c>
      <c r="BQ55" s="296">
        <v>4</v>
      </c>
      <c r="BR55" s="296">
        <v>2</v>
      </c>
      <c r="BS55" s="296">
        <v>5</v>
      </c>
    </row>
    <row r="56" spans="1:71" x14ac:dyDescent="0.25">
      <c r="A56" t="s">
        <v>52</v>
      </c>
      <c r="B56" s="296">
        <v>175</v>
      </c>
      <c r="C56" s="296">
        <v>167</v>
      </c>
      <c r="D56" s="296">
        <v>192</v>
      </c>
      <c r="E56" s="296">
        <v>203</v>
      </c>
      <c r="F56" s="296">
        <v>231</v>
      </c>
      <c r="G56" s="296">
        <v>248</v>
      </c>
      <c r="H56" s="296">
        <v>251</v>
      </c>
      <c r="I56" s="296">
        <v>257</v>
      </c>
      <c r="J56" s="296">
        <v>289</v>
      </c>
      <c r="K56" s="296">
        <v>282</v>
      </c>
      <c r="L56" s="296">
        <v>262</v>
      </c>
      <c r="M56" s="296">
        <v>270</v>
      </c>
      <c r="N56" s="296">
        <v>332</v>
      </c>
      <c r="O56" s="296">
        <v>360</v>
      </c>
      <c r="P56" s="296">
        <v>398</v>
      </c>
      <c r="Q56" s="296">
        <v>436</v>
      </c>
      <c r="R56" s="296">
        <v>307</v>
      </c>
      <c r="S56" s="296">
        <v>456</v>
      </c>
      <c r="T56" s="296">
        <v>483</v>
      </c>
      <c r="U56" s="296">
        <v>497</v>
      </c>
      <c r="V56" s="296">
        <v>626</v>
      </c>
      <c r="W56" s="296">
        <v>494</v>
      </c>
      <c r="X56" s="296">
        <v>503</v>
      </c>
      <c r="Y56" s="296">
        <v>495</v>
      </c>
      <c r="Z56" s="296">
        <v>514</v>
      </c>
      <c r="AA56" s="296">
        <v>512</v>
      </c>
      <c r="AB56" s="296">
        <v>519</v>
      </c>
      <c r="AC56" s="296">
        <v>535</v>
      </c>
      <c r="AD56" s="296">
        <v>484</v>
      </c>
      <c r="AE56" s="296">
        <v>465</v>
      </c>
      <c r="AF56" s="296">
        <v>445</v>
      </c>
      <c r="AG56" s="296">
        <v>420</v>
      </c>
      <c r="AH56" s="296">
        <v>436</v>
      </c>
      <c r="AI56" s="296">
        <v>461</v>
      </c>
      <c r="AJ56" s="296">
        <v>475</v>
      </c>
      <c r="AK56" s="296">
        <v>488</v>
      </c>
      <c r="AL56" s="296">
        <v>548</v>
      </c>
      <c r="AM56" s="296">
        <v>578</v>
      </c>
      <c r="AN56" s="296">
        <v>611</v>
      </c>
      <c r="AO56" s="296">
        <v>597</v>
      </c>
      <c r="AP56" s="296">
        <v>564</v>
      </c>
      <c r="AQ56" s="296">
        <v>524</v>
      </c>
      <c r="AR56" s="296">
        <v>477</v>
      </c>
      <c r="AS56" s="296">
        <v>513</v>
      </c>
      <c r="AT56" s="296">
        <v>499</v>
      </c>
      <c r="AU56" s="296">
        <v>505</v>
      </c>
      <c r="AV56" s="296">
        <v>494</v>
      </c>
      <c r="AW56" s="296">
        <v>442</v>
      </c>
      <c r="AX56" s="296">
        <v>409</v>
      </c>
      <c r="AY56" s="296">
        <v>372</v>
      </c>
      <c r="AZ56" s="296">
        <v>339</v>
      </c>
      <c r="BA56" s="296">
        <v>307</v>
      </c>
      <c r="BB56" s="296">
        <v>251</v>
      </c>
      <c r="BC56" s="296">
        <v>276</v>
      </c>
      <c r="BD56" s="296">
        <v>318</v>
      </c>
      <c r="BE56" s="296">
        <v>333</v>
      </c>
      <c r="BF56" s="296">
        <v>386</v>
      </c>
      <c r="BG56" s="296">
        <v>369</v>
      </c>
      <c r="BH56" s="296">
        <v>376</v>
      </c>
      <c r="BI56" s="296">
        <v>378</v>
      </c>
      <c r="BJ56" s="296">
        <v>409</v>
      </c>
      <c r="BK56" s="296">
        <v>390</v>
      </c>
      <c r="BL56" s="296">
        <v>397</v>
      </c>
      <c r="BM56" s="296">
        <v>439</v>
      </c>
      <c r="BN56" s="296">
        <v>435</v>
      </c>
      <c r="BO56" s="296">
        <v>477</v>
      </c>
      <c r="BP56" s="296">
        <v>498</v>
      </c>
      <c r="BQ56" s="296">
        <v>540</v>
      </c>
      <c r="BR56" s="296">
        <v>566</v>
      </c>
      <c r="BS56" s="296">
        <v>581</v>
      </c>
    </row>
    <row r="57" spans="1:71" x14ac:dyDescent="0.25">
      <c r="A57" t="s">
        <v>53</v>
      </c>
      <c r="B57" s="296">
        <v>377</v>
      </c>
      <c r="C57" s="296">
        <v>406</v>
      </c>
      <c r="D57" s="296">
        <v>504</v>
      </c>
      <c r="E57" s="296">
        <v>577</v>
      </c>
      <c r="F57" s="296">
        <v>625</v>
      </c>
      <c r="G57" s="296">
        <v>654</v>
      </c>
      <c r="H57" s="296">
        <v>656</v>
      </c>
      <c r="I57" s="296">
        <v>637</v>
      </c>
      <c r="J57" s="296">
        <v>628</v>
      </c>
      <c r="K57" s="296">
        <v>672</v>
      </c>
      <c r="L57" s="296">
        <v>671</v>
      </c>
      <c r="M57" s="296">
        <v>666</v>
      </c>
      <c r="N57" s="296">
        <v>697</v>
      </c>
      <c r="O57" s="296">
        <v>727</v>
      </c>
      <c r="P57" s="296">
        <v>717</v>
      </c>
      <c r="Q57" s="296">
        <v>712</v>
      </c>
      <c r="R57" s="296">
        <v>619</v>
      </c>
      <c r="S57" s="296">
        <v>667</v>
      </c>
      <c r="T57" s="296">
        <v>690</v>
      </c>
      <c r="U57" s="296">
        <v>699</v>
      </c>
      <c r="V57" s="296">
        <v>757</v>
      </c>
      <c r="W57" s="296">
        <v>677</v>
      </c>
      <c r="X57" s="296">
        <v>603</v>
      </c>
      <c r="Y57" s="296">
        <v>580</v>
      </c>
      <c r="Z57" s="296">
        <v>549</v>
      </c>
      <c r="AA57" s="296">
        <v>527</v>
      </c>
      <c r="AB57" s="296">
        <v>559</v>
      </c>
      <c r="AC57" s="296">
        <v>543</v>
      </c>
      <c r="AD57" s="296">
        <v>573</v>
      </c>
      <c r="AE57" s="296">
        <v>589</v>
      </c>
      <c r="AF57" s="296">
        <v>572</v>
      </c>
      <c r="AG57" s="296">
        <v>596</v>
      </c>
      <c r="AH57" s="296">
        <v>574</v>
      </c>
      <c r="AI57" s="296">
        <v>595</v>
      </c>
      <c r="AJ57" s="296">
        <v>628</v>
      </c>
      <c r="AK57" s="296">
        <v>667</v>
      </c>
      <c r="AL57" s="296">
        <v>726</v>
      </c>
      <c r="AM57" s="296">
        <v>686</v>
      </c>
      <c r="AN57" s="296">
        <v>688</v>
      </c>
      <c r="AO57" s="296">
        <v>652</v>
      </c>
      <c r="AP57" s="296">
        <v>626</v>
      </c>
      <c r="AQ57" s="296">
        <v>663</v>
      </c>
      <c r="AR57" s="296">
        <v>668</v>
      </c>
      <c r="AS57" s="296">
        <v>712</v>
      </c>
      <c r="AT57" s="296">
        <v>681</v>
      </c>
      <c r="AU57" s="296">
        <v>667</v>
      </c>
      <c r="AV57" s="296">
        <v>622</v>
      </c>
      <c r="AW57" s="296">
        <v>573</v>
      </c>
      <c r="AX57" s="296">
        <v>543</v>
      </c>
      <c r="AY57" s="296">
        <v>502</v>
      </c>
      <c r="AZ57" s="296">
        <v>477</v>
      </c>
      <c r="BA57" s="296">
        <v>459</v>
      </c>
      <c r="BB57" s="296">
        <v>471</v>
      </c>
      <c r="BC57" s="296">
        <v>449</v>
      </c>
      <c r="BD57" s="296">
        <v>465</v>
      </c>
      <c r="BE57" s="296">
        <v>434</v>
      </c>
      <c r="BF57" s="296">
        <v>423</v>
      </c>
      <c r="BG57" s="296">
        <v>408</v>
      </c>
      <c r="BH57" s="296">
        <v>375</v>
      </c>
      <c r="BI57" s="296">
        <v>370</v>
      </c>
      <c r="BJ57" s="296">
        <v>354</v>
      </c>
      <c r="BK57" s="296">
        <v>324</v>
      </c>
      <c r="BL57" s="296">
        <v>334</v>
      </c>
      <c r="BM57" s="296">
        <v>328</v>
      </c>
      <c r="BN57" s="296">
        <v>359</v>
      </c>
      <c r="BO57" s="296">
        <v>370</v>
      </c>
      <c r="BP57" s="296">
        <v>411</v>
      </c>
      <c r="BQ57" s="296">
        <v>411</v>
      </c>
      <c r="BR57" s="296">
        <v>418</v>
      </c>
      <c r="BS57" s="296">
        <v>471</v>
      </c>
    </row>
    <row r="58" spans="1:71" x14ac:dyDescent="0.25">
      <c r="A58" t="s">
        <v>54</v>
      </c>
      <c r="B58" s="296">
        <v>99</v>
      </c>
      <c r="C58" s="296">
        <v>99</v>
      </c>
      <c r="D58" s="296">
        <v>105</v>
      </c>
      <c r="E58" s="296">
        <v>117</v>
      </c>
      <c r="F58" s="296">
        <v>122</v>
      </c>
      <c r="G58" s="296">
        <v>114</v>
      </c>
      <c r="H58" s="296">
        <v>117</v>
      </c>
      <c r="I58" s="296">
        <v>121</v>
      </c>
      <c r="J58" s="296">
        <v>134</v>
      </c>
      <c r="K58" s="296">
        <v>147</v>
      </c>
      <c r="L58" s="296">
        <v>157</v>
      </c>
      <c r="M58" s="296">
        <v>144</v>
      </c>
      <c r="N58" s="296">
        <v>131</v>
      </c>
      <c r="O58" s="296">
        <v>127</v>
      </c>
      <c r="P58" s="296">
        <v>108</v>
      </c>
      <c r="Q58" s="296">
        <v>101</v>
      </c>
      <c r="R58" s="296">
        <v>92</v>
      </c>
      <c r="S58" s="296">
        <v>96</v>
      </c>
      <c r="T58" s="296">
        <v>114</v>
      </c>
      <c r="U58" s="296">
        <v>118</v>
      </c>
      <c r="V58" s="296">
        <v>118</v>
      </c>
      <c r="W58" s="296">
        <v>106</v>
      </c>
      <c r="X58" s="296">
        <v>108</v>
      </c>
      <c r="Y58" s="296">
        <v>112</v>
      </c>
      <c r="Z58" s="296">
        <v>128</v>
      </c>
      <c r="AA58" s="296">
        <v>133</v>
      </c>
      <c r="AB58" s="296">
        <v>121</v>
      </c>
      <c r="AC58" s="296">
        <v>113</v>
      </c>
      <c r="AD58" s="296">
        <v>96</v>
      </c>
      <c r="AE58" s="296">
        <v>88</v>
      </c>
      <c r="AF58" s="296">
        <v>70</v>
      </c>
      <c r="AG58" s="296">
        <v>76</v>
      </c>
      <c r="AH58" s="296">
        <v>85</v>
      </c>
      <c r="AI58" s="296">
        <v>95</v>
      </c>
      <c r="AJ58" s="296">
        <v>107</v>
      </c>
      <c r="AK58" s="296">
        <v>109</v>
      </c>
      <c r="AL58" s="296">
        <v>111</v>
      </c>
      <c r="AM58" s="296">
        <v>112</v>
      </c>
      <c r="AN58" s="296">
        <v>119</v>
      </c>
      <c r="AO58" s="296">
        <v>118</v>
      </c>
      <c r="AP58" s="296">
        <v>106</v>
      </c>
      <c r="AQ58" s="296">
        <v>100</v>
      </c>
      <c r="AR58" s="296">
        <v>93</v>
      </c>
      <c r="AS58" s="296">
        <v>89</v>
      </c>
      <c r="AT58" s="296">
        <v>92</v>
      </c>
      <c r="AU58" s="296">
        <v>96</v>
      </c>
      <c r="AV58" s="296">
        <v>91</v>
      </c>
      <c r="AW58" s="296">
        <v>88</v>
      </c>
      <c r="AX58" s="296">
        <v>83</v>
      </c>
      <c r="AY58" s="296">
        <v>73</v>
      </c>
      <c r="AZ58" s="296">
        <v>71</v>
      </c>
      <c r="BA58" s="296">
        <v>76</v>
      </c>
      <c r="BB58" s="296">
        <v>93</v>
      </c>
      <c r="BC58" s="296">
        <v>98</v>
      </c>
      <c r="BD58" s="296">
        <v>100</v>
      </c>
      <c r="BE58" s="296">
        <v>94</v>
      </c>
      <c r="BF58" s="296">
        <v>78</v>
      </c>
      <c r="BG58" s="296">
        <v>75</v>
      </c>
      <c r="BH58" s="296">
        <v>68</v>
      </c>
      <c r="BI58" s="296">
        <v>60</v>
      </c>
      <c r="BJ58" s="296">
        <v>63</v>
      </c>
      <c r="BK58" s="296">
        <v>63</v>
      </c>
      <c r="BL58" s="296">
        <v>65</v>
      </c>
      <c r="BM58" s="296">
        <v>71</v>
      </c>
      <c r="BN58" s="296">
        <v>70</v>
      </c>
      <c r="BO58" s="296">
        <v>79</v>
      </c>
      <c r="BP58" s="296">
        <v>89</v>
      </c>
      <c r="BQ58" s="296">
        <v>86</v>
      </c>
      <c r="BR58" s="296">
        <v>89</v>
      </c>
      <c r="BS58" s="296">
        <v>71</v>
      </c>
    </row>
    <row r="59" spans="1:71" x14ac:dyDescent="0.25">
      <c r="A59" t="s">
        <v>55</v>
      </c>
      <c r="B59" s="296">
        <v>155</v>
      </c>
      <c r="C59" s="296">
        <v>166</v>
      </c>
      <c r="D59" s="296">
        <v>152</v>
      </c>
      <c r="E59" s="296">
        <v>178</v>
      </c>
      <c r="F59" s="296">
        <v>186</v>
      </c>
      <c r="G59" s="296">
        <v>165</v>
      </c>
      <c r="H59" s="296">
        <v>162</v>
      </c>
      <c r="I59" s="296">
        <v>150</v>
      </c>
      <c r="J59" s="296">
        <v>134</v>
      </c>
      <c r="K59" s="296">
        <v>132</v>
      </c>
      <c r="L59" s="296">
        <v>133</v>
      </c>
      <c r="M59" s="296">
        <v>136</v>
      </c>
      <c r="N59" s="296">
        <v>141</v>
      </c>
      <c r="O59" s="296">
        <v>156</v>
      </c>
      <c r="P59" s="296">
        <v>167</v>
      </c>
      <c r="Q59" s="296">
        <v>173</v>
      </c>
      <c r="R59" s="296">
        <v>165</v>
      </c>
      <c r="S59" s="296">
        <v>182</v>
      </c>
      <c r="T59" s="296">
        <v>193</v>
      </c>
      <c r="U59" s="296">
        <v>172</v>
      </c>
      <c r="V59" s="296">
        <v>190</v>
      </c>
      <c r="W59" s="296">
        <v>165</v>
      </c>
      <c r="X59" s="296">
        <v>157</v>
      </c>
      <c r="Y59" s="296">
        <v>158</v>
      </c>
      <c r="Z59" s="296">
        <v>166</v>
      </c>
      <c r="AA59" s="296">
        <v>184</v>
      </c>
      <c r="AB59" s="296">
        <v>195</v>
      </c>
      <c r="AC59" s="296">
        <v>213</v>
      </c>
      <c r="AD59" s="296">
        <v>197</v>
      </c>
      <c r="AE59" s="296">
        <v>175</v>
      </c>
      <c r="AF59" s="296">
        <v>158</v>
      </c>
      <c r="AG59" s="296">
        <v>144</v>
      </c>
      <c r="AH59" s="296">
        <v>167</v>
      </c>
      <c r="AI59" s="296">
        <v>188</v>
      </c>
      <c r="AJ59" s="296">
        <v>206</v>
      </c>
      <c r="AK59" s="296">
        <v>234</v>
      </c>
      <c r="AL59" s="296">
        <v>204</v>
      </c>
      <c r="AM59" s="296">
        <v>198</v>
      </c>
      <c r="AN59" s="296">
        <v>188</v>
      </c>
      <c r="AO59" s="296">
        <v>172</v>
      </c>
      <c r="AP59" s="296">
        <v>175</v>
      </c>
      <c r="AQ59" s="296">
        <v>170</v>
      </c>
      <c r="AR59" s="296">
        <v>159</v>
      </c>
      <c r="AS59" s="296">
        <v>177</v>
      </c>
      <c r="AT59" s="296">
        <v>188</v>
      </c>
      <c r="AU59" s="296">
        <v>172</v>
      </c>
      <c r="AV59" s="296">
        <v>172</v>
      </c>
      <c r="AW59" s="296">
        <v>137</v>
      </c>
      <c r="AX59" s="296">
        <v>124</v>
      </c>
      <c r="AY59" s="296">
        <v>133</v>
      </c>
      <c r="AZ59" s="296">
        <v>129</v>
      </c>
      <c r="BA59" s="296">
        <v>130</v>
      </c>
      <c r="BB59" s="296">
        <v>143</v>
      </c>
      <c r="BC59" s="296">
        <v>133</v>
      </c>
      <c r="BD59" s="296">
        <v>152</v>
      </c>
      <c r="BE59" s="296">
        <v>154</v>
      </c>
      <c r="BF59" s="296">
        <v>132</v>
      </c>
      <c r="BG59" s="296">
        <v>131</v>
      </c>
      <c r="BH59" s="296">
        <v>119</v>
      </c>
      <c r="BI59" s="296">
        <v>117</v>
      </c>
      <c r="BJ59" s="296">
        <v>123</v>
      </c>
      <c r="BK59" s="296">
        <v>135</v>
      </c>
      <c r="BL59" s="296">
        <v>149</v>
      </c>
      <c r="BM59" s="296">
        <v>165</v>
      </c>
      <c r="BN59" s="296">
        <v>190</v>
      </c>
      <c r="BO59" s="296">
        <v>187</v>
      </c>
      <c r="BP59" s="296">
        <v>171</v>
      </c>
      <c r="BQ59" s="296">
        <v>164</v>
      </c>
      <c r="BR59" s="296">
        <v>155</v>
      </c>
      <c r="BS59" s="296">
        <v>145</v>
      </c>
    </row>
    <row r="60" spans="1:71" x14ac:dyDescent="0.25">
      <c r="A60" t="s">
        <v>56</v>
      </c>
      <c r="B60" s="296">
        <v>39</v>
      </c>
      <c r="C60" s="296">
        <v>45</v>
      </c>
      <c r="D60" s="296">
        <v>46</v>
      </c>
      <c r="E60" s="296">
        <v>50</v>
      </c>
      <c r="F60" s="296">
        <v>58</v>
      </c>
      <c r="G60" s="296">
        <v>56</v>
      </c>
      <c r="H60" s="296">
        <v>61</v>
      </c>
      <c r="I60" s="296">
        <v>58</v>
      </c>
      <c r="J60" s="296">
        <v>58</v>
      </c>
      <c r="K60" s="296">
        <v>66</v>
      </c>
      <c r="L60" s="296">
        <v>57</v>
      </c>
      <c r="M60" s="296">
        <v>54</v>
      </c>
      <c r="N60" s="296">
        <v>50</v>
      </c>
      <c r="O60" s="296">
        <v>42</v>
      </c>
      <c r="P60" s="296">
        <v>38</v>
      </c>
      <c r="Q60" s="296">
        <v>38</v>
      </c>
      <c r="R60" s="296">
        <v>39</v>
      </c>
      <c r="S60" s="296">
        <v>35</v>
      </c>
      <c r="T60" s="296">
        <v>40</v>
      </c>
      <c r="U60" s="296">
        <v>44</v>
      </c>
      <c r="V60" s="296">
        <v>43</v>
      </c>
      <c r="W60" s="296">
        <v>49</v>
      </c>
      <c r="X60" s="296">
        <v>46</v>
      </c>
      <c r="Y60" s="296">
        <v>49</v>
      </c>
      <c r="Z60" s="296">
        <v>43</v>
      </c>
      <c r="AA60" s="296">
        <v>45</v>
      </c>
      <c r="AB60" s="296">
        <v>46</v>
      </c>
      <c r="AC60" s="296">
        <v>41</v>
      </c>
      <c r="AD60" s="296">
        <v>47</v>
      </c>
      <c r="AE60" s="296">
        <v>42</v>
      </c>
      <c r="AF60" s="296">
        <v>30</v>
      </c>
      <c r="AG60" s="296">
        <v>27</v>
      </c>
      <c r="AH60" s="296">
        <v>34</v>
      </c>
      <c r="AI60" s="296">
        <v>34</v>
      </c>
      <c r="AJ60" s="296">
        <v>46</v>
      </c>
      <c r="AK60" s="296">
        <v>59</v>
      </c>
      <c r="AL60" s="296">
        <v>54</v>
      </c>
      <c r="AM60" s="296">
        <v>61</v>
      </c>
      <c r="AN60" s="296">
        <v>59</v>
      </c>
      <c r="AO60" s="296">
        <v>56</v>
      </c>
      <c r="AP60" s="296">
        <v>56</v>
      </c>
      <c r="AQ60" s="296">
        <v>48</v>
      </c>
      <c r="AR60" s="296">
        <v>40</v>
      </c>
      <c r="AS60" s="296">
        <v>34</v>
      </c>
      <c r="AT60" s="296">
        <v>33</v>
      </c>
      <c r="AU60" s="296">
        <v>40</v>
      </c>
      <c r="AV60" s="296">
        <v>47</v>
      </c>
      <c r="AW60" s="296">
        <v>50</v>
      </c>
      <c r="AX60" s="296">
        <v>56</v>
      </c>
      <c r="AY60" s="296">
        <v>49</v>
      </c>
      <c r="AZ60" s="296">
        <v>42</v>
      </c>
      <c r="BA60" s="296">
        <v>45</v>
      </c>
      <c r="BB60" s="296">
        <v>36</v>
      </c>
      <c r="BC60" s="296">
        <v>49</v>
      </c>
      <c r="BD60" s="296">
        <v>50</v>
      </c>
      <c r="BE60" s="296">
        <v>47</v>
      </c>
      <c r="BF60" s="296">
        <v>50</v>
      </c>
      <c r="BG60" s="296">
        <v>37</v>
      </c>
      <c r="BH60" s="296">
        <v>61</v>
      </c>
      <c r="BI60" s="296">
        <v>58</v>
      </c>
      <c r="BJ60" s="296">
        <v>79</v>
      </c>
      <c r="BK60" s="296">
        <v>84</v>
      </c>
      <c r="BL60" s="296">
        <v>62</v>
      </c>
      <c r="BM60" s="296">
        <v>63</v>
      </c>
      <c r="BN60" s="296">
        <v>44</v>
      </c>
      <c r="BO60" s="296">
        <v>56</v>
      </c>
      <c r="BP60" s="296">
        <v>66</v>
      </c>
      <c r="BQ60" s="296">
        <v>63</v>
      </c>
      <c r="BR60" s="296">
        <v>62</v>
      </c>
      <c r="BS60" s="296">
        <v>53</v>
      </c>
    </row>
    <row r="61" spans="1:71" x14ac:dyDescent="0.25">
      <c r="A61" t="s">
        <v>57</v>
      </c>
      <c r="B61" s="296">
        <v>49</v>
      </c>
      <c r="C61" s="296">
        <v>43</v>
      </c>
      <c r="D61" s="296">
        <v>42</v>
      </c>
      <c r="E61" s="296">
        <v>39</v>
      </c>
      <c r="F61" s="296">
        <v>43</v>
      </c>
      <c r="G61" s="296">
        <v>45</v>
      </c>
      <c r="H61" s="296">
        <v>51</v>
      </c>
      <c r="I61" s="296">
        <v>46</v>
      </c>
      <c r="J61" s="296">
        <v>52</v>
      </c>
      <c r="K61" s="296">
        <v>60</v>
      </c>
      <c r="L61" s="296">
        <v>59</v>
      </c>
      <c r="M61" s="296">
        <v>63</v>
      </c>
      <c r="N61" s="296">
        <v>56</v>
      </c>
      <c r="O61" s="296">
        <v>46</v>
      </c>
      <c r="P61" s="296">
        <v>39</v>
      </c>
      <c r="Q61" s="296">
        <v>29</v>
      </c>
      <c r="R61" s="296">
        <v>24</v>
      </c>
      <c r="S61" s="296">
        <v>28</v>
      </c>
      <c r="T61" s="296">
        <v>23</v>
      </c>
      <c r="U61" s="296">
        <v>33</v>
      </c>
      <c r="V61" s="296">
        <v>41</v>
      </c>
      <c r="W61" s="296">
        <v>32</v>
      </c>
      <c r="X61" s="296">
        <v>38</v>
      </c>
      <c r="Y61" s="296">
        <v>38</v>
      </c>
      <c r="Z61" s="296">
        <v>31</v>
      </c>
      <c r="AA61" s="296">
        <v>33</v>
      </c>
      <c r="AB61" s="296">
        <v>36</v>
      </c>
      <c r="AC61" s="296">
        <v>33</v>
      </c>
      <c r="AD61" s="296">
        <v>34</v>
      </c>
      <c r="AE61" s="296">
        <v>37</v>
      </c>
      <c r="AF61" s="296">
        <v>32</v>
      </c>
      <c r="AG61" s="296">
        <v>29</v>
      </c>
      <c r="AH61" s="296">
        <v>41</v>
      </c>
      <c r="AI61" s="296">
        <v>43</v>
      </c>
      <c r="AJ61" s="296">
        <v>41</v>
      </c>
      <c r="AK61" s="296">
        <v>47</v>
      </c>
      <c r="AL61" s="296">
        <v>47</v>
      </c>
      <c r="AM61" s="296">
        <v>51</v>
      </c>
      <c r="AN61" s="296">
        <v>54</v>
      </c>
      <c r="AO61" s="296">
        <v>50</v>
      </c>
      <c r="AP61" s="296">
        <v>48</v>
      </c>
      <c r="AQ61" s="296">
        <v>42</v>
      </c>
      <c r="AR61" s="296">
        <v>42</v>
      </c>
      <c r="AS61" s="296">
        <v>44</v>
      </c>
      <c r="AT61" s="296">
        <v>36</v>
      </c>
      <c r="AU61" s="296">
        <v>29</v>
      </c>
      <c r="AV61" s="296">
        <v>23</v>
      </c>
      <c r="AW61" s="296">
        <v>16</v>
      </c>
      <c r="AX61" s="296">
        <v>19</v>
      </c>
      <c r="AY61" s="296">
        <v>22</v>
      </c>
      <c r="AZ61" s="296">
        <v>30</v>
      </c>
      <c r="BA61" s="296">
        <v>35</v>
      </c>
      <c r="BB61" s="296">
        <v>29</v>
      </c>
      <c r="BC61" s="296">
        <v>29</v>
      </c>
      <c r="BD61" s="296">
        <v>21</v>
      </c>
      <c r="BE61" s="296">
        <v>15</v>
      </c>
      <c r="BF61" s="296">
        <v>15</v>
      </c>
      <c r="BG61" s="296">
        <v>23</v>
      </c>
      <c r="BH61" s="296">
        <v>23</v>
      </c>
      <c r="BI61" s="296">
        <v>28</v>
      </c>
      <c r="BJ61" s="296">
        <v>26</v>
      </c>
      <c r="BK61" s="296">
        <v>15</v>
      </c>
      <c r="BL61" s="296">
        <v>17</v>
      </c>
      <c r="BM61" s="296">
        <v>15</v>
      </c>
      <c r="BN61" s="296">
        <v>16</v>
      </c>
      <c r="BO61" s="296">
        <v>21</v>
      </c>
      <c r="BP61" s="296">
        <v>25</v>
      </c>
      <c r="BQ61" s="296">
        <v>24</v>
      </c>
      <c r="BR61" s="296">
        <v>22</v>
      </c>
      <c r="BS61" s="296">
        <v>20</v>
      </c>
    </row>
    <row r="62" spans="1:71" x14ac:dyDescent="0.25">
      <c r="A62" t="s">
        <v>58</v>
      </c>
      <c r="B62" s="296">
        <v>16</v>
      </c>
      <c r="C62" s="296">
        <v>19</v>
      </c>
      <c r="D62" s="296">
        <v>24</v>
      </c>
      <c r="E62" s="296">
        <v>26</v>
      </c>
      <c r="F62" s="296">
        <v>41</v>
      </c>
      <c r="G62" s="296">
        <v>53</v>
      </c>
      <c r="H62" s="296">
        <v>46</v>
      </c>
      <c r="I62" s="296">
        <v>44</v>
      </c>
      <c r="J62" s="296">
        <v>43</v>
      </c>
      <c r="K62" s="296">
        <v>35</v>
      </c>
      <c r="L62" s="296">
        <v>46</v>
      </c>
      <c r="M62" s="296">
        <v>50</v>
      </c>
      <c r="N62" s="296">
        <v>48</v>
      </c>
      <c r="O62" s="296">
        <v>51</v>
      </c>
      <c r="P62" s="296">
        <v>55</v>
      </c>
      <c r="Q62" s="296">
        <v>62</v>
      </c>
      <c r="R62" s="296">
        <v>55</v>
      </c>
      <c r="S62" s="296">
        <v>54</v>
      </c>
      <c r="T62" s="296">
        <v>42</v>
      </c>
      <c r="U62" s="296">
        <v>38</v>
      </c>
      <c r="V62" s="296">
        <v>32</v>
      </c>
      <c r="W62" s="296">
        <v>34</v>
      </c>
      <c r="X62" s="296">
        <v>30</v>
      </c>
      <c r="Y62" s="296">
        <v>19</v>
      </c>
      <c r="Z62" s="296">
        <v>20</v>
      </c>
      <c r="AA62" s="296">
        <v>17</v>
      </c>
      <c r="AB62" s="296">
        <v>26</v>
      </c>
      <c r="AC62" s="296">
        <v>31</v>
      </c>
      <c r="AD62" s="296">
        <v>43</v>
      </c>
      <c r="AE62" s="296">
        <v>51</v>
      </c>
      <c r="AF62" s="296">
        <v>52</v>
      </c>
      <c r="AG62" s="296">
        <v>63</v>
      </c>
      <c r="AH62" s="296">
        <v>62</v>
      </c>
      <c r="AI62" s="296">
        <v>61</v>
      </c>
      <c r="AJ62" s="296">
        <v>64</v>
      </c>
      <c r="AK62" s="296">
        <v>70</v>
      </c>
      <c r="AL62" s="296">
        <v>80</v>
      </c>
      <c r="AM62" s="296">
        <v>82</v>
      </c>
      <c r="AN62" s="296">
        <v>88</v>
      </c>
      <c r="AO62" s="296">
        <v>87</v>
      </c>
      <c r="AP62" s="296">
        <v>89</v>
      </c>
      <c r="AQ62" s="296">
        <v>89</v>
      </c>
      <c r="AR62" s="296">
        <v>99</v>
      </c>
      <c r="AS62" s="296">
        <v>91</v>
      </c>
      <c r="AT62" s="296">
        <v>92</v>
      </c>
      <c r="AU62" s="296">
        <v>83</v>
      </c>
      <c r="AV62" s="296">
        <v>79</v>
      </c>
      <c r="AW62" s="296">
        <v>76</v>
      </c>
      <c r="AX62" s="296">
        <v>78</v>
      </c>
      <c r="AY62" s="296">
        <v>88</v>
      </c>
      <c r="AZ62" s="296">
        <v>84</v>
      </c>
      <c r="BA62" s="296">
        <v>102</v>
      </c>
      <c r="BB62" s="296">
        <v>115</v>
      </c>
      <c r="BC62" s="296">
        <v>114</v>
      </c>
      <c r="BD62" s="296">
        <v>102</v>
      </c>
      <c r="BE62" s="296">
        <v>85</v>
      </c>
      <c r="BF62" s="296">
        <v>86</v>
      </c>
      <c r="BG62" s="296">
        <v>77</v>
      </c>
      <c r="BH62" s="296">
        <v>98</v>
      </c>
      <c r="BI62" s="296">
        <v>112</v>
      </c>
      <c r="BJ62" s="296">
        <v>101</v>
      </c>
      <c r="BK62" s="296">
        <v>112</v>
      </c>
      <c r="BL62" s="296">
        <v>111</v>
      </c>
      <c r="BM62" s="296">
        <v>93</v>
      </c>
      <c r="BN62" s="296">
        <v>100</v>
      </c>
      <c r="BO62" s="296">
        <v>91</v>
      </c>
      <c r="BP62" s="296">
        <v>80</v>
      </c>
      <c r="BQ62" s="296">
        <v>80</v>
      </c>
      <c r="BR62" s="296">
        <v>62</v>
      </c>
      <c r="BS62" s="296">
        <v>62</v>
      </c>
    </row>
    <row r="63" spans="1:71" x14ac:dyDescent="0.25">
      <c r="A63" t="s">
        <v>59</v>
      </c>
      <c r="B63" s="296">
        <v>184</v>
      </c>
      <c r="C63" s="296">
        <v>193</v>
      </c>
      <c r="D63" s="296">
        <v>184</v>
      </c>
      <c r="E63" s="296">
        <v>190</v>
      </c>
      <c r="F63" s="296">
        <v>180</v>
      </c>
      <c r="G63" s="296">
        <v>188</v>
      </c>
      <c r="H63" s="296">
        <v>207</v>
      </c>
      <c r="I63" s="296">
        <v>223</v>
      </c>
      <c r="J63" s="296">
        <v>224</v>
      </c>
      <c r="K63" s="296">
        <v>267</v>
      </c>
      <c r="L63" s="296">
        <v>267</v>
      </c>
      <c r="M63" s="296">
        <v>248</v>
      </c>
      <c r="N63" s="296">
        <v>286</v>
      </c>
      <c r="O63" s="296">
        <v>273</v>
      </c>
      <c r="P63" s="296">
        <v>271</v>
      </c>
      <c r="Q63" s="296">
        <v>264</v>
      </c>
      <c r="R63" s="296">
        <v>205</v>
      </c>
      <c r="S63" s="296">
        <v>232</v>
      </c>
      <c r="T63" s="296">
        <v>266</v>
      </c>
      <c r="U63" s="296">
        <v>277</v>
      </c>
      <c r="V63" s="296">
        <v>305</v>
      </c>
      <c r="W63" s="296">
        <v>270</v>
      </c>
      <c r="X63" s="296">
        <v>250</v>
      </c>
      <c r="Y63" s="296">
        <v>246</v>
      </c>
      <c r="Z63" s="296">
        <v>273</v>
      </c>
      <c r="AA63" s="296">
        <v>271</v>
      </c>
      <c r="AB63" s="296">
        <v>254</v>
      </c>
      <c r="AC63" s="296">
        <v>261</v>
      </c>
      <c r="AD63" s="296">
        <v>245</v>
      </c>
      <c r="AE63" s="296">
        <v>246</v>
      </c>
      <c r="AF63" s="296">
        <v>263</v>
      </c>
      <c r="AG63" s="296">
        <v>257</v>
      </c>
      <c r="AH63" s="296">
        <v>237</v>
      </c>
      <c r="AI63" s="296">
        <v>221</v>
      </c>
      <c r="AJ63" s="296">
        <v>207</v>
      </c>
      <c r="AK63" s="296">
        <v>207</v>
      </c>
      <c r="AL63" s="296">
        <v>223</v>
      </c>
      <c r="AM63" s="296">
        <v>222</v>
      </c>
      <c r="AN63" s="296">
        <v>217</v>
      </c>
      <c r="AO63" s="296">
        <v>201</v>
      </c>
      <c r="AP63" s="296">
        <v>183</v>
      </c>
      <c r="AQ63" s="296">
        <v>172</v>
      </c>
      <c r="AR63" s="296">
        <v>184</v>
      </c>
      <c r="AS63" s="296">
        <v>191</v>
      </c>
      <c r="AT63" s="296">
        <v>210</v>
      </c>
      <c r="AU63" s="296">
        <v>212</v>
      </c>
      <c r="AV63" s="296">
        <v>193</v>
      </c>
      <c r="AW63" s="296">
        <v>174</v>
      </c>
      <c r="AX63" s="296">
        <v>166</v>
      </c>
      <c r="AY63" s="296">
        <v>168</v>
      </c>
      <c r="AZ63" s="296">
        <v>156</v>
      </c>
      <c r="BA63" s="296">
        <v>150</v>
      </c>
      <c r="BB63" s="296">
        <v>126</v>
      </c>
      <c r="BC63" s="296">
        <v>103</v>
      </c>
      <c r="BD63" s="296">
        <v>98</v>
      </c>
      <c r="BE63" s="296">
        <v>97</v>
      </c>
      <c r="BF63" s="296">
        <v>92</v>
      </c>
      <c r="BG63" s="296">
        <v>90</v>
      </c>
      <c r="BH63" s="296">
        <v>88</v>
      </c>
      <c r="BI63" s="296">
        <v>91</v>
      </c>
      <c r="BJ63" s="296">
        <v>93</v>
      </c>
      <c r="BK63" s="296">
        <v>100</v>
      </c>
      <c r="BL63" s="296">
        <v>101</v>
      </c>
      <c r="BM63" s="296">
        <v>98</v>
      </c>
      <c r="BN63" s="296">
        <v>119</v>
      </c>
      <c r="BO63" s="296">
        <v>124</v>
      </c>
      <c r="BP63" s="296">
        <v>143</v>
      </c>
      <c r="BQ63" s="296">
        <v>161</v>
      </c>
      <c r="BR63" s="296">
        <v>137</v>
      </c>
      <c r="BS63" s="296">
        <v>130</v>
      </c>
    </row>
    <row r="64" spans="1:71" x14ac:dyDescent="0.25">
      <c r="A64" t="s">
        <v>60</v>
      </c>
      <c r="B64" s="296">
        <v>60</v>
      </c>
      <c r="C64" s="296">
        <v>61</v>
      </c>
      <c r="D64" s="296">
        <v>59</v>
      </c>
      <c r="E64" s="296">
        <v>54</v>
      </c>
      <c r="F64" s="296">
        <v>59</v>
      </c>
      <c r="G64" s="296">
        <v>58</v>
      </c>
      <c r="H64" s="296">
        <v>50</v>
      </c>
      <c r="I64" s="296">
        <v>51</v>
      </c>
      <c r="J64" s="296">
        <v>38</v>
      </c>
      <c r="K64" s="296">
        <v>40</v>
      </c>
      <c r="L64" s="296">
        <v>38</v>
      </c>
      <c r="M64" s="296">
        <v>44</v>
      </c>
      <c r="N64" s="296">
        <v>47</v>
      </c>
      <c r="O64" s="296">
        <v>48</v>
      </c>
      <c r="P64" s="296">
        <v>54</v>
      </c>
      <c r="Q64" s="296">
        <v>42</v>
      </c>
      <c r="R64" s="296">
        <v>41</v>
      </c>
      <c r="S64" s="296">
        <v>40</v>
      </c>
      <c r="T64" s="296">
        <v>34</v>
      </c>
      <c r="U64" s="296">
        <v>38</v>
      </c>
      <c r="V64" s="296">
        <v>31</v>
      </c>
      <c r="W64" s="296">
        <v>28</v>
      </c>
      <c r="X64" s="296">
        <v>31</v>
      </c>
      <c r="Y64" s="296">
        <v>30</v>
      </c>
      <c r="Z64" s="296">
        <v>37</v>
      </c>
      <c r="AA64" s="296">
        <v>33</v>
      </c>
      <c r="AB64" s="296">
        <v>39</v>
      </c>
      <c r="AC64" s="296">
        <v>40</v>
      </c>
      <c r="AD64" s="296">
        <v>38</v>
      </c>
      <c r="AE64" s="296">
        <v>43</v>
      </c>
      <c r="AF64" s="296">
        <v>40</v>
      </c>
      <c r="AG64" s="296">
        <v>37</v>
      </c>
      <c r="AH64" s="296">
        <v>44</v>
      </c>
      <c r="AI64" s="296">
        <v>45</v>
      </c>
      <c r="AJ64" s="296">
        <v>43</v>
      </c>
      <c r="AK64" s="296">
        <v>57</v>
      </c>
      <c r="AL64" s="296">
        <v>56</v>
      </c>
      <c r="AM64" s="296">
        <v>49</v>
      </c>
      <c r="AN64" s="296">
        <v>46</v>
      </c>
      <c r="AO64" s="296">
        <v>33</v>
      </c>
      <c r="AP64" s="296">
        <v>28</v>
      </c>
      <c r="AQ64" s="296">
        <v>33</v>
      </c>
      <c r="AR64" s="296">
        <v>37</v>
      </c>
      <c r="AS64" s="296">
        <v>36</v>
      </c>
      <c r="AT64" s="296">
        <v>38</v>
      </c>
      <c r="AU64" s="296">
        <v>36</v>
      </c>
      <c r="AV64" s="296">
        <v>30</v>
      </c>
      <c r="AW64" s="296">
        <v>34</v>
      </c>
      <c r="AX64" s="296">
        <v>38</v>
      </c>
      <c r="AY64" s="296">
        <v>39</v>
      </c>
      <c r="AZ64" s="296">
        <v>40</v>
      </c>
      <c r="BA64" s="296">
        <v>42</v>
      </c>
      <c r="BB64" s="296">
        <v>47</v>
      </c>
      <c r="BC64" s="296">
        <v>47</v>
      </c>
      <c r="BD64" s="296">
        <v>49</v>
      </c>
      <c r="BE64" s="296">
        <v>42</v>
      </c>
      <c r="BF64" s="296">
        <v>44</v>
      </c>
      <c r="BG64" s="296">
        <v>56</v>
      </c>
      <c r="BH64" s="296">
        <v>57</v>
      </c>
      <c r="BI64" s="296">
        <v>67</v>
      </c>
      <c r="BJ64" s="296">
        <v>75</v>
      </c>
      <c r="BK64" s="296">
        <v>68</v>
      </c>
      <c r="BL64" s="296">
        <v>73</v>
      </c>
      <c r="BM64" s="296">
        <v>65</v>
      </c>
      <c r="BN64" s="296">
        <v>57</v>
      </c>
      <c r="BO64" s="296">
        <v>50</v>
      </c>
      <c r="BP64" s="296">
        <v>42</v>
      </c>
      <c r="BQ64" s="296">
        <v>45</v>
      </c>
      <c r="BR64" s="296">
        <v>47</v>
      </c>
      <c r="BS64" s="296">
        <v>45</v>
      </c>
    </row>
    <row r="65" spans="1:71" x14ac:dyDescent="0.25">
      <c r="A65" t="s">
        <v>61</v>
      </c>
      <c r="B65" s="296">
        <v>47</v>
      </c>
      <c r="C65" s="296">
        <v>54</v>
      </c>
      <c r="D65" s="296">
        <v>65</v>
      </c>
      <c r="E65" s="296">
        <v>64</v>
      </c>
      <c r="F65" s="296">
        <v>64</v>
      </c>
      <c r="G65" s="296">
        <v>66</v>
      </c>
      <c r="H65" s="296">
        <v>58</v>
      </c>
      <c r="I65" s="296">
        <v>58</v>
      </c>
      <c r="J65" s="296">
        <v>52</v>
      </c>
      <c r="K65" s="296">
        <v>54</v>
      </c>
      <c r="L65" s="296">
        <v>55</v>
      </c>
      <c r="M65" s="296">
        <v>52</v>
      </c>
      <c r="N65" s="296">
        <v>54</v>
      </c>
      <c r="O65" s="296">
        <v>46</v>
      </c>
      <c r="P65" s="296">
        <v>53</v>
      </c>
      <c r="Q65" s="296">
        <v>59</v>
      </c>
      <c r="R65" s="296">
        <v>48</v>
      </c>
      <c r="S65" s="296">
        <v>58</v>
      </c>
      <c r="T65" s="296">
        <v>79</v>
      </c>
      <c r="U65" s="296">
        <v>85</v>
      </c>
      <c r="V65" s="296">
        <v>105</v>
      </c>
      <c r="W65" s="296">
        <v>109</v>
      </c>
      <c r="X65" s="296">
        <v>104</v>
      </c>
      <c r="Y65" s="296">
        <v>105</v>
      </c>
      <c r="Z65" s="296">
        <v>102</v>
      </c>
      <c r="AA65" s="296">
        <v>93</v>
      </c>
      <c r="AB65" s="296">
        <v>84</v>
      </c>
      <c r="AC65" s="296">
        <v>78</v>
      </c>
      <c r="AD65" s="296">
        <v>97</v>
      </c>
      <c r="AE65" s="296">
        <v>104</v>
      </c>
      <c r="AF65" s="296">
        <v>104</v>
      </c>
      <c r="AG65" s="296">
        <v>107</v>
      </c>
      <c r="AH65" s="296">
        <v>93</v>
      </c>
      <c r="AI65" s="296">
        <v>83</v>
      </c>
      <c r="AJ65" s="296">
        <v>80</v>
      </c>
      <c r="AK65" s="296">
        <v>80</v>
      </c>
      <c r="AL65" s="296">
        <v>78</v>
      </c>
      <c r="AM65" s="296">
        <v>88</v>
      </c>
      <c r="AN65" s="296">
        <v>93</v>
      </c>
      <c r="AO65" s="296">
        <v>94</v>
      </c>
      <c r="AP65" s="296">
        <v>95</v>
      </c>
      <c r="AQ65" s="296">
        <v>98</v>
      </c>
      <c r="AR65" s="296">
        <v>100</v>
      </c>
      <c r="AS65" s="296">
        <v>103</v>
      </c>
      <c r="AT65" s="296">
        <v>103</v>
      </c>
      <c r="AU65" s="296">
        <v>94</v>
      </c>
      <c r="AV65" s="296">
        <v>86</v>
      </c>
      <c r="AW65" s="296">
        <v>77</v>
      </c>
      <c r="AX65" s="296">
        <v>79</v>
      </c>
      <c r="AY65" s="296">
        <v>90</v>
      </c>
      <c r="AZ65" s="296">
        <v>85</v>
      </c>
      <c r="BA65" s="296">
        <v>87</v>
      </c>
      <c r="BB65" s="296">
        <v>85</v>
      </c>
      <c r="BC65" s="296">
        <v>75</v>
      </c>
      <c r="BD65" s="296">
        <v>80</v>
      </c>
      <c r="BE65" s="296">
        <v>89</v>
      </c>
      <c r="BF65" s="296">
        <v>75</v>
      </c>
      <c r="BG65" s="296">
        <v>68</v>
      </c>
      <c r="BH65" s="296">
        <v>63</v>
      </c>
      <c r="BI65" s="296">
        <v>57</v>
      </c>
      <c r="BJ65" s="296">
        <v>70</v>
      </c>
      <c r="BK65" s="296">
        <v>82</v>
      </c>
      <c r="BL65" s="296">
        <v>96</v>
      </c>
      <c r="BM65" s="296">
        <v>101</v>
      </c>
      <c r="BN65" s="296">
        <v>129</v>
      </c>
      <c r="BO65" s="296">
        <v>125</v>
      </c>
      <c r="BP65" s="296">
        <v>121</v>
      </c>
      <c r="BQ65" s="296">
        <v>138</v>
      </c>
      <c r="BR65" s="296">
        <v>104</v>
      </c>
      <c r="BS65" s="296">
        <v>105</v>
      </c>
    </row>
    <row r="66" spans="1:71" x14ac:dyDescent="0.25">
      <c r="A66" t="s">
        <v>62</v>
      </c>
      <c r="B66" s="296" t="s">
        <v>18</v>
      </c>
      <c r="C66" s="296" t="s">
        <v>18</v>
      </c>
      <c r="D66" s="296" t="s">
        <v>18</v>
      </c>
      <c r="E66" s="296" t="s">
        <v>18</v>
      </c>
      <c r="F66" s="296" t="s">
        <v>18</v>
      </c>
      <c r="G66" s="296" t="s">
        <v>18</v>
      </c>
      <c r="H66" s="296" t="s">
        <v>18</v>
      </c>
      <c r="I66" s="296" t="s">
        <v>18</v>
      </c>
      <c r="J66" s="296">
        <v>1</v>
      </c>
      <c r="K66" s="296">
        <v>1</v>
      </c>
      <c r="L66" s="296">
        <v>1</v>
      </c>
      <c r="M66" s="296">
        <v>1</v>
      </c>
      <c r="N66" s="296" t="s">
        <v>18</v>
      </c>
      <c r="O66" s="296" t="s">
        <v>18</v>
      </c>
      <c r="P66" s="296" t="s">
        <v>18</v>
      </c>
      <c r="Q66" s="296" t="s">
        <v>18</v>
      </c>
      <c r="R66" s="296" t="s">
        <v>18</v>
      </c>
      <c r="S66" s="296" t="s">
        <v>18</v>
      </c>
      <c r="T66" s="296" t="s">
        <v>18</v>
      </c>
      <c r="U66" s="296" t="s">
        <v>18</v>
      </c>
      <c r="V66" s="296" t="s">
        <v>18</v>
      </c>
      <c r="W66" s="296" t="s">
        <v>18</v>
      </c>
      <c r="X66" s="296" t="s">
        <v>18</v>
      </c>
      <c r="Y66" s="296" t="s">
        <v>18</v>
      </c>
      <c r="Z66" s="296">
        <v>2</v>
      </c>
      <c r="AA66" s="296">
        <v>2</v>
      </c>
      <c r="AB66" s="296">
        <v>2</v>
      </c>
      <c r="AC66" s="296">
        <v>2</v>
      </c>
      <c r="AD66" s="296" t="s">
        <v>18</v>
      </c>
      <c r="AE66" s="296" t="s">
        <v>18</v>
      </c>
      <c r="AF66" s="296" t="s">
        <v>18</v>
      </c>
      <c r="AG66" s="296" t="s">
        <v>18</v>
      </c>
      <c r="AH66" s="296" t="s">
        <v>18</v>
      </c>
      <c r="AI66" s="296" t="s">
        <v>18</v>
      </c>
      <c r="AJ66" s="296" t="s">
        <v>18</v>
      </c>
      <c r="AK66" s="296" t="s">
        <v>18</v>
      </c>
      <c r="AL66" s="296" t="s">
        <v>18</v>
      </c>
      <c r="AM66" s="296" t="s">
        <v>18</v>
      </c>
      <c r="AN66" s="296" t="s">
        <v>18</v>
      </c>
      <c r="AO66" s="296" t="s">
        <v>18</v>
      </c>
      <c r="AP66" s="296" t="s">
        <v>18</v>
      </c>
      <c r="AQ66" s="296" t="s">
        <v>18</v>
      </c>
      <c r="AR66" s="296" t="s">
        <v>18</v>
      </c>
      <c r="AS66" s="296" t="s">
        <v>18</v>
      </c>
      <c r="AT66" s="296" t="s">
        <v>18</v>
      </c>
      <c r="AU66" s="296" t="s">
        <v>18</v>
      </c>
      <c r="AV66" s="296" t="s">
        <v>18</v>
      </c>
      <c r="AW66" s="296" t="s">
        <v>18</v>
      </c>
      <c r="AX66" s="296" t="s">
        <v>18</v>
      </c>
      <c r="AY66" s="296" t="s">
        <v>18</v>
      </c>
      <c r="AZ66" s="296">
        <v>2</v>
      </c>
      <c r="BA66" s="296">
        <v>2</v>
      </c>
      <c r="BB66" s="296">
        <v>2</v>
      </c>
      <c r="BC66" s="296">
        <v>3</v>
      </c>
      <c r="BD66" s="296">
        <v>1</v>
      </c>
      <c r="BE66" s="296">
        <v>1</v>
      </c>
      <c r="BF66" s="296">
        <v>1</v>
      </c>
      <c r="BG66" s="296" t="s">
        <v>18</v>
      </c>
      <c r="BH66" s="296" t="s">
        <v>18</v>
      </c>
      <c r="BI66" s="296" t="s">
        <v>18</v>
      </c>
      <c r="BJ66" s="296" t="s">
        <v>18</v>
      </c>
      <c r="BK66" s="296" t="s">
        <v>18</v>
      </c>
      <c r="BL66" s="296" t="s">
        <v>18</v>
      </c>
      <c r="BM66" s="296" t="s">
        <v>18</v>
      </c>
      <c r="BN66" s="296" t="s">
        <v>18</v>
      </c>
      <c r="BO66" s="296" t="s">
        <v>18</v>
      </c>
      <c r="BP66" s="296" t="s">
        <v>18</v>
      </c>
      <c r="BQ66" s="296" t="s">
        <v>18</v>
      </c>
      <c r="BR66" s="296" t="s">
        <v>18</v>
      </c>
      <c r="BS66" s="296" t="s">
        <v>18</v>
      </c>
    </row>
    <row r="67" spans="1:71" x14ac:dyDescent="0.25">
      <c r="A67" t="s">
        <v>63</v>
      </c>
      <c r="B67" s="296">
        <v>13</v>
      </c>
      <c r="C67" s="296">
        <v>9</v>
      </c>
      <c r="D67" s="296">
        <v>6</v>
      </c>
      <c r="E67" s="296">
        <v>9</v>
      </c>
      <c r="F67" s="296">
        <v>9</v>
      </c>
      <c r="G67" s="296">
        <v>10</v>
      </c>
      <c r="H67" s="296">
        <v>20</v>
      </c>
      <c r="I67" s="296">
        <v>16</v>
      </c>
      <c r="J67" s="296">
        <v>15</v>
      </c>
      <c r="K67" s="296">
        <v>16</v>
      </c>
      <c r="L67" s="296">
        <v>6</v>
      </c>
      <c r="M67" s="296">
        <v>6</v>
      </c>
      <c r="N67" s="296">
        <v>3</v>
      </c>
      <c r="O67" s="296">
        <v>10</v>
      </c>
      <c r="P67" s="296">
        <v>10</v>
      </c>
      <c r="Q67" s="296">
        <v>12</v>
      </c>
      <c r="R67" s="296">
        <v>12</v>
      </c>
      <c r="S67" s="296">
        <v>8</v>
      </c>
      <c r="T67" s="296">
        <v>16</v>
      </c>
      <c r="U67" s="296">
        <v>13</v>
      </c>
      <c r="V67" s="296">
        <v>18</v>
      </c>
      <c r="W67" s="296">
        <v>16</v>
      </c>
      <c r="X67" s="296">
        <v>21</v>
      </c>
      <c r="Y67" s="296">
        <v>27</v>
      </c>
      <c r="Z67" s="296">
        <v>27</v>
      </c>
      <c r="AA67" s="296">
        <v>26</v>
      </c>
      <c r="AB67" s="296">
        <v>15</v>
      </c>
      <c r="AC67" s="296">
        <v>10</v>
      </c>
      <c r="AD67" s="296">
        <v>5</v>
      </c>
      <c r="AE67" s="296">
        <v>5</v>
      </c>
      <c r="AF67" s="296">
        <v>3</v>
      </c>
      <c r="AG67" s="296">
        <v>3</v>
      </c>
      <c r="AH67" s="296">
        <v>9</v>
      </c>
      <c r="AI67" s="296">
        <v>10</v>
      </c>
      <c r="AJ67" s="296">
        <v>10</v>
      </c>
      <c r="AK67" s="296">
        <v>12</v>
      </c>
      <c r="AL67" s="296">
        <v>18</v>
      </c>
      <c r="AM67" s="296">
        <v>15</v>
      </c>
      <c r="AN67" s="296">
        <v>15</v>
      </c>
      <c r="AO67" s="296">
        <v>15</v>
      </c>
      <c r="AP67" s="296">
        <v>10</v>
      </c>
      <c r="AQ67" s="296">
        <v>12</v>
      </c>
      <c r="AR67" s="296">
        <v>15</v>
      </c>
      <c r="AS67" s="296">
        <v>15</v>
      </c>
      <c r="AT67" s="296">
        <v>15</v>
      </c>
      <c r="AU67" s="296">
        <v>14</v>
      </c>
      <c r="AV67" s="296">
        <v>13</v>
      </c>
      <c r="AW67" s="296">
        <v>13</v>
      </c>
      <c r="AX67" s="296">
        <v>11</v>
      </c>
      <c r="AY67" s="296">
        <v>13</v>
      </c>
      <c r="AZ67" s="296">
        <v>14</v>
      </c>
      <c r="BA67" s="296">
        <v>13</v>
      </c>
      <c r="BB67" s="296">
        <v>16</v>
      </c>
      <c r="BC67" s="296">
        <v>14</v>
      </c>
      <c r="BD67" s="296">
        <v>17</v>
      </c>
      <c r="BE67" s="296">
        <v>17</v>
      </c>
      <c r="BF67" s="296">
        <v>18</v>
      </c>
      <c r="BG67" s="296">
        <v>17</v>
      </c>
      <c r="BH67" s="296">
        <v>19</v>
      </c>
      <c r="BI67" s="296">
        <v>18</v>
      </c>
      <c r="BJ67" s="296">
        <v>13</v>
      </c>
      <c r="BK67" s="296">
        <v>15</v>
      </c>
      <c r="BL67" s="296">
        <v>13</v>
      </c>
      <c r="BM67" s="296">
        <v>15</v>
      </c>
      <c r="BN67" s="296">
        <v>13</v>
      </c>
      <c r="BO67" s="296">
        <v>13</v>
      </c>
      <c r="BP67" s="296">
        <v>9</v>
      </c>
      <c r="BQ67" s="296">
        <v>8</v>
      </c>
      <c r="BR67" s="296">
        <v>12</v>
      </c>
      <c r="BS67" s="296">
        <v>11</v>
      </c>
    </row>
    <row r="68" spans="1:71" x14ac:dyDescent="0.25">
      <c r="A68" t="s">
        <v>64</v>
      </c>
      <c r="B68" s="296">
        <v>22</v>
      </c>
      <c r="C68" s="296">
        <v>25</v>
      </c>
      <c r="D68" s="296">
        <v>41</v>
      </c>
      <c r="E68" s="296">
        <v>38</v>
      </c>
      <c r="F68" s="296">
        <v>32</v>
      </c>
      <c r="G68" s="296">
        <v>39</v>
      </c>
      <c r="H68" s="296">
        <v>32</v>
      </c>
      <c r="I68" s="296">
        <v>36</v>
      </c>
      <c r="J68" s="296">
        <v>35</v>
      </c>
      <c r="K68" s="296">
        <v>28</v>
      </c>
      <c r="L68" s="296">
        <v>26</v>
      </c>
      <c r="M68" s="296">
        <v>19</v>
      </c>
      <c r="N68" s="296">
        <v>31</v>
      </c>
      <c r="O68" s="296">
        <v>29</v>
      </c>
      <c r="P68" s="296">
        <v>29</v>
      </c>
      <c r="Q68" s="296">
        <v>26</v>
      </c>
      <c r="R68" s="296">
        <v>13</v>
      </c>
      <c r="S68" s="296">
        <v>37</v>
      </c>
      <c r="T68" s="296">
        <v>32</v>
      </c>
      <c r="U68" s="296">
        <v>45</v>
      </c>
      <c r="V68" s="296">
        <v>54</v>
      </c>
      <c r="W68" s="296">
        <v>37</v>
      </c>
      <c r="X68" s="296">
        <v>44</v>
      </c>
      <c r="Y68" s="296">
        <v>39</v>
      </c>
      <c r="Z68" s="296">
        <v>38</v>
      </c>
      <c r="AA68" s="296">
        <v>36</v>
      </c>
      <c r="AB68" s="296">
        <v>42</v>
      </c>
      <c r="AC68" s="296">
        <v>44</v>
      </c>
      <c r="AD68" s="296">
        <v>61</v>
      </c>
      <c r="AE68" s="296">
        <v>59</v>
      </c>
      <c r="AF68" s="296">
        <v>49</v>
      </c>
      <c r="AG68" s="296">
        <v>63</v>
      </c>
      <c r="AH68" s="296">
        <v>55</v>
      </c>
      <c r="AI68" s="296">
        <v>63</v>
      </c>
      <c r="AJ68" s="296">
        <v>81</v>
      </c>
      <c r="AK68" s="296">
        <v>64</v>
      </c>
      <c r="AL68" s="296">
        <v>53</v>
      </c>
      <c r="AM68" s="296">
        <v>48</v>
      </c>
      <c r="AN68" s="296">
        <v>31</v>
      </c>
      <c r="AO68" s="296">
        <v>35</v>
      </c>
      <c r="AP68" s="296">
        <v>39</v>
      </c>
      <c r="AQ68" s="296">
        <v>36</v>
      </c>
      <c r="AR68" s="296">
        <v>52</v>
      </c>
      <c r="AS68" s="296">
        <v>61</v>
      </c>
      <c r="AT68" s="296">
        <v>55</v>
      </c>
      <c r="AU68" s="296">
        <v>59</v>
      </c>
      <c r="AV68" s="296">
        <v>47</v>
      </c>
      <c r="AW68" s="296">
        <v>32</v>
      </c>
      <c r="AX68" s="296">
        <v>34</v>
      </c>
      <c r="AY68" s="296">
        <v>29</v>
      </c>
      <c r="AZ68" s="296">
        <v>29</v>
      </c>
      <c r="BA68" s="296">
        <v>30</v>
      </c>
      <c r="BB68" s="296">
        <v>33</v>
      </c>
      <c r="BC68" s="296">
        <v>37</v>
      </c>
      <c r="BD68" s="296">
        <v>37</v>
      </c>
      <c r="BE68" s="296">
        <v>38</v>
      </c>
      <c r="BF68" s="296">
        <v>30</v>
      </c>
      <c r="BG68" s="296">
        <v>30</v>
      </c>
      <c r="BH68" s="296">
        <v>38</v>
      </c>
      <c r="BI68" s="296">
        <v>38</v>
      </c>
      <c r="BJ68" s="296">
        <v>52</v>
      </c>
      <c r="BK68" s="296">
        <v>49</v>
      </c>
      <c r="BL68" s="296">
        <v>43</v>
      </c>
      <c r="BM68" s="296">
        <v>48</v>
      </c>
      <c r="BN68" s="296">
        <v>47</v>
      </c>
      <c r="BO68" s="296">
        <v>44</v>
      </c>
      <c r="BP68" s="296">
        <v>47</v>
      </c>
      <c r="BQ68" s="296">
        <v>46</v>
      </c>
      <c r="BR68" s="296">
        <v>43</v>
      </c>
      <c r="BS68" s="296">
        <v>43</v>
      </c>
    </row>
    <row r="69" spans="1:71" x14ac:dyDescent="0.25">
      <c r="A69" t="s">
        <v>65</v>
      </c>
      <c r="B69" s="296">
        <v>26</v>
      </c>
      <c r="C69" s="296">
        <v>23</v>
      </c>
      <c r="D69" s="296">
        <v>29</v>
      </c>
      <c r="E69" s="296">
        <v>25</v>
      </c>
      <c r="F69" s="296">
        <v>30</v>
      </c>
      <c r="G69" s="296">
        <v>33</v>
      </c>
      <c r="H69" s="296">
        <v>21</v>
      </c>
      <c r="I69" s="296">
        <v>25</v>
      </c>
      <c r="J69" s="296">
        <v>28</v>
      </c>
      <c r="K69" s="296">
        <v>23</v>
      </c>
      <c r="L69" s="296">
        <v>29</v>
      </c>
      <c r="M69" s="296">
        <v>36</v>
      </c>
      <c r="N69" s="296">
        <v>40</v>
      </c>
      <c r="O69" s="296">
        <v>42</v>
      </c>
      <c r="P69" s="296">
        <v>41</v>
      </c>
      <c r="Q69" s="296">
        <v>37</v>
      </c>
      <c r="R69" s="296">
        <v>41</v>
      </c>
      <c r="S69" s="296">
        <v>51</v>
      </c>
      <c r="T69" s="296">
        <v>56</v>
      </c>
      <c r="U69" s="296">
        <v>61</v>
      </c>
      <c r="V69" s="296">
        <v>57</v>
      </c>
      <c r="W69" s="296">
        <v>51</v>
      </c>
      <c r="X69" s="296">
        <v>54</v>
      </c>
      <c r="Y69" s="296">
        <v>59</v>
      </c>
      <c r="Z69" s="296">
        <v>58</v>
      </c>
      <c r="AA69" s="296">
        <v>59</v>
      </c>
      <c r="AB69" s="296">
        <v>57</v>
      </c>
      <c r="AC69" s="296">
        <v>55</v>
      </c>
      <c r="AD69" s="296">
        <v>68</v>
      </c>
      <c r="AE69" s="296">
        <v>61</v>
      </c>
      <c r="AF69" s="296">
        <v>61</v>
      </c>
      <c r="AG69" s="296">
        <v>58</v>
      </c>
      <c r="AH69" s="296">
        <v>50</v>
      </c>
      <c r="AI69" s="296">
        <v>61</v>
      </c>
      <c r="AJ69" s="296">
        <v>56</v>
      </c>
      <c r="AK69" s="296">
        <v>57</v>
      </c>
      <c r="AL69" s="296">
        <v>64</v>
      </c>
      <c r="AM69" s="296">
        <v>60</v>
      </c>
      <c r="AN69" s="296">
        <v>68</v>
      </c>
      <c r="AO69" s="296">
        <v>73</v>
      </c>
      <c r="AP69" s="296">
        <v>72</v>
      </c>
      <c r="AQ69" s="296">
        <v>72</v>
      </c>
      <c r="AR69" s="296">
        <v>71</v>
      </c>
      <c r="AS69" s="296">
        <v>60</v>
      </c>
      <c r="AT69" s="296">
        <v>49</v>
      </c>
      <c r="AU69" s="296">
        <v>46</v>
      </c>
      <c r="AV69" s="296">
        <v>43</v>
      </c>
      <c r="AW69" s="296">
        <v>44</v>
      </c>
      <c r="AX69" s="296">
        <v>44</v>
      </c>
      <c r="AY69" s="296">
        <v>42</v>
      </c>
      <c r="AZ69" s="296">
        <v>37</v>
      </c>
      <c r="BA69" s="296">
        <v>40</v>
      </c>
      <c r="BB69" s="296">
        <v>45</v>
      </c>
      <c r="BC69" s="296">
        <v>49</v>
      </c>
      <c r="BD69" s="296">
        <v>53</v>
      </c>
      <c r="BE69" s="296">
        <v>51</v>
      </c>
      <c r="BF69" s="296">
        <v>53</v>
      </c>
      <c r="BG69" s="296">
        <v>52</v>
      </c>
      <c r="BH69" s="296">
        <v>52</v>
      </c>
      <c r="BI69" s="296">
        <v>55</v>
      </c>
      <c r="BJ69" s="296">
        <v>43</v>
      </c>
      <c r="BK69" s="296">
        <v>45</v>
      </c>
      <c r="BL69" s="296">
        <v>45</v>
      </c>
      <c r="BM69" s="296">
        <v>50</v>
      </c>
      <c r="BN69" s="296">
        <v>69</v>
      </c>
      <c r="BO69" s="296">
        <v>70</v>
      </c>
      <c r="BP69" s="296">
        <v>70</v>
      </c>
      <c r="BQ69" s="296">
        <v>67</v>
      </c>
      <c r="BR69" s="296">
        <v>54</v>
      </c>
      <c r="BS69" s="296">
        <v>55</v>
      </c>
    </row>
    <row r="70" spans="1:71" x14ac:dyDescent="0.25">
      <c r="A70" t="s">
        <v>66</v>
      </c>
      <c r="B70" s="296">
        <v>92</v>
      </c>
      <c r="C70" s="296">
        <v>110</v>
      </c>
      <c r="D70" s="296">
        <v>121</v>
      </c>
      <c r="E70" s="296">
        <v>102</v>
      </c>
      <c r="F70" s="296">
        <v>92</v>
      </c>
      <c r="G70" s="296">
        <v>79</v>
      </c>
      <c r="H70" s="296">
        <v>79</v>
      </c>
      <c r="I70" s="296">
        <v>98</v>
      </c>
      <c r="J70" s="296">
        <v>88</v>
      </c>
      <c r="K70" s="296">
        <v>100</v>
      </c>
      <c r="L70" s="296">
        <v>100</v>
      </c>
      <c r="M70" s="296">
        <v>87</v>
      </c>
      <c r="N70" s="296">
        <v>94</v>
      </c>
      <c r="O70" s="296">
        <v>97</v>
      </c>
      <c r="P70" s="296">
        <v>127</v>
      </c>
      <c r="Q70" s="296">
        <v>130</v>
      </c>
      <c r="R70" s="296">
        <v>121</v>
      </c>
      <c r="S70" s="296">
        <v>121</v>
      </c>
      <c r="T70" s="296">
        <v>108</v>
      </c>
      <c r="U70" s="296">
        <v>118</v>
      </c>
      <c r="V70" s="296">
        <v>135</v>
      </c>
      <c r="W70" s="296">
        <v>132</v>
      </c>
      <c r="X70" s="296">
        <v>121</v>
      </c>
      <c r="Y70" s="296">
        <v>119</v>
      </c>
      <c r="Z70" s="296">
        <v>112</v>
      </c>
      <c r="AA70" s="296">
        <v>115</v>
      </c>
      <c r="AB70" s="296">
        <v>115</v>
      </c>
      <c r="AC70" s="296">
        <v>133</v>
      </c>
      <c r="AD70" s="296">
        <v>126</v>
      </c>
      <c r="AE70" s="296">
        <v>108</v>
      </c>
      <c r="AF70" s="296">
        <v>112</v>
      </c>
      <c r="AG70" s="296">
        <v>89</v>
      </c>
      <c r="AH70" s="296">
        <v>82</v>
      </c>
      <c r="AI70" s="296">
        <v>89</v>
      </c>
      <c r="AJ70" s="296">
        <v>76</v>
      </c>
      <c r="AK70" s="296">
        <v>68</v>
      </c>
      <c r="AL70" s="296">
        <v>70</v>
      </c>
      <c r="AM70" s="296">
        <v>74</v>
      </c>
      <c r="AN70" s="296">
        <v>76</v>
      </c>
      <c r="AO70" s="296">
        <v>80</v>
      </c>
      <c r="AP70" s="296">
        <v>83</v>
      </c>
      <c r="AQ70" s="296">
        <v>79</v>
      </c>
      <c r="AR70" s="296">
        <v>71</v>
      </c>
      <c r="AS70" s="296">
        <v>76</v>
      </c>
      <c r="AT70" s="296">
        <v>89</v>
      </c>
      <c r="AU70" s="296">
        <v>87</v>
      </c>
      <c r="AV70" s="296">
        <v>96</v>
      </c>
      <c r="AW70" s="296">
        <v>93</v>
      </c>
      <c r="AX70" s="296">
        <v>80</v>
      </c>
      <c r="AY70" s="296">
        <v>87</v>
      </c>
      <c r="AZ70" s="296">
        <v>82</v>
      </c>
      <c r="BA70" s="296">
        <v>77</v>
      </c>
      <c r="BB70" s="296">
        <v>84</v>
      </c>
      <c r="BC70" s="296">
        <v>81</v>
      </c>
      <c r="BD70" s="296">
        <v>94</v>
      </c>
      <c r="BE70" s="296">
        <v>105</v>
      </c>
      <c r="BF70" s="296">
        <v>106</v>
      </c>
      <c r="BG70" s="296">
        <v>99</v>
      </c>
      <c r="BH70" s="296">
        <v>87</v>
      </c>
      <c r="BI70" s="296">
        <v>71</v>
      </c>
      <c r="BJ70" s="296">
        <v>75</v>
      </c>
      <c r="BK70" s="296">
        <v>85</v>
      </c>
      <c r="BL70" s="296">
        <v>93</v>
      </c>
      <c r="BM70" s="296">
        <v>99</v>
      </c>
      <c r="BN70" s="296">
        <v>89</v>
      </c>
      <c r="BO70" s="296">
        <v>87</v>
      </c>
      <c r="BP70" s="296">
        <v>89</v>
      </c>
      <c r="BQ70" s="296">
        <v>104</v>
      </c>
      <c r="BR70" s="296">
        <v>116</v>
      </c>
      <c r="BS70" s="296">
        <v>118</v>
      </c>
    </row>
    <row r="71" spans="1:71" x14ac:dyDescent="0.25">
      <c r="A71" t="s">
        <v>67</v>
      </c>
      <c r="B71" s="296">
        <v>15</v>
      </c>
      <c r="C71" s="296">
        <v>19</v>
      </c>
      <c r="D71" s="296">
        <v>24</v>
      </c>
      <c r="E71" s="296">
        <v>29</v>
      </c>
      <c r="F71" s="296">
        <v>27</v>
      </c>
      <c r="G71" s="296">
        <v>20</v>
      </c>
      <c r="H71" s="296">
        <v>19</v>
      </c>
      <c r="I71" s="296">
        <v>17</v>
      </c>
      <c r="J71" s="296">
        <v>25</v>
      </c>
      <c r="K71" s="296">
        <v>37</v>
      </c>
      <c r="L71" s="296">
        <v>37</v>
      </c>
      <c r="M71" s="296">
        <v>38</v>
      </c>
      <c r="N71" s="296">
        <v>28</v>
      </c>
      <c r="O71" s="296">
        <v>27</v>
      </c>
      <c r="P71" s="296">
        <v>28</v>
      </c>
      <c r="Q71" s="296">
        <v>29</v>
      </c>
      <c r="R71" s="296">
        <v>33</v>
      </c>
      <c r="S71" s="296">
        <v>29</v>
      </c>
      <c r="T71" s="296">
        <v>26</v>
      </c>
      <c r="U71" s="296">
        <v>25</v>
      </c>
      <c r="V71" s="296">
        <v>22</v>
      </c>
      <c r="W71" s="296">
        <v>22</v>
      </c>
      <c r="X71" s="296">
        <v>21</v>
      </c>
      <c r="Y71" s="296">
        <v>25</v>
      </c>
      <c r="Z71" s="296">
        <v>28</v>
      </c>
      <c r="AA71" s="296">
        <v>24</v>
      </c>
      <c r="AB71" s="296">
        <v>30</v>
      </c>
      <c r="AC71" s="296">
        <v>27</v>
      </c>
      <c r="AD71" s="296">
        <v>29</v>
      </c>
      <c r="AE71" s="296">
        <v>33</v>
      </c>
      <c r="AF71" s="296">
        <v>28</v>
      </c>
      <c r="AG71" s="296">
        <v>31</v>
      </c>
      <c r="AH71" s="296">
        <v>29</v>
      </c>
      <c r="AI71" s="296">
        <v>29</v>
      </c>
      <c r="AJ71" s="296">
        <v>26</v>
      </c>
      <c r="AK71" s="296">
        <v>25</v>
      </c>
      <c r="AL71" s="296">
        <v>22</v>
      </c>
      <c r="AM71" s="296">
        <v>19</v>
      </c>
      <c r="AN71" s="296">
        <v>20</v>
      </c>
      <c r="AO71" s="296">
        <v>15</v>
      </c>
      <c r="AP71" s="296">
        <v>15</v>
      </c>
      <c r="AQ71" s="296">
        <v>17</v>
      </c>
      <c r="AR71" s="296">
        <v>21</v>
      </c>
      <c r="AS71" s="296">
        <v>25</v>
      </c>
      <c r="AT71" s="296">
        <v>25</v>
      </c>
      <c r="AU71" s="296">
        <v>23</v>
      </c>
      <c r="AV71" s="296">
        <v>24</v>
      </c>
      <c r="AW71" s="296">
        <v>22</v>
      </c>
      <c r="AX71" s="296">
        <v>27</v>
      </c>
      <c r="AY71" s="296">
        <v>27</v>
      </c>
      <c r="AZ71" s="296">
        <v>24</v>
      </c>
      <c r="BA71" s="296">
        <v>31</v>
      </c>
      <c r="BB71" s="296">
        <v>25</v>
      </c>
      <c r="BC71" s="296">
        <v>26</v>
      </c>
      <c r="BD71" s="296">
        <v>26</v>
      </c>
      <c r="BE71" s="296">
        <v>24</v>
      </c>
      <c r="BF71" s="296">
        <v>38</v>
      </c>
      <c r="BG71" s="296">
        <v>40</v>
      </c>
      <c r="BH71" s="296">
        <v>43</v>
      </c>
      <c r="BI71" s="296">
        <v>41</v>
      </c>
      <c r="BJ71" s="296">
        <v>26</v>
      </c>
      <c r="BK71" s="296">
        <v>27</v>
      </c>
      <c r="BL71" s="296">
        <v>24</v>
      </c>
      <c r="BM71" s="296">
        <v>19</v>
      </c>
      <c r="BN71" s="296">
        <v>26</v>
      </c>
      <c r="BO71" s="296">
        <v>24</v>
      </c>
      <c r="BP71" s="296">
        <v>24</v>
      </c>
      <c r="BQ71" s="296">
        <v>23</v>
      </c>
      <c r="BR71" s="296">
        <v>14</v>
      </c>
      <c r="BS71" s="296">
        <v>9</v>
      </c>
    </row>
    <row r="72" spans="1:71" x14ac:dyDescent="0.25">
      <c r="A72" t="s">
        <v>68</v>
      </c>
      <c r="B72" s="296">
        <v>12</v>
      </c>
      <c r="C72" s="296">
        <v>9</v>
      </c>
      <c r="D72" s="296">
        <v>9</v>
      </c>
      <c r="E72" s="296">
        <v>3</v>
      </c>
      <c r="F72" s="296">
        <v>7</v>
      </c>
      <c r="G72" s="296">
        <v>6</v>
      </c>
      <c r="H72" s="296">
        <v>8</v>
      </c>
      <c r="I72" s="296">
        <v>16</v>
      </c>
      <c r="J72" s="296">
        <v>17</v>
      </c>
      <c r="K72" s="296">
        <v>18</v>
      </c>
      <c r="L72" s="296">
        <v>20</v>
      </c>
      <c r="M72" s="296">
        <v>19</v>
      </c>
      <c r="N72" s="296">
        <v>14</v>
      </c>
      <c r="O72" s="296">
        <v>15</v>
      </c>
      <c r="P72" s="296">
        <v>9</v>
      </c>
      <c r="Q72" s="296">
        <v>6</v>
      </c>
      <c r="R72" s="296">
        <v>11</v>
      </c>
      <c r="S72" s="296">
        <v>12</v>
      </c>
      <c r="T72" s="296">
        <v>16</v>
      </c>
      <c r="U72" s="296">
        <v>17</v>
      </c>
      <c r="V72" s="296">
        <v>14</v>
      </c>
      <c r="W72" s="296">
        <v>17</v>
      </c>
      <c r="X72" s="296">
        <v>17</v>
      </c>
      <c r="Y72" s="296">
        <v>19</v>
      </c>
      <c r="Z72" s="296">
        <v>27</v>
      </c>
      <c r="AA72" s="296">
        <v>24</v>
      </c>
      <c r="AB72" s="296">
        <v>28</v>
      </c>
      <c r="AC72" s="296">
        <v>24</v>
      </c>
      <c r="AD72" s="296">
        <v>18</v>
      </c>
      <c r="AE72" s="296">
        <v>21</v>
      </c>
      <c r="AF72" s="296">
        <v>17</v>
      </c>
      <c r="AG72" s="296">
        <v>20</v>
      </c>
      <c r="AH72" s="296">
        <v>23</v>
      </c>
      <c r="AI72" s="296">
        <v>24</v>
      </c>
      <c r="AJ72" s="296">
        <v>30</v>
      </c>
      <c r="AK72" s="296">
        <v>28</v>
      </c>
      <c r="AL72" s="296">
        <v>31</v>
      </c>
      <c r="AM72" s="296">
        <v>29</v>
      </c>
      <c r="AN72" s="296">
        <v>29</v>
      </c>
      <c r="AO72" s="296">
        <v>29</v>
      </c>
      <c r="AP72" s="296">
        <v>24</v>
      </c>
      <c r="AQ72" s="296">
        <v>33</v>
      </c>
      <c r="AR72" s="296">
        <v>32</v>
      </c>
      <c r="AS72" s="296">
        <v>36</v>
      </c>
      <c r="AT72" s="296">
        <v>35</v>
      </c>
      <c r="AU72" s="296">
        <v>26</v>
      </c>
      <c r="AV72" s="296">
        <v>20</v>
      </c>
      <c r="AW72" s="296">
        <v>14</v>
      </c>
      <c r="AX72" s="296">
        <v>21</v>
      </c>
      <c r="AY72" s="296">
        <v>23</v>
      </c>
      <c r="AZ72" s="296">
        <v>21</v>
      </c>
      <c r="BA72" s="296">
        <v>25</v>
      </c>
      <c r="BB72" s="296">
        <v>26</v>
      </c>
      <c r="BC72" s="296">
        <v>23</v>
      </c>
      <c r="BD72" s="296">
        <v>33</v>
      </c>
      <c r="BE72" s="296">
        <v>42</v>
      </c>
      <c r="BF72" s="296">
        <v>42</v>
      </c>
      <c r="BG72" s="296">
        <v>39</v>
      </c>
      <c r="BH72" s="296">
        <v>42</v>
      </c>
      <c r="BI72" s="296">
        <v>35</v>
      </c>
      <c r="BJ72" s="296">
        <v>32</v>
      </c>
      <c r="BK72" s="296">
        <v>38</v>
      </c>
      <c r="BL72" s="296">
        <v>34</v>
      </c>
      <c r="BM72" s="296">
        <v>42</v>
      </c>
      <c r="BN72" s="296">
        <v>47</v>
      </c>
      <c r="BO72" s="296">
        <v>47</v>
      </c>
      <c r="BP72" s="296">
        <v>48</v>
      </c>
      <c r="BQ72" s="296">
        <v>40</v>
      </c>
      <c r="BR72" s="296">
        <v>30</v>
      </c>
      <c r="BS72" s="296">
        <v>31</v>
      </c>
    </row>
    <row r="73" spans="1:71" x14ac:dyDescent="0.25">
      <c r="A73" t="s">
        <v>69</v>
      </c>
      <c r="B73" s="296">
        <v>1</v>
      </c>
      <c r="C73" s="296">
        <v>1</v>
      </c>
      <c r="D73" s="296">
        <v>1</v>
      </c>
      <c r="E73" s="296">
        <v>2</v>
      </c>
      <c r="F73" s="296">
        <v>2</v>
      </c>
      <c r="G73" s="296">
        <v>2</v>
      </c>
      <c r="H73" s="296">
        <v>1</v>
      </c>
      <c r="I73" s="296" t="s">
        <v>18</v>
      </c>
      <c r="J73" s="296" t="s">
        <v>18</v>
      </c>
      <c r="K73" s="296" t="s">
        <v>18</v>
      </c>
      <c r="L73" s="296" t="s">
        <v>18</v>
      </c>
      <c r="M73" s="296">
        <v>1</v>
      </c>
      <c r="N73" s="296">
        <v>2</v>
      </c>
      <c r="O73" s="296">
        <v>2</v>
      </c>
      <c r="P73" s="296">
        <v>2</v>
      </c>
      <c r="Q73" s="296">
        <v>1</v>
      </c>
      <c r="R73" s="296" t="s">
        <v>18</v>
      </c>
      <c r="S73" s="296" t="s">
        <v>18</v>
      </c>
      <c r="T73" s="296">
        <v>1</v>
      </c>
      <c r="U73" s="296">
        <v>1</v>
      </c>
      <c r="V73" s="296">
        <v>1</v>
      </c>
      <c r="W73" s="296">
        <v>2</v>
      </c>
      <c r="X73" s="296">
        <v>1</v>
      </c>
      <c r="Y73" s="296">
        <v>1</v>
      </c>
      <c r="Z73" s="296">
        <v>2</v>
      </c>
      <c r="AA73" s="296">
        <v>3</v>
      </c>
      <c r="AB73" s="296">
        <v>3</v>
      </c>
      <c r="AC73" s="296">
        <v>5</v>
      </c>
      <c r="AD73" s="296">
        <v>4</v>
      </c>
      <c r="AE73" s="296">
        <v>4</v>
      </c>
      <c r="AF73" s="296">
        <v>4</v>
      </c>
      <c r="AG73" s="296">
        <v>2</v>
      </c>
      <c r="AH73" s="296">
        <v>2</v>
      </c>
      <c r="AI73" s="296">
        <v>1</v>
      </c>
      <c r="AJ73" s="296">
        <v>1</v>
      </c>
      <c r="AK73" s="296">
        <v>3</v>
      </c>
      <c r="AL73" s="296">
        <v>5</v>
      </c>
      <c r="AM73" s="296">
        <v>5</v>
      </c>
      <c r="AN73" s="296">
        <v>6</v>
      </c>
      <c r="AO73" s="296">
        <v>7</v>
      </c>
      <c r="AP73" s="296">
        <v>6</v>
      </c>
      <c r="AQ73" s="296">
        <v>6</v>
      </c>
      <c r="AR73" s="296">
        <v>7</v>
      </c>
      <c r="AS73" s="296">
        <v>6</v>
      </c>
      <c r="AT73" s="296">
        <v>5</v>
      </c>
      <c r="AU73" s="296">
        <v>4</v>
      </c>
      <c r="AV73" s="296">
        <v>3</v>
      </c>
      <c r="AW73" s="296">
        <v>3</v>
      </c>
      <c r="AX73" s="296">
        <v>5</v>
      </c>
      <c r="AY73" s="296">
        <v>7</v>
      </c>
      <c r="AZ73" s="296">
        <v>11</v>
      </c>
      <c r="BA73" s="296">
        <v>9</v>
      </c>
      <c r="BB73" s="296">
        <v>10</v>
      </c>
      <c r="BC73" s="296">
        <v>8</v>
      </c>
      <c r="BD73" s="296">
        <v>5</v>
      </c>
      <c r="BE73" s="296">
        <v>9</v>
      </c>
      <c r="BF73" s="296">
        <v>8</v>
      </c>
      <c r="BG73" s="296">
        <v>12</v>
      </c>
      <c r="BH73" s="296">
        <v>11</v>
      </c>
      <c r="BI73" s="296">
        <v>12</v>
      </c>
      <c r="BJ73" s="296">
        <v>11</v>
      </c>
      <c r="BK73" s="296">
        <v>11</v>
      </c>
      <c r="BL73" s="296">
        <v>12</v>
      </c>
      <c r="BM73" s="296">
        <v>7</v>
      </c>
      <c r="BN73" s="296">
        <v>9</v>
      </c>
      <c r="BO73" s="296">
        <v>5</v>
      </c>
      <c r="BP73" s="296">
        <v>4</v>
      </c>
      <c r="BQ73" s="296">
        <v>4</v>
      </c>
      <c r="BR73" s="296">
        <v>3</v>
      </c>
      <c r="BS73" s="296">
        <v>3</v>
      </c>
    </row>
    <row r="74" spans="1:71" x14ac:dyDescent="0.25">
      <c r="A74" t="s">
        <v>70</v>
      </c>
      <c r="B74" s="296">
        <v>43</v>
      </c>
      <c r="C74" s="296">
        <v>50</v>
      </c>
      <c r="D74" s="296">
        <v>65</v>
      </c>
      <c r="E74" s="296">
        <v>84</v>
      </c>
      <c r="F74" s="296">
        <v>85</v>
      </c>
      <c r="G74" s="296">
        <v>91</v>
      </c>
      <c r="H74" s="296">
        <v>103</v>
      </c>
      <c r="I74" s="296">
        <v>114</v>
      </c>
      <c r="J74" s="296">
        <v>135</v>
      </c>
      <c r="K74" s="296">
        <v>132</v>
      </c>
      <c r="L74" s="296">
        <v>130</v>
      </c>
      <c r="M74" s="296">
        <v>136</v>
      </c>
      <c r="N74" s="296">
        <v>123</v>
      </c>
      <c r="O74" s="296">
        <v>138</v>
      </c>
      <c r="P74" s="296">
        <v>145</v>
      </c>
      <c r="Q74" s="296">
        <v>119</v>
      </c>
      <c r="R74" s="296">
        <v>114</v>
      </c>
      <c r="S74" s="296">
        <v>95</v>
      </c>
      <c r="T74" s="296">
        <v>83</v>
      </c>
      <c r="U74" s="296">
        <v>87</v>
      </c>
      <c r="V74" s="296">
        <v>104</v>
      </c>
      <c r="W74" s="296">
        <v>117</v>
      </c>
      <c r="X74" s="296">
        <v>127</v>
      </c>
      <c r="Y74" s="296">
        <v>117</v>
      </c>
      <c r="Z74" s="296">
        <v>115</v>
      </c>
      <c r="AA74" s="296">
        <v>98</v>
      </c>
      <c r="AB74" s="296">
        <v>92</v>
      </c>
      <c r="AC74" s="296">
        <v>112</v>
      </c>
      <c r="AD74" s="296">
        <v>120</v>
      </c>
      <c r="AE74" s="296">
        <v>137</v>
      </c>
      <c r="AF74" s="296">
        <v>140</v>
      </c>
      <c r="AG74" s="296">
        <v>148</v>
      </c>
      <c r="AH74" s="296">
        <v>148</v>
      </c>
      <c r="AI74" s="296">
        <v>158</v>
      </c>
      <c r="AJ74" s="296">
        <v>162</v>
      </c>
      <c r="AK74" s="296">
        <v>158</v>
      </c>
      <c r="AL74" s="296">
        <v>185</v>
      </c>
      <c r="AM74" s="296">
        <v>201</v>
      </c>
      <c r="AN74" s="296">
        <v>198</v>
      </c>
      <c r="AO74" s="296">
        <v>183</v>
      </c>
      <c r="AP74" s="296">
        <v>148</v>
      </c>
      <c r="AQ74" s="296">
        <v>120</v>
      </c>
      <c r="AR74" s="296">
        <v>117</v>
      </c>
      <c r="AS74" s="296">
        <v>130</v>
      </c>
      <c r="AT74" s="296">
        <v>137</v>
      </c>
      <c r="AU74" s="296">
        <v>134</v>
      </c>
      <c r="AV74" s="296">
        <v>130</v>
      </c>
      <c r="AW74" s="296">
        <v>124</v>
      </c>
      <c r="AX74" s="296">
        <v>112</v>
      </c>
      <c r="AY74" s="296">
        <v>104</v>
      </c>
      <c r="AZ74" s="296">
        <v>129</v>
      </c>
      <c r="BA74" s="296">
        <v>111</v>
      </c>
      <c r="BB74" s="296">
        <v>127</v>
      </c>
      <c r="BC74" s="296">
        <v>136</v>
      </c>
      <c r="BD74" s="296">
        <v>105</v>
      </c>
      <c r="BE74" s="296">
        <v>119</v>
      </c>
      <c r="BF74" s="296">
        <v>107</v>
      </c>
      <c r="BG74" s="296">
        <v>105</v>
      </c>
      <c r="BH74" s="296">
        <v>144</v>
      </c>
      <c r="BI74" s="296">
        <v>163</v>
      </c>
      <c r="BJ74" s="296">
        <v>185</v>
      </c>
      <c r="BK74" s="296">
        <v>208</v>
      </c>
      <c r="BL74" s="296">
        <v>184</v>
      </c>
      <c r="BM74" s="296">
        <v>173</v>
      </c>
      <c r="BN74" s="296">
        <v>169</v>
      </c>
      <c r="BO74" s="296">
        <v>160</v>
      </c>
      <c r="BP74" s="296">
        <v>165</v>
      </c>
      <c r="BQ74" s="296">
        <v>168</v>
      </c>
      <c r="BR74" s="296">
        <v>147</v>
      </c>
      <c r="BS74" s="296">
        <v>130</v>
      </c>
    </row>
    <row r="75" spans="1:71" x14ac:dyDescent="0.25">
      <c r="A75" t="s">
        <v>71</v>
      </c>
      <c r="B75" s="296">
        <v>7</v>
      </c>
      <c r="C75" s="296">
        <v>4</v>
      </c>
      <c r="D75" s="296">
        <v>4</v>
      </c>
      <c r="E75" s="296">
        <v>5</v>
      </c>
      <c r="F75" s="296">
        <v>3</v>
      </c>
      <c r="G75" s="296">
        <v>2</v>
      </c>
      <c r="H75" s="296">
        <v>4</v>
      </c>
      <c r="I75" s="296">
        <v>3</v>
      </c>
      <c r="J75" s="296">
        <v>7</v>
      </c>
      <c r="K75" s="296">
        <v>7</v>
      </c>
      <c r="L75" s="296">
        <v>6</v>
      </c>
      <c r="M75" s="296">
        <v>6</v>
      </c>
      <c r="N75" s="296">
        <v>1</v>
      </c>
      <c r="O75" s="296">
        <v>5</v>
      </c>
      <c r="P75" s="296">
        <v>5</v>
      </c>
      <c r="Q75" s="296">
        <v>6</v>
      </c>
      <c r="R75" s="296">
        <v>10</v>
      </c>
      <c r="S75" s="296">
        <v>13</v>
      </c>
      <c r="T75" s="296">
        <v>17</v>
      </c>
      <c r="U75" s="296">
        <v>17</v>
      </c>
      <c r="V75" s="296">
        <v>13</v>
      </c>
      <c r="W75" s="296">
        <v>9</v>
      </c>
      <c r="X75" s="296">
        <v>6</v>
      </c>
      <c r="Y75" s="296">
        <v>8</v>
      </c>
      <c r="Z75" s="296">
        <v>10</v>
      </c>
      <c r="AA75" s="296">
        <v>11</v>
      </c>
      <c r="AB75" s="296">
        <v>11</v>
      </c>
      <c r="AC75" s="296">
        <v>9</v>
      </c>
      <c r="AD75" s="296">
        <v>14</v>
      </c>
      <c r="AE75" s="296">
        <v>12</v>
      </c>
      <c r="AF75" s="296">
        <v>16</v>
      </c>
      <c r="AG75" s="296">
        <v>16</v>
      </c>
      <c r="AH75" s="296">
        <v>15</v>
      </c>
      <c r="AI75" s="296">
        <v>18</v>
      </c>
      <c r="AJ75" s="296">
        <v>16</v>
      </c>
      <c r="AK75" s="296">
        <v>23</v>
      </c>
      <c r="AL75" s="296">
        <v>20</v>
      </c>
      <c r="AM75" s="296">
        <v>19</v>
      </c>
      <c r="AN75" s="296">
        <v>25</v>
      </c>
      <c r="AO75" s="296">
        <v>20</v>
      </c>
      <c r="AP75" s="296">
        <v>17</v>
      </c>
      <c r="AQ75" s="296">
        <v>19</v>
      </c>
      <c r="AR75" s="296">
        <v>12</v>
      </c>
      <c r="AS75" s="296">
        <v>16</v>
      </c>
      <c r="AT75" s="296">
        <v>17</v>
      </c>
      <c r="AU75" s="296">
        <v>14</v>
      </c>
      <c r="AV75" s="296">
        <v>19</v>
      </c>
      <c r="AW75" s="296">
        <v>16</v>
      </c>
      <c r="AX75" s="296">
        <v>20</v>
      </c>
      <c r="AY75" s="296">
        <v>21</v>
      </c>
      <c r="AZ75" s="296">
        <v>17</v>
      </c>
      <c r="BA75" s="296">
        <v>19</v>
      </c>
      <c r="BB75" s="296">
        <v>21</v>
      </c>
      <c r="BC75" s="296">
        <v>23</v>
      </c>
      <c r="BD75" s="296">
        <v>27</v>
      </c>
      <c r="BE75" s="296">
        <v>27</v>
      </c>
      <c r="BF75" s="296">
        <v>27</v>
      </c>
      <c r="BG75" s="296">
        <v>22</v>
      </c>
      <c r="BH75" s="296">
        <v>16</v>
      </c>
      <c r="BI75" s="296">
        <v>16</v>
      </c>
      <c r="BJ75" s="296">
        <v>19</v>
      </c>
      <c r="BK75" s="296">
        <v>23</v>
      </c>
      <c r="BL75" s="296">
        <v>22</v>
      </c>
      <c r="BM75" s="296">
        <v>22</v>
      </c>
      <c r="BN75" s="296">
        <v>20</v>
      </c>
      <c r="BO75" s="296">
        <v>16</v>
      </c>
      <c r="BP75" s="296">
        <v>18</v>
      </c>
      <c r="BQ75" s="296">
        <v>15</v>
      </c>
      <c r="BR75" s="296">
        <v>9</v>
      </c>
      <c r="BS75" s="296">
        <v>9</v>
      </c>
    </row>
    <row r="76" spans="1:71" x14ac:dyDescent="0.25">
      <c r="A76" t="s">
        <v>72</v>
      </c>
      <c r="B76" s="296">
        <v>47</v>
      </c>
      <c r="C76" s="296">
        <v>49</v>
      </c>
      <c r="D76" s="296">
        <v>54</v>
      </c>
      <c r="E76" s="296">
        <v>61</v>
      </c>
      <c r="F76" s="296">
        <v>62</v>
      </c>
      <c r="G76" s="296">
        <v>69</v>
      </c>
      <c r="H76" s="296">
        <v>67</v>
      </c>
      <c r="I76" s="296">
        <v>64</v>
      </c>
      <c r="J76" s="296">
        <v>55</v>
      </c>
      <c r="K76" s="296">
        <v>49</v>
      </c>
      <c r="L76" s="296">
        <v>43</v>
      </c>
      <c r="M76" s="296">
        <v>66</v>
      </c>
      <c r="N76" s="296">
        <v>81</v>
      </c>
      <c r="O76" s="296">
        <v>87</v>
      </c>
      <c r="P76" s="296">
        <v>101</v>
      </c>
      <c r="Q76" s="296">
        <v>82</v>
      </c>
      <c r="R76" s="296">
        <v>74</v>
      </c>
      <c r="S76" s="296">
        <v>81</v>
      </c>
      <c r="T76" s="296">
        <v>67</v>
      </c>
      <c r="U76" s="296">
        <v>67</v>
      </c>
      <c r="V76" s="296">
        <v>73</v>
      </c>
      <c r="W76" s="296">
        <v>64</v>
      </c>
      <c r="X76" s="296">
        <v>65</v>
      </c>
      <c r="Y76" s="296">
        <v>61</v>
      </c>
      <c r="Z76" s="296">
        <v>58</v>
      </c>
      <c r="AA76" s="296">
        <v>55</v>
      </c>
      <c r="AB76" s="296">
        <v>59</v>
      </c>
      <c r="AC76" s="296">
        <v>63</v>
      </c>
      <c r="AD76" s="296">
        <v>65</v>
      </c>
      <c r="AE76" s="296">
        <v>62</v>
      </c>
      <c r="AF76" s="296">
        <v>69</v>
      </c>
      <c r="AG76" s="296">
        <v>73</v>
      </c>
      <c r="AH76" s="296">
        <v>81</v>
      </c>
      <c r="AI76" s="296">
        <v>98</v>
      </c>
      <c r="AJ76" s="296">
        <v>92</v>
      </c>
      <c r="AK76" s="296">
        <v>99</v>
      </c>
      <c r="AL76" s="296">
        <v>97</v>
      </c>
      <c r="AM76" s="296">
        <v>93</v>
      </c>
      <c r="AN76" s="296">
        <v>93</v>
      </c>
      <c r="AO76" s="296">
        <v>97</v>
      </c>
      <c r="AP76" s="296">
        <v>99</v>
      </c>
      <c r="AQ76" s="296">
        <v>105</v>
      </c>
      <c r="AR76" s="296">
        <v>118</v>
      </c>
      <c r="AS76" s="296">
        <v>121</v>
      </c>
      <c r="AT76" s="296">
        <v>115</v>
      </c>
      <c r="AU76" s="296">
        <v>107</v>
      </c>
      <c r="AV76" s="296">
        <v>94</v>
      </c>
      <c r="AW76" s="296">
        <v>93</v>
      </c>
      <c r="AX76" s="296">
        <v>82</v>
      </c>
      <c r="AY76" s="296">
        <v>75</v>
      </c>
      <c r="AZ76" s="296">
        <v>77</v>
      </c>
      <c r="BA76" s="296">
        <v>75</v>
      </c>
      <c r="BB76" s="296">
        <v>79</v>
      </c>
      <c r="BC76" s="296">
        <v>78</v>
      </c>
      <c r="BD76" s="296">
        <v>86</v>
      </c>
      <c r="BE76" s="296">
        <v>77</v>
      </c>
      <c r="BF76" s="296">
        <v>102</v>
      </c>
      <c r="BG76" s="296">
        <v>118</v>
      </c>
      <c r="BH76" s="296">
        <v>127</v>
      </c>
      <c r="BI76" s="296">
        <v>142</v>
      </c>
      <c r="BJ76" s="296">
        <v>136</v>
      </c>
      <c r="BK76" s="296">
        <v>132</v>
      </c>
      <c r="BL76" s="296">
        <v>124</v>
      </c>
      <c r="BM76" s="296">
        <v>109</v>
      </c>
      <c r="BN76" s="296">
        <v>118</v>
      </c>
      <c r="BO76" s="296">
        <v>116</v>
      </c>
      <c r="BP76" s="296">
        <v>124</v>
      </c>
      <c r="BQ76" s="296">
        <v>133</v>
      </c>
      <c r="BR76" s="296">
        <v>121</v>
      </c>
      <c r="BS76" s="296">
        <v>132</v>
      </c>
    </row>
    <row r="77" spans="1:71" x14ac:dyDescent="0.25">
      <c r="A77" t="s">
        <v>73</v>
      </c>
      <c r="B77" s="296">
        <v>28</v>
      </c>
      <c r="C77" s="296">
        <v>27</v>
      </c>
      <c r="D77" s="296">
        <v>24</v>
      </c>
      <c r="E77" s="296">
        <v>21</v>
      </c>
      <c r="F77" s="296">
        <v>24</v>
      </c>
      <c r="G77" s="296">
        <v>28</v>
      </c>
      <c r="H77" s="296">
        <v>23</v>
      </c>
      <c r="I77" s="296">
        <v>35</v>
      </c>
      <c r="J77" s="296">
        <v>42</v>
      </c>
      <c r="K77" s="296">
        <v>43</v>
      </c>
      <c r="L77" s="296">
        <v>52</v>
      </c>
      <c r="M77" s="296">
        <v>54</v>
      </c>
      <c r="N77" s="296">
        <v>53</v>
      </c>
      <c r="O77" s="296">
        <v>64</v>
      </c>
      <c r="P77" s="296">
        <v>70</v>
      </c>
      <c r="Q77" s="296">
        <v>64</v>
      </c>
      <c r="R77" s="296">
        <v>61</v>
      </c>
      <c r="S77" s="296">
        <v>58</v>
      </c>
      <c r="T77" s="296">
        <v>58</v>
      </c>
      <c r="U77" s="296">
        <v>59</v>
      </c>
      <c r="V77" s="296">
        <v>75</v>
      </c>
      <c r="W77" s="296">
        <v>79</v>
      </c>
      <c r="X77" s="296">
        <v>72</v>
      </c>
      <c r="Y77" s="296">
        <v>76</v>
      </c>
      <c r="Z77" s="296">
        <v>69</v>
      </c>
      <c r="AA77" s="296">
        <v>70</v>
      </c>
      <c r="AB77" s="296">
        <v>73</v>
      </c>
      <c r="AC77" s="296">
        <v>73</v>
      </c>
      <c r="AD77" s="296">
        <v>63</v>
      </c>
      <c r="AE77" s="296">
        <v>53</v>
      </c>
      <c r="AF77" s="296">
        <v>68</v>
      </c>
      <c r="AG77" s="296">
        <v>78</v>
      </c>
      <c r="AH77" s="296">
        <v>77</v>
      </c>
      <c r="AI77" s="296">
        <v>76</v>
      </c>
      <c r="AJ77" s="296">
        <v>63</v>
      </c>
      <c r="AK77" s="296">
        <v>44</v>
      </c>
      <c r="AL77" s="296">
        <v>47</v>
      </c>
      <c r="AM77" s="296">
        <v>39</v>
      </c>
      <c r="AN77" s="296">
        <v>30</v>
      </c>
      <c r="AO77" s="296">
        <v>31</v>
      </c>
      <c r="AP77" s="296">
        <v>25</v>
      </c>
      <c r="AQ77" s="296">
        <v>41</v>
      </c>
      <c r="AR77" s="296">
        <v>34</v>
      </c>
      <c r="AS77" s="296">
        <v>42</v>
      </c>
      <c r="AT77" s="296">
        <v>42</v>
      </c>
      <c r="AU77" s="296">
        <v>37</v>
      </c>
      <c r="AV77" s="296">
        <v>43</v>
      </c>
      <c r="AW77" s="296">
        <v>37</v>
      </c>
      <c r="AX77" s="296">
        <v>31</v>
      </c>
      <c r="AY77" s="296">
        <v>19</v>
      </c>
      <c r="AZ77" s="296">
        <v>24</v>
      </c>
      <c r="BA77" s="296">
        <v>24</v>
      </c>
      <c r="BB77" s="296">
        <v>53</v>
      </c>
      <c r="BC77" s="296">
        <v>56</v>
      </c>
      <c r="BD77" s="296">
        <v>50</v>
      </c>
      <c r="BE77" s="296">
        <v>43</v>
      </c>
      <c r="BF77" s="296">
        <v>23</v>
      </c>
      <c r="BG77" s="296">
        <v>27</v>
      </c>
      <c r="BH77" s="296">
        <v>33</v>
      </c>
      <c r="BI77" s="296">
        <v>30</v>
      </c>
      <c r="BJ77" s="296">
        <v>26</v>
      </c>
      <c r="BK77" s="296">
        <v>22</v>
      </c>
      <c r="BL77" s="296">
        <v>13</v>
      </c>
      <c r="BM77" s="296">
        <v>21</v>
      </c>
      <c r="BN77" s="296">
        <v>29</v>
      </c>
      <c r="BO77" s="296">
        <v>39</v>
      </c>
      <c r="BP77" s="296">
        <v>42</v>
      </c>
      <c r="BQ77" s="296">
        <v>42</v>
      </c>
      <c r="BR77" s="296">
        <v>41</v>
      </c>
      <c r="BS77" s="296">
        <v>42</v>
      </c>
    </row>
    <row r="78" spans="1:71" x14ac:dyDescent="0.25">
      <c r="A78" t="s">
        <v>74</v>
      </c>
      <c r="B78" s="296">
        <v>29</v>
      </c>
      <c r="C78" s="296">
        <v>21</v>
      </c>
      <c r="D78" s="296">
        <v>23</v>
      </c>
      <c r="E78" s="296">
        <v>21</v>
      </c>
      <c r="F78" s="296">
        <v>20</v>
      </c>
      <c r="G78" s="296">
        <v>27</v>
      </c>
      <c r="H78" s="296">
        <v>32</v>
      </c>
      <c r="I78" s="296">
        <v>38</v>
      </c>
      <c r="J78" s="296">
        <v>50</v>
      </c>
      <c r="K78" s="296">
        <v>54</v>
      </c>
      <c r="L78" s="296">
        <v>59</v>
      </c>
      <c r="M78" s="296">
        <v>65</v>
      </c>
      <c r="N78" s="296">
        <v>57</v>
      </c>
      <c r="O78" s="296">
        <v>51</v>
      </c>
      <c r="P78" s="296">
        <v>56</v>
      </c>
      <c r="Q78" s="296">
        <v>49</v>
      </c>
      <c r="R78" s="296">
        <v>48</v>
      </c>
      <c r="S78" s="296">
        <v>55</v>
      </c>
      <c r="T78" s="296">
        <v>51</v>
      </c>
      <c r="U78" s="296">
        <v>52</v>
      </c>
      <c r="V78" s="296">
        <v>57</v>
      </c>
      <c r="W78" s="296">
        <v>50</v>
      </c>
      <c r="X78" s="296">
        <v>43</v>
      </c>
      <c r="Y78" s="296">
        <v>38</v>
      </c>
      <c r="Z78" s="296">
        <v>25</v>
      </c>
      <c r="AA78" s="296">
        <v>23</v>
      </c>
      <c r="AB78" s="296">
        <v>21</v>
      </c>
      <c r="AC78" s="296">
        <v>23</v>
      </c>
      <c r="AD78" s="296">
        <v>32</v>
      </c>
      <c r="AE78" s="296">
        <v>36</v>
      </c>
      <c r="AF78" s="296">
        <v>42</v>
      </c>
      <c r="AG78" s="296">
        <v>44</v>
      </c>
      <c r="AH78" s="296">
        <v>39</v>
      </c>
      <c r="AI78" s="296">
        <v>35</v>
      </c>
      <c r="AJ78" s="296">
        <v>28</v>
      </c>
      <c r="AK78" s="296">
        <v>29</v>
      </c>
      <c r="AL78" s="296">
        <v>30</v>
      </c>
      <c r="AM78" s="296">
        <v>29</v>
      </c>
      <c r="AN78" s="296">
        <v>34</v>
      </c>
      <c r="AO78" s="296">
        <v>29</v>
      </c>
      <c r="AP78" s="296">
        <v>30</v>
      </c>
      <c r="AQ78" s="296">
        <v>26</v>
      </c>
      <c r="AR78" s="296">
        <v>17</v>
      </c>
      <c r="AS78" s="296">
        <v>16</v>
      </c>
      <c r="AT78" s="296">
        <v>9</v>
      </c>
      <c r="AU78" s="296">
        <v>15</v>
      </c>
      <c r="AV78" s="296">
        <v>17</v>
      </c>
      <c r="AW78" s="296">
        <v>20</v>
      </c>
      <c r="AX78" s="296">
        <v>22</v>
      </c>
      <c r="AY78" s="296">
        <v>17</v>
      </c>
      <c r="AZ78" s="296">
        <v>15</v>
      </c>
      <c r="BA78" s="296">
        <v>15</v>
      </c>
      <c r="BB78" s="296">
        <v>15</v>
      </c>
      <c r="BC78" s="296">
        <v>12</v>
      </c>
      <c r="BD78" s="296">
        <v>13</v>
      </c>
      <c r="BE78" s="296">
        <v>9</v>
      </c>
      <c r="BF78" s="296">
        <v>11</v>
      </c>
      <c r="BG78" s="296">
        <v>13</v>
      </c>
      <c r="BH78" s="296">
        <v>18</v>
      </c>
      <c r="BI78" s="296">
        <v>20</v>
      </c>
      <c r="BJ78" s="296">
        <v>20</v>
      </c>
      <c r="BK78" s="296">
        <v>22</v>
      </c>
      <c r="BL78" s="296">
        <v>19</v>
      </c>
      <c r="BM78" s="296">
        <v>21</v>
      </c>
      <c r="BN78" s="296">
        <v>21</v>
      </c>
      <c r="BO78" s="296">
        <v>23</v>
      </c>
      <c r="BP78" s="296">
        <v>21</v>
      </c>
      <c r="BQ78" s="296">
        <v>15</v>
      </c>
      <c r="BR78" s="296">
        <v>13</v>
      </c>
      <c r="BS78" s="296">
        <v>9</v>
      </c>
    </row>
    <row r="79" spans="1:71" x14ac:dyDescent="0.25">
      <c r="A79" t="s">
        <v>182</v>
      </c>
      <c r="B79" s="296">
        <v>73</v>
      </c>
      <c r="C79" s="296">
        <v>81</v>
      </c>
      <c r="D79" s="296">
        <v>68</v>
      </c>
      <c r="E79" s="296">
        <v>65</v>
      </c>
      <c r="F79" s="296">
        <v>65</v>
      </c>
      <c r="G79" s="296">
        <v>64</v>
      </c>
      <c r="H79" s="296">
        <v>64</v>
      </c>
      <c r="I79" s="296">
        <v>59</v>
      </c>
      <c r="J79" s="296">
        <v>55</v>
      </c>
      <c r="K79" s="296">
        <v>49</v>
      </c>
      <c r="L79" s="296">
        <v>40</v>
      </c>
      <c r="M79" s="296">
        <v>46</v>
      </c>
      <c r="N79" s="296">
        <v>41</v>
      </c>
      <c r="O79" s="296">
        <v>42</v>
      </c>
      <c r="P79" s="296">
        <v>56</v>
      </c>
      <c r="Q79" s="296">
        <v>84</v>
      </c>
      <c r="R79" s="296">
        <v>101</v>
      </c>
      <c r="S79" s="296">
        <v>102</v>
      </c>
      <c r="T79" s="296">
        <v>112</v>
      </c>
      <c r="U79" s="296">
        <v>96</v>
      </c>
      <c r="V79" s="296">
        <v>91</v>
      </c>
      <c r="W79" s="296">
        <v>103</v>
      </c>
      <c r="X79" s="296">
        <v>80</v>
      </c>
      <c r="Y79" s="296">
        <v>71</v>
      </c>
      <c r="Z79" s="296">
        <v>60</v>
      </c>
      <c r="AA79" s="296">
        <v>48</v>
      </c>
      <c r="AB79" s="296">
        <v>45</v>
      </c>
      <c r="AC79" s="296">
        <v>49</v>
      </c>
      <c r="AD79" s="296">
        <v>52</v>
      </c>
      <c r="AE79" s="296">
        <v>55</v>
      </c>
      <c r="AF79" s="296">
        <v>60</v>
      </c>
      <c r="AG79" s="296">
        <v>56</v>
      </c>
      <c r="AH79" s="296">
        <v>69</v>
      </c>
      <c r="AI79" s="296">
        <v>67</v>
      </c>
      <c r="AJ79" s="296">
        <v>74</v>
      </c>
      <c r="AK79" s="296">
        <v>89</v>
      </c>
      <c r="AL79" s="296">
        <v>78</v>
      </c>
      <c r="AM79" s="296">
        <v>86</v>
      </c>
      <c r="AN79" s="296">
        <v>101</v>
      </c>
      <c r="AO79" s="296">
        <v>98</v>
      </c>
      <c r="AP79" s="296">
        <v>111</v>
      </c>
      <c r="AQ79" s="296">
        <v>104</v>
      </c>
      <c r="AR79" s="296">
        <v>93</v>
      </c>
      <c r="AS79" s="296">
        <v>97</v>
      </c>
      <c r="AT79" s="296">
        <v>97</v>
      </c>
      <c r="AU79" s="296">
        <v>109</v>
      </c>
      <c r="AV79" s="296">
        <v>116</v>
      </c>
      <c r="AW79" s="296">
        <v>116</v>
      </c>
      <c r="AX79" s="296">
        <v>115</v>
      </c>
      <c r="AY79" s="296">
        <v>113</v>
      </c>
      <c r="AZ79" s="296">
        <v>92</v>
      </c>
      <c r="BA79" s="296">
        <v>82</v>
      </c>
      <c r="BB79" s="296">
        <v>93</v>
      </c>
      <c r="BC79" s="296">
        <v>98</v>
      </c>
      <c r="BD79" s="296">
        <v>116</v>
      </c>
      <c r="BE79" s="296">
        <v>130</v>
      </c>
      <c r="BF79" s="296">
        <v>132</v>
      </c>
      <c r="BG79" s="296">
        <v>107</v>
      </c>
      <c r="BH79" s="296">
        <v>99</v>
      </c>
      <c r="BI79" s="296">
        <v>74</v>
      </c>
      <c r="BJ79" s="296">
        <v>63</v>
      </c>
      <c r="BK79" s="296">
        <v>73</v>
      </c>
      <c r="BL79" s="296">
        <v>66</v>
      </c>
      <c r="BM79" s="296">
        <v>66</v>
      </c>
      <c r="BN79" s="296">
        <v>58</v>
      </c>
      <c r="BO79" s="296">
        <v>54</v>
      </c>
      <c r="BP79" s="296">
        <v>74</v>
      </c>
      <c r="BQ79" s="296">
        <v>87</v>
      </c>
      <c r="BR79" s="296">
        <v>81</v>
      </c>
      <c r="BS79" s="296">
        <v>86</v>
      </c>
    </row>
    <row r="81" spans="1:1" x14ac:dyDescent="0.25">
      <c r="A81" t="s">
        <v>2004</v>
      </c>
    </row>
    <row r="83" spans="1:1" x14ac:dyDescent="0.25">
      <c r="A83" t="s">
        <v>2009</v>
      </c>
    </row>
    <row r="103" spans="1:1" ht="400" x14ac:dyDescent="0.25">
      <c r="A103" s="637" t="s">
        <v>1922</v>
      </c>
    </row>
    <row r="105" spans="1:1" x14ac:dyDescent="0.25">
      <c r="A105" s="636">
        <v>42610.59097222222</v>
      </c>
    </row>
  </sheetData>
  <pageMargins left="0.7" right="0.7" top="0.75" bottom="0.75" header="0.3" footer="0.3"/>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5"/>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296" bestFit="1" customWidth="1"/>
    <col min="3" max="3" width="17.26953125" style="296" bestFit="1" customWidth="1"/>
    <col min="4" max="4" width="15.90625" style="296" bestFit="1" customWidth="1"/>
    <col min="5" max="5" width="17" style="296" bestFit="1" customWidth="1"/>
    <col min="6" max="6" width="16.54296875" style="296" bestFit="1" customWidth="1"/>
    <col min="7" max="7" width="17.26953125" style="296" bestFit="1" customWidth="1"/>
    <col min="8" max="8" width="15.90625" style="296" bestFit="1" customWidth="1"/>
    <col min="9" max="9" width="17" style="296" bestFit="1" customWidth="1"/>
    <col min="10" max="10" width="16.54296875" style="296" bestFit="1" customWidth="1"/>
    <col min="11" max="11" width="17.26953125" style="296" bestFit="1" customWidth="1"/>
    <col min="12" max="12" width="15.90625" style="296" bestFit="1" customWidth="1"/>
    <col min="13" max="13" width="17" style="296" bestFit="1" customWidth="1"/>
    <col min="14" max="14" width="16.54296875" style="296" bestFit="1" customWidth="1"/>
    <col min="15" max="15" width="17.26953125" style="296" bestFit="1" customWidth="1"/>
    <col min="16" max="16" width="15.90625" style="296" bestFit="1" customWidth="1"/>
    <col min="17" max="17" width="17" style="296" bestFit="1" customWidth="1"/>
    <col min="18" max="18" width="16.54296875" style="296" bestFit="1" customWidth="1"/>
    <col min="19" max="19" width="17.26953125" style="296" bestFit="1" customWidth="1"/>
    <col min="20" max="20" width="15.90625" style="296" bestFit="1" customWidth="1"/>
    <col min="21" max="21" width="17" style="296" bestFit="1" customWidth="1"/>
    <col min="22" max="22" width="16.54296875" style="296" bestFit="1" customWidth="1"/>
    <col min="23" max="23" width="17.26953125" style="296" bestFit="1" customWidth="1"/>
    <col min="24" max="24" width="15.90625" style="296" bestFit="1" customWidth="1"/>
    <col min="25" max="25" width="17" style="296" bestFit="1" customWidth="1"/>
    <col min="26" max="26" width="16.54296875" style="296" bestFit="1" customWidth="1"/>
    <col min="27" max="27" width="17.26953125" style="296" bestFit="1" customWidth="1"/>
    <col min="28" max="28" width="15.90625" style="296" bestFit="1" customWidth="1"/>
    <col min="29" max="29" width="17" style="296" bestFit="1" customWidth="1"/>
    <col min="30" max="30" width="16.54296875" style="296" bestFit="1" customWidth="1"/>
    <col min="31" max="31" width="17.26953125" style="296" bestFit="1" customWidth="1"/>
    <col min="32" max="32" width="15.90625" style="296" bestFit="1" customWidth="1"/>
    <col min="33" max="33" width="17" style="296" bestFit="1" customWidth="1"/>
    <col min="34" max="34" width="16.54296875" style="296" bestFit="1" customWidth="1"/>
    <col min="35" max="35" width="17.26953125" style="296" bestFit="1" customWidth="1"/>
    <col min="36" max="36" width="15.90625" style="296" bestFit="1" customWidth="1"/>
    <col min="37" max="37" width="17" style="296" bestFit="1" customWidth="1"/>
    <col min="38" max="38" width="16.54296875" style="296" bestFit="1" customWidth="1"/>
    <col min="39" max="39" width="17.26953125" style="296" bestFit="1" customWidth="1"/>
    <col min="40" max="40" width="15.90625" style="296" bestFit="1" customWidth="1"/>
    <col min="41" max="41" width="17" style="296" bestFit="1" customWidth="1"/>
    <col min="42" max="42" width="16.54296875" style="296" bestFit="1" customWidth="1"/>
    <col min="43" max="43" width="17.26953125" style="296" bestFit="1" customWidth="1"/>
    <col min="44" max="44" width="15.90625" style="296" bestFit="1" customWidth="1"/>
    <col min="45" max="45" width="17" style="296" bestFit="1" customWidth="1"/>
    <col min="46" max="46" width="16.54296875" style="296" bestFit="1" customWidth="1"/>
    <col min="47" max="47" width="17.26953125" style="296" bestFit="1" customWidth="1"/>
    <col min="48" max="48" width="15.90625" style="296" bestFit="1" customWidth="1"/>
    <col min="49" max="49" width="17" style="296" bestFit="1" customWidth="1"/>
    <col min="50" max="50" width="16.54296875" style="296" bestFit="1" customWidth="1"/>
    <col min="51" max="51" width="17.26953125" style="296" bestFit="1" customWidth="1"/>
    <col min="52" max="52" width="15.90625" style="296" bestFit="1" customWidth="1"/>
    <col min="53" max="53" width="17" style="296" bestFit="1" customWidth="1"/>
    <col min="54" max="54" width="16.54296875" style="296" bestFit="1" customWidth="1"/>
    <col min="55" max="55" width="17.26953125" style="296" bestFit="1" customWidth="1"/>
    <col min="56" max="56" width="15.90625" style="296" bestFit="1" customWidth="1"/>
    <col min="57" max="57" width="17" style="296" bestFit="1" customWidth="1"/>
    <col min="58" max="58" width="16.54296875" style="296" bestFit="1" customWidth="1"/>
    <col min="59" max="59" width="17.26953125" style="296" bestFit="1" customWidth="1"/>
    <col min="60" max="60" width="15.90625" style="296" bestFit="1" customWidth="1"/>
    <col min="61" max="61" width="17" style="296" bestFit="1" customWidth="1"/>
    <col min="62" max="62" width="16.54296875" style="296" bestFit="1" customWidth="1"/>
    <col min="63" max="63" width="17.26953125" style="296" bestFit="1" customWidth="1"/>
    <col min="64" max="64" width="15.90625" style="296" bestFit="1" customWidth="1"/>
    <col min="65" max="65" width="17" style="296" bestFit="1" customWidth="1"/>
    <col min="66" max="66" width="16.54296875" style="296" bestFit="1" customWidth="1"/>
    <col min="67" max="67" width="17.26953125" style="296" bestFit="1" customWidth="1"/>
    <col min="68" max="68" width="15.90625" style="296" bestFit="1" customWidth="1"/>
    <col min="69" max="69" width="17" style="296" bestFit="1" customWidth="1"/>
    <col min="70" max="70" width="16.54296875" style="296" bestFit="1" customWidth="1"/>
    <col min="71" max="71" width="17.26953125" style="296" bestFit="1" customWidth="1"/>
    <col min="72" max="78" width="8.7265625" style="296"/>
  </cols>
  <sheetData>
    <row r="1" spans="1:70" x14ac:dyDescent="0.25">
      <c r="A1" t="str">
        <f>IF(ISBLANK(A17),"N.A",IF(ISNUMBER(A17),A17,IF(RIGHT(UPPER(TRIM(A17)),6)="MONTHS",UPPER(TRIM(A17)),DATEVALUE(LEFT(A17,FIND("-",A17)-1)))))</f>
        <v>N.A</v>
      </c>
      <c r="B1">
        <f t="shared" ref="B1:BM1" si="0">IF(ISBLANK(B17),"N.A",IF(ISNUMBER(B17),B17,IF(RIGHT(UPPER(TRIM(B17)),6)="MONTHS",UPPER(TRIM(B17)),DATEVALUE(LEFT(B17,FIND("-",B17)-1)))))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IF(ISBLANK(BN17),"N.A",IF(ISNUMBER(BN17),BN17,IF(RIGHT(UPPER(TRIM(BN17)),6)="MONTHS",UPPER(TRIM(BN17)),DATEVALUE(LEFT(BN17,FIND("-",BN17)-1)))))</f>
        <v>41640</v>
      </c>
      <c r="BO1">
        <f>IF(ISBLANK(BO17),"N.A",IF(ISNUMBER(BO17),BO17,IF(RIGHT(UPPER(TRIM(BO17)),6)="MONTHS",UPPER(TRIM(BO17)),DATEVALUE(LEFT(BO17,FIND("-",BO17)-1)))))</f>
        <v>41730</v>
      </c>
      <c r="BP1">
        <f>IF(ISBLANK(BP17),"N.A",IF(ISNUMBER(BP17),BP17,IF(RIGHT(UPPER(TRIM(BP17)),6)="MONTHS",UPPER(TRIM(BP17)),DATEVALUE(LEFT(BP17,FIND("-",BP17)-1)))))</f>
        <v>41821</v>
      </c>
      <c r="BQ1">
        <f>IF(ISBLANK(BQ17),"N.A",IF(ISNUMBER(BQ17),BQ17,IF(RIGHT(UPPER(TRIM(BQ17)),6)="MONTHS",UPPER(TRIM(BQ17)),DATEVALUE(LEFT(BQ17,FIND("-",BQ17)-1)))))</f>
        <v>41913</v>
      </c>
      <c r="BR1">
        <f>IF(ISBLANK(BR17),"N.A",IF(ISNUMBER(BR17),BR17,IF(RIGHT(UPPER(TRIM(BR17)),6)="MONTHS",UPPER(TRIM(BR17)),DATEVALUE(LEFT(BR17,FIND("-",BR17)-1)))))</f>
        <v>42005</v>
      </c>
    </row>
    <row r="2" spans="1:70" x14ac:dyDescent="0.25">
      <c r="A2" t="str">
        <f>IF(ISBLANK(A17),"N.A.",IF(ISNUMBER(A17),A17,IF(RIGHT(UPPER(TRIM(A17)),6)="MONTHS",UPPER(TRIM(A17)),DATEVALUE(A3&amp;"/"&amp;IF(OR(A3=4,A3=6,A3=9,A3=11),30,IF(A3=2,28,31))&amp;"/"&amp;YEAR(RIGHT(A17,LEN(A17)-FIND("-",A17)))))))</f>
        <v>N.A.</v>
      </c>
      <c r="B2">
        <f t="shared" ref="B2:BM2" si="1">IF(ISBLANK(B17),"N.A.",IF(ISNUMBER(B17),B17,IF(RIGHT(UPPER(TRIM(B17)),6)="MONTHS",UPPER(TRIM(B17)),DATEVALUE(B3&amp;"/"&amp;IF(OR(B3=4,B3=6,B3=9,B3=11),30,IF(B3=2,28,31))&amp;"/"&amp;YEAR(RIGHT(B17,LEN(B17)-FIND("-",B17)))))))</f>
        <v>36160</v>
      </c>
      <c r="C2">
        <f t="shared" si="1"/>
        <v>36250</v>
      </c>
      <c r="D2">
        <f t="shared" si="1"/>
        <v>36341</v>
      </c>
      <c r="E2">
        <f t="shared" si="1"/>
        <v>36433</v>
      </c>
      <c r="F2">
        <f t="shared" si="1"/>
        <v>36525</v>
      </c>
      <c r="G2">
        <f t="shared" si="1"/>
        <v>36616</v>
      </c>
      <c r="H2">
        <f t="shared" si="1"/>
        <v>36707</v>
      </c>
      <c r="I2">
        <f t="shared" si="1"/>
        <v>36799</v>
      </c>
      <c r="J2">
        <f t="shared" si="1"/>
        <v>36891</v>
      </c>
      <c r="K2">
        <f t="shared" si="1"/>
        <v>36981</v>
      </c>
      <c r="L2">
        <f t="shared" si="1"/>
        <v>37072</v>
      </c>
      <c r="M2">
        <f t="shared" si="1"/>
        <v>37164</v>
      </c>
      <c r="N2">
        <f t="shared" si="1"/>
        <v>37256</v>
      </c>
      <c r="O2">
        <f t="shared" si="1"/>
        <v>37346</v>
      </c>
      <c r="P2">
        <f t="shared" si="1"/>
        <v>37437</v>
      </c>
      <c r="Q2">
        <f t="shared" si="1"/>
        <v>37529</v>
      </c>
      <c r="R2">
        <f t="shared" si="1"/>
        <v>37621</v>
      </c>
      <c r="S2">
        <f t="shared" si="1"/>
        <v>37711</v>
      </c>
      <c r="T2">
        <f t="shared" si="1"/>
        <v>37802</v>
      </c>
      <c r="U2">
        <f t="shared" si="1"/>
        <v>37894</v>
      </c>
      <c r="V2">
        <f t="shared" si="1"/>
        <v>37986</v>
      </c>
      <c r="W2">
        <f t="shared" si="1"/>
        <v>38077</v>
      </c>
      <c r="X2">
        <f t="shared" si="1"/>
        <v>38168</v>
      </c>
      <c r="Y2">
        <f t="shared" si="1"/>
        <v>38260</v>
      </c>
      <c r="Z2">
        <f t="shared" si="1"/>
        <v>38352</v>
      </c>
      <c r="AA2">
        <f t="shared" si="1"/>
        <v>38442</v>
      </c>
      <c r="AB2">
        <f t="shared" si="1"/>
        <v>38533</v>
      </c>
      <c r="AC2">
        <f t="shared" si="1"/>
        <v>38625</v>
      </c>
      <c r="AD2">
        <f t="shared" si="1"/>
        <v>38717</v>
      </c>
      <c r="AE2">
        <f t="shared" si="1"/>
        <v>38807</v>
      </c>
      <c r="AF2">
        <f t="shared" si="1"/>
        <v>38898</v>
      </c>
      <c r="AG2">
        <f t="shared" si="1"/>
        <v>38990</v>
      </c>
      <c r="AH2">
        <f t="shared" si="1"/>
        <v>39082</v>
      </c>
      <c r="AI2">
        <f t="shared" si="1"/>
        <v>39172</v>
      </c>
      <c r="AJ2">
        <f t="shared" si="1"/>
        <v>39263</v>
      </c>
      <c r="AK2">
        <f t="shared" si="1"/>
        <v>39355</v>
      </c>
      <c r="AL2">
        <f t="shared" si="1"/>
        <v>39447</v>
      </c>
      <c r="AM2">
        <f t="shared" si="1"/>
        <v>39538</v>
      </c>
      <c r="AN2">
        <f t="shared" si="1"/>
        <v>39629</v>
      </c>
      <c r="AO2">
        <f t="shared" si="1"/>
        <v>39721</v>
      </c>
      <c r="AP2">
        <f t="shared" si="1"/>
        <v>39813</v>
      </c>
      <c r="AQ2">
        <f t="shared" si="1"/>
        <v>39903</v>
      </c>
      <c r="AR2">
        <f t="shared" si="1"/>
        <v>39994</v>
      </c>
      <c r="AS2">
        <f t="shared" si="1"/>
        <v>40086</v>
      </c>
      <c r="AT2">
        <f t="shared" si="1"/>
        <v>40178</v>
      </c>
      <c r="AU2">
        <f t="shared" si="1"/>
        <v>40268</v>
      </c>
      <c r="AV2">
        <f t="shared" si="1"/>
        <v>40359</v>
      </c>
      <c r="AW2">
        <f t="shared" si="1"/>
        <v>40451</v>
      </c>
      <c r="AX2">
        <f t="shared" si="1"/>
        <v>40543</v>
      </c>
      <c r="AY2">
        <f t="shared" si="1"/>
        <v>40633</v>
      </c>
      <c r="AZ2">
        <f t="shared" si="1"/>
        <v>40724</v>
      </c>
      <c r="BA2">
        <f t="shared" si="1"/>
        <v>40816</v>
      </c>
      <c r="BB2">
        <f t="shared" si="1"/>
        <v>40908</v>
      </c>
      <c r="BC2">
        <f t="shared" si="1"/>
        <v>40999</v>
      </c>
      <c r="BD2">
        <f t="shared" si="1"/>
        <v>41090</v>
      </c>
      <c r="BE2">
        <f t="shared" si="1"/>
        <v>41182</v>
      </c>
      <c r="BF2">
        <f t="shared" si="1"/>
        <v>41274</v>
      </c>
      <c r="BG2">
        <f t="shared" si="1"/>
        <v>41364</v>
      </c>
      <c r="BH2">
        <f t="shared" si="1"/>
        <v>41455</v>
      </c>
      <c r="BI2">
        <f t="shared" si="1"/>
        <v>41547</v>
      </c>
      <c r="BJ2">
        <f t="shared" si="1"/>
        <v>41639</v>
      </c>
      <c r="BK2">
        <f t="shared" si="1"/>
        <v>41729</v>
      </c>
      <c r="BL2">
        <f t="shared" si="1"/>
        <v>41820</v>
      </c>
      <c r="BM2">
        <f t="shared" si="1"/>
        <v>41912</v>
      </c>
      <c r="BN2">
        <f>IF(ISBLANK(BN17),"N.A.",IF(ISNUMBER(BN17),BN17,IF(RIGHT(UPPER(TRIM(BN17)),6)="MONTHS",UPPER(TRIM(BN17)),DATEVALUE(BN3&amp;"/"&amp;IF(OR(BN3=4,BN3=6,BN3=9,BN3=11),30,IF(BN3=2,28,31))&amp;"/"&amp;YEAR(RIGHT(BN17,LEN(BN17)-FIND("-",BN17)))))))</f>
        <v>42004</v>
      </c>
      <c r="BO2">
        <f>IF(ISBLANK(BO17),"N.A.",IF(ISNUMBER(BO17),BO17,IF(RIGHT(UPPER(TRIM(BO17)),6)="MONTHS",UPPER(TRIM(BO17)),DATEVALUE(BO3&amp;"/"&amp;IF(OR(BO3=4,BO3=6,BO3=9,BO3=11),30,IF(BO3=2,28,31))&amp;"/"&amp;YEAR(RIGHT(BO17,LEN(BO17)-FIND("-",BO17)))))))</f>
        <v>42094</v>
      </c>
      <c r="BP2">
        <f>IF(ISBLANK(BP17),"N.A.",IF(ISNUMBER(BP17),BP17,IF(RIGHT(UPPER(TRIM(BP17)),6)="MONTHS",UPPER(TRIM(BP17)),DATEVALUE(BP3&amp;"/"&amp;IF(OR(BP3=4,BP3=6,BP3=9,BP3=11),30,IF(BP3=2,28,31))&amp;"/"&amp;YEAR(RIGHT(BP17,LEN(BP17)-FIND("-",BP17)))))))</f>
        <v>42185</v>
      </c>
      <c r="BQ2">
        <f>IF(ISBLANK(BQ17),"N.A.",IF(ISNUMBER(BQ17),BQ17,IF(RIGHT(UPPER(TRIM(BQ17)),6)="MONTHS",UPPER(TRIM(BQ17)),DATEVALUE(BQ3&amp;"/"&amp;IF(OR(BQ3=4,BQ3=6,BQ3=9,BQ3=11),30,IF(BQ3=2,28,31))&amp;"/"&amp;YEAR(RIGHT(BQ17,LEN(BQ17)-FIND("-",BQ17)))))))</f>
        <v>42277</v>
      </c>
      <c r="BR2">
        <f>IF(ISBLANK(BR17),"N.A.",IF(ISNUMBER(BR17),BR17,IF(RIGHT(UPPER(TRIM(BR17)),6)="MONTHS",UPPER(TRIM(BR17)),DATEVALUE(BR3&amp;"/"&amp;IF(OR(BR3=4,BR3=6,BR3=9,BR3=11),30,IF(BR3=2,28,31))&amp;"/"&amp;YEAR(RIGHT(BR17,LEN(BR17)-FIND("-",BR17)))))))</f>
        <v>42369</v>
      </c>
    </row>
    <row r="3" spans="1:70" x14ac:dyDescent="0.25">
      <c r="A3" t="str">
        <f>IF(OR(ISBLANK(A17),ISNUMBER(A17),RIGHT(UPPER(TRIM(A17)),6)="MONTHS"),"N.A.",MONTH(RIGHT(A17,LEN(A17)-FIND("-",A17))))</f>
        <v>N.A.</v>
      </c>
      <c r="B3">
        <f t="shared" ref="B3:BM3" si="2">IF(OR(ISBLANK(B17),ISNUMBER(B17),RIGHT(UPPER(TRIM(B17)),6)="MONTHS"),"N.A.",MONTH(RIGHT(B17,LEN(B17)-FIND("-",B17))))</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IF(OR(ISBLANK(BN17),ISNUMBER(BN17),RIGHT(UPPER(TRIM(BN17)),6)="MONTHS"),"N.A.",MONTH(RIGHT(BN17,LEN(BN17)-FIND("-",BN17))))</f>
        <v>12</v>
      </c>
      <c r="BO3">
        <f>IF(OR(ISBLANK(BO17),ISNUMBER(BO17),RIGHT(UPPER(TRIM(BO17)),6)="MONTHS"),"N.A.",MONTH(RIGHT(BO17,LEN(BO17)-FIND("-",BO17))))</f>
        <v>3</v>
      </c>
      <c r="BP3">
        <f>IF(OR(ISBLANK(BP17),ISNUMBER(BP17),RIGHT(UPPER(TRIM(BP17)),6)="MONTHS"),"N.A.",MONTH(RIGHT(BP17,LEN(BP17)-FIND("-",BP17))))</f>
        <v>6</v>
      </c>
      <c r="BQ3">
        <f>IF(OR(ISBLANK(BQ17),ISNUMBER(BQ17),RIGHT(UPPER(TRIM(BQ17)),6)="MONTHS"),"N.A.",MONTH(RIGHT(BQ17,LEN(BQ17)-FIND("-",BQ17))))</f>
        <v>9</v>
      </c>
      <c r="BR3">
        <f>IF(OR(ISBLANK(BR17),ISNUMBER(BR17),RIGHT(UPPER(TRIM(BR17)),6)="MONTHS"),"N.A.",MONTH(RIGHT(BR17,LEN(BR17)-FIND("-",BR17))))</f>
        <v>12</v>
      </c>
    </row>
    <row r="4" spans="1:70" x14ac:dyDescent="0.25">
      <c r="A4" t="s">
        <v>1792</v>
      </c>
    </row>
    <row r="6" spans="1:70" x14ac:dyDescent="0.25">
      <c r="A6" t="s">
        <v>1793</v>
      </c>
    </row>
    <row r="8" spans="1:70" x14ac:dyDescent="0.25">
      <c r="A8" t="s">
        <v>1849</v>
      </c>
    </row>
    <row r="10" spans="1:70" x14ac:dyDescent="0.25">
      <c r="A10" t="s">
        <v>1795</v>
      </c>
    </row>
    <row r="12" spans="1:70" x14ac:dyDescent="0.25">
      <c r="A12" t="s">
        <v>1850</v>
      </c>
    </row>
    <row r="13" spans="1:70" x14ac:dyDescent="0.25">
      <c r="A13" t="s">
        <v>1911</v>
      </c>
    </row>
    <row r="14" spans="1:70" x14ac:dyDescent="0.25">
      <c r="A14" t="s">
        <v>1913</v>
      </c>
    </row>
    <row r="16" spans="1:70" x14ac:dyDescent="0.25">
      <c r="B16" s="296" t="s">
        <v>75</v>
      </c>
    </row>
    <row r="17" spans="1:71" x14ac:dyDescent="0.25">
      <c r="B17" s="296" t="s">
        <v>1802</v>
      </c>
      <c r="C17" s="296" t="s">
        <v>1803</v>
      </c>
      <c r="D17" s="296" t="s">
        <v>1804</v>
      </c>
      <c r="E17" s="296" t="s">
        <v>1805</v>
      </c>
      <c r="F17" s="296" t="s">
        <v>1806</v>
      </c>
      <c r="G17" s="296" t="s">
        <v>1807</v>
      </c>
      <c r="H17" s="296" t="s">
        <v>1808</v>
      </c>
      <c r="I17" s="296" t="s">
        <v>1809</v>
      </c>
      <c r="J17" s="296" t="s">
        <v>1810</v>
      </c>
      <c r="K17" s="296" t="s">
        <v>1811</v>
      </c>
      <c r="L17" s="296" t="s">
        <v>1812</v>
      </c>
      <c r="M17" s="296" t="s">
        <v>1813</v>
      </c>
      <c r="N17" s="296" t="s">
        <v>1814</v>
      </c>
      <c r="O17" s="296" t="s">
        <v>1815</v>
      </c>
      <c r="P17" s="296" t="s">
        <v>294</v>
      </c>
      <c r="Q17" s="296" t="s">
        <v>295</v>
      </c>
      <c r="R17" s="296" t="s">
        <v>296</v>
      </c>
      <c r="S17" s="296" t="s">
        <v>297</v>
      </c>
      <c r="T17" s="296" t="s">
        <v>532</v>
      </c>
      <c r="U17" s="296" t="s">
        <v>533</v>
      </c>
      <c r="V17" s="296" t="s">
        <v>534</v>
      </c>
      <c r="W17" s="296" t="s">
        <v>535</v>
      </c>
      <c r="X17" s="296" t="s">
        <v>536</v>
      </c>
      <c r="Y17" s="296" t="s">
        <v>537</v>
      </c>
      <c r="Z17" s="296" t="s">
        <v>538</v>
      </c>
      <c r="AA17" s="296" t="s">
        <v>539</v>
      </c>
      <c r="AB17" s="296" t="s">
        <v>540</v>
      </c>
      <c r="AC17" s="296" t="s">
        <v>541</v>
      </c>
      <c r="AD17" s="296" t="s">
        <v>542</v>
      </c>
      <c r="AE17" s="296" t="s">
        <v>543</v>
      </c>
      <c r="AF17" s="296" t="s">
        <v>544</v>
      </c>
      <c r="AG17" s="296" t="s">
        <v>545</v>
      </c>
      <c r="AH17" s="296" t="s">
        <v>546</v>
      </c>
      <c r="AI17" s="296" t="s">
        <v>397</v>
      </c>
      <c r="AJ17" s="296" t="s">
        <v>1816</v>
      </c>
      <c r="AK17" s="296" t="s">
        <v>1817</v>
      </c>
      <c r="AL17" s="296" t="s">
        <v>1818</v>
      </c>
      <c r="AM17" s="296" t="s">
        <v>1819</v>
      </c>
      <c r="AN17" s="296" t="s">
        <v>1820</v>
      </c>
      <c r="AO17" s="296" t="s">
        <v>1821</v>
      </c>
      <c r="AP17" s="296" t="s">
        <v>1822</v>
      </c>
      <c r="AQ17" s="296" t="s">
        <v>1823</v>
      </c>
      <c r="AR17" s="296" t="s">
        <v>1824</v>
      </c>
      <c r="AS17" s="296" t="s">
        <v>1825</v>
      </c>
      <c r="AT17" s="296" t="s">
        <v>1826</v>
      </c>
      <c r="AU17" s="296" t="s">
        <v>1827</v>
      </c>
      <c r="AV17" s="296" t="s">
        <v>1828</v>
      </c>
      <c r="AW17" s="296" t="s">
        <v>1829</v>
      </c>
      <c r="AX17" s="296" t="s">
        <v>1830</v>
      </c>
      <c r="AY17" s="296" t="s">
        <v>1831</v>
      </c>
      <c r="AZ17" s="296" t="s">
        <v>1832</v>
      </c>
      <c r="BA17" s="296" t="s">
        <v>1833</v>
      </c>
      <c r="BB17" s="296" t="s">
        <v>1834</v>
      </c>
      <c r="BC17" s="296" t="s">
        <v>1835</v>
      </c>
      <c r="BD17" s="296" t="s">
        <v>1836</v>
      </c>
      <c r="BE17" s="296" t="s">
        <v>1837</v>
      </c>
      <c r="BF17" s="296" t="s">
        <v>1838</v>
      </c>
      <c r="BG17" s="296" t="s">
        <v>1839</v>
      </c>
      <c r="BH17" s="296" t="s">
        <v>1840</v>
      </c>
      <c r="BI17" s="296" t="s">
        <v>1841</v>
      </c>
      <c r="BJ17" s="296" t="s">
        <v>1842</v>
      </c>
      <c r="BK17" s="296" t="s">
        <v>1843</v>
      </c>
      <c r="BL17" s="296" t="s">
        <v>1844</v>
      </c>
      <c r="BM17" s="296" t="s">
        <v>1845</v>
      </c>
      <c r="BN17" s="296" t="s">
        <v>1846</v>
      </c>
      <c r="BO17" s="296" t="s">
        <v>1847</v>
      </c>
      <c r="BP17" s="296" t="s">
        <v>1848</v>
      </c>
      <c r="BQ17" s="296" t="s">
        <v>2006</v>
      </c>
      <c r="BR17" s="296" t="s">
        <v>2007</v>
      </c>
      <c r="BS17" s="296" t="s">
        <v>2008</v>
      </c>
    </row>
    <row r="18" spans="1:71"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c r="R18" s="296" t="s">
        <v>1798</v>
      </c>
      <c r="S18" s="296" t="s">
        <v>1798</v>
      </c>
      <c r="T18" s="296" t="s">
        <v>1798</v>
      </c>
      <c r="U18" s="296" t="s">
        <v>1798</v>
      </c>
      <c r="V18" s="296" t="s">
        <v>1798</v>
      </c>
      <c r="W18" s="296" t="s">
        <v>1798</v>
      </c>
      <c r="X18" s="296" t="s">
        <v>1798</v>
      </c>
      <c r="Y18" s="296" t="s">
        <v>1798</v>
      </c>
      <c r="Z18" s="296" t="s">
        <v>1798</v>
      </c>
      <c r="AA18" s="296" t="s">
        <v>1798</v>
      </c>
      <c r="AB18" s="296" t="s">
        <v>1798</v>
      </c>
      <c r="AC18" s="296" t="s">
        <v>1798</v>
      </c>
      <c r="AD18" s="296" t="s">
        <v>1798</v>
      </c>
      <c r="AE18" s="296" t="s">
        <v>1798</v>
      </c>
      <c r="AF18" s="296" t="s">
        <v>1798</v>
      </c>
      <c r="AG18" s="296" t="s">
        <v>1798</v>
      </c>
      <c r="AH18" s="296" t="s">
        <v>1798</v>
      </c>
      <c r="AI18" s="296" t="s">
        <v>1798</v>
      </c>
      <c r="AJ18" s="296" t="s">
        <v>1798</v>
      </c>
      <c r="AK18" s="296" t="s">
        <v>1798</v>
      </c>
      <c r="AL18" s="296" t="s">
        <v>1798</v>
      </c>
      <c r="AM18" s="296" t="s">
        <v>1798</v>
      </c>
      <c r="AN18" s="296" t="s">
        <v>1798</v>
      </c>
      <c r="AO18" s="296" t="s">
        <v>1798</v>
      </c>
      <c r="AP18" s="296" t="s">
        <v>1798</v>
      </c>
      <c r="AQ18" s="296" t="s">
        <v>1798</v>
      </c>
      <c r="AR18" s="296" t="s">
        <v>1798</v>
      </c>
      <c r="AS18" s="296" t="s">
        <v>1798</v>
      </c>
      <c r="AT18" s="296" t="s">
        <v>1798</v>
      </c>
      <c r="AU18" s="296" t="s">
        <v>1798</v>
      </c>
      <c r="AV18" s="296" t="s">
        <v>1798</v>
      </c>
      <c r="AW18" s="296" t="s">
        <v>1798</v>
      </c>
      <c r="AX18" s="296" t="s">
        <v>1798</v>
      </c>
      <c r="AY18" s="296" t="s">
        <v>1798</v>
      </c>
      <c r="AZ18" s="296" t="s">
        <v>1798</v>
      </c>
      <c r="BA18" s="296" t="s">
        <v>1798</v>
      </c>
      <c r="BB18" s="296" t="s">
        <v>1798</v>
      </c>
      <c r="BC18" s="296" t="s">
        <v>1798</v>
      </c>
      <c r="BD18" s="296" t="s">
        <v>1798</v>
      </c>
      <c r="BE18" s="296" t="s">
        <v>1798</v>
      </c>
      <c r="BF18" s="296" t="s">
        <v>1798</v>
      </c>
      <c r="BG18" s="296" t="s">
        <v>1798</v>
      </c>
      <c r="BH18" s="296" t="s">
        <v>1798</v>
      </c>
      <c r="BI18" s="296" t="s">
        <v>1798</v>
      </c>
      <c r="BJ18" s="296" t="s">
        <v>1798</v>
      </c>
      <c r="BK18" s="296" t="s">
        <v>1798</v>
      </c>
      <c r="BL18" s="296" t="s">
        <v>1798</v>
      </c>
      <c r="BM18" s="296" t="s">
        <v>1798</v>
      </c>
      <c r="BN18" s="296" t="s">
        <v>1798</v>
      </c>
      <c r="BO18" s="296" t="s">
        <v>1798</v>
      </c>
      <c r="BP18" s="296" t="s">
        <v>1798</v>
      </c>
      <c r="BQ18" s="296" t="s">
        <v>1798</v>
      </c>
      <c r="BR18" s="296" t="s">
        <v>1798</v>
      </c>
      <c r="BS18" s="296" t="s">
        <v>1798</v>
      </c>
    </row>
    <row r="19" spans="1:71" x14ac:dyDescent="0.25">
      <c r="A19" t="s">
        <v>484</v>
      </c>
    </row>
    <row r="20" spans="1:71" x14ac:dyDescent="0.25">
      <c r="A20" t="s">
        <v>485</v>
      </c>
      <c r="B20" s="296" t="s">
        <v>18</v>
      </c>
      <c r="C20" s="296" t="s">
        <v>18</v>
      </c>
      <c r="D20" s="296" t="s">
        <v>18</v>
      </c>
      <c r="E20" s="296" t="s">
        <v>18</v>
      </c>
      <c r="F20" s="296" t="s">
        <v>18</v>
      </c>
      <c r="G20" s="296">
        <v>455</v>
      </c>
      <c r="H20" s="296">
        <v>1191</v>
      </c>
      <c r="I20" s="296">
        <v>1669</v>
      </c>
      <c r="J20" s="296">
        <v>2092</v>
      </c>
      <c r="K20" s="296">
        <v>2052</v>
      </c>
      <c r="L20" s="296">
        <v>1818</v>
      </c>
      <c r="M20" s="296">
        <v>1819</v>
      </c>
      <c r="N20" s="296">
        <v>1842</v>
      </c>
      <c r="O20" s="296">
        <v>1851</v>
      </c>
      <c r="P20" s="296">
        <v>1861</v>
      </c>
      <c r="Q20" s="296">
        <v>1782</v>
      </c>
      <c r="R20" s="296">
        <v>1735</v>
      </c>
      <c r="S20" s="296">
        <v>1721</v>
      </c>
      <c r="T20" s="296">
        <v>1656</v>
      </c>
      <c r="U20" s="296">
        <v>1756</v>
      </c>
      <c r="V20" s="296">
        <v>1745</v>
      </c>
      <c r="W20" s="296">
        <v>1831</v>
      </c>
      <c r="X20" s="296">
        <v>1748</v>
      </c>
      <c r="Y20" s="296">
        <v>1679</v>
      </c>
      <c r="Z20" s="296">
        <v>1627</v>
      </c>
      <c r="AA20" s="296">
        <v>1454</v>
      </c>
      <c r="AB20" s="296">
        <v>1326</v>
      </c>
      <c r="AC20" s="296">
        <v>1180</v>
      </c>
      <c r="AD20" s="296">
        <v>1103</v>
      </c>
      <c r="AE20" s="296">
        <v>1036</v>
      </c>
      <c r="AF20" s="296">
        <v>1033</v>
      </c>
      <c r="AG20" s="296">
        <v>1021</v>
      </c>
      <c r="AH20" s="296">
        <v>938</v>
      </c>
      <c r="AI20" s="296">
        <v>901</v>
      </c>
      <c r="AJ20" s="296">
        <v>842</v>
      </c>
      <c r="AK20" s="296">
        <v>856</v>
      </c>
      <c r="AL20" s="296">
        <v>972</v>
      </c>
      <c r="AM20" s="296">
        <v>1072</v>
      </c>
      <c r="AN20" s="296">
        <v>1175</v>
      </c>
      <c r="AO20" s="296">
        <v>1261</v>
      </c>
      <c r="AP20" s="296">
        <v>1238</v>
      </c>
      <c r="AQ20" s="296">
        <v>1190</v>
      </c>
      <c r="AR20" s="296">
        <v>1215</v>
      </c>
      <c r="AS20" s="296">
        <v>1127</v>
      </c>
      <c r="AT20" s="296">
        <v>1100</v>
      </c>
      <c r="AU20" s="296">
        <v>1074</v>
      </c>
      <c r="AV20" s="296">
        <v>1002</v>
      </c>
      <c r="AW20" s="296">
        <v>989</v>
      </c>
      <c r="AX20" s="296">
        <v>975</v>
      </c>
      <c r="AY20" s="296">
        <v>944</v>
      </c>
      <c r="AZ20" s="296">
        <v>916</v>
      </c>
      <c r="BA20" s="296">
        <v>874</v>
      </c>
      <c r="BB20" s="296">
        <v>862</v>
      </c>
      <c r="BC20" s="296">
        <v>919</v>
      </c>
      <c r="BD20" s="296">
        <v>964</v>
      </c>
      <c r="BE20" s="296">
        <v>1094</v>
      </c>
      <c r="BF20" s="296">
        <v>1155</v>
      </c>
      <c r="BG20" s="296">
        <v>1233</v>
      </c>
      <c r="BH20" s="296">
        <v>1302</v>
      </c>
      <c r="BI20" s="296">
        <v>1241</v>
      </c>
      <c r="BJ20" s="296">
        <v>1199</v>
      </c>
      <c r="BK20" s="296">
        <v>1132</v>
      </c>
      <c r="BL20" s="296">
        <v>1111</v>
      </c>
      <c r="BM20" s="296">
        <v>1182</v>
      </c>
      <c r="BN20" s="296">
        <v>1244</v>
      </c>
      <c r="BO20" s="296">
        <v>1339</v>
      </c>
      <c r="BP20" s="296">
        <v>1356</v>
      </c>
      <c r="BQ20" s="296">
        <v>1439</v>
      </c>
      <c r="BR20" s="296">
        <v>1444</v>
      </c>
      <c r="BS20" s="296">
        <v>1462</v>
      </c>
    </row>
    <row r="21" spans="1:71" x14ac:dyDescent="0.25">
      <c r="A21" t="s">
        <v>486</v>
      </c>
      <c r="B21" s="296" t="s">
        <v>18</v>
      </c>
      <c r="C21" s="296" t="s">
        <v>18</v>
      </c>
      <c r="D21" s="296" t="s">
        <v>18</v>
      </c>
      <c r="E21" s="296" t="s">
        <v>18</v>
      </c>
      <c r="F21" s="296" t="s">
        <v>18</v>
      </c>
      <c r="G21" s="296" t="s">
        <v>18</v>
      </c>
      <c r="H21" s="296" t="s">
        <v>18</v>
      </c>
      <c r="I21" s="296" t="s">
        <v>18</v>
      </c>
      <c r="J21" s="296" t="s">
        <v>18</v>
      </c>
      <c r="K21" s="296" t="s">
        <v>18</v>
      </c>
      <c r="L21" s="296">
        <v>5</v>
      </c>
      <c r="M21" s="296">
        <v>43</v>
      </c>
      <c r="N21" s="296">
        <v>79</v>
      </c>
      <c r="O21" s="296">
        <v>103</v>
      </c>
      <c r="P21" s="296">
        <v>124</v>
      </c>
      <c r="Q21" s="296">
        <v>102</v>
      </c>
      <c r="R21" s="296">
        <v>83</v>
      </c>
      <c r="S21" s="296">
        <v>75</v>
      </c>
      <c r="T21" s="296">
        <v>82</v>
      </c>
      <c r="U21" s="296">
        <v>93</v>
      </c>
      <c r="V21" s="296">
        <v>105</v>
      </c>
      <c r="W21" s="296">
        <v>113</v>
      </c>
      <c r="X21" s="296">
        <v>97</v>
      </c>
      <c r="Y21" s="296">
        <v>97</v>
      </c>
      <c r="Z21" s="296">
        <v>88</v>
      </c>
      <c r="AA21" s="296">
        <v>76</v>
      </c>
      <c r="AB21" s="296">
        <v>74</v>
      </c>
      <c r="AC21" s="296">
        <v>56</v>
      </c>
      <c r="AD21" s="296">
        <v>50</v>
      </c>
      <c r="AE21" s="296">
        <v>55</v>
      </c>
      <c r="AF21" s="296">
        <v>47</v>
      </c>
      <c r="AG21" s="296">
        <v>49</v>
      </c>
      <c r="AH21" s="296">
        <v>49</v>
      </c>
      <c r="AI21" s="296">
        <v>39</v>
      </c>
      <c r="AJ21" s="296">
        <v>34</v>
      </c>
      <c r="AK21" s="296">
        <v>26</v>
      </c>
      <c r="AL21" s="296">
        <v>20</v>
      </c>
      <c r="AM21" s="296">
        <v>20</v>
      </c>
      <c r="AN21" s="296">
        <v>32</v>
      </c>
      <c r="AO21" s="296">
        <v>36</v>
      </c>
      <c r="AP21" s="296">
        <v>40</v>
      </c>
      <c r="AQ21" s="296">
        <v>46</v>
      </c>
      <c r="AR21" s="296">
        <v>47</v>
      </c>
      <c r="AS21" s="296">
        <v>58</v>
      </c>
      <c r="AT21" s="296">
        <v>62</v>
      </c>
      <c r="AU21" s="296">
        <v>56</v>
      </c>
      <c r="AV21" s="296">
        <v>81</v>
      </c>
      <c r="AW21" s="296">
        <v>87</v>
      </c>
      <c r="AX21" s="296">
        <v>101</v>
      </c>
      <c r="AY21" s="296">
        <v>114</v>
      </c>
      <c r="AZ21" s="296">
        <v>88</v>
      </c>
      <c r="BA21" s="296">
        <v>80</v>
      </c>
      <c r="BB21" s="296">
        <v>65</v>
      </c>
      <c r="BC21" s="296">
        <v>64</v>
      </c>
      <c r="BD21" s="296">
        <v>58</v>
      </c>
      <c r="BE21" s="296">
        <v>54</v>
      </c>
      <c r="BF21" s="296">
        <v>52</v>
      </c>
      <c r="BG21" s="296">
        <v>46</v>
      </c>
      <c r="BH21" s="296">
        <v>49</v>
      </c>
      <c r="BI21" s="296">
        <v>50</v>
      </c>
      <c r="BJ21" s="296">
        <v>46</v>
      </c>
      <c r="BK21" s="296">
        <v>48</v>
      </c>
      <c r="BL21" s="296">
        <v>55</v>
      </c>
      <c r="BM21" s="296">
        <v>56</v>
      </c>
      <c r="BN21" s="296">
        <v>63</v>
      </c>
      <c r="BO21" s="296">
        <v>62</v>
      </c>
      <c r="BP21" s="296">
        <v>49</v>
      </c>
      <c r="BQ21" s="296">
        <v>45</v>
      </c>
      <c r="BR21" s="296">
        <v>48</v>
      </c>
      <c r="BS21" s="296">
        <v>54</v>
      </c>
    </row>
    <row r="22" spans="1:71" x14ac:dyDescent="0.25">
      <c r="A22" t="s">
        <v>487</v>
      </c>
      <c r="B22" s="296" t="s">
        <v>18</v>
      </c>
      <c r="C22" s="296" t="s">
        <v>18</v>
      </c>
      <c r="D22" s="296" t="s">
        <v>18</v>
      </c>
      <c r="E22" s="296" t="s">
        <v>18</v>
      </c>
      <c r="F22" s="296" t="s">
        <v>18</v>
      </c>
      <c r="G22" s="296" t="s">
        <v>18</v>
      </c>
      <c r="H22" s="296" t="s">
        <v>18</v>
      </c>
      <c r="I22" s="296" t="s">
        <v>18</v>
      </c>
      <c r="J22" s="296" t="s">
        <v>18</v>
      </c>
      <c r="K22" s="296" t="s">
        <v>18</v>
      </c>
      <c r="L22" s="296" t="s">
        <v>18</v>
      </c>
      <c r="M22" s="296" t="s">
        <v>18</v>
      </c>
      <c r="N22" s="296" t="s">
        <v>18</v>
      </c>
      <c r="O22" s="296" t="s">
        <v>18</v>
      </c>
      <c r="P22" s="296" t="s">
        <v>18</v>
      </c>
      <c r="Q22" s="296" t="s">
        <v>18</v>
      </c>
      <c r="R22" s="296" t="s">
        <v>18</v>
      </c>
      <c r="S22" s="296" t="s">
        <v>18</v>
      </c>
      <c r="T22" s="296" t="s">
        <v>18</v>
      </c>
      <c r="U22" s="296" t="s">
        <v>18</v>
      </c>
      <c r="V22" s="296" t="s">
        <v>18</v>
      </c>
      <c r="W22" s="296" t="s">
        <v>18</v>
      </c>
      <c r="X22" s="296" t="s">
        <v>18</v>
      </c>
      <c r="Y22" s="296" t="s">
        <v>18</v>
      </c>
      <c r="Z22" s="296" t="s">
        <v>18</v>
      </c>
      <c r="AA22" s="296" t="s">
        <v>18</v>
      </c>
      <c r="AB22" s="296" t="s">
        <v>18</v>
      </c>
      <c r="AC22" s="296" t="s">
        <v>18</v>
      </c>
      <c r="AD22" s="296" t="s">
        <v>18</v>
      </c>
      <c r="AE22" s="296" t="s">
        <v>18</v>
      </c>
      <c r="AF22" s="296" t="s">
        <v>18</v>
      </c>
      <c r="AG22" s="296" t="s">
        <v>18</v>
      </c>
      <c r="AH22" s="296" t="s">
        <v>18</v>
      </c>
      <c r="AI22" s="296" t="s">
        <v>18</v>
      </c>
      <c r="AJ22" s="296" t="s">
        <v>18</v>
      </c>
      <c r="AK22" s="296" t="s">
        <v>18</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row>
    <row r="23" spans="1:71" x14ac:dyDescent="0.25">
      <c r="A23" t="s">
        <v>19</v>
      </c>
      <c r="B23" s="296" t="s">
        <v>18</v>
      </c>
      <c r="C23" s="296" t="s">
        <v>18</v>
      </c>
      <c r="D23" s="296" t="s">
        <v>18</v>
      </c>
      <c r="E23" s="296" t="s">
        <v>18</v>
      </c>
      <c r="F23" s="296" t="s">
        <v>18</v>
      </c>
      <c r="G23" s="296" t="s">
        <v>18</v>
      </c>
      <c r="H23" s="296" t="s">
        <v>18</v>
      </c>
      <c r="I23" s="296" t="s">
        <v>18</v>
      </c>
      <c r="J23" s="296" t="s">
        <v>18</v>
      </c>
      <c r="K23" s="296" t="s">
        <v>18</v>
      </c>
      <c r="L23" s="296" t="s">
        <v>18</v>
      </c>
      <c r="M23" s="296" t="s">
        <v>18</v>
      </c>
      <c r="N23" s="296" t="s">
        <v>18</v>
      </c>
      <c r="O23" s="296" t="s">
        <v>18</v>
      </c>
      <c r="P23" s="296" t="s">
        <v>18</v>
      </c>
      <c r="Q23" s="296">
        <v>1</v>
      </c>
      <c r="R23" s="296">
        <v>1</v>
      </c>
      <c r="S23" s="296">
        <v>1</v>
      </c>
      <c r="T23" s="296">
        <v>2</v>
      </c>
      <c r="U23" s="296">
        <v>1</v>
      </c>
      <c r="V23" s="296">
        <v>1</v>
      </c>
      <c r="W23" s="296">
        <v>1</v>
      </c>
      <c r="X23" s="296" t="s">
        <v>18</v>
      </c>
      <c r="Y23" s="296" t="s">
        <v>18</v>
      </c>
      <c r="Z23" s="296" t="s">
        <v>18</v>
      </c>
      <c r="AA23" s="296" t="s">
        <v>18</v>
      </c>
      <c r="AB23" s="296">
        <v>1</v>
      </c>
      <c r="AC23" s="296">
        <v>1</v>
      </c>
      <c r="AD23" s="296">
        <v>1</v>
      </c>
      <c r="AE23" s="296">
        <v>1</v>
      </c>
      <c r="AF23" s="296" t="s">
        <v>18</v>
      </c>
      <c r="AG23" s="296" t="s">
        <v>18</v>
      </c>
      <c r="AH23" s="296" t="s">
        <v>18</v>
      </c>
      <c r="AI23" s="296" t="s">
        <v>18</v>
      </c>
      <c r="AJ23" s="296" t="s">
        <v>18</v>
      </c>
      <c r="AK23" s="296" t="s">
        <v>18</v>
      </c>
      <c r="AL23" s="296" t="s">
        <v>18</v>
      </c>
      <c r="AM23" s="296" t="s">
        <v>18</v>
      </c>
      <c r="AN23" s="296" t="s">
        <v>18</v>
      </c>
      <c r="AO23" s="296" t="s">
        <v>18</v>
      </c>
      <c r="AP23" s="296" t="s">
        <v>18</v>
      </c>
      <c r="AQ23" s="296" t="s">
        <v>18</v>
      </c>
      <c r="AR23" s="296" t="s">
        <v>18</v>
      </c>
      <c r="AS23" s="296" t="s">
        <v>18</v>
      </c>
      <c r="AT23" s="296" t="s">
        <v>18</v>
      </c>
      <c r="AU23" s="296" t="s">
        <v>18</v>
      </c>
      <c r="AV23" s="296" t="s">
        <v>18</v>
      </c>
      <c r="AW23" s="296" t="s">
        <v>18</v>
      </c>
      <c r="AX23" s="296" t="s">
        <v>18</v>
      </c>
      <c r="AY23" s="296" t="s">
        <v>18</v>
      </c>
      <c r="AZ23" s="296" t="s">
        <v>18</v>
      </c>
      <c r="BA23" s="296" t="s">
        <v>18</v>
      </c>
      <c r="BB23" s="296" t="s">
        <v>18</v>
      </c>
      <c r="BC23" s="296" t="s">
        <v>18</v>
      </c>
      <c r="BD23" s="296" t="s">
        <v>18</v>
      </c>
      <c r="BE23" s="296" t="s">
        <v>18</v>
      </c>
      <c r="BF23" s="296" t="s">
        <v>18</v>
      </c>
      <c r="BG23" s="296" t="s">
        <v>18</v>
      </c>
      <c r="BH23" s="296" t="s">
        <v>18</v>
      </c>
      <c r="BI23" s="296" t="s">
        <v>18</v>
      </c>
      <c r="BJ23" s="296" t="s">
        <v>18</v>
      </c>
      <c r="BK23" s="296" t="s">
        <v>18</v>
      </c>
      <c r="BL23" s="296" t="s">
        <v>18</v>
      </c>
      <c r="BM23" s="296" t="s">
        <v>18</v>
      </c>
      <c r="BN23" s="296" t="s">
        <v>18</v>
      </c>
      <c r="BO23" s="296" t="s">
        <v>18</v>
      </c>
      <c r="BP23" s="296" t="s">
        <v>18</v>
      </c>
      <c r="BQ23" s="296" t="s">
        <v>18</v>
      </c>
      <c r="BR23" s="296" t="s">
        <v>18</v>
      </c>
      <c r="BS23" s="296" t="s">
        <v>18</v>
      </c>
    </row>
    <row r="24" spans="1:71" x14ac:dyDescent="0.25">
      <c r="A24" t="s">
        <v>20</v>
      </c>
      <c r="B24" s="296" t="s">
        <v>18</v>
      </c>
      <c r="C24" s="296" t="s">
        <v>18</v>
      </c>
      <c r="D24" s="296" t="s">
        <v>18</v>
      </c>
      <c r="E24" s="296" t="s">
        <v>18</v>
      </c>
      <c r="F24" s="296" t="s">
        <v>18</v>
      </c>
      <c r="G24" s="296">
        <v>5</v>
      </c>
      <c r="H24" s="296">
        <v>8</v>
      </c>
      <c r="I24" s="296">
        <v>11</v>
      </c>
      <c r="J24" s="296">
        <v>14</v>
      </c>
      <c r="K24" s="296">
        <v>10</v>
      </c>
      <c r="L24" s="296">
        <v>10</v>
      </c>
      <c r="M24" s="296">
        <v>7</v>
      </c>
      <c r="N24" s="296">
        <v>4</v>
      </c>
      <c r="O24" s="296">
        <v>3</v>
      </c>
      <c r="P24" s="296">
        <v>1</v>
      </c>
      <c r="Q24" s="296">
        <v>1</v>
      </c>
      <c r="R24" s="296">
        <v>4</v>
      </c>
      <c r="S24" s="296">
        <v>6</v>
      </c>
      <c r="T24" s="296">
        <v>8</v>
      </c>
      <c r="U24" s="296">
        <v>8</v>
      </c>
      <c r="V24" s="296">
        <v>5</v>
      </c>
      <c r="W24" s="296">
        <v>3</v>
      </c>
      <c r="X24" s="296">
        <v>3</v>
      </c>
      <c r="Y24" s="296">
        <v>4</v>
      </c>
      <c r="Z24" s="296">
        <v>4</v>
      </c>
      <c r="AA24" s="296">
        <v>4</v>
      </c>
      <c r="AB24" s="296">
        <v>7</v>
      </c>
      <c r="AC24" s="296">
        <v>7</v>
      </c>
      <c r="AD24" s="296">
        <v>9</v>
      </c>
      <c r="AE24" s="296">
        <v>10</v>
      </c>
      <c r="AF24" s="296">
        <v>4</v>
      </c>
      <c r="AG24" s="296">
        <v>4</v>
      </c>
      <c r="AH24" s="296">
        <v>2</v>
      </c>
      <c r="AI24" s="296">
        <v>1</v>
      </c>
      <c r="AJ24" s="296">
        <v>1</v>
      </c>
      <c r="AK24" s="296" t="s">
        <v>18</v>
      </c>
      <c r="AL24" s="296" t="s">
        <v>18</v>
      </c>
      <c r="AM24" s="296">
        <v>2</v>
      </c>
      <c r="AN24" s="296">
        <v>3</v>
      </c>
      <c r="AO24" s="296">
        <v>3</v>
      </c>
      <c r="AP24" s="296">
        <v>5</v>
      </c>
      <c r="AQ24" s="296">
        <v>3</v>
      </c>
      <c r="AR24" s="296">
        <v>4</v>
      </c>
      <c r="AS24" s="296">
        <v>5</v>
      </c>
      <c r="AT24" s="296">
        <v>3</v>
      </c>
      <c r="AU24" s="296">
        <v>8</v>
      </c>
      <c r="AV24" s="296">
        <v>6</v>
      </c>
      <c r="AW24" s="296">
        <v>5</v>
      </c>
      <c r="AX24" s="296">
        <v>6</v>
      </c>
      <c r="AY24" s="296">
        <v>3</v>
      </c>
      <c r="AZ24" s="296">
        <v>16</v>
      </c>
      <c r="BA24" s="296">
        <v>17</v>
      </c>
      <c r="BB24" s="296">
        <v>20</v>
      </c>
      <c r="BC24" s="296">
        <v>18</v>
      </c>
      <c r="BD24" s="296">
        <v>6</v>
      </c>
      <c r="BE24" s="296">
        <v>6</v>
      </c>
      <c r="BF24" s="296">
        <v>4</v>
      </c>
      <c r="BG24" s="296">
        <v>4</v>
      </c>
      <c r="BH24" s="296">
        <v>5</v>
      </c>
      <c r="BI24" s="296">
        <v>6</v>
      </c>
      <c r="BJ24" s="296">
        <v>4</v>
      </c>
      <c r="BK24" s="296">
        <v>5</v>
      </c>
      <c r="BL24" s="296">
        <v>4</v>
      </c>
      <c r="BM24" s="296">
        <v>2</v>
      </c>
      <c r="BN24" s="296">
        <v>3</v>
      </c>
      <c r="BO24" s="296">
        <v>3</v>
      </c>
      <c r="BP24" s="296">
        <v>2</v>
      </c>
      <c r="BQ24" s="296">
        <v>2</v>
      </c>
      <c r="BR24" s="296">
        <v>1</v>
      </c>
      <c r="BS24" s="296">
        <v>1</v>
      </c>
    </row>
    <row r="25" spans="1:71" x14ac:dyDescent="0.25">
      <c r="A25" t="s">
        <v>21</v>
      </c>
      <c r="B25" s="296" t="s">
        <v>18</v>
      </c>
      <c r="C25" s="296" t="s">
        <v>18</v>
      </c>
      <c r="D25" s="296" t="s">
        <v>18</v>
      </c>
      <c r="E25" s="296" t="s">
        <v>18</v>
      </c>
      <c r="F25" s="296" t="s">
        <v>18</v>
      </c>
      <c r="G25" s="296" t="s">
        <v>18</v>
      </c>
      <c r="H25" s="296" t="s">
        <v>18</v>
      </c>
      <c r="I25" s="296" t="s">
        <v>18</v>
      </c>
      <c r="J25" s="296" t="s">
        <v>18</v>
      </c>
      <c r="K25" s="296" t="s">
        <v>18</v>
      </c>
      <c r="L25" s="296" t="s">
        <v>18</v>
      </c>
      <c r="M25" s="296" t="s">
        <v>18</v>
      </c>
      <c r="N25" s="296">
        <v>1</v>
      </c>
      <c r="O25" s="296">
        <v>1</v>
      </c>
      <c r="P25" s="296">
        <v>1</v>
      </c>
      <c r="Q25" s="296">
        <v>1</v>
      </c>
      <c r="R25" s="296" t="s">
        <v>18</v>
      </c>
      <c r="S25" s="296" t="s">
        <v>18</v>
      </c>
      <c r="T25" s="296" t="s">
        <v>18</v>
      </c>
      <c r="U25" s="296" t="s">
        <v>18</v>
      </c>
      <c r="V25" s="296" t="s">
        <v>18</v>
      </c>
      <c r="W25" s="296" t="s">
        <v>18</v>
      </c>
      <c r="X25" s="296" t="s">
        <v>18</v>
      </c>
      <c r="Y25" s="296" t="s">
        <v>18</v>
      </c>
      <c r="Z25" s="296" t="s">
        <v>18</v>
      </c>
      <c r="AA25" s="296">
        <v>1</v>
      </c>
      <c r="AB25" s="296">
        <v>1</v>
      </c>
      <c r="AC25" s="296">
        <v>1</v>
      </c>
      <c r="AD25" s="296">
        <v>1</v>
      </c>
      <c r="AE25" s="296" t="s">
        <v>18</v>
      </c>
      <c r="AF25" s="296" t="s">
        <v>18</v>
      </c>
      <c r="AG25" s="296" t="s">
        <v>18</v>
      </c>
      <c r="AH25" s="296" t="s">
        <v>18</v>
      </c>
      <c r="AI25" s="296" t="s">
        <v>18</v>
      </c>
      <c r="AJ25" s="296" t="s">
        <v>18</v>
      </c>
      <c r="AK25" s="296" t="s">
        <v>18</v>
      </c>
      <c r="AL25" s="296" t="s">
        <v>18</v>
      </c>
      <c r="AM25" s="296" t="s">
        <v>18</v>
      </c>
      <c r="AN25" s="296" t="s">
        <v>18</v>
      </c>
      <c r="AO25" s="296" t="s">
        <v>18</v>
      </c>
      <c r="AP25" s="296" t="s">
        <v>18</v>
      </c>
      <c r="AQ25" s="296" t="s">
        <v>18</v>
      </c>
      <c r="AR25" s="296" t="s">
        <v>18</v>
      </c>
      <c r="AS25" s="296" t="s">
        <v>18</v>
      </c>
      <c r="AT25" s="296" t="s">
        <v>18</v>
      </c>
      <c r="AU25" s="296" t="s">
        <v>18</v>
      </c>
      <c r="AV25" s="296" t="s">
        <v>18</v>
      </c>
      <c r="AW25" s="296" t="s">
        <v>18</v>
      </c>
      <c r="AX25" s="296" t="s">
        <v>18</v>
      </c>
      <c r="AY25" s="296" t="s">
        <v>18</v>
      </c>
      <c r="AZ25" s="296" t="s">
        <v>18</v>
      </c>
      <c r="BA25" s="296" t="s">
        <v>18</v>
      </c>
      <c r="BB25" s="296" t="s">
        <v>18</v>
      </c>
      <c r="BC25" s="296" t="s">
        <v>18</v>
      </c>
      <c r="BD25" s="296" t="s">
        <v>18</v>
      </c>
      <c r="BE25" s="296" t="s">
        <v>18</v>
      </c>
      <c r="BF25" s="296" t="s">
        <v>18</v>
      </c>
      <c r="BG25" s="296" t="s">
        <v>18</v>
      </c>
      <c r="BH25" s="296" t="s">
        <v>18</v>
      </c>
      <c r="BI25" s="296" t="s">
        <v>18</v>
      </c>
      <c r="BJ25" s="296" t="s">
        <v>18</v>
      </c>
      <c r="BK25" s="296" t="s">
        <v>18</v>
      </c>
      <c r="BL25" s="296" t="s">
        <v>18</v>
      </c>
      <c r="BM25" s="296" t="s">
        <v>18</v>
      </c>
      <c r="BN25" s="296" t="s">
        <v>18</v>
      </c>
      <c r="BO25" s="296" t="s">
        <v>18</v>
      </c>
      <c r="BP25" s="296" t="s">
        <v>18</v>
      </c>
      <c r="BQ25" s="296" t="s">
        <v>18</v>
      </c>
      <c r="BR25" s="296" t="s">
        <v>18</v>
      </c>
      <c r="BS25" s="296" t="s">
        <v>18</v>
      </c>
    </row>
    <row r="26" spans="1:71" x14ac:dyDescent="0.25">
      <c r="A26" t="s">
        <v>22</v>
      </c>
      <c r="B26" s="296" t="s">
        <v>18</v>
      </c>
      <c r="C26" s="296" t="s">
        <v>18</v>
      </c>
      <c r="D26" s="296" t="s">
        <v>18</v>
      </c>
      <c r="E26" s="296" t="s">
        <v>18</v>
      </c>
      <c r="F26" s="296" t="s">
        <v>18</v>
      </c>
      <c r="G26" s="296" t="s">
        <v>18</v>
      </c>
      <c r="H26" s="296" t="s">
        <v>18</v>
      </c>
      <c r="I26" s="296" t="s">
        <v>18</v>
      </c>
      <c r="J26" s="296" t="s">
        <v>18</v>
      </c>
      <c r="K26" s="296" t="s">
        <v>18</v>
      </c>
      <c r="L26" s="296" t="s">
        <v>18</v>
      </c>
      <c r="M26" s="296" t="s">
        <v>18</v>
      </c>
      <c r="N26" s="296" t="s">
        <v>18</v>
      </c>
      <c r="O26" s="296" t="s">
        <v>18</v>
      </c>
      <c r="P26" s="296" t="s">
        <v>18</v>
      </c>
      <c r="Q26" s="296" t="s">
        <v>18</v>
      </c>
      <c r="R26" s="296" t="s">
        <v>18</v>
      </c>
      <c r="S26" s="296" t="s">
        <v>18</v>
      </c>
      <c r="T26" s="296" t="s">
        <v>18</v>
      </c>
      <c r="U26" s="296" t="s">
        <v>18</v>
      </c>
      <c r="V26" s="296" t="s">
        <v>18</v>
      </c>
      <c r="W26" s="296" t="s">
        <v>18</v>
      </c>
      <c r="X26" s="296" t="s">
        <v>18</v>
      </c>
      <c r="Y26" s="296" t="s">
        <v>18</v>
      </c>
      <c r="Z26" s="296" t="s">
        <v>18</v>
      </c>
      <c r="AA26" s="296" t="s">
        <v>18</v>
      </c>
      <c r="AB26" s="296" t="s">
        <v>18</v>
      </c>
      <c r="AC26" s="296" t="s">
        <v>18</v>
      </c>
      <c r="AD26" s="296" t="s">
        <v>18</v>
      </c>
      <c r="AE26" s="296" t="s">
        <v>18</v>
      </c>
      <c r="AF26" s="296" t="s">
        <v>18</v>
      </c>
      <c r="AG26" s="296" t="s">
        <v>18</v>
      </c>
      <c r="AH26" s="296" t="s">
        <v>18</v>
      </c>
      <c r="AI26" s="296" t="s">
        <v>18</v>
      </c>
      <c r="AJ26" s="296" t="s">
        <v>18</v>
      </c>
      <c r="AK26" s="296" t="s">
        <v>18</v>
      </c>
      <c r="AL26" s="296" t="s">
        <v>18</v>
      </c>
      <c r="AM26" s="296" t="s">
        <v>18</v>
      </c>
      <c r="AN26" s="296" t="s">
        <v>18</v>
      </c>
      <c r="AO26" s="296" t="s">
        <v>18</v>
      </c>
      <c r="AP26" s="296" t="s">
        <v>18</v>
      </c>
      <c r="AQ26" s="296" t="s">
        <v>18</v>
      </c>
      <c r="AR26" s="296" t="s">
        <v>18</v>
      </c>
      <c r="AS26" s="296" t="s">
        <v>18</v>
      </c>
      <c r="AT26" s="296" t="s">
        <v>18</v>
      </c>
      <c r="AU26" s="296" t="s">
        <v>18</v>
      </c>
      <c r="AV26" s="296" t="s">
        <v>18</v>
      </c>
      <c r="AW26" s="296" t="s">
        <v>18</v>
      </c>
      <c r="AX26" s="296" t="s">
        <v>18</v>
      </c>
      <c r="AY26" s="296" t="s">
        <v>18</v>
      </c>
      <c r="AZ26" s="296" t="s">
        <v>18</v>
      </c>
      <c r="BA26" s="296" t="s">
        <v>18</v>
      </c>
      <c r="BB26" s="296" t="s">
        <v>18</v>
      </c>
      <c r="BC26" s="296" t="s">
        <v>18</v>
      </c>
      <c r="BD26" s="296" t="s">
        <v>18</v>
      </c>
      <c r="BE26" s="296" t="s">
        <v>18</v>
      </c>
      <c r="BF26" s="296" t="s">
        <v>18</v>
      </c>
      <c r="BG26" s="296" t="s">
        <v>18</v>
      </c>
      <c r="BH26" s="296" t="s">
        <v>18</v>
      </c>
      <c r="BI26" s="296" t="s">
        <v>18</v>
      </c>
      <c r="BJ26" s="296" t="s">
        <v>18</v>
      </c>
      <c r="BK26" s="296" t="s">
        <v>18</v>
      </c>
      <c r="BL26" s="296" t="s">
        <v>18</v>
      </c>
      <c r="BM26" s="296" t="s">
        <v>18</v>
      </c>
      <c r="BN26" s="296" t="s">
        <v>18</v>
      </c>
      <c r="BO26" s="296" t="s">
        <v>18</v>
      </c>
      <c r="BP26" s="296" t="s">
        <v>18</v>
      </c>
      <c r="BQ26" s="296" t="s">
        <v>18</v>
      </c>
      <c r="BR26" s="296" t="s">
        <v>18</v>
      </c>
      <c r="BS26" s="296" t="s">
        <v>18</v>
      </c>
    </row>
    <row r="27" spans="1:71" x14ac:dyDescent="0.25">
      <c r="A27" t="s">
        <v>23</v>
      </c>
      <c r="B27" s="296" t="s">
        <v>18</v>
      </c>
      <c r="C27" s="296" t="s">
        <v>18</v>
      </c>
      <c r="D27" s="296" t="s">
        <v>18</v>
      </c>
      <c r="E27" s="296" t="s">
        <v>18</v>
      </c>
      <c r="F27" s="296" t="s">
        <v>18</v>
      </c>
      <c r="G27" s="296" t="s">
        <v>18</v>
      </c>
      <c r="H27" s="296" t="s">
        <v>18</v>
      </c>
      <c r="I27" s="296" t="s">
        <v>18</v>
      </c>
      <c r="J27" s="296" t="s">
        <v>18</v>
      </c>
      <c r="K27" s="296">
        <v>4</v>
      </c>
      <c r="L27" s="296">
        <v>16</v>
      </c>
      <c r="M27" s="296">
        <v>20</v>
      </c>
      <c r="N27" s="296">
        <v>26</v>
      </c>
      <c r="O27" s="296">
        <v>23</v>
      </c>
      <c r="P27" s="296">
        <v>20</v>
      </c>
      <c r="Q27" s="296">
        <v>25</v>
      </c>
      <c r="R27" s="296">
        <v>23</v>
      </c>
      <c r="S27" s="296">
        <v>28</v>
      </c>
      <c r="T27" s="296">
        <v>24</v>
      </c>
      <c r="U27" s="296">
        <v>22</v>
      </c>
      <c r="V27" s="296">
        <v>19</v>
      </c>
      <c r="W27" s="296">
        <v>16</v>
      </c>
      <c r="X27" s="296">
        <v>14</v>
      </c>
      <c r="Y27" s="296">
        <v>11</v>
      </c>
      <c r="Z27" s="296">
        <v>15</v>
      </c>
      <c r="AA27" s="296">
        <v>17</v>
      </c>
      <c r="AB27" s="296">
        <v>17</v>
      </c>
      <c r="AC27" s="296">
        <v>13</v>
      </c>
      <c r="AD27" s="296">
        <v>8</v>
      </c>
      <c r="AE27" s="296">
        <v>3</v>
      </c>
      <c r="AF27" s="296">
        <v>1</v>
      </c>
      <c r="AG27" s="296">
        <v>1</v>
      </c>
      <c r="AH27" s="296">
        <v>1</v>
      </c>
      <c r="AI27" s="296">
        <v>1</v>
      </c>
      <c r="AJ27" s="296">
        <v>3</v>
      </c>
      <c r="AK27" s="296">
        <v>3</v>
      </c>
      <c r="AL27" s="296">
        <v>5</v>
      </c>
      <c r="AM27" s="296">
        <v>5</v>
      </c>
      <c r="AN27" s="296">
        <v>2</v>
      </c>
      <c r="AO27" s="296">
        <v>4</v>
      </c>
      <c r="AP27" s="296">
        <v>3</v>
      </c>
      <c r="AQ27" s="296">
        <v>4</v>
      </c>
      <c r="AR27" s="296">
        <v>5</v>
      </c>
      <c r="AS27" s="296">
        <v>10</v>
      </c>
      <c r="AT27" s="296">
        <v>10</v>
      </c>
      <c r="AU27" s="296">
        <v>11</v>
      </c>
      <c r="AV27" s="296">
        <v>11</v>
      </c>
      <c r="AW27" s="296">
        <v>5</v>
      </c>
      <c r="AX27" s="296">
        <v>5</v>
      </c>
      <c r="AY27" s="296">
        <v>4</v>
      </c>
      <c r="AZ27" s="296">
        <v>6</v>
      </c>
      <c r="BA27" s="296">
        <v>8</v>
      </c>
      <c r="BB27" s="296">
        <v>9</v>
      </c>
      <c r="BC27" s="296">
        <v>10</v>
      </c>
      <c r="BD27" s="296">
        <v>10</v>
      </c>
      <c r="BE27" s="296">
        <v>15</v>
      </c>
      <c r="BF27" s="296">
        <v>14</v>
      </c>
      <c r="BG27" s="296">
        <v>13</v>
      </c>
      <c r="BH27" s="296">
        <v>10</v>
      </c>
      <c r="BI27" s="296">
        <v>2</v>
      </c>
      <c r="BJ27" s="296">
        <v>3</v>
      </c>
      <c r="BK27" s="296">
        <v>5</v>
      </c>
      <c r="BL27" s="296">
        <v>10</v>
      </c>
      <c r="BM27" s="296">
        <v>14</v>
      </c>
      <c r="BN27" s="296">
        <v>12</v>
      </c>
      <c r="BO27" s="296">
        <v>11</v>
      </c>
      <c r="BP27" s="296">
        <v>11</v>
      </c>
      <c r="BQ27" s="296">
        <v>14</v>
      </c>
      <c r="BR27" s="296">
        <v>22</v>
      </c>
      <c r="BS27" s="296">
        <v>25</v>
      </c>
    </row>
    <row r="28" spans="1:71" x14ac:dyDescent="0.25">
      <c r="A28" t="s">
        <v>24</v>
      </c>
      <c r="B28" s="296" t="s">
        <v>18</v>
      </c>
      <c r="C28" s="296" t="s">
        <v>18</v>
      </c>
      <c r="D28" s="296" t="s">
        <v>18</v>
      </c>
      <c r="E28" s="296" t="s">
        <v>18</v>
      </c>
      <c r="F28" s="296" t="s">
        <v>18</v>
      </c>
      <c r="G28" s="296" t="s">
        <v>18</v>
      </c>
      <c r="H28" s="296" t="s">
        <v>18</v>
      </c>
      <c r="I28" s="296" t="s">
        <v>18</v>
      </c>
      <c r="J28" s="296" t="s">
        <v>18</v>
      </c>
      <c r="K28" s="296" t="s">
        <v>18</v>
      </c>
      <c r="L28" s="296" t="s">
        <v>18</v>
      </c>
      <c r="M28" s="296" t="s">
        <v>18</v>
      </c>
      <c r="N28" s="296" t="s">
        <v>18</v>
      </c>
      <c r="O28" s="296" t="s">
        <v>18</v>
      </c>
      <c r="P28" s="296" t="s">
        <v>18</v>
      </c>
      <c r="Q28" s="296" t="s">
        <v>18</v>
      </c>
      <c r="R28" s="296" t="s">
        <v>18</v>
      </c>
      <c r="S28" s="296">
        <v>3</v>
      </c>
      <c r="T28" s="296">
        <v>4</v>
      </c>
      <c r="U28" s="296">
        <v>4</v>
      </c>
      <c r="V28" s="296">
        <v>4</v>
      </c>
      <c r="W28" s="296">
        <v>2</v>
      </c>
      <c r="X28" s="296">
        <v>1</v>
      </c>
      <c r="Y28" s="296">
        <v>1</v>
      </c>
      <c r="Z28" s="296">
        <v>1</v>
      </c>
      <c r="AA28" s="296" t="s">
        <v>18</v>
      </c>
      <c r="AB28" s="296" t="s">
        <v>18</v>
      </c>
      <c r="AC28" s="296" t="s">
        <v>18</v>
      </c>
      <c r="AD28" s="296" t="s">
        <v>18</v>
      </c>
      <c r="AE28" s="296" t="s">
        <v>18</v>
      </c>
      <c r="AF28" s="296" t="s">
        <v>18</v>
      </c>
      <c r="AG28" s="296" t="s">
        <v>18</v>
      </c>
      <c r="AH28" s="296" t="s">
        <v>18</v>
      </c>
      <c r="AI28" s="296" t="s">
        <v>18</v>
      </c>
      <c r="AJ28" s="296" t="s">
        <v>18</v>
      </c>
      <c r="AK28" s="296" t="s">
        <v>18</v>
      </c>
      <c r="AL28" s="296" t="s">
        <v>18</v>
      </c>
      <c r="AM28" s="296" t="s">
        <v>18</v>
      </c>
      <c r="AN28" s="296" t="s">
        <v>18</v>
      </c>
      <c r="AO28" s="296" t="s">
        <v>18</v>
      </c>
      <c r="AP28" s="296" t="s">
        <v>18</v>
      </c>
      <c r="AQ28" s="296" t="s">
        <v>18</v>
      </c>
      <c r="AR28" s="296">
        <v>1</v>
      </c>
      <c r="AS28" s="296">
        <v>1</v>
      </c>
      <c r="AT28" s="296">
        <v>1</v>
      </c>
      <c r="AU28" s="296">
        <v>1</v>
      </c>
      <c r="AV28" s="296" t="s">
        <v>18</v>
      </c>
      <c r="AW28" s="296" t="s">
        <v>18</v>
      </c>
      <c r="AX28" s="296" t="s">
        <v>18</v>
      </c>
      <c r="AY28" s="296" t="s">
        <v>18</v>
      </c>
      <c r="AZ28" s="296" t="s">
        <v>18</v>
      </c>
      <c r="BA28" s="296" t="s">
        <v>18</v>
      </c>
      <c r="BB28" s="296" t="s">
        <v>18</v>
      </c>
      <c r="BC28" s="296" t="s">
        <v>18</v>
      </c>
      <c r="BD28" s="296" t="s">
        <v>18</v>
      </c>
      <c r="BE28" s="296" t="s">
        <v>18</v>
      </c>
      <c r="BF28" s="296" t="s">
        <v>18</v>
      </c>
      <c r="BG28" s="296">
        <v>2</v>
      </c>
      <c r="BH28" s="296">
        <v>2</v>
      </c>
      <c r="BI28" s="296">
        <v>2</v>
      </c>
      <c r="BJ28" s="296">
        <v>2</v>
      </c>
      <c r="BK28" s="296" t="s">
        <v>18</v>
      </c>
      <c r="BL28" s="296" t="s">
        <v>18</v>
      </c>
      <c r="BM28" s="296" t="s">
        <v>18</v>
      </c>
      <c r="BN28" s="296" t="s">
        <v>18</v>
      </c>
      <c r="BO28" s="296" t="s">
        <v>18</v>
      </c>
      <c r="BP28" s="296" t="s">
        <v>18</v>
      </c>
      <c r="BQ28" s="296">
        <v>4</v>
      </c>
      <c r="BR28" s="296">
        <v>5</v>
      </c>
      <c r="BS28" s="296">
        <v>5</v>
      </c>
    </row>
    <row r="29" spans="1:71" x14ac:dyDescent="0.25">
      <c r="A29" t="s">
        <v>25</v>
      </c>
      <c r="B29" s="296" t="s">
        <v>18</v>
      </c>
      <c r="C29" s="296" t="s">
        <v>18</v>
      </c>
      <c r="D29" s="296" t="s">
        <v>18</v>
      </c>
      <c r="E29" s="296" t="s">
        <v>18</v>
      </c>
      <c r="F29" s="296" t="s">
        <v>18</v>
      </c>
      <c r="G29" s="296" t="s">
        <v>18</v>
      </c>
      <c r="H29" s="296" t="s">
        <v>18</v>
      </c>
      <c r="I29" s="296">
        <v>4</v>
      </c>
      <c r="J29" s="296">
        <v>4</v>
      </c>
      <c r="K29" s="296">
        <v>4</v>
      </c>
      <c r="L29" s="296">
        <v>4</v>
      </c>
      <c r="M29" s="296" t="s">
        <v>18</v>
      </c>
      <c r="N29" s="296" t="s">
        <v>18</v>
      </c>
      <c r="O29" s="296" t="s">
        <v>18</v>
      </c>
      <c r="P29" s="296" t="s">
        <v>18</v>
      </c>
      <c r="Q29" s="296" t="s">
        <v>18</v>
      </c>
      <c r="R29" s="296" t="s">
        <v>18</v>
      </c>
      <c r="S29" s="296">
        <v>2</v>
      </c>
      <c r="T29" s="296">
        <v>2</v>
      </c>
      <c r="U29" s="296">
        <v>2</v>
      </c>
      <c r="V29" s="296">
        <v>2</v>
      </c>
      <c r="W29" s="296" t="s">
        <v>18</v>
      </c>
      <c r="X29" s="296" t="s">
        <v>18</v>
      </c>
      <c r="Y29" s="296" t="s">
        <v>18</v>
      </c>
      <c r="Z29" s="296" t="s">
        <v>18</v>
      </c>
      <c r="AA29" s="296" t="s">
        <v>18</v>
      </c>
      <c r="AB29" s="296" t="s">
        <v>18</v>
      </c>
      <c r="AC29" s="296" t="s">
        <v>18</v>
      </c>
      <c r="AD29" s="296" t="s">
        <v>18</v>
      </c>
      <c r="AE29" s="296" t="s">
        <v>18</v>
      </c>
      <c r="AF29" s="296" t="s">
        <v>18</v>
      </c>
      <c r="AG29" s="296" t="s">
        <v>18</v>
      </c>
      <c r="AH29" s="296" t="s">
        <v>18</v>
      </c>
      <c r="AI29" s="296" t="s">
        <v>18</v>
      </c>
      <c r="AJ29" s="296" t="s">
        <v>18</v>
      </c>
      <c r="AK29" s="296" t="s">
        <v>18</v>
      </c>
      <c r="AL29" s="296" t="s">
        <v>18</v>
      </c>
      <c r="AM29" s="296" t="s">
        <v>18</v>
      </c>
      <c r="AN29" s="296" t="s">
        <v>18</v>
      </c>
      <c r="AO29" s="296" t="s">
        <v>18</v>
      </c>
      <c r="AP29" s="296" t="s">
        <v>18</v>
      </c>
      <c r="AQ29" s="296" t="s">
        <v>18</v>
      </c>
      <c r="AR29" s="296" t="s">
        <v>18</v>
      </c>
      <c r="AS29" s="296" t="s">
        <v>18</v>
      </c>
      <c r="AT29" s="296" t="s">
        <v>18</v>
      </c>
      <c r="AU29" s="296" t="s">
        <v>18</v>
      </c>
      <c r="AV29" s="296" t="s">
        <v>18</v>
      </c>
      <c r="AW29" s="296" t="s">
        <v>18</v>
      </c>
      <c r="AX29" s="296" t="s">
        <v>18</v>
      </c>
      <c r="AY29" s="296" t="s">
        <v>18</v>
      </c>
      <c r="AZ29" s="296">
        <v>1</v>
      </c>
      <c r="BA29" s="296">
        <v>1</v>
      </c>
      <c r="BB29" s="296">
        <v>1</v>
      </c>
      <c r="BC29" s="296">
        <v>1</v>
      </c>
      <c r="BD29" s="296" t="s">
        <v>18</v>
      </c>
      <c r="BE29" s="296">
        <v>1</v>
      </c>
      <c r="BF29" s="296">
        <v>1</v>
      </c>
      <c r="BG29" s="296">
        <v>1</v>
      </c>
      <c r="BH29" s="296">
        <v>1</v>
      </c>
      <c r="BI29" s="296" t="s">
        <v>18</v>
      </c>
      <c r="BJ29" s="296" t="s">
        <v>18</v>
      </c>
      <c r="BK29" s="296" t="s">
        <v>18</v>
      </c>
      <c r="BL29" s="296" t="s">
        <v>18</v>
      </c>
      <c r="BM29" s="296" t="s">
        <v>18</v>
      </c>
      <c r="BN29" s="296" t="s">
        <v>18</v>
      </c>
      <c r="BO29" s="296" t="s">
        <v>18</v>
      </c>
      <c r="BP29" s="296">
        <v>1</v>
      </c>
      <c r="BQ29" s="296">
        <v>1</v>
      </c>
      <c r="BR29" s="296">
        <v>1</v>
      </c>
      <c r="BS29" s="296">
        <v>1</v>
      </c>
    </row>
    <row r="30" spans="1:71" x14ac:dyDescent="0.25">
      <c r="A30" t="s">
        <v>26</v>
      </c>
      <c r="B30" s="296" t="s">
        <v>18</v>
      </c>
      <c r="C30" s="296" t="s">
        <v>18</v>
      </c>
      <c r="D30" s="296" t="s">
        <v>18</v>
      </c>
      <c r="E30" s="296" t="s">
        <v>18</v>
      </c>
      <c r="F30" s="296" t="s">
        <v>18</v>
      </c>
      <c r="G30" s="296" t="s">
        <v>18</v>
      </c>
      <c r="H30" s="296">
        <v>7</v>
      </c>
      <c r="I30" s="296">
        <v>43</v>
      </c>
      <c r="J30" s="296">
        <v>59</v>
      </c>
      <c r="K30" s="296">
        <v>77</v>
      </c>
      <c r="L30" s="296">
        <v>73</v>
      </c>
      <c r="M30" s="296">
        <v>45</v>
      </c>
      <c r="N30" s="296">
        <v>36</v>
      </c>
      <c r="O30" s="296">
        <v>22</v>
      </c>
      <c r="P30" s="296">
        <v>28</v>
      </c>
      <c r="Q30" s="296">
        <v>46</v>
      </c>
      <c r="R30" s="296">
        <v>59</v>
      </c>
      <c r="S30" s="296">
        <v>76</v>
      </c>
      <c r="T30" s="296">
        <v>82</v>
      </c>
      <c r="U30" s="296">
        <v>106</v>
      </c>
      <c r="V30" s="296">
        <v>133</v>
      </c>
      <c r="W30" s="296">
        <v>156</v>
      </c>
      <c r="X30" s="296">
        <v>155</v>
      </c>
      <c r="Y30" s="296">
        <v>124</v>
      </c>
      <c r="Z30" s="296">
        <v>86</v>
      </c>
      <c r="AA30" s="296">
        <v>65</v>
      </c>
      <c r="AB30" s="296">
        <v>62</v>
      </c>
      <c r="AC30" s="296">
        <v>59</v>
      </c>
      <c r="AD30" s="296">
        <v>59</v>
      </c>
      <c r="AE30" s="296">
        <v>50</v>
      </c>
      <c r="AF30" s="296">
        <v>51</v>
      </c>
      <c r="AG30" s="296">
        <v>49</v>
      </c>
      <c r="AH30" s="296">
        <v>46</v>
      </c>
      <c r="AI30" s="296">
        <v>41</v>
      </c>
      <c r="AJ30" s="296">
        <v>31</v>
      </c>
      <c r="AK30" s="296">
        <v>22</v>
      </c>
      <c r="AL30" s="296">
        <v>18</v>
      </c>
      <c r="AM30" s="296">
        <v>18</v>
      </c>
      <c r="AN30" s="296">
        <v>17</v>
      </c>
      <c r="AO30" s="296">
        <v>30</v>
      </c>
      <c r="AP30" s="296">
        <v>30</v>
      </c>
      <c r="AQ30" s="296">
        <v>32</v>
      </c>
      <c r="AR30" s="296">
        <v>36</v>
      </c>
      <c r="AS30" s="296">
        <v>33</v>
      </c>
      <c r="AT30" s="296">
        <v>37</v>
      </c>
      <c r="AU30" s="296">
        <v>48</v>
      </c>
      <c r="AV30" s="296">
        <v>51</v>
      </c>
      <c r="AW30" s="296">
        <v>55</v>
      </c>
      <c r="AX30" s="296">
        <v>51</v>
      </c>
      <c r="AY30" s="296">
        <v>42</v>
      </c>
      <c r="AZ30" s="296">
        <v>38</v>
      </c>
      <c r="BA30" s="296">
        <v>33</v>
      </c>
      <c r="BB30" s="296">
        <v>35</v>
      </c>
      <c r="BC30" s="296">
        <v>36</v>
      </c>
      <c r="BD30" s="296">
        <v>43</v>
      </c>
      <c r="BE30" s="296">
        <v>52</v>
      </c>
      <c r="BF30" s="296">
        <v>55</v>
      </c>
      <c r="BG30" s="296">
        <v>53</v>
      </c>
      <c r="BH30" s="296">
        <v>50</v>
      </c>
      <c r="BI30" s="296">
        <v>46</v>
      </c>
      <c r="BJ30" s="296">
        <v>51</v>
      </c>
      <c r="BK30" s="296">
        <v>45</v>
      </c>
      <c r="BL30" s="296">
        <v>41</v>
      </c>
      <c r="BM30" s="296">
        <v>39</v>
      </c>
      <c r="BN30" s="296">
        <v>34</v>
      </c>
      <c r="BO30" s="296">
        <v>46</v>
      </c>
      <c r="BP30" s="296">
        <v>58</v>
      </c>
      <c r="BQ30" s="296">
        <v>83</v>
      </c>
      <c r="BR30" s="296">
        <v>84</v>
      </c>
      <c r="BS30" s="296">
        <v>75</v>
      </c>
    </row>
    <row r="31" spans="1:71" x14ac:dyDescent="0.25">
      <c r="A31" t="s">
        <v>27</v>
      </c>
      <c r="B31" s="296" t="s">
        <v>18</v>
      </c>
      <c r="C31" s="296" t="s">
        <v>18</v>
      </c>
      <c r="D31" s="296" t="s">
        <v>18</v>
      </c>
      <c r="E31" s="296" t="s">
        <v>18</v>
      </c>
      <c r="F31" s="296" t="s">
        <v>18</v>
      </c>
      <c r="G31" s="296">
        <v>2</v>
      </c>
      <c r="H31" s="296">
        <v>2</v>
      </c>
      <c r="I31" s="296">
        <v>2</v>
      </c>
      <c r="J31" s="296">
        <v>2</v>
      </c>
      <c r="K31" s="296" t="s">
        <v>18</v>
      </c>
      <c r="L31" s="296" t="s">
        <v>18</v>
      </c>
      <c r="M31" s="296" t="s">
        <v>18</v>
      </c>
      <c r="N31" s="296" t="s">
        <v>18</v>
      </c>
      <c r="O31" s="296" t="s">
        <v>18</v>
      </c>
      <c r="P31" s="296" t="s">
        <v>18</v>
      </c>
      <c r="Q31" s="296">
        <v>1</v>
      </c>
      <c r="R31" s="296">
        <v>1</v>
      </c>
      <c r="S31" s="296">
        <v>1</v>
      </c>
      <c r="T31" s="296">
        <v>1</v>
      </c>
      <c r="U31" s="296" t="s">
        <v>18</v>
      </c>
      <c r="V31" s="296" t="s">
        <v>18</v>
      </c>
      <c r="W31" s="296" t="s">
        <v>18</v>
      </c>
      <c r="X31" s="296">
        <v>3</v>
      </c>
      <c r="Y31" s="296">
        <v>3</v>
      </c>
      <c r="Z31" s="296">
        <v>3</v>
      </c>
      <c r="AA31" s="296">
        <v>3</v>
      </c>
      <c r="AB31" s="296" t="s">
        <v>18</v>
      </c>
      <c r="AC31" s="296" t="s">
        <v>18</v>
      </c>
      <c r="AD31" s="296">
        <v>2</v>
      </c>
      <c r="AE31" s="296">
        <v>2</v>
      </c>
      <c r="AF31" s="296">
        <v>2</v>
      </c>
      <c r="AG31" s="296">
        <v>2</v>
      </c>
      <c r="AH31" s="296" t="s">
        <v>18</v>
      </c>
      <c r="AI31" s="296" t="s">
        <v>18</v>
      </c>
      <c r="AJ31" s="296" t="s">
        <v>18</v>
      </c>
      <c r="AK31" s="296" t="s">
        <v>18</v>
      </c>
      <c r="AL31" s="296" t="s">
        <v>18</v>
      </c>
      <c r="AM31" s="296" t="s">
        <v>18</v>
      </c>
      <c r="AN31" s="296" t="s">
        <v>18</v>
      </c>
      <c r="AO31" s="296" t="s">
        <v>18</v>
      </c>
      <c r="AP31" s="296" t="s">
        <v>18</v>
      </c>
      <c r="AQ31" s="296" t="s">
        <v>18</v>
      </c>
      <c r="AR31" s="296" t="s">
        <v>18</v>
      </c>
      <c r="AS31" s="296" t="s">
        <v>18</v>
      </c>
      <c r="AT31" s="296" t="s">
        <v>18</v>
      </c>
      <c r="AU31" s="296" t="s">
        <v>18</v>
      </c>
      <c r="AV31" s="296" t="s">
        <v>18</v>
      </c>
      <c r="AW31" s="296">
        <v>1</v>
      </c>
      <c r="AX31" s="296">
        <v>3</v>
      </c>
      <c r="AY31" s="296">
        <v>3</v>
      </c>
      <c r="AZ31" s="296">
        <v>4</v>
      </c>
      <c r="BA31" s="296">
        <v>5</v>
      </c>
      <c r="BB31" s="296">
        <v>3</v>
      </c>
      <c r="BC31" s="296">
        <v>3</v>
      </c>
      <c r="BD31" s="296">
        <v>2</v>
      </c>
      <c r="BE31" s="296">
        <v>1</v>
      </c>
      <c r="BF31" s="296">
        <v>2</v>
      </c>
      <c r="BG31" s="296">
        <v>2</v>
      </c>
      <c r="BH31" s="296">
        <v>2</v>
      </c>
      <c r="BI31" s="296">
        <v>1</v>
      </c>
      <c r="BJ31" s="296" t="s">
        <v>18</v>
      </c>
      <c r="BK31" s="296" t="s">
        <v>18</v>
      </c>
      <c r="BL31" s="296" t="s">
        <v>18</v>
      </c>
      <c r="BM31" s="296" t="s">
        <v>18</v>
      </c>
      <c r="BN31" s="296" t="s">
        <v>18</v>
      </c>
      <c r="BO31" s="296" t="s">
        <v>18</v>
      </c>
      <c r="BP31" s="296" t="s">
        <v>18</v>
      </c>
      <c r="BQ31" s="296" t="s">
        <v>18</v>
      </c>
      <c r="BR31" s="296" t="s">
        <v>18</v>
      </c>
      <c r="BS31" s="296" t="s">
        <v>18</v>
      </c>
    </row>
    <row r="32" spans="1:71" x14ac:dyDescent="0.25">
      <c r="A32" t="s">
        <v>28</v>
      </c>
      <c r="B32" s="296" t="s">
        <v>18</v>
      </c>
      <c r="C32" s="296" t="s">
        <v>18</v>
      </c>
      <c r="D32" s="296" t="s">
        <v>18</v>
      </c>
      <c r="E32" s="296" t="s">
        <v>18</v>
      </c>
      <c r="F32" s="296" t="s">
        <v>18</v>
      </c>
      <c r="G32" s="296" t="s">
        <v>18</v>
      </c>
      <c r="H32" s="296" t="s">
        <v>18</v>
      </c>
      <c r="I32" s="296" t="s">
        <v>18</v>
      </c>
      <c r="J32" s="296" t="s">
        <v>18</v>
      </c>
      <c r="K32" s="296" t="s">
        <v>18</v>
      </c>
      <c r="L32" s="296" t="s">
        <v>18</v>
      </c>
      <c r="M32" s="296" t="s">
        <v>18</v>
      </c>
      <c r="N32" s="296" t="s">
        <v>18</v>
      </c>
      <c r="O32" s="296" t="s">
        <v>18</v>
      </c>
      <c r="P32" s="296" t="s">
        <v>18</v>
      </c>
      <c r="Q32" s="296" t="s">
        <v>18</v>
      </c>
      <c r="R32" s="296" t="s">
        <v>18</v>
      </c>
      <c r="S32" s="296" t="s">
        <v>18</v>
      </c>
      <c r="T32" s="296" t="s">
        <v>18</v>
      </c>
      <c r="U32" s="296">
        <v>2</v>
      </c>
      <c r="V32" s="296">
        <v>2</v>
      </c>
      <c r="W32" s="296">
        <v>2</v>
      </c>
      <c r="X32" s="296">
        <v>2</v>
      </c>
      <c r="Y32" s="296">
        <v>1</v>
      </c>
      <c r="Z32" s="296">
        <v>2</v>
      </c>
      <c r="AA32" s="296">
        <v>2</v>
      </c>
      <c r="AB32" s="296">
        <v>2</v>
      </c>
      <c r="AC32" s="296">
        <v>1</v>
      </c>
      <c r="AD32" s="296" t="s">
        <v>18</v>
      </c>
      <c r="AE32" s="296">
        <v>1</v>
      </c>
      <c r="AF32" s="296">
        <v>1</v>
      </c>
      <c r="AG32" s="296">
        <v>1</v>
      </c>
      <c r="AH32" s="296">
        <v>1</v>
      </c>
      <c r="AI32" s="296" t="s">
        <v>18</v>
      </c>
      <c r="AJ32" s="296" t="s">
        <v>18</v>
      </c>
      <c r="AK32" s="296" t="s">
        <v>18</v>
      </c>
      <c r="AL32" s="296">
        <v>1</v>
      </c>
      <c r="AM32" s="296">
        <v>1</v>
      </c>
      <c r="AN32" s="296">
        <v>2</v>
      </c>
      <c r="AO32" s="296">
        <v>2</v>
      </c>
      <c r="AP32" s="296">
        <v>1</v>
      </c>
      <c r="AQ32" s="296">
        <v>1</v>
      </c>
      <c r="AR32" s="296" t="s">
        <v>18</v>
      </c>
      <c r="AS32" s="296" t="s">
        <v>18</v>
      </c>
      <c r="AT32" s="296" t="s">
        <v>18</v>
      </c>
      <c r="AU32" s="296" t="s">
        <v>18</v>
      </c>
      <c r="AV32" s="296" t="s">
        <v>18</v>
      </c>
      <c r="AW32" s="296" t="s">
        <v>18</v>
      </c>
      <c r="AX32" s="296" t="s">
        <v>18</v>
      </c>
      <c r="AY32" s="296" t="s">
        <v>18</v>
      </c>
      <c r="AZ32" s="296" t="s">
        <v>18</v>
      </c>
      <c r="BA32" s="296" t="s">
        <v>18</v>
      </c>
      <c r="BB32" s="296" t="s">
        <v>18</v>
      </c>
      <c r="BC32" s="296" t="s">
        <v>18</v>
      </c>
      <c r="BD32" s="296" t="s">
        <v>18</v>
      </c>
      <c r="BE32" s="296" t="s">
        <v>18</v>
      </c>
      <c r="BF32" s="296">
        <v>1</v>
      </c>
      <c r="BG32" s="296">
        <v>4</v>
      </c>
      <c r="BH32" s="296">
        <v>5</v>
      </c>
      <c r="BI32" s="296">
        <v>5</v>
      </c>
      <c r="BJ32" s="296">
        <v>4</v>
      </c>
      <c r="BK32" s="296">
        <v>1</v>
      </c>
      <c r="BL32" s="296">
        <v>1</v>
      </c>
      <c r="BM32" s="296">
        <v>1</v>
      </c>
      <c r="BN32" s="296">
        <v>2</v>
      </c>
      <c r="BO32" s="296">
        <v>2</v>
      </c>
      <c r="BP32" s="296">
        <v>1</v>
      </c>
      <c r="BQ32" s="296">
        <v>2</v>
      </c>
      <c r="BR32" s="296">
        <v>1</v>
      </c>
      <c r="BS32" s="296">
        <v>1</v>
      </c>
    </row>
    <row r="33" spans="1:71" x14ac:dyDescent="0.25">
      <c r="A33" t="s">
        <v>29</v>
      </c>
      <c r="B33" s="296" t="s">
        <v>18</v>
      </c>
      <c r="C33" s="296" t="s">
        <v>18</v>
      </c>
      <c r="D33" s="296" t="s">
        <v>18</v>
      </c>
      <c r="E33" s="296" t="s">
        <v>18</v>
      </c>
      <c r="F33" s="296" t="s">
        <v>18</v>
      </c>
      <c r="G33" s="296">
        <v>3</v>
      </c>
      <c r="H33" s="296">
        <v>3</v>
      </c>
      <c r="I33" s="296">
        <v>8</v>
      </c>
      <c r="J33" s="296">
        <v>10</v>
      </c>
      <c r="K33" s="296">
        <v>7</v>
      </c>
      <c r="L33" s="296">
        <v>7</v>
      </c>
      <c r="M33" s="296">
        <v>5</v>
      </c>
      <c r="N33" s="296">
        <v>9</v>
      </c>
      <c r="O33" s="296">
        <v>12</v>
      </c>
      <c r="P33" s="296">
        <v>14</v>
      </c>
      <c r="Q33" s="296">
        <v>15</v>
      </c>
      <c r="R33" s="296">
        <v>9</v>
      </c>
      <c r="S33" s="296">
        <v>7</v>
      </c>
      <c r="T33" s="296">
        <v>5</v>
      </c>
      <c r="U33" s="296">
        <v>3</v>
      </c>
      <c r="V33" s="296">
        <v>4</v>
      </c>
      <c r="W33" s="296">
        <v>3</v>
      </c>
      <c r="X33" s="296">
        <v>3</v>
      </c>
      <c r="Y33" s="296">
        <v>1</v>
      </c>
      <c r="Z33" s="296" t="s">
        <v>18</v>
      </c>
      <c r="AA33" s="296" t="s">
        <v>18</v>
      </c>
      <c r="AB33" s="296" t="s">
        <v>18</v>
      </c>
      <c r="AC33" s="296">
        <v>2</v>
      </c>
      <c r="AD33" s="296">
        <v>2</v>
      </c>
      <c r="AE33" s="296">
        <v>4</v>
      </c>
      <c r="AF33" s="296">
        <v>7</v>
      </c>
      <c r="AG33" s="296">
        <v>5</v>
      </c>
      <c r="AH33" s="296">
        <v>5</v>
      </c>
      <c r="AI33" s="296">
        <v>6</v>
      </c>
      <c r="AJ33" s="296">
        <v>3</v>
      </c>
      <c r="AK33" s="296">
        <v>3</v>
      </c>
      <c r="AL33" s="296">
        <v>3</v>
      </c>
      <c r="AM33" s="296" t="s">
        <v>18</v>
      </c>
      <c r="AN33" s="296" t="s">
        <v>18</v>
      </c>
      <c r="AO33" s="296" t="s">
        <v>18</v>
      </c>
      <c r="AP33" s="296">
        <v>6</v>
      </c>
      <c r="AQ33" s="296">
        <v>8</v>
      </c>
      <c r="AR33" s="296">
        <v>8</v>
      </c>
      <c r="AS33" s="296">
        <v>10</v>
      </c>
      <c r="AT33" s="296">
        <v>4</v>
      </c>
      <c r="AU33" s="296">
        <v>2</v>
      </c>
      <c r="AV33" s="296">
        <v>3</v>
      </c>
      <c r="AW33" s="296">
        <v>6</v>
      </c>
      <c r="AX33" s="296">
        <v>6</v>
      </c>
      <c r="AY33" s="296">
        <v>6</v>
      </c>
      <c r="AZ33" s="296">
        <v>6</v>
      </c>
      <c r="BA33" s="296">
        <v>1</v>
      </c>
      <c r="BB33" s="296">
        <v>1</v>
      </c>
      <c r="BC33" s="296">
        <v>1</v>
      </c>
      <c r="BD33" s="296" t="s">
        <v>18</v>
      </c>
      <c r="BE33" s="296">
        <v>1</v>
      </c>
      <c r="BF33" s="296">
        <v>1</v>
      </c>
      <c r="BG33" s="296">
        <v>1</v>
      </c>
      <c r="BH33" s="296">
        <v>4</v>
      </c>
      <c r="BI33" s="296">
        <v>3</v>
      </c>
      <c r="BJ33" s="296">
        <v>3</v>
      </c>
      <c r="BK33" s="296">
        <v>3</v>
      </c>
      <c r="BL33" s="296" t="s">
        <v>18</v>
      </c>
      <c r="BM33" s="296">
        <v>1</v>
      </c>
      <c r="BN33" s="296">
        <v>1</v>
      </c>
      <c r="BO33" s="296">
        <v>1</v>
      </c>
      <c r="BP33" s="296">
        <v>1</v>
      </c>
      <c r="BQ33" s="296" t="s">
        <v>18</v>
      </c>
      <c r="BR33" s="296" t="s">
        <v>18</v>
      </c>
      <c r="BS33" s="296">
        <v>4</v>
      </c>
    </row>
    <row r="34" spans="1:71" x14ac:dyDescent="0.25">
      <c r="A34" t="s">
        <v>30</v>
      </c>
      <c r="B34" s="296" t="s">
        <v>18</v>
      </c>
      <c r="C34" s="296" t="s">
        <v>18</v>
      </c>
      <c r="D34" s="296" t="s">
        <v>18</v>
      </c>
      <c r="E34" s="296" t="s">
        <v>18</v>
      </c>
      <c r="F34" s="296" t="s">
        <v>18</v>
      </c>
      <c r="G34" s="296" t="s">
        <v>18</v>
      </c>
      <c r="H34" s="296" t="s">
        <v>18</v>
      </c>
      <c r="I34" s="296" t="s">
        <v>18</v>
      </c>
      <c r="J34" s="296" t="s">
        <v>18</v>
      </c>
      <c r="K34" s="296" t="s">
        <v>18</v>
      </c>
      <c r="L34" s="296" t="s">
        <v>18</v>
      </c>
      <c r="M34" s="296" t="s">
        <v>18</v>
      </c>
      <c r="N34" s="296">
        <v>2</v>
      </c>
      <c r="O34" s="296">
        <v>2</v>
      </c>
      <c r="P34" s="296">
        <v>3</v>
      </c>
      <c r="Q34" s="296">
        <v>3</v>
      </c>
      <c r="R34" s="296">
        <v>1</v>
      </c>
      <c r="S34" s="296">
        <v>2</v>
      </c>
      <c r="T34" s="296">
        <v>1</v>
      </c>
      <c r="U34" s="296">
        <v>1</v>
      </c>
      <c r="V34" s="296">
        <v>1</v>
      </c>
      <c r="W34" s="296" t="s">
        <v>18</v>
      </c>
      <c r="X34" s="296" t="s">
        <v>18</v>
      </c>
      <c r="Y34" s="296" t="s">
        <v>18</v>
      </c>
      <c r="Z34" s="296" t="s">
        <v>18</v>
      </c>
      <c r="AA34" s="296" t="s">
        <v>18</v>
      </c>
      <c r="AB34" s="296" t="s">
        <v>18</v>
      </c>
      <c r="AC34" s="296" t="s">
        <v>18</v>
      </c>
      <c r="AD34" s="296" t="s">
        <v>18</v>
      </c>
      <c r="AE34" s="296">
        <v>1</v>
      </c>
      <c r="AF34" s="296">
        <v>1</v>
      </c>
      <c r="AG34" s="296">
        <v>1</v>
      </c>
      <c r="AH34" s="296">
        <v>1</v>
      </c>
      <c r="AI34" s="296" t="s">
        <v>18</v>
      </c>
      <c r="AJ34" s="296" t="s">
        <v>18</v>
      </c>
      <c r="AK34" s="296" t="s">
        <v>18</v>
      </c>
      <c r="AL34" s="296" t="s">
        <v>18</v>
      </c>
      <c r="AM34" s="296" t="s">
        <v>18</v>
      </c>
      <c r="AN34" s="296" t="s">
        <v>18</v>
      </c>
      <c r="AO34" s="296" t="s">
        <v>18</v>
      </c>
      <c r="AP34" s="296" t="s">
        <v>18</v>
      </c>
      <c r="AQ34" s="296" t="s">
        <v>18</v>
      </c>
      <c r="AR34" s="296" t="s">
        <v>18</v>
      </c>
      <c r="AS34" s="296" t="s">
        <v>18</v>
      </c>
      <c r="AT34" s="296" t="s">
        <v>18</v>
      </c>
      <c r="AU34" s="296" t="s">
        <v>18</v>
      </c>
      <c r="AV34" s="296" t="s">
        <v>18</v>
      </c>
      <c r="AW34" s="296" t="s">
        <v>18</v>
      </c>
      <c r="AX34" s="296" t="s">
        <v>18</v>
      </c>
      <c r="AY34" s="296" t="s">
        <v>18</v>
      </c>
      <c r="AZ34" s="296">
        <v>3</v>
      </c>
      <c r="BA34" s="296">
        <v>4</v>
      </c>
      <c r="BB34" s="296">
        <v>5</v>
      </c>
      <c r="BC34" s="296">
        <v>5</v>
      </c>
      <c r="BD34" s="296">
        <v>2</v>
      </c>
      <c r="BE34" s="296">
        <v>3</v>
      </c>
      <c r="BF34" s="296">
        <v>2</v>
      </c>
      <c r="BG34" s="296">
        <v>2</v>
      </c>
      <c r="BH34" s="296">
        <v>3</v>
      </c>
      <c r="BI34" s="296">
        <v>3</v>
      </c>
      <c r="BJ34" s="296">
        <v>3</v>
      </c>
      <c r="BK34" s="296">
        <v>3</v>
      </c>
      <c r="BL34" s="296">
        <v>2</v>
      </c>
      <c r="BM34" s="296" t="s">
        <v>18</v>
      </c>
      <c r="BN34" s="296" t="s">
        <v>18</v>
      </c>
      <c r="BO34" s="296" t="s">
        <v>18</v>
      </c>
      <c r="BP34" s="296" t="s">
        <v>18</v>
      </c>
      <c r="BQ34" s="296" t="s">
        <v>18</v>
      </c>
      <c r="BR34" s="296" t="s">
        <v>18</v>
      </c>
      <c r="BS34" s="296" t="s">
        <v>18</v>
      </c>
    </row>
    <row r="35" spans="1:71" x14ac:dyDescent="0.25">
      <c r="A35" t="s">
        <v>31</v>
      </c>
      <c r="B35" s="296" t="s">
        <v>18</v>
      </c>
      <c r="C35" s="296" t="s">
        <v>18</v>
      </c>
      <c r="D35" s="296" t="s">
        <v>18</v>
      </c>
      <c r="E35" s="296" t="s">
        <v>18</v>
      </c>
      <c r="F35" s="296" t="s">
        <v>18</v>
      </c>
      <c r="G35" s="296" t="s">
        <v>18</v>
      </c>
      <c r="H35" s="296" t="s">
        <v>18</v>
      </c>
      <c r="I35" s="296">
        <v>7</v>
      </c>
      <c r="J35" s="296">
        <v>10</v>
      </c>
      <c r="K35" s="296">
        <v>17</v>
      </c>
      <c r="L35" s="296">
        <v>36</v>
      </c>
      <c r="M35" s="296">
        <v>45</v>
      </c>
      <c r="N35" s="296">
        <v>53</v>
      </c>
      <c r="O35" s="296">
        <v>54</v>
      </c>
      <c r="P35" s="296">
        <v>48</v>
      </c>
      <c r="Q35" s="296">
        <v>46</v>
      </c>
      <c r="R35" s="296">
        <v>38</v>
      </c>
      <c r="S35" s="296">
        <v>36</v>
      </c>
      <c r="T35" s="296">
        <v>40</v>
      </c>
      <c r="U35" s="296">
        <v>42</v>
      </c>
      <c r="V35" s="296">
        <v>40</v>
      </c>
      <c r="W35" s="296">
        <v>32</v>
      </c>
      <c r="X35" s="296">
        <v>18</v>
      </c>
      <c r="Y35" s="296">
        <v>14</v>
      </c>
      <c r="Z35" s="296">
        <v>25</v>
      </c>
      <c r="AA35" s="296">
        <v>25</v>
      </c>
      <c r="AB35" s="296">
        <v>25</v>
      </c>
      <c r="AC35" s="296">
        <v>17</v>
      </c>
      <c r="AD35" s="296">
        <v>7</v>
      </c>
      <c r="AE35" s="296">
        <v>8</v>
      </c>
      <c r="AF35" s="296">
        <v>6</v>
      </c>
      <c r="AG35" s="296">
        <v>10</v>
      </c>
      <c r="AH35" s="296">
        <v>16</v>
      </c>
      <c r="AI35" s="296">
        <v>13</v>
      </c>
      <c r="AJ35" s="296">
        <v>14</v>
      </c>
      <c r="AK35" s="296">
        <v>11</v>
      </c>
      <c r="AL35" s="296">
        <v>4</v>
      </c>
      <c r="AM35" s="296">
        <v>9</v>
      </c>
      <c r="AN35" s="296">
        <v>9</v>
      </c>
      <c r="AO35" s="296">
        <v>14</v>
      </c>
      <c r="AP35" s="296">
        <v>15</v>
      </c>
      <c r="AQ35" s="296">
        <v>15</v>
      </c>
      <c r="AR35" s="296">
        <v>17</v>
      </c>
      <c r="AS35" s="296">
        <v>15</v>
      </c>
      <c r="AT35" s="296">
        <v>13</v>
      </c>
      <c r="AU35" s="296">
        <v>12</v>
      </c>
      <c r="AV35" s="296">
        <v>10</v>
      </c>
      <c r="AW35" s="296">
        <v>13</v>
      </c>
      <c r="AX35" s="296">
        <v>18</v>
      </c>
      <c r="AY35" s="296">
        <v>20</v>
      </c>
      <c r="AZ35" s="296">
        <v>19</v>
      </c>
      <c r="BA35" s="296">
        <v>19</v>
      </c>
      <c r="BB35" s="296">
        <v>19</v>
      </c>
      <c r="BC35" s="296">
        <v>17</v>
      </c>
      <c r="BD35" s="296">
        <v>18</v>
      </c>
      <c r="BE35" s="296">
        <v>16</v>
      </c>
      <c r="BF35" s="296">
        <v>23</v>
      </c>
      <c r="BG35" s="296">
        <v>31</v>
      </c>
      <c r="BH35" s="296">
        <v>48</v>
      </c>
      <c r="BI35" s="296">
        <v>50</v>
      </c>
      <c r="BJ35" s="296">
        <v>54</v>
      </c>
      <c r="BK35" s="296">
        <v>48</v>
      </c>
      <c r="BL35" s="296">
        <v>43</v>
      </c>
      <c r="BM35" s="296">
        <v>55</v>
      </c>
      <c r="BN35" s="296">
        <v>48</v>
      </c>
      <c r="BO35" s="296">
        <v>59</v>
      </c>
      <c r="BP35" s="296">
        <v>55</v>
      </c>
      <c r="BQ35" s="296">
        <v>49</v>
      </c>
      <c r="BR35" s="296">
        <v>51</v>
      </c>
      <c r="BS35" s="296">
        <v>56</v>
      </c>
    </row>
    <row r="36" spans="1:71" x14ac:dyDescent="0.25">
      <c r="A36" t="s">
        <v>32</v>
      </c>
      <c r="B36" s="296" t="s">
        <v>18</v>
      </c>
      <c r="C36" s="296" t="s">
        <v>18</v>
      </c>
      <c r="D36" s="296" t="s">
        <v>18</v>
      </c>
      <c r="E36" s="296" t="s">
        <v>18</v>
      </c>
      <c r="F36" s="296" t="s">
        <v>18</v>
      </c>
      <c r="G36" s="296" t="s">
        <v>18</v>
      </c>
      <c r="H36" s="296" t="s">
        <v>18</v>
      </c>
      <c r="I36" s="296" t="s">
        <v>18</v>
      </c>
      <c r="J36" s="296" t="s">
        <v>18</v>
      </c>
      <c r="K36" s="296" t="s">
        <v>18</v>
      </c>
      <c r="L36" s="296" t="s">
        <v>18</v>
      </c>
      <c r="M36" s="296" t="s">
        <v>18</v>
      </c>
      <c r="N36" s="296">
        <v>2</v>
      </c>
      <c r="O36" s="296">
        <v>2</v>
      </c>
      <c r="P36" s="296">
        <v>6</v>
      </c>
      <c r="Q36" s="296">
        <v>6</v>
      </c>
      <c r="R36" s="296">
        <v>4</v>
      </c>
      <c r="S36" s="296">
        <v>5</v>
      </c>
      <c r="T36" s="296">
        <v>5</v>
      </c>
      <c r="U36" s="296">
        <v>5</v>
      </c>
      <c r="V36" s="296">
        <v>12</v>
      </c>
      <c r="W36" s="296">
        <v>11</v>
      </c>
      <c r="X36" s="296">
        <v>14</v>
      </c>
      <c r="Y36" s="296">
        <v>14</v>
      </c>
      <c r="Z36" s="296">
        <v>7</v>
      </c>
      <c r="AA36" s="296">
        <v>7</v>
      </c>
      <c r="AB36" s="296">
        <v>1</v>
      </c>
      <c r="AC36" s="296">
        <v>2</v>
      </c>
      <c r="AD36" s="296">
        <v>7</v>
      </c>
      <c r="AE36" s="296">
        <v>8</v>
      </c>
      <c r="AF36" s="296">
        <v>9</v>
      </c>
      <c r="AG36" s="296">
        <v>9</v>
      </c>
      <c r="AH36" s="296">
        <v>4</v>
      </c>
      <c r="AI36" s="296">
        <v>5</v>
      </c>
      <c r="AJ36" s="296">
        <v>7</v>
      </c>
      <c r="AK36" s="296">
        <v>15</v>
      </c>
      <c r="AL36" s="296">
        <v>15</v>
      </c>
      <c r="AM36" s="296">
        <v>23</v>
      </c>
      <c r="AN36" s="296">
        <v>22</v>
      </c>
      <c r="AO36" s="296">
        <v>17</v>
      </c>
      <c r="AP36" s="296">
        <v>20</v>
      </c>
      <c r="AQ36" s="296">
        <v>11</v>
      </c>
      <c r="AR36" s="296">
        <v>12</v>
      </c>
      <c r="AS36" s="296">
        <v>9</v>
      </c>
      <c r="AT36" s="296">
        <v>6</v>
      </c>
      <c r="AU36" s="296">
        <v>10</v>
      </c>
      <c r="AV36" s="296">
        <v>7</v>
      </c>
      <c r="AW36" s="296">
        <v>9</v>
      </c>
      <c r="AX36" s="296">
        <v>8</v>
      </c>
      <c r="AY36" s="296">
        <v>10</v>
      </c>
      <c r="AZ36" s="296">
        <v>12</v>
      </c>
      <c r="BA36" s="296">
        <v>14</v>
      </c>
      <c r="BB36" s="296">
        <v>11</v>
      </c>
      <c r="BC36" s="296">
        <v>10</v>
      </c>
      <c r="BD36" s="296">
        <v>10</v>
      </c>
      <c r="BE36" s="296">
        <v>6</v>
      </c>
      <c r="BF36" s="296">
        <v>8</v>
      </c>
      <c r="BG36" s="296">
        <v>6</v>
      </c>
      <c r="BH36" s="296">
        <v>11</v>
      </c>
      <c r="BI36" s="296">
        <v>13</v>
      </c>
      <c r="BJ36" s="296">
        <v>19</v>
      </c>
      <c r="BK36" s="296">
        <v>22</v>
      </c>
      <c r="BL36" s="296">
        <v>23</v>
      </c>
      <c r="BM36" s="296">
        <v>29</v>
      </c>
      <c r="BN36" s="296">
        <v>26</v>
      </c>
      <c r="BO36" s="296">
        <v>24</v>
      </c>
      <c r="BP36" s="296">
        <v>15</v>
      </c>
      <c r="BQ36" s="296">
        <v>8</v>
      </c>
      <c r="BR36" s="296">
        <v>5</v>
      </c>
      <c r="BS36" s="296">
        <v>7</v>
      </c>
    </row>
    <row r="37" spans="1:71" x14ac:dyDescent="0.25">
      <c r="A37" t="s">
        <v>33</v>
      </c>
      <c r="B37" s="296" t="s">
        <v>18</v>
      </c>
      <c r="C37" s="296" t="s">
        <v>18</v>
      </c>
      <c r="D37" s="296" t="s">
        <v>18</v>
      </c>
      <c r="E37" s="296" t="s">
        <v>18</v>
      </c>
      <c r="F37" s="296" t="s">
        <v>18</v>
      </c>
      <c r="G37" s="296" t="s">
        <v>18</v>
      </c>
      <c r="H37" s="296" t="s">
        <v>18</v>
      </c>
      <c r="I37" s="296" t="s">
        <v>18</v>
      </c>
      <c r="J37" s="296">
        <v>4</v>
      </c>
      <c r="K37" s="296">
        <v>4</v>
      </c>
      <c r="L37" s="296">
        <v>4</v>
      </c>
      <c r="M37" s="296">
        <v>6</v>
      </c>
      <c r="N37" s="296">
        <v>2</v>
      </c>
      <c r="O37" s="296">
        <v>2</v>
      </c>
      <c r="P37" s="296">
        <v>2</v>
      </c>
      <c r="Q37" s="296" t="s">
        <v>18</v>
      </c>
      <c r="R37" s="296">
        <v>3</v>
      </c>
      <c r="S37" s="296">
        <v>3</v>
      </c>
      <c r="T37" s="296">
        <v>5</v>
      </c>
      <c r="U37" s="296">
        <v>5</v>
      </c>
      <c r="V37" s="296">
        <v>2</v>
      </c>
      <c r="W37" s="296">
        <v>3</v>
      </c>
      <c r="X37" s="296">
        <v>2</v>
      </c>
      <c r="Y37" s="296">
        <v>2</v>
      </c>
      <c r="Z37" s="296">
        <v>2</v>
      </c>
      <c r="AA37" s="296">
        <v>3</v>
      </c>
      <c r="AB37" s="296">
        <v>2</v>
      </c>
      <c r="AC37" s="296">
        <v>7</v>
      </c>
      <c r="AD37" s="296">
        <v>7</v>
      </c>
      <c r="AE37" s="296">
        <v>5</v>
      </c>
      <c r="AF37" s="296">
        <v>5</v>
      </c>
      <c r="AG37" s="296">
        <v>3</v>
      </c>
      <c r="AH37" s="296">
        <v>3</v>
      </c>
      <c r="AI37" s="296">
        <v>6</v>
      </c>
      <c r="AJ37" s="296">
        <v>7</v>
      </c>
      <c r="AK37" s="296">
        <v>4</v>
      </c>
      <c r="AL37" s="296">
        <v>4</v>
      </c>
      <c r="AM37" s="296">
        <v>1</v>
      </c>
      <c r="AN37" s="296" t="s">
        <v>18</v>
      </c>
      <c r="AO37" s="296" t="s">
        <v>18</v>
      </c>
      <c r="AP37" s="296" t="s">
        <v>18</v>
      </c>
      <c r="AQ37" s="296" t="s">
        <v>18</v>
      </c>
      <c r="AR37" s="296" t="s">
        <v>18</v>
      </c>
      <c r="AS37" s="296" t="s">
        <v>18</v>
      </c>
      <c r="AT37" s="296" t="s">
        <v>18</v>
      </c>
      <c r="AU37" s="296" t="s">
        <v>18</v>
      </c>
      <c r="AV37" s="296" t="s">
        <v>18</v>
      </c>
      <c r="AW37" s="296" t="s">
        <v>18</v>
      </c>
      <c r="AX37" s="296" t="s">
        <v>18</v>
      </c>
      <c r="AY37" s="296" t="s">
        <v>18</v>
      </c>
      <c r="AZ37" s="296" t="s">
        <v>18</v>
      </c>
      <c r="BA37" s="296" t="s">
        <v>18</v>
      </c>
      <c r="BB37" s="296" t="s">
        <v>18</v>
      </c>
      <c r="BC37" s="296" t="s">
        <v>18</v>
      </c>
      <c r="BD37" s="296" t="s">
        <v>18</v>
      </c>
      <c r="BE37" s="296" t="s">
        <v>18</v>
      </c>
      <c r="BF37" s="296" t="s">
        <v>18</v>
      </c>
      <c r="BG37" s="296" t="s">
        <v>18</v>
      </c>
      <c r="BH37" s="296" t="s">
        <v>18</v>
      </c>
      <c r="BI37" s="296" t="s">
        <v>18</v>
      </c>
      <c r="BJ37" s="296" t="s">
        <v>18</v>
      </c>
      <c r="BK37" s="296" t="s">
        <v>18</v>
      </c>
      <c r="BL37" s="296" t="s">
        <v>18</v>
      </c>
      <c r="BM37" s="296" t="s">
        <v>18</v>
      </c>
      <c r="BN37" s="296" t="s">
        <v>18</v>
      </c>
      <c r="BO37" s="296" t="s">
        <v>18</v>
      </c>
      <c r="BP37" s="296" t="s">
        <v>18</v>
      </c>
      <c r="BQ37" s="296" t="s">
        <v>18</v>
      </c>
      <c r="BR37" s="296" t="s">
        <v>18</v>
      </c>
      <c r="BS37" s="296" t="s">
        <v>18</v>
      </c>
    </row>
    <row r="38" spans="1:71" x14ac:dyDescent="0.25">
      <c r="A38" t="s">
        <v>34</v>
      </c>
      <c r="B38" s="296" t="s">
        <v>18</v>
      </c>
      <c r="C38" s="296" t="s">
        <v>18</v>
      </c>
      <c r="D38" s="296" t="s">
        <v>18</v>
      </c>
      <c r="E38" s="296" t="s">
        <v>18</v>
      </c>
      <c r="F38" s="296" t="s">
        <v>18</v>
      </c>
      <c r="G38" s="296" t="s">
        <v>18</v>
      </c>
      <c r="H38" s="296" t="s">
        <v>18</v>
      </c>
      <c r="I38" s="296" t="s">
        <v>18</v>
      </c>
      <c r="J38" s="296" t="s">
        <v>18</v>
      </c>
      <c r="K38" s="296" t="s">
        <v>18</v>
      </c>
      <c r="L38" s="296" t="s">
        <v>18</v>
      </c>
      <c r="M38" s="296" t="s">
        <v>18</v>
      </c>
      <c r="N38" s="296" t="s">
        <v>18</v>
      </c>
      <c r="O38" s="296" t="s">
        <v>18</v>
      </c>
      <c r="P38" s="296">
        <v>1</v>
      </c>
      <c r="Q38" s="296">
        <v>1</v>
      </c>
      <c r="R38" s="296">
        <v>1</v>
      </c>
      <c r="S38" s="296">
        <v>1</v>
      </c>
      <c r="T38" s="296" t="s">
        <v>18</v>
      </c>
      <c r="U38" s="296" t="s">
        <v>18</v>
      </c>
      <c r="V38" s="296" t="s">
        <v>18</v>
      </c>
      <c r="W38" s="296" t="s">
        <v>18</v>
      </c>
      <c r="X38" s="296" t="s">
        <v>18</v>
      </c>
      <c r="Y38" s="296" t="s">
        <v>18</v>
      </c>
      <c r="Z38" s="296" t="s">
        <v>18</v>
      </c>
      <c r="AA38" s="296" t="s">
        <v>18</v>
      </c>
      <c r="AB38" s="296" t="s">
        <v>18</v>
      </c>
      <c r="AC38" s="296" t="s">
        <v>18</v>
      </c>
      <c r="AD38" s="296" t="s">
        <v>18</v>
      </c>
      <c r="AE38" s="296" t="s">
        <v>18</v>
      </c>
      <c r="AF38" s="296" t="s">
        <v>18</v>
      </c>
      <c r="AG38" s="296" t="s">
        <v>18</v>
      </c>
      <c r="AH38" s="296" t="s">
        <v>18</v>
      </c>
      <c r="AI38" s="296" t="s">
        <v>18</v>
      </c>
      <c r="AJ38" s="296" t="s">
        <v>18</v>
      </c>
      <c r="AK38" s="296" t="s">
        <v>18</v>
      </c>
      <c r="AL38" s="296" t="s">
        <v>18</v>
      </c>
      <c r="AM38" s="296" t="s">
        <v>18</v>
      </c>
      <c r="AN38" s="296" t="s">
        <v>18</v>
      </c>
      <c r="AO38" s="296" t="s">
        <v>18</v>
      </c>
      <c r="AP38" s="296" t="s">
        <v>18</v>
      </c>
      <c r="AQ38" s="296" t="s">
        <v>18</v>
      </c>
      <c r="AR38" s="296" t="s">
        <v>18</v>
      </c>
      <c r="AS38" s="296" t="s">
        <v>18</v>
      </c>
      <c r="AT38" s="296" t="s">
        <v>18</v>
      </c>
      <c r="AU38" s="296" t="s">
        <v>18</v>
      </c>
      <c r="AV38" s="296" t="s">
        <v>18</v>
      </c>
      <c r="AW38" s="296" t="s">
        <v>18</v>
      </c>
      <c r="AX38" s="296" t="s">
        <v>18</v>
      </c>
      <c r="AY38" s="296" t="s">
        <v>18</v>
      </c>
      <c r="AZ38" s="296" t="s">
        <v>18</v>
      </c>
      <c r="BA38" s="296" t="s">
        <v>18</v>
      </c>
      <c r="BB38" s="296" t="s">
        <v>18</v>
      </c>
      <c r="BC38" s="296" t="s">
        <v>18</v>
      </c>
      <c r="BD38" s="296" t="s">
        <v>18</v>
      </c>
      <c r="BE38" s="296" t="s">
        <v>18</v>
      </c>
      <c r="BF38" s="296" t="s">
        <v>18</v>
      </c>
      <c r="BG38" s="296" t="s">
        <v>18</v>
      </c>
      <c r="BH38" s="296" t="s">
        <v>18</v>
      </c>
      <c r="BI38" s="296" t="s">
        <v>18</v>
      </c>
      <c r="BJ38" s="296" t="s">
        <v>18</v>
      </c>
      <c r="BK38" s="296" t="s">
        <v>18</v>
      </c>
      <c r="BL38" s="296" t="s">
        <v>18</v>
      </c>
      <c r="BM38" s="296" t="s">
        <v>18</v>
      </c>
      <c r="BN38" s="296" t="s">
        <v>18</v>
      </c>
      <c r="BO38" s="296" t="s">
        <v>18</v>
      </c>
      <c r="BP38" s="296" t="s">
        <v>18</v>
      </c>
      <c r="BQ38" s="296" t="s">
        <v>18</v>
      </c>
      <c r="BR38" s="296" t="s">
        <v>18</v>
      </c>
      <c r="BS38" s="296" t="s">
        <v>18</v>
      </c>
    </row>
    <row r="39" spans="1:71" x14ac:dyDescent="0.25">
      <c r="A39" t="s">
        <v>35</v>
      </c>
      <c r="B39" s="296" t="s">
        <v>18</v>
      </c>
      <c r="C39" s="296" t="s">
        <v>18</v>
      </c>
      <c r="D39" s="296" t="s">
        <v>18</v>
      </c>
      <c r="E39" s="296" t="s">
        <v>18</v>
      </c>
      <c r="F39" s="296" t="s">
        <v>18</v>
      </c>
      <c r="G39" s="296">
        <v>411</v>
      </c>
      <c r="H39" s="296">
        <v>1109</v>
      </c>
      <c r="I39" s="296">
        <v>1420</v>
      </c>
      <c r="J39" s="296">
        <v>1650</v>
      </c>
      <c r="K39" s="296">
        <v>1503</v>
      </c>
      <c r="L39" s="296">
        <v>1123</v>
      </c>
      <c r="M39" s="296">
        <v>1102</v>
      </c>
      <c r="N39" s="296">
        <v>1141</v>
      </c>
      <c r="O39" s="296">
        <v>1119</v>
      </c>
      <c r="P39" s="296">
        <v>1132</v>
      </c>
      <c r="Q39" s="296">
        <v>1059</v>
      </c>
      <c r="R39" s="296">
        <v>1021</v>
      </c>
      <c r="S39" s="296">
        <v>1009</v>
      </c>
      <c r="T39" s="296">
        <v>913</v>
      </c>
      <c r="U39" s="296">
        <v>967</v>
      </c>
      <c r="V39" s="296">
        <v>953</v>
      </c>
      <c r="W39" s="296">
        <v>1054</v>
      </c>
      <c r="X39" s="296">
        <v>1040</v>
      </c>
      <c r="Y39" s="296">
        <v>1048</v>
      </c>
      <c r="Z39" s="296">
        <v>1035</v>
      </c>
      <c r="AA39" s="296">
        <v>923</v>
      </c>
      <c r="AB39" s="296">
        <v>869</v>
      </c>
      <c r="AC39" s="296">
        <v>756</v>
      </c>
      <c r="AD39" s="296">
        <v>697</v>
      </c>
      <c r="AE39" s="296">
        <v>628</v>
      </c>
      <c r="AF39" s="296">
        <v>605</v>
      </c>
      <c r="AG39" s="296">
        <v>605</v>
      </c>
      <c r="AH39" s="296">
        <v>567</v>
      </c>
      <c r="AI39" s="296">
        <v>568</v>
      </c>
      <c r="AJ39" s="296">
        <v>539</v>
      </c>
      <c r="AK39" s="296">
        <v>561</v>
      </c>
      <c r="AL39" s="296">
        <v>645</v>
      </c>
      <c r="AM39" s="296">
        <v>731</v>
      </c>
      <c r="AN39" s="296">
        <v>815</v>
      </c>
      <c r="AO39" s="296">
        <v>891</v>
      </c>
      <c r="AP39" s="296">
        <v>849</v>
      </c>
      <c r="AQ39" s="296">
        <v>802</v>
      </c>
      <c r="AR39" s="296">
        <v>777</v>
      </c>
      <c r="AS39" s="296">
        <v>658</v>
      </c>
      <c r="AT39" s="296">
        <v>649</v>
      </c>
      <c r="AU39" s="296">
        <v>595</v>
      </c>
      <c r="AV39" s="296">
        <v>549</v>
      </c>
      <c r="AW39" s="296">
        <v>539</v>
      </c>
      <c r="AX39" s="296">
        <v>520</v>
      </c>
      <c r="AY39" s="296">
        <v>505</v>
      </c>
      <c r="AZ39" s="296">
        <v>473</v>
      </c>
      <c r="BA39" s="296">
        <v>432</v>
      </c>
      <c r="BB39" s="296">
        <v>427</v>
      </c>
      <c r="BC39" s="296">
        <v>446</v>
      </c>
      <c r="BD39" s="296">
        <v>496</v>
      </c>
      <c r="BE39" s="296">
        <v>610</v>
      </c>
      <c r="BF39" s="296">
        <v>660</v>
      </c>
      <c r="BG39" s="296">
        <v>720</v>
      </c>
      <c r="BH39" s="296">
        <v>733</v>
      </c>
      <c r="BI39" s="296">
        <v>645</v>
      </c>
      <c r="BJ39" s="296">
        <v>602</v>
      </c>
      <c r="BK39" s="296">
        <v>553</v>
      </c>
      <c r="BL39" s="296">
        <v>526</v>
      </c>
      <c r="BM39" s="296">
        <v>598</v>
      </c>
      <c r="BN39" s="296">
        <v>644</v>
      </c>
      <c r="BO39" s="296">
        <v>690</v>
      </c>
      <c r="BP39" s="296">
        <v>734</v>
      </c>
      <c r="BQ39" s="296">
        <v>763</v>
      </c>
      <c r="BR39" s="296">
        <v>761</v>
      </c>
      <c r="BS39" s="296">
        <v>763</v>
      </c>
    </row>
    <row r="40" spans="1:71" x14ac:dyDescent="0.25">
      <c r="A40" t="s">
        <v>36</v>
      </c>
      <c r="B40" s="296" t="s">
        <v>18</v>
      </c>
      <c r="C40" s="296" t="s">
        <v>18</v>
      </c>
      <c r="D40" s="296" t="s">
        <v>18</v>
      </c>
      <c r="E40" s="296" t="s">
        <v>18</v>
      </c>
      <c r="F40" s="296" t="s">
        <v>18</v>
      </c>
      <c r="G40" s="296" t="s">
        <v>18</v>
      </c>
      <c r="H40" s="296" t="s">
        <v>18</v>
      </c>
      <c r="I40" s="296" t="s">
        <v>18</v>
      </c>
      <c r="J40" s="296" t="s">
        <v>18</v>
      </c>
      <c r="K40" s="296" t="s">
        <v>18</v>
      </c>
      <c r="L40" s="296" t="s">
        <v>18</v>
      </c>
      <c r="M40" s="296">
        <v>1</v>
      </c>
      <c r="N40" s="296">
        <v>4</v>
      </c>
      <c r="O40" s="296">
        <v>10</v>
      </c>
      <c r="P40" s="296">
        <v>11</v>
      </c>
      <c r="Q40" s="296">
        <v>10</v>
      </c>
      <c r="R40" s="296">
        <v>7</v>
      </c>
      <c r="S40" s="296">
        <v>1</v>
      </c>
      <c r="T40" s="296" t="s">
        <v>18</v>
      </c>
      <c r="U40" s="296" t="s">
        <v>18</v>
      </c>
      <c r="V40" s="296">
        <v>1</v>
      </c>
      <c r="W40" s="296">
        <v>1</v>
      </c>
      <c r="X40" s="296">
        <v>1</v>
      </c>
      <c r="Y40" s="296">
        <v>1</v>
      </c>
      <c r="Z40" s="296" t="s">
        <v>18</v>
      </c>
      <c r="AA40" s="296">
        <v>2</v>
      </c>
      <c r="AB40" s="296">
        <v>2</v>
      </c>
      <c r="AC40" s="296">
        <v>2</v>
      </c>
      <c r="AD40" s="296">
        <v>5</v>
      </c>
      <c r="AE40" s="296">
        <v>3</v>
      </c>
      <c r="AF40" s="296">
        <v>3</v>
      </c>
      <c r="AG40" s="296">
        <v>9</v>
      </c>
      <c r="AH40" s="296">
        <v>6</v>
      </c>
      <c r="AI40" s="296">
        <v>7</v>
      </c>
      <c r="AJ40" s="296">
        <v>7</v>
      </c>
      <c r="AK40" s="296">
        <v>1</v>
      </c>
      <c r="AL40" s="296">
        <v>1</v>
      </c>
      <c r="AM40" s="296" t="s">
        <v>18</v>
      </c>
      <c r="AN40" s="296" t="s">
        <v>18</v>
      </c>
      <c r="AO40" s="296" t="s">
        <v>18</v>
      </c>
      <c r="AP40" s="296" t="s">
        <v>18</v>
      </c>
      <c r="AQ40" s="296" t="s">
        <v>18</v>
      </c>
      <c r="AR40" s="296" t="s">
        <v>18</v>
      </c>
      <c r="AS40" s="296" t="s">
        <v>18</v>
      </c>
      <c r="AT40" s="296">
        <v>3</v>
      </c>
      <c r="AU40" s="296">
        <v>3</v>
      </c>
      <c r="AV40" s="296">
        <v>3</v>
      </c>
      <c r="AW40" s="296">
        <v>3</v>
      </c>
      <c r="AX40" s="296" t="s">
        <v>18</v>
      </c>
      <c r="AY40" s="296" t="s">
        <v>18</v>
      </c>
      <c r="AZ40" s="296" t="s">
        <v>18</v>
      </c>
      <c r="BA40" s="296" t="s">
        <v>18</v>
      </c>
      <c r="BB40" s="296" t="s">
        <v>18</v>
      </c>
      <c r="BC40" s="296" t="s">
        <v>18</v>
      </c>
      <c r="BD40" s="296" t="s">
        <v>18</v>
      </c>
      <c r="BE40" s="296" t="s">
        <v>18</v>
      </c>
      <c r="BF40" s="296" t="s">
        <v>18</v>
      </c>
      <c r="BG40" s="296">
        <v>1</v>
      </c>
      <c r="BH40" s="296">
        <v>4</v>
      </c>
      <c r="BI40" s="296">
        <v>5</v>
      </c>
      <c r="BJ40" s="296">
        <v>6</v>
      </c>
      <c r="BK40" s="296">
        <v>5</v>
      </c>
      <c r="BL40" s="296">
        <v>7</v>
      </c>
      <c r="BM40" s="296">
        <v>9</v>
      </c>
      <c r="BN40" s="296">
        <v>9</v>
      </c>
      <c r="BO40" s="296">
        <v>21</v>
      </c>
      <c r="BP40" s="296">
        <v>17</v>
      </c>
      <c r="BQ40" s="296">
        <v>18</v>
      </c>
      <c r="BR40" s="296">
        <v>19</v>
      </c>
      <c r="BS40" s="296">
        <v>7</v>
      </c>
    </row>
    <row r="41" spans="1:71" x14ac:dyDescent="0.25">
      <c r="A41" t="s">
        <v>37</v>
      </c>
      <c r="B41" s="296" t="s">
        <v>18</v>
      </c>
      <c r="C41" s="296" t="s">
        <v>18</v>
      </c>
      <c r="D41" s="296" t="s">
        <v>18</v>
      </c>
      <c r="E41" s="296" t="s">
        <v>18</v>
      </c>
      <c r="F41" s="296" t="s">
        <v>18</v>
      </c>
      <c r="G41" s="296" t="s">
        <v>18</v>
      </c>
      <c r="H41" s="296" t="s">
        <v>18</v>
      </c>
      <c r="I41" s="296">
        <v>2</v>
      </c>
      <c r="J41" s="296">
        <v>2</v>
      </c>
      <c r="K41" s="296">
        <v>2</v>
      </c>
      <c r="L41" s="296">
        <v>2</v>
      </c>
      <c r="M41" s="296" t="s">
        <v>18</v>
      </c>
      <c r="N41" s="296" t="s">
        <v>18</v>
      </c>
      <c r="O41" s="296" t="s">
        <v>18</v>
      </c>
      <c r="P41" s="296" t="s">
        <v>18</v>
      </c>
      <c r="Q41" s="296" t="s">
        <v>18</v>
      </c>
      <c r="R41" s="296" t="s">
        <v>18</v>
      </c>
      <c r="S41" s="296" t="s">
        <v>18</v>
      </c>
      <c r="T41" s="296" t="s">
        <v>18</v>
      </c>
      <c r="U41" s="296" t="s">
        <v>18</v>
      </c>
      <c r="V41" s="296" t="s">
        <v>18</v>
      </c>
      <c r="W41" s="296" t="s">
        <v>18</v>
      </c>
      <c r="X41" s="296" t="s">
        <v>18</v>
      </c>
      <c r="Y41" s="296" t="s">
        <v>18</v>
      </c>
      <c r="Z41" s="296">
        <v>2</v>
      </c>
      <c r="AA41" s="296">
        <v>2</v>
      </c>
      <c r="AB41" s="296">
        <v>2</v>
      </c>
      <c r="AC41" s="296">
        <v>2</v>
      </c>
      <c r="AD41" s="296" t="s">
        <v>18</v>
      </c>
      <c r="AE41" s="296" t="s">
        <v>18</v>
      </c>
      <c r="AF41" s="296" t="s">
        <v>18</v>
      </c>
      <c r="AG41" s="296" t="s">
        <v>18</v>
      </c>
      <c r="AH41" s="296" t="s">
        <v>18</v>
      </c>
      <c r="AI41" s="296" t="s">
        <v>18</v>
      </c>
      <c r="AJ41" s="296" t="s">
        <v>18</v>
      </c>
      <c r="AK41" s="296" t="s">
        <v>18</v>
      </c>
      <c r="AL41" s="296" t="s">
        <v>18</v>
      </c>
      <c r="AM41" s="296" t="s">
        <v>18</v>
      </c>
      <c r="AN41" s="296" t="s">
        <v>18</v>
      </c>
      <c r="AO41" s="296" t="s">
        <v>18</v>
      </c>
      <c r="AP41" s="296" t="s">
        <v>18</v>
      </c>
      <c r="AQ41" s="296" t="s">
        <v>18</v>
      </c>
      <c r="AR41" s="296" t="s">
        <v>18</v>
      </c>
      <c r="AS41" s="296" t="s">
        <v>18</v>
      </c>
      <c r="AT41" s="296" t="s">
        <v>18</v>
      </c>
      <c r="AU41" s="296" t="s">
        <v>18</v>
      </c>
      <c r="AV41" s="296" t="s">
        <v>18</v>
      </c>
      <c r="AW41" s="296" t="s">
        <v>18</v>
      </c>
      <c r="AX41" s="296" t="s">
        <v>18</v>
      </c>
      <c r="AY41" s="296" t="s">
        <v>18</v>
      </c>
      <c r="AZ41" s="296" t="s">
        <v>18</v>
      </c>
      <c r="BA41" s="296" t="s">
        <v>18</v>
      </c>
      <c r="BB41" s="296" t="s">
        <v>18</v>
      </c>
      <c r="BC41" s="296" t="s">
        <v>18</v>
      </c>
      <c r="BD41" s="296" t="s">
        <v>18</v>
      </c>
      <c r="BE41" s="296">
        <v>4</v>
      </c>
      <c r="BF41" s="296">
        <v>4</v>
      </c>
      <c r="BG41" s="296">
        <v>5</v>
      </c>
      <c r="BH41" s="296">
        <v>6</v>
      </c>
      <c r="BI41" s="296">
        <v>2</v>
      </c>
      <c r="BJ41" s="296">
        <v>2</v>
      </c>
      <c r="BK41" s="296">
        <v>1</v>
      </c>
      <c r="BL41" s="296" t="s">
        <v>18</v>
      </c>
      <c r="BM41" s="296" t="s">
        <v>18</v>
      </c>
      <c r="BN41" s="296">
        <v>4</v>
      </c>
      <c r="BO41" s="296">
        <v>4</v>
      </c>
      <c r="BP41" s="296">
        <v>4</v>
      </c>
      <c r="BQ41" s="296">
        <v>4</v>
      </c>
      <c r="BR41" s="296" t="s">
        <v>18</v>
      </c>
      <c r="BS41" s="296" t="s">
        <v>18</v>
      </c>
    </row>
    <row r="42" spans="1:71" x14ac:dyDescent="0.25">
      <c r="A42" t="s">
        <v>38</v>
      </c>
      <c r="B42" s="296" t="s">
        <v>18</v>
      </c>
      <c r="C42" s="296" t="s">
        <v>18</v>
      </c>
      <c r="D42" s="296" t="s">
        <v>18</v>
      </c>
      <c r="E42" s="296" t="s">
        <v>18</v>
      </c>
      <c r="F42" s="296" t="s">
        <v>18</v>
      </c>
      <c r="G42" s="296" t="s">
        <v>18</v>
      </c>
      <c r="H42" s="296" t="s">
        <v>18</v>
      </c>
      <c r="I42" s="296" t="s">
        <v>18</v>
      </c>
      <c r="J42" s="296" t="s">
        <v>18</v>
      </c>
      <c r="K42" s="296" t="s">
        <v>18</v>
      </c>
      <c r="L42" s="296" t="s">
        <v>18</v>
      </c>
      <c r="M42" s="296" t="s">
        <v>18</v>
      </c>
      <c r="N42" s="296" t="s">
        <v>18</v>
      </c>
      <c r="O42" s="296" t="s">
        <v>18</v>
      </c>
      <c r="P42" s="296" t="s">
        <v>18</v>
      </c>
      <c r="Q42" s="296" t="s">
        <v>18</v>
      </c>
      <c r="R42" s="296" t="s">
        <v>18</v>
      </c>
      <c r="S42" s="296" t="s">
        <v>18</v>
      </c>
      <c r="T42" s="296" t="s">
        <v>18</v>
      </c>
      <c r="U42" s="296" t="s">
        <v>18</v>
      </c>
      <c r="V42" s="296" t="s">
        <v>18</v>
      </c>
      <c r="W42" s="296" t="s">
        <v>18</v>
      </c>
      <c r="X42" s="296" t="s">
        <v>18</v>
      </c>
      <c r="Y42" s="296" t="s">
        <v>18</v>
      </c>
      <c r="Z42" s="296" t="s">
        <v>18</v>
      </c>
      <c r="AA42" s="296" t="s">
        <v>18</v>
      </c>
      <c r="AB42" s="296" t="s">
        <v>18</v>
      </c>
      <c r="AC42" s="296" t="s">
        <v>18</v>
      </c>
      <c r="AD42" s="296" t="s">
        <v>18</v>
      </c>
      <c r="AE42" s="296" t="s">
        <v>18</v>
      </c>
      <c r="AF42" s="296">
        <v>1</v>
      </c>
      <c r="AG42" s="296">
        <v>1</v>
      </c>
      <c r="AH42" s="296">
        <v>1</v>
      </c>
      <c r="AI42" s="296">
        <v>1</v>
      </c>
      <c r="AJ42" s="296" t="s">
        <v>18</v>
      </c>
      <c r="AK42" s="296">
        <v>2</v>
      </c>
      <c r="AL42" s="296">
        <v>2</v>
      </c>
      <c r="AM42" s="296">
        <v>2</v>
      </c>
      <c r="AN42" s="296">
        <v>2</v>
      </c>
      <c r="AO42" s="296">
        <v>2</v>
      </c>
      <c r="AP42" s="296">
        <v>2</v>
      </c>
      <c r="AQ42" s="296">
        <v>2</v>
      </c>
      <c r="AR42" s="296">
        <v>2</v>
      </c>
      <c r="AS42" s="296" t="s">
        <v>18</v>
      </c>
      <c r="AT42" s="296" t="s">
        <v>18</v>
      </c>
      <c r="AU42" s="296" t="s">
        <v>18</v>
      </c>
      <c r="AV42" s="296" t="s">
        <v>18</v>
      </c>
      <c r="AW42" s="296" t="s">
        <v>18</v>
      </c>
      <c r="AX42" s="296" t="s">
        <v>18</v>
      </c>
      <c r="AY42" s="296">
        <v>1</v>
      </c>
      <c r="AZ42" s="296">
        <v>1</v>
      </c>
      <c r="BA42" s="296">
        <v>1</v>
      </c>
      <c r="BB42" s="296">
        <v>1</v>
      </c>
      <c r="BC42" s="296" t="s">
        <v>18</v>
      </c>
      <c r="BD42" s="296" t="s">
        <v>18</v>
      </c>
      <c r="BE42" s="296" t="s">
        <v>18</v>
      </c>
      <c r="BF42" s="296" t="s">
        <v>18</v>
      </c>
      <c r="BG42" s="296" t="s">
        <v>18</v>
      </c>
      <c r="BH42" s="296" t="s">
        <v>18</v>
      </c>
      <c r="BI42" s="296" t="s">
        <v>18</v>
      </c>
      <c r="BJ42" s="296" t="s">
        <v>18</v>
      </c>
      <c r="BK42" s="296" t="s">
        <v>18</v>
      </c>
      <c r="BL42" s="296" t="s">
        <v>18</v>
      </c>
      <c r="BM42" s="296" t="s">
        <v>18</v>
      </c>
      <c r="BN42" s="296" t="s">
        <v>18</v>
      </c>
      <c r="BO42" s="296" t="s">
        <v>18</v>
      </c>
      <c r="BP42" s="296" t="s">
        <v>18</v>
      </c>
      <c r="BQ42" s="296" t="s">
        <v>18</v>
      </c>
      <c r="BR42" s="296" t="s">
        <v>18</v>
      </c>
      <c r="BS42" s="296" t="s">
        <v>18</v>
      </c>
    </row>
    <row r="43" spans="1:71" x14ac:dyDescent="0.25">
      <c r="A43" t="s">
        <v>39</v>
      </c>
      <c r="B43" s="296" t="s">
        <v>18</v>
      </c>
      <c r="C43" s="296" t="s">
        <v>18</v>
      </c>
      <c r="D43" s="296" t="s">
        <v>18</v>
      </c>
      <c r="E43" s="296" t="s">
        <v>18</v>
      </c>
      <c r="F43" s="296" t="s">
        <v>18</v>
      </c>
      <c r="G43" s="296" t="s">
        <v>18</v>
      </c>
      <c r="H43" s="296" t="s">
        <v>18</v>
      </c>
      <c r="I43" s="296" t="s">
        <v>18</v>
      </c>
      <c r="J43" s="296" t="s">
        <v>18</v>
      </c>
      <c r="K43" s="296">
        <v>2</v>
      </c>
      <c r="L43" s="296">
        <v>2</v>
      </c>
      <c r="M43" s="296">
        <v>2</v>
      </c>
      <c r="N43" s="296">
        <v>2</v>
      </c>
      <c r="O43" s="296">
        <v>1</v>
      </c>
      <c r="P43" s="296">
        <v>1</v>
      </c>
      <c r="Q43" s="296">
        <v>1</v>
      </c>
      <c r="R43" s="296">
        <v>2</v>
      </c>
      <c r="S43" s="296">
        <v>1</v>
      </c>
      <c r="T43" s="296">
        <v>1</v>
      </c>
      <c r="U43" s="296">
        <v>1</v>
      </c>
      <c r="V43" s="296" t="s">
        <v>18</v>
      </c>
      <c r="W43" s="296" t="s">
        <v>18</v>
      </c>
      <c r="X43" s="296" t="s">
        <v>18</v>
      </c>
      <c r="Y43" s="296" t="s">
        <v>18</v>
      </c>
      <c r="Z43" s="296" t="s">
        <v>18</v>
      </c>
      <c r="AA43" s="296" t="s">
        <v>18</v>
      </c>
      <c r="AB43" s="296" t="s">
        <v>18</v>
      </c>
      <c r="AC43" s="296" t="s">
        <v>18</v>
      </c>
      <c r="AD43" s="296">
        <v>2</v>
      </c>
      <c r="AE43" s="296">
        <v>2</v>
      </c>
      <c r="AF43" s="296">
        <v>3</v>
      </c>
      <c r="AG43" s="296">
        <v>3</v>
      </c>
      <c r="AH43" s="296">
        <v>1</v>
      </c>
      <c r="AI43" s="296">
        <v>1</v>
      </c>
      <c r="AJ43" s="296" t="s">
        <v>18</v>
      </c>
      <c r="AK43" s="296" t="s">
        <v>18</v>
      </c>
      <c r="AL43" s="296" t="s">
        <v>18</v>
      </c>
      <c r="AM43" s="296" t="s">
        <v>18</v>
      </c>
      <c r="AN43" s="296" t="s">
        <v>18</v>
      </c>
      <c r="AO43" s="296" t="s">
        <v>18</v>
      </c>
      <c r="AP43" s="296" t="s">
        <v>18</v>
      </c>
      <c r="AQ43" s="296">
        <v>1</v>
      </c>
      <c r="AR43" s="296">
        <v>1</v>
      </c>
      <c r="AS43" s="296">
        <v>1</v>
      </c>
      <c r="AT43" s="296">
        <v>1</v>
      </c>
      <c r="AU43" s="296" t="s">
        <v>18</v>
      </c>
      <c r="AV43" s="296" t="s">
        <v>18</v>
      </c>
      <c r="AW43" s="296">
        <v>1</v>
      </c>
      <c r="AX43" s="296">
        <v>1</v>
      </c>
      <c r="AY43" s="296">
        <v>1</v>
      </c>
      <c r="AZ43" s="296">
        <v>1</v>
      </c>
      <c r="BA43" s="296" t="s">
        <v>18</v>
      </c>
      <c r="BB43" s="296" t="s">
        <v>18</v>
      </c>
      <c r="BC43" s="296" t="s">
        <v>18</v>
      </c>
      <c r="BD43" s="296" t="s">
        <v>18</v>
      </c>
      <c r="BE43" s="296" t="s">
        <v>18</v>
      </c>
      <c r="BF43" s="296">
        <v>2</v>
      </c>
      <c r="BG43" s="296">
        <v>2</v>
      </c>
      <c r="BH43" s="296">
        <v>2</v>
      </c>
      <c r="BI43" s="296">
        <v>2</v>
      </c>
      <c r="BJ43" s="296" t="s">
        <v>18</v>
      </c>
      <c r="BK43" s="296" t="s">
        <v>18</v>
      </c>
      <c r="BL43" s="296" t="s">
        <v>18</v>
      </c>
      <c r="BM43" s="296" t="s">
        <v>18</v>
      </c>
      <c r="BN43" s="296" t="s">
        <v>18</v>
      </c>
      <c r="BO43" s="296" t="s">
        <v>18</v>
      </c>
      <c r="BP43" s="296">
        <v>1</v>
      </c>
      <c r="BQ43" s="296">
        <v>1</v>
      </c>
      <c r="BR43" s="296">
        <v>1</v>
      </c>
      <c r="BS43" s="296">
        <v>3</v>
      </c>
    </row>
    <row r="44" spans="1:71" x14ac:dyDescent="0.25">
      <c r="A44" t="s">
        <v>40</v>
      </c>
      <c r="B44" s="296" t="s">
        <v>18</v>
      </c>
      <c r="C44" s="296" t="s">
        <v>18</v>
      </c>
      <c r="D44" s="296" t="s">
        <v>18</v>
      </c>
      <c r="E44" s="296" t="s">
        <v>18</v>
      </c>
      <c r="F44" s="296" t="s">
        <v>18</v>
      </c>
      <c r="G44" s="296" t="s">
        <v>18</v>
      </c>
      <c r="H44" s="296" t="s">
        <v>18</v>
      </c>
      <c r="I44" s="296" t="s">
        <v>18</v>
      </c>
      <c r="J44" s="296" t="s">
        <v>18</v>
      </c>
      <c r="K44" s="296" t="s">
        <v>18</v>
      </c>
      <c r="L44" s="296" t="s">
        <v>18</v>
      </c>
      <c r="M44" s="296" t="s">
        <v>18</v>
      </c>
      <c r="N44" s="296" t="s">
        <v>18</v>
      </c>
      <c r="O44" s="296" t="s">
        <v>18</v>
      </c>
      <c r="P44" s="296">
        <v>1</v>
      </c>
      <c r="Q44" s="296">
        <v>1</v>
      </c>
      <c r="R44" s="296">
        <v>1</v>
      </c>
      <c r="S44" s="296">
        <v>1</v>
      </c>
      <c r="T44" s="296" t="s">
        <v>18</v>
      </c>
      <c r="U44" s="296" t="s">
        <v>18</v>
      </c>
      <c r="V44" s="296" t="s">
        <v>18</v>
      </c>
      <c r="W44" s="296" t="s">
        <v>18</v>
      </c>
      <c r="X44" s="296">
        <v>1</v>
      </c>
      <c r="Y44" s="296">
        <v>1</v>
      </c>
      <c r="Z44" s="296">
        <v>5</v>
      </c>
      <c r="AA44" s="296">
        <v>5</v>
      </c>
      <c r="AB44" s="296">
        <v>4</v>
      </c>
      <c r="AC44" s="296">
        <v>7</v>
      </c>
      <c r="AD44" s="296">
        <v>4</v>
      </c>
      <c r="AE44" s="296">
        <v>4</v>
      </c>
      <c r="AF44" s="296">
        <v>6</v>
      </c>
      <c r="AG44" s="296">
        <v>3</v>
      </c>
      <c r="AH44" s="296">
        <v>6</v>
      </c>
      <c r="AI44" s="296">
        <v>6</v>
      </c>
      <c r="AJ44" s="296">
        <v>4</v>
      </c>
      <c r="AK44" s="296">
        <v>4</v>
      </c>
      <c r="AL44" s="296" t="s">
        <v>18</v>
      </c>
      <c r="AM44" s="296" t="s">
        <v>18</v>
      </c>
      <c r="AN44" s="296" t="s">
        <v>18</v>
      </c>
      <c r="AO44" s="296" t="s">
        <v>18</v>
      </c>
      <c r="AP44" s="296" t="s">
        <v>18</v>
      </c>
      <c r="AQ44" s="296">
        <v>3</v>
      </c>
      <c r="AR44" s="296">
        <v>3</v>
      </c>
      <c r="AS44" s="296">
        <v>3</v>
      </c>
      <c r="AT44" s="296">
        <v>5</v>
      </c>
      <c r="AU44" s="296">
        <v>2</v>
      </c>
      <c r="AV44" s="296">
        <v>2</v>
      </c>
      <c r="AW44" s="296">
        <v>2</v>
      </c>
      <c r="AX44" s="296" t="s">
        <v>18</v>
      </c>
      <c r="AY44" s="296">
        <v>5</v>
      </c>
      <c r="AZ44" s="296">
        <v>6</v>
      </c>
      <c r="BA44" s="296">
        <v>7</v>
      </c>
      <c r="BB44" s="296">
        <v>8</v>
      </c>
      <c r="BC44" s="296">
        <v>4</v>
      </c>
      <c r="BD44" s="296">
        <v>3</v>
      </c>
      <c r="BE44" s="296">
        <v>6</v>
      </c>
      <c r="BF44" s="296">
        <v>8</v>
      </c>
      <c r="BG44" s="296">
        <v>9</v>
      </c>
      <c r="BH44" s="296">
        <v>10</v>
      </c>
      <c r="BI44" s="296">
        <v>7</v>
      </c>
      <c r="BJ44" s="296">
        <v>6</v>
      </c>
      <c r="BK44" s="296">
        <v>10</v>
      </c>
      <c r="BL44" s="296">
        <v>14</v>
      </c>
      <c r="BM44" s="296">
        <v>20</v>
      </c>
      <c r="BN44" s="296">
        <v>18</v>
      </c>
      <c r="BO44" s="296">
        <v>13</v>
      </c>
      <c r="BP44" s="296">
        <v>10</v>
      </c>
      <c r="BQ44" s="296">
        <v>7</v>
      </c>
      <c r="BR44" s="296">
        <v>17</v>
      </c>
      <c r="BS44" s="296">
        <v>25</v>
      </c>
    </row>
    <row r="45" spans="1:71" x14ac:dyDescent="0.25">
      <c r="A45" t="s">
        <v>41</v>
      </c>
      <c r="B45" s="296" t="s">
        <v>18</v>
      </c>
      <c r="C45" s="296" t="s">
        <v>18</v>
      </c>
      <c r="D45" s="296" t="s">
        <v>18</v>
      </c>
      <c r="E45" s="296" t="s">
        <v>18</v>
      </c>
      <c r="F45" s="296" t="s">
        <v>18</v>
      </c>
      <c r="G45" s="296" t="s">
        <v>18</v>
      </c>
      <c r="H45" s="296" t="s">
        <v>18</v>
      </c>
      <c r="I45" s="296" t="s">
        <v>18</v>
      </c>
      <c r="J45" s="296" t="s">
        <v>18</v>
      </c>
      <c r="K45" s="296" t="s">
        <v>18</v>
      </c>
      <c r="L45" s="296" t="s">
        <v>18</v>
      </c>
      <c r="M45" s="296" t="s">
        <v>18</v>
      </c>
      <c r="N45" s="296" t="s">
        <v>18</v>
      </c>
      <c r="O45" s="296" t="s">
        <v>18</v>
      </c>
      <c r="P45" s="296" t="s">
        <v>18</v>
      </c>
      <c r="Q45" s="296" t="s">
        <v>18</v>
      </c>
      <c r="R45" s="296" t="s">
        <v>18</v>
      </c>
      <c r="S45" s="296" t="s">
        <v>18</v>
      </c>
      <c r="T45" s="296" t="s">
        <v>18</v>
      </c>
      <c r="U45" s="296" t="s">
        <v>18</v>
      </c>
      <c r="V45" s="296" t="s">
        <v>18</v>
      </c>
      <c r="W45" s="296" t="s">
        <v>18</v>
      </c>
      <c r="X45" s="296" t="s">
        <v>18</v>
      </c>
      <c r="Y45" s="296" t="s">
        <v>18</v>
      </c>
      <c r="Z45" s="296" t="s">
        <v>18</v>
      </c>
      <c r="AA45" s="296" t="s">
        <v>18</v>
      </c>
      <c r="AB45" s="296" t="s">
        <v>18</v>
      </c>
      <c r="AC45" s="296" t="s">
        <v>18</v>
      </c>
      <c r="AD45" s="296" t="s">
        <v>18</v>
      </c>
      <c r="AE45" s="296" t="s">
        <v>18</v>
      </c>
      <c r="AF45" s="296" t="s">
        <v>18</v>
      </c>
      <c r="AG45" s="296" t="s">
        <v>18</v>
      </c>
      <c r="AH45" s="296" t="s">
        <v>18</v>
      </c>
      <c r="AI45" s="296" t="s">
        <v>18</v>
      </c>
      <c r="AJ45" s="296" t="s">
        <v>18</v>
      </c>
      <c r="AK45" s="296" t="s">
        <v>18</v>
      </c>
      <c r="AL45" s="296" t="s">
        <v>18</v>
      </c>
      <c r="AM45" s="296" t="s">
        <v>18</v>
      </c>
      <c r="AN45" s="296" t="s">
        <v>18</v>
      </c>
      <c r="AO45" s="296" t="s">
        <v>18</v>
      </c>
      <c r="AP45" s="296" t="s">
        <v>18</v>
      </c>
      <c r="AQ45" s="296" t="s">
        <v>18</v>
      </c>
      <c r="AR45" s="296" t="s">
        <v>18</v>
      </c>
      <c r="AS45" s="296" t="s">
        <v>18</v>
      </c>
      <c r="AT45" s="296" t="s">
        <v>18</v>
      </c>
      <c r="AU45" s="296" t="s">
        <v>18</v>
      </c>
      <c r="AV45" s="296" t="s">
        <v>18</v>
      </c>
      <c r="AW45" s="296" t="s">
        <v>18</v>
      </c>
      <c r="AX45" s="296" t="s">
        <v>18</v>
      </c>
      <c r="AY45" s="296" t="s">
        <v>18</v>
      </c>
      <c r="AZ45" s="296" t="s">
        <v>18</v>
      </c>
      <c r="BA45" s="296" t="s">
        <v>18</v>
      </c>
      <c r="BB45" s="296" t="s">
        <v>18</v>
      </c>
      <c r="BC45" s="296" t="s">
        <v>18</v>
      </c>
      <c r="BD45" s="296" t="s">
        <v>18</v>
      </c>
      <c r="BE45" s="296" t="s">
        <v>18</v>
      </c>
      <c r="BF45" s="296" t="s">
        <v>18</v>
      </c>
      <c r="BG45" s="296" t="s">
        <v>18</v>
      </c>
      <c r="BH45" s="296" t="s">
        <v>18</v>
      </c>
      <c r="BI45" s="296" t="s">
        <v>18</v>
      </c>
      <c r="BJ45" s="296" t="s">
        <v>18</v>
      </c>
      <c r="BK45" s="296" t="s">
        <v>18</v>
      </c>
      <c r="BL45" s="296" t="s">
        <v>18</v>
      </c>
      <c r="BM45" s="296" t="s">
        <v>18</v>
      </c>
      <c r="BN45" s="296" t="s">
        <v>18</v>
      </c>
      <c r="BO45" s="296">
        <v>3</v>
      </c>
      <c r="BP45" s="296">
        <v>3</v>
      </c>
      <c r="BQ45" s="296">
        <v>4</v>
      </c>
      <c r="BR45" s="296">
        <v>4</v>
      </c>
      <c r="BS45" s="296">
        <v>1</v>
      </c>
    </row>
    <row r="46" spans="1:71" x14ac:dyDescent="0.25">
      <c r="A46" t="s">
        <v>42</v>
      </c>
      <c r="B46" s="296" t="s">
        <v>18</v>
      </c>
      <c r="C46" s="296" t="s">
        <v>18</v>
      </c>
      <c r="D46" s="296" t="s">
        <v>18</v>
      </c>
      <c r="E46" s="296" t="s">
        <v>18</v>
      </c>
      <c r="F46" s="296" t="s">
        <v>18</v>
      </c>
      <c r="G46" s="296" t="s">
        <v>18</v>
      </c>
      <c r="H46" s="296" t="s">
        <v>18</v>
      </c>
      <c r="I46" s="296" t="s">
        <v>18</v>
      </c>
      <c r="J46" s="296" t="s">
        <v>18</v>
      </c>
      <c r="K46" s="296" t="s">
        <v>18</v>
      </c>
      <c r="L46" s="296" t="s">
        <v>18</v>
      </c>
      <c r="M46" s="296" t="s">
        <v>18</v>
      </c>
      <c r="N46" s="296" t="s">
        <v>18</v>
      </c>
      <c r="O46" s="296" t="s">
        <v>18</v>
      </c>
      <c r="P46" s="296" t="s">
        <v>18</v>
      </c>
      <c r="Q46" s="296" t="s">
        <v>18</v>
      </c>
      <c r="R46" s="296" t="s">
        <v>18</v>
      </c>
      <c r="S46" s="296" t="s">
        <v>18</v>
      </c>
      <c r="T46" s="296" t="s">
        <v>18</v>
      </c>
      <c r="U46" s="296" t="s">
        <v>18</v>
      </c>
      <c r="V46" s="296" t="s">
        <v>18</v>
      </c>
      <c r="W46" s="296" t="s">
        <v>18</v>
      </c>
      <c r="X46" s="296" t="s">
        <v>18</v>
      </c>
      <c r="Y46" s="296" t="s">
        <v>18</v>
      </c>
      <c r="Z46" s="296" t="s">
        <v>18</v>
      </c>
      <c r="AA46" s="296" t="s">
        <v>18</v>
      </c>
      <c r="AB46" s="296" t="s">
        <v>18</v>
      </c>
      <c r="AC46" s="296" t="s">
        <v>18</v>
      </c>
      <c r="AD46" s="296" t="s">
        <v>18</v>
      </c>
      <c r="AE46" s="296" t="s">
        <v>18</v>
      </c>
      <c r="AF46" s="296" t="s">
        <v>18</v>
      </c>
      <c r="AG46" s="296" t="s">
        <v>18</v>
      </c>
      <c r="AH46" s="296" t="s">
        <v>18</v>
      </c>
      <c r="AI46" s="296" t="s">
        <v>18</v>
      </c>
      <c r="AJ46" s="296" t="s">
        <v>18</v>
      </c>
      <c r="AK46" s="296" t="s">
        <v>18</v>
      </c>
      <c r="AL46" s="296" t="s">
        <v>18</v>
      </c>
      <c r="AM46" s="296" t="s">
        <v>18</v>
      </c>
      <c r="AN46" s="296" t="s">
        <v>18</v>
      </c>
      <c r="AO46" s="296" t="s">
        <v>18</v>
      </c>
      <c r="AP46" s="296" t="s">
        <v>18</v>
      </c>
      <c r="AQ46" s="296">
        <v>1</v>
      </c>
      <c r="AR46" s="296">
        <v>1</v>
      </c>
      <c r="AS46" s="296">
        <v>1</v>
      </c>
      <c r="AT46" s="296">
        <v>2</v>
      </c>
      <c r="AU46" s="296">
        <v>1</v>
      </c>
      <c r="AV46" s="296">
        <v>1</v>
      </c>
      <c r="AW46" s="296">
        <v>1</v>
      </c>
      <c r="AX46" s="296" t="s">
        <v>18</v>
      </c>
      <c r="AY46" s="296" t="s">
        <v>18</v>
      </c>
      <c r="AZ46" s="296" t="s">
        <v>18</v>
      </c>
      <c r="BA46" s="296" t="s">
        <v>18</v>
      </c>
      <c r="BB46" s="296" t="s">
        <v>18</v>
      </c>
      <c r="BC46" s="296" t="s">
        <v>18</v>
      </c>
      <c r="BD46" s="296" t="s">
        <v>18</v>
      </c>
      <c r="BE46" s="296" t="s">
        <v>18</v>
      </c>
      <c r="BF46" s="296" t="s">
        <v>18</v>
      </c>
      <c r="BG46" s="296" t="s">
        <v>18</v>
      </c>
      <c r="BH46" s="296" t="s">
        <v>18</v>
      </c>
      <c r="BI46" s="296" t="s">
        <v>18</v>
      </c>
      <c r="BJ46" s="296" t="s">
        <v>18</v>
      </c>
      <c r="BK46" s="296" t="s">
        <v>18</v>
      </c>
      <c r="BL46" s="296" t="s">
        <v>18</v>
      </c>
      <c r="BM46" s="296" t="s">
        <v>18</v>
      </c>
      <c r="BN46" s="296" t="s">
        <v>18</v>
      </c>
      <c r="BO46" s="296" t="s">
        <v>18</v>
      </c>
      <c r="BP46" s="296" t="s">
        <v>18</v>
      </c>
      <c r="BQ46" s="296" t="s">
        <v>18</v>
      </c>
      <c r="BR46" s="296" t="s">
        <v>18</v>
      </c>
      <c r="BS46" s="296" t="s">
        <v>18</v>
      </c>
    </row>
    <row r="47" spans="1:71" x14ac:dyDescent="0.25">
      <c r="A47" t="s">
        <v>43</v>
      </c>
      <c r="B47" s="296" t="s">
        <v>18</v>
      </c>
      <c r="C47" s="296" t="s">
        <v>18</v>
      </c>
      <c r="D47" s="296" t="s">
        <v>18</v>
      </c>
      <c r="E47" s="296" t="s">
        <v>18</v>
      </c>
      <c r="F47" s="296" t="s">
        <v>18</v>
      </c>
      <c r="G47" s="296" t="s">
        <v>18</v>
      </c>
      <c r="H47" s="296" t="s">
        <v>18</v>
      </c>
      <c r="I47" s="296" t="s">
        <v>18</v>
      </c>
      <c r="J47" s="296" t="s">
        <v>18</v>
      </c>
      <c r="K47" s="296" t="s">
        <v>18</v>
      </c>
      <c r="L47" s="296" t="s">
        <v>18</v>
      </c>
      <c r="M47" s="296" t="s">
        <v>18</v>
      </c>
      <c r="N47" s="296" t="s">
        <v>18</v>
      </c>
      <c r="O47" s="296" t="s">
        <v>18</v>
      </c>
      <c r="P47" s="296" t="s">
        <v>18</v>
      </c>
      <c r="Q47" s="296" t="s">
        <v>18</v>
      </c>
      <c r="R47" s="296" t="s">
        <v>18</v>
      </c>
      <c r="S47" s="296" t="s">
        <v>18</v>
      </c>
      <c r="T47" s="296">
        <v>1</v>
      </c>
      <c r="U47" s="296">
        <v>1</v>
      </c>
      <c r="V47" s="296">
        <v>1</v>
      </c>
      <c r="W47" s="296">
        <v>1</v>
      </c>
      <c r="X47" s="296" t="s">
        <v>18</v>
      </c>
      <c r="Y47" s="296" t="s">
        <v>18</v>
      </c>
      <c r="Z47" s="296" t="s">
        <v>18</v>
      </c>
      <c r="AA47" s="296" t="s">
        <v>18</v>
      </c>
      <c r="AB47" s="296" t="s">
        <v>18</v>
      </c>
      <c r="AC47" s="296">
        <v>4</v>
      </c>
      <c r="AD47" s="296">
        <v>4</v>
      </c>
      <c r="AE47" s="296">
        <v>4</v>
      </c>
      <c r="AF47" s="296">
        <v>4</v>
      </c>
      <c r="AG47" s="296" t="s">
        <v>18</v>
      </c>
      <c r="AH47" s="296" t="s">
        <v>18</v>
      </c>
      <c r="AI47" s="296">
        <v>2</v>
      </c>
      <c r="AJ47" s="296">
        <v>4</v>
      </c>
      <c r="AK47" s="296">
        <v>4</v>
      </c>
      <c r="AL47" s="296">
        <v>6</v>
      </c>
      <c r="AM47" s="296">
        <v>4</v>
      </c>
      <c r="AN47" s="296">
        <v>2</v>
      </c>
      <c r="AO47" s="296">
        <v>2</v>
      </c>
      <c r="AP47" s="296">
        <v>3</v>
      </c>
      <c r="AQ47" s="296">
        <v>3</v>
      </c>
      <c r="AR47" s="296">
        <v>6</v>
      </c>
      <c r="AS47" s="296">
        <v>6</v>
      </c>
      <c r="AT47" s="296">
        <v>5</v>
      </c>
      <c r="AU47" s="296">
        <v>5</v>
      </c>
      <c r="AV47" s="296">
        <v>2</v>
      </c>
      <c r="AW47" s="296">
        <v>4</v>
      </c>
      <c r="AX47" s="296">
        <v>2</v>
      </c>
      <c r="AY47" s="296">
        <v>3</v>
      </c>
      <c r="AZ47" s="296">
        <v>3</v>
      </c>
      <c r="BA47" s="296">
        <v>2</v>
      </c>
      <c r="BB47" s="296">
        <v>2</v>
      </c>
      <c r="BC47" s="296">
        <v>4</v>
      </c>
      <c r="BD47" s="296">
        <v>6</v>
      </c>
      <c r="BE47" s="296">
        <v>5</v>
      </c>
      <c r="BF47" s="296">
        <v>6</v>
      </c>
      <c r="BG47" s="296">
        <v>3</v>
      </c>
      <c r="BH47" s="296">
        <v>1</v>
      </c>
      <c r="BI47" s="296">
        <v>1</v>
      </c>
      <c r="BJ47" s="296">
        <v>1</v>
      </c>
      <c r="BK47" s="296">
        <v>1</v>
      </c>
      <c r="BL47" s="296">
        <v>1</v>
      </c>
      <c r="BM47" s="296">
        <v>3</v>
      </c>
      <c r="BN47" s="296">
        <v>2</v>
      </c>
      <c r="BO47" s="296">
        <v>2</v>
      </c>
      <c r="BP47" s="296">
        <v>4</v>
      </c>
      <c r="BQ47" s="296">
        <v>2</v>
      </c>
      <c r="BR47" s="296">
        <v>3</v>
      </c>
      <c r="BS47" s="296">
        <v>6</v>
      </c>
    </row>
    <row r="48" spans="1:71" x14ac:dyDescent="0.25">
      <c r="A48" t="s">
        <v>44</v>
      </c>
      <c r="B48" s="296" t="s">
        <v>18</v>
      </c>
      <c r="C48" s="296" t="s">
        <v>18</v>
      </c>
      <c r="D48" s="296" t="s">
        <v>18</v>
      </c>
      <c r="E48" s="296" t="s">
        <v>18</v>
      </c>
      <c r="F48" s="296" t="s">
        <v>18</v>
      </c>
      <c r="G48" s="296" t="s">
        <v>18</v>
      </c>
      <c r="H48" s="296" t="s">
        <v>18</v>
      </c>
      <c r="I48" s="296" t="s">
        <v>18</v>
      </c>
      <c r="J48" s="296" t="s">
        <v>18</v>
      </c>
      <c r="K48" s="296" t="s">
        <v>18</v>
      </c>
      <c r="L48" s="296" t="s">
        <v>18</v>
      </c>
      <c r="M48" s="296" t="s">
        <v>18</v>
      </c>
      <c r="N48" s="296" t="s">
        <v>18</v>
      </c>
      <c r="O48" s="296" t="s">
        <v>18</v>
      </c>
      <c r="P48" s="296" t="s">
        <v>18</v>
      </c>
      <c r="Q48" s="296" t="s">
        <v>18</v>
      </c>
      <c r="R48" s="296" t="s">
        <v>18</v>
      </c>
      <c r="S48" s="296" t="s">
        <v>18</v>
      </c>
      <c r="T48" s="296" t="s">
        <v>18</v>
      </c>
      <c r="U48" s="296" t="s">
        <v>18</v>
      </c>
      <c r="V48" s="296" t="s">
        <v>18</v>
      </c>
      <c r="W48" s="296" t="s">
        <v>18</v>
      </c>
      <c r="X48" s="296" t="s">
        <v>18</v>
      </c>
      <c r="Y48" s="296" t="s">
        <v>18</v>
      </c>
      <c r="Z48" s="296" t="s">
        <v>18</v>
      </c>
      <c r="AA48" s="296" t="s">
        <v>18</v>
      </c>
      <c r="AB48" s="296" t="s">
        <v>18</v>
      </c>
      <c r="AC48" s="296" t="s">
        <v>18</v>
      </c>
      <c r="AD48" s="296" t="s">
        <v>18</v>
      </c>
      <c r="AE48" s="296" t="s">
        <v>18</v>
      </c>
      <c r="AF48" s="296">
        <v>1</v>
      </c>
      <c r="AG48" s="296">
        <v>1</v>
      </c>
      <c r="AH48" s="296">
        <v>1</v>
      </c>
      <c r="AI48" s="296">
        <v>1</v>
      </c>
      <c r="AJ48" s="296" t="s">
        <v>18</v>
      </c>
      <c r="AK48" s="296" t="s">
        <v>18</v>
      </c>
      <c r="AL48" s="296" t="s">
        <v>18</v>
      </c>
      <c r="AM48" s="296" t="s">
        <v>18</v>
      </c>
      <c r="AN48" s="296" t="s">
        <v>18</v>
      </c>
      <c r="AO48" s="296" t="s">
        <v>18</v>
      </c>
      <c r="AP48" s="296" t="s">
        <v>18</v>
      </c>
      <c r="AQ48" s="296" t="s">
        <v>18</v>
      </c>
      <c r="AR48" s="296" t="s">
        <v>18</v>
      </c>
      <c r="AS48" s="296" t="s">
        <v>18</v>
      </c>
      <c r="AT48" s="296" t="s">
        <v>18</v>
      </c>
      <c r="AU48" s="296" t="s">
        <v>18</v>
      </c>
      <c r="AV48" s="296">
        <v>3</v>
      </c>
      <c r="AW48" s="296">
        <v>3</v>
      </c>
      <c r="AX48" s="296">
        <v>3</v>
      </c>
      <c r="AY48" s="296">
        <v>3</v>
      </c>
      <c r="AZ48" s="296" t="s">
        <v>18</v>
      </c>
      <c r="BA48" s="296">
        <v>2</v>
      </c>
      <c r="BB48" s="296">
        <v>4</v>
      </c>
      <c r="BC48" s="296">
        <v>4</v>
      </c>
      <c r="BD48" s="296">
        <v>4</v>
      </c>
      <c r="BE48" s="296">
        <v>2</v>
      </c>
      <c r="BF48" s="296" t="s">
        <v>18</v>
      </c>
      <c r="BG48" s="296" t="s">
        <v>18</v>
      </c>
      <c r="BH48" s="296" t="s">
        <v>18</v>
      </c>
      <c r="BI48" s="296" t="s">
        <v>18</v>
      </c>
      <c r="BJ48" s="296" t="s">
        <v>18</v>
      </c>
      <c r="BK48" s="296" t="s">
        <v>18</v>
      </c>
      <c r="BL48" s="296" t="s">
        <v>18</v>
      </c>
      <c r="BM48" s="296" t="s">
        <v>18</v>
      </c>
      <c r="BN48" s="296" t="s">
        <v>18</v>
      </c>
      <c r="BO48" s="296" t="s">
        <v>18</v>
      </c>
      <c r="BP48" s="296" t="s">
        <v>18</v>
      </c>
      <c r="BQ48" s="296" t="s">
        <v>18</v>
      </c>
      <c r="BR48" s="296" t="s">
        <v>18</v>
      </c>
      <c r="BS48" s="296" t="s">
        <v>18</v>
      </c>
    </row>
    <row r="49" spans="1:71" x14ac:dyDescent="0.25">
      <c r="A49" t="s">
        <v>45</v>
      </c>
      <c r="B49" s="296" t="s">
        <v>18</v>
      </c>
      <c r="C49" s="296" t="s">
        <v>18</v>
      </c>
      <c r="D49" s="296" t="s">
        <v>18</v>
      </c>
      <c r="E49" s="296" t="s">
        <v>18</v>
      </c>
      <c r="F49" s="296" t="s">
        <v>18</v>
      </c>
      <c r="G49" s="296" t="s">
        <v>18</v>
      </c>
      <c r="H49" s="296" t="s">
        <v>18</v>
      </c>
      <c r="I49" s="296" t="s">
        <v>18</v>
      </c>
      <c r="J49" s="296" t="s">
        <v>18</v>
      </c>
      <c r="K49" s="296" t="s">
        <v>18</v>
      </c>
      <c r="L49" s="296" t="s">
        <v>18</v>
      </c>
      <c r="M49" s="296" t="s">
        <v>18</v>
      </c>
      <c r="N49" s="296" t="s">
        <v>18</v>
      </c>
      <c r="O49" s="296" t="s">
        <v>18</v>
      </c>
      <c r="P49" s="296" t="s">
        <v>18</v>
      </c>
      <c r="Q49" s="296" t="s">
        <v>18</v>
      </c>
      <c r="R49" s="296" t="s">
        <v>18</v>
      </c>
      <c r="S49" s="296" t="s">
        <v>18</v>
      </c>
      <c r="T49" s="296" t="s">
        <v>18</v>
      </c>
      <c r="U49" s="296" t="s">
        <v>18</v>
      </c>
      <c r="V49" s="296" t="s">
        <v>18</v>
      </c>
      <c r="W49" s="296" t="s">
        <v>18</v>
      </c>
      <c r="X49" s="296" t="s">
        <v>18</v>
      </c>
      <c r="Y49" s="296" t="s">
        <v>18</v>
      </c>
      <c r="Z49" s="296" t="s">
        <v>18</v>
      </c>
      <c r="AA49" s="296" t="s">
        <v>18</v>
      </c>
      <c r="AB49" s="296" t="s">
        <v>18</v>
      </c>
      <c r="AC49" s="296" t="s">
        <v>18</v>
      </c>
      <c r="AD49" s="296" t="s">
        <v>18</v>
      </c>
      <c r="AE49" s="296" t="s">
        <v>18</v>
      </c>
      <c r="AF49" s="296" t="s">
        <v>18</v>
      </c>
      <c r="AG49" s="296" t="s">
        <v>18</v>
      </c>
      <c r="AH49" s="296" t="s">
        <v>18</v>
      </c>
      <c r="AI49" s="296" t="s">
        <v>18</v>
      </c>
      <c r="AJ49" s="296" t="s">
        <v>18</v>
      </c>
      <c r="AK49" s="296" t="s">
        <v>18</v>
      </c>
      <c r="AL49" s="296" t="s">
        <v>18</v>
      </c>
      <c r="AM49" s="296" t="s">
        <v>18</v>
      </c>
      <c r="AN49" s="296" t="s">
        <v>18</v>
      </c>
      <c r="AO49" s="296" t="s">
        <v>18</v>
      </c>
      <c r="AP49" s="296" t="s">
        <v>18</v>
      </c>
      <c r="AQ49" s="296" t="s">
        <v>18</v>
      </c>
      <c r="AR49" s="296" t="s">
        <v>18</v>
      </c>
      <c r="AS49" s="296" t="s">
        <v>18</v>
      </c>
      <c r="AT49" s="296" t="s">
        <v>18</v>
      </c>
      <c r="AU49" s="296" t="s">
        <v>18</v>
      </c>
      <c r="AV49" s="296" t="s">
        <v>18</v>
      </c>
      <c r="AW49" s="296" t="s">
        <v>18</v>
      </c>
      <c r="AX49" s="296" t="s">
        <v>18</v>
      </c>
      <c r="AY49" s="296">
        <v>1</v>
      </c>
      <c r="AZ49" s="296">
        <v>1</v>
      </c>
      <c r="BA49" s="296">
        <v>1</v>
      </c>
      <c r="BB49" s="296">
        <v>1</v>
      </c>
      <c r="BC49" s="296" t="s">
        <v>18</v>
      </c>
      <c r="BD49" s="296" t="s">
        <v>18</v>
      </c>
      <c r="BE49" s="296" t="s">
        <v>18</v>
      </c>
      <c r="BF49" s="296" t="s">
        <v>18</v>
      </c>
      <c r="BG49" s="296" t="s">
        <v>18</v>
      </c>
      <c r="BH49" s="296" t="s">
        <v>18</v>
      </c>
      <c r="BI49" s="296" t="s">
        <v>18</v>
      </c>
      <c r="BJ49" s="296" t="s">
        <v>18</v>
      </c>
      <c r="BK49" s="296" t="s">
        <v>18</v>
      </c>
      <c r="BL49" s="296" t="s">
        <v>18</v>
      </c>
      <c r="BM49" s="296" t="s">
        <v>18</v>
      </c>
      <c r="BN49" s="296" t="s">
        <v>18</v>
      </c>
      <c r="BO49" s="296" t="s">
        <v>18</v>
      </c>
      <c r="BP49" s="296" t="s">
        <v>18</v>
      </c>
      <c r="BQ49" s="296">
        <v>1</v>
      </c>
      <c r="BR49" s="296">
        <v>1</v>
      </c>
      <c r="BS49" s="296">
        <v>1</v>
      </c>
    </row>
    <row r="50" spans="1:71" x14ac:dyDescent="0.25">
      <c r="A50" t="s">
        <v>46</v>
      </c>
      <c r="B50" s="296" t="s">
        <v>18</v>
      </c>
      <c r="C50" s="296" t="s">
        <v>18</v>
      </c>
      <c r="D50" s="296" t="s">
        <v>18</v>
      </c>
      <c r="E50" s="296" t="s">
        <v>18</v>
      </c>
      <c r="F50" s="296" t="s">
        <v>18</v>
      </c>
      <c r="G50" s="296" t="s">
        <v>18</v>
      </c>
      <c r="H50" s="296" t="s">
        <v>18</v>
      </c>
      <c r="I50" s="296" t="s">
        <v>18</v>
      </c>
      <c r="J50" s="296" t="s">
        <v>18</v>
      </c>
      <c r="K50" s="296" t="s">
        <v>18</v>
      </c>
      <c r="L50" s="296">
        <v>4</v>
      </c>
      <c r="M50" s="296">
        <v>4</v>
      </c>
      <c r="N50" s="296">
        <v>5</v>
      </c>
      <c r="O50" s="296">
        <v>7</v>
      </c>
      <c r="P50" s="296">
        <v>3</v>
      </c>
      <c r="Q50" s="296">
        <v>9</v>
      </c>
      <c r="R50" s="296">
        <v>10</v>
      </c>
      <c r="S50" s="296">
        <v>8</v>
      </c>
      <c r="T50" s="296">
        <v>8</v>
      </c>
      <c r="U50" s="296">
        <v>7</v>
      </c>
      <c r="V50" s="296">
        <v>7</v>
      </c>
      <c r="W50" s="296">
        <v>11</v>
      </c>
      <c r="X50" s="296">
        <v>12</v>
      </c>
      <c r="Y50" s="296">
        <v>9</v>
      </c>
      <c r="Z50" s="296">
        <v>12</v>
      </c>
      <c r="AA50" s="296">
        <v>13</v>
      </c>
      <c r="AB50" s="296">
        <v>13</v>
      </c>
      <c r="AC50" s="296">
        <v>15</v>
      </c>
      <c r="AD50" s="296">
        <v>17</v>
      </c>
      <c r="AE50" s="296">
        <v>14</v>
      </c>
      <c r="AF50" s="296">
        <v>15</v>
      </c>
      <c r="AG50" s="296">
        <v>19</v>
      </c>
      <c r="AH50" s="296">
        <v>13</v>
      </c>
      <c r="AI50" s="296">
        <v>16</v>
      </c>
      <c r="AJ50" s="296">
        <v>14</v>
      </c>
      <c r="AK50" s="296">
        <v>11</v>
      </c>
      <c r="AL50" s="296">
        <v>10</v>
      </c>
      <c r="AM50" s="296">
        <v>5</v>
      </c>
      <c r="AN50" s="296">
        <v>5</v>
      </c>
      <c r="AO50" s="296">
        <v>1</v>
      </c>
      <c r="AP50" s="296">
        <v>1</v>
      </c>
      <c r="AQ50" s="296">
        <v>6</v>
      </c>
      <c r="AR50" s="296">
        <v>9</v>
      </c>
      <c r="AS50" s="296">
        <v>9</v>
      </c>
      <c r="AT50" s="296">
        <v>9</v>
      </c>
      <c r="AU50" s="296">
        <v>5</v>
      </c>
      <c r="AV50" s="296">
        <v>2</v>
      </c>
      <c r="AW50" s="296">
        <v>6</v>
      </c>
      <c r="AX50" s="296">
        <v>15</v>
      </c>
      <c r="AY50" s="296">
        <v>20</v>
      </c>
      <c r="AZ50" s="296">
        <v>27</v>
      </c>
      <c r="BA50" s="296">
        <v>22</v>
      </c>
      <c r="BB50" s="296">
        <v>17</v>
      </c>
      <c r="BC50" s="296">
        <v>12</v>
      </c>
      <c r="BD50" s="296">
        <v>5</v>
      </c>
      <c r="BE50" s="296">
        <v>9</v>
      </c>
      <c r="BF50" s="296">
        <v>7</v>
      </c>
      <c r="BG50" s="296">
        <v>6</v>
      </c>
      <c r="BH50" s="296">
        <v>8</v>
      </c>
      <c r="BI50" s="296">
        <v>14</v>
      </c>
      <c r="BJ50" s="296">
        <v>21</v>
      </c>
      <c r="BK50" s="296">
        <v>28</v>
      </c>
      <c r="BL50" s="296">
        <v>39</v>
      </c>
      <c r="BM50" s="296">
        <v>40</v>
      </c>
      <c r="BN50" s="296">
        <v>34</v>
      </c>
      <c r="BO50" s="296">
        <v>29</v>
      </c>
      <c r="BP50" s="296">
        <v>16</v>
      </c>
      <c r="BQ50" s="296">
        <v>5</v>
      </c>
      <c r="BR50" s="296">
        <v>5</v>
      </c>
      <c r="BS50" s="296">
        <v>9</v>
      </c>
    </row>
    <row r="51" spans="1:71" x14ac:dyDescent="0.25">
      <c r="A51" t="s">
        <v>47</v>
      </c>
      <c r="B51" s="296" t="s">
        <v>18</v>
      </c>
      <c r="C51" s="296" t="s">
        <v>18</v>
      </c>
      <c r="D51" s="296" t="s">
        <v>18</v>
      </c>
      <c r="E51" s="296" t="s">
        <v>18</v>
      </c>
      <c r="F51" s="296" t="s">
        <v>18</v>
      </c>
      <c r="G51" s="296" t="s">
        <v>18</v>
      </c>
      <c r="H51" s="296" t="s">
        <v>18</v>
      </c>
      <c r="I51" s="296" t="s">
        <v>18</v>
      </c>
      <c r="J51" s="296">
        <v>1</v>
      </c>
      <c r="K51" s="296">
        <v>2</v>
      </c>
      <c r="L51" s="296">
        <v>3</v>
      </c>
      <c r="M51" s="296">
        <v>5</v>
      </c>
      <c r="N51" s="296">
        <v>4</v>
      </c>
      <c r="O51" s="296">
        <v>3</v>
      </c>
      <c r="P51" s="296">
        <v>4</v>
      </c>
      <c r="Q51" s="296">
        <v>2</v>
      </c>
      <c r="R51" s="296">
        <v>2</v>
      </c>
      <c r="S51" s="296">
        <v>2</v>
      </c>
      <c r="T51" s="296">
        <v>2</v>
      </c>
      <c r="U51" s="296">
        <v>2</v>
      </c>
      <c r="V51" s="296">
        <v>2</v>
      </c>
      <c r="W51" s="296">
        <v>2</v>
      </c>
      <c r="X51" s="296" t="s">
        <v>18</v>
      </c>
      <c r="Y51" s="296" t="s">
        <v>18</v>
      </c>
      <c r="Z51" s="296">
        <v>1</v>
      </c>
      <c r="AA51" s="296">
        <v>1</v>
      </c>
      <c r="AB51" s="296">
        <v>1</v>
      </c>
      <c r="AC51" s="296">
        <v>1</v>
      </c>
      <c r="AD51" s="296" t="s">
        <v>18</v>
      </c>
      <c r="AE51" s="296" t="s">
        <v>18</v>
      </c>
      <c r="AF51" s="296" t="s">
        <v>18</v>
      </c>
      <c r="AG51" s="296">
        <v>1</v>
      </c>
      <c r="AH51" s="296">
        <v>1</v>
      </c>
      <c r="AI51" s="296">
        <v>1</v>
      </c>
      <c r="AJ51" s="296">
        <v>1</v>
      </c>
      <c r="AK51" s="296">
        <v>2</v>
      </c>
      <c r="AL51" s="296">
        <v>2</v>
      </c>
      <c r="AM51" s="296">
        <v>2</v>
      </c>
      <c r="AN51" s="296">
        <v>2</v>
      </c>
      <c r="AO51" s="296" t="s">
        <v>18</v>
      </c>
      <c r="AP51" s="296" t="s">
        <v>18</v>
      </c>
      <c r="AQ51" s="296" t="s">
        <v>18</v>
      </c>
      <c r="AR51" s="296">
        <v>3</v>
      </c>
      <c r="AS51" s="296">
        <v>3</v>
      </c>
      <c r="AT51" s="296">
        <v>3</v>
      </c>
      <c r="AU51" s="296">
        <v>3</v>
      </c>
      <c r="AV51" s="296">
        <v>1</v>
      </c>
      <c r="AW51" s="296">
        <v>1</v>
      </c>
      <c r="AX51" s="296">
        <v>1</v>
      </c>
      <c r="AY51" s="296">
        <v>3</v>
      </c>
      <c r="AZ51" s="296">
        <v>2</v>
      </c>
      <c r="BA51" s="296">
        <v>2</v>
      </c>
      <c r="BB51" s="296">
        <v>2</v>
      </c>
      <c r="BC51" s="296" t="s">
        <v>18</v>
      </c>
      <c r="BD51" s="296" t="s">
        <v>18</v>
      </c>
      <c r="BE51" s="296" t="s">
        <v>18</v>
      </c>
      <c r="BF51" s="296" t="s">
        <v>18</v>
      </c>
      <c r="BG51" s="296" t="s">
        <v>18</v>
      </c>
      <c r="BH51" s="296" t="s">
        <v>18</v>
      </c>
      <c r="BI51" s="296" t="s">
        <v>18</v>
      </c>
      <c r="BJ51" s="296" t="s">
        <v>18</v>
      </c>
      <c r="BK51" s="296" t="s">
        <v>18</v>
      </c>
      <c r="BL51" s="296" t="s">
        <v>18</v>
      </c>
      <c r="BM51" s="296" t="s">
        <v>18</v>
      </c>
      <c r="BN51" s="296" t="s">
        <v>18</v>
      </c>
      <c r="BO51" s="296" t="s">
        <v>18</v>
      </c>
      <c r="BP51" s="296" t="s">
        <v>18</v>
      </c>
      <c r="BQ51" s="296" t="s">
        <v>18</v>
      </c>
      <c r="BR51" s="296" t="s">
        <v>18</v>
      </c>
      <c r="BS51" s="296" t="s">
        <v>18</v>
      </c>
    </row>
    <row r="52" spans="1:71" x14ac:dyDescent="0.25">
      <c r="A52" t="s">
        <v>48</v>
      </c>
      <c r="B52" s="296" t="s">
        <v>18</v>
      </c>
      <c r="C52" s="296" t="s">
        <v>18</v>
      </c>
      <c r="D52" s="296" t="s">
        <v>18</v>
      </c>
      <c r="E52" s="296" t="s">
        <v>18</v>
      </c>
      <c r="F52" s="296" t="s">
        <v>18</v>
      </c>
      <c r="G52" s="296">
        <v>3</v>
      </c>
      <c r="H52" s="296">
        <v>3</v>
      </c>
      <c r="I52" s="296">
        <v>3</v>
      </c>
      <c r="J52" s="296">
        <v>3</v>
      </c>
      <c r="K52" s="296" t="s">
        <v>18</v>
      </c>
      <c r="L52" s="296" t="s">
        <v>18</v>
      </c>
      <c r="M52" s="296" t="s">
        <v>18</v>
      </c>
      <c r="N52" s="296" t="s">
        <v>18</v>
      </c>
      <c r="O52" s="296" t="s">
        <v>18</v>
      </c>
      <c r="P52" s="296" t="s">
        <v>18</v>
      </c>
      <c r="Q52" s="296" t="s">
        <v>18</v>
      </c>
      <c r="R52" s="296" t="s">
        <v>18</v>
      </c>
      <c r="S52" s="296" t="s">
        <v>18</v>
      </c>
      <c r="T52" s="296" t="s">
        <v>18</v>
      </c>
      <c r="U52" s="296" t="s">
        <v>18</v>
      </c>
      <c r="V52" s="296" t="s">
        <v>18</v>
      </c>
      <c r="W52" s="296" t="s">
        <v>18</v>
      </c>
      <c r="X52" s="296" t="s">
        <v>18</v>
      </c>
      <c r="Y52" s="296" t="s">
        <v>18</v>
      </c>
      <c r="Z52" s="296" t="s">
        <v>18</v>
      </c>
      <c r="AA52" s="296" t="s">
        <v>18</v>
      </c>
      <c r="AB52" s="296" t="s">
        <v>18</v>
      </c>
      <c r="AC52" s="296" t="s">
        <v>18</v>
      </c>
      <c r="AD52" s="296" t="s">
        <v>18</v>
      </c>
      <c r="AE52" s="296" t="s">
        <v>18</v>
      </c>
      <c r="AF52" s="296" t="s">
        <v>18</v>
      </c>
      <c r="AG52" s="296" t="s">
        <v>18</v>
      </c>
      <c r="AH52" s="296" t="s">
        <v>18</v>
      </c>
      <c r="AI52" s="296" t="s">
        <v>18</v>
      </c>
      <c r="AJ52" s="296" t="s">
        <v>18</v>
      </c>
      <c r="AK52" s="296" t="s">
        <v>18</v>
      </c>
      <c r="AL52" s="296" t="s">
        <v>18</v>
      </c>
      <c r="AM52" s="296" t="s">
        <v>18</v>
      </c>
      <c r="AN52" s="296" t="s">
        <v>18</v>
      </c>
      <c r="AO52" s="296" t="s">
        <v>18</v>
      </c>
      <c r="AP52" s="296" t="s">
        <v>18</v>
      </c>
      <c r="AQ52" s="296" t="s">
        <v>18</v>
      </c>
      <c r="AR52" s="296" t="s">
        <v>18</v>
      </c>
      <c r="AS52" s="296" t="s">
        <v>18</v>
      </c>
      <c r="AT52" s="296" t="s">
        <v>18</v>
      </c>
      <c r="AU52" s="296" t="s">
        <v>18</v>
      </c>
      <c r="AV52" s="296" t="s">
        <v>18</v>
      </c>
      <c r="AW52" s="296" t="s">
        <v>18</v>
      </c>
      <c r="AX52" s="296" t="s">
        <v>18</v>
      </c>
      <c r="AY52" s="296" t="s">
        <v>18</v>
      </c>
      <c r="AZ52" s="296" t="s">
        <v>18</v>
      </c>
      <c r="BA52" s="296" t="s">
        <v>18</v>
      </c>
      <c r="BB52" s="296" t="s">
        <v>18</v>
      </c>
      <c r="BC52" s="296" t="s">
        <v>18</v>
      </c>
      <c r="BD52" s="296" t="s">
        <v>18</v>
      </c>
      <c r="BE52" s="296" t="s">
        <v>18</v>
      </c>
      <c r="BF52" s="296" t="s">
        <v>18</v>
      </c>
      <c r="BG52" s="296" t="s">
        <v>18</v>
      </c>
      <c r="BH52" s="296" t="s">
        <v>18</v>
      </c>
      <c r="BI52" s="296" t="s">
        <v>18</v>
      </c>
      <c r="BJ52" s="296" t="s">
        <v>18</v>
      </c>
      <c r="BK52" s="296" t="s">
        <v>18</v>
      </c>
      <c r="BL52" s="296" t="s">
        <v>18</v>
      </c>
      <c r="BM52" s="296" t="s">
        <v>18</v>
      </c>
      <c r="BN52" s="296" t="s">
        <v>18</v>
      </c>
      <c r="BO52" s="296" t="s">
        <v>18</v>
      </c>
      <c r="BP52" s="296" t="s">
        <v>18</v>
      </c>
      <c r="BQ52" s="296" t="s">
        <v>18</v>
      </c>
      <c r="BR52" s="296" t="s">
        <v>18</v>
      </c>
      <c r="BS52" s="296" t="s">
        <v>18</v>
      </c>
    </row>
    <row r="53" spans="1:71" x14ac:dyDescent="0.25">
      <c r="A53" t="s">
        <v>49</v>
      </c>
      <c r="B53" s="296" t="s">
        <v>18</v>
      </c>
      <c r="C53" s="296" t="s">
        <v>18</v>
      </c>
      <c r="D53" s="296" t="s">
        <v>18</v>
      </c>
      <c r="E53" s="296" t="s">
        <v>18</v>
      </c>
      <c r="F53" s="296" t="s">
        <v>18</v>
      </c>
      <c r="G53" s="296">
        <v>19</v>
      </c>
      <c r="H53" s="296">
        <v>30</v>
      </c>
      <c r="I53" s="296">
        <v>41</v>
      </c>
      <c r="J53" s="296">
        <v>54</v>
      </c>
      <c r="K53" s="296">
        <v>48</v>
      </c>
      <c r="L53" s="296">
        <v>56</v>
      </c>
      <c r="M53" s="296">
        <v>68</v>
      </c>
      <c r="N53" s="296">
        <v>80</v>
      </c>
      <c r="O53" s="296">
        <v>106</v>
      </c>
      <c r="P53" s="296">
        <v>118</v>
      </c>
      <c r="Q53" s="296">
        <v>117</v>
      </c>
      <c r="R53" s="296">
        <v>123</v>
      </c>
      <c r="S53" s="296">
        <v>114</v>
      </c>
      <c r="T53" s="296">
        <v>113</v>
      </c>
      <c r="U53" s="296">
        <v>128</v>
      </c>
      <c r="V53" s="296">
        <v>125</v>
      </c>
      <c r="W53" s="296">
        <v>121</v>
      </c>
      <c r="X53" s="296">
        <v>114</v>
      </c>
      <c r="Y53" s="296">
        <v>124</v>
      </c>
      <c r="Z53" s="296">
        <v>116</v>
      </c>
      <c r="AA53" s="296">
        <v>104</v>
      </c>
      <c r="AB53" s="296">
        <v>100</v>
      </c>
      <c r="AC53" s="296">
        <v>78</v>
      </c>
      <c r="AD53" s="296">
        <v>71</v>
      </c>
      <c r="AE53" s="296">
        <v>67</v>
      </c>
      <c r="AF53" s="296">
        <v>64</v>
      </c>
      <c r="AG53" s="296">
        <v>63</v>
      </c>
      <c r="AH53" s="296">
        <v>57</v>
      </c>
      <c r="AI53" s="296">
        <v>56</v>
      </c>
      <c r="AJ53" s="296">
        <v>56</v>
      </c>
      <c r="AK53" s="296">
        <v>59</v>
      </c>
      <c r="AL53" s="296">
        <v>73</v>
      </c>
      <c r="AM53" s="296">
        <v>76</v>
      </c>
      <c r="AN53" s="296">
        <v>81</v>
      </c>
      <c r="AO53" s="296">
        <v>80</v>
      </c>
      <c r="AP53" s="296">
        <v>97</v>
      </c>
      <c r="AQ53" s="296">
        <v>89</v>
      </c>
      <c r="AR53" s="296">
        <v>98</v>
      </c>
      <c r="AS53" s="296">
        <v>98</v>
      </c>
      <c r="AT53" s="296">
        <v>83</v>
      </c>
      <c r="AU53" s="296">
        <v>85</v>
      </c>
      <c r="AV53" s="296">
        <v>71</v>
      </c>
      <c r="AW53" s="296">
        <v>64</v>
      </c>
      <c r="AX53" s="296">
        <v>52</v>
      </c>
      <c r="AY53" s="296">
        <v>42</v>
      </c>
      <c r="AZ53" s="296">
        <v>39</v>
      </c>
      <c r="BA53" s="296">
        <v>36</v>
      </c>
      <c r="BB53" s="296">
        <v>42</v>
      </c>
      <c r="BC53" s="296">
        <v>52</v>
      </c>
      <c r="BD53" s="296">
        <v>53</v>
      </c>
      <c r="BE53" s="296">
        <v>56</v>
      </c>
      <c r="BF53" s="296">
        <v>58</v>
      </c>
      <c r="BG53" s="296">
        <v>63</v>
      </c>
      <c r="BH53" s="296">
        <v>63</v>
      </c>
      <c r="BI53" s="296">
        <v>66</v>
      </c>
      <c r="BJ53" s="296">
        <v>52</v>
      </c>
      <c r="BK53" s="296">
        <v>36</v>
      </c>
      <c r="BL53" s="296">
        <v>31</v>
      </c>
      <c r="BM53" s="296">
        <v>24</v>
      </c>
      <c r="BN53" s="296">
        <v>25</v>
      </c>
      <c r="BO53" s="296">
        <v>35</v>
      </c>
      <c r="BP53" s="296">
        <v>34</v>
      </c>
      <c r="BQ53" s="296">
        <v>30</v>
      </c>
      <c r="BR53" s="296">
        <v>39</v>
      </c>
      <c r="BS53" s="296">
        <v>35</v>
      </c>
    </row>
    <row r="54" spans="1:71" x14ac:dyDescent="0.25">
      <c r="A54" t="s">
        <v>50</v>
      </c>
      <c r="B54" s="296" t="s">
        <v>18</v>
      </c>
      <c r="C54" s="296" t="s">
        <v>18</v>
      </c>
      <c r="D54" s="296" t="s">
        <v>18</v>
      </c>
      <c r="E54" s="296" t="s">
        <v>18</v>
      </c>
      <c r="F54" s="296" t="s">
        <v>18</v>
      </c>
      <c r="G54" s="296" t="s">
        <v>18</v>
      </c>
      <c r="H54" s="296" t="s">
        <v>18</v>
      </c>
      <c r="I54" s="296">
        <v>25</v>
      </c>
      <c r="J54" s="296">
        <v>118</v>
      </c>
      <c r="K54" s="296">
        <v>158</v>
      </c>
      <c r="L54" s="296">
        <v>196</v>
      </c>
      <c r="M54" s="296">
        <v>197</v>
      </c>
      <c r="N54" s="296">
        <v>128</v>
      </c>
      <c r="O54" s="296">
        <v>117</v>
      </c>
      <c r="P54" s="296">
        <v>101</v>
      </c>
      <c r="Q54" s="296">
        <v>99</v>
      </c>
      <c r="R54" s="296">
        <v>105</v>
      </c>
      <c r="S54" s="296">
        <v>107</v>
      </c>
      <c r="T54" s="296">
        <v>108</v>
      </c>
      <c r="U54" s="296">
        <v>110</v>
      </c>
      <c r="V54" s="296">
        <v>92</v>
      </c>
      <c r="W54" s="296">
        <v>78</v>
      </c>
      <c r="X54" s="296">
        <v>78</v>
      </c>
      <c r="Y54" s="296">
        <v>62</v>
      </c>
      <c r="Z54" s="296">
        <v>66</v>
      </c>
      <c r="AA54" s="296">
        <v>60</v>
      </c>
      <c r="AB54" s="296">
        <v>35</v>
      </c>
      <c r="AC54" s="296">
        <v>43</v>
      </c>
      <c r="AD54" s="296">
        <v>43</v>
      </c>
      <c r="AE54" s="296">
        <v>55</v>
      </c>
      <c r="AF54" s="296">
        <v>62</v>
      </c>
      <c r="AG54" s="296">
        <v>50</v>
      </c>
      <c r="AH54" s="296">
        <v>44</v>
      </c>
      <c r="AI54" s="296">
        <v>27</v>
      </c>
      <c r="AJ54" s="296">
        <v>27</v>
      </c>
      <c r="AK54" s="296">
        <v>28</v>
      </c>
      <c r="AL54" s="296">
        <v>22</v>
      </c>
      <c r="AM54" s="296">
        <v>19</v>
      </c>
      <c r="AN54" s="296">
        <v>16</v>
      </c>
      <c r="AO54" s="296">
        <v>15</v>
      </c>
      <c r="AP54" s="296">
        <v>13</v>
      </c>
      <c r="AQ54" s="296">
        <v>19</v>
      </c>
      <c r="AR54" s="296">
        <v>21</v>
      </c>
      <c r="AS54" s="296">
        <v>25</v>
      </c>
      <c r="AT54" s="296">
        <v>21</v>
      </c>
      <c r="AU54" s="296">
        <v>25</v>
      </c>
      <c r="AV54" s="296">
        <v>22</v>
      </c>
      <c r="AW54" s="296">
        <v>18</v>
      </c>
      <c r="AX54" s="296">
        <v>28</v>
      </c>
      <c r="AY54" s="296">
        <v>24</v>
      </c>
      <c r="AZ54" s="296">
        <v>31</v>
      </c>
      <c r="BA54" s="296">
        <v>43</v>
      </c>
      <c r="BB54" s="296">
        <v>42</v>
      </c>
      <c r="BC54" s="296">
        <v>52</v>
      </c>
      <c r="BD54" s="296">
        <v>52</v>
      </c>
      <c r="BE54" s="296">
        <v>40</v>
      </c>
      <c r="BF54" s="296">
        <v>35</v>
      </c>
      <c r="BG54" s="296">
        <v>25</v>
      </c>
      <c r="BH54" s="296">
        <v>19</v>
      </c>
      <c r="BI54" s="296">
        <v>19</v>
      </c>
      <c r="BJ54" s="296">
        <v>19</v>
      </c>
      <c r="BK54" s="296">
        <v>19</v>
      </c>
      <c r="BL54" s="296">
        <v>28</v>
      </c>
      <c r="BM54" s="296">
        <v>30</v>
      </c>
      <c r="BN54" s="296">
        <v>41</v>
      </c>
      <c r="BO54" s="296">
        <v>51</v>
      </c>
      <c r="BP54" s="296">
        <v>50</v>
      </c>
      <c r="BQ54" s="296">
        <v>64</v>
      </c>
      <c r="BR54" s="296">
        <v>64</v>
      </c>
      <c r="BS54" s="296">
        <v>50</v>
      </c>
    </row>
    <row r="55" spans="1:71" x14ac:dyDescent="0.25">
      <c r="A55" t="s">
        <v>51</v>
      </c>
      <c r="B55" s="296" t="s">
        <v>18</v>
      </c>
      <c r="C55" s="296" t="s">
        <v>18</v>
      </c>
      <c r="D55" s="296" t="s">
        <v>18</v>
      </c>
      <c r="E55" s="296" t="s">
        <v>18</v>
      </c>
      <c r="F55" s="296" t="s">
        <v>18</v>
      </c>
      <c r="G55" s="296" t="s">
        <v>18</v>
      </c>
      <c r="H55" s="296" t="s">
        <v>18</v>
      </c>
      <c r="I55" s="296" t="s">
        <v>18</v>
      </c>
      <c r="J55" s="296" t="s">
        <v>18</v>
      </c>
      <c r="K55" s="296" t="s">
        <v>18</v>
      </c>
      <c r="L55" s="296" t="s">
        <v>18</v>
      </c>
      <c r="M55" s="296" t="s">
        <v>18</v>
      </c>
      <c r="N55" s="296" t="s">
        <v>18</v>
      </c>
      <c r="O55" s="296" t="s">
        <v>18</v>
      </c>
      <c r="P55" s="296" t="s">
        <v>18</v>
      </c>
      <c r="Q55" s="296" t="s">
        <v>18</v>
      </c>
      <c r="R55" s="296" t="s">
        <v>18</v>
      </c>
      <c r="S55" s="296" t="s">
        <v>18</v>
      </c>
      <c r="T55" s="296" t="s">
        <v>18</v>
      </c>
      <c r="U55" s="296" t="s">
        <v>18</v>
      </c>
      <c r="V55" s="296" t="s">
        <v>18</v>
      </c>
      <c r="W55" s="296" t="s">
        <v>18</v>
      </c>
      <c r="X55" s="296" t="s">
        <v>18</v>
      </c>
      <c r="Y55" s="296" t="s">
        <v>18</v>
      </c>
      <c r="Z55" s="296" t="s">
        <v>18</v>
      </c>
      <c r="AA55" s="296" t="s">
        <v>18</v>
      </c>
      <c r="AB55" s="296" t="s">
        <v>18</v>
      </c>
      <c r="AC55" s="296" t="s">
        <v>18</v>
      </c>
      <c r="AD55" s="296" t="s">
        <v>18</v>
      </c>
      <c r="AE55" s="296" t="s">
        <v>18</v>
      </c>
      <c r="AF55" s="296" t="s">
        <v>18</v>
      </c>
      <c r="AG55" s="296" t="s">
        <v>18</v>
      </c>
      <c r="AH55" s="296" t="s">
        <v>18</v>
      </c>
      <c r="AI55" s="296" t="s">
        <v>18</v>
      </c>
      <c r="AJ55" s="296" t="s">
        <v>18</v>
      </c>
      <c r="AK55" s="296" t="s">
        <v>18</v>
      </c>
      <c r="AL55" s="296" t="s">
        <v>18</v>
      </c>
      <c r="AM55" s="296" t="s">
        <v>18</v>
      </c>
      <c r="AN55" s="296" t="s">
        <v>18</v>
      </c>
      <c r="AO55" s="296" t="s">
        <v>18</v>
      </c>
      <c r="AP55" s="296" t="s">
        <v>18</v>
      </c>
      <c r="AQ55" s="296" t="s">
        <v>18</v>
      </c>
      <c r="AR55" s="296" t="s">
        <v>18</v>
      </c>
      <c r="AS55" s="296" t="s">
        <v>18</v>
      </c>
      <c r="AT55" s="296" t="s">
        <v>18</v>
      </c>
      <c r="AU55" s="296" t="s">
        <v>18</v>
      </c>
      <c r="AV55" s="296" t="s">
        <v>18</v>
      </c>
      <c r="AW55" s="296" t="s">
        <v>18</v>
      </c>
      <c r="AX55" s="296" t="s">
        <v>18</v>
      </c>
      <c r="AY55" s="296" t="s">
        <v>18</v>
      </c>
      <c r="AZ55" s="296" t="s">
        <v>18</v>
      </c>
      <c r="BA55" s="296" t="s">
        <v>18</v>
      </c>
      <c r="BB55" s="296" t="s">
        <v>18</v>
      </c>
      <c r="BC55" s="296" t="s">
        <v>18</v>
      </c>
      <c r="BD55" s="296" t="s">
        <v>18</v>
      </c>
      <c r="BE55" s="296" t="s">
        <v>18</v>
      </c>
      <c r="BF55" s="296" t="s">
        <v>18</v>
      </c>
      <c r="BG55" s="296" t="s">
        <v>18</v>
      </c>
      <c r="BH55" s="296" t="s">
        <v>18</v>
      </c>
      <c r="BI55" s="296" t="s">
        <v>18</v>
      </c>
      <c r="BJ55" s="296" t="s">
        <v>18</v>
      </c>
      <c r="BK55" s="296" t="s">
        <v>18</v>
      </c>
      <c r="BL55" s="296" t="s">
        <v>18</v>
      </c>
      <c r="BM55" s="296" t="s">
        <v>18</v>
      </c>
      <c r="BN55" s="296" t="s">
        <v>18</v>
      </c>
      <c r="BO55" s="296" t="s">
        <v>18</v>
      </c>
      <c r="BP55" s="296" t="s">
        <v>18</v>
      </c>
      <c r="BQ55" s="296" t="s">
        <v>18</v>
      </c>
      <c r="BR55" s="296" t="s">
        <v>18</v>
      </c>
      <c r="BS55" s="296" t="s">
        <v>18</v>
      </c>
    </row>
    <row r="56" spans="1:71" x14ac:dyDescent="0.25">
      <c r="A56" t="s">
        <v>52</v>
      </c>
      <c r="B56" s="296" t="s">
        <v>18</v>
      </c>
      <c r="C56" s="296" t="s">
        <v>18</v>
      </c>
      <c r="D56" s="296" t="s">
        <v>18</v>
      </c>
      <c r="E56" s="296" t="s">
        <v>18</v>
      </c>
      <c r="F56" s="296" t="s">
        <v>18</v>
      </c>
      <c r="G56" s="296" t="s">
        <v>18</v>
      </c>
      <c r="H56" s="296">
        <v>3</v>
      </c>
      <c r="I56" s="296">
        <v>31</v>
      </c>
      <c r="J56" s="296">
        <v>60</v>
      </c>
      <c r="K56" s="296">
        <v>88</v>
      </c>
      <c r="L56" s="296">
        <v>129</v>
      </c>
      <c r="M56" s="296">
        <v>123</v>
      </c>
      <c r="N56" s="296">
        <v>108</v>
      </c>
      <c r="O56" s="296">
        <v>112</v>
      </c>
      <c r="P56" s="296">
        <v>78</v>
      </c>
      <c r="Q56" s="296">
        <v>75</v>
      </c>
      <c r="R56" s="296">
        <v>72</v>
      </c>
      <c r="S56" s="296">
        <v>61</v>
      </c>
      <c r="T56" s="296">
        <v>74</v>
      </c>
      <c r="U56" s="296">
        <v>69</v>
      </c>
      <c r="V56" s="296">
        <v>72</v>
      </c>
      <c r="W56" s="296">
        <v>51</v>
      </c>
      <c r="X56" s="296">
        <v>29</v>
      </c>
      <c r="Y56" s="296">
        <v>13</v>
      </c>
      <c r="Z56" s="296">
        <v>8</v>
      </c>
      <c r="AA56" s="296">
        <v>19</v>
      </c>
      <c r="AB56" s="296">
        <v>21</v>
      </c>
      <c r="AC56" s="296">
        <v>26</v>
      </c>
      <c r="AD56" s="296">
        <v>27</v>
      </c>
      <c r="AE56" s="296">
        <v>26</v>
      </c>
      <c r="AF56" s="296">
        <v>43</v>
      </c>
      <c r="AG56" s="296">
        <v>41</v>
      </c>
      <c r="AH56" s="296">
        <v>41</v>
      </c>
      <c r="AI56" s="296">
        <v>41</v>
      </c>
      <c r="AJ56" s="296">
        <v>34</v>
      </c>
      <c r="AK56" s="296">
        <v>45</v>
      </c>
      <c r="AL56" s="296">
        <v>60</v>
      </c>
      <c r="AM56" s="296">
        <v>65</v>
      </c>
      <c r="AN56" s="296">
        <v>65</v>
      </c>
      <c r="AO56" s="296">
        <v>64</v>
      </c>
      <c r="AP56" s="296">
        <v>53</v>
      </c>
      <c r="AQ56" s="296">
        <v>51</v>
      </c>
      <c r="AR56" s="296">
        <v>56</v>
      </c>
      <c r="AS56" s="296">
        <v>57</v>
      </c>
      <c r="AT56" s="296">
        <v>60</v>
      </c>
      <c r="AU56" s="296">
        <v>52</v>
      </c>
      <c r="AV56" s="296">
        <v>52</v>
      </c>
      <c r="AW56" s="296">
        <v>58</v>
      </c>
      <c r="AX56" s="296">
        <v>55</v>
      </c>
      <c r="AY56" s="296">
        <v>53</v>
      </c>
      <c r="AZ56" s="296">
        <v>45</v>
      </c>
      <c r="BA56" s="296">
        <v>42</v>
      </c>
      <c r="BB56" s="296">
        <v>36</v>
      </c>
      <c r="BC56" s="296">
        <v>57</v>
      </c>
      <c r="BD56" s="296">
        <v>63</v>
      </c>
      <c r="BE56" s="296">
        <v>72</v>
      </c>
      <c r="BF56" s="296">
        <v>74</v>
      </c>
      <c r="BG56" s="296">
        <v>82</v>
      </c>
      <c r="BH56" s="296">
        <v>101</v>
      </c>
      <c r="BI56" s="296">
        <v>125</v>
      </c>
      <c r="BJ56" s="296">
        <v>133</v>
      </c>
      <c r="BK56" s="296">
        <v>142</v>
      </c>
      <c r="BL56" s="296">
        <v>145</v>
      </c>
      <c r="BM56" s="296">
        <v>124</v>
      </c>
      <c r="BN56" s="296">
        <v>126</v>
      </c>
      <c r="BO56" s="296">
        <v>113</v>
      </c>
      <c r="BP56" s="296">
        <v>108</v>
      </c>
      <c r="BQ56" s="296">
        <v>129</v>
      </c>
      <c r="BR56" s="296">
        <v>125</v>
      </c>
      <c r="BS56" s="296">
        <v>163</v>
      </c>
    </row>
    <row r="57" spans="1:71" x14ac:dyDescent="0.25">
      <c r="A57" t="s">
        <v>53</v>
      </c>
      <c r="B57" s="296" t="s">
        <v>18</v>
      </c>
      <c r="C57" s="296" t="s">
        <v>18</v>
      </c>
      <c r="D57" s="296" t="s">
        <v>18</v>
      </c>
      <c r="E57" s="296" t="s">
        <v>18</v>
      </c>
      <c r="F57" s="296" t="s">
        <v>18</v>
      </c>
      <c r="G57" s="296" t="s">
        <v>18</v>
      </c>
      <c r="H57" s="296">
        <v>3</v>
      </c>
      <c r="I57" s="296">
        <v>4</v>
      </c>
      <c r="J57" s="296">
        <v>4</v>
      </c>
      <c r="K57" s="296">
        <v>12</v>
      </c>
      <c r="L57" s="296">
        <v>25</v>
      </c>
      <c r="M57" s="296">
        <v>38</v>
      </c>
      <c r="N57" s="296">
        <v>44</v>
      </c>
      <c r="O57" s="296">
        <v>44</v>
      </c>
      <c r="P57" s="296">
        <v>49</v>
      </c>
      <c r="Q57" s="296">
        <v>51</v>
      </c>
      <c r="R57" s="296">
        <v>54</v>
      </c>
      <c r="S57" s="296">
        <v>60</v>
      </c>
      <c r="T57" s="296">
        <v>60</v>
      </c>
      <c r="U57" s="296">
        <v>54</v>
      </c>
      <c r="V57" s="296">
        <v>54</v>
      </c>
      <c r="W57" s="296">
        <v>55</v>
      </c>
      <c r="X57" s="296">
        <v>42</v>
      </c>
      <c r="Y57" s="296">
        <v>39</v>
      </c>
      <c r="Z57" s="296">
        <v>38</v>
      </c>
      <c r="AA57" s="296">
        <v>26</v>
      </c>
      <c r="AB57" s="296">
        <v>20</v>
      </c>
      <c r="AC57" s="296">
        <v>21</v>
      </c>
      <c r="AD57" s="296">
        <v>26</v>
      </c>
      <c r="AE57" s="296">
        <v>30</v>
      </c>
      <c r="AF57" s="296">
        <v>33</v>
      </c>
      <c r="AG57" s="296">
        <v>30</v>
      </c>
      <c r="AH57" s="296">
        <v>17</v>
      </c>
      <c r="AI57" s="296">
        <v>14</v>
      </c>
      <c r="AJ57" s="296">
        <v>14</v>
      </c>
      <c r="AK57" s="296">
        <v>12</v>
      </c>
      <c r="AL57" s="296">
        <v>21</v>
      </c>
      <c r="AM57" s="296">
        <v>20</v>
      </c>
      <c r="AN57" s="296">
        <v>19</v>
      </c>
      <c r="AO57" s="296">
        <v>22</v>
      </c>
      <c r="AP57" s="296">
        <v>21</v>
      </c>
      <c r="AQ57" s="296">
        <v>20</v>
      </c>
      <c r="AR57" s="296">
        <v>24</v>
      </c>
      <c r="AS57" s="296">
        <v>25</v>
      </c>
      <c r="AT57" s="296">
        <v>21</v>
      </c>
      <c r="AU57" s="296">
        <v>33</v>
      </c>
      <c r="AV57" s="296">
        <v>26</v>
      </c>
      <c r="AW57" s="296">
        <v>24</v>
      </c>
      <c r="AX57" s="296">
        <v>25</v>
      </c>
      <c r="AY57" s="296">
        <v>19</v>
      </c>
      <c r="AZ57" s="296">
        <v>22</v>
      </c>
      <c r="BA57" s="296">
        <v>22</v>
      </c>
      <c r="BB57" s="296">
        <v>21</v>
      </c>
      <c r="BC57" s="296">
        <v>18</v>
      </c>
      <c r="BD57" s="296">
        <v>20</v>
      </c>
      <c r="BE57" s="296">
        <v>24</v>
      </c>
      <c r="BF57" s="296">
        <v>26</v>
      </c>
      <c r="BG57" s="296">
        <v>25</v>
      </c>
      <c r="BH57" s="296">
        <v>27</v>
      </c>
      <c r="BI57" s="296">
        <v>20</v>
      </c>
      <c r="BJ57" s="296">
        <v>17</v>
      </c>
      <c r="BK57" s="296">
        <v>22</v>
      </c>
      <c r="BL57" s="296">
        <v>18</v>
      </c>
      <c r="BM57" s="296">
        <v>20</v>
      </c>
      <c r="BN57" s="296">
        <v>30</v>
      </c>
      <c r="BO57" s="296">
        <v>26</v>
      </c>
      <c r="BP57" s="296">
        <v>22</v>
      </c>
      <c r="BQ57" s="296">
        <v>20</v>
      </c>
      <c r="BR57" s="296">
        <v>9</v>
      </c>
      <c r="BS57" s="296">
        <v>7</v>
      </c>
    </row>
    <row r="58" spans="1:71" x14ac:dyDescent="0.25">
      <c r="A58" t="s">
        <v>54</v>
      </c>
      <c r="B58" s="296" t="s">
        <v>18</v>
      </c>
      <c r="C58" s="296" t="s">
        <v>18</v>
      </c>
      <c r="D58" s="296" t="s">
        <v>18</v>
      </c>
      <c r="E58" s="296" t="s">
        <v>18</v>
      </c>
      <c r="F58" s="296" t="s">
        <v>18</v>
      </c>
      <c r="G58" s="296" t="s">
        <v>18</v>
      </c>
      <c r="H58" s="296" t="s">
        <v>18</v>
      </c>
      <c r="I58" s="296">
        <v>13</v>
      </c>
      <c r="J58" s="296">
        <v>33</v>
      </c>
      <c r="K58" s="296">
        <v>42</v>
      </c>
      <c r="L58" s="296">
        <v>50</v>
      </c>
      <c r="M58" s="296">
        <v>47</v>
      </c>
      <c r="N58" s="296">
        <v>32</v>
      </c>
      <c r="O58" s="296">
        <v>33</v>
      </c>
      <c r="P58" s="296">
        <v>25</v>
      </c>
      <c r="Q58" s="296">
        <v>17</v>
      </c>
      <c r="R58" s="296">
        <v>17</v>
      </c>
      <c r="S58" s="296">
        <v>14</v>
      </c>
      <c r="T58" s="296">
        <v>18</v>
      </c>
      <c r="U58" s="296">
        <v>22</v>
      </c>
      <c r="V58" s="296">
        <v>23</v>
      </c>
      <c r="W58" s="296">
        <v>29</v>
      </c>
      <c r="X58" s="296">
        <v>41</v>
      </c>
      <c r="Y58" s="296">
        <v>50</v>
      </c>
      <c r="Z58" s="296">
        <v>52</v>
      </c>
      <c r="AA58" s="296">
        <v>47</v>
      </c>
      <c r="AB58" s="296">
        <v>35</v>
      </c>
      <c r="AC58" s="296">
        <v>26</v>
      </c>
      <c r="AD58" s="296">
        <v>24</v>
      </c>
      <c r="AE58" s="296">
        <v>26</v>
      </c>
      <c r="AF58" s="296">
        <v>24</v>
      </c>
      <c r="AG58" s="296">
        <v>22</v>
      </c>
      <c r="AH58" s="296">
        <v>19</v>
      </c>
      <c r="AI58" s="296">
        <v>9</v>
      </c>
      <c r="AJ58" s="296">
        <v>10</v>
      </c>
      <c r="AK58" s="296">
        <v>11</v>
      </c>
      <c r="AL58" s="296">
        <v>13</v>
      </c>
      <c r="AM58" s="296">
        <v>21</v>
      </c>
      <c r="AN58" s="296">
        <v>25</v>
      </c>
      <c r="AO58" s="296">
        <v>23</v>
      </c>
      <c r="AP58" s="296">
        <v>28</v>
      </c>
      <c r="AQ58" s="296">
        <v>23</v>
      </c>
      <c r="AR58" s="296">
        <v>27</v>
      </c>
      <c r="AS58" s="296">
        <v>34</v>
      </c>
      <c r="AT58" s="296">
        <v>31</v>
      </c>
      <c r="AU58" s="296">
        <v>42</v>
      </c>
      <c r="AV58" s="296">
        <v>34</v>
      </c>
      <c r="AW58" s="296">
        <v>28</v>
      </c>
      <c r="AX58" s="296">
        <v>23</v>
      </c>
      <c r="AY58" s="296">
        <v>14</v>
      </c>
      <c r="AZ58" s="296">
        <v>18</v>
      </c>
      <c r="BA58" s="296">
        <v>24</v>
      </c>
      <c r="BB58" s="296">
        <v>35</v>
      </c>
      <c r="BC58" s="296">
        <v>43</v>
      </c>
      <c r="BD58" s="296">
        <v>51</v>
      </c>
      <c r="BE58" s="296">
        <v>48</v>
      </c>
      <c r="BF58" s="296">
        <v>44</v>
      </c>
      <c r="BG58" s="296">
        <v>53</v>
      </c>
      <c r="BH58" s="296">
        <v>47</v>
      </c>
      <c r="BI58" s="296">
        <v>54</v>
      </c>
      <c r="BJ58" s="296">
        <v>59</v>
      </c>
      <c r="BK58" s="296">
        <v>43</v>
      </c>
      <c r="BL58" s="296">
        <v>44</v>
      </c>
      <c r="BM58" s="296">
        <v>47</v>
      </c>
      <c r="BN58" s="296">
        <v>42</v>
      </c>
      <c r="BO58" s="296">
        <v>46</v>
      </c>
      <c r="BP58" s="296">
        <v>45</v>
      </c>
      <c r="BQ58" s="296">
        <v>42</v>
      </c>
      <c r="BR58" s="296">
        <v>46</v>
      </c>
      <c r="BS58" s="296">
        <v>41</v>
      </c>
    </row>
    <row r="59" spans="1:71" x14ac:dyDescent="0.25">
      <c r="A59" t="s">
        <v>55</v>
      </c>
      <c r="B59" s="296" t="s">
        <v>18</v>
      </c>
      <c r="C59" s="296" t="s">
        <v>18</v>
      </c>
      <c r="D59" s="296" t="s">
        <v>18</v>
      </c>
      <c r="E59" s="296" t="s">
        <v>18</v>
      </c>
      <c r="F59" s="296" t="s">
        <v>18</v>
      </c>
      <c r="G59" s="296" t="s">
        <v>18</v>
      </c>
      <c r="H59" s="296" t="s">
        <v>18</v>
      </c>
      <c r="I59" s="296" t="s">
        <v>18</v>
      </c>
      <c r="J59" s="296" t="s">
        <v>18</v>
      </c>
      <c r="K59" s="296" t="s">
        <v>18</v>
      </c>
      <c r="L59" s="296">
        <v>1</v>
      </c>
      <c r="M59" s="296">
        <v>1</v>
      </c>
      <c r="N59" s="296">
        <v>1</v>
      </c>
      <c r="O59" s="296">
        <v>1</v>
      </c>
      <c r="P59" s="296" t="s">
        <v>18</v>
      </c>
      <c r="Q59" s="296" t="s">
        <v>18</v>
      </c>
      <c r="R59" s="296" t="s">
        <v>18</v>
      </c>
      <c r="S59" s="296">
        <v>1</v>
      </c>
      <c r="T59" s="296">
        <v>1</v>
      </c>
      <c r="U59" s="296">
        <v>1</v>
      </c>
      <c r="V59" s="296">
        <v>1</v>
      </c>
      <c r="W59" s="296" t="s">
        <v>18</v>
      </c>
      <c r="X59" s="296" t="s">
        <v>18</v>
      </c>
      <c r="Y59" s="296" t="s">
        <v>18</v>
      </c>
      <c r="Z59" s="296" t="s">
        <v>18</v>
      </c>
      <c r="AA59" s="296" t="s">
        <v>18</v>
      </c>
      <c r="AB59" s="296" t="s">
        <v>18</v>
      </c>
      <c r="AC59" s="296" t="s">
        <v>18</v>
      </c>
      <c r="AD59" s="296" t="s">
        <v>18</v>
      </c>
      <c r="AE59" s="296" t="s">
        <v>18</v>
      </c>
      <c r="AF59" s="296" t="s">
        <v>18</v>
      </c>
      <c r="AG59" s="296" t="s">
        <v>18</v>
      </c>
      <c r="AH59" s="296">
        <v>1</v>
      </c>
      <c r="AI59" s="296">
        <v>1</v>
      </c>
      <c r="AJ59" s="296">
        <v>1</v>
      </c>
      <c r="AK59" s="296">
        <v>1</v>
      </c>
      <c r="AL59" s="296" t="s">
        <v>18</v>
      </c>
      <c r="AM59" s="296" t="s">
        <v>18</v>
      </c>
      <c r="AN59" s="296" t="s">
        <v>18</v>
      </c>
      <c r="AO59" s="296">
        <v>1</v>
      </c>
      <c r="AP59" s="296">
        <v>1</v>
      </c>
      <c r="AQ59" s="296">
        <v>1</v>
      </c>
      <c r="AR59" s="296">
        <v>1</v>
      </c>
      <c r="AS59" s="296" t="s">
        <v>18</v>
      </c>
      <c r="AT59" s="296" t="s">
        <v>18</v>
      </c>
      <c r="AU59" s="296" t="s">
        <v>18</v>
      </c>
      <c r="AV59" s="296" t="s">
        <v>18</v>
      </c>
      <c r="AW59" s="296" t="s">
        <v>18</v>
      </c>
      <c r="AX59" s="296">
        <v>1</v>
      </c>
      <c r="AY59" s="296">
        <v>1</v>
      </c>
      <c r="AZ59" s="296">
        <v>1</v>
      </c>
      <c r="BA59" s="296">
        <v>1</v>
      </c>
      <c r="BB59" s="296">
        <v>3</v>
      </c>
      <c r="BC59" s="296">
        <v>3</v>
      </c>
      <c r="BD59" s="296">
        <v>3</v>
      </c>
      <c r="BE59" s="296">
        <v>5</v>
      </c>
      <c r="BF59" s="296">
        <v>2</v>
      </c>
      <c r="BG59" s="296">
        <v>2</v>
      </c>
      <c r="BH59" s="296">
        <v>5</v>
      </c>
      <c r="BI59" s="296">
        <v>3</v>
      </c>
      <c r="BJ59" s="296">
        <v>3</v>
      </c>
      <c r="BK59" s="296">
        <v>3</v>
      </c>
      <c r="BL59" s="296" t="s">
        <v>18</v>
      </c>
      <c r="BM59" s="296" t="s">
        <v>18</v>
      </c>
      <c r="BN59" s="296" t="s">
        <v>18</v>
      </c>
      <c r="BO59" s="296" t="s">
        <v>18</v>
      </c>
      <c r="BP59" s="296">
        <v>1</v>
      </c>
      <c r="BQ59" s="296">
        <v>1</v>
      </c>
      <c r="BR59" s="296">
        <v>1</v>
      </c>
      <c r="BS59" s="296">
        <v>1</v>
      </c>
    </row>
    <row r="60" spans="1:71" x14ac:dyDescent="0.25">
      <c r="A60" t="s">
        <v>56</v>
      </c>
      <c r="B60" s="296" t="s">
        <v>18</v>
      </c>
      <c r="C60" s="296" t="s">
        <v>18</v>
      </c>
      <c r="D60" s="296" t="s">
        <v>18</v>
      </c>
      <c r="E60" s="296" t="s">
        <v>18</v>
      </c>
      <c r="F60" s="296" t="s">
        <v>18</v>
      </c>
      <c r="G60" s="296" t="s">
        <v>18</v>
      </c>
      <c r="H60" s="296" t="s">
        <v>18</v>
      </c>
      <c r="I60" s="296" t="s">
        <v>18</v>
      </c>
      <c r="J60" s="296" t="s">
        <v>18</v>
      </c>
      <c r="K60" s="296" t="s">
        <v>18</v>
      </c>
      <c r="L60" s="296" t="s">
        <v>18</v>
      </c>
      <c r="M60" s="296">
        <v>2</v>
      </c>
      <c r="N60" s="296">
        <v>4</v>
      </c>
      <c r="O60" s="296">
        <v>4</v>
      </c>
      <c r="P60" s="296">
        <v>4</v>
      </c>
      <c r="Q60" s="296">
        <v>2</v>
      </c>
      <c r="R60" s="296">
        <v>1</v>
      </c>
      <c r="S60" s="296">
        <v>1</v>
      </c>
      <c r="T60" s="296">
        <v>1</v>
      </c>
      <c r="U60" s="296">
        <v>1</v>
      </c>
      <c r="V60" s="296" t="s">
        <v>18</v>
      </c>
      <c r="W60" s="296" t="s">
        <v>18</v>
      </c>
      <c r="X60" s="296" t="s">
        <v>18</v>
      </c>
      <c r="Y60" s="296" t="s">
        <v>18</v>
      </c>
      <c r="Z60" s="296" t="s">
        <v>18</v>
      </c>
      <c r="AA60" s="296" t="s">
        <v>18</v>
      </c>
      <c r="AB60" s="296" t="s">
        <v>18</v>
      </c>
      <c r="AC60" s="296" t="s">
        <v>18</v>
      </c>
      <c r="AD60" s="296" t="s">
        <v>18</v>
      </c>
      <c r="AE60" s="296">
        <v>1</v>
      </c>
      <c r="AF60" s="296">
        <v>2</v>
      </c>
      <c r="AG60" s="296">
        <v>2</v>
      </c>
      <c r="AH60" s="296">
        <v>2</v>
      </c>
      <c r="AI60" s="296">
        <v>1</v>
      </c>
      <c r="AJ60" s="296" t="s">
        <v>18</v>
      </c>
      <c r="AK60" s="296" t="s">
        <v>18</v>
      </c>
      <c r="AL60" s="296" t="s">
        <v>18</v>
      </c>
      <c r="AM60" s="296" t="s">
        <v>18</v>
      </c>
      <c r="AN60" s="296" t="s">
        <v>18</v>
      </c>
      <c r="AO60" s="296">
        <v>1</v>
      </c>
      <c r="AP60" s="296">
        <v>1</v>
      </c>
      <c r="AQ60" s="296">
        <v>1</v>
      </c>
      <c r="AR60" s="296">
        <v>1</v>
      </c>
      <c r="AS60" s="296" t="s">
        <v>18</v>
      </c>
      <c r="AT60" s="296" t="s">
        <v>18</v>
      </c>
      <c r="AU60" s="296" t="s">
        <v>18</v>
      </c>
      <c r="AV60" s="296">
        <v>1</v>
      </c>
      <c r="AW60" s="296">
        <v>1</v>
      </c>
      <c r="AX60" s="296">
        <v>1</v>
      </c>
      <c r="AY60" s="296">
        <v>1</v>
      </c>
      <c r="AZ60" s="296" t="s">
        <v>18</v>
      </c>
      <c r="BA60" s="296" t="s">
        <v>18</v>
      </c>
      <c r="BB60" s="296" t="s">
        <v>18</v>
      </c>
      <c r="BC60" s="296" t="s">
        <v>18</v>
      </c>
      <c r="BD60" s="296" t="s">
        <v>18</v>
      </c>
      <c r="BE60" s="296" t="s">
        <v>18</v>
      </c>
      <c r="BF60" s="296" t="s">
        <v>18</v>
      </c>
      <c r="BG60" s="296" t="s">
        <v>18</v>
      </c>
      <c r="BH60" s="296" t="s">
        <v>18</v>
      </c>
      <c r="BI60" s="296" t="s">
        <v>18</v>
      </c>
      <c r="BJ60" s="296" t="s">
        <v>18</v>
      </c>
      <c r="BK60" s="296">
        <v>1</v>
      </c>
      <c r="BL60" s="296">
        <v>1</v>
      </c>
      <c r="BM60" s="296">
        <v>1</v>
      </c>
      <c r="BN60" s="296">
        <v>1</v>
      </c>
      <c r="BO60" s="296" t="s">
        <v>18</v>
      </c>
      <c r="BP60" s="296">
        <v>1</v>
      </c>
      <c r="BQ60" s="296">
        <v>3</v>
      </c>
      <c r="BR60" s="296">
        <v>3</v>
      </c>
      <c r="BS60" s="296">
        <v>3</v>
      </c>
    </row>
    <row r="61" spans="1:71" x14ac:dyDescent="0.25">
      <c r="A61" t="s">
        <v>57</v>
      </c>
      <c r="B61" s="296" t="s">
        <v>18</v>
      </c>
      <c r="C61" s="296" t="s">
        <v>18</v>
      </c>
      <c r="D61" s="296" t="s">
        <v>18</v>
      </c>
      <c r="E61" s="296" t="s">
        <v>18</v>
      </c>
      <c r="F61" s="296" t="s">
        <v>18</v>
      </c>
      <c r="G61" s="296" t="s">
        <v>18</v>
      </c>
      <c r="H61" s="296" t="s">
        <v>18</v>
      </c>
      <c r="I61" s="296" t="s">
        <v>18</v>
      </c>
      <c r="J61" s="296" t="s">
        <v>18</v>
      </c>
      <c r="K61" s="296" t="s">
        <v>18</v>
      </c>
      <c r="L61" s="296" t="s">
        <v>18</v>
      </c>
      <c r="M61" s="296" t="s">
        <v>18</v>
      </c>
      <c r="N61" s="296" t="s">
        <v>18</v>
      </c>
      <c r="O61" s="296" t="s">
        <v>18</v>
      </c>
      <c r="P61" s="296" t="s">
        <v>18</v>
      </c>
      <c r="Q61" s="296" t="s">
        <v>18</v>
      </c>
      <c r="R61" s="296" t="s">
        <v>18</v>
      </c>
      <c r="S61" s="296">
        <v>1</v>
      </c>
      <c r="T61" s="296">
        <v>1</v>
      </c>
      <c r="U61" s="296">
        <v>1</v>
      </c>
      <c r="V61" s="296">
        <v>1</v>
      </c>
      <c r="W61" s="296">
        <v>1</v>
      </c>
      <c r="X61" s="296">
        <v>1</v>
      </c>
      <c r="Y61" s="296">
        <v>1</v>
      </c>
      <c r="Z61" s="296">
        <v>1</v>
      </c>
      <c r="AA61" s="296" t="s">
        <v>18</v>
      </c>
      <c r="AB61" s="296" t="s">
        <v>18</v>
      </c>
      <c r="AC61" s="296" t="s">
        <v>18</v>
      </c>
      <c r="AD61" s="296">
        <v>1</v>
      </c>
      <c r="AE61" s="296">
        <v>1</v>
      </c>
      <c r="AF61" s="296">
        <v>1</v>
      </c>
      <c r="AG61" s="296">
        <v>1</v>
      </c>
      <c r="AH61" s="296" t="s">
        <v>18</v>
      </c>
      <c r="AI61" s="296" t="s">
        <v>18</v>
      </c>
      <c r="AJ61" s="296" t="s">
        <v>18</v>
      </c>
      <c r="AK61" s="296" t="s">
        <v>18</v>
      </c>
      <c r="AL61" s="296">
        <v>1</v>
      </c>
      <c r="AM61" s="296">
        <v>6</v>
      </c>
      <c r="AN61" s="296">
        <v>7</v>
      </c>
      <c r="AO61" s="296">
        <v>7</v>
      </c>
      <c r="AP61" s="296">
        <v>6</v>
      </c>
      <c r="AQ61" s="296">
        <v>1</v>
      </c>
      <c r="AR61" s="296">
        <v>1</v>
      </c>
      <c r="AS61" s="296">
        <v>1</v>
      </c>
      <c r="AT61" s="296">
        <v>1</v>
      </c>
      <c r="AU61" s="296">
        <v>3</v>
      </c>
      <c r="AV61" s="296">
        <v>2</v>
      </c>
      <c r="AW61" s="296">
        <v>2</v>
      </c>
      <c r="AX61" s="296">
        <v>3</v>
      </c>
      <c r="AY61" s="296">
        <v>1</v>
      </c>
      <c r="AZ61" s="296">
        <v>1</v>
      </c>
      <c r="BA61" s="296">
        <v>1</v>
      </c>
      <c r="BB61" s="296" t="s">
        <v>18</v>
      </c>
      <c r="BC61" s="296" t="s">
        <v>18</v>
      </c>
      <c r="BD61" s="296">
        <v>1</v>
      </c>
      <c r="BE61" s="296">
        <v>1</v>
      </c>
      <c r="BF61" s="296">
        <v>1</v>
      </c>
      <c r="BG61" s="296">
        <v>1</v>
      </c>
      <c r="BH61" s="296" t="s">
        <v>18</v>
      </c>
      <c r="BI61" s="296" t="s">
        <v>18</v>
      </c>
      <c r="BJ61" s="296" t="s">
        <v>18</v>
      </c>
      <c r="BK61" s="296" t="s">
        <v>18</v>
      </c>
      <c r="BL61" s="296" t="s">
        <v>18</v>
      </c>
      <c r="BM61" s="296">
        <v>4</v>
      </c>
      <c r="BN61" s="296">
        <v>4</v>
      </c>
      <c r="BO61" s="296">
        <v>5</v>
      </c>
      <c r="BP61" s="296">
        <v>5</v>
      </c>
      <c r="BQ61" s="296">
        <v>2</v>
      </c>
      <c r="BR61" s="296">
        <v>2</v>
      </c>
      <c r="BS61" s="296">
        <v>1</v>
      </c>
    </row>
    <row r="62" spans="1:71" x14ac:dyDescent="0.25">
      <c r="A62" t="s">
        <v>58</v>
      </c>
      <c r="B62" s="296" t="s">
        <v>18</v>
      </c>
      <c r="C62" s="296" t="s">
        <v>18</v>
      </c>
      <c r="D62" s="296" t="s">
        <v>18</v>
      </c>
      <c r="E62" s="296" t="s">
        <v>18</v>
      </c>
      <c r="F62" s="296" t="s">
        <v>18</v>
      </c>
      <c r="G62" s="296" t="s">
        <v>18</v>
      </c>
      <c r="H62" s="296" t="s">
        <v>18</v>
      </c>
      <c r="I62" s="296" t="s">
        <v>18</v>
      </c>
      <c r="J62" s="296" t="s">
        <v>18</v>
      </c>
      <c r="K62" s="296" t="s">
        <v>18</v>
      </c>
      <c r="L62" s="296">
        <v>1</v>
      </c>
      <c r="M62" s="296">
        <v>1</v>
      </c>
      <c r="N62" s="296">
        <v>3</v>
      </c>
      <c r="O62" s="296">
        <v>5</v>
      </c>
      <c r="P62" s="296">
        <v>6</v>
      </c>
      <c r="Q62" s="296">
        <v>8</v>
      </c>
      <c r="R62" s="296">
        <v>7</v>
      </c>
      <c r="S62" s="296">
        <v>5</v>
      </c>
      <c r="T62" s="296">
        <v>4</v>
      </c>
      <c r="U62" s="296">
        <v>2</v>
      </c>
      <c r="V62" s="296">
        <v>1</v>
      </c>
      <c r="W62" s="296">
        <v>1</v>
      </c>
      <c r="X62" s="296" t="s">
        <v>18</v>
      </c>
      <c r="Y62" s="296" t="s">
        <v>18</v>
      </c>
      <c r="Z62" s="296" t="s">
        <v>18</v>
      </c>
      <c r="AA62" s="296" t="s">
        <v>18</v>
      </c>
      <c r="AB62" s="296" t="s">
        <v>18</v>
      </c>
      <c r="AC62" s="296" t="s">
        <v>18</v>
      </c>
      <c r="AD62" s="296" t="s">
        <v>18</v>
      </c>
      <c r="AE62" s="296" t="s">
        <v>18</v>
      </c>
      <c r="AF62" s="296" t="s">
        <v>18</v>
      </c>
      <c r="AG62" s="296" t="s">
        <v>18</v>
      </c>
      <c r="AH62" s="296" t="s">
        <v>18</v>
      </c>
      <c r="AI62" s="296" t="s">
        <v>18</v>
      </c>
      <c r="AJ62" s="296" t="s">
        <v>18</v>
      </c>
      <c r="AK62" s="296" t="s">
        <v>18</v>
      </c>
      <c r="AL62" s="296" t="s">
        <v>18</v>
      </c>
      <c r="AM62" s="296" t="s">
        <v>18</v>
      </c>
      <c r="AN62" s="296" t="s">
        <v>18</v>
      </c>
      <c r="AO62" s="296" t="s">
        <v>18</v>
      </c>
      <c r="AP62" s="296" t="s">
        <v>18</v>
      </c>
      <c r="AQ62" s="296">
        <v>1</v>
      </c>
      <c r="AR62" s="296">
        <v>3</v>
      </c>
      <c r="AS62" s="296">
        <v>3</v>
      </c>
      <c r="AT62" s="296">
        <v>3</v>
      </c>
      <c r="AU62" s="296">
        <v>2</v>
      </c>
      <c r="AV62" s="296" t="s">
        <v>18</v>
      </c>
      <c r="AW62" s="296" t="s">
        <v>18</v>
      </c>
      <c r="AX62" s="296" t="s">
        <v>18</v>
      </c>
      <c r="AY62" s="296" t="s">
        <v>18</v>
      </c>
      <c r="AZ62" s="296">
        <v>1</v>
      </c>
      <c r="BA62" s="296">
        <v>2</v>
      </c>
      <c r="BB62" s="296">
        <v>2</v>
      </c>
      <c r="BC62" s="296">
        <v>2</v>
      </c>
      <c r="BD62" s="296">
        <v>1</v>
      </c>
      <c r="BE62" s="296" t="s">
        <v>18</v>
      </c>
      <c r="BF62" s="296" t="s">
        <v>18</v>
      </c>
      <c r="BG62" s="296" t="s">
        <v>18</v>
      </c>
      <c r="BH62" s="296" t="s">
        <v>18</v>
      </c>
      <c r="BI62" s="296">
        <v>1</v>
      </c>
      <c r="BJ62" s="296">
        <v>1</v>
      </c>
      <c r="BK62" s="296">
        <v>5</v>
      </c>
      <c r="BL62" s="296">
        <v>7</v>
      </c>
      <c r="BM62" s="296">
        <v>6</v>
      </c>
      <c r="BN62" s="296">
        <v>6</v>
      </c>
      <c r="BO62" s="296">
        <v>2</v>
      </c>
      <c r="BP62" s="296" t="s">
        <v>18</v>
      </c>
      <c r="BQ62" s="296" t="s">
        <v>18</v>
      </c>
      <c r="BR62" s="296" t="s">
        <v>18</v>
      </c>
      <c r="BS62" s="296" t="s">
        <v>18</v>
      </c>
    </row>
    <row r="63" spans="1:71" x14ac:dyDescent="0.25">
      <c r="A63" t="s">
        <v>59</v>
      </c>
      <c r="B63" s="296" t="s">
        <v>18</v>
      </c>
      <c r="C63" s="296" t="s">
        <v>18</v>
      </c>
      <c r="D63" s="296" t="s">
        <v>18</v>
      </c>
      <c r="E63" s="296" t="s">
        <v>18</v>
      </c>
      <c r="F63" s="296" t="s">
        <v>18</v>
      </c>
      <c r="G63" s="296" t="s">
        <v>18</v>
      </c>
      <c r="H63" s="296" t="s">
        <v>18</v>
      </c>
      <c r="I63" s="296">
        <v>14</v>
      </c>
      <c r="J63" s="296">
        <v>18</v>
      </c>
      <c r="K63" s="296">
        <v>20</v>
      </c>
      <c r="L63" s="296">
        <v>21</v>
      </c>
      <c r="M63" s="296">
        <v>12</v>
      </c>
      <c r="N63" s="296">
        <v>8</v>
      </c>
      <c r="O63" s="296">
        <v>7</v>
      </c>
      <c r="P63" s="296">
        <v>8</v>
      </c>
      <c r="Q63" s="296">
        <v>3</v>
      </c>
      <c r="R63" s="296">
        <v>3</v>
      </c>
      <c r="S63" s="296">
        <v>9</v>
      </c>
      <c r="T63" s="296">
        <v>7</v>
      </c>
      <c r="U63" s="296">
        <v>8</v>
      </c>
      <c r="V63" s="296">
        <v>8</v>
      </c>
      <c r="W63" s="296">
        <v>2</v>
      </c>
      <c r="X63" s="296">
        <v>3</v>
      </c>
      <c r="Y63" s="296">
        <v>2</v>
      </c>
      <c r="Z63" s="296">
        <v>9</v>
      </c>
      <c r="AA63" s="296">
        <v>10</v>
      </c>
      <c r="AB63" s="296">
        <v>11</v>
      </c>
      <c r="AC63" s="296">
        <v>15</v>
      </c>
      <c r="AD63" s="296">
        <v>12</v>
      </c>
      <c r="AE63" s="296">
        <v>17</v>
      </c>
      <c r="AF63" s="296">
        <v>15</v>
      </c>
      <c r="AG63" s="296">
        <v>11</v>
      </c>
      <c r="AH63" s="296">
        <v>8</v>
      </c>
      <c r="AI63" s="296">
        <v>4</v>
      </c>
      <c r="AJ63" s="296">
        <v>4</v>
      </c>
      <c r="AK63" s="296">
        <v>12</v>
      </c>
      <c r="AL63" s="296">
        <v>12</v>
      </c>
      <c r="AM63" s="296">
        <v>9</v>
      </c>
      <c r="AN63" s="296">
        <v>9</v>
      </c>
      <c r="AO63" s="296">
        <v>1</v>
      </c>
      <c r="AP63" s="296">
        <v>3</v>
      </c>
      <c r="AQ63" s="296">
        <v>3</v>
      </c>
      <c r="AR63" s="296">
        <v>8</v>
      </c>
      <c r="AS63" s="296">
        <v>13</v>
      </c>
      <c r="AT63" s="296">
        <v>12</v>
      </c>
      <c r="AU63" s="296">
        <v>12</v>
      </c>
      <c r="AV63" s="296">
        <v>7</v>
      </c>
      <c r="AW63" s="296">
        <v>8</v>
      </c>
      <c r="AX63" s="296">
        <v>9</v>
      </c>
      <c r="AY63" s="296">
        <v>9</v>
      </c>
      <c r="AZ63" s="296">
        <v>11</v>
      </c>
      <c r="BA63" s="296">
        <v>7</v>
      </c>
      <c r="BB63" s="296">
        <v>11</v>
      </c>
      <c r="BC63" s="296">
        <v>19</v>
      </c>
      <c r="BD63" s="296">
        <v>18</v>
      </c>
      <c r="BE63" s="296">
        <v>18</v>
      </c>
      <c r="BF63" s="296">
        <v>15</v>
      </c>
      <c r="BG63" s="296">
        <v>10</v>
      </c>
      <c r="BH63" s="296">
        <v>9</v>
      </c>
      <c r="BI63" s="296">
        <v>12</v>
      </c>
      <c r="BJ63" s="296">
        <v>14</v>
      </c>
      <c r="BK63" s="296">
        <v>12</v>
      </c>
      <c r="BL63" s="296">
        <v>14</v>
      </c>
      <c r="BM63" s="296">
        <v>10</v>
      </c>
      <c r="BN63" s="296">
        <v>10</v>
      </c>
      <c r="BO63" s="296">
        <v>26</v>
      </c>
      <c r="BP63" s="296">
        <v>30</v>
      </c>
      <c r="BQ63" s="296">
        <v>36</v>
      </c>
      <c r="BR63" s="296">
        <v>30</v>
      </c>
      <c r="BS63" s="296">
        <v>25</v>
      </c>
    </row>
    <row r="64" spans="1:71" x14ac:dyDescent="0.25">
      <c r="A64" t="s">
        <v>60</v>
      </c>
      <c r="B64" s="296" t="s">
        <v>18</v>
      </c>
      <c r="C64" s="296" t="s">
        <v>18</v>
      </c>
      <c r="D64" s="296" t="s">
        <v>18</v>
      </c>
      <c r="E64" s="296" t="s">
        <v>18</v>
      </c>
      <c r="F64" s="296" t="s">
        <v>18</v>
      </c>
      <c r="G64" s="296" t="s">
        <v>18</v>
      </c>
      <c r="H64" s="296" t="s">
        <v>18</v>
      </c>
      <c r="I64" s="296" t="s">
        <v>18</v>
      </c>
      <c r="J64" s="296" t="s">
        <v>18</v>
      </c>
      <c r="K64" s="296" t="s">
        <v>18</v>
      </c>
      <c r="L64" s="296" t="s">
        <v>18</v>
      </c>
      <c r="M64" s="296" t="s">
        <v>18</v>
      </c>
      <c r="N64" s="296" t="s">
        <v>18</v>
      </c>
      <c r="O64" s="296" t="s">
        <v>18</v>
      </c>
      <c r="P64" s="296" t="s">
        <v>18</v>
      </c>
      <c r="Q64" s="296" t="s">
        <v>18</v>
      </c>
      <c r="R64" s="296" t="s">
        <v>18</v>
      </c>
      <c r="S64" s="296" t="s">
        <v>18</v>
      </c>
      <c r="T64" s="296" t="s">
        <v>18</v>
      </c>
      <c r="U64" s="296" t="s">
        <v>18</v>
      </c>
      <c r="V64" s="296">
        <v>1</v>
      </c>
      <c r="W64" s="296">
        <v>1</v>
      </c>
      <c r="X64" s="296">
        <v>1</v>
      </c>
      <c r="Y64" s="296">
        <v>1</v>
      </c>
      <c r="Z64" s="296" t="s">
        <v>18</v>
      </c>
      <c r="AA64" s="296" t="s">
        <v>18</v>
      </c>
      <c r="AB64" s="296" t="s">
        <v>18</v>
      </c>
      <c r="AC64" s="296" t="s">
        <v>18</v>
      </c>
      <c r="AD64" s="296" t="s">
        <v>18</v>
      </c>
      <c r="AE64" s="296" t="s">
        <v>18</v>
      </c>
      <c r="AF64" s="296" t="s">
        <v>18</v>
      </c>
      <c r="AG64" s="296" t="s">
        <v>18</v>
      </c>
      <c r="AH64" s="296" t="s">
        <v>18</v>
      </c>
      <c r="AI64" s="296" t="s">
        <v>18</v>
      </c>
      <c r="AJ64" s="296" t="s">
        <v>18</v>
      </c>
      <c r="AK64" s="296" t="s">
        <v>18</v>
      </c>
      <c r="AL64" s="296">
        <v>4</v>
      </c>
      <c r="AM64" s="296">
        <v>4</v>
      </c>
      <c r="AN64" s="296">
        <v>4</v>
      </c>
      <c r="AO64" s="296">
        <v>6</v>
      </c>
      <c r="AP64" s="296">
        <v>2</v>
      </c>
      <c r="AQ64" s="296">
        <v>2</v>
      </c>
      <c r="AR64" s="296">
        <v>5</v>
      </c>
      <c r="AS64" s="296">
        <v>3</v>
      </c>
      <c r="AT64" s="296">
        <v>3</v>
      </c>
      <c r="AU64" s="296">
        <v>3</v>
      </c>
      <c r="AV64" s="296" t="s">
        <v>18</v>
      </c>
      <c r="AW64" s="296" t="s">
        <v>18</v>
      </c>
      <c r="AX64" s="296" t="s">
        <v>18</v>
      </c>
      <c r="AY64" s="296">
        <v>4</v>
      </c>
      <c r="AZ64" s="296">
        <v>5</v>
      </c>
      <c r="BA64" s="296">
        <v>5</v>
      </c>
      <c r="BB64" s="296">
        <v>5</v>
      </c>
      <c r="BC64" s="296">
        <v>1</v>
      </c>
      <c r="BD64" s="296">
        <v>7</v>
      </c>
      <c r="BE64" s="296">
        <v>10</v>
      </c>
      <c r="BF64" s="296">
        <v>13</v>
      </c>
      <c r="BG64" s="296">
        <v>20</v>
      </c>
      <c r="BH64" s="296">
        <v>18</v>
      </c>
      <c r="BI64" s="296">
        <v>18</v>
      </c>
      <c r="BJ64" s="296">
        <v>15</v>
      </c>
      <c r="BK64" s="296">
        <v>8</v>
      </c>
      <c r="BL64" s="296">
        <v>3</v>
      </c>
      <c r="BM64" s="296" t="s">
        <v>18</v>
      </c>
      <c r="BN64" s="296">
        <v>2</v>
      </c>
      <c r="BO64" s="296">
        <v>6</v>
      </c>
      <c r="BP64" s="296">
        <v>6</v>
      </c>
      <c r="BQ64" s="296">
        <v>7</v>
      </c>
      <c r="BR64" s="296">
        <v>5</v>
      </c>
      <c r="BS64" s="296">
        <v>2</v>
      </c>
    </row>
    <row r="65" spans="1:71" x14ac:dyDescent="0.25">
      <c r="A65" t="s">
        <v>61</v>
      </c>
      <c r="B65" s="296" t="s">
        <v>18</v>
      </c>
      <c r="C65" s="296" t="s">
        <v>18</v>
      </c>
      <c r="D65" s="296" t="s">
        <v>18</v>
      </c>
      <c r="E65" s="296" t="s">
        <v>18</v>
      </c>
      <c r="F65" s="296" t="s">
        <v>18</v>
      </c>
      <c r="G65" s="296" t="s">
        <v>18</v>
      </c>
      <c r="H65" s="296">
        <v>2</v>
      </c>
      <c r="I65" s="296">
        <v>9</v>
      </c>
      <c r="J65" s="296">
        <v>11</v>
      </c>
      <c r="K65" s="296">
        <v>11</v>
      </c>
      <c r="L65" s="296">
        <v>10</v>
      </c>
      <c r="M65" s="296">
        <v>4</v>
      </c>
      <c r="N65" s="296">
        <v>2</v>
      </c>
      <c r="O65" s="296">
        <v>2</v>
      </c>
      <c r="P65" s="296">
        <v>1</v>
      </c>
      <c r="Q65" s="296" t="s">
        <v>18</v>
      </c>
      <c r="R65" s="296" t="s">
        <v>18</v>
      </c>
      <c r="S65" s="296" t="s">
        <v>18</v>
      </c>
      <c r="T65" s="296" t="s">
        <v>18</v>
      </c>
      <c r="U65" s="296">
        <v>6</v>
      </c>
      <c r="V65" s="296">
        <v>10</v>
      </c>
      <c r="W65" s="296">
        <v>11</v>
      </c>
      <c r="X65" s="296">
        <v>15</v>
      </c>
      <c r="Y65" s="296">
        <v>11</v>
      </c>
      <c r="Z65" s="296">
        <v>7</v>
      </c>
      <c r="AA65" s="296">
        <v>7</v>
      </c>
      <c r="AB65" s="296">
        <v>3</v>
      </c>
      <c r="AC65" s="296">
        <v>3</v>
      </c>
      <c r="AD65" s="296">
        <v>4</v>
      </c>
      <c r="AE65" s="296">
        <v>3</v>
      </c>
      <c r="AF65" s="296">
        <v>8</v>
      </c>
      <c r="AG65" s="296">
        <v>7</v>
      </c>
      <c r="AH65" s="296">
        <v>6</v>
      </c>
      <c r="AI65" s="296">
        <v>6</v>
      </c>
      <c r="AJ65" s="296">
        <v>1</v>
      </c>
      <c r="AK65" s="296" t="s">
        <v>18</v>
      </c>
      <c r="AL65" s="296" t="s">
        <v>18</v>
      </c>
      <c r="AM65" s="296">
        <v>1</v>
      </c>
      <c r="AN65" s="296">
        <v>1</v>
      </c>
      <c r="AO65" s="296">
        <v>1</v>
      </c>
      <c r="AP65" s="296">
        <v>3</v>
      </c>
      <c r="AQ65" s="296">
        <v>5</v>
      </c>
      <c r="AR65" s="296">
        <v>5</v>
      </c>
      <c r="AS65" s="296">
        <v>5</v>
      </c>
      <c r="AT65" s="296">
        <v>3</v>
      </c>
      <c r="AU65" s="296">
        <v>3</v>
      </c>
      <c r="AV65" s="296">
        <v>3</v>
      </c>
      <c r="AW65" s="296">
        <v>4</v>
      </c>
      <c r="AX65" s="296">
        <v>4</v>
      </c>
      <c r="AY65" s="296">
        <v>1</v>
      </c>
      <c r="AZ65" s="296">
        <v>1</v>
      </c>
      <c r="BA65" s="296">
        <v>1</v>
      </c>
      <c r="BB65" s="296">
        <v>1</v>
      </c>
      <c r="BC65" s="296">
        <v>1</v>
      </c>
      <c r="BD65" s="296">
        <v>1</v>
      </c>
      <c r="BE65" s="296">
        <v>1</v>
      </c>
      <c r="BF65" s="296">
        <v>1</v>
      </c>
      <c r="BG65" s="296">
        <v>1</v>
      </c>
      <c r="BH65" s="296">
        <v>1</v>
      </c>
      <c r="BI65" s="296" t="s">
        <v>18</v>
      </c>
      <c r="BJ65" s="296" t="s">
        <v>18</v>
      </c>
      <c r="BK65" s="296">
        <v>4</v>
      </c>
      <c r="BL65" s="296">
        <v>4</v>
      </c>
      <c r="BM65" s="296">
        <v>4</v>
      </c>
      <c r="BN65" s="296">
        <v>6</v>
      </c>
      <c r="BO65" s="296">
        <v>2</v>
      </c>
      <c r="BP65" s="296">
        <v>3</v>
      </c>
      <c r="BQ65" s="296">
        <v>7</v>
      </c>
      <c r="BR65" s="296">
        <v>5</v>
      </c>
      <c r="BS65" s="296">
        <v>6</v>
      </c>
    </row>
    <row r="66" spans="1:71" x14ac:dyDescent="0.25">
      <c r="A66" t="s">
        <v>62</v>
      </c>
      <c r="B66" s="296" t="s">
        <v>18</v>
      </c>
      <c r="C66" s="296" t="s">
        <v>18</v>
      </c>
      <c r="D66" s="296" t="s">
        <v>18</v>
      </c>
      <c r="E66" s="296" t="s">
        <v>18</v>
      </c>
      <c r="F66" s="296" t="s">
        <v>18</v>
      </c>
      <c r="G66" s="296" t="s">
        <v>18</v>
      </c>
      <c r="H66" s="296" t="s">
        <v>18</v>
      </c>
      <c r="I66" s="296" t="s">
        <v>18</v>
      </c>
      <c r="J66" s="296" t="s">
        <v>18</v>
      </c>
      <c r="K66" s="296" t="s">
        <v>18</v>
      </c>
      <c r="L66" s="296" t="s">
        <v>18</v>
      </c>
      <c r="M66" s="296" t="s">
        <v>18</v>
      </c>
      <c r="N66" s="296" t="s">
        <v>18</v>
      </c>
      <c r="O66" s="296" t="s">
        <v>18</v>
      </c>
      <c r="P66" s="296" t="s">
        <v>18</v>
      </c>
      <c r="Q66" s="296" t="s">
        <v>18</v>
      </c>
      <c r="R66" s="296" t="s">
        <v>18</v>
      </c>
      <c r="S66" s="296" t="s">
        <v>18</v>
      </c>
      <c r="T66" s="296" t="s">
        <v>18</v>
      </c>
      <c r="U66" s="296" t="s">
        <v>18</v>
      </c>
      <c r="V66" s="296" t="s">
        <v>18</v>
      </c>
      <c r="W66" s="296" t="s">
        <v>18</v>
      </c>
      <c r="X66" s="296" t="s">
        <v>18</v>
      </c>
      <c r="Y66" s="296" t="s">
        <v>18</v>
      </c>
      <c r="Z66" s="296" t="s">
        <v>18</v>
      </c>
      <c r="AA66" s="296" t="s">
        <v>18</v>
      </c>
      <c r="AB66" s="296" t="s">
        <v>18</v>
      </c>
      <c r="AC66" s="296" t="s">
        <v>18</v>
      </c>
      <c r="AD66" s="296" t="s">
        <v>18</v>
      </c>
      <c r="AE66" s="296" t="s">
        <v>18</v>
      </c>
      <c r="AF66" s="296" t="s">
        <v>18</v>
      </c>
      <c r="AG66" s="296" t="s">
        <v>18</v>
      </c>
      <c r="AH66" s="296" t="s">
        <v>18</v>
      </c>
      <c r="AI66" s="296" t="s">
        <v>18</v>
      </c>
      <c r="AJ66" s="296" t="s">
        <v>18</v>
      </c>
      <c r="AK66" s="296" t="s">
        <v>18</v>
      </c>
      <c r="AL66" s="296" t="s">
        <v>18</v>
      </c>
      <c r="AM66" s="296" t="s">
        <v>18</v>
      </c>
      <c r="AN66" s="296" t="s">
        <v>18</v>
      </c>
      <c r="AO66" s="296" t="s">
        <v>18</v>
      </c>
      <c r="AP66" s="296" t="s">
        <v>18</v>
      </c>
      <c r="AQ66" s="296" t="s">
        <v>18</v>
      </c>
      <c r="AR66" s="296" t="s">
        <v>18</v>
      </c>
      <c r="AS66" s="296" t="s">
        <v>18</v>
      </c>
      <c r="AT66" s="296" t="s">
        <v>18</v>
      </c>
      <c r="AU66" s="296" t="s">
        <v>18</v>
      </c>
      <c r="AV66" s="296" t="s">
        <v>18</v>
      </c>
      <c r="AW66" s="296" t="s">
        <v>18</v>
      </c>
      <c r="AX66" s="296" t="s">
        <v>18</v>
      </c>
      <c r="AY66" s="296" t="s">
        <v>18</v>
      </c>
      <c r="AZ66" s="296" t="s">
        <v>18</v>
      </c>
      <c r="BA66" s="296" t="s">
        <v>18</v>
      </c>
      <c r="BB66" s="296" t="s">
        <v>18</v>
      </c>
      <c r="BC66" s="296" t="s">
        <v>18</v>
      </c>
      <c r="BD66" s="296" t="s">
        <v>18</v>
      </c>
      <c r="BE66" s="296" t="s">
        <v>18</v>
      </c>
      <c r="BF66" s="296" t="s">
        <v>18</v>
      </c>
      <c r="BG66" s="296" t="s">
        <v>18</v>
      </c>
      <c r="BH66" s="296" t="s">
        <v>18</v>
      </c>
      <c r="BI66" s="296" t="s">
        <v>18</v>
      </c>
      <c r="BJ66" s="296" t="s">
        <v>18</v>
      </c>
      <c r="BK66" s="296" t="s">
        <v>18</v>
      </c>
      <c r="BL66" s="296" t="s">
        <v>18</v>
      </c>
      <c r="BM66" s="296" t="s">
        <v>18</v>
      </c>
      <c r="BN66" s="296" t="s">
        <v>18</v>
      </c>
      <c r="BO66" s="296" t="s">
        <v>18</v>
      </c>
      <c r="BP66" s="296" t="s">
        <v>18</v>
      </c>
      <c r="BQ66" s="296" t="s">
        <v>18</v>
      </c>
      <c r="BR66" s="296" t="s">
        <v>18</v>
      </c>
      <c r="BS66" s="296" t="s">
        <v>18</v>
      </c>
    </row>
    <row r="67" spans="1:71" x14ac:dyDescent="0.25">
      <c r="A67" t="s">
        <v>63</v>
      </c>
      <c r="B67" s="296" t="s">
        <v>18</v>
      </c>
      <c r="C67" s="296" t="s">
        <v>18</v>
      </c>
      <c r="D67" s="296" t="s">
        <v>18</v>
      </c>
      <c r="E67" s="296" t="s">
        <v>18</v>
      </c>
      <c r="F67" s="296" t="s">
        <v>18</v>
      </c>
      <c r="G67" s="296" t="s">
        <v>18</v>
      </c>
      <c r="H67" s="296" t="s">
        <v>18</v>
      </c>
      <c r="I67" s="296" t="s">
        <v>18</v>
      </c>
      <c r="J67" s="296" t="s">
        <v>18</v>
      </c>
      <c r="K67" s="296" t="s">
        <v>18</v>
      </c>
      <c r="L67" s="296" t="s">
        <v>18</v>
      </c>
      <c r="M67" s="296" t="s">
        <v>18</v>
      </c>
      <c r="N67" s="296" t="s">
        <v>18</v>
      </c>
      <c r="O67" s="296" t="s">
        <v>18</v>
      </c>
      <c r="P67" s="296" t="s">
        <v>18</v>
      </c>
      <c r="Q67" s="296" t="s">
        <v>18</v>
      </c>
      <c r="R67" s="296" t="s">
        <v>18</v>
      </c>
      <c r="S67" s="296" t="s">
        <v>18</v>
      </c>
      <c r="T67" s="296" t="s">
        <v>18</v>
      </c>
      <c r="U67" s="296" t="s">
        <v>18</v>
      </c>
      <c r="V67" s="296" t="s">
        <v>18</v>
      </c>
      <c r="W67" s="296" t="s">
        <v>18</v>
      </c>
      <c r="X67" s="296" t="s">
        <v>18</v>
      </c>
      <c r="Y67" s="296" t="s">
        <v>18</v>
      </c>
      <c r="Z67" s="296" t="s">
        <v>18</v>
      </c>
      <c r="AA67" s="296" t="s">
        <v>18</v>
      </c>
      <c r="AB67" s="296" t="s">
        <v>18</v>
      </c>
      <c r="AC67" s="296" t="s">
        <v>18</v>
      </c>
      <c r="AD67" s="296" t="s">
        <v>18</v>
      </c>
      <c r="AE67" s="296" t="s">
        <v>18</v>
      </c>
      <c r="AF67" s="296" t="s">
        <v>18</v>
      </c>
      <c r="AG67" s="296" t="s">
        <v>18</v>
      </c>
      <c r="AH67" s="296" t="s">
        <v>18</v>
      </c>
      <c r="AI67" s="296" t="s">
        <v>18</v>
      </c>
      <c r="AJ67" s="296" t="s">
        <v>18</v>
      </c>
      <c r="AK67" s="296">
        <v>2</v>
      </c>
      <c r="AL67" s="296">
        <v>2</v>
      </c>
      <c r="AM67" s="296">
        <v>2</v>
      </c>
      <c r="AN67" s="296">
        <v>2</v>
      </c>
      <c r="AO67" s="296" t="s">
        <v>18</v>
      </c>
      <c r="AP67" s="296" t="s">
        <v>18</v>
      </c>
      <c r="AQ67" s="296" t="s">
        <v>18</v>
      </c>
      <c r="AR67" s="296" t="s">
        <v>18</v>
      </c>
      <c r="AS67" s="296" t="s">
        <v>18</v>
      </c>
      <c r="AT67" s="296" t="s">
        <v>18</v>
      </c>
      <c r="AU67" s="296" t="s">
        <v>18</v>
      </c>
      <c r="AV67" s="296" t="s">
        <v>18</v>
      </c>
      <c r="AW67" s="296" t="s">
        <v>18</v>
      </c>
      <c r="AX67" s="296" t="s">
        <v>18</v>
      </c>
      <c r="AY67" s="296" t="s">
        <v>18</v>
      </c>
      <c r="AZ67" s="296">
        <v>1</v>
      </c>
      <c r="BA67" s="296">
        <v>1</v>
      </c>
      <c r="BB67" s="296">
        <v>1</v>
      </c>
      <c r="BC67" s="296">
        <v>1</v>
      </c>
      <c r="BD67" s="296" t="s">
        <v>18</v>
      </c>
      <c r="BE67" s="296" t="s">
        <v>18</v>
      </c>
      <c r="BF67" s="296" t="s">
        <v>18</v>
      </c>
      <c r="BG67" s="296" t="s">
        <v>18</v>
      </c>
      <c r="BH67" s="296" t="s">
        <v>18</v>
      </c>
      <c r="BI67" s="296" t="s">
        <v>18</v>
      </c>
      <c r="BJ67" s="296" t="s">
        <v>18</v>
      </c>
      <c r="BK67" s="296" t="s">
        <v>18</v>
      </c>
      <c r="BL67" s="296" t="s">
        <v>18</v>
      </c>
      <c r="BM67" s="296" t="s">
        <v>18</v>
      </c>
      <c r="BN67" s="296" t="s">
        <v>18</v>
      </c>
      <c r="BO67" s="296" t="s">
        <v>18</v>
      </c>
      <c r="BP67" s="296" t="s">
        <v>18</v>
      </c>
      <c r="BQ67" s="296" t="s">
        <v>18</v>
      </c>
      <c r="BR67" s="296" t="s">
        <v>18</v>
      </c>
      <c r="BS67" s="296" t="s">
        <v>18</v>
      </c>
    </row>
    <row r="68" spans="1:71" x14ac:dyDescent="0.25">
      <c r="A68" t="s">
        <v>64</v>
      </c>
      <c r="B68" s="296" t="s">
        <v>18</v>
      </c>
      <c r="C68" s="296" t="s">
        <v>18</v>
      </c>
      <c r="D68" s="296" t="s">
        <v>18</v>
      </c>
      <c r="E68" s="296" t="s">
        <v>18</v>
      </c>
      <c r="F68" s="296" t="s">
        <v>18</v>
      </c>
      <c r="G68" s="296" t="s">
        <v>18</v>
      </c>
      <c r="H68" s="296" t="s">
        <v>18</v>
      </c>
      <c r="I68" s="296" t="s">
        <v>18</v>
      </c>
      <c r="J68" s="296" t="s">
        <v>18</v>
      </c>
      <c r="K68" s="296" t="s">
        <v>18</v>
      </c>
      <c r="L68" s="296" t="s">
        <v>18</v>
      </c>
      <c r="M68" s="296" t="s">
        <v>18</v>
      </c>
      <c r="N68" s="296" t="s">
        <v>18</v>
      </c>
      <c r="O68" s="296" t="s">
        <v>18</v>
      </c>
      <c r="P68" s="296" t="s">
        <v>18</v>
      </c>
      <c r="Q68" s="296" t="s">
        <v>18</v>
      </c>
      <c r="R68" s="296" t="s">
        <v>18</v>
      </c>
      <c r="S68" s="296" t="s">
        <v>18</v>
      </c>
      <c r="T68" s="296" t="s">
        <v>18</v>
      </c>
      <c r="U68" s="296" t="s">
        <v>18</v>
      </c>
      <c r="V68" s="296" t="s">
        <v>18</v>
      </c>
      <c r="W68" s="296" t="s">
        <v>18</v>
      </c>
      <c r="X68" s="296" t="s">
        <v>18</v>
      </c>
      <c r="Y68" s="296" t="s">
        <v>18</v>
      </c>
      <c r="Z68" s="296" t="s">
        <v>18</v>
      </c>
      <c r="AA68" s="296" t="s">
        <v>18</v>
      </c>
      <c r="AB68" s="296" t="s">
        <v>18</v>
      </c>
      <c r="AC68" s="296" t="s">
        <v>18</v>
      </c>
      <c r="AD68" s="296" t="s">
        <v>18</v>
      </c>
      <c r="AE68" s="296" t="s">
        <v>18</v>
      </c>
      <c r="AF68" s="296" t="s">
        <v>18</v>
      </c>
      <c r="AG68" s="296" t="s">
        <v>18</v>
      </c>
      <c r="AH68" s="296" t="s">
        <v>18</v>
      </c>
      <c r="AI68" s="296" t="s">
        <v>18</v>
      </c>
      <c r="AJ68" s="296" t="s">
        <v>18</v>
      </c>
      <c r="AK68" s="296" t="s">
        <v>18</v>
      </c>
      <c r="AL68" s="296">
        <v>2</v>
      </c>
      <c r="AM68" s="296">
        <v>2</v>
      </c>
      <c r="AN68" s="296">
        <v>2</v>
      </c>
      <c r="AO68" s="296">
        <v>2</v>
      </c>
      <c r="AP68" s="296" t="s">
        <v>18</v>
      </c>
      <c r="AQ68" s="296" t="s">
        <v>18</v>
      </c>
      <c r="AR68" s="296" t="s">
        <v>18</v>
      </c>
      <c r="AS68" s="296" t="s">
        <v>18</v>
      </c>
      <c r="AT68" s="296">
        <v>1</v>
      </c>
      <c r="AU68" s="296">
        <v>1</v>
      </c>
      <c r="AV68" s="296">
        <v>1</v>
      </c>
      <c r="AW68" s="296">
        <v>1</v>
      </c>
      <c r="AX68" s="296" t="s">
        <v>18</v>
      </c>
      <c r="AY68" s="296" t="s">
        <v>18</v>
      </c>
      <c r="AZ68" s="296">
        <v>2</v>
      </c>
      <c r="BA68" s="296">
        <v>2</v>
      </c>
      <c r="BB68" s="296">
        <v>2</v>
      </c>
      <c r="BC68" s="296">
        <v>2</v>
      </c>
      <c r="BD68" s="296" t="s">
        <v>18</v>
      </c>
      <c r="BE68" s="296">
        <v>2</v>
      </c>
      <c r="BF68" s="296">
        <v>3</v>
      </c>
      <c r="BG68" s="296">
        <v>3</v>
      </c>
      <c r="BH68" s="296">
        <v>3</v>
      </c>
      <c r="BI68" s="296">
        <v>6</v>
      </c>
      <c r="BJ68" s="296">
        <v>6</v>
      </c>
      <c r="BK68" s="296">
        <v>8</v>
      </c>
      <c r="BL68" s="296">
        <v>12</v>
      </c>
      <c r="BM68" s="296">
        <v>8</v>
      </c>
      <c r="BN68" s="296">
        <v>9</v>
      </c>
      <c r="BO68" s="296">
        <v>14</v>
      </c>
      <c r="BP68" s="296">
        <v>16</v>
      </c>
      <c r="BQ68" s="296">
        <v>19</v>
      </c>
      <c r="BR68" s="296">
        <v>18</v>
      </c>
      <c r="BS68" s="296">
        <v>13</v>
      </c>
    </row>
    <row r="69" spans="1:71" x14ac:dyDescent="0.25">
      <c r="A69" t="s">
        <v>65</v>
      </c>
      <c r="B69" s="296" t="s">
        <v>18</v>
      </c>
      <c r="C69" s="296" t="s">
        <v>18</v>
      </c>
      <c r="D69" s="296" t="s">
        <v>18</v>
      </c>
      <c r="E69" s="296" t="s">
        <v>18</v>
      </c>
      <c r="F69" s="296" t="s">
        <v>18</v>
      </c>
      <c r="G69" s="296" t="s">
        <v>18</v>
      </c>
      <c r="H69" s="296" t="s">
        <v>18</v>
      </c>
      <c r="I69" s="296" t="s">
        <v>18</v>
      </c>
      <c r="J69" s="296" t="s">
        <v>18</v>
      </c>
      <c r="K69" s="296" t="s">
        <v>18</v>
      </c>
      <c r="L69" s="296" t="s">
        <v>18</v>
      </c>
      <c r="M69" s="296" t="s">
        <v>18</v>
      </c>
      <c r="N69" s="296" t="s">
        <v>18</v>
      </c>
      <c r="O69" s="296" t="s">
        <v>18</v>
      </c>
      <c r="P69" s="296" t="s">
        <v>18</v>
      </c>
      <c r="Q69" s="296" t="s">
        <v>18</v>
      </c>
      <c r="R69" s="296" t="s">
        <v>18</v>
      </c>
      <c r="S69" s="296" t="s">
        <v>18</v>
      </c>
      <c r="T69" s="296" t="s">
        <v>18</v>
      </c>
      <c r="U69" s="296" t="s">
        <v>18</v>
      </c>
      <c r="V69" s="296" t="s">
        <v>18</v>
      </c>
      <c r="W69" s="296" t="s">
        <v>18</v>
      </c>
      <c r="X69" s="296" t="s">
        <v>18</v>
      </c>
      <c r="Y69" s="296" t="s">
        <v>18</v>
      </c>
      <c r="Z69" s="296" t="s">
        <v>18</v>
      </c>
      <c r="AA69" s="296" t="s">
        <v>18</v>
      </c>
      <c r="AB69" s="296" t="s">
        <v>18</v>
      </c>
      <c r="AC69" s="296" t="s">
        <v>18</v>
      </c>
      <c r="AD69" s="296" t="s">
        <v>18</v>
      </c>
      <c r="AE69" s="296" t="s">
        <v>18</v>
      </c>
      <c r="AF69" s="296" t="s">
        <v>18</v>
      </c>
      <c r="AG69" s="296" t="s">
        <v>18</v>
      </c>
      <c r="AH69" s="296" t="s">
        <v>18</v>
      </c>
      <c r="AI69" s="296" t="s">
        <v>18</v>
      </c>
      <c r="AJ69" s="296" t="s">
        <v>18</v>
      </c>
      <c r="AK69" s="296" t="s">
        <v>18</v>
      </c>
      <c r="AL69" s="296" t="s">
        <v>18</v>
      </c>
      <c r="AM69" s="296" t="s">
        <v>18</v>
      </c>
      <c r="AN69" s="296" t="s">
        <v>18</v>
      </c>
      <c r="AO69" s="296" t="s">
        <v>18</v>
      </c>
      <c r="AP69" s="296">
        <v>5</v>
      </c>
      <c r="AQ69" s="296">
        <v>5</v>
      </c>
      <c r="AR69" s="296">
        <v>5</v>
      </c>
      <c r="AS69" s="296">
        <v>7</v>
      </c>
      <c r="AT69" s="296">
        <v>2</v>
      </c>
      <c r="AU69" s="296">
        <v>3</v>
      </c>
      <c r="AV69" s="296">
        <v>3</v>
      </c>
      <c r="AW69" s="296">
        <v>1</v>
      </c>
      <c r="AX69" s="296">
        <v>1</v>
      </c>
      <c r="AY69" s="296" t="s">
        <v>18</v>
      </c>
      <c r="AZ69" s="296" t="s">
        <v>18</v>
      </c>
      <c r="BA69" s="296" t="s">
        <v>18</v>
      </c>
      <c r="BB69" s="296" t="s">
        <v>18</v>
      </c>
      <c r="BC69" s="296">
        <v>3</v>
      </c>
      <c r="BD69" s="296">
        <v>3</v>
      </c>
      <c r="BE69" s="296">
        <v>4</v>
      </c>
      <c r="BF69" s="296">
        <v>4</v>
      </c>
      <c r="BG69" s="296">
        <v>3</v>
      </c>
      <c r="BH69" s="296">
        <v>4</v>
      </c>
      <c r="BI69" s="296">
        <v>5</v>
      </c>
      <c r="BJ69" s="296">
        <v>5</v>
      </c>
      <c r="BK69" s="296">
        <v>9</v>
      </c>
      <c r="BL69" s="296">
        <v>8</v>
      </c>
      <c r="BM69" s="296">
        <v>7</v>
      </c>
      <c r="BN69" s="296">
        <v>7</v>
      </c>
      <c r="BO69" s="296">
        <v>1</v>
      </c>
      <c r="BP69" s="296">
        <v>1</v>
      </c>
      <c r="BQ69" s="296" t="s">
        <v>18</v>
      </c>
      <c r="BR69" s="296" t="s">
        <v>18</v>
      </c>
      <c r="BS69" s="296" t="s">
        <v>18</v>
      </c>
    </row>
    <row r="70" spans="1:71" x14ac:dyDescent="0.25">
      <c r="A70" t="s">
        <v>66</v>
      </c>
      <c r="B70" s="296" t="s">
        <v>18</v>
      </c>
      <c r="C70" s="296" t="s">
        <v>18</v>
      </c>
      <c r="D70" s="296" t="s">
        <v>18</v>
      </c>
      <c r="E70" s="296" t="s">
        <v>18</v>
      </c>
      <c r="F70" s="296" t="s">
        <v>18</v>
      </c>
      <c r="G70" s="296" t="s">
        <v>18</v>
      </c>
      <c r="H70" s="296" t="s">
        <v>18</v>
      </c>
      <c r="I70" s="296">
        <v>10</v>
      </c>
      <c r="J70" s="296">
        <v>10</v>
      </c>
      <c r="K70" s="296">
        <v>15</v>
      </c>
      <c r="L70" s="296">
        <v>18</v>
      </c>
      <c r="M70" s="296">
        <v>12</v>
      </c>
      <c r="N70" s="296">
        <v>20</v>
      </c>
      <c r="O70" s="296">
        <v>18</v>
      </c>
      <c r="P70" s="296">
        <v>19</v>
      </c>
      <c r="Q70" s="296">
        <v>21</v>
      </c>
      <c r="R70" s="296">
        <v>13</v>
      </c>
      <c r="S70" s="296">
        <v>10</v>
      </c>
      <c r="T70" s="296">
        <v>12</v>
      </c>
      <c r="U70" s="296">
        <v>6</v>
      </c>
      <c r="V70" s="296">
        <v>6</v>
      </c>
      <c r="W70" s="296">
        <v>6</v>
      </c>
      <c r="X70" s="296" t="s">
        <v>18</v>
      </c>
      <c r="Y70" s="296">
        <v>1</v>
      </c>
      <c r="Z70" s="296">
        <v>1</v>
      </c>
      <c r="AA70" s="296">
        <v>2</v>
      </c>
      <c r="AB70" s="296">
        <v>2</v>
      </c>
      <c r="AC70" s="296">
        <v>4</v>
      </c>
      <c r="AD70" s="296">
        <v>4</v>
      </c>
      <c r="AE70" s="296">
        <v>3</v>
      </c>
      <c r="AF70" s="296">
        <v>3</v>
      </c>
      <c r="AG70" s="296">
        <v>1</v>
      </c>
      <c r="AH70" s="296">
        <v>1</v>
      </c>
      <c r="AI70" s="296">
        <v>1</v>
      </c>
      <c r="AJ70" s="296">
        <v>1</v>
      </c>
      <c r="AK70" s="296" t="s">
        <v>18</v>
      </c>
      <c r="AL70" s="296" t="s">
        <v>18</v>
      </c>
      <c r="AM70" s="296" t="s">
        <v>18</v>
      </c>
      <c r="AN70" s="296" t="s">
        <v>18</v>
      </c>
      <c r="AO70" s="296" t="s">
        <v>18</v>
      </c>
      <c r="AP70" s="296" t="s">
        <v>18</v>
      </c>
      <c r="AQ70" s="296" t="s">
        <v>18</v>
      </c>
      <c r="AR70" s="296">
        <v>1</v>
      </c>
      <c r="AS70" s="296">
        <v>5</v>
      </c>
      <c r="AT70" s="296">
        <v>16</v>
      </c>
      <c r="AU70" s="296">
        <v>17</v>
      </c>
      <c r="AV70" s="296">
        <v>19</v>
      </c>
      <c r="AW70" s="296">
        <v>15</v>
      </c>
      <c r="AX70" s="296">
        <v>5</v>
      </c>
      <c r="AY70" s="296">
        <v>4</v>
      </c>
      <c r="AZ70" s="296">
        <v>3</v>
      </c>
      <c r="BA70" s="296">
        <v>8</v>
      </c>
      <c r="BB70" s="296">
        <v>7</v>
      </c>
      <c r="BC70" s="296">
        <v>7</v>
      </c>
      <c r="BD70" s="296">
        <v>5</v>
      </c>
      <c r="BE70" s="296">
        <v>1</v>
      </c>
      <c r="BF70" s="296">
        <v>1</v>
      </c>
      <c r="BG70" s="296">
        <v>1</v>
      </c>
      <c r="BH70" s="296">
        <v>1</v>
      </c>
      <c r="BI70" s="296" t="s">
        <v>18</v>
      </c>
      <c r="BJ70" s="296" t="s">
        <v>18</v>
      </c>
      <c r="BK70" s="296" t="s">
        <v>18</v>
      </c>
      <c r="BL70" s="296">
        <v>5</v>
      </c>
      <c r="BM70" s="296">
        <v>5</v>
      </c>
      <c r="BN70" s="296">
        <v>5</v>
      </c>
      <c r="BO70" s="296">
        <v>9</v>
      </c>
      <c r="BP70" s="296">
        <v>7</v>
      </c>
      <c r="BQ70" s="296">
        <v>7</v>
      </c>
      <c r="BR70" s="296">
        <v>9</v>
      </c>
      <c r="BS70" s="296">
        <v>5</v>
      </c>
    </row>
    <row r="71" spans="1:71" x14ac:dyDescent="0.25">
      <c r="A71" t="s">
        <v>67</v>
      </c>
      <c r="B71" s="296" t="s">
        <v>18</v>
      </c>
      <c r="C71" s="296" t="s">
        <v>18</v>
      </c>
      <c r="D71" s="296" t="s">
        <v>18</v>
      </c>
      <c r="E71" s="296" t="s">
        <v>18</v>
      </c>
      <c r="F71" s="296" t="s">
        <v>18</v>
      </c>
      <c r="G71" s="296" t="s">
        <v>18</v>
      </c>
      <c r="H71" s="296" t="s">
        <v>18</v>
      </c>
      <c r="I71" s="296" t="s">
        <v>18</v>
      </c>
      <c r="J71" s="296" t="s">
        <v>18</v>
      </c>
      <c r="K71" s="296" t="s">
        <v>18</v>
      </c>
      <c r="L71" s="296" t="s">
        <v>18</v>
      </c>
      <c r="M71" s="296" t="s">
        <v>18</v>
      </c>
      <c r="N71" s="296">
        <v>1</v>
      </c>
      <c r="O71" s="296">
        <v>3</v>
      </c>
      <c r="P71" s="296">
        <v>4</v>
      </c>
      <c r="Q71" s="296">
        <v>4</v>
      </c>
      <c r="R71" s="296">
        <v>6</v>
      </c>
      <c r="S71" s="296">
        <v>6</v>
      </c>
      <c r="T71" s="296">
        <v>5</v>
      </c>
      <c r="U71" s="296">
        <v>5</v>
      </c>
      <c r="V71" s="296">
        <v>2</v>
      </c>
      <c r="W71" s="296" t="s">
        <v>18</v>
      </c>
      <c r="X71" s="296" t="s">
        <v>18</v>
      </c>
      <c r="Y71" s="296" t="s">
        <v>18</v>
      </c>
      <c r="Z71" s="296" t="s">
        <v>18</v>
      </c>
      <c r="AA71" s="296" t="s">
        <v>18</v>
      </c>
      <c r="AB71" s="296" t="s">
        <v>18</v>
      </c>
      <c r="AC71" s="296" t="s">
        <v>18</v>
      </c>
      <c r="AD71" s="296" t="s">
        <v>18</v>
      </c>
      <c r="AE71" s="296" t="s">
        <v>18</v>
      </c>
      <c r="AF71" s="296" t="s">
        <v>18</v>
      </c>
      <c r="AG71" s="296" t="s">
        <v>18</v>
      </c>
      <c r="AH71" s="296" t="s">
        <v>18</v>
      </c>
      <c r="AI71" s="296" t="s">
        <v>18</v>
      </c>
      <c r="AJ71" s="296" t="s">
        <v>18</v>
      </c>
      <c r="AK71" s="296" t="s">
        <v>18</v>
      </c>
      <c r="AL71" s="296">
        <v>1</v>
      </c>
      <c r="AM71" s="296">
        <v>1</v>
      </c>
      <c r="AN71" s="296">
        <v>1</v>
      </c>
      <c r="AO71" s="296">
        <v>1</v>
      </c>
      <c r="AP71" s="296" t="s">
        <v>18</v>
      </c>
      <c r="AQ71" s="296" t="s">
        <v>18</v>
      </c>
      <c r="AR71" s="296" t="s">
        <v>18</v>
      </c>
      <c r="AS71" s="296" t="s">
        <v>18</v>
      </c>
      <c r="AT71" s="296" t="s">
        <v>18</v>
      </c>
      <c r="AU71" s="296" t="s">
        <v>18</v>
      </c>
      <c r="AV71" s="296" t="s">
        <v>18</v>
      </c>
      <c r="AW71" s="296" t="s">
        <v>18</v>
      </c>
      <c r="AX71" s="296" t="s">
        <v>18</v>
      </c>
      <c r="AY71" s="296">
        <v>2</v>
      </c>
      <c r="AZ71" s="296">
        <v>2</v>
      </c>
      <c r="BA71" s="296">
        <v>2</v>
      </c>
      <c r="BB71" s="296">
        <v>2</v>
      </c>
      <c r="BC71" s="296" t="s">
        <v>18</v>
      </c>
      <c r="BD71" s="296">
        <v>1</v>
      </c>
      <c r="BE71" s="296">
        <v>1</v>
      </c>
      <c r="BF71" s="296">
        <v>1</v>
      </c>
      <c r="BG71" s="296">
        <v>1</v>
      </c>
      <c r="BH71" s="296" t="s">
        <v>18</v>
      </c>
      <c r="BI71" s="296" t="s">
        <v>18</v>
      </c>
      <c r="BJ71" s="296" t="s">
        <v>18</v>
      </c>
      <c r="BK71" s="296" t="s">
        <v>18</v>
      </c>
      <c r="BL71" s="296" t="s">
        <v>18</v>
      </c>
      <c r="BM71" s="296" t="s">
        <v>18</v>
      </c>
      <c r="BN71" s="296" t="s">
        <v>18</v>
      </c>
      <c r="BO71" s="296" t="s">
        <v>18</v>
      </c>
      <c r="BP71" s="296" t="s">
        <v>18</v>
      </c>
      <c r="BQ71" s="296" t="s">
        <v>18</v>
      </c>
      <c r="BR71" s="296" t="s">
        <v>18</v>
      </c>
      <c r="BS71" s="296" t="s">
        <v>18</v>
      </c>
    </row>
    <row r="72" spans="1:71" x14ac:dyDescent="0.25">
      <c r="A72" t="s">
        <v>68</v>
      </c>
      <c r="B72" s="296" t="s">
        <v>18</v>
      </c>
      <c r="C72" s="296" t="s">
        <v>18</v>
      </c>
      <c r="D72" s="296" t="s">
        <v>18</v>
      </c>
      <c r="E72" s="296" t="s">
        <v>18</v>
      </c>
      <c r="F72" s="296" t="s">
        <v>18</v>
      </c>
      <c r="G72" s="296" t="s">
        <v>18</v>
      </c>
      <c r="H72" s="296" t="s">
        <v>18</v>
      </c>
      <c r="I72" s="296" t="s">
        <v>18</v>
      </c>
      <c r="J72" s="296" t="s">
        <v>18</v>
      </c>
      <c r="K72" s="296" t="s">
        <v>18</v>
      </c>
      <c r="L72" s="296" t="s">
        <v>18</v>
      </c>
      <c r="M72" s="296" t="s">
        <v>18</v>
      </c>
      <c r="N72" s="296" t="s">
        <v>18</v>
      </c>
      <c r="O72" s="296" t="s">
        <v>18</v>
      </c>
      <c r="P72" s="296" t="s">
        <v>18</v>
      </c>
      <c r="Q72" s="296" t="s">
        <v>18</v>
      </c>
      <c r="R72" s="296" t="s">
        <v>18</v>
      </c>
      <c r="S72" s="296" t="s">
        <v>18</v>
      </c>
      <c r="T72" s="296" t="s">
        <v>18</v>
      </c>
      <c r="U72" s="296" t="s">
        <v>18</v>
      </c>
      <c r="V72" s="296" t="s">
        <v>18</v>
      </c>
      <c r="W72" s="296" t="s">
        <v>18</v>
      </c>
      <c r="X72" s="296" t="s">
        <v>18</v>
      </c>
      <c r="Y72" s="296" t="s">
        <v>18</v>
      </c>
      <c r="Z72" s="296" t="s">
        <v>18</v>
      </c>
      <c r="AA72" s="296" t="s">
        <v>18</v>
      </c>
      <c r="AB72" s="296" t="s">
        <v>18</v>
      </c>
      <c r="AC72" s="296" t="s">
        <v>18</v>
      </c>
      <c r="AD72" s="296" t="s">
        <v>18</v>
      </c>
      <c r="AE72" s="296" t="s">
        <v>18</v>
      </c>
      <c r="AF72" s="296" t="s">
        <v>18</v>
      </c>
      <c r="AG72" s="296" t="s">
        <v>18</v>
      </c>
      <c r="AH72" s="296" t="s">
        <v>18</v>
      </c>
      <c r="AI72" s="296" t="s">
        <v>18</v>
      </c>
      <c r="AJ72" s="296" t="s">
        <v>18</v>
      </c>
      <c r="AK72" s="296" t="s">
        <v>18</v>
      </c>
      <c r="AL72" s="296" t="s">
        <v>18</v>
      </c>
      <c r="AM72" s="296" t="s">
        <v>18</v>
      </c>
      <c r="AN72" s="296" t="s">
        <v>18</v>
      </c>
      <c r="AO72" s="296" t="s">
        <v>18</v>
      </c>
      <c r="AP72" s="296" t="s">
        <v>18</v>
      </c>
      <c r="AQ72" s="296" t="s">
        <v>18</v>
      </c>
      <c r="AR72" s="296" t="s">
        <v>18</v>
      </c>
      <c r="AS72" s="296" t="s">
        <v>18</v>
      </c>
      <c r="AT72" s="296" t="s">
        <v>18</v>
      </c>
      <c r="AU72" s="296" t="s">
        <v>18</v>
      </c>
      <c r="AV72" s="296" t="s">
        <v>18</v>
      </c>
      <c r="AW72" s="296" t="s">
        <v>18</v>
      </c>
      <c r="AX72" s="296" t="s">
        <v>18</v>
      </c>
      <c r="AY72" s="296" t="s">
        <v>18</v>
      </c>
      <c r="AZ72" s="296" t="s">
        <v>18</v>
      </c>
      <c r="BA72" s="296" t="s">
        <v>18</v>
      </c>
      <c r="BB72" s="296" t="s">
        <v>18</v>
      </c>
      <c r="BC72" s="296" t="s">
        <v>18</v>
      </c>
      <c r="BD72" s="296" t="s">
        <v>18</v>
      </c>
      <c r="BE72" s="296" t="s">
        <v>18</v>
      </c>
      <c r="BF72" s="296" t="s">
        <v>18</v>
      </c>
      <c r="BG72" s="296" t="s">
        <v>18</v>
      </c>
      <c r="BH72" s="296" t="s">
        <v>18</v>
      </c>
      <c r="BI72" s="296" t="s">
        <v>18</v>
      </c>
      <c r="BJ72" s="296" t="s">
        <v>18</v>
      </c>
      <c r="BK72" s="296" t="s">
        <v>18</v>
      </c>
      <c r="BL72" s="296" t="s">
        <v>18</v>
      </c>
      <c r="BM72" s="296" t="s">
        <v>18</v>
      </c>
      <c r="BN72" s="296" t="s">
        <v>18</v>
      </c>
      <c r="BO72" s="296" t="s">
        <v>18</v>
      </c>
      <c r="BP72" s="296" t="s">
        <v>18</v>
      </c>
      <c r="BQ72" s="296" t="s">
        <v>18</v>
      </c>
      <c r="BR72" s="296" t="s">
        <v>18</v>
      </c>
      <c r="BS72" s="296" t="s">
        <v>18</v>
      </c>
    </row>
    <row r="73" spans="1:71" x14ac:dyDescent="0.25">
      <c r="A73" t="s">
        <v>69</v>
      </c>
      <c r="B73" s="296" t="s">
        <v>18</v>
      </c>
      <c r="C73" s="296" t="s">
        <v>18</v>
      </c>
      <c r="D73" s="296" t="s">
        <v>18</v>
      </c>
      <c r="E73" s="296" t="s">
        <v>18</v>
      </c>
      <c r="F73" s="296" t="s">
        <v>18</v>
      </c>
      <c r="G73" s="296" t="s">
        <v>18</v>
      </c>
      <c r="H73" s="296" t="s">
        <v>18</v>
      </c>
      <c r="I73" s="296" t="s">
        <v>18</v>
      </c>
      <c r="J73" s="296" t="s">
        <v>18</v>
      </c>
      <c r="K73" s="296" t="s">
        <v>18</v>
      </c>
      <c r="L73" s="296" t="s">
        <v>18</v>
      </c>
      <c r="M73" s="296" t="s">
        <v>18</v>
      </c>
      <c r="N73" s="296" t="s">
        <v>18</v>
      </c>
      <c r="O73" s="296" t="s">
        <v>18</v>
      </c>
      <c r="P73" s="296" t="s">
        <v>18</v>
      </c>
      <c r="Q73" s="296" t="s">
        <v>18</v>
      </c>
      <c r="R73" s="296" t="s">
        <v>18</v>
      </c>
      <c r="S73" s="296" t="s">
        <v>18</v>
      </c>
      <c r="T73" s="296" t="s">
        <v>18</v>
      </c>
      <c r="U73" s="296" t="s">
        <v>18</v>
      </c>
      <c r="V73" s="296" t="s">
        <v>18</v>
      </c>
      <c r="W73" s="296" t="s">
        <v>18</v>
      </c>
      <c r="X73" s="296" t="s">
        <v>18</v>
      </c>
      <c r="Y73" s="296" t="s">
        <v>18</v>
      </c>
      <c r="Z73" s="296" t="s">
        <v>18</v>
      </c>
      <c r="AA73" s="296" t="s">
        <v>18</v>
      </c>
      <c r="AB73" s="296" t="s">
        <v>18</v>
      </c>
      <c r="AC73" s="296" t="s">
        <v>18</v>
      </c>
      <c r="AD73" s="296" t="s">
        <v>18</v>
      </c>
      <c r="AE73" s="296" t="s">
        <v>18</v>
      </c>
      <c r="AF73" s="296" t="s">
        <v>18</v>
      </c>
      <c r="AG73" s="296" t="s">
        <v>18</v>
      </c>
      <c r="AH73" s="296" t="s">
        <v>18</v>
      </c>
      <c r="AI73" s="296" t="s">
        <v>18</v>
      </c>
      <c r="AJ73" s="296" t="s">
        <v>18</v>
      </c>
      <c r="AK73" s="296" t="s">
        <v>18</v>
      </c>
      <c r="AL73" s="296" t="s">
        <v>18</v>
      </c>
      <c r="AM73" s="296" t="s">
        <v>18</v>
      </c>
      <c r="AN73" s="296" t="s">
        <v>18</v>
      </c>
      <c r="AO73" s="296" t="s">
        <v>18</v>
      </c>
      <c r="AP73" s="296">
        <v>2</v>
      </c>
      <c r="AQ73" s="296">
        <v>2</v>
      </c>
      <c r="AR73" s="296">
        <v>2</v>
      </c>
      <c r="AS73" s="296">
        <v>2</v>
      </c>
      <c r="AT73" s="296" t="s">
        <v>18</v>
      </c>
      <c r="AU73" s="296" t="s">
        <v>18</v>
      </c>
      <c r="AV73" s="296" t="s">
        <v>18</v>
      </c>
      <c r="AW73" s="296" t="s">
        <v>18</v>
      </c>
      <c r="AX73" s="296" t="s">
        <v>18</v>
      </c>
      <c r="AY73" s="296" t="s">
        <v>18</v>
      </c>
      <c r="AZ73" s="296" t="s">
        <v>18</v>
      </c>
      <c r="BA73" s="296" t="s">
        <v>18</v>
      </c>
      <c r="BB73" s="296" t="s">
        <v>18</v>
      </c>
      <c r="BC73" s="296" t="s">
        <v>18</v>
      </c>
      <c r="BD73" s="296" t="s">
        <v>18</v>
      </c>
      <c r="BE73" s="296" t="s">
        <v>18</v>
      </c>
      <c r="BF73" s="296" t="s">
        <v>18</v>
      </c>
      <c r="BG73" s="296" t="s">
        <v>18</v>
      </c>
      <c r="BH73" s="296" t="s">
        <v>18</v>
      </c>
      <c r="BI73" s="296" t="s">
        <v>18</v>
      </c>
      <c r="BJ73" s="296" t="s">
        <v>18</v>
      </c>
      <c r="BK73" s="296" t="s">
        <v>18</v>
      </c>
      <c r="BL73" s="296" t="s">
        <v>18</v>
      </c>
      <c r="BM73" s="296" t="s">
        <v>18</v>
      </c>
      <c r="BN73" s="296" t="s">
        <v>18</v>
      </c>
      <c r="BO73" s="296" t="s">
        <v>18</v>
      </c>
      <c r="BP73" s="296" t="s">
        <v>18</v>
      </c>
      <c r="BQ73" s="296" t="s">
        <v>18</v>
      </c>
      <c r="BR73" s="296" t="s">
        <v>18</v>
      </c>
      <c r="BS73" s="296" t="s">
        <v>18</v>
      </c>
    </row>
    <row r="74" spans="1:71" x14ac:dyDescent="0.25">
      <c r="A74" t="s">
        <v>70</v>
      </c>
      <c r="B74" s="296" t="s">
        <v>18</v>
      </c>
      <c r="C74" s="296" t="s">
        <v>18</v>
      </c>
      <c r="D74" s="296" t="s">
        <v>18</v>
      </c>
      <c r="E74" s="296" t="s">
        <v>18</v>
      </c>
      <c r="F74" s="296" t="s">
        <v>18</v>
      </c>
      <c r="G74" s="296">
        <v>12</v>
      </c>
      <c r="H74" s="296">
        <v>21</v>
      </c>
      <c r="I74" s="296">
        <v>22</v>
      </c>
      <c r="J74" s="296">
        <v>22</v>
      </c>
      <c r="K74" s="296">
        <v>19</v>
      </c>
      <c r="L74" s="296">
        <v>13</v>
      </c>
      <c r="M74" s="296">
        <v>19</v>
      </c>
      <c r="N74" s="296">
        <v>32</v>
      </c>
      <c r="O74" s="296">
        <v>26</v>
      </c>
      <c r="P74" s="296">
        <v>39</v>
      </c>
      <c r="Q74" s="296">
        <v>45</v>
      </c>
      <c r="R74" s="296">
        <v>48</v>
      </c>
      <c r="S74" s="296">
        <v>51</v>
      </c>
      <c r="T74" s="296">
        <v>45</v>
      </c>
      <c r="U74" s="296">
        <v>46</v>
      </c>
      <c r="V74" s="296">
        <v>37</v>
      </c>
      <c r="W74" s="296">
        <v>37</v>
      </c>
      <c r="X74" s="296">
        <v>35</v>
      </c>
      <c r="Y74" s="296">
        <v>25</v>
      </c>
      <c r="Z74" s="296">
        <v>22</v>
      </c>
      <c r="AA74" s="296">
        <v>19</v>
      </c>
      <c r="AB74" s="296">
        <v>12</v>
      </c>
      <c r="AC74" s="296">
        <v>8</v>
      </c>
      <c r="AD74" s="296">
        <v>5</v>
      </c>
      <c r="AE74" s="296">
        <v>1</v>
      </c>
      <c r="AF74" s="296">
        <v>4</v>
      </c>
      <c r="AG74" s="296">
        <v>10</v>
      </c>
      <c r="AH74" s="296">
        <v>9</v>
      </c>
      <c r="AI74" s="296">
        <v>11</v>
      </c>
      <c r="AJ74" s="296">
        <v>8</v>
      </c>
      <c r="AK74" s="296">
        <v>5</v>
      </c>
      <c r="AL74" s="296">
        <v>8</v>
      </c>
      <c r="AM74" s="296">
        <v>7</v>
      </c>
      <c r="AN74" s="296">
        <v>11</v>
      </c>
      <c r="AO74" s="296">
        <v>9</v>
      </c>
      <c r="AP74" s="296">
        <v>9</v>
      </c>
      <c r="AQ74" s="296">
        <v>13</v>
      </c>
      <c r="AR74" s="296">
        <v>10</v>
      </c>
      <c r="AS74" s="296">
        <v>10</v>
      </c>
      <c r="AT74" s="296">
        <v>8</v>
      </c>
      <c r="AU74" s="296">
        <v>3</v>
      </c>
      <c r="AV74" s="296">
        <v>4</v>
      </c>
      <c r="AW74" s="296">
        <v>5</v>
      </c>
      <c r="AX74" s="296">
        <v>4</v>
      </c>
      <c r="AY74" s="296">
        <v>6</v>
      </c>
      <c r="AZ74" s="296">
        <v>8</v>
      </c>
      <c r="BA74" s="296">
        <v>7</v>
      </c>
      <c r="BB74" s="296">
        <v>8</v>
      </c>
      <c r="BC74" s="296">
        <v>12</v>
      </c>
      <c r="BD74" s="296">
        <v>11</v>
      </c>
      <c r="BE74" s="296">
        <v>12</v>
      </c>
      <c r="BF74" s="296">
        <v>14</v>
      </c>
      <c r="BG74" s="296">
        <v>15</v>
      </c>
      <c r="BH74" s="296">
        <v>15</v>
      </c>
      <c r="BI74" s="296">
        <v>13</v>
      </c>
      <c r="BJ74" s="296">
        <v>10</v>
      </c>
      <c r="BK74" s="296">
        <v>3</v>
      </c>
      <c r="BL74" s="296" t="s">
        <v>18</v>
      </c>
      <c r="BM74" s="296">
        <v>2</v>
      </c>
      <c r="BN74" s="296">
        <v>5</v>
      </c>
      <c r="BO74" s="296">
        <v>12</v>
      </c>
      <c r="BP74" s="296">
        <v>26</v>
      </c>
      <c r="BQ74" s="296">
        <v>39</v>
      </c>
      <c r="BR74" s="296">
        <v>44</v>
      </c>
      <c r="BS74" s="296">
        <v>41</v>
      </c>
    </row>
    <row r="75" spans="1:71" x14ac:dyDescent="0.25">
      <c r="A75" t="s">
        <v>71</v>
      </c>
      <c r="B75" s="296" t="s">
        <v>18</v>
      </c>
      <c r="C75" s="296" t="s">
        <v>18</v>
      </c>
      <c r="D75" s="296" t="s">
        <v>18</v>
      </c>
      <c r="E75" s="296" t="s">
        <v>18</v>
      </c>
      <c r="F75" s="296" t="s">
        <v>18</v>
      </c>
      <c r="G75" s="296" t="s">
        <v>18</v>
      </c>
      <c r="H75" s="296" t="s">
        <v>18</v>
      </c>
      <c r="I75" s="296" t="s">
        <v>18</v>
      </c>
      <c r="J75" s="296" t="s">
        <v>18</v>
      </c>
      <c r="K75" s="296" t="s">
        <v>18</v>
      </c>
      <c r="L75" s="296" t="s">
        <v>18</v>
      </c>
      <c r="M75" s="296" t="s">
        <v>18</v>
      </c>
      <c r="N75" s="296" t="s">
        <v>18</v>
      </c>
      <c r="O75" s="296" t="s">
        <v>18</v>
      </c>
      <c r="P75" s="296" t="s">
        <v>18</v>
      </c>
      <c r="Q75" s="296" t="s">
        <v>18</v>
      </c>
      <c r="R75" s="296" t="s">
        <v>18</v>
      </c>
      <c r="S75" s="296" t="s">
        <v>18</v>
      </c>
      <c r="T75" s="296" t="s">
        <v>18</v>
      </c>
      <c r="U75" s="296">
        <v>2</v>
      </c>
      <c r="V75" s="296">
        <v>2</v>
      </c>
      <c r="W75" s="296">
        <v>2</v>
      </c>
      <c r="X75" s="296">
        <v>2</v>
      </c>
      <c r="Y75" s="296" t="s">
        <v>18</v>
      </c>
      <c r="Z75" s="296" t="s">
        <v>18</v>
      </c>
      <c r="AA75" s="296" t="s">
        <v>18</v>
      </c>
      <c r="AB75" s="296" t="s">
        <v>18</v>
      </c>
      <c r="AC75" s="296" t="s">
        <v>18</v>
      </c>
      <c r="AD75" s="296" t="s">
        <v>18</v>
      </c>
      <c r="AE75" s="296" t="s">
        <v>18</v>
      </c>
      <c r="AF75" s="296" t="s">
        <v>18</v>
      </c>
      <c r="AG75" s="296" t="s">
        <v>18</v>
      </c>
      <c r="AH75" s="296" t="s">
        <v>18</v>
      </c>
      <c r="AI75" s="296" t="s">
        <v>18</v>
      </c>
      <c r="AJ75" s="296" t="s">
        <v>18</v>
      </c>
      <c r="AK75" s="296" t="s">
        <v>18</v>
      </c>
      <c r="AL75" s="296" t="s">
        <v>18</v>
      </c>
      <c r="AM75" s="296" t="s">
        <v>18</v>
      </c>
      <c r="AN75" s="296" t="s">
        <v>18</v>
      </c>
      <c r="AO75" s="296" t="s">
        <v>18</v>
      </c>
      <c r="AP75" s="296" t="s">
        <v>18</v>
      </c>
      <c r="AQ75" s="296" t="s">
        <v>18</v>
      </c>
      <c r="AR75" s="296" t="s">
        <v>18</v>
      </c>
      <c r="AS75" s="296" t="s">
        <v>18</v>
      </c>
      <c r="AT75" s="296" t="s">
        <v>18</v>
      </c>
      <c r="AU75" s="296" t="s">
        <v>18</v>
      </c>
      <c r="AV75" s="296" t="s">
        <v>18</v>
      </c>
      <c r="AW75" s="296" t="s">
        <v>18</v>
      </c>
      <c r="AX75" s="296" t="s">
        <v>18</v>
      </c>
      <c r="AY75" s="296" t="s">
        <v>18</v>
      </c>
      <c r="AZ75" s="296" t="s">
        <v>18</v>
      </c>
      <c r="BA75" s="296" t="s">
        <v>18</v>
      </c>
      <c r="BB75" s="296" t="s">
        <v>18</v>
      </c>
      <c r="BC75" s="296" t="s">
        <v>18</v>
      </c>
      <c r="BD75" s="296" t="s">
        <v>18</v>
      </c>
      <c r="BE75" s="296" t="s">
        <v>18</v>
      </c>
      <c r="BF75" s="296" t="s">
        <v>18</v>
      </c>
      <c r="BG75" s="296" t="s">
        <v>18</v>
      </c>
      <c r="BH75" s="296" t="s">
        <v>18</v>
      </c>
      <c r="BI75" s="296" t="s">
        <v>18</v>
      </c>
      <c r="BJ75" s="296" t="s">
        <v>18</v>
      </c>
      <c r="BK75" s="296" t="s">
        <v>18</v>
      </c>
      <c r="BL75" s="296" t="s">
        <v>18</v>
      </c>
      <c r="BM75" s="296" t="s">
        <v>18</v>
      </c>
      <c r="BN75" s="296" t="s">
        <v>18</v>
      </c>
      <c r="BO75" s="296" t="s">
        <v>18</v>
      </c>
      <c r="BP75" s="296" t="s">
        <v>18</v>
      </c>
      <c r="BQ75" s="296" t="s">
        <v>18</v>
      </c>
      <c r="BR75" s="296" t="s">
        <v>18</v>
      </c>
      <c r="BS75" s="296" t="s">
        <v>18</v>
      </c>
    </row>
    <row r="76" spans="1:71" x14ac:dyDescent="0.25">
      <c r="A76" t="s">
        <v>72</v>
      </c>
      <c r="B76" s="296" t="s">
        <v>18</v>
      </c>
      <c r="C76" s="296" t="s">
        <v>18</v>
      </c>
      <c r="D76" s="296" t="s">
        <v>18</v>
      </c>
      <c r="E76" s="296" t="s">
        <v>18</v>
      </c>
      <c r="F76" s="296" t="s">
        <v>18</v>
      </c>
      <c r="G76" s="296" t="s">
        <v>18</v>
      </c>
      <c r="H76" s="296" t="s">
        <v>18</v>
      </c>
      <c r="I76" s="296" t="s">
        <v>18</v>
      </c>
      <c r="J76" s="296">
        <v>1</v>
      </c>
      <c r="K76" s="296">
        <v>5</v>
      </c>
      <c r="L76" s="296">
        <v>6</v>
      </c>
      <c r="M76" s="296">
        <v>7</v>
      </c>
      <c r="N76" s="296">
        <v>6</v>
      </c>
      <c r="O76" s="296">
        <v>5</v>
      </c>
      <c r="P76" s="296">
        <v>7</v>
      </c>
      <c r="Q76" s="296">
        <v>7</v>
      </c>
      <c r="R76" s="296">
        <v>7</v>
      </c>
      <c r="S76" s="296">
        <v>5</v>
      </c>
      <c r="T76" s="296">
        <v>7</v>
      </c>
      <c r="U76" s="296">
        <v>7</v>
      </c>
      <c r="V76" s="296">
        <v>7</v>
      </c>
      <c r="W76" s="296">
        <v>6</v>
      </c>
      <c r="X76" s="296">
        <v>2</v>
      </c>
      <c r="Y76" s="296">
        <v>1</v>
      </c>
      <c r="Z76" s="296">
        <v>2</v>
      </c>
      <c r="AA76" s="296">
        <v>2</v>
      </c>
      <c r="AB76" s="296">
        <v>2</v>
      </c>
      <c r="AC76" s="296">
        <v>2</v>
      </c>
      <c r="AD76" s="296">
        <v>3</v>
      </c>
      <c r="AE76" s="296">
        <v>3</v>
      </c>
      <c r="AF76" s="296">
        <v>2</v>
      </c>
      <c r="AG76" s="296">
        <v>3</v>
      </c>
      <c r="AH76" s="296">
        <v>1</v>
      </c>
      <c r="AI76" s="296">
        <v>1</v>
      </c>
      <c r="AJ76" s="296">
        <v>3</v>
      </c>
      <c r="AK76" s="296">
        <v>2</v>
      </c>
      <c r="AL76" s="296">
        <v>2</v>
      </c>
      <c r="AM76" s="296">
        <v>6</v>
      </c>
      <c r="AN76" s="296">
        <v>4</v>
      </c>
      <c r="AO76" s="296">
        <v>7</v>
      </c>
      <c r="AP76" s="296">
        <v>7</v>
      </c>
      <c r="AQ76" s="296">
        <v>3</v>
      </c>
      <c r="AR76" s="296">
        <v>3</v>
      </c>
      <c r="AS76" s="296" t="s">
        <v>18</v>
      </c>
      <c r="AT76" s="296">
        <v>3</v>
      </c>
      <c r="AU76" s="296">
        <v>3</v>
      </c>
      <c r="AV76" s="296">
        <v>3</v>
      </c>
      <c r="AW76" s="296">
        <v>3</v>
      </c>
      <c r="AX76" s="296">
        <v>3</v>
      </c>
      <c r="AY76" s="296">
        <v>3</v>
      </c>
      <c r="AZ76" s="296">
        <v>3</v>
      </c>
      <c r="BA76" s="296">
        <v>4</v>
      </c>
      <c r="BB76" s="296">
        <v>2</v>
      </c>
      <c r="BC76" s="296">
        <v>3</v>
      </c>
      <c r="BD76" s="296">
        <v>3</v>
      </c>
      <c r="BE76" s="296">
        <v>2</v>
      </c>
      <c r="BF76" s="296">
        <v>1</v>
      </c>
      <c r="BG76" s="296">
        <v>3</v>
      </c>
      <c r="BH76" s="296">
        <v>11</v>
      </c>
      <c r="BI76" s="296">
        <v>12</v>
      </c>
      <c r="BJ76" s="296">
        <v>13</v>
      </c>
      <c r="BK76" s="296">
        <v>10</v>
      </c>
      <c r="BL76" s="296">
        <v>5</v>
      </c>
      <c r="BM76" s="296">
        <v>8</v>
      </c>
      <c r="BN76" s="296">
        <v>10</v>
      </c>
      <c r="BO76" s="296">
        <v>12</v>
      </c>
      <c r="BP76" s="296">
        <v>11</v>
      </c>
      <c r="BQ76" s="296">
        <v>10</v>
      </c>
      <c r="BR76" s="296">
        <v>10</v>
      </c>
      <c r="BS76" s="296">
        <v>12</v>
      </c>
    </row>
    <row r="77" spans="1:71" x14ac:dyDescent="0.25">
      <c r="A77" t="s">
        <v>73</v>
      </c>
      <c r="B77" s="296" t="s">
        <v>18</v>
      </c>
      <c r="C77" s="296" t="s">
        <v>18</v>
      </c>
      <c r="D77" s="296" t="s">
        <v>18</v>
      </c>
      <c r="E77" s="296" t="s">
        <v>18</v>
      </c>
      <c r="F77" s="296" t="s">
        <v>18</v>
      </c>
      <c r="G77" s="296" t="s">
        <v>18</v>
      </c>
      <c r="H77" s="296" t="s">
        <v>18</v>
      </c>
      <c r="I77" s="296" t="s">
        <v>18</v>
      </c>
      <c r="J77" s="296" t="s">
        <v>18</v>
      </c>
      <c r="K77" s="296" t="s">
        <v>18</v>
      </c>
      <c r="L77" s="296" t="s">
        <v>18</v>
      </c>
      <c r="M77" s="296" t="s">
        <v>18</v>
      </c>
      <c r="N77" s="296">
        <v>1</v>
      </c>
      <c r="O77" s="296">
        <v>1</v>
      </c>
      <c r="P77" s="296">
        <v>1</v>
      </c>
      <c r="Q77" s="296">
        <v>1</v>
      </c>
      <c r="R77" s="296" t="s">
        <v>18</v>
      </c>
      <c r="S77" s="296" t="s">
        <v>18</v>
      </c>
      <c r="T77" s="296">
        <v>3</v>
      </c>
      <c r="U77" s="296">
        <v>3</v>
      </c>
      <c r="V77" s="296">
        <v>3</v>
      </c>
      <c r="W77" s="296">
        <v>3</v>
      </c>
      <c r="X77" s="296">
        <v>4</v>
      </c>
      <c r="Y77" s="296">
        <v>4</v>
      </c>
      <c r="Z77" s="296">
        <v>4</v>
      </c>
      <c r="AA77" s="296">
        <v>4</v>
      </c>
      <c r="AB77" s="296" t="s">
        <v>18</v>
      </c>
      <c r="AC77" s="296" t="s">
        <v>18</v>
      </c>
      <c r="AD77" s="296" t="s">
        <v>18</v>
      </c>
      <c r="AE77" s="296" t="s">
        <v>18</v>
      </c>
      <c r="AF77" s="296" t="s">
        <v>18</v>
      </c>
      <c r="AG77" s="296" t="s">
        <v>18</v>
      </c>
      <c r="AH77" s="296" t="s">
        <v>18</v>
      </c>
      <c r="AI77" s="296">
        <v>1</v>
      </c>
      <c r="AJ77" s="296">
        <v>1</v>
      </c>
      <c r="AK77" s="296">
        <v>1</v>
      </c>
      <c r="AL77" s="296">
        <v>5</v>
      </c>
      <c r="AM77" s="296">
        <v>4</v>
      </c>
      <c r="AN77" s="296">
        <v>4</v>
      </c>
      <c r="AO77" s="296">
        <v>4</v>
      </c>
      <c r="AP77" s="296" t="s">
        <v>18</v>
      </c>
      <c r="AQ77" s="296" t="s">
        <v>18</v>
      </c>
      <c r="AR77" s="296" t="s">
        <v>18</v>
      </c>
      <c r="AS77" s="296" t="s">
        <v>18</v>
      </c>
      <c r="AT77" s="296" t="s">
        <v>18</v>
      </c>
      <c r="AU77" s="296" t="s">
        <v>18</v>
      </c>
      <c r="AV77" s="296" t="s">
        <v>18</v>
      </c>
      <c r="AW77" s="296" t="s">
        <v>18</v>
      </c>
      <c r="AX77" s="296" t="s">
        <v>18</v>
      </c>
      <c r="AY77" s="296" t="s">
        <v>18</v>
      </c>
      <c r="AZ77" s="296" t="s">
        <v>18</v>
      </c>
      <c r="BA77" s="296" t="s">
        <v>18</v>
      </c>
      <c r="BB77" s="296" t="s">
        <v>18</v>
      </c>
      <c r="BC77" s="296" t="s">
        <v>18</v>
      </c>
      <c r="BD77" s="296" t="s">
        <v>18</v>
      </c>
      <c r="BE77" s="296" t="s">
        <v>18</v>
      </c>
      <c r="BF77" s="296" t="s">
        <v>18</v>
      </c>
      <c r="BG77" s="296" t="s">
        <v>18</v>
      </c>
      <c r="BH77" s="296" t="s">
        <v>18</v>
      </c>
      <c r="BI77" s="296" t="s">
        <v>18</v>
      </c>
      <c r="BJ77" s="296" t="s">
        <v>18</v>
      </c>
      <c r="BK77" s="296" t="s">
        <v>18</v>
      </c>
      <c r="BL77" s="296" t="s">
        <v>18</v>
      </c>
      <c r="BM77" s="296" t="s">
        <v>18</v>
      </c>
      <c r="BN77" s="296" t="s">
        <v>18</v>
      </c>
      <c r="BO77" s="296" t="s">
        <v>18</v>
      </c>
      <c r="BP77" s="296" t="s">
        <v>18</v>
      </c>
      <c r="BQ77" s="296" t="s">
        <v>18</v>
      </c>
      <c r="BR77" s="296" t="s">
        <v>18</v>
      </c>
      <c r="BS77" s="296" t="s">
        <v>18</v>
      </c>
    </row>
    <row r="78" spans="1:71" x14ac:dyDescent="0.25">
      <c r="A78" t="s">
        <v>74</v>
      </c>
      <c r="B78" s="296" t="s">
        <v>18</v>
      </c>
      <c r="C78" s="296" t="s">
        <v>18</v>
      </c>
      <c r="D78" s="296" t="s">
        <v>18</v>
      </c>
      <c r="E78" s="296" t="s">
        <v>18</v>
      </c>
      <c r="F78" s="296" t="s">
        <v>18</v>
      </c>
      <c r="G78" s="296" t="s">
        <v>18</v>
      </c>
      <c r="H78" s="296" t="s">
        <v>18</v>
      </c>
      <c r="I78" s="296" t="s">
        <v>18</v>
      </c>
      <c r="J78" s="296" t="s">
        <v>18</v>
      </c>
      <c r="K78" s="296" t="s">
        <v>18</v>
      </c>
      <c r="L78" s="296">
        <v>2</v>
      </c>
      <c r="M78" s="296">
        <v>2</v>
      </c>
      <c r="N78" s="296">
        <v>2</v>
      </c>
      <c r="O78" s="296">
        <v>2</v>
      </c>
      <c r="P78" s="296" t="s">
        <v>18</v>
      </c>
      <c r="Q78" s="296" t="s">
        <v>18</v>
      </c>
      <c r="R78" s="296">
        <v>2</v>
      </c>
      <c r="S78" s="296">
        <v>2</v>
      </c>
      <c r="T78" s="296">
        <v>4</v>
      </c>
      <c r="U78" s="296">
        <v>4</v>
      </c>
      <c r="V78" s="296">
        <v>2</v>
      </c>
      <c r="W78" s="296">
        <v>9</v>
      </c>
      <c r="X78" s="296">
        <v>9</v>
      </c>
      <c r="Y78" s="296">
        <v>9</v>
      </c>
      <c r="Z78" s="296">
        <v>9</v>
      </c>
      <c r="AA78" s="296">
        <v>3</v>
      </c>
      <c r="AB78" s="296">
        <v>1</v>
      </c>
      <c r="AC78" s="296">
        <v>1</v>
      </c>
      <c r="AD78" s="296">
        <v>1</v>
      </c>
      <c r="AE78" s="296" t="s">
        <v>18</v>
      </c>
      <c r="AF78" s="296" t="s">
        <v>18</v>
      </c>
      <c r="AG78" s="296" t="s">
        <v>18</v>
      </c>
      <c r="AH78" s="296" t="s">
        <v>18</v>
      </c>
      <c r="AI78" s="296" t="s">
        <v>18</v>
      </c>
      <c r="AJ78" s="296" t="s">
        <v>18</v>
      </c>
      <c r="AK78" s="296" t="s">
        <v>18</v>
      </c>
      <c r="AL78" s="296" t="s">
        <v>18</v>
      </c>
      <c r="AM78" s="296" t="s">
        <v>18</v>
      </c>
      <c r="AN78" s="296" t="s">
        <v>18</v>
      </c>
      <c r="AO78" s="296" t="s">
        <v>18</v>
      </c>
      <c r="AP78" s="296" t="s">
        <v>18</v>
      </c>
      <c r="AQ78" s="296" t="s">
        <v>18</v>
      </c>
      <c r="AR78" s="296" t="s">
        <v>18</v>
      </c>
      <c r="AS78" s="296" t="s">
        <v>18</v>
      </c>
      <c r="AT78" s="296" t="s">
        <v>18</v>
      </c>
      <c r="AU78" s="296" t="s">
        <v>18</v>
      </c>
      <c r="AV78" s="296" t="s">
        <v>18</v>
      </c>
      <c r="AW78" s="296" t="s">
        <v>18</v>
      </c>
      <c r="AX78" s="296">
        <v>1</v>
      </c>
      <c r="AY78" s="296">
        <v>2</v>
      </c>
      <c r="AZ78" s="296">
        <v>2</v>
      </c>
      <c r="BA78" s="296">
        <v>2</v>
      </c>
      <c r="BB78" s="296">
        <v>1</v>
      </c>
      <c r="BC78" s="296" t="s">
        <v>18</v>
      </c>
      <c r="BD78" s="296" t="s">
        <v>18</v>
      </c>
      <c r="BE78" s="296" t="s">
        <v>18</v>
      </c>
      <c r="BF78" s="296" t="s">
        <v>18</v>
      </c>
      <c r="BG78" s="296" t="s">
        <v>18</v>
      </c>
      <c r="BH78" s="296" t="s">
        <v>18</v>
      </c>
      <c r="BI78" s="296" t="s">
        <v>18</v>
      </c>
      <c r="BJ78" s="296">
        <v>1</v>
      </c>
      <c r="BK78" s="296">
        <v>1</v>
      </c>
      <c r="BL78" s="296">
        <v>1</v>
      </c>
      <c r="BM78" s="296">
        <v>1</v>
      </c>
      <c r="BN78" s="296">
        <v>3</v>
      </c>
      <c r="BO78" s="296">
        <v>3</v>
      </c>
      <c r="BP78" s="296">
        <v>3</v>
      </c>
      <c r="BQ78" s="296">
        <v>4</v>
      </c>
      <c r="BR78" s="296">
        <v>1</v>
      </c>
      <c r="BS78" s="296">
        <v>1</v>
      </c>
    </row>
    <row r="79" spans="1:71" x14ac:dyDescent="0.25">
      <c r="A79" t="s">
        <v>182</v>
      </c>
      <c r="B79" s="296" t="s">
        <v>18</v>
      </c>
      <c r="C79" s="296" t="s">
        <v>18</v>
      </c>
      <c r="D79" s="296" t="s">
        <v>18</v>
      </c>
      <c r="E79" s="296" t="s">
        <v>18</v>
      </c>
      <c r="F79" s="296" t="s">
        <v>18</v>
      </c>
      <c r="G79" s="296" t="s">
        <v>18</v>
      </c>
      <c r="H79" s="296" t="s">
        <v>18</v>
      </c>
      <c r="I79" s="296" t="s">
        <v>18</v>
      </c>
      <c r="J79" s="296">
        <v>2</v>
      </c>
      <c r="K79" s="296">
        <v>2</v>
      </c>
      <c r="L79" s="296">
        <v>2</v>
      </c>
      <c r="M79" s="296">
        <v>2</v>
      </c>
      <c r="N79" s="296" t="s">
        <v>18</v>
      </c>
      <c r="O79" s="296">
        <v>1</v>
      </c>
      <c r="P79" s="296">
        <v>1</v>
      </c>
      <c r="Q79" s="296">
        <v>2</v>
      </c>
      <c r="R79" s="296">
        <v>7</v>
      </c>
      <c r="S79" s="296">
        <v>6</v>
      </c>
      <c r="T79" s="296">
        <v>7</v>
      </c>
      <c r="U79" s="296">
        <v>9</v>
      </c>
      <c r="V79" s="296">
        <v>4</v>
      </c>
      <c r="W79" s="296">
        <v>7</v>
      </c>
      <c r="X79" s="296">
        <v>6</v>
      </c>
      <c r="Y79" s="296">
        <v>5</v>
      </c>
      <c r="Z79" s="296">
        <v>5</v>
      </c>
      <c r="AA79" s="296">
        <v>2</v>
      </c>
      <c r="AB79" s="296">
        <v>2</v>
      </c>
      <c r="AC79" s="296" t="s">
        <v>18</v>
      </c>
      <c r="AD79" s="296" t="s">
        <v>18</v>
      </c>
      <c r="AE79" s="296" t="s">
        <v>18</v>
      </c>
      <c r="AF79" s="296" t="s">
        <v>18</v>
      </c>
      <c r="AG79" s="296">
        <v>4</v>
      </c>
      <c r="AH79" s="296">
        <v>8</v>
      </c>
      <c r="AI79" s="296">
        <v>13</v>
      </c>
      <c r="AJ79" s="296">
        <v>14</v>
      </c>
      <c r="AK79" s="296">
        <v>10</v>
      </c>
      <c r="AL79" s="296">
        <v>10</v>
      </c>
      <c r="AM79" s="296">
        <v>6</v>
      </c>
      <c r="AN79" s="296">
        <v>11</v>
      </c>
      <c r="AO79" s="296">
        <v>15</v>
      </c>
      <c r="AP79" s="296">
        <v>12</v>
      </c>
      <c r="AQ79" s="296">
        <v>13</v>
      </c>
      <c r="AR79" s="296">
        <v>12</v>
      </c>
      <c r="AS79" s="296">
        <v>17</v>
      </c>
      <c r="AT79" s="296">
        <v>19</v>
      </c>
      <c r="AU79" s="296">
        <v>25</v>
      </c>
      <c r="AV79" s="296">
        <v>22</v>
      </c>
      <c r="AW79" s="296">
        <v>17</v>
      </c>
      <c r="AX79" s="296">
        <v>20</v>
      </c>
      <c r="AY79" s="296">
        <v>14</v>
      </c>
      <c r="AZ79" s="296">
        <v>13</v>
      </c>
      <c r="BA79" s="296">
        <v>13</v>
      </c>
      <c r="BB79" s="296">
        <v>10</v>
      </c>
      <c r="BC79" s="296">
        <v>8</v>
      </c>
      <c r="BD79" s="296">
        <v>8</v>
      </c>
      <c r="BE79" s="296">
        <v>6</v>
      </c>
      <c r="BF79" s="296">
        <v>13</v>
      </c>
      <c r="BG79" s="296">
        <v>15</v>
      </c>
      <c r="BH79" s="296">
        <v>24</v>
      </c>
      <c r="BI79" s="296">
        <v>30</v>
      </c>
      <c r="BJ79" s="296">
        <v>24</v>
      </c>
      <c r="BK79" s="296">
        <v>28</v>
      </c>
      <c r="BL79" s="296">
        <v>19</v>
      </c>
      <c r="BM79" s="296">
        <v>14</v>
      </c>
      <c r="BN79" s="296">
        <v>12</v>
      </c>
      <c r="BO79" s="296">
        <v>6</v>
      </c>
      <c r="BP79" s="296">
        <v>5</v>
      </c>
      <c r="BQ79" s="296">
        <v>6</v>
      </c>
      <c r="BR79" s="296">
        <v>4</v>
      </c>
      <c r="BS79" s="296">
        <v>13</v>
      </c>
    </row>
    <row r="81" spans="1:1" x14ac:dyDescent="0.25">
      <c r="A81" t="s">
        <v>2004</v>
      </c>
    </row>
    <row r="83" spans="1:1" x14ac:dyDescent="0.25">
      <c r="A83" t="s">
        <v>2009</v>
      </c>
    </row>
    <row r="103" spans="1:1" ht="400" x14ac:dyDescent="0.25">
      <c r="A103" s="637" t="s">
        <v>1923</v>
      </c>
    </row>
    <row r="105" spans="1:1" x14ac:dyDescent="0.25">
      <c r="A105" s="636">
        <v>42610.59101851852</v>
      </c>
    </row>
  </sheetData>
  <pageMargins left="0.7" right="0.7" top="0.75" bottom="0.75" header="0.3" footer="0.3"/>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6"/>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296" bestFit="1" customWidth="1"/>
    <col min="3" max="3" width="17.26953125" style="296" bestFit="1" customWidth="1"/>
    <col min="4" max="4" width="15.90625" style="296" bestFit="1" customWidth="1"/>
    <col min="5" max="5" width="17" style="296" bestFit="1" customWidth="1"/>
    <col min="6" max="6" width="16.54296875" style="296" bestFit="1" customWidth="1"/>
    <col min="7" max="7" width="17.26953125" style="296" bestFit="1" customWidth="1"/>
    <col min="8" max="8" width="15.90625" style="296" bestFit="1" customWidth="1"/>
    <col min="9" max="9" width="17" style="296" bestFit="1" customWidth="1"/>
    <col min="10" max="10" width="16.54296875" style="296" bestFit="1" customWidth="1"/>
    <col min="11" max="11" width="17.26953125" style="296" bestFit="1" customWidth="1"/>
    <col min="12" max="12" width="15.90625" style="296" bestFit="1" customWidth="1"/>
    <col min="13" max="13" width="17" style="296" bestFit="1" customWidth="1"/>
    <col min="14" max="14" width="16.54296875" style="296" bestFit="1" customWidth="1"/>
    <col min="15" max="15" width="17.26953125" style="296" bestFit="1" customWidth="1"/>
    <col min="16" max="16" width="15.90625" style="296" bestFit="1" customWidth="1"/>
    <col min="17" max="17" width="17" style="296" bestFit="1" customWidth="1"/>
    <col min="18" max="18" width="16.54296875" style="296" bestFit="1" customWidth="1"/>
    <col min="19" max="19" width="17.26953125" style="296" bestFit="1" customWidth="1"/>
    <col min="20" max="20" width="15.90625" style="296" bestFit="1" customWidth="1"/>
    <col min="21" max="21" width="17" style="296" bestFit="1" customWidth="1"/>
    <col min="22" max="22" width="16.54296875" style="296" bestFit="1" customWidth="1"/>
    <col min="23" max="23" width="17.26953125" style="296" bestFit="1" customWidth="1"/>
    <col min="24" max="24" width="15.90625" style="296" bestFit="1" customWidth="1"/>
    <col min="25" max="25" width="17" style="296" bestFit="1" customWidth="1"/>
    <col min="26" max="26" width="16.54296875" style="296" bestFit="1" customWidth="1"/>
    <col min="27" max="27" width="17.26953125" style="296" bestFit="1" customWidth="1"/>
    <col min="28" max="28" width="15.90625" style="296" bestFit="1" customWidth="1"/>
    <col min="29" max="29" width="17" style="296" bestFit="1" customWidth="1"/>
    <col min="30" max="30" width="16.54296875" style="296" bestFit="1" customWidth="1"/>
    <col min="31" max="31" width="17.26953125" style="296" bestFit="1" customWidth="1"/>
    <col min="32" max="32" width="15.90625" style="296" bestFit="1" customWidth="1"/>
    <col min="33" max="33" width="17" style="296" bestFit="1" customWidth="1"/>
    <col min="34" max="34" width="16.54296875" style="296" bestFit="1" customWidth="1"/>
    <col min="35" max="35" width="17.26953125" style="296" bestFit="1" customWidth="1"/>
    <col min="36" max="36" width="15.90625" style="296" bestFit="1" customWidth="1"/>
    <col min="37" max="37" width="17" style="296" bestFit="1" customWidth="1"/>
    <col min="38" max="38" width="16.54296875" style="296" bestFit="1" customWidth="1"/>
    <col min="39" max="39" width="17.26953125" style="296" bestFit="1" customWidth="1"/>
    <col min="40" max="40" width="15.90625" style="296" bestFit="1" customWidth="1"/>
    <col min="41" max="41" width="17" style="296" bestFit="1" customWidth="1"/>
    <col min="42" max="42" width="16.54296875" style="296" bestFit="1" customWidth="1"/>
    <col min="43" max="43" width="17.26953125" style="296" bestFit="1" customWidth="1"/>
    <col min="44" max="44" width="15.90625" style="296" bestFit="1" customWidth="1"/>
    <col min="45" max="45" width="17" style="296" bestFit="1" customWidth="1"/>
    <col min="46" max="46" width="16.54296875" style="296" bestFit="1" customWidth="1"/>
    <col min="47" max="47" width="17.26953125" style="296" bestFit="1" customWidth="1"/>
    <col min="48" max="48" width="15.90625" style="296" bestFit="1" customWidth="1"/>
    <col min="49" max="49" width="17" style="296" bestFit="1" customWidth="1"/>
    <col min="50" max="50" width="16.54296875" style="296" bestFit="1" customWidth="1"/>
    <col min="51" max="51" width="17.26953125" style="296" bestFit="1" customWidth="1"/>
    <col min="52" max="52" width="15.90625" style="296" bestFit="1" customWidth="1"/>
    <col min="53" max="53" width="17" style="296" bestFit="1" customWidth="1"/>
    <col min="54" max="54" width="16.54296875" style="296" bestFit="1" customWidth="1"/>
    <col min="55" max="55" width="17.26953125" style="296" bestFit="1" customWidth="1"/>
    <col min="56" max="56" width="15.90625" style="296" bestFit="1" customWidth="1"/>
    <col min="57" max="57" width="17" style="296" bestFit="1" customWidth="1"/>
    <col min="58" max="58" width="16.54296875" style="296" bestFit="1" customWidth="1"/>
    <col min="59" max="59" width="17.26953125" style="296" bestFit="1" customWidth="1"/>
    <col min="60" max="60" width="15.90625" style="296" bestFit="1" customWidth="1"/>
    <col min="61" max="61" width="17" style="296" bestFit="1" customWidth="1"/>
    <col min="62" max="62" width="16.54296875" style="296" bestFit="1" customWidth="1"/>
    <col min="63" max="63" width="17.26953125" style="296" bestFit="1" customWidth="1"/>
    <col min="64" max="64" width="15.90625" style="296" bestFit="1" customWidth="1"/>
    <col min="65" max="65" width="17" style="296" bestFit="1" customWidth="1"/>
    <col min="66" max="66" width="16.54296875" style="296" bestFit="1" customWidth="1"/>
    <col min="67" max="67" width="17.26953125" style="296" bestFit="1" customWidth="1"/>
    <col min="68" max="68" width="15.90625" style="296" bestFit="1" customWidth="1"/>
    <col min="69" max="69" width="17" style="296" bestFit="1" customWidth="1"/>
    <col min="70" max="70" width="16.54296875" style="296" bestFit="1" customWidth="1"/>
    <col min="71" max="71" width="17.26953125" style="296" bestFit="1" customWidth="1"/>
    <col min="72" max="78" width="8.7265625" style="296"/>
  </cols>
  <sheetData>
    <row r="1" spans="1:70" x14ac:dyDescent="0.25">
      <c r="A1" t="str">
        <f>IF(ISBLANK(A17),"N.A",IF(ISNUMBER(A17),A17,IF(RIGHT(UPPER(TRIM(A17)),6)="MONTHS",UPPER(TRIM(A17)),DATEVALUE(LEFT(A17,FIND("-",A17)-1)))))</f>
        <v>N.A</v>
      </c>
      <c r="B1">
        <f t="shared" ref="B1:BM1" si="0">IF(ISBLANK(B17),"N.A",IF(ISNUMBER(B17),B17,IF(RIGHT(UPPER(TRIM(B17)),6)="MONTHS",UPPER(TRIM(B17)),DATEVALUE(LEFT(B17,FIND("-",B17)-1)))))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IF(ISBLANK(BN17),"N.A",IF(ISNUMBER(BN17),BN17,IF(RIGHT(UPPER(TRIM(BN17)),6)="MONTHS",UPPER(TRIM(BN17)),DATEVALUE(LEFT(BN17,FIND("-",BN17)-1)))))</f>
        <v>41640</v>
      </c>
      <c r="BO1">
        <f>IF(ISBLANK(BO17),"N.A",IF(ISNUMBER(BO17),BO17,IF(RIGHT(UPPER(TRIM(BO17)),6)="MONTHS",UPPER(TRIM(BO17)),DATEVALUE(LEFT(BO17,FIND("-",BO17)-1)))))</f>
        <v>41730</v>
      </c>
      <c r="BP1">
        <f>IF(ISBLANK(BP17),"N.A",IF(ISNUMBER(BP17),BP17,IF(RIGHT(UPPER(TRIM(BP17)),6)="MONTHS",UPPER(TRIM(BP17)),DATEVALUE(LEFT(BP17,FIND("-",BP17)-1)))))</f>
        <v>41821</v>
      </c>
      <c r="BQ1">
        <f>IF(ISBLANK(BQ17),"N.A",IF(ISNUMBER(BQ17),BQ17,IF(RIGHT(UPPER(TRIM(BQ17)),6)="MONTHS",UPPER(TRIM(BQ17)),DATEVALUE(LEFT(BQ17,FIND("-",BQ17)-1)))))</f>
        <v>41913</v>
      </c>
      <c r="BR1">
        <f>IF(ISBLANK(BR17),"N.A",IF(ISNUMBER(BR17),BR17,IF(RIGHT(UPPER(TRIM(BR17)),6)="MONTHS",UPPER(TRIM(BR17)),DATEVALUE(LEFT(BR17,FIND("-",BR17)-1)))))</f>
        <v>42005</v>
      </c>
    </row>
    <row r="2" spans="1:70" x14ac:dyDescent="0.25">
      <c r="A2" t="str">
        <f>IF(ISBLANK(A17),"N.A.",IF(ISNUMBER(A17),A17,IF(RIGHT(UPPER(TRIM(A17)),6)="MONTHS",UPPER(TRIM(A17)),DATEVALUE(A3&amp;"/"&amp;IF(OR(A3=4,A3=6,A3=9,A3=11),30,IF(A3=2,28,31))&amp;"/"&amp;YEAR(RIGHT(A17,LEN(A17)-FIND("-",A17)))))))</f>
        <v>N.A.</v>
      </c>
      <c r="B2">
        <f t="shared" ref="B2:BM2" si="1">IF(ISBLANK(B17),"N.A.",IF(ISNUMBER(B17),B17,IF(RIGHT(UPPER(TRIM(B17)),6)="MONTHS",UPPER(TRIM(B17)),DATEVALUE(B3&amp;"/"&amp;IF(OR(B3=4,B3=6,B3=9,B3=11),30,IF(B3=2,28,31))&amp;"/"&amp;YEAR(RIGHT(B17,LEN(B17)-FIND("-",B17)))))))</f>
        <v>36160</v>
      </c>
      <c r="C2">
        <f t="shared" si="1"/>
        <v>36250</v>
      </c>
      <c r="D2">
        <f t="shared" si="1"/>
        <v>36341</v>
      </c>
      <c r="E2">
        <f t="shared" si="1"/>
        <v>36433</v>
      </c>
      <c r="F2">
        <f t="shared" si="1"/>
        <v>36525</v>
      </c>
      <c r="G2">
        <f t="shared" si="1"/>
        <v>36616</v>
      </c>
      <c r="H2">
        <f t="shared" si="1"/>
        <v>36707</v>
      </c>
      <c r="I2">
        <f t="shared" si="1"/>
        <v>36799</v>
      </c>
      <c r="J2">
        <f t="shared" si="1"/>
        <v>36891</v>
      </c>
      <c r="K2">
        <f t="shared" si="1"/>
        <v>36981</v>
      </c>
      <c r="L2">
        <f t="shared" si="1"/>
        <v>37072</v>
      </c>
      <c r="M2">
        <f t="shared" si="1"/>
        <v>37164</v>
      </c>
      <c r="N2">
        <f t="shared" si="1"/>
        <v>37256</v>
      </c>
      <c r="O2">
        <f t="shared" si="1"/>
        <v>37346</v>
      </c>
      <c r="P2">
        <f t="shared" si="1"/>
        <v>37437</v>
      </c>
      <c r="Q2">
        <f t="shared" si="1"/>
        <v>37529</v>
      </c>
      <c r="R2">
        <f t="shared" si="1"/>
        <v>37621</v>
      </c>
      <c r="S2">
        <f t="shared" si="1"/>
        <v>37711</v>
      </c>
      <c r="T2">
        <f t="shared" si="1"/>
        <v>37802</v>
      </c>
      <c r="U2">
        <f t="shared" si="1"/>
        <v>37894</v>
      </c>
      <c r="V2">
        <f t="shared" si="1"/>
        <v>37986</v>
      </c>
      <c r="W2">
        <f t="shared" si="1"/>
        <v>38077</v>
      </c>
      <c r="X2">
        <f t="shared" si="1"/>
        <v>38168</v>
      </c>
      <c r="Y2">
        <f t="shared" si="1"/>
        <v>38260</v>
      </c>
      <c r="Z2">
        <f t="shared" si="1"/>
        <v>38352</v>
      </c>
      <c r="AA2">
        <f t="shared" si="1"/>
        <v>38442</v>
      </c>
      <c r="AB2">
        <f t="shared" si="1"/>
        <v>38533</v>
      </c>
      <c r="AC2">
        <f t="shared" si="1"/>
        <v>38625</v>
      </c>
      <c r="AD2">
        <f t="shared" si="1"/>
        <v>38717</v>
      </c>
      <c r="AE2">
        <f t="shared" si="1"/>
        <v>38807</v>
      </c>
      <c r="AF2">
        <f t="shared" si="1"/>
        <v>38898</v>
      </c>
      <c r="AG2">
        <f t="shared" si="1"/>
        <v>38990</v>
      </c>
      <c r="AH2">
        <f t="shared" si="1"/>
        <v>39082</v>
      </c>
      <c r="AI2">
        <f t="shared" si="1"/>
        <v>39172</v>
      </c>
      <c r="AJ2">
        <f t="shared" si="1"/>
        <v>39263</v>
      </c>
      <c r="AK2">
        <f t="shared" si="1"/>
        <v>39355</v>
      </c>
      <c r="AL2">
        <f t="shared" si="1"/>
        <v>39447</v>
      </c>
      <c r="AM2">
        <f t="shared" si="1"/>
        <v>39538</v>
      </c>
      <c r="AN2">
        <f t="shared" si="1"/>
        <v>39629</v>
      </c>
      <c r="AO2">
        <f t="shared" si="1"/>
        <v>39721</v>
      </c>
      <c r="AP2">
        <f t="shared" si="1"/>
        <v>39813</v>
      </c>
      <c r="AQ2">
        <f t="shared" si="1"/>
        <v>39903</v>
      </c>
      <c r="AR2">
        <f t="shared" si="1"/>
        <v>39994</v>
      </c>
      <c r="AS2">
        <f t="shared" si="1"/>
        <v>40086</v>
      </c>
      <c r="AT2">
        <f t="shared" si="1"/>
        <v>40178</v>
      </c>
      <c r="AU2">
        <f t="shared" si="1"/>
        <v>40268</v>
      </c>
      <c r="AV2">
        <f t="shared" si="1"/>
        <v>40359</v>
      </c>
      <c r="AW2">
        <f t="shared" si="1"/>
        <v>40451</v>
      </c>
      <c r="AX2">
        <f t="shared" si="1"/>
        <v>40543</v>
      </c>
      <c r="AY2">
        <f t="shared" si="1"/>
        <v>40633</v>
      </c>
      <c r="AZ2">
        <f t="shared" si="1"/>
        <v>40724</v>
      </c>
      <c r="BA2">
        <f t="shared" si="1"/>
        <v>40816</v>
      </c>
      <c r="BB2">
        <f t="shared" si="1"/>
        <v>40908</v>
      </c>
      <c r="BC2">
        <f t="shared" si="1"/>
        <v>40999</v>
      </c>
      <c r="BD2">
        <f t="shared" si="1"/>
        <v>41090</v>
      </c>
      <c r="BE2">
        <f t="shared" si="1"/>
        <v>41182</v>
      </c>
      <c r="BF2">
        <f t="shared" si="1"/>
        <v>41274</v>
      </c>
      <c r="BG2">
        <f t="shared" si="1"/>
        <v>41364</v>
      </c>
      <c r="BH2">
        <f t="shared" si="1"/>
        <v>41455</v>
      </c>
      <c r="BI2">
        <f t="shared" si="1"/>
        <v>41547</v>
      </c>
      <c r="BJ2">
        <f t="shared" si="1"/>
        <v>41639</v>
      </c>
      <c r="BK2">
        <f t="shared" si="1"/>
        <v>41729</v>
      </c>
      <c r="BL2">
        <f t="shared" si="1"/>
        <v>41820</v>
      </c>
      <c r="BM2">
        <f t="shared" si="1"/>
        <v>41912</v>
      </c>
      <c r="BN2">
        <f>IF(ISBLANK(BN17),"N.A.",IF(ISNUMBER(BN17),BN17,IF(RIGHT(UPPER(TRIM(BN17)),6)="MONTHS",UPPER(TRIM(BN17)),DATEVALUE(BN3&amp;"/"&amp;IF(OR(BN3=4,BN3=6,BN3=9,BN3=11),30,IF(BN3=2,28,31))&amp;"/"&amp;YEAR(RIGHT(BN17,LEN(BN17)-FIND("-",BN17)))))))</f>
        <v>42004</v>
      </c>
      <c r="BO2">
        <f>IF(ISBLANK(BO17),"N.A.",IF(ISNUMBER(BO17),BO17,IF(RIGHT(UPPER(TRIM(BO17)),6)="MONTHS",UPPER(TRIM(BO17)),DATEVALUE(BO3&amp;"/"&amp;IF(OR(BO3=4,BO3=6,BO3=9,BO3=11),30,IF(BO3=2,28,31))&amp;"/"&amp;YEAR(RIGHT(BO17,LEN(BO17)-FIND("-",BO17)))))))</f>
        <v>42094</v>
      </c>
      <c r="BP2">
        <f>IF(ISBLANK(BP17),"N.A.",IF(ISNUMBER(BP17),BP17,IF(RIGHT(UPPER(TRIM(BP17)),6)="MONTHS",UPPER(TRIM(BP17)),DATEVALUE(BP3&amp;"/"&amp;IF(OR(BP3=4,BP3=6,BP3=9,BP3=11),30,IF(BP3=2,28,31))&amp;"/"&amp;YEAR(RIGHT(BP17,LEN(BP17)-FIND("-",BP17)))))))</f>
        <v>42185</v>
      </c>
      <c r="BQ2">
        <f>IF(ISBLANK(BQ17),"N.A.",IF(ISNUMBER(BQ17),BQ17,IF(RIGHT(UPPER(TRIM(BQ17)),6)="MONTHS",UPPER(TRIM(BQ17)),DATEVALUE(BQ3&amp;"/"&amp;IF(OR(BQ3=4,BQ3=6,BQ3=9,BQ3=11),30,IF(BQ3=2,28,31))&amp;"/"&amp;YEAR(RIGHT(BQ17,LEN(BQ17)-FIND("-",BQ17)))))))</f>
        <v>42277</v>
      </c>
      <c r="BR2">
        <f>IF(ISBLANK(BR17),"N.A.",IF(ISNUMBER(BR17),BR17,IF(RIGHT(UPPER(TRIM(BR17)),6)="MONTHS",UPPER(TRIM(BR17)),DATEVALUE(BR3&amp;"/"&amp;IF(OR(BR3=4,BR3=6,BR3=9,BR3=11),30,IF(BR3=2,28,31))&amp;"/"&amp;YEAR(RIGHT(BR17,LEN(BR17)-FIND("-",BR17)))))))</f>
        <v>42369</v>
      </c>
    </row>
    <row r="3" spans="1:70" x14ac:dyDescent="0.25">
      <c r="A3" t="str">
        <f>IF(OR(ISBLANK(A17),ISNUMBER(A17),RIGHT(UPPER(TRIM(A17)),6)="MONTHS"),"N.A.",MONTH(RIGHT(A17,LEN(A17)-FIND("-",A17))))</f>
        <v>N.A.</v>
      </c>
      <c r="B3">
        <f t="shared" ref="B3:BM3" si="2">IF(OR(ISBLANK(B17),ISNUMBER(B17),RIGHT(UPPER(TRIM(B17)),6)="MONTHS"),"N.A.",MONTH(RIGHT(B17,LEN(B17)-FIND("-",B17))))</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IF(OR(ISBLANK(BN17),ISNUMBER(BN17),RIGHT(UPPER(TRIM(BN17)),6)="MONTHS"),"N.A.",MONTH(RIGHT(BN17,LEN(BN17)-FIND("-",BN17))))</f>
        <v>12</v>
      </c>
      <c r="BO3">
        <f>IF(OR(ISBLANK(BO17),ISNUMBER(BO17),RIGHT(UPPER(TRIM(BO17)),6)="MONTHS"),"N.A.",MONTH(RIGHT(BO17,LEN(BO17)-FIND("-",BO17))))</f>
        <v>3</v>
      </c>
      <c r="BP3">
        <f>IF(OR(ISBLANK(BP17),ISNUMBER(BP17),RIGHT(UPPER(TRIM(BP17)),6)="MONTHS"),"N.A.",MONTH(RIGHT(BP17,LEN(BP17)-FIND("-",BP17))))</f>
        <v>6</v>
      </c>
      <c r="BQ3">
        <f>IF(OR(ISBLANK(BQ17),ISNUMBER(BQ17),RIGHT(UPPER(TRIM(BQ17)),6)="MONTHS"),"N.A.",MONTH(RIGHT(BQ17,LEN(BQ17)-FIND("-",BQ17))))</f>
        <v>9</v>
      </c>
      <c r="BR3">
        <f>IF(OR(ISBLANK(BR17),ISNUMBER(BR17),RIGHT(UPPER(TRIM(BR17)),6)="MONTHS"),"N.A.",MONTH(RIGHT(BR17,LEN(BR17)-FIND("-",BR17))))</f>
        <v>12</v>
      </c>
    </row>
    <row r="4" spans="1:70" x14ac:dyDescent="0.25">
      <c r="A4" t="s">
        <v>1792</v>
      </c>
    </row>
    <row r="6" spans="1:70" x14ac:dyDescent="0.25">
      <c r="A6" t="s">
        <v>1793</v>
      </c>
    </row>
    <row r="8" spans="1:70" x14ac:dyDescent="0.25">
      <c r="A8" t="s">
        <v>1849</v>
      </c>
    </row>
    <row r="10" spans="1:70" x14ac:dyDescent="0.25">
      <c r="A10" t="s">
        <v>1795</v>
      </c>
    </row>
    <row r="12" spans="1:70" x14ac:dyDescent="0.25">
      <c r="A12" t="s">
        <v>1850</v>
      </c>
    </row>
    <row r="13" spans="1:70" x14ac:dyDescent="0.25">
      <c r="A13" t="s">
        <v>1911</v>
      </c>
    </row>
    <row r="14" spans="1:70" x14ac:dyDescent="0.25">
      <c r="A14" t="s">
        <v>1914</v>
      </c>
    </row>
    <row r="16" spans="1:70" x14ac:dyDescent="0.25">
      <c r="B16" s="296" t="s">
        <v>75</v>
      </c>
    </row>
    <row r="17" spans="1:71" x14ac:dyDescent="0.25">
      <c r="B17" s="296" t="s">
        <v>1802</v>
      </c>
      <c r="C17" s="296" t="s">
        <v>1803</v>
      </c>
      <c r="D17" s="296" t="s">
        <v>1804</v>
      </c>
      <c r="E17" s="296" t="s">
        <v>1805</v>
      </c>
      <c r="F17" s="296" t="s">
        <v>1806</v>
      </c>
      <c r="G17" s="296" t="s">
        <v>1807</v>
      </c>
      <c r="H17" s="296" t="s">
        <v>1808</v>
      </c>
      <c r="I17" s="296" t="s">
        <v>1809</v>
      </c>
      <c r="J17" s="296" t="s">
        <v>1810</v>
      </c>
      <c r="K17" s="296" t="s">
        <v>1811</v>
      </c>
      <c r="L17" s="296" t="s">
        <v>1812</v>
      </c>
      <c r="M17" s="296" t="s">
        <v>1813</v>
      </c>
      <c r="N17" s="296" t="s">
        <v>1814</v>
      </c>
      <c r="O17" s="296" t="s">
        <v>1815</v>
      </c>
      <c r="P17" s="296" t="s">
        <v>294</v>
      </c>
      <c r="Q17" s="296" t="s">
        <v>295</v>
      </c>
      <c r="R17" s="296" t="s">
        <v>296</v>
      </c>
      <c r="S17" s="296" t="s">
        <v>297</v>
      </c>
      <c r="T17" s="296" t="s">
        <v>532</v>
      </c>
      <c r="U17" s="296" t="s">
        <v>533</v>
      </c>
      <c r="V17" s="296" t="s">
        <v>534</v>
      </c>
      <c r="W17" s="296" t="s">
        <v>535</v>
      </c>
      <c r="X17" s="296" t="s">
        <v>536</v>
      </c>
      <c r="Y17" s="296" t="s">
        <v>537</v>
      </c>
      <c r="Z17" s="296" t="s">
        <v>538</v>
      </c>
      <c r="AA17" s="296" t="s">
        <v>539</v>
      </c>
      <c r="AB17" s="296" t="s">
        <v>540</v>
      </c>
      <c r="AC17" s="296" t="s">
        <v>541</v>
      </c>
      <c r="AD17" s="296" t="s">
        <v>542</v>
      </c>
      <c r="AE17" s="296" t="s">
        <v>543</v>
      </c>
      <c r="AF17" s="296" t="s">
        <v>544</v>
      </c>
      <c r="AG17" s="296" t="s">
        <v>545</v>
      </c>
      <c r="AH17" s="296" t="s">
        <v>546</v>
      </c>
      <c r="AI17" s="296" t="s">
        <v>397</v>
      </c>
      <c r="AJ17" s="296" t="s">
        <v>1816</v>
      </c>
      <c r="AK17" s="296" t="s">
        <v>1817</v>
      </c>
      <c r="AL17" s="296" t="s">
        <v>1818</v>
      </c>
      <c r="AM17" s="296" t="s">
        <v>1819</v>
      </c>
      <c r="AN17" s="296" t="s">
        <v>1820</v>
      </c>
      <c r="AO17" s="296" t="s">
        <v>1821</v>
      </c>
      <c r="AP17" s="296" t="s">
        <v>1822</v>
      </c>
      <c r="AQ17" s="296" t="s">
        <v>1823</v>
      </c>
      <c r="AR17" s="296" t="s">
        <v>1824</v>
      </c>
      <c r="AS17" s="296" t="s">
        <v>1825</v>
      </c>
      <c r="AT17" s="296" t="s">
        <v>1826</v>
      </c>
      <c r="AU17" s="296" t="s">
        <v>1827</v>
      </c>
      <c r="AV17" s="296" t="s">
        <v>1828</v>
      </c>
      <c r="AW17" s="296" t="s">
        <v>1829</v>
      </c>
      <c r="AX17" s="296" t="s">
        <v>1830</v>
      </c>
      <c r="AY17" s="296" t="s">
        <v>1831</v>
      </c>
      <c r="AZ17" s="296" t="s">
        <v>1832</v>
      </c>
      <c r="BA17" s="296" t="s">
        <v>1833</v>
      </c>
      <c r="BB17" s="296" t="s">
        <v>1834</v>
      </c>
      <c r="BC17" s="296" t="s">
        <v>1835</v>
      </c>
      <c r="BD17" s="296" t="s">
        <v>1836</v>
      </c>
      <c r="BE17" s="296" t="s">
        <v>1837</v>
      </c>
      <c r="BF17" s="296" t="s">
        <v>1838</v>
      </c>
      <c r="BG17" s="296" t="s">
        <v>1839</v>
      </c>
      <c r="BH17" s="296" t="s">
        <v>1840</v>
      </c>
      <c r="BI17" s="296" t="s">
        <v>1841</v>
      </c>
      <c r="BJ17" s="296" t="s">
        <v>1842</v>
      </c>
      <c r="BK17" s="296" t="s">
        <v>1843</v>
      </c>
      <c r="BL17" s="296" t="s">
        <v>1844</v>
      </c>
      <c r="BM17" s="296" t="s">
        <v>1845</v>
      </c>
      <c r="BN17" s="296" t="s">
        <v>1846</v>
      </c>
      <c r="BO17" s="296" t="s">
        <v>1847</v>
      </c>
      <c r="BP17" s="296" t="s">
        <v>1848</v>
      </c>
      <c r="BQ17" s="296" t="s">
        <v>2006</v>
      </c>
      <c r="BR17" s="296" t="s">
        <v>2007</v>
      </c>
      <c r="BS17" s="296" t="s">
        <v>2008</v>
      </c>
    </row>
    <row r="18" spans="1:71"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c r="R18" s="296" t="s">
        <v>1798</v>
      </c>
      <c r="S18" s="296" t="s">
        <v>1798</v>
      </c>
      <c r="T18" s="296" t="s">
        <v>1798</v>
      </c>
      <c r="U18" s="296" t="s">
        <v>1798</v>
      </c>
      <c r="V18" s="296" t="s">
        <v>1798</v>
      </c>
      <c r="W18" s="296" t="s">
        <v>1798</v>
      </c>
      <c r="X18" s="296" t="s">
        <v>1798</v>
      </c>
      <c r="Y18" s="296" t="s">
        <v>1798</v>
      </c>
      <c r="Z18" s="296" t="s">
        <v>1798</v>
      </c>
      <c r="AA18" s="296" t="s">
        <v>1798</v>
      </c>
      <c r="AB18" s="296" t="s">
        <v>1798</v>
      </c>
      <c r="AC18" s="296" t="s">
        <v>1798</v>
      </c>
      <c r="AD18" s="296" t="s">
        <v>1798</v>
      </c>
      <c r="AE18" s="296" t="s">
        <v>1798</v>
      </c>
      <c r="AF18" s="296" t="s">
        <v>1798</v>
      </c>
      <c r="AG18" s="296" t="s">
        <v>1798</v>
      </c>
      <c r="AH18" s="296" t="s">
        <v>1798</v>
      </c>
      <c r="AI18" s="296" t="s">
        <v>1798</v>
      </c>
      <c r="AJ18" s="296" t="s">
        <v>1798</v>
      </c>
      <c r="AK18" s="296" t="s">
        <v>1798</v>
      </c>
      <c r="AL18" s="296" t="s">
        <v>1798</v>
      </c>
      <c r="AM18" s="296" t="s">
        <v>1798</v>
      </c>
      <c r="AN18" s="296" t="s">
        <v>1798</v>
      </c>
      <c r="AO18" s="296" t="s">
        <v>1798</v>
      </c>
      <c r="AP18" s="296" t="s">
        <v>1798</v>
      </c>
      <c r="AQ18" s="296" t="s">
        <v>1798</v>
      </c>
      <c r="AR18" s="296" t="s">
        <v>1798</v>
      </c>
      <c r="AS18" s="296" t="s">
        <v>1798</v>
      </c>
      <c r="AT18" s="296" t="s">
        <v>1798</v>
      </c>
      <c r="AU18" s="296" t="s">
        <v>1798</v>
      </c>
      <c r="AV18" s="296" t="s">
        <v>1798</v>
      </c>
      <c r="AW18" s="296" t="s">
        <v>1798</v>
      </c>
      <c r="AX18" s="296" t="s">
        <v>1798</v>
      </c>
      <c r="AY18" s="296" t="s">
        <v>1798</v>
      </c>
      <c r="AZ18" s="296" t="s">
        <v>1798</v>
      </c>
      <c r="BA18" s="296" t="s">
        <v>1798</v>
      </c>
      <c r="BB18" s="296" t="s">
        <v>1798</v>
      </c>
      <c r="BC18" s="296" t="s">
        <v>1798</v>
      </c>
      <c r="BD18" s="296" t="s">
        <v>1798</v>
      </c>
      <c r="BE18" s="296" t="s">
        <v>1798</v>
      </c>
      <c r="BF18" s="296" t="s">
        <v>1798</v>
      </c>
      <c r="BG18" s="296" t="s">
        <v>1798</v>
      </c>
      <c r="BH18" s="296" t="s">
        <v>1798</v>
      </c>
      <c r="BI18" s="296" t="s">
        <v>1798</v>
      </c>
      <c r="BJ18" s="296" t="s">
        <v>1798</v>
      </c>
      <c r="BK18" s="296" t="s">
        <v>1798</v>
      </c>
      <c r="BL18" s="296" t="s">
        <v>1798</v>
      </c>
      <c r="BM18" s="296" t="s">
        <v>1798</v>
      </c>
      <c r="BN18" s="296" t="s">
        <v>1798</v>
      </c>
      <c r="BO18" s="296" t="s">
        <v>1798</v>
      </c>
      <c r="BP18" s="296" t="s">
        <v>1798</v>
      </c>
      <c r="BQ18" s="296" t="s">
        <v>1798</v>
      </c>
      <c r="BR18" s="296" t="s">
        <v>1798</v>
      </c>
      <c r="BS18" s="296" t="s">
        <v>1798</v>
      </c>
    </row>
    <row r="19" spans="1:71" x14ac:dyDescent="0.25">
      <c r="A19" t="s">
        <v>484</v>
      </c>
    </row>
    <row r="20" spans="1:71" x14ac:dyDescent="0.25">
      <c r="A20" t="s">
        <v>485</v>
      </c>
      <c r="B20" s="296">
        <v>1534</v>
      </c>
      <c r="C20" s="296">
        <v>1592</v>
      </c>
      <c r="D20" s="296">
        <v>1596</v>
      </c>
      <c r="E20" s="296">
        <v>1484</v>
      </c>
      <c r="F20" s="296">
        <v>1369</v>
      </c>
      <c r="G20" s="296">
        <v>2098</v>
      </c>
      <c r="H20" s="296">
        <v>3072</v>
      </c>
      <c r="I20" s="296">
        <v>3785</v>
      </c>
      <c r="J20" s="296">
        <v>4268</v>
      </c>
      <c r="K20" s="296">
        <v>3782</v>
      </c>
      <c r="L20" s="296">
        <v>3051</v>
      </c>
      <c r="M20" s="296">
        <v>2563</v>
      </c>
      <c r="N20" s="296">
        <v>2353</v>
      </c>
      <c r="O20" s="296">
        <v>2241</v>
      </c>
      <c r="P20" s="296">
        <v>2169</v>
      </c>
      <c r="Q20" s="296">
        <v>2230</v>
      </c>
      <c r="R20" s="296">
        <v>2224</v>
      </c>
      <c r="S20" s="296">
        <v>2204</v>
      </c>
      <c r="T20" s="296">
        <v>2272</v>
      </c>
      <c r="U20" s="296">
        <v>2309</v>
      </c>
      <c r="V20" s="296">
        <v>2365</v>
      </c>
      <c r="W20" s="296">
        <v>2350</v>
      </c>
      <c r="X20" s="296">
        <v>2290</v>
      </c>
      <c r="Y20" s="296">
        <v>2208</v>
      </c>
      <c r="Z20" s="296">
        <v>2115</v>
      </c>
      <c r="AA20" s="296">
        <v>1970</v>
      </c>
      <c r="AB20" s="296">
        <v>1914</v>
      </c>
      <c r="AC20" s="296">
        <v>1822</v>
      </c>
      <c r="AD20" s="296">
        <v>1767</v>
      </c>
      <c r="AE20" s="296">
        <v>1774</v>
      </c>
      <c r="AF20" s="296">
        <v>1749</v>
      </c>
      <c r="AG20" s="296">
        <v>1724</v>
      </c>
      <c r="AH20" s="296">
        <v>1735</v>
      </c>
      <c r="AI20" s="296">
        <v>1671</v>
      </c>
      <c r="AJ20" s="296">
        <v>1608</v>
      </c>
      <c r="AK20" s="296">
        <v>1586</v>
      </c>
      <c r="AL20" s="296">
        <v>1556</v>
      </c>
      <c r="AM20" s="296">
        <v>1629</v>
      </c>
      <c r="AN20" s="296">
        <v>1731</v>
      </c>
      <c r="AO20" s="296">
        <v>1840</v>
      </c>
      <c r="AP20" s="296">
        <v>1871</v>
      </c>
      <c r="AQ20" s="296">
        <v>1871</v>
      </c>
      <c r="AR20" s="296">
        <v>1763</v>
      </c>
      <c r="AS20" s="296">
        <v>1687</v>
      </c>
      <c r="AT20" s="296">
        <v>1644</v>
      </c>
      <c r="AU20" s="296">
        <v>1619</v>
      </c>
      <c r="AV20" s="296">
        <v>1637</v>
      </c>
      <c r="AW20" s="296">
        <v>1616</v>
      </c>
      <c r="AX20" s="296">
        <v>1623</v>
      </c>
      <c r="AY20" s="296">
        <v>1568</v>
      </c>
      <c r="AZ20" s="296">
        <v>1571</v>
      </c>
      <c r="BA20" s="296">
        <v>1595</v>
      </c>
      <c r="BB20" s="296">
        <v>1556</v>
      </c>
      <c r="BC20" s="296">
        <v>1578</v>
      </c>
      <c r="BD20" s="296">
        <v>1582</v>
      </c>
      <c r="BE20" s="296">
        <v>1594</v>
      </c>
      <c r="BF20" s="296">
        <v>1660</v>
      </c>
      <c r="BG20" s="296">
        <v>1666</v>
      </c>
      <c r="BH20" s="296">
        <v>1651</v>
      </c>
      <c r="BI20" s="296">
        <v>1657</v>
      </c>
      <c r="BJ20" s="296">
        <v>1581</v>
      </c>
      <c r="BK20" s="296">
        <v>1614</v>
      </c>
      <c r="BL20" s="296">
        <v>1660</v>
      </c>
      <c r="BM20" s="296">
        <v>1635</v>
      </c>
      <c r="BN20" s="296">
        <v>1707</v>
      </c>
      <c r="BO20" s="296">
        <v>1646</v>
      </c>
      <c r="BP20" s="296">
        <v>1633</v>
      </c>
      <c r="BQ20" s="296">
        <v>1654</v>
      </c>
      <c r="BR20" s="296">
        <v>1671</v>
      </c>
      <c r="BS20" s="296">
        <v>1692</v>
      </c>
    </row>
    <row r="21" spans="1:71" x14ac:dyDescent="0.25">
      <c r="A21" t="s">
        <v>486</v>
      </c>
      <c r="B21" s="296">
        <v>126</v>
      </c>
      <c r="C21" s="296">
        <v>124</v>
      </c>
      <c r="D21" s="296">
        <v>121</v>
      </c>
      <c r="E21" s="296">
        <v>110</v>
      </c>
      <c r="F21" s="296">
        <v>104</v>
      </c>
      <c r="G21" s="296">
        <v>96</v>
      </c>
      <c r="H21" s="296">
        <v>87</v>
      </c>
      <c r="I21" s="296">
        <v>89</v>
      </c>
      <c r="J21" s="296">
        <v>91</v>
      </c>
      <c r="K21" s="296">
        <v>84</v>
      </c>
      <c r="L21" s="296">
        <v>81</v>
      </c>
      <c r="M21" s="296">
        <v>103</v>
      </c>
      <c r="N21" s="296">
        <v>102</v>
      </c>
      <c r="O21" s="296">
        <v>122</v>
      </c>
      <c r="P21" s="296">
        <v>138</v>
      </c>
      <c r="Q21" s="296">
        <v>145</v>
      </c>
      <c r="R21" s="296">
        <v>150</v>
      </c>
      <c r="S21" s="296">
        <v>144</v>
      </c>
      <c r="T21" s="296">
        <v>148</v>
      </c>
      <c r="U21" s="296">
        <v>148</v>
      </c>
      <c r="V21" s="296">
        <v>140</v>
      </c>
      <c r="W21" s="296">
        <v>142</v>
      </c>
      <c r="X21" s="296">
        <v>129</v>
      </c>
      <c r="Y21" s="296">
        <v>127</v>
      </c>
      <c r="Z21" s="296">
        <v>131</v>
      </c>
      <c r="AA21" s="296">
        <v>120</v>
      </c>
      <c r="AB21" s="296">
        <v>123</v>
      </c>
      <c r="AC21" s="296">
        <v>101</v>
      </c>
      <c r="AD21" s="296">
        <v>90</v>
      </c>
      <c r="AE21" s="296">
        <v>81</v>
      </c>
      <c r="AF21" s="296">
        <v>83</v>
      </c>
      <c r="AG21" s="296">
        <v>91</v>
      </c>
      <c r="AH21" s="296">
        <v>93</v>
      </c>
      <c r="AI21" s="296">
        <v>94</v>
      </c>
      <c r="AJ21" s="296">
        <v>79</v>
      </c>
      <c r="AK21" s="296">
        <v>73</v>
      </c>
      <c r="AL21" s="296">
        <v>64</v>
      </c>
      <c r="AM21" s="296">
        <v>54</v>
      </c>
      <c r="AN21" s="296">
        <v>62</v>
      </c>
      <c r="AO21" s="296">
        <v>61</v>
      </c>
      <c r="AP21" s="296">
        <v>68</v>
      </c>
      <c r="AQ21" s="296">
        <v>71</v>
      </c>
      <c r="AR21" s="296">
        <v>66</v>
      </c>
      <c r="AS21" s="296">
        <v>64</v>
      </c>
      <c r="AT21" s="296">
        <v>55</v>
      </c>
      <c r="AU21" s="296">
        <v>55</v>
      </c>
      <c r="AV21" s="296">
        <v>61</v>
      </c>
      <c r="AW21" s="296">
        <v>59</v>
      </c>
      <c r="AX21" s="296">
        <v>58</v>
      </c>
      <c r="AY21" s="296">
        <v>56</v>
      </c>
      <c r="AZ21" s="296">
        <v>44</v>
      </c>
      <c r="BA21" s="296">
        <v>44</v>
      </c>
      <c r="BB21" s="296">
        <v>59</v>
      </c>
      <c r="BC21" s="296">
        <v>60</v>
      </c>
      <c r="BD21" s="296">
        <v>66</v>
      </c>
      <c r="BE21" s="296">
        <v>66</v>
      </c>
      <c r="BF21" s="296">
        <v>55</v>
      </c>
      <c r="BG21" s="296">
        <v>53</v>
      </c>
      <c r="BH21" s="296">
        <v>42</v>
      </c>
      <c r="BI21" s="296">
        <v>35</v>
      </c>
      <c r="BJ21" s="296">
        <v>29</v>
      </c>
      <c r="BK21" s="296">
        <v>30</v>
      </c>
      <c r="BL21" s="296">
        <v>29</v>
      </c>
      <c r="BM21" s="296">
        <v>34</v>
      </c>
      <c r="BN21" s="296">
        <v>27</v>
      </c>
      <c r="BO21" s="296">
        <v>26</v>
      </c>
      <c r="BP21" s="296">
        <v>32</v>
      </c>
      <c r="BQ21" s="296">
        <v>35</v>
      </c>
      <c r="BR21" s="296">
        <v>40</v>
      </c>
      <c r="BS21" s="296">
        <v>43</v>
      </c>
    </row>
    <row r="22" spans="1:71" x14ac:dyDescent="0.25">
      <c r="A22" t="s">
        <v>487</v>
      </c>
      <c r="B22" s="296" t="s">
        <v>18</v>
      </c>
      <c r="C22" s="296" t="s">
        <v>18</v>
      </c>
      <c r="D22" s="296" t="s">
        <v>18</v>
      </c>
      <c r="E22" s="296" t="s">
        <v>18</v>
      </c>
      <c r="F22" s="296" t="s">
        <v>18</v>
      </c>
      <c r="G22" s="296" t="s">
        <v>18</v>
      </c>
      <c r="H22" s="296" t="s">
        <v>18</v>
      </c>
      <c r="I22" s="296" t="s">
        <v>18</v>
      </c>
      <c r="J22" s="296" t="s">
        <v>18</v>
      </c>
      <c r="K22" s="296" t="s">
        <v>18</v>
      </c>
      <c r="L22" s="296" t="s">
        <v>18</v>
      </c>
      <c r="M22" s="296" t="s">
        <v>18</v>
      </c>
      <c r="N22" s="296" t="s">
        <v>18</v>
      </c>
      <c r="O22" s="296" t="s">
        <v>18</v>
      </c>
      <c r="P22" s="296" t="s">
        <v>18</v>
      </c>
      <c r="Q22" s="296" t="s">
        <v>18</v>
      </c>
      <c r="R22" s="296" t="s">
        <v>18</v>
      </c>
      <c r="S22" s="296" t="s">
        <v>18</v>
      </c>
      <c r="T22" s="296" t="s">
        <v>18</v>
      </c>
      <c r="U22" s="296" t="s">
        <v>18</v>
      </c>
      <c r="V22" s="296" t="s">
        <v>18</v>
      </c>
      <c r="W22" s="296" t="s">
        <v>18</v>
      </c>
      <c r="X22" s="296" t="s">
        <v>18</v>
      </c>
      <c r="Y22" s="296" t="s">
        <v>18</v>
      </c>
      <c r="Z22" s="296" t="s">
        <v>18</v>
      </c>
      <c r="AA22" s="296" t="s">
        <v>18</v>
      </c>
      <c r="AB22" s="296" t="s">
        <v>18</v>
      </c>
      <c r="AC22" s="296" t="s">
        <v>18</v>
      </c>
      <c r="AD22" s="296" t="s">
        <v>18</v>
      </c>
      <c r="AE22" s="296" t="s">
        <v>18</v>
      </c>
      <c r="AF22" s="296" t="s">
        <v>18</v>
      </c>
      <c r="AG22" s="296" t="s">
        <v>18</v>
      </c>
      <c r="AH22" s="296" t="s">
        <v>18</v>
      </c>
      <c r="AI22" s="296" t="s">
        <v>18</v>
      </c>
      <c r="AJ22" s="296" t="s">
        <v>18</v>
      </c>
      <c r="AK22" s="296" t="s">
        <v>18</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row>
    <row r="23" spans="1:71" x14ac:dyDescent="0.25">
      <c r="A23" t="s">
        <v>19</v>
      </c>
      <c r="B23" s="296">
        <v>1</v>
      </c>
      <c r="C23" s="296" t="s">
        <v>18</v>
      </c>
      <c r="D23" s="296" t="s">
        <v>18</v>
      </c>
      <c r="E23" s="296" t="s">
        <v>18</v>
      </c>
      <c r="F23" s="296" t="s">
        <v>18</v>
      </c>
      <c r="G23" s="296" t="s">
        <v>18</v>
      </c>
      <c r="H23" s="296" t="s">
        <v>18</v>
      </c>
      <c r="I23" s="296">
        <v>2</v>
      </c>
      <c r="J23" s="296">
        <v>3</v>
      </c>
      <c r="K23" s="296">
        <v>4</v>
      </c>
      <c r="L23" s="296">
        <v>7</v>
      </c>
      <c r="M23" s="296">
        <v>7</v>
      </c>
      <c r="N23" s="296">
        <v>8</v>
      </c>
      <c r="O23" s="296">
        <v>7</v>
      </c>
      <c r="P23" s="296">
        <v>4</v>
      </c>
      <c r="Q23" s="296">
        <v>3</v>
      </c>
      <c r="R23" s="296">
        <v>2</v>
      </c>
      <c r="S23" s="296">
        <v>2</v>
      </c>
      <c r="T23" s="296">
        <v>2</v>
      </c>
      <c r="U23" s="296">
        <v>1</v>
      </c>
      <c r="V23" s="296" t="s">
        <v>18</v>
      </c>
      <c r="W23" s="296">
        <v>1</v>
      </c>
      <c r="X23" s="296">
        <v>1</v>
      </c>
      <c r="Y23" s="296">
        <v>1</v>
      </c>
      <c r="Z23" s="296">
        <v>1</v>
      </c>
      <c r="AA23" s="296" t="s">
        <v>18</v>
      </c>
      <c r="AB23" s="296">
        <v>2</v>
      </c>
      <c r="AC23" s="296">
        <v>2</v>
      </c>
      <c r="AD23" s="296">
        <v>2</v>
      </c>
      <c r="AE23" s="296">
        <v>3</v>
      </c>
      <c r="AF23" s="296">
        <v>1</v>
      </c>
      <c r="AG23" s="296">
        <v>1</v>
      </c>
      <c r="AH23" s="296">
        <v>1</v>
      </c>
      <c r="AI23" s="296" t="s">
        <v>18</v>
      </c>
      <c r="AJ23" s="296" t="s">
        <v>18</v>
      </c>
      <c r="AK23" s="296" t="s">
        <v>18</v>
      </c>
      <c r="AL23" s="296" t="s">
        <v>18</v>
      </c>
      <c r="AM23" s="296" t="s">
        <v>18</v>
      </c>
      <c r="AN23" s="296">
        <v>1</v>
      </c>
      <c r="AO23" s="296">
        <v>1</v>
      </c>
      <c r="AP23" s="296">
        <v>1</v>
      </c>
      <c r="AQ23" s="296">
        <v>1</v>
      </c>
      <c r="AR23" s="296" t="s">
        <v>18</v>
      </c>
      <c r="AS23" s="296" t="s">
        <v>18</v>
      </c>
      <c r="AT23" s="296" t="s">
        <v>18</v>
      </c>
      <c r="AU23" s="296">
        <v>1</v>
      </c>
      <c r="AV23" s="296">
        <v>1</v>
      </c>
      <c r="AW23" s="296">
        <v>1</v>
      </c>
      <c r="AX23" s="296">
        <v>1</v>
      </c>
      <c r="AY23" s="296">
        <v>1</v>
      </c>
      <c r="AZ23" s="296">
        <v>1</v>
      </c>
      <c r="BA23" s="296">
        <v>1</v>
      </c>
      <c r="BB23" s="296">
        <v>1</v>
      </c>
      <c r="BC23" s="296" t="s">
        <v>18</v>
      </c>
      <c r="BD23" s="296" t="s">
        <v>18</v>
      </c>
      <c r="BE23" s="296">
        <v>2</v>
      </c>
      <c r="BF23" s="296">
        <v>2</v>
      </c>
      <c r="BG23" s="296">
        <v>2</v>
      </c>
      <c r="BH23" s="296">
        <v>4</v>
      </c>
      <c r="BI23" s="296">
        <v>2</v>
      </c>
      <c r="BJ23" s="296">
        <v>3</v>
      </c>
      <c r="BK23" s="296">
        <v>4</v>
      </c>
      <c r="BL23" s="296">
        <v>2</v>
      </c>
      <c r="BM23" s="296">
        <v>4</v>
      </c>
      <c r="BN23" s="296">
        <v>9</v>
      </c>
      <c r="BO23" s="296">
        <v>8</v>
      </c>
      <c r="BP23" s="296">
        <v>8</v>
      </c>
      <c r="BQ23" s="296">
        <v>6</v>
      </c>
      <c r="BR23" s="296" t="s">
        <v>18</v>
      </c>
      <c r="BS23" s="296" t="s">
        <v>18</v>
      </c>
    </row>
    <row r="24" spans="1:71" x14ac:dyDescent="0.25">
      <c r="A24" t="s">
        <v>20</v>
      </c>
      <c r="B24" s="296">
        <v>35</v>
      </c>
      <c r="C24" s="296">
        <v>34</v>
      </c>
      <c r="D24" s="296">
        <v>24</v>
      </c>
      <c r="E24" s="296">
        <v>14</v>
      </c>
      <c r="F24" s="296">
        <v>13</v>
      </c>
      <c r="G24" s="296">
        <v>41</v>
      </c>
      <c r="H24" s="296">
        <v>50</v>
      </c>
      <c r="I24" s="296">
        <v>53</v>
      </c>
      <c r="J24" s="296">
        <v>59</v>
      </c>
      <c r="K24" s="296">
        <v>34</v>
      </c>
      <c r="L24" s="296">
        <v>25</v>
      </c>
      <c r="M24" s="296">
        <v>26</v>
      </c>
      <c r="N24" s="296">
        <v>22</v>
      </c>
      <c r="O24" s="296">
        <v>21</v>
      </c>
      <c r="P24" s="296">
        <v>26</v>
      </c>
      <c r="Q24" s="296">
        <v>21</v>
      </c>
      <c r="R24" s="296">
        <v>28</v>
      </c>
      <c r="S24" s="296">
        <v>25</v>
      </c>
      <c r="T24" s="296">
        <v>20</v>
      </c>
      <c r="U24" s="296">
        <v>21</v>
      </c>
      <c r="V24" s="296">
        <v>10</v>
      </c>
      <c r="W24" s="296">
        <v>11</v>
      </c>
      <c r="X24" s="296">
        <v>16</v>
      </c>
      <c r="Y24" s="296">
        <v>15</v>
      </c>
      <c r="Z24" s="296">
        <v>17</v>
      </c>
      <c r="AA24" s="296">
        <v>20</v>
      </c>
      <c r="AB24" s="296">
        <v>16</v>
      </c>
      <c r="AC24" s="296">
        <v>16</v>
      </c>
      <c r="AD24" s="296">
        <v>17</v>
      </c>
      <c r="AE24" s="296">
        <v>25</v>
      </c>
      <c r="AF24" s="296">
        <v>29</v>
      </c>
      <c r="AG24" s="296">
        <v>33</v>
      </c>
      <c r="AH24" s="296">
        <v>34</v>
      </c>
      <c r="AI24" s="296">
        <v>22</v>
      </c>
      <c r="AJ24" s="296">
        <v>17</v>
      </c>
      <c r="AK24" s="296">
        <v>20</v>
      </c>
      <c r="AL24" s="296">
        <v>22</v>
      </c>
      <c r="AM24" s="296">
        <v>25</v>
      </c>
      <c r="AN24" s="296">
        <v>26</v>
      </c>
      <c r="AO24" s="296">
        <v>27</v>
      </c>
      <c r="AP24" s="296">
        <v>26</v>
      </c>
      <c r="AQ24" s="296">
        <v>24</v>
      </c>
      <c r="AR24" s="296">
        <v>20</v>
      </c>
      <c r="AS24" s="296">
        <v>19</v>
      </c>
      <c r="AT24" s="296">
        <v>21</v>
      </c>
      <c r="AU24" s="296">
        <v>25</v>
      </c>
      <c r="AV24" s="296">
        <v>26</v>
      </c>
      <c r="AW24" s="296">
        <v>23</v>
      </c>
      <c r="AX24" s="296">
        <v>23</v>
      </c>
      <c r="AY24" s="296">
        <v>18</v>
      </c>
      <c r="AZ24" s="296">
        <v>28</v>
      </c>
      <c r="BA24" s="296">
        <v>31</v>
      </c>
      <c r="BB24" s="296">
        <v>27</v>
      </c>
      <c r="BC24" s="296">
        <v>23</v>
      </c>
      <c r="BD24" s="296">
        <v>12</v>
      </c>
      <c r="BE24" s="296">
        <v>11</v>
      </c>
      <c r="BF24" s="296">
        <v>10</v>
      </c>
      <c r="BG24" s="296">
        <v>13</v>
      </c>
      <c r="BH24" s="296">
        <v>17</v>
      </c>
      <c r="BI24" s="296">
        <v>14</v>
      </c>
      <c r="BJ24" s="296">
        <v>14</v>
      </c>
      <c r="BK24" s="296">
        <v>16</v>
      </c>
      <c r="BL24" s="296">
        <v>13</v>
      </c>
      <c r="BM24" s="296">
        <v>15</v>
      </c>
      <c r="BN24" s="296">
        <v>14</v>
      </c>
      <c r="BO24" s="296">
        <v>15</v>
      </c>
      <c r="BP24" s="296">
        <v>18</v>
      </c>
      <c r="BQ24" s="296">
        <v>18</v>
      </c>
      <c r="BR24" s="296">
        <v>27</v>
      </c>
      <c r="BS24" s="296">
        <v>23</v>
      </c>
    </row>
    <row r="25" spans="1:71" x14ac:dyDescent="0.25">
      <c r="A25" t="s">
        <v>21</v>
      </c>
      <c r="B25" s="296">
        <v>2</v>
      </c>
      <c r="C25" s="296">
        <v>3</v>
      </c>
      <c r="D25" s="296">
        <v>3</v>
      </c>
      <c r="E25" s="296">
        <v>5</v>
      </c>
      <c r="F25" s="296">
        <v>5</v>
      </c>
      <c r="G25" s="296">
        <v>4</v>
      </c>
      <c r="H25" s="296">
        <v>8</v>
      </c>
      <c r="I25" s="296">
        <v>6</v>
      </c>
      <c r="J25" s="296">
        <v>6</v>
      </c>
      <c r="K25" s="296">
        <v>5</v>
      </c>
      <c r="L25" s="296">
        <v>1</v>
      </c>
      <c r="M25" s="296">
        <v>1</v>
      </c>
      <c r="N25" s="296">
        <v>4</v>
      </c>
      <c r="O25" s="296">
        <v>4</v>
      </c>
      <c r="P25" s="296">
        <v>4</v>
      </c>
      <c r="Q25" s="296">
        <v>5</v>
      </c>
      <c r="R25" s="296">
        <v>1</v>
      </c>
      <c r="S25" s="296">
        <v>4</v>
      </c>
      <c r="T25" s="296">
        <v>6</v>
      </c>
      <c r="U25" s="296">
        <v>6</v>
      </c>
      <c r="V25" s="296">
        <v>6</v>
      </c>
      <c r="W25" s="296">
        <v>4</v>
      </c>
      <c r="X25" s="296">
        <v>2</v>
      </c>
      <c r="Y25" s="296">
        <v>5</v>
      </c>
      <c r="Z25" s="296">
        <v>7</v>
      </c>
      <c r="AA25" s="296">
        <v>9</v>
      </c>
      <c r="AB25" s="296">
        <v>10</v>
      </c>
      <c r="AC25" s="296">
        <v>6</v>
      </c>
      <c r="AD25" s="296">
        <v>5</v>
      </c>
      <c r="AE25" s="296">
        <v>2</v>
      </c>
      <c r="AF25" s="296">
        <v>1</v>
      </c>
      <c r="AG25" s="296">
        <v>2</v>
      </c>
      <c r="AH25" s="296">
        <v>1</v>
      </c>
      <c r="AI25" s="296">
        <v>1</v>
      </c>
      <c r="AJ25" s="296">
        <v>2</v>
      </c>
      <c r="AK25" s="296">
        <v>2</v>
      </c>
      <c r="AL25" s="296">
        <v>2</v>
      </c>
      <c r="AM25" s="296">
        <v>3</v>
      </c>
      <c r="AN25" s="296">
        <v>5</v>
      </c>
      <c r="AO25" s="296">
        <v>4</v>
      </c>
      <c r="AP25" s="296">
        <v>7</v>
      </c>
      <c r="AQ25" s="296">
        <v>9</v>
      </c>
      <c r="AR25" s="296">
        <v>8</v>
      </c>
      <c r="AS25" s="296">
        <v>8</v>
      </c>
      <c r="AT25" s="296">
        <v>5</v>
      </c>
      <c r="AU25" s="296">
        <v>4</v>
      </c>
      <c r="AV25" s="296">
        <v>4</v>
      </c>
      <c r="AW25" s="296">
        <v>4</v>
      </c>
      <c r="AX25" s="296">
        <v>4</v>
      </c>
      <c r="AY25" s="296">
        <v>2</v>
      </c>
      <c r="AZ25" s="296">
        <v>1</v>
      </c>
      <c r="BA25" s="296">
        <v>1</v>
      </c>
      <c r="BB25" s="296">
        <v>3</v>
      </c>
      <c r="BC25" s="296">
        <v>3</v>
      </c>
      <c r="BD25" s="296">
        <v>7</v>
      </c>
      <c r="BE25" s="296">
        <v>8</v>
      </c>
      <c r="BF25" s="296">
        <v>6</v>
      </c>
      <c r="BG25" s="296">
        <v>7</v>
      </c>
      <c r="BH25" s="296">
        <v>4</v>
      </c>
      <c r="BI25" s="296">
        <v>5</v>
      </c>
      <c r="BJ25" s="296">
        <v>5</v>
      </c>
      <c r="BK25" s="296">
        <v>3</v>
      </c>
      <c r="BL25" s="296">
        <v>2</v>
      </c>
      <c r="BM25" s="296">
        <v>1</v>
      </c>
      <c r="BN25" s="296">
        <v>2</v>
      </c>
      <c r="BO25" s="296">
        <v>4</v>
      </c>
      <c r="BP25" s="296">
        <v>5</v>
      </c>
      <c r="BQ25" s="296">
        <v>5</v>
      </c>
      <c r="BR25" s="296">
        <v>6</v>
      </c>
      <c r="BS25" s="296">
        <v>5</v>
      </c>
    </row>
    <row r="26" spans="1:71" x14ac:dyDescent="0.25">
      <c r="A26" t="s">
        <v>22</v>
      </c>
      <c r="B26" s="296">
        <v>1</v>
      </c>
      <c r="C26" s="296">
        <v>1</v>
      </c>
      <c r="D26" s="296">
        <v>2</v>
      </c>
      <c r="E26" s="296">
        <v>1</v>
      </c>
      <c r="F26" s="296">
        <v>1</v>
      </c>
      <c r="G26" s="296">
        <v>1</v>
      </c>
      <c r="H26" s="296" t="s">
        <v>18</v>
      </c>
      <c r="I26" s="296" t="s">
        <v>18</v>
      </c>
      <c r="J26" s="296">
        <v>1</v>
      </c>
      <c r="K26" s="296">
        <v>1</v>
      </c>
      <c r="L26" s="296">
        <v>1</v>
      </c>
      <c r="M26" s="296">
        <v>1</v>
      </c>
      <c r="N26" s="296" t="s">
        <v>18</v>
      </c>
      <c r="O26" s="296" t="s">
        <v>18</v>
      </c>
      <c r="P26" s="296" t="s">
        <v>18</v>
      </c>
      <c r="Q26" s="296" t="s">
        <v>18</v>
      </c>
      <c r="R26" s="296" t="s">
        <v>18</v>
      </c>
      <c r="S26" s="296">
        <v>1</v>
      </c>
      <c r="T26" s="296">
        <v>1</v>
      </c>
      <c r="U26" s="296">
        <v>1</v>
      </c>
      <c r="V26" s="296">
        <v>1</v>
      </c>
      <c r="W26" s="296" t="s">
        <v>18</v>
      </c>
      <c r="X26" s="296" t="s">
        <v>18</v>
      </c>
      <c r="Y26" s="296" t="s">
        <v>18</v>
      </c>
      <c r="Z26" s="296" t="s">
        <v>18</v>
      </c>
      <c r="AA26" s="296" t="s">
        <v>18</v>
      </c>
      <c r="AB26" s="296" t="s">
        <v>18</v>
      </c>
      <c r="AC26" s="296" t="s">
        <v>18</v>
      </c>
      <c r="AD26" s="296" t="s">
        <v>18</v>
      </c>
      <c r="AE26" s="296">
        <v>1</v>
      </c>
      <c r="AF26" s="296">
        <v>1</v>
      </c>
      <c r="AG26" s="296">
        <v>1</v>
      </c>
      <c r="AH26" s="296">
        <v>1</v>
      </c>
      <c r="AI26" s="296" t="s">
        <v>18</v>
      </c>
      <c r="AJ26" s="296" t="s">
        <v>18</v>
      </c>
      <c r="AK26" s="296" t="s">
        <v>18</v>
      </c>
      <c r="AL26" s="296" t="s">
        <v>18</v>
      </c>
      <c r="AM26" s="296" t="s">
        <v>18</v>
      </c>
      <c r="AN26" s="296">
        <v>1</v>
      </c>
      <c r="AO26" s="296">
        <v>1</v>
      </c>
      <c r="AP26" s="296">
        <v>1</v>
      </c>
      <c r="AQ26" s="296">
        <v>1</v>
      </c>
      <c r="AR26" s="296" t="s">
        <v>18</v>
      </c>
      <c r="AS26" s="296" t="s">
        <v>18</v>
      </c>
      <c r="AT26" s="296">
        <v>1</v>
      </c>
      <c r="AU26" s="296">
        <v>1</v>
      </c>
      <c r="AV26" s="296">
        <v>1</v>
      </c>
      <c r="AW26" s="296">
        <v>1</v>
      </c>
      <c r="AX26" s="296" t="s">
        <v>18</v>
      </c>
      <c r="AY26" s="296" t="s">
        <v>18</v>
      </c>
      <c r="AZ26" s="296" t="s">
        <v>18</v>
      </c>
      <c r="BA26" s="296">
        <v>3</v>
      </c>
      <c r="BB26" s="296">
        <v>3</v>
      </c>
      <c r="BC26" s="296">
        <v>4</v>
      </c>
      <c r="BD26" s="296">
        <v>4</v>
      </c>
      <c r="BE26" s="296">
        <v>1</v>
      </c>
      <c r="BF26" s="296">
        <v>1</v>
      </c>
      <c r="BG26" s="296" t="s">
        <v>18</v>
      </c>
      <c r="BH26" s="296" t="s">
        <v>18</v>
      </c>
      <c r="BI26" s="296" t="s">
        <v>18</v>
      </c>
      <c r="BJ26" s="296" t="s">
        <v>18</v>
      </c>
      <c r="BK26" s="296" t="s">
        <v>18</v>
      </c>
      <c r="BL26" s="296" t="s">
        <v>18</v>
      </c>
      <c r="BM26" s="296" t="s">
        <v>18</v>
      </c>
      <c r="BN26" s="296" t="s">
        <v>18</v>
      </c>
      <c r="BO26" s="296">
        <v>1</v>
      </c>
      <c r="BP26" s="296">
        <v>1</v>
      </c>
      <c r="BQ26" s="296">
        <v>1</v>
      </c>
      <c r="BR26" s="296">
        <v>1</v>
      </c>
      <c r="BS26" s="296" t="s">
        <v>18</v>
      </c>
    </row>
    <row r="27" spans="1:71" x14ac:dyDescent="0.25">
      <c r="A27" t="s">
        <v>23</v>
      </c>
      <c r="B27" s="296">
        <v>31</v>
      </c>
      <c r="C27" s="296">
        <v>38</v>
      </c>
      <c r="D27" s="296">
        <v>34</v>
      </c>
      <c r="E27" s="296">
        <v>40</v>
      </c>
      <c r="F27" s="296">
        <v>41</v>
      </c>
      <c r="G27" s="296">
        <v>30</v>
      </c>
      <c r="H27" s="296">
        <v>39</v>
      </c>
      <c r="I27" s="296">
        <v>38</v>
      </c>
      <c r="J27" s="296">
        <v>49</v>
      </c>
      <c r="K27" s="296">
        <v>56</v>
      </c>
      <c r="L27" s="296">
        <v>47</v>
      </c>
      <c r="M27" s="296">
        <v>48</v>
      </c>
      <c r="N27" s="296">
        <v>44</v>
      </c>
      <c r="O27" s="296">
        <v>53</v>
      </c>
      <c r="P27" s="296">
        <v>73</v>
      </c>
      <c r="Q27" s="296">
        <v>94</v>
      </c>
      <c r="R27" s="296">
        <v>100</v>
      </c>
      <c r="S27" s="296">
        <v>90</v>
      </c>
      <c r="T27" s="296">
        <v>73</v>
      </c>
      <c r="U27" s="296">
        <v>55</v>
      </c>
      <c r="V27" s="296">
        <v>69</v>
      </c>
      <c r="W27" s="296">
        <v>75</v>
      </c>
      <c r="X27" s="296">
        <v>84</v>
      </c>
      <c r="Y27" s="296">
        <v>92</v>
      </c>
      <c r="Z27" s="296">
        <v>75</v>
      </c>
      <c r="AA27" s="296">
        <v>63</v>
      </c>
      <c r="AB27" s="296">
        <v>51</v>
      </c>
      <c r="AC27" s="296">
        <v>39</v>
      </c>
      <c r="AD27" s="296">
        <v>43</v>
      </c>
      <c r="AE27" s="296">
        <v>52</v>
      </c>
      <c r="AF27" s="296">
        <v>52</v>
      </c>
      <c r="AG27" s="296">
        <v>50</v>
      </c>
      <c r="AH27" s="296">
        <v>46</v>
      </c>
      <c r="AI27" s="296">
        <v>47</v>
      </c>
      <c r="AJ27" s="296">
        <v>57</v>
      </c>
      <c r="AK27" s="296">
        <v>59</v>
      </c>
      <c r="AL27" s="296">
        <v>65</v>
      </c>
      <c r="AM27" s="296">
        <v>68</v>
      </c>
      <c r="AN27" s="296">
        <v>58</v>
      </c>
      <c r="AO27" s="296">
        <v>58</v>
      </c>
      <c r="AP27" s="296">
        <v>56</v>
      </c>
      <c r="AQ27" s="296">
        <v>50</v>
      </c>
      <c r="AR27" s="296">
        <v>59</v>
      </c>
      <c r="AS27" s="296">
        <v>58</v>
      </c>
      <c r="AT27" s="296">
        <v>53</v>
      </c>
      <c r="AU27" s="296">
        <v>56</v>
      </c>
      <c r="AV27" s="296">
        <v>48</v>
      </c>
      <c r="AW27" s="296">
        <v>44</v>
      </c>
      <c r="AX27" s="296">
        <v>39</v>
      </c>
      <c r="AY27" s="296">
        <v>40</v>
      </c>
      <c r="AZ27" s="296">
        <v>40</v>
      </c>
      <c r="BA27" s="296">
        <v>51</v>
      </c>
      <c r="BB27" s="296">
        <v>54</v>
      </c>
      <c r="BC27" s="296">
        <v>41</v>
      </c>
      <c r="BD27" s="296">
        <v>40</v>
      </c>
      <c r="BE27" s="296">
        <v>38</v>
      </c>
      <c r="BF27" s="296">
        <v>39</v>
      </c>
      <c r="BG27" s="296">
        <v>40</v>
      </c>
      <c r="BH27" s="296">
        <v>39</v>
      </c>
      <c r="BI27" s="296">
        <v>41</v>
      </c>
      <c r="BJ27" s="296">
        <v>38</v>
      </c>
      <c r="BK27" s="296">
        <v>44</v>
      </c>
      <c r="BL27" s="296">
        <v>44</v>
      </c>
      <c r="BM27" s="296">
        <v>48</v>
      </c>
      <c r="BN27" s="296">
        <v>56</v>
      </c>
      <c r="BO27" s="296">
        <v>57</v>
      </c>
      <c r="BP27" s="296">
        <v>58</v>
      </c>
      <c r="BQ27" s="296">
        <v>44</v>
      </c>
      <c r="BR27" s="296">
        <v>39</v>
      </c>
      <c r="BS27" s="296">
        <v>43</v>
      </c>
    </row>
    <row r="28" spans="1:71" x14ac:dyDescent="0.25">
      <c r="A28" t="s">
        <v>24</v>
      </c>
      <c r="B28" s="296">
        <v>2</v>
      </c>
      <c r="C28" s="296">
        <v>2</v>
      </c>
      <c r="D28" s="296">
        <v>1</v>
      </c>
      <c r="E28" s="296" t="s">
        <v>18</v>
      </c>
      <c r="F28" s="296" t="s">
        <v>18</v>
      </c>
      <c r="G28" s="296" t="s">
        <v>18</v>
      </c>
      <c r="H28" s="296" t="s">
        <v>18</v>
      </c>
      <c r="I28" s="296" t="s">
        <v>18</v>
      </c>
      <c r="J28" s="296" t="s">
        <v>18</v>
      </c>
      <c r="K28" s="296" t="s">
        <v>18</v>
      </c>
      <c r="L28" s="296">
        <v>1</v>
      </c>
      <c r="M28" s="296">
        <v>4</v>
      </c>
      <c r="N28" s="296">
        <v>4</v>
      </c>
      <c r="O28" s="296">
        <v>6</v>
      </c>
      <c r="P28" s="296">
        <v>7</v>
      </c>
      <c r="Q28" s="296">
        <v>12</v>
      </c>
      <c r="R28" s="296">
        <v>18</v>
      </c>
      <c r="S28" s="296">
        <v>23</v>
      </c>
      <c r="T28" s="296">
        <v>22</v>
      </c>
      <c r="U28" s="296">
        <v>14</v>
      </c>
      <c r="V28" s="296">
        <v>9</v>
      </c>
      <c r="W28" s="296">
        <v>3</v>
      </c>
      <c r="X28" s="296">
        <v>2</v>
      </c>
      <c r="Y28" s="296">
        <v>2</v>
      </c>
      <c r="Z28" s="296">
        <v>5</v>
      </c>
      <c r="AA28" s="296">
        <v>8</v>
      </c>
      <c r="AB28" s="296">
        <v>10</v>
      </c>
      <c r="AC28" s="296">
        <v>11</v>
      </c>
      <c r="AD28" s="296">
        <v>7</v>
      </c>
      <c r="AE28" s="296">
        <v>3</v>
      </c>
      <c r="AF28" s="296">
        <v>3</v>
      </c>
      <c r="AG28" s="296">
        <v>5</v>
      </c>
      <c r="AH28" s="296">
        <v>6</v>
      </c>
      <c r="AI28" s="296">
        <v>12</v>
      </c>
      <c r="AJ28" s="296">
        <v>10</v>
      </c>
      <c r="AK28" s="296">
        <v>8</v>
      </c>
      <c r="AL28" s="296">
        <v>8</v>
      </c>
      <c r="AM28" s="296">
        <v>2</v>
      </c>
      <c r="AN28" s="296">
        <v>2</v>
      </c>
      <c r="AO28" s="296">
        <v>1</v>
      </c>
      <c r="AP28" s="296">
        <v>2</v>
      </c>
      <c r="AQ28" s="296">
        <v>2</v>
      </c>
      <c r="AR28" s="296">
        <v>2</v>
      </c>
      <c r="AS28" s="296">
        <v>2</v>
      </c>
      <c r="AT28" s="296" t="s">
        <v>18</v>
      </c>
      <c r="AU28" s="296" t="s">
        <v>18</v>
      </c>
      <c r="AV28" s="296" t="s">
        <v>18</v>
      </c>
      <c r="AW28" s="296">
        <v>1</v>
      </c>
      <c r="AX28" s="296">
        <v>2</v>
      </c>
      <c r="AY28" s="296">
        <v>2</v>
      </c>
      <c r="AZ28" s="296">
        <v>2</v>
      </c>
      <c r="BA28" s="296">
        <v>1</v>
      </c>
      <c r="BB28" s="296" t="s">
        <v>18</v>
      </c>
      <c r="BC28" s="296" t="s">
        <v>18</v>
      </c>
      <c r="BD28" s="296">
        <v>3</v>
      </c>
      <c r="BE28" s="296">
        <v>3</v>
      </c>
      <c r="BF28" s="296">
        <v>3</v>
      </c>
      <c r="BG28" s="296">
        <v>3</v>
      </c>
      <c r="BH28" s="296" t="s">
        <v>18</v>
      </c>
      <c r="BI28" s="296" t="s">
        <v>18</v>
      </c>
      <c r="BJ28" s="296" t="s">
        <v>18</v>
      </c>
      <c r="BK28" s="296" t="s">
        <v>18</v>
      </c>
      <c r="BL28" s="296">
        <v>1</v>
      </c>
      <c r="BM28" s="296">
        <v>2</v>
      </c>
      <c r="BN28" s="296">
        <v>2</v>
      </c>
      <c r="BO28" s="296">
        <v>2</v>
      </c>
      <c r="BP28" s="296">
        <v>1</v>
      </c>
      <c r="BQ28" s="296">
        <v>1</v>
      </c>
      <c r="BR28" s="296">
        <v>2</v>
      </c>
      <c r="BS28" s="296">
        <v>2</v>
      </c>
    </row>
    <row r="29" spans="1:71" x14ac:dyDescent="0.25">
      <c r="A29" t="s">
        <v>25</v>
      </c>
      <c r="B29" s="296">
        <v>6</v>
      </c>
      <c r="C29" s="296">
        <v>4</v>
      </c>
      <c r="D29" s="296">
        <v>2</v>
      </c>
      <c r="E29" s="296">
        <v>2</v>
      </c>
      <c r="F29" s="296">
        <v>1</v>
      </c>
      <c r="G29" s="296">
        <v>2</v>
      </c>
      <c r="H29" s="296">
        <v>1</v>
      </c>
      <c r="I29" s="296">
        <v>2</v>
      </c>
      <c r="J29" s="296">
        <v>2</v>
      </c>
      <c r="K29" s="296">
        <v>3</v>
      </c>
      <c r="L29" s="296">
        <v>3</v>
      </c>
      <c r="M29" s="296">
        <v>2</v>
      </c>
      <c r="N29" s="296">
        <v>2</v>
      </c>
      <c r="O29" s="296">
        <v>1</v>
      </c>
      <c r="P29" s="296">
        <v>2</v>
      </c>
      <c r="Q29" s="296">
        <v>3</v>
      </c>
      <c r="R29" s="296">
        <v>5</v>
      </c>
      <c r="S29" s="296">
        <v>4</v>
      </c>
      <c r="T29" s="296">
        <v>3</v>
      </c>
      <c r="U29" s="296">
        <v>6</v>
      </c>
      <c r="V29" s="296">
        <v>5</v>
      </c>
      <c r="W29" s="296">
        <v>9</v>
      </c>
      <c r="X29" s="296">
        <v>9</v>
      </c>
      <c r="Y29" s="296">
        <v>8</v>
      </c>
      <c r="Z29" s="296">
        <v>8</v>
      </c>
      <c r="AA29" s="296">
        <v>3</v>
      </c>
      <c r="AB29" s="296">
        <v>3</v>
      </c>
      <c r="AC29" s="296">
        <v>1</v>
      </c>
      <c r="AD29" s="296" t="s">
        <v>18</v>
      </c>
      <c r="AE29" s="296">
        <v>1</v>
      </c>
      <c r="AF29" s="296">
        <v>3</v>
      </c>
      <c r="AG29" s="296">
        <v>5</v>
      </c>
      <c r="AH29" s="296">
        <v>5</v>
      </c>
      <c r="AI29" s="296">
        <v>5</v>
      </c>
      <c r="AJ29" s="296">
        <v>4</v>
      </c>
      <c r="AK29" s="296">
        <v>6</v>
      </c>
      <c r="AL29" s="296">
        <v>8</v>
      </c>
      <c r="AM29" s="296">
        <v>8</v>
      </c>
      <c r="AN29" s="296">
        <v>7</v>
      </c>
      <c r="AO29" s="296">
        <v>4</v>
      </c>
      <c r="AP29" s="296">
        <v>3</v>
      </c>
      <c r="AQ29" s="296">
        <v>2</v>
      </c>
      <c r="AR29" s="296">
        <v>2</v>
      </c>
      <c r="AS29" s="296">
        <v>6</v>
      </c>
      <c r="AT29" s="296">
        <v>6</v>
      </c>
      <c r="AU29" s="296">
        <v>6</v>
      </c>
      <c r="AV29" s="296">
        <v>7</v>
      </c>
      <c r="AW29" s="296">
        <v>5</v>
      </c>
      <c r="AX29" s="296">
        <v>5</v>
      </c>
      <c r="AY29" s="296">
        <v>8</v>
      </c>
      <c r="AZ29" s="296">
        <v>8</v>
      </c>
      <c r="BA29" s="296">
        <v>7</v>
      </c>
      <c r="BB29" s="296">
        <v>6</v>
      </c>
      <c r="BC29" s="296">
        <v>5</v>
      </c>
      <c r="BD29" s="296">
        <v>4</v>
      </c>
      <c r="BE29" s="296">
        <v>2</v>
      </c>
      <c r="BF29" s="296">
        <v>4</v>
      </c>
      <c r="BG29" s="296">
        <v>8</v>
      </c>
      <c r="BH29" s="296">
        <v>8</v>
      </c>
      <c r="BI29" s="296">
        <v>10</v>
      </c>
      <c r="BJ29" s="296">
        <v>8</v>
      </c>
      <c r="BK29" s="296">
        <v>2</v>
      </c>
      <c r="BL29" s="296">
        <v>6</v>
      </c>
      <c r="BM29" s="296">
        <v>6</v>
      </c>
      <c r="BN29" s="296">
        <v>6</v>
      </c>
      <c r="BO29" s="296">
        <v>9</v>
      </c>
      <c r="BP29" s="296">
        <v>5</v>
      </c>
      <c r="BQ29" s="296">
        <v>5</v>
      </c>
      <c r="BR29" s="296">
        <v>8</v>
      </c>
      <c r="BS29" s="296">
        <v>8</v>
      </c>
    </row>
    <row r="30" spans="1:71" x14ac:dyDescent="0.25">
      <c r="A30" t="s">
        <v>26</v>
      </c>
      <c r="B30" s="296">
        <v>42</v>
      </c>
      <c r="C30" s="296">
        <v>43</v>
      </c>
      <c r="D30" s="296">
        <v>40</v>
      </c>
      <c r="E30" s="296">
        <v>29</v>
      </c>
      <c r="F30" s="296">
        <v>26</v>
      </c>
      <c r="G30" s="296">
        <v>19</v>
      </c>
      <c r="H30" s="296">
        <v>16</v>
      </c>
      <c r="I30" s="296">
        <v>35</v>
      </c>
      <c r="J30" s="296">
        <v>41</v>
      </c>
      <c r="K30" s="296">
        <v>52</v>
      </c>
      <c r="L30" s="296">
        <v>50</v>
      </c>
      <c r="M30" s="296">
        <v>33</v>
      </c>
      <c r="N30" s="296">
        <v>32</v>
      </c>
      <c r="O30" s="296">
        <v>27</v>
      </c>
      <c r="P30" s="296">
        <v>30</v>
      </c>
      <c r="Q30" s="296">
        <v>32</v>
      </c>
      <c r="R30" s="296">
        <v>36</v>
      </c>
      <c r="S30" s="296">
        <v>49</v>
      </c>
      <c r="T30" s="296">
        <v>67</v>
      </c>
      <c r="U30" s="296">
        <v>80</v>
      </c>
      <c r="V30" s="296">
        <v>103</v>
      </c>
      <c r="W30" s="296">
        <v>110</v>
      </c>
      <c r="X30" s="296">
        <v>114</v>
      </c>
      <c r="Y30" s="296">
        <v>100</v>
      </c>
      <c r="Z30" s="296">
        <v>67</v>
      </c>
      <c r="AA30" s="296">
        <v>48</v>
      </c>
      <c r="AB30" s="296">
        <v>24</v>
      </c>
      <c r="AC30" s="296">
        <v>23</v>
      </c>
      <c r="AD30" s="296">
        <v>22</v>
      </c>
      <c r="AE30" s="296">
        <v>21</v>
      </c>
      <c r="AF30" s="296">
        <v>23</v>
      </c>
      <c r="AG30" s="296">
        <v>17</v>
      </c>
      <c r="AH30" s="296">
        <v>21</v>
      </c>
      <c r="AI30" s="296">
        <v>16</v>
      </c>
      <c r="AJ30" s="296">
        <v>10</v>
      </c>
      <c r="AK30" s="296">
        <v>11</v>
      </c>
      <c r="AL30" s="296">
        <v>16</v>
      </c>
      <c r="AM30" s="296">
        <v>16</v>
      </c>
      <c r="AN30" s="296">
        <v>21</v>
      </c>
      <c r="AO30" s="296">
        <v>25</v>
      </c>
      <c r="AP30" s="296">
        <v>32</v>
      </c>
      <c r="AQ30" s="296">
        <v>43</v>
      </c>
      <c r="AR30" s="296">
        <v>47</v>
      </c>
      <c r="AS30" s="296">
        <v>53</v>
      </c>
      <c r="AT30" s="296">
        <v>41</v>
      </c>
      <c r="AU30" s="296">
        <v>36</v>
      </c>
      <c r="AV30" s="296">
        <v>47</v>
      </c>
      <c r="AW30" s="296">
        <v>53</v>
      </c>
      <c r="AX30" s="296">
        <v>63</v>
      </c>
      <c r="AY30" s="296">
        <v>69</v>
      </c>
      <c r="AZ30" s="296">
        <v>60</v>
      </c>
      <c r="BA30" s="296">
        <v>55</v>
      </c>
      <c r="BB30" s="296">
        <v>45</v>
      </c>
      <c r="BC30" s="296">
        <v>46</v>
      </c>
      <c r="BD30" s="296">
        <v>52</v>
      </c>
      <c r="BE30" s="296">
        <v>57</v>
      </c>
      <c r="BF30" s="296">
        <v>60</v>
      </c>
      <c r="BG30" s="296">
        <v>53</v>
      </c>
      <c r="BH30" s="296">
        <v>46</v>
      </c>
      <c r="BI30" s="296">
        <v>42</v>
      </c>
      <c r="BJ30" s="296">
        <v>34</v>
      </c>
      <c r="BK30" s="296">
        <v>39</v>
      </c>
      <c r="BL30" s="296">
        <v>49</v>
      </c>
      <c r="BM30" s="296">
        <v>47</v>
      </c>
      <c r="BN30" s="296">
        <v>51</v>
      </c>
      <c r="BO30" s="296">
        <v>43</v>
      </c>
      <c r="BP30" s="296">
        <v>36</v>
      </c>
      <c r="BQ30" s="296">
        <v>32</v>
      </c>
      <c r="BR30" s="296">
        <v>27</v>
      </c>
      <c r="BS30" s="296">
        <v>27</v>
      </c>
    </row>
    <row r="31" spans="1:71" x14ac:dyDescent="0.25">
      <c r="A31" t="s">
        <v>27</v>
      </c>
      <c r="B31" s="296" t="s">
        <v>18</v>
      </c>
      <c r="C31" s="296" t="s">
        <v>18</v>
      </c>
      <c r="D31" s="296" t="s">
        <v>18</v>
      </c>
      <c r="E31" s="296" t="s">
        <v>18</v>
      </c>
      <c r="F31" s="296">
        <v>1</v>
      </c>
      <c r="G31" s="296">
        <v>2</v>
      </c>
      <c r="H31" s="296">
        <v>3</v>
      </c>
      <c r="I31" s="296">
        <v>3</v>
      </c>
      <c r="J31" s="296">
        <v>2</v>
      </c>
      <c r="K31" s="296">
        <v>1</v>
      </c>
      <c r="L31" s="296" t="s">
        <v>18</v>
      </c>
      <c r="M31" s="296" t="s">
        <v>18</v>
      </c>
      <c r="N31" s="296">
        <v>1</v>
      </c>
      <c r="O31" s="296">
        <v>1</v>
      </c>
      <c r="P31" s="296">
        <v>2</v>
      </c>
      <c r="Q31" s="296">
        <v>2</v>
      </c>
      <c r="R31" s="296">
        <v>1</v>
      </c>
      <c r="S31" s="296">
        <v>1</v>
      </c>
      <c r="T31" s="296" t="s">
        <v>18</v>
      </c>
      <c r="U31" s="296">
        <v>1</v>
      </c>
      <c r="V31" s="296">
        <v>1</v>
      </c>
      <c r="W31" s="296">
        <v>1</v>
      </c>
      <c r="X31" s="296" t="s">
        <v>18</v>
      </c>
      <c r="Y31" s="296">
        <v>3</v>
      </c>
      <c r="Z31" s="296">
        <v>3</v>
      </c>
      <c r="AA31" s="296">
        <v>3</v>
      </c>
      <c r="AB31" s="296">
        <v>3</v>
      </c>
      <c r="AC31" s="296" t="s">
        <v>18</v>
      </c>
      <c r="AD31" s="296" t="s">
        <v>18</v>
      </c>
      <c r="AE31" s="296">
        <v>2</v>
      </c>
      <c r="AF31" s="296">
        <v>3</v>
      </c>
      <c r="AG31" s="296">
        <v>4</v>
      </c>
      <c r="AH31" s="296">
        <v>4</v>
      </c>
      <c r="AI31" s="296">
        <v>1</v>
      </c>
      <c r="AJ31" s="296">
        <v>4</v>
      </c>
      <c r="AK31" s="296">
        <v>4</v>
      </c>
      <c r="AL31" s="296">
        <v>4</v>
      </c>
      <c r="AM31" s="296">
        <v>4</v>
      </c>
      <c r="AN31" s="296" t="s">
        <v>18</v>
      </c>
      <c r="AO31" s="296">
        <v>5</v>
      </c>
      <c r="AP31" s="296">
        <v>5</v>
      </c>
      <c r="AQ31" s="296">
        <v>8</v>
      </c>
      <c r="AR31" s="296">
        <v>8</v>
      </c>
      <c r="AS31" s="296">
        <v>3</v>
      </c>
      <c r="AT31" s="296">
        <v>3</v>
      </c>
      <c r="AU31" s="296">
        <v>1</v>
      </c>
      <c r="AV31" s="296">
        <v>1</v>
      </c>
      <c r="AW31" s="296">
        <v>1</v>
      </c>
      <c r="AX31" s="296">
        <v>1</v>
      </c>
      <c r="AY31" s="296" t="s">
        <v>18</v>
      </c>
      <c r="AZ31" s="296" t="s">
        <v>18</v>
      </c>
      <c r="BA31" s="296" t="s">
        <v>18</v>
      </c>
      <c r="BB31" s="296">
        <v>1</v>
      </c>
      <c r="BC31" s="296">
        <v>1</v>
      </c>
      <c r="BD31" s="296">
        <v>1</v>
      </c>
      <c r="BE31" s="296">
        <v>1</v>
      </c>
      <c r="BF31" s="296" t="s">
        <v>18</v>
      </c>
      <c r="BG31" s="296">
        <v>1</v>
      </c>
      <c r="BH31" s="296">
        <v>1</v>
      </c>
      <c r="BI31" s="296">
        <v>1</v>
      </c>
      <c r="BJ31" s="296">
        <v>1</v>
      </c>
      <c r="BK31" s="296" t="s">
        <v>18</v>
      </c>
      <c r="BL31" s="296">
        <v>1</v>
      </c>
      <c r="BM31" s="296">
        <v>1</v>
      </c>
      <c r="BN31" s="296">
        <v>3</v>
      </c>
      <c r="BO31" s="296">
        <v>3</v>
      </c>
      <c r="BP31" s="296">
        <v>2</v>
      </c>
      <c r="BQ31" s="296">
        <v>2</v>
      </c>
      <c r="BR31" s="296" t="s">
        <v>18</v>
      </c>
      <c r="BS31" s="296" t="s">
        <v>18</v>
      </c>
    </row>
    <row r="32" spans="1:71" x14ac:dyDescent="0.25">
      <c r="A32" t="s">
        <v>28</v>
      </c>
      <c r="B32" s="296">
        <v>6</v>
      </c>
      <c r="C32" s="296">
        <v>5</v>
      </c>
      <c r="D32" s="296">
        <v>7</v>
      </c>
      <c r="E32" s="296">
        <v>4</v>
      </c>
      <c r="F32" s="296">
        <v>6</v>
      </c>
      <c r="G32" s="296">
        <v>8</v>
      </c>
      <c r="H32" s="296">
        <v>8</v>
      </c>
      <c r="I32" s="296">
        <v>12</v>
      </c>
      <c r="J32" s="296">
        <v>12</v>
      </c>
      <c r="K32" s="296">
        <v>12</v>
      </c>
      <c r="L32" s="296">
        <v>15</v>
      </c>
      <c r="M32" s="296">
        <v>15</v>
      </c>
      <c r="N32" s="296">
        <v>13</v>
      </c>
      <c r="O32" s="296">
        <v>12</v>
      </c>
      <c r="P32" s="296">
        <v>8</v>
      </c>
      <c r="Q32" s="296">
        <v>6</v>
      </c>
      <c r="R32" s="296">
        <v>6</v>
      </c>
      <c r="S32" s="296">
        <v>4</v>
      </c>
      <c r="T32" s="296">
        <v>6</v>
      </c>
      <c r="U32" s="296">
        <v>6</v>
      </c>
      <c r="V32" s="296">
        <v>5</v>
      </c>
      <c r="W32" s="296">
        <v>7</v>
      </c>
      <c r="X32" s="296">
        <v>7</v>
      </c>
      <c r="Y32" s="296">
        <v>9</v>
      </c>
      <c r="Z32" s="296">
        <v>12</v>
      </c>
      <c r="AA32" s="296">
        <v>13</v>
      </c>
      <c r="AB32" s="296">
        <v>11</v>
      </c>
      <c r="AC32" s="296">
        <v>12</v>
      </c>
      <c r="AD32" s="296">
        <v>12</v>
      </c>
      <c r="AE32" s="296">
        <v>10</v>
      </c>
      <c r="AF32" s="296">
        <v>8</v>
      </c>
      <c r="AG32" s="296">
        <v>4</v>
      </c>
      <c r="AH32" s="296">
        <v>4</v>
      </c>
      <c r="AI32" s="296">
        <v>7</v>
      </c>
      <c r="AJ32" s="296">
        <v>8</v>
      </c>
      <c r="AK32" s="296">
        <v>8</v>
      </c>
      <c r="AL32" s="296">
        <v>6</v>
      </c>
      <c r="AM32" s="296">
        <v>5</v>
      </c>
      <c r="AN32" s="296">
        <v>5</v>
      </c>
      <c r="AO32" s="296">
        <v>7</v>
      </c>
      <c r="AP32" s="296">
        <v>12</v>
      </c>
      <c r="AQ32" s="296">
        <v>14</v>
      </c>
      <c r="AR32" s="296">
        <v>14</v>
      </c>
      <c r="AS32" s="296">
        <v>11</v>
      </c>
      <c r="AT32" s="296">
        <v>7</v>
      </c>
      <c r="AU32" s="296">
        <v>6</v>
      </c>
      <c r="AV32" s="296">
        <v>5</v>
      </c>
      <c r="AW32" s="296">
        <v>6</v>
      </c>
      <c r="AX32" s="296">
        <v>9</v>
      </c>
      <c r="AY32" s="296">
        <v>8</v>
      </c>
      <c r="AZ32" s="296">
        <v>10</v>
      </c>
      <c r="BA32" s="296">
        <v>11</v>
      </c>
      <c r="BB32" s="296">
        <v>7</v>
      </c>
      <c r="BC32" s="296">
        <v>9</v>
      </c>
      <c r="BD32" s="296">
        <v>11</v>
      </c>
      <c r="BE32" s="296">
        <v>13</v>
      </c>
      <c r="BF32" s="296">
        <v>13</v>
      </c>
      <c r="BG32" s="296">
        <v>9</v>
      </c>
      <c r="BH32" s="296">
        <v>6</v>
      </c>
      <c r="BI32" s="296">
        <v>3</v>
      </c>
      <c r="BJ32" s="296">
        <v>3</v>
      </c>
      <c r="BK32" s="296">
        <v>2</v>
      </c>
      <c r="BL32" s="296">
        <v>9</v>
      </c>
      <c r="BM32" s="296">
        <v>11</v>
      </c>
      <c r="BN32" s="296">
        <v>14</v>
      </c>
      <c r="BO32" s="296">
        <v>17</v>
      </c>
      <c r="BP32" s="296">
        <v>12</v>
      </c>
      <c r="BQ32" s="296">
        <v>16</v>
      </c>
      <c r="BR32" s="296">
        <v>20</v>
      </c>
      <c r="BS32" s="296">
        <v>27</v>
      </c>
    </row>
    <row r="33" spans="1:71" x14ac:dyDescent="0.25">
      <c r="A33" t="s">
        <v>29</v>
      </c>
      <c r="B33" s="296">
        <v>10</v>
      </c>
      <c r="C33" s="296">
        <v>13</v>
      </c>
      <c r="D33" s="296">
        <v>15</v>
      </c>
      <c r="E33" s="296">
        <v>14</v>
      </c>
      <c r="F33" s="296">
        <v>12</v>
      </c>
      <c r="G33" s="296">
        <v>9</v>
      </c>
      <c r="H33" s="296">
        <v>7</v>
      </c>
      <c r="I33" s="296">
        <v>7</v>
      </c>
      <c r="J33" s="296">
        <v>5</v>
      </c>
      <c r="K33" s="296">
        <v>8</v>
      </c>
      <c r="L33" s="296">
        <v>8</v>
      </c>
      <c r="M33" s="296">
        <v>10</v>
      </c>
      <c r="N33" s="296">
        <v>13</v>
      </c>
      <c r="O33" s="296">
        <v>10</v>
      </c>
      <c r="P33" s="296">
        <v>12</v>
      </c>
      <c r="Q33" s="296">
        <v>18</v>
      </c>
      <c r="R33" s="296">
        <v>19</v>
      </c>
      <c r="S33" s="296">
        <v>19</v>
      </c>
      <c r="T33" s="296">
        <v>17</v>
      </c>
      <c r="U33" s="296">
        <v>10</v>
      </c>
      <c r="V33" s="296">
        <v>10</v>
      </c>
      <c r="W33" s="296">
        <v>20</v>
      </c>
      <c r="X33" s="296">
        <v>21</v>
      </c>
      <c r="Y33" s="296">
        <v>34</v>
      </c>
      <c r="Z33" s="296">
        <v>31</v>
      </c>
      <c r="AA33" s="296">
        <v>33</v>
      </c>
      <c r="AB33" s="296">
        <v>33</v>
      </c>
      <c r="AC33" s="296">
        <v>19</v>
      </c>
      <c r="AD33" s="296">
        <v>22</v>
      </c>
      <c r="AE33" s="296">
        <v>14</v>
      </c>
      <c r="AF33" s="296">
        <v>12</v>
      </c>
      <c r="AG33" s="296">
        <v>13</v>
      </c>
      <c r="AH33" s="296">
        <v>10</v>
      </c>
      <c r="AI33" s="296">
        <v>12</v>
      </c>
      <c r="AJ33" s="296">
        <v>12</v>
      </c>
      <c r="AK33" s="296">
        <v>15</v>
      </c>
      <c r="AL33" s="296">
        <v>16</v>
      </c>
      <c r="AM33" s="296">
        <v>21</v>
      </c>
      <c r="AN33" s="296">
        <v>24</v>
      </c>
      <c r="AO33" s="296">
        <v>25</v>
      </c>
      <c r="AP33" s="296">
        <v>24</v>
      </c>
      <c r="AQ33" s="296">
        <v>14</v>
      </c>
      <c r="AR33" s="296">
        <v>19</v>
      </c>
      <c r="AS33" s="296">
        <v>15</v>
      </c>
      <c r="AT33" s="296">
        <v>15</v>
      </c>
      <c r="AU33" s="296">
        <v>22</v>
      </c>
      <c r="AV33" s="296">
        <v>16</v>
      </c>
      <c r="AW33" s="296">
        <v>22</v>
      </c>
      <c r="AX33" s="296">
        <v>24</v>
      </c>
      <c r="AY33" s="296">
        <v>16</v>
      </c>
      <c r="AZ33" s="296">
        <v>19</v>
      </c>
      <c r="BA33" s="296">
        <v>10</v>
      </c>
      <c r="BB33" s="296">
        <v>7</v>
      </c>
      <c r="BC33" s="296">
        <v>7</v>
      </c>
      <c r="BD33" s="296">
        <v>5</v>
      </c>
      <c r="BE33" s="296">
        <v>6</v>
      </c>
      <c r="BF33" s="296">
        <v>8</v>
      </c>
      <c r="BG33" s="296">
        <v>10</v>
      </c>
      <c r="BH33" s="296">
        <v>11</v>
      </c>
      <c r="BI33" s="296">
        <v>13</v>
      </c>
      <c r="BJ33" s="296">
        <v>10</v>
      </c>
      <c r="BK33" s="296">
        <v>8</v>
      </c>
      <c r="BL33" s="296">
        <v>4</v>
      </c>
      <c r="BM33" s="296">
        <v>1</v>
      </c>
      <c r="BN33" s="296">
        <v>1</v>
      </c>
      <c r="BO33" s="296">
        <v>3</v>
      </c>
      <c r="BP33" s="296">
        <v>6</v>
      </c>
      <c r="BQ33" s="296">
        <v>7</v>
      </c>
      <c r="BR33" s="296">
        <v>13</v>
      </c>
      <c r="BS33" s="296">
        <v>17</v>
      </c>
    </row>
    <row r="34" spans="1:71" x14ac:dyDescent="0.25">
      <c r="A34" t="s">
        <v>30</v>
      </c>
      <c r="B34" s="296" t="s">
        <v>18</v>
      </c>
      <c r="C34" s="296" t="s">
        <v>18</v>
      </c>
      <c r="D34" s="296" t="s">
        <v>18</v>
      </c>
      <c r="E34" s="296" t="s">
        <v>18</v>
      </c>
      <c r="F34" s="296" t="s">
        <v>18</v>
      </c>
      <c r="G34" s="296" t="s">
        <v>18</v>
      </c>
      <c r="H34" s="296">
        <v>1</v>
      </c>
      <c r="I34" s="296">
        <v>1</v>
      </c>
      <c r="J34" s="296">
        <v>1</v>
      </c>
      <c r="K34" s="296">
        <v>2</v>
      </c>
      <c r="L34" s="296">
        <v>1</v>
      </c>
      <c r="M34" s="296">
        <v>1</v>
      </c>
      <c r="N34" s="296">
        <v>1</v>
      </c>
      <c r="O34" s="296" t="s">
        <v>18</v>
      </c>
      <c r="P34" s="296" t="s">
        <v>18</v>
      </c>
      <c r="Q34" s="296" t="s">
        <v>18</v>
      </c>
      <c r="R34" s="296" t="s">
        <v>18</v>
      </c>
      <c r="S34" s="296" t="s">
        <v>18</v>
      </c>
      <c r="T34" s="296" t="s">
        <v>18</v>
      </c>
      <c r="U34" s="296">
        <v>2</v>
      </c>
      <c r="V34" s="296">
        <v>2</v>
      </c>
      <c r="W34" s="296">
        <v>2</v>
      </c>
      <c r="X34" s="296">
        <v>2</v>
      </c>
      <c r="Y34" s="296" t="s">
        <v>18</v>
      </c>
      <c r="Z34" s="296" t="s">
        <v>18</v>
      </c>
      <c r="AA34" s="296" t="s">
        <v>18</v>
      </c>
      <c r="AB34" s="296" t="s">
        <v>18</v>
      </c>
      <c r="AC34" s="296" t="s">
        <v>18</v>
      </c>
      <c r="AD34" s="296" t="s">
        <v>18</v>
      </c>
      <c r="AE34" s="296" t="s">
        <v>18</v>
      </c>
      <c r="AF34" s="296" t="s">
        <v>18</v>
      </c>
      <c r="AG34" s="296" t="s">
        <v>18</v>
      </c>
      <c r="AH34" s="296" t="s">
        <v>18</v>
      </c>
      <c r="AI34" s="296">
        <v>2</v>
      </c>
      <c r="AJ34" s="296">
        <v>2</v>
      </c>
      <c r="AK34" s="296">
        <v>2</v>
      </c>
      <c r="AL34" s="296">
        <v>2</v>
      </c>
      <c r="AM34" s="296">
        <v>1</v>
      </c>
      <c r="AN34" s="296">
        <v>2</v>
      </c>
      <c r="AO34" s="296">
        <v>2</v>
      </c>
      <c r="AP34" s="296">
        <v>2</v>
      </c>
      <c r="AQ34" s="296">
        <v>1</v>
      </c>
      <c r="AR34" s="296" t="s">
        <v>18</v>
      </c>
      <c r="AS34" s="296" t="s">
        <v>18</v>
      </c>
      <c r="AT34" s="296" t="s">
        <v>18</v>
      </c>
      <c r="AU34" s="296" t="s">
        <v>18</v>
      </c>
      <c r="AV34" s="296" t="s">
        <v>18</v>
      </c>
      <c r="AW34" s="296" t="s">
        <v>18</v>
      </c>
      <c r="AX34" s="296">
        <v>1</v>
      </c>
      <c r="AY34" s="296">
        <v>2</v>
      </c>
      <c r="AZ34" s="296">
        <v>2</v>
      </c>
      <c r="BA34" s="296">
        <v>3</v>
      </c>
      <c r="BB34" s="296">
        <v>2</v>
      </c>
      <c r="BC34" s="296">
        <v>1</v>
      </c>
      <c r="BD34" s="296">
        <v>1</v>
      </c>
      <c r="BE34" s="296" t="s">
        <v>18</v>
      </c>
      <c r="BF34" s="296" t="s">
        <v>18</v>
      </c>
      <c r="BG34" s="296" t="s">
        <v>18</v>
      </c>
      <c r="BH34" s="296" t="s">
        <v>18</v>
      </c>
      <c r="BI34" s="296" t="s">
        <v>18</v>
      </c>
      <c r="BJ34" s="296" t="s">
        <v>18</v>
      </c>
      <c r="BK34" s="296" t="s">
        <v>18</v>
      </c>
      <c r="BL34" s="296" t="s">
        <v>18</v>
      </c>
      <c r="BM34" s="296" t="s">
        <v>18</v>
      </c>
      <c r="BN34" s="296" t="s">
        <v>18</v>
      </c>
      <c r="BO34" s="296" t="s">
        <v>18</v>
      </c>
      <c r="BP34" s="296" t="s">
        <v>18</v>
      </c>
      <c r="BQ34" s="296" t="s">
        <v>18</v>
      </c>
      <c r="BR34" s="296" t="s">
        <v>18</v>
      </c>
      <c r="BS34" s="296" t="s">
        <v>18</v>
      </c>
    </row>
    <row r="35" spans="1:71" x14ac:dyDescent="0.25">
      <c r="A35" t="s">
        <v>31</v>
      </c>
      <c r="B35" s="296">
        <v>31</v>
      </c>
      <c r="C35" s="296">
        <v>47</v>
      </c>
      <c r="D35" s="296">
        <v>63</v>
      </c>
      <c r="E35" s="296">
        <v>79</v>
      </c>
      <c r="F35" s="296">
        <v>96</v>
      </c>
      <c r="G35" s="296">
        <v>82</v>
      </c>
      <c r="H35" s="296">
        <v>74</v>
      </c>
      <c r="I35" s="296">
        <v>77</v>
      </c>
      <c r="J35" s="296">
        <v>71</v>
      </c>
      <c r="K35" s="296">
        <v>81</v>
      </c>
      <c r="L35" s="296">
        <v>72</v>
      </c>
      <c r="M35" s="296">
        <v>52</v>
      </c>
      <c r="N35" s="296">
        <v>54</v>
      </c>
      <c r="O35" s="296">
        <v>53</v>
      </c>
      <c r="P35" s="296">
        <v>56</v>
      </c>
      <c r="Q35" s="296">
        <v>66</v>
      </c>
      <c r="R35" s="296">
        <v>69</v>
      </c>
      <c r="S35" s="296">
        <v>79</v>
      </c>
      <c r="T35" s="296">
        <v>92</v>
      </c>
      <c r="U35" s="296">
        <v>114</v>
      </c>
      <c r="V35" s="296">
        <v>119</v>
      </c>
      <c r="W35" s="296">
        <v>126</v>
      </c>
      <c r="X35" s="296">
        <v>123</v>
      </c>
      <c r="Y35" s="296">
        <v>112</v>
      </c>
      <c r="Z35" s="296">
        <v>107</v>
      </c>
      <c r="AA35" s="296">
        <v>94</v>
      </c>
      <c r="AB35" s="296">
        <v>87</v>
      </c>
      <c r="AC35" s="296">
        <v>88</v>
      </c>
      <c r="AD35" s="296">
        <v>88</v>
      </c>
      <c r="AE35" s="296">
        <v>88</v>
      </c>
      <c r="AF35" s="296">
        <v>79</v>
      </c>
      <c r="AG35" s="296">
        <v>76</v>
      </c>
      <c r="AH35" s="296">
        <v>61</v>
      </c>
      <c r="AI35" s="296">
        <v>54</v>
      </c>
      <c r="AJ35" s="296">
        <v>48</v>
      </c>
      <c r="AK35" s="296">
        <v>33</v>
      </c>
      <c r="AL35" s="296">
        <v>48</v>
      </c>
      <c r="AM35" s="296">
        <v>49</v>
      </c>
      <c r="AN35" s="296">
        <v>75</v>
      </c>
      <c r="AO35" s="296">
        <v>98</v>
      </c>
      <c r="AP35" s="296">
        <v>100</v>
      </c>
      <c r="AQ35" s="296">
        <v>100</v>
      </c>
      <c r="AR35" s="296">
        <v>86</v>
      </c>
      <c r="AS35" s="296">
        <v>75</v>
      </c>
      <c r="AT35" s="296">
        <v>61</v>
      </c>
      <c r="AU35" s="296">
        <v>74</v>
      </c>
      <c r="AV35" s="296">
        <v>94</v>
      </c>
      <c r="AW35" s="296">
        <v>106</v>
      </c>
      <c r="AX35" s="296">
        <v>127</v>
      </c>
      <c r="AY35" s="296">
        <v>116</v>
      </c>
      <c r="AZ35" s="296">
        <v>102</v>
      </c>
      <c r="BA35" s="296">
        <v>91</v>
      </c>
      <c r="BB35" s="296">
        <v>76</v>
      </c>
      <c r="BC35" s="296">
        <v>80</v>
      </c>
      <c r="BD35" s="296">
        <v>81</v>
      </c>
      <c r="BE35" s="296">
        <v>80</v>
      </c>
      <c r="BF35" s="296">
        <v>84</v>
      </c>
      <c r="BG35" s="296">
        <v>82</v>
      </c>
      <c r="BH35" s="296">
        <v>80</v>
      </c>
      <c r="BI35" s="296">
        <v>72</v>
      </c>
      <c r="BJ35" s="296">
        <v>71</v>
      </c>
      <c r="BK35" s="296">
        <v>60</v>
      </c>
      <c r="BL35" s="296">
        <v>52</v>
      </c>
      <c r="BM35" s="296">
        <v>55</v>
      </c>
      <c r="BN35" s="296">
        <v>49</v>
      </c>
      <c r="BO35" s="296">
        <v>61</v>
      </c>
      <c r="BP35" s="296">
        <v>74</v>
      </c>
      <c r="BQ35" s="296">
        <v>72</v>
      </c>
      <c r="BR35" s="296">
        <v>76</v>
      </c>
      <c r="BS35" s="296">
        <v>63</v>
      </c>
    </row>
    <row r="36" spans="1:71" x14ac:dyDescent="0.25">
      <c r="A36" t="s">
        <v>32</v>
      </c>
      <c r="B36" s="296">
        <v>4</v>
      </c>
      <c r="C36" s="296">
        <v>7</v>
      </c>
      <c r="D36" s="296">
        <v>11</v>
      </c>
      <c r="E36" s="296">
        <v>9</v>
      </c>
      <c r="F36" s="296">
        <v>9</v>
      </c>
      <c r="G36" s="296">
        <v>7</v>
      </c>
      <c r="H36" s="296">
        <v>3</v>
      </c>
      <c r="I36" s="296">
        <v>7</v>
      </c>
      <c r="J36" s="296">
        <v>6</v>
      </c>
      <c r="K36" s="296">
        <v>5</v>
      </c>
      <c r="L36" s="296">
        <v>6</v>
      </c>
      <c r="M36" s="296">
        <v>8</v>
      </c>
      <c r="N36" s="296">
        <v>13</v>
      </c>
      <c r="O36" s="296">
        <v>21</v>
      </c>
      <c r="P36" s="296">
        <v>30</v>
      </c>
      <c r="Q36" s="296">
        <v>25</v>
      </c>
      <c r="R36" s="296">
        <v>23</v>
      </c>
      <c r="S36" s="296">
        <v>30</v>
      </c>
      <c r="T36" s="296">
        <v>31</v>
      </c>
      <c r="U36" s="296">
        <v>33</v>
      </c>
      <c r="V36" s="296">
        <v>31</v>
      </c>
      <c r="W36" s="296">
        <v>27</v>
      </c>
      <c r="X36" s="296">
        <v>21</v>
      </c>
      <c r="Y36" s="296">
        <v>19</v>
      </c>
      <c r="Z36" s="296">
        <v>20</v>
      </c>
      <c r="AA36" s="296">
        <v>13</v>
      </c>
      <c r="AB36" s="296">
        <v>13</v>
      </c>
      <c r="AC36" s="296">
        <v>12</v>
      </c>
      <c r="AD36" s="296">
        <v>10</v>
      </c>
      <c r="AE36" s="296">
        <v>14</v>
      </c>
      <c r="AF36" s="296">
        <v>11</v>
      </c>
      <c r="AG36" s="296">
        <v>14</v>
      </c>
      <c r="AH36" s="296">
        <v>20</v>
      </c>
      <c r="AI36" s="296">
        <v>18</v>
      </c>
      <c r="AJ36" s="296">
        <v>22</v>
      </c>
      <c r="AK36" s="296">
        <v>26</v>
      </c>
      <c r="AL36" s="296">
        <v>28</v>
      </c>
      <c r="AM36" s="296">
        <v>32</v>
      </c>
      <c r="AN36" s="296">
        <v>30</v>
      </c>
      <c r="AO36" s="296">
        <v>29</v>
      </c>
      <c r="AP36" s="296">
        <v>27</v>
      </c>
      <c r="AQ36" s="296">
        <v>21</v>
      </c>
      <c r="AR36" s="296">
        <v>16</v>
      </c>
      <c r="AS36" s="296">
        <v>15</v>
      </c>
      <c r="AT36" s="296">
        <v>11</v>
      </c>
      <c r="AU36" s="296">
        <v>13</v>
      </c>
      <c r="AV36" s="296">
        <v>16</v>
      </c>
      <c r="AW36" s="296">
        <v>17</v>
      </c>
      <c r="AX36" s="296">
        <v>19</v>
      </c>
      <c r="AY36" s="296">
        <v>15</v>
      </c>
      <c r="AZ36" s="296">
        <v>14</v>
      </c>
      <c r="BA36" s="296">
        <v>8</v>
      </c>
      <c r="BB36" s="296">
        <v>5</v>
      </c>
      <c r="BC36" s="296">
        <v>8</v>
      </c>
      <c r="BD36" s="296">
        <v>7</v>
      </c>
      <c r="BE36" s="296">
        <v>11</v>
      </c>
      <c r="BF36" s="296">
        <v>10</v>
      </c>
      <c r="BG36" s="296">
        <v>7</v>
      </c>
      <c r="BH36" s="296">
        <v>8</v>
      </c>
      <c r="BI36" s="296">
        <v>5</v>
      </c>
      <c r="BJ36" s="296">
        <v>5</v>
      </c>
      <c r="BK36" s="296">
        <v>9</v>
      </c>
      <c r="BL36" s="296">
        <v>11</v>
      </c>
      <c r="BM36" s="296">
        <v>10</v>
      </c>
      <c r="BN36" s="296">
        <v>10</v>
      </c>
      <c r="BO36" s="296">
        <v>4</v>
      </c>
      <c r="BP36" s="296">
        <v>1</v>
      </c>
      <c r="BQ36" s="296">
        <v>2</v>
      </c>
      <c r="BR36" s="296">
        <v>2</v>
      </c>
      <c r="BS36" s="296">
        <v>8</v>
      </c>
    </row>
    <row r="37" spans="1:71" x14ac:dyDescent="0.25">
      <c r="A37" t="s">
        <v>33</v>
      </c>
      <c r="B37" s="296">
        <v>8</v>
      </c>
      <c r="C37" s="296">
        <v>7</v>
      </c>
      <c r="D37" s="296">
        <v>9</v>
      </c>
      <c r="E37" s="296">
        <v>9</v>
      </c>
      <c r="F37" s="296">
        <v>15</v>
      </c>
      <c r="G37" s="296">
        <v>17</v>
      </c>
      <c r="H37" s="296">
        <v>21</v>
      </c>
      <c r="I37" s="296">
        <v>20</v>
      </c>
      <c r="J37" s="296">
        <v>17</v>
      </c>
      <c r="K37" s="296">
        <v>17</v>
      </c>
      <c r="L37" s="296">
        <v>14</v>
      </c>
      <c r="M37" s="296">
        <v>13</v>
      </c>
      <c r="N37" s="296">
        <v>11</v>
      </c>
      <c r="O37" s="296">
        <v>8</v>
      </c>
      <c r="P37" s="296">
        <v>11</v>
      </c>
      <c r="Q37" s="296">
        <v>12</v>
      </c>
      <c r="R37" s="296">
        <v>10</v>
      </c>
      <c r="S37" s="296">
        <v>8</v>
      </c>
      <c r="T37" s="296">
        <v>2</v>
      </c>
      <c r="U37" s="296">
        <v>1</v>
      </c>
      <c r="V37" s="296">
        <v>1</v>
      </c>
      <c r="W37" s="296">
        <v>1</v>
      </c>
      <c r="X37" s="296">
        <v>2</v>
      </c>
      <c r="Y37" s="296">
        <v>2</v>
      </c>
      <c r="Z37" s="296">
        <v>3</v>
      </c>
      <c r="AA37" s="296">
        <v>4</v>
      </c>
      <c r="AB37" s="296">
        <v>4</v>
      </c>
      <c r="AC37" s="296">
        <v>7</v>
      </c>
      <c r="AD37" s="296">
        <v>9</v>
      </c>
      <c r="AE37" s="296">
        <v>12</v>
      </c>
      <c r="AF37" s="296">
        <v>14</v>
      </c>
      <c r="AG37" s="296">
        <v>12</v>
      </c>
      <c r="AH37" s="296">
        <v>10</v>
      </c>
      <c r="AI37" s="296">
        <v>5</v>
      </c>
      <c r="AJ37" s="296">
        <v>7</v>
      </c>
      <c r="AK37" s="296">
        <v>6</v>
      </c>
      <c r="AL37" s="296">
        <v>9</v>
      </c>
      <c r="AM37" s="296">
        <v>10</v>
      </c>
      <c r="AN37" s="296">
        <v>9</v>
      </c>
      <c r="AO37" s="296">
        <v>8</v>
      </c>
      <c r="AP37" s="296">
        <v>5</v>
      </c>
      <c r="AQ37" s="296">
        <v>4</v>
      </c>
      <c r="AR37" s="296">
        <v>2</v>
      </c>
      <c r="AS37" s="296">
        <v>1</v>
      </c>
      <c r="AT37" s="296" t="s">
        <v>18</v>
      </c>
      <c r="AU37" s="296">
        <v>5</v>
      </c>
      <c r="AV37" s="296">
        <v>5</v>
      </c>
      <c r="AW37" s="296">
        <v>5</v>
      </c>
      <c r="AX37" s="296">
        <v>5</v>
      </c>
      <c r="AY37" s="296" t="s">
        <v>18</v>
      </c>
      <c r="AZ37" s="296" t="s">
        <v>18</v>
      </c>
      <c r="BA37" s="296" t="s">
        <v>18</v>
      </c>
      <c r="BB37" s="296" t="s">
        <v>18</v>
      </c>
      <c r="BC37" s="296">
        <v>3</v>
      </c>
      <c r="BD37" s="296">
        <v>5</v>
      </c>
      <c r="BE37" s="296">
        <v>5</v>
      </c>
      <c r="BF37" s="296">
        <v>9</v>
      </c>
      <c r="BG37" s="296">
        <v>8</v>
      </c>
      <c r="BH37" s="296">
        <v>6</v>
      </c>
      <c r="BI37" s="296">
        <v>8</v>
      </c>
      <c r="BJ37" s="296">
        <v>7</v>
      </c>
      <c r="BK37" s="296">
        <v>5</v>
      </c>
      <c r="BL37" s="296">
        <v>5</v>
      </c>
      <c r="BM37" s="296">
        <v>6</v>
      </c>
      <c r="BN37" s="296">
        <v>3</v>
      </c>
      <c r="BO37" s="296">
        <v>3</v>
      </c>
      <c r="BP37" s="296">
        <v>3</v>
      </c>
      <c r="BQ37" s="296" t="s">
        <v>18</v>
      </c>
      <c r="BR37" s="296" t="s">
        <v>18</v>
      </c>
      <c r="BS37" s="296" t="s">
        <v>18</v>
      </c>
    </row>
    <row r="38" spans="1:71" x14ac:dyDescent="0.25">
      <c r="A38" t="s">
        <v>34</v>
      </c>
      <c r="B38" s="296">
        <v>6</v>
      </c>
      <c r="C38" s="296">
        <v>5</v>
      </c>
      <c r="D38" s="296">
        <v>6</v>
      </c>
      <c r="E38" s="296">
        <v>3</v>
      </c>
      <c r="F38" s="296">
        <v>3</v>
      </c>
      <c r="G38" s="296">
        <v>3</v>
      </c>
      <c r="H38" s="296">
        <v>7</v>
      </c>
      <c r="I38" s="296">
        <v>5</v>
      </c>
      <c r="J38" s="296">
        <v>8</v>
      </c>
      <c r="K38" s="296">
        <v>11</v>
      </c>
      <c r="L38" s="296">
        <v>10</v>
      </c>
      <c r="M38" s="296">
        <v>10</v>
      </c>
      <c r="N38" s="296">
        <v>8</v>
      </c>
      <c r="O38" s="296">
        <v>5</v>
      </c>
      <c r="P38" s="296">
        <v>3</v>
      </c>
      <c r="Q38" s="296">
        <v>7</v>
      </c>
      <c r="R38" s="296">
        <v>6</v>
      </c>
      <c r="S38" s="296">
        <v>6</v>
      </c>
      <c r="T38" s="296">
        <v>5</v>
      </c>
      <c r="U38" s="296">
        <v>2</v>
      </c>
      <c r="V38" s="296">
        <v>4</v>
      </c>
      <c r="W38" s="296">
        <v>4</v>
      </c>
      <c r="X38" s="296">
        <v>3</v>
      </c>
      <c r="Y38" s="296">
        <v>3</v>
      </c>
      <c r="Z38" s="296">
        <v>6</v>
      </c>
      <c r="AA38" s="296">
        <v>8</v>
      </c>
      <c r="AB38" s="296">
        <v>8</v>
      </c>
      <c r="AC38" s="296">
        <v>11</v>
      </c>
      <c r="AD38" s="296">
        <v>9</v>
      </c>
      <c r="AE38" s="296">
        <v>11</v>
      </c>
      <c r="AF38" s="296">
        <v>12</v>
      </c>
      <c r="AG38" s="296">
        <v>9</v>
      </c>
      <c r="AH38" s="296">
        <v>6</v>
      </c>
      <c r="AI38" s="296">
        <v>2</v>
      </c>
      <c r="AJ38" s="296">
        <v>1</v>
      </c>
      <c r="AK38" s="296">
        <v>1</v>
      </c>
      <c r="AL38" s="296">
        <v>1</v>
      </c>
      <c r="AM38" s="296">
        <v>3</v>
      </c>
      <c r="AN38" s="296">
        <v>5</v>
      </c>
      <c r="AO38" s="296">
        <v>4</v>
      </c>
      <c r="AP38" s="296">
        <v>5</v>
      </c>
      <c r="AQ38" s="296">
        <v>5</v>
      </c>
      <c r="AR38" s="296">
        <v>4</v>
      </c>
      <c r="AS38" s="296">
        <v>4</v>
      </c>
      <c r="AT38" s="296">
        <v>3</v>
      </c>
      <c r="AU38" s="296">
        <v>1</v>
      </c>
      <c r="AV38" s="296">
        <v>1</v>
      </c>
      <c r="AW38" s="296">
        <v>1</v>
      </c>
      <c r="AX38" s="296">
        <v>1</v>
      </c>
      <c r="AY38" s="296">
        <v>1</v>
      </c>
      <c r="AZ38" s="296">
        <v>1</v>
      </c>
      <c r="BA38" s="296">
        <v>1</v>
      </c>
      <c r="BB38" s="296">
        <v>1</v>
      </c>
      <c r="BC38" s="296">
        <v>3</v>
      </c>
      <c r="BD38" s="296">
        <v>2</v>
      </c>
      <c r="BE38" s="296">
        <v>3</v>
      </c>
      <c r="BF38" s="296">
        <v>4</v>
      </c>
      <c r="BG38" s="296">
        <v>3</v>
      </c>
      <c r="BH38" s="296">
        <v>5</v>
      </c>
      <c r="BI38" s="296">
        <v>5</v>
      </c>
      <c r="BJ38" s="296">
        <v>8</v>
      </c>
      <c r="BK38" s="296">
        <v>7</v>
      </c>
      <c r="BL38" s="296">
        <v>12</v>
      </c>
      <c r="BM38" s="296">
        <v>12</v>
      </c>
      <c r="BN38" s="296">
        <v>13</v>
      </c>
      <c r="BO38" s="296">
        <v>14</v>
      </c>
      <c r="BP38" s="296">
        <v>7</v>
      </c>
      <c r="BQ38" s="296">
        <v>8</v>
      </c>
      <c r="BR38" s="296">
        <v>3</v>
      </c>
      <c r="BS38" s="296">
        <v>4</v>
      </c>
    </row>
    <row r="39" spans="1:71" x14ac:dyDescent="0.25">
      <c r="A39" t="s">
        <v>35</v>
      </c>
      <c r="B39" s="296">
        <v>117</v>
      </c>
      <c r="C39" s="296">
        <v>132</v>
      </c>
      <c r="D39" s="296">
        <v>145</v>
      </c>
      <c r="E39" s="296">
        <v>147</v>
      </c>
      <c r="F39" s="296">
        <v>139</v>
      </c>
      <c r="G39" s="296">
        <v>833</v>
      </c>
      <c r="H39" s="296">
        <v>1545</v>
      </c>
      <c r="I39" s="296">
        <v>1910</v>
      </c>
      <c r="J39" s="296">
        <v>2116</v>
      </c>
      <c r="K39" s="296">
        <v>1602</v>
      </c>
      <c r="L39" s="296">
        <v>1034</v>
      </c>
      <c r="M39" s="296">
        <v>774</v>
      </c>
      <c r="N39" s="296">
        <v>678</v>
      </c>
      <c r="O39" s="296">
        <v>615</v>
      </c>
      <c r="P39" s="296">
        <v>562</v>
      </c>
      <c r="Q39" s="296">
        <v>551</v>
      </c>
      <c r="R39" s="296">
        <v>527</v>
      </c>
      <c r="S39" s="296">
        <v>472</v>
      </c>
      <c r="T39" s="296">
        <v>453</v>
      </c>
      <c r="U39" s="296">
        <v>472</v>
      </c>
      <c r="V39" s="296">
        <v>459</v>
      </c>
      <c r="W39" s="296">
        <v>451</v>
      </c>
      <c r="X39" s="296">
        <v>435</v>
      </c>
      <c r="Y39" s="296">
        <v>407</v>
      </c>
      <c r="Z39" s="296">
        <v>437</v>
      </c>
      <c r="AA39" s="296">
        <v>405</v>
      </c>
      <c r="AB39" s="296">
        <v>383</v>
      </c>
      <c r="AC39" s="296">
        <v>330</v>
      </c>
      <c r="AD39" s="296">
        <v>291</v>
      </c>
      <c r="AE39" s="296">
        <v>291</v>
      </c>
      <c r="AF39" s="296">
        <v>307</v>
      </c>
      <c r="AG39" s="296">
        <v>316</v>
      </c>
      <c r="AH39" s="296">
        <v>308</v>
      </c>
      <c r="AI39" s="296">
        <v>313</v>
      </c>
      <c r="AJ39" s="296">
        <v>317</v>
      </c>
      <c r="AK39" s="296">
        <v>338</v>
      </c>
      <c r="AL39" s="296">
        <v>351</v>
      </c>
      <c r="AM39" s="296">
        <v>393</v>
      </c>
      <c r="AN39" s="296">
        <v>420</v>
      </c>
      <c r="AO39" s="296">
        <v>437</v>
      </c>
      <c r="AP39" s="296">
        <v>433</v>
      </c>
      <c r="AQ39" s="296">
        <v>439</v>
      </c>
      <c r="AR39" s="296">
        <v>409</v>
      </c>
      <c r="AS39" s="296">
        <v>398</v>
      </c>
      <c r="AT39" s="296">
        <v>415</v>
      </c>
      <c r="AU39" s="296">
        <v>374</v>
      </c>
      <c r="AV39" s="296">
        <v>363</v>
      </c>
      <c r="AW39" s="296">
        <v>355</v>
      </c>
      <c r="AX39" s="296">
        <v>335</v>
      </c>
      <c r="AY39" s="296">
        <v>335</v>
      </c>
      <c r="AZ39" s="296">
        <v>348</v>
      </c>
      <c r="BA39" s="296">
        <v>363</v>
      </c>
      <c r="BB39" s="296">
        <v>365</v>
      </c>
      <c r="BC39" s="296">
        <v>378</v>
      </c>
      <c r="BD39" s="296">
        <v>367</v>
      </c>
      <c r="BE39" s="296">
        <v>363</v>
      </c>
      <c r="BF39" s="296">
        <v>373</v>
      </c>
      <c r="BG39" s="296">
        <v>411</v>
      </c>
      <c r="BH39" s="296">
        <v>426</v>
      </c>
      <c r="BI39" s="296">
        <v>448</v>
      </c>
      <c r="BJ39" s="296">
        <v>484</v>
      </c>
      <c r="BK39" s="296">
        <v>467</v>
      </c>
      <c r="BL39" s="296">
        <v>492</v>
      </c>
      <c r="BM39" s="296">
        <v>457</v>
      </c>
      <c r="BN39" s="296">
        <v>451</v>
      </c>
      <c r="BO39" s="296">
        <v>441</v>
      </c>
      <c r="BP39" s="296">
        <v>418</v>
      </c>
      <c r="BQ39" s="296">
        <v>446</v>
      </c>
      <c r="BR39" s="296">
        <v>456</v>
      </c>
      <c r="BS39" s="296">
        <v>442</v>
      </c>
    </row>
    <row r="40" spans="1:71" x14ac:dyDescent="0.25">
      <c r="A40" t="s">
        <v>36</v>
      </c>
      <c r="B40" s="296">
        <v>4</v>
      </c>
      <c r="C40" s="296">
        <v>4</v>
      </c>
      <c r="D40" s="296">
        <v>4</v>
      </c>
      <c r="E40" s="296">
        <v>6</v>
      </c>
      <c r="F40" s="296">
        <v>5</v>
      </c>
      <c r="G40" s="296">
        <v>4</v>
      </c>
      <c r="H40" s="296">
        <v>4</v>
      </c>
      <c r="I40" s="296">
        <v>8</v>
      </c>
      <c r="J40" s="296">
        <v>10</v>
      </c>
      <c r="K40" s="296">
        <v>12</v>
      </c>
      <c r="L40" s="296">
        <v>11</v>
      </c>
      <c r="M40" s="296">
        <v>8</v>
      </c>
      <c r="N40" s="296">
        <v>7</v>
      </c>
      <c r="O40" s="296">
        <v>7</v>
      </c>
      <c r="P40" s="296">
        <v>10</v>
      </c>
      <c r="Q40" s="296">
        <v>9</v>
      </c>
      <c r="R40" s="296">
        <v>9</v>
      </c>
      <c r="S40" s="296">
        <v>7</v>
      </c>
      <c r="T40" s="296">
        <v>6</v>
      </c>
      <c r="U40" s="296">
        <v>4</v>
      </c>
      <c r="V40" s="296">
        <v>2</v>
      </c>
      <c r="W40" s="296">
        <v>5</v>
      </c>
      <c r="X40" s="296">
        <v>5</v>
      </c>
      <c r="Y40" s="296">
        <v>6</v>
      </c>
      <c r="Z40" s="296">
        <v>9</v>
      </c>
      <c r="AA40" s="296">
        <v>6</v>
      </c>
      <c r="AB40" s="296">
        <v>5</v>
      </c>
      <c r="AC40" s="296">
        <v>4</v>
      </c>
      <c r="AD40" s="296">
        <v>2</v>
      </c>
      <c r="AE40" s="296">
        <v>2</v>
      </c>
      <c r="AF40" s="296">
        <v>7</v>
      </c>
      <c r="AG40" s="296">
        <v>9</v>
      </c>
      <c r="AH40" s="296">
        <v>11</v>
      </c>
      <c r="AI40" s="296">
        <v>10</v>
      </c>
      <c r="AJ40" s="296">
        <v>5</v>
      </c>
      <c r="AK40" s="296">
        <v>3</v>
      </c>
      <c r="AL40" s="296">
        <v>1</v>
      </c>
      <c r="AM40" s="296">
        <v>2</v>
      </c>
      <c r="AN40" s="296">
        <v>6</v>
      </c>
      <c r="AO40" s="296">
        <v>7</v>
      </c>
      <c r="AP40" s="296">
        <v>6</v>
      </c>
      <c r="AQ40" s="296">
        <v>7</v>
      </c>
      <c r="AR40" s="296">
        <v>3</v>
      </c>
      <c r="AS40" s="296">
        <v>1</v>
      </c>
      <c r="AT40" s="296">
        <v>2</v>
      </c>
      <c r="AU40" s="296">
        <v>1</v>
      </c>
      <c r="AV40" s="296">
        <v>5</v>
      </c>
      <c r="AW40" s="296">
        <v>6</v>
      </c>
      <c r="AX40" s="296">
        <v>15</v>
      </c>
      <c r="AY40" s="296">
        <v>20</v>
      </c>
      <c r="AZ40" s="296">
        <v>24</v>
      </c>
      <c r="BA40" s="296">
        <v>24</v>
      </c>
      <c r="BB40" s="296">
        <v>15</v>
      </c>
      <c r="BC40" s="296">
        <v>10</v>
      </c>
      <c r="BD40" s="296">
        <v>6</v>
      </c>
      <c r="BE40" s="296">
        <v>8</v>
      </c>
      <c r="BF40" s="296">
        <v>14</v>
      </c>
      <c r="BG40" s="296">
        <v>20</v>
      </c>
      <c r="BH40" s="296">
        <v>22</v>
      </c>
      <c r="BI40" s="296">
        <v>20</v>
      </c>
      <c r="BJ40" s="296">
        <v>16</v>
      </c>
      <c r="BK40" s="296">
        <v>15</v>
      </c>
      <c r="BL40" s="296">
        <v>9</v>
      </c>
      <c r="BM40" s="296">
        <v>10</v>
      </c>
      <c r="BN40" s="296">
        <v>9</v>
      </c>
      <c r="BO40" s="296">
        <v>5</v>
      </c>
      <c r="BP40" s="296">
        <v>5</v>
      </c>
      <c r="BQ40" s="296">
        <v>6</v>
      </c>
      <c r="BR40" s="296">
        <v>9</v>
      </c>
      <c r="BS40" s="296">
        <v>8</v>
      </c>
    </row>
    <row r="41" spans="1:71" x14ac:dyDescent="0.25">
      <c r="A41" t="s">
        <v>37</v>
      </c>
      <c r="B41" s="296">
        <v>9</v>
      </c>
      <c r="C41" s="296">
        <v>10</v>
      </c>
      <c r="D41" s="296">
        <v>6</v>
      </c>
      <c r="E41" s="296">
        <v>2</v>
      </c>
      <c r="F41" s="296">
        <v>2</v>
      </c>
      <c r="G41" s="296" t="s">
        <v>18</v>
      </c>
      <c r="H41" s="296" t="s">
        <v>18</v>
      </c>
      <c r="I41" s="296">
        <v>2</v>
      </c>
      <c r="J41" s="296">
        <v>3</v>
      </c>
      <c r="K41" s="296">
        <v>4</v>
      </c>
      <c r="L41" s="296">
        <v>4</v>
      </c>
      <c r="M41" s="296">
        <v>3</v>
      </c>
      <c r="N41" s="296">
        <v>2</v>
      </c>
      <c r="O41" s="296">
        <v>1</v>
      </c>
      <c r="P41" s="296">
        <v>1</v>
      </c>
      <c r="Q41" s="296">
        <v>1</v>
      </c>
      <c r="R41" s="296">
        <v>1</v>
      </c>
      <c r="S41" s="296">
        <v>1</v>
      </c>
      <c r="T41" s="296">
        <v>1</v>
      </c>
      <c r="U41" s="296">
        <v>2</v>
      </c>
      <c r="V41" s="296">
        <v>2</v>
      </c>
      <c r="W41" s="296">
        <v>2</v>
      </c>
      <c r="X41" s="296">
        <v>2</v>
      </c>
      <c r="Y41" s="296" t="s">
        <v>18</v>
      </c>
      <c r="Z41" s="296" t="s">
        <v>18</v>
      </c>
      <c r="AA41" s="296" t="s">
        <v>18</v>
      </c>
      <c r="AB41" s="296">
        <v>1</v>
      </c>
      <c r="AC41" s="296">
        <v>4</v>
      </c>
      <c r="AD41" s="296">
        <v>4</v>
      </c>
      <c r="AE41" s="296">
        <v>4</v>
      </c>
      <c r="AF41" s="296">
        <v>3</v>
      </c>
      <c r="AG41" s="296" t="s">
        <v>18</v>
      </c>
      <c r="AH41" s="296" t="s">
        <v>18</v>
      </c>
      <c r="AI41" s="296">
        <v>1</v>
      </c>
      <c r="AJ41" s="296">
        <v>1</v>
      </c>
      <c r="AK41" s="296">
        <v>2</v>
      </c>
      <c r="AL41" s="296">
        <v>2</v>
      </c>
      <c r="AM41" s="296">
        <v>1</v>
      </c>
      <c r="AN41" s="296">
        <v>2</v>
      </c>
      <c r="AO41" s="296">
        <v>1</v>
      </c>
      <c r="AP41" s="296">
        <v>2</v>
      </c>
      <c r="AQ41" s="296">
        <v>3</v>
      </c>
      <c r="AR41" s="296">
        <v>4</v>
      </c>
      <c r="AS41" s="296">
        <v>4</v>
      </c>
      <c r="AT41" s="296">
        <v>3</v>
      </c>
      <c r="AU41" s="296">
        <v>2</v>
      </c>
      <c r="AV41" s="296">
        <v>1</v>
      </c>
      <c r="AW41" s="296">
        <v>2</v>
      </c>
      <c r="AX41" s="296">
        <v>2</v>
      </c>
      <c r="AY41" s="296">
        <v>2</v>
      </c>
      <c r="AZ41" s="296">
        <v>1</v>
      </c>
      <c r="BA41" s="296">
        <v>1</v>
      </c>
      <c r="BB41" s="296">
        <v>1</v>
      </c>
      <c r="BC41" s="296">
        <v>2</v>
      </c>
      <c r="BD41" s="296">
        <v>3</v>
      </c>
      <c r="BE41" s="296">
        <v>2</v>
      </c>
      <c r="BF41" s="296">
        <v>2</v>
      </c>
      <c r="BG41" s="296">
        <v>1</v>
      </c>
      <c r="BH41" s="296">
        <v>1</v>
      </c>
      <c r="BI41" s="296">
        <v>1</v>
      </c>
      <c r="BJ41" s="296">
        <v>1</v>
      </c>
      <c r="BK41" s="296">
        <v>1</v>
      </c>
      <c r="BL41" s="296" t="s">
        <v>18</v>
      </c>
      <c r="BM41" s="296">
        <v>1</v>
      </c>
      <c r="BN41" s="296">
        <v>2</v>
      </c>
      <c r="BO41" s="296">
        <v>2</v>
      </c>
      <c r="BP41" s="296">
        <v>3</v>
      </c>
      <c r="BQ41" s="296">
        <v>2</v>
      </c>
      <c r="BR41" s="296">
        <v>2</v>
      </c>
      <c r="BS41" s="296">
        <v>4</v>
      </c>
    </row>
    <row r="42" spans="1:71" x14ac:dyDescent="0.25">
      <c r="A42" t="s">
        <v>38</v>
      </c>
      <c r="B42" s="296">
        <v>2</v>
      </c>
      <c r="C42" s="296">
        <v>1</v>
      </c>
      <c r="D42" s="296">
        <v>1</v>
      </c>
      <c r="E42" s="296">
        <v>1</v>
      </c>
      <c r="F42" s="296">
        <v>6</v>
      </c>
      <c r="G42" s="296">
        <v>6</v>
      </c>
      <c r="H42" s="296">
        <v>5</v>
      </c>
      <c r="I42" s="296">
        <v>6</v>
      </c>
      <c r="J42" s="296">
        <v>1</v>
      </c>
      <c r="K42" s="296">
        <v>1</v>
      </c>
      <c r="L42" s="296">
        <v>1</v>
      </c>
      <c r="M42" s="296" t="s">
        <v>18</v>
      </c>
      <c r="N42" s="296" t="s">
        <v>18</v>
      </c>
      <c r="O42" s="296" t="s">
        <v>18</v>
      </c>
      <c r="P42" s="296" t="s">
        <v>18</v>
      </c>
      <c r="Q42" s="296">
        <v>2</v>
      </c>
      <c r="R42" s="296">
        <v>2</v>
      </c>
      <c r="S42" s="296">
        <v>2</v>
      </c>
      <c r="T42" s="296">
        <v>2</v>
      </c>
      <c r="U42" s="296">
        <v>1</v>
      </c>
      <c r="V42" s="296">
        <v>2</v>
      </c>
      <c r="W42" s="296">
        <v>2</v>
      </c>
      <c r="X42" s="296">
        <v>2</v>
      </c>
      <c r="Y42" s="296">
        <v>3</v>
      </c>
      <c r="Z42" s="296">
        <v>2</v>
      </c>
      <c r="AA42" s="296">
        <v>2</v>
      </c>
      <c r="AB42" s="296">
        <v>3</v>
      </c>
      <c r="AC42" s="296">
        <v>3</v>
      </c>
      <c r="AD42" s="296">
        <v>3</v>
      </c>
      <c r="AE42" s="296">
        <v>3</v>
      </c>
      <c r="AF42" s="296">
        <v>5</v>
      </c>
      <c r="AG42" s="296">
        <v>3</v>
      </c>
      <c r="AH42" s="296">
        <v>4</v>
      </c>
      <c r="AI42" s="296">
        <v>4</v>
      </c>
      <c r="AJ42" s="296">
        <v>1</v>
      </c>
      <c r="AK42" s="296">
        <v>1</v>
      </c>
      <c r="AL42" s="296" t="s">
        <v>18</v>
      </c>
      <c r="AM42" s="296">
        <v>2</v>
      </c>
      <c r="AN42" s="296">
        <v>2</v>
      </c>
      <c r="AO42" s="296">
        <v>2</v>
      </c>
      <c r="AP42" s="296">
        <v>5</v>
      </c>
      <c r="AQ42" s="296">
        <v>3</v>
      </c>
      <c r="AR42" s="296">
        <v>3</v>
      </c>
      <c r="AS42" s="296">
        <v>3</v>
      </c>
      <c r="AT42" s="296" t="s">
        <v>18</v>
      </c>
      <c r="AU42" s="296" t="s">
        <v>18</v>
      </c>
      <c r="AV42" s="296" t="s">
        <v>18</v>
      </c>
      <c r="AW42" s="296" t="s">
        <v>18</v>
      </c>
      <c r="AX42" s="296">
        <v>1</v>
      </c>
      <c r="AY42" s="296">
        <v>1</v>
      </c>
      <c r="AZ42" s="296">
        <v>2</v>
      </c>
      <c r="BA42" s="296">
        <v>2</v>
      </c>
      <c r="BB42" s="296">
        <v>1</v>
      </c>
      <c r="BC42" s="296">
        <v>1</v>
      </c>
      <c r="BD42" s="296" t="s">
        <v>18</v>
      </c>
      <c r="BE42" s="296" t="s">
        <v>18</v>
      </c>
      <c r="BF42" s="296" t="s">
        <v>18</v>
      </c>
      <c r="BG42" s="296" t="s">
        <v>18</v>
      </c>
      <c r="BH42" s="296">
        <v>1</v>
      </c>
      <c r="BI42" s="296">
        <v>1</v>
      </c>
      <c r="BJ42" s="296">
        <v>1</v>
      </c>
      <c r="BK42" s="296">
        <v>2</v>
      </c>
      <c r="BL42" s="296">
        <v>1</v>
      </c>
      <c r="BM42" s="296">
        <v>1</v>
      </c>
      <c r="BN42" s="296">
        <v>1</v>
      </c>
      <c r="BO42" s="296" t="s">
        <v>18</v>
      </c>
      <c r="BP42" s="296" t="s">
        <v>18</v>
      </c>
      <c r="BQ42" s="296">
        <v>1</v>
      </c>
      <c r="BR42" s="296">
        <v>2</v>
      </c>
      <c r="BS42" s="296">
        <v>2</v>
      </c>
    </row>
    <row r="43" spans="1:71" x14ac:dyDescent="0.25">
      <c r="A43" t="s">
        <v>39</v>
      </c>
      <c r="B43" s="296">
        <v>9</v>
      </c>
      <c r="C43" s="296">
        <v>6</v>
      </c>
      <c r="D43" s="296">
        <v>9</v>
      </c>
      <c r="E43" s="296">
        <v>11</v>
      </c>
      <c r="F43" s="296">
        <v>11</v>
      </c>
      <c r="G43" s="296">
        <v>13</v>
      </c>
      <c r="H43" s="296">
        <v>12</v>
      </c>
      <c r="I43" s="296">
        <v>11</v>
      </c>
      <c r="J43" s="296">
        <v>11</v>
      </c>
      <c r="K43" s="296">
        <v>10</v>
      </c>
      <c r="L43" s="296">
        <v>8</v>
      </c>
      <c r="M43" s="296">
        <v>9</v>
      </c>
      <c r="N43" s="296">
        <v>8</v>
      </c>
      <c r="O43" s="296">
        <v>8</v>
      </c>
      <c r="P43" s="296">
        <v>11</v>
      </c>
      <c r="Q43" s="296">
        <v>9</v>
      </c>
      <c r="R43" s="296">
        <v>11</v>
      </c>
      <c r="S43" s="296">
        <v>16</v>
      </c>
      <c r="T43" s="296">
        <v>19</v>
      </c>
      <c r="U43" s="296">
        <v>20</v>
      </c>
      <c r="V43" s="296">
        <v>24</v>
      </c>
      <c r="W43" s="296">
        <v>18</v>
      </c>
      <c r="X43" s="296">
        <v>12</v>
      </c>
      <c r="Y43" s="296">
        <v>13</v>
      </c>
      <c r="Z43" s="296">
        <v>9</v>
      </c>
      <c r="AA43" s="296">
        <v>13</v>
      </c>
      <c r="AB43" s="296">
        <v>15</v>
      </c>
      <c r="AC43" s="296">
        <v>12</v>
      </c>
      <c r="AD43" s="296">
        <v>13</v>
      </c>
      <c r="AE43" s="296">
        <v>9</v>
      </c>
      <c r="AF43" s="296">
        <v>10</v>
      </c>
      <c r="AG43" s="296">
        <v>12</v>
      </c>
      <c r="AH43" s="296">
        <v>12</v>
      </c>
      <c r="AI43" s="296">
        <v>15</v>
      </c>
      <c r="AJ43" s="296">
        <v>15</v>
      </c>
      <c r="AK43" s="296">
        <v>13</v>
      </c>
      <c r="AL43" s="296">
        <v>8</v>
      </c>
      <c r="AM43" s="296">
        <v>6</v>
      </c>
      <c r="AN43" s="296">
        <v>4</v>
      </c>
      <c r="AO43" s="296">
        <v>6</v>
      </c>
      <c r="AP43" s="296">
        <v>6</v>
      </c>
      <c r="AQ43" s="296">
        <v>7</v>
      </c>
      <c r="AR43" s="296">
        <v>7</v>
      </c>
      <c r="AS43" s="296">
        <v>5</v>
      </c>
      <c r="AT43" s="296">
        <v>7</v>
      </c>
      <c r="AU43" s="296">
        <v>6</v>
      </c>
      <c r="AV43" s="296">
        <v>13</v>
      </c>
      <c r="AW43" s="296">
        <v>13</v>
      </c>
      <c r="AX43" s="296">
        <v>17</v>
      </c>
      <c r="AY43" s="296">
        <v>16</v>
      </c>
      <c r="AZ43" s="296">
        <v>10</v>
      </c>
      <c r="BA43" s="296">
        <v>13</v>
      </c>
      <c r="BB43" s="296">
        <v>8</v>
      </c>
      <c r="BC43" s="296">
        <v>12</v>
      </c>
      <c r="BD43" s="296">
        <v>17</v>
      </c>
      <c r="BE43" s="296">
        <v>12</v>
      </c>
      <c r="BF43" s="296">
        <v>11</v>
      </c>
      <c r="BG43" s="296">
        <v>7</v>
      </c>
      <c r="BH43" s="296">
        <v>2</v>
      </c>
      <c r="BI43" s="296">
        <v>1</v>
      </c>
      <c r="BJ43" s="296">
        <v>4</v>
      </c>
      <c r="BK43" s="296">
        <v>7</v>
      </c>
      <c r="BL43" s="296">
        <v>9</v>
      </c>
      <c r="BM43" s="296">
        <v>14</v>
      </c>
      <c r="BN43" s="296">
        <v>15</v>
      </c>
      <c r="BO43" s="296">
        <v>13</v>
      </c>
      <c r="BP43" s="296">
        <v>13</v>
      </c>
      <c r="BQ43" s="296">
        <v>8</v>
      </c>
      <c r="BR43" s="296">
        <v>9</v>
      </c>
      <c r="BS43" s="296">
        <v>7</v>
      </c>
    </row>
    <row r="44" spans="1:71" x14ac:dyDescent="0.25">
      <c r="A44" t="s">
        <v>40</v>
      </c>
      <c r="B44" s="296">
        <v>7</v>
      </c>
      <c r="C44" s="296">
        <v>10</v>
      </c>
      <c r="D44" s="296">
        <v>9</v>
      </c>
      <c r="E44" s="296">
        <v>9</v>
      </c>
      <c r="F44" s="296">
        <v>7</v>
      </c>
      <c r="G44" s="296">
        <v>12</v>
      </c>
      <c r="H44" s="296">
        <v>14</v>
      </c>
      <c r="I44" s="296">
        <v>14</v>
      </c>
      <c r="J44" s="296">
        <v>15</v>
      </c>
      <c r="K44" s="296">
        <v>8</v>
      </c>
      <c r="L44" s="296">
        <v>15</v>
      </c>
      <c r="M44" s="296">
        <v>18</v>
      </c>
      <c r="N44" s="296">
        <v>19</v>
      </c>
      <c r="O44" s="296">
        <v>23</v>
      </c>
      <c r="P44" s="296">
        <v>22</v>
      </c>
      <c r="Q44" s="296">
        <v>28</v>
      </c>
      <c r="R44" s="296">
        <v>26</v>
      </c>
      <c r="S44" s="296">
        <v>22</v>
      </c>
      <c r="T44" s="296">
        <v>17</v>
      </c>
      <c r="U44" s="296">
        <v>14</v>
      </c>
      <c r="V44" s="296">
        <v>16</v>
      </c>
      <c r="W44" s="296">
        <v>17</v>
      </c>
      <c r="X44" s="296">
        <v>18</v>
      </c>
      <c r="Y44" s="296">
        <v>10</v>
      </c>
      <c r="Z44" s="296">
        <v>11</v>
      </c>
      <c r="AA44" s="296">
        <v>11</v>
      </c>
      <c r="AB44" s="296">
        <v>29</v>
      </c>
      <c r="AC44" s="296">
        <v>28</v>
      </c>
      <c r="AD44" s="296">
        <v>24</v>
      </c>
      <c r="AE44" s="296">
        <v>20</v>
      </c>
      <c r="AF44" s="296">
        <v>4</v>
      </c>
      <c r="AG44" s="296">
        <v>11</v>
      </c>
      <c r="AH44" s="296">
        <v>16</v>
      </c>
      <c r="AI44" s="296">
        <v>17</v>
      </c>
      <c r="AJ44" s="296">
        <v>15</v>
      </c>
      <c r="AK44" s="296">
        <v>16</v>
      </c>
      <c r="AL44" s="296">
        <v>16</v>
      </c>
      <c r="AM44" s="296">
        <v>22</v>
      </c>
      <c r="AN44" s="296">
        <v>25</v>
      </c>
      <c r="AO44" s="296">
        <v>17</v>
      </c>
      <c r="AP44" s="296">
        <v>16</v>
      </c>
      <c r="AQ44" s="296">
        <v>12</v>
      </c>
      <c r="AR44" s="296">
        <v>11</v>
      </c>
      <c r="AS44" s="296">
        <v>21</v>
      </c>
      <c r="AT44" s="296">
        <v>19</v>
      </c>
      <c r="AU44" s="296">
        <v>19</v>
      </c>
      <c r="AV44" s="296">
        <v>16</v>
      </c>
      <c r="AW44" s="296">
        <v>14</v>
      </c>
      <c r="AX44" s="296">
        <v>17</v>
      </c>
      <c r="AY44" s="296">
        <v>18</v>
      </c>
      <c r="AZ44" s="296">
        <v>21</v>
      </c>
      <c r="BA44" s="296">
        <v>28</v>
      </c>
      <c r="BB44" s="296">
        <v>32</v>
      </c>
      <c r="BC44" s="296">
        <v>35</v>
      </c>
      <c r="BD44" s="296">
        <v>36</v>
      </c>
      <c r="BE44" s="296">
        <v>22</v>
      </c>
      <c r="BF44" s="296">
        <v>17</v>
      </c>
      <c r="BG44" s="296">
        <v>10</v>
      </c>
      <c r="BH44" s="296">
        <v>13</v>
      </c>
      <c r="BI44" s="296">
        <v>23</v>
      </c>
      <c r="BJ44" s="296">
        <v>21</v>
      </c>
      <c r="BK44" s="296">
        <v>29</v>
      </c>
      <c r="BL44" s="296">
        <v>29</v>
      </c>
      <c r="BM44" s="296">
        <v>30</v>
      </c>
      <c r="BN44" s="296">
        <v>29</v>
      </c>
      <c r="BO44" s="296">
        <v>26</v>
      </c>
      <c r="BP44" s="296">
        <v>20</v>
      </c>
      <c r="BQ44" s="296">
        <v>24</v>
      </c>
      <c r="BR44" s="296">
        <v>28</v>
      </c>
      <c r="BS44" s="296">
        <v>26</v>
      </c>
    </row>
    <row r="45" spans="1:71" x14ac:dyDescent="0.25">
      <c r="A45" t="s">
        <v>41</v>
      </c>
      <c r="B45" s="296">
        <v>5</v>
      </c>
      <c r="C45" s="296">
        <v>6</v>
      </c>
      <c r="D45" s="296">
        <v>5</v>
      </c>
      <c r="E45" s="296">
        <v>1</v>
      </c>
      <c r="F45" s="296">
        <v>1</v>
      </c>
      <c r="G45" s="296" t="s">
        <v>18</v>
      </c>
      <c r="H45" s="296" t="s">
        <v>18</v>
      </c>
      <c r="I45" s="296" t="s">
        <v>18</v>
      </c>
      <c r="J45" s="296" t="s">
        <v>18</v>
      </c>
      <c r="K45" s="296" t="s">
        <v>18</v>
      </c>
      <c r="L45" s="296" t="s">
        <v>18</v>
      </c>
      <c r="M45" s="296">
        <v>2</v>
      </c>
      <c r="N45" s="296">
        <v>2</v>
      </c>
      <c r="O45" s="296">
        <v>4</v>
      </c>
      <c r="P45" s="296">
        <v>4</v>
      </c>
      <c r="Q45" s="296">
        <v>2</v>
      </c>
      <c r="R45" s="296">
        <v>2</v>
      </c>
      <c r="S45" s="296">
        <v>1</v>
      </c>
      <c r="T45" s="296">
        <v>1</v>
      </c>
      <c r="U45" s="296">
        <v>2</v>
      </c>
      <c r="V45" s="296">
        <v>2</v>
      </c>
      <c r="W45" s="296">
        <v>2</v>
      </c>
      <c r="X45" s="296">
        <v>2</v>
      </c>
      <c r="Y45" s="296">
        <v>2</v>
      </c>
      <c r="Z45" s="296">
        <v>2</v>
      </c>
      <c r="AA45" s="296">
        <v>1</v>
      </c>
      <c r="AB45" s="296">
        <v>1</v>
      </c>
      <c r="AC45" s="296" t="s">
        <v>18</v>
      </c>
      <c r="AD45" s="296" t="s">
        <v>18</v>
      </c>
      <c r="AE45" s="296">
        <v>2</v>
      </c>
      <c r="AF45" s="296">
        <v>3</v>
      </c>
      <c r="AG45" s="296">
        <v>3</v>
      </c>
      <c r="AH45" s="296">
        <v>3</v>
      </c>
      <c r="AI45" s="296">
        <v>1</v>
      </c>
      <c r="AJ45" s="296" t="s">
        <v>18</v>
      </c>
      <c r="AK45" s="296">
        <v>1</v>
      </c>
      <c r="AL45" s="296">
        <v>1</v>
      </c>
      <c r="AM45" s="296">
        <v>1</v>
      </c>
      <c r="AN45" s="296">
        <v>1</v>
      </c>
      <c r="AO45" s="296" t="s">
        <v>18</v>
      </c>
      <c r="AP45" s="296" t="s">
        <v>18</v>
      </c>
      <c r="AQ45" s="296" t="s">
        <v>18</v>
      </c>
      <c r="AR45" s="296" t="s">
        <v>18</v>
      </c>
      <c r="AS45" s="296" t="s">
        <v>18</v>
      </c>
      <c r="AT45" s="296" t="s">
        <v>18</v>
      </c>
      <c r="AU45" s="296" t="s">
        <v>18</v>
      </c>
      <c r="AV45" s="296" t="s">
        <v>18</v>
      </c>
      <c r="AW45" s="296" t="s">
        <v>18</v>
      </c>
      <c r="AX45" s="296" t="s">
        <v>18</v>
      </c>
      <c r="AY45" s="296" t="s">
        <v>18</v>
      </c>
      <c r="AZ45" s="296" t="s">
        <v>18</v>
      </c>
      <c r="BA45" s="296">
        <v>1</v>
      </c>
      <c r="BB45" s="296">
        <v>1</v>
      </c>
      <c r="BC45" s="296">
        <v>2</v>
      </c>
      <c r="BD45" s="296">
        <v>2</v>
      </c>
      <c r="BE45" s="296">
        <v>1</v>
      </c>
      <c r="BF45" s="296">
        <v>2</v>
      </c>
      <c r="BG45" s="296">
        <v>3</v>
      </c>
      <c r="BH45" s="296">
        <v>4</v>
      </c>
      <c r="BI45" s="296">
        <v>5</v>
      </c>
      <c r="BJ45" s="296">
        <v>4</v>
      </c>
      <c r="BK45" s="296">
        <v>2</v>
      </c>
      <c r="BL45" s="296">
        <v>2</v>
      </c>
      <c r="BM45" s="296">
        <v>1</v>
      </c>
      <c r="BN45" s="296">
        <v>2</v>
      </c>
      <c r="BO45" s="296">
        <v>2</v>
      </c>
      <c r="BP45" s="296">
        <v>1</v>
      </c>
      <c r="BQ45" s="296">
        <v>1</v>
      </c>
      <c r="BR45" s="296" t="s">
        <v>18</v>
      </c>
      <c r="BS45" s="296" t="s">
        <v>18</v>
      </c>
    </row>
    <row r="46" spans="1:71" x14ac:dyDescent="0.25">
      <c r="A46" t="s">
        <v>42</v>
      </c>
      <c r="B46" s="296">
        <v>1</v>
      </c>
      <c r="C46" s="296">
        <v>1</v>
      </c>
      <c r="D46" s="296">
        <v>1</v>
      </c>
      <c r="E46" s="296" t="s">
        <v>18</v>
      </c>
      <c r="F46" s="296" t="s">
        <v>18</v>
      </c>
      <c r="G46" s="296" t="s">
        <v>18</v>
      </c>
      <c r="H46" s="296" t="s">
        <v>18</v>
      </c>
      <c r="I46" s="296" t="s">
        <v>18</v>
      </c>
      <c r="J46" s="296" t="s">
        <v>18</v>
      </c>
      <c r="K46" s="296" t="s">
        <v>18</v>
      </c>
      <c r="L46" s="296" t="s">
        <v>18</v>
      </c>
      <c r="M46" s="296" t="s">
        <v>18</v>
      </c>
      <c r="N46" s="296" t="s">
        <v>18</v>
      </c>
      <c r="O46" s="296" t="s">
        <v>18</v>
      </c>
      <c r="P46" s="296" t="s">
        <v>18</v>
      </c>
      <c r="Q46" s="296" t="s">
        <v>18</v>
      </c>
      <c r="R46" s="296" t="s">
        <v>18</v>
      </c>
      <c r="S46" s="296" t="s">
        <v>18</v>
      </c>
      <c r="T46" s="296" t="s">
        <v>18</v>
      </c>
      <c r="U46" s="296" t="s">
        <v>18</v>
      </c>
      <c r="V46" s="296" t="s">
        <v>18</v>
      </c>
      <c r="W46" s="296" t="s">
        <v>18</v>
      </c>
      <c r="X46" s="296" t="s">
        <v>18</v>
      </c>
      <c r="Y46" s="296" t="s">
        <v>18</v>
      </c>
      <c r="Z46" s="296" t="s">
        <v>18</v>
      </c>
      <c r="AA46" s="296" t="s">
        <v>18</v>
      </c>
      <c r="AB46" s="296" t="s">
        <v>18</v>
      </c>
      <c r="AC46" s="296" t="s">
        <v>18</v>
      </c>
      <c r="AD46" s="296" t="s">
        <v>18</v>
      </c>
      <c r="AE46" s="296" t="s">
        <v>18</v>
      </c>
      <c r="AF46" s="296" t="s">
        <v>18</v>
      </c>
      <c r="AG46" s="296" t="s">
        <v>18</v>
      </c>
      <c r="AH46" s="296" t="s">
        <v>18</v>
      </c>
      <c r="AI46" s="296" t="s">
        <v>18</v>
      </c>
      <c r="AJ46" s="296" t="s">
        <v>18</v>
      </c>
      <c r="AK46" s="296" t="s">
        <v>18</v>
      </c>
      <c r="AL46" s="296" t="s">
        <v>18</v>
      </c>
      <c r="AM46" s="296" t="s">
        <v>18</v>
      </c>
      <c r="AN46" s="296" t="s">
        <v>18</v>
      </c>
      <c r="AO46" s="296" t="s">
        <v>18</v>
      </c>
      <c r="AP46" s="296" t="s">
        <v>18</v>
      </c>
      <c r="AQ46" s="296" t="s">
        <v>18</v>
      </c>
      <c r="AR46" s="296" t="s">
        <v>18</v>
      </c>
      <c r="AS46" s="296" t="s">
        <v>18</v>
      </c>
      <c r="AT46" s="296" t="s">
        <v>18</v>
      </c>
      <c r="AU46" s="296" t="s">
        <v>18</v>
      </c>
      <c r="AV46" s="296" t="s">
        <v>18</v>
      </c>
      <c r="AW46" s="296" t="s">
        <v>18</v>
      </c>
      <c r="AX46" s="296">
        <v>2</v>
      </c>
      <c r="AY46" s="296">
        <v>2</v>
      </c>
      <c r="AZ46" s="296">
        <v>2</v>
      </c>
      <c r="BA46" s="296">
        <v>2</v>
      </c>
      <c r="BB46" s="296" t="s">
        <v>18</v>
      </c>
      <c r="BC46" s="296" t="s">
        <v>18</v>
      </c>
      <c r="BD46" s="296" t="s">
        <v>18</v>
      </c>
      <c r="BE46" s="296" t="s">
        <v>18</v>
      </c>
      <c r="BF46" s="296" t="s">
        <v>18</v>
      </c>
      <c r="BG46" s="296" t="s">
        <v>18</v>
      </c>
      <c r="BH46" s="296" t="s">
        <v>18</v>
      </c>
      <c r="BI46" s="296" t="s">
        <v>18</v>
      </c>
      <c r="BJ46" s="296" t="s">
        <v>18</v>
      </c>
      <c r="BK46" s="296" t="s">
        <v>18</v>
      </c>
      <c r="BL46" s="296" t="s">
        <v>18</v>
      </c>
      <c r="BM46" s="296" t="s">
        <v>18</v>
      </c>
      <c r="BN46" s="296" t="s">
        <v>18</v>
      </c>
      <c r="BO46" s="296" t="s">
        <v>18</v>
      </c>
      <c r="BP46" s="296" t="s">
        <v>18</v>
      </c>
      <c r="BQ46" s="296" t="s">
        <v>18</v>
      </c>
      <c r="BR46" s="296" t="s">
        <v>18</v>
      </c>
      <c r="BS46" s="296" t="s">
        <v>18</v>
      </c>
    </row>
    <row r="47" spans="1:71" x14ac:dyDescent="0.25">
      <c r="A47" t="s">
        <v>43</v>
      </c>
      <c r="B47" s="296">
        <v>12</v>
      </c>
      <c r="C47" s="296">
        <v>12</v>
      </c>
      <c r="D47" s="296">
        <v>9</v>
      </c>
      <c r="E47" s="296">
        <v>7</v>
      </c>
      <c r="F47" s="296">
        <v>3</v>
      </c>
      <c r="G47" s="296">
        <v>4</v>
      </c>
      <c r="H47" s="296">
        <v>4</v>
      </c>
      <c r="I47" s="296">
        <v>5</v>
      </c>
      <c r="J47" s="296">
        <v>7</v>
      </c>
      <c r="K47" s="296">
        <v>6</v>
      </c>
      <c r="L47" s="296">
        <v>8</v>
      </c>
      <c r="M47" s="296">
        <v>7</v>
      </c>
      <c r="N47" s="296">
        <v>7</v>
      </c>
      <c r="O47" s="296">
        <v>5</v>
      </c>
      <c r="P47" s="296">
        <v>2</v>
      </c>
      <c r="Q47" s="296">
        <v>2</v>
      </c>
      <c r="R47" s="296">
        <v>2</v>
      </c>
      <c r="S47" s="296">
        <v>5</v>
      </c>
      <c r="T47" s="296">
        <v>5</v>
      </c>
      <c r="U47" s="296">
        <v>5</v>
      </c>
      <c r="V47" s="296">
        <v>7</v>
      </c>
      <c r="W47" s="296">
        <v>5</v>
      </c>
      <c r="X47" s="296">
        <v>9</v>
      </c>
      <c r="Y47" s="296">
        <v>10</v>
      </c>
      <c r="Z47" s="296">
        <v>8</v>
      </c>
      <c r="AA47" s="296">
        <v>11</v>
      </c>
      <c r="AB47" s="296">
        <v>9</v>
      </c>
      <c r="AC47" s="296">
        <v>15</v>
      </c>
      <c r="AD47" s="296">
        <v>14</v>
      </c>
      <c r="AE47" s="296">
        <v>10</v>
      </c>
      <c r="AF47" s="296">
        <v>13</v>
      </c>
      <c r="AG47" s="296">
        <v>7</v>
      </c>
      <c r="AH47" s="296">
        <v>10</v>
      </c>
      <c r="AI47" s="296">
        <v>11</v>
      </c>
      <c r="AJ47" s="296">
        <v>9</v>
      </c>
      <c r="AK47" s="296">
        <v>8</v>
      </c>
      <c r="AL47" s="296">
        <v>5</v>
      </c>
      <c r="AM47" s="296">
        <v>6</v>
      </c>
      <c r="AN47" s="296">
        <v>5</v>
      </c>
      <c r="AO47" s="296">
        <v>5</v>
      </c>
      <c r="AP47" s="296">
        <v>4</v>
      </c>
      <c r="AQ47" s="296">
        <v>4</v>
      </c>
      <c r="AR47" s="296">
        <v>2</v>
      </c>
      <c r="AS47" s="296">
        <v>7</v>
      </c>
      <c r="AT47" s="296">
        <v>10</v>
      </c>
      <c r="AU47" s="296">
        <v>8</v>
      </c>
      <c r="AV47" s="296">
        <v>9</v>
      </c>
      <c r="AW47" s="296">
        <v>12</v>
      </c>
      <c r="AX47" s="296">
        <v>14</v>
      </c>
      <c r="AY47" s="296">
        <v>15</v>
      </c>
      <c r="AZ47" s="296">
        <v>12</v>
      </c>
      <c r="BA47" s="296">
        <v>7</v>
      </c>
      <c r="BB47" s="296">
        <v>6</v>
      </c>
      <c r="BC47" s="296">
        <v>6</v>
      </c>
      <c r="BD47" s="296">
        <v>10</v>
      </c>
      <c r="BE47" s="296">
        <v>11</v>
      </c>
      <c r="BF47" s="296">
        <v>9</v>
      </c>
      <c r="BG47" s="296">
        <v>10</v>
      </c>
      <c r="BH47" s="296">
        <v>9</v>
      </c>
      <c r="BI47" s="296">
        <v>6</v>
      </c>
      <c r="BJ47" s="296">
        <v>4</v>
      </c>
      <c r="BK47" s="296">
        <v>5</v>
      </c>
      <c r="BL47" s="296">
        <v>4</v>
      </c>
      <c r="BM47" s="296">
        <v>11</v>
      </c>
      <c r="BN47" s="296">
        <v>11</v>
      </c>
      <c r="BO47" s="296">
        <v>8</v>
      </c>
      <c r="BP47" s="296">
        <v>7</v>
      </c>
      <c r="BQ47" s="296">
        <v>5</v>
      </c>
      <c r="BR47" s="296">
        <v>8</v>
      </c>
      <c r="BS47" s="296">
        <v>10</v>
      </c>
    </row>
    <row r="48" spans="1:71" x14ac:dyDescent="0.25">
      <c r="A48" t="s">
        <v>44</v>
      </c>
      <c r="B48" s="296">
        <v>7</v>
      </c>
      <c r="C48" s="296">
        <v>6</v>
      </c>
      <c r="D48" s="296">
        <v>6</v>
      </c>
      <c r="E48" s="296">
        <v>6</v>
      </c>
      <c r="F48" s="296">
        <v>5</v>
      </c>
      <c r="G48" s="296">
        <v>6</v>
      </c>
      <c r="H48" s="296">
        <v>6</v>
      </c>
      <c r="I48" s="296">
        <v>11</v>
      </c>
      <c r="J48" s="296">
        <v>9</v>
      </c>
      <c r="K48" s="296">
        <v>12</v>
      </c>
      <c r="L48" s="296">
        <v>14</v>
      </c>
      <c r="M48" s="296">
        <v>8</v>
      </c>
      <c r="N48" s="296">
        <v>15</v>
      </c>
      <c r="O48" s="296">
        <v>11</v>
      </c>
      <c r="P48" s="296">
        <v>8</v>
      </c>
      <c r="Q48" s="296">
        <v>8</v>
      </c>
      <c r="R48" s="296">
        <v>4</v>
      </c>
      <c r="S48" s="296">
        <v>5</v>
      </c>
      <c r="T48" s="296">
        <v>5</v>
      </c>
      <c r="U48" s="296">
        <v>7</v>
      </c>
      <c r="V48" s="296">
        <v>5</v>
      </c>
      <c r="W48" s="296">
        <v>6</v>
      </c>
      <c r="X48" s="296">
        <v>5</v>
      </c>
      <c r="Y48" s="296">
        <v>3</v>
      </c>
      <c r="Z48" s="296">
        <v>3</v>
      </c>
      <c r="AA48" s="296">
        <v>1</v>
      </c>
      <c r="AB48" s="296">
        <v>2</v>
      </c>
      <c r="AC48" s="296">
        <v>2</v>
      </c>
      <c r="AD48" s="296">
        <v>2</v>
      </c>
      <c r="AE48" s="296">
        <v>4</v>
      </c>
      <c r="AF48" s="296">
        <v>3</v>
      </c>
      <c r="AG48" s="296">
        <v>3</v>
      </c>
      <c r="AH48" s="296">
        <v>3</v>
      </c>
      <c r="AI48" s="296">
        <v>1</v>
      </c>
      <c r="AJ48" s="296">
        <v>1</v>
      </c>
      <c r="AK48" s="296">
        <v>1</v>
      </c>
      <c r="AL48" s="296" t="s">
        <v>18</v>
      </c>
      <c r="AM48" s="296">
        <v>1</v>
      </c>
      <c r="AN48" s="296">
        <v>1</v>
      </c>
      <c r="AO48" s="296">
        <v>5</v>
      </c>
      <c r="AP48" s="296">
        <v>7</v>
      </c>
      <c r="AQ48" s="296">
        <v>7</v>
      </c>
      <c r="AR48" s="296">
        <v>7</v>
      </c>
      <c r="AS48" s="296">
        <v>3</v>
      </c>
      <c r="AT48" s="296">
        <v>2</v>
      </c>
      <c r="AU48" s="296">
        <v>5</v>
      </c>
      <c r="AV48" s="296">
        <v>6</v>
      </c>
      <c r="AW48" s="296">
        <v>6</v>
      </c>
      <c r="AX48" s="296">
        <v>7</v>
      </c>
      <c r="AY48" s="296">
        <v>4</v>
      </c>
      <c r="AZ48" s="296">
        <v>4</v>
      </c>
      <c r="BA48" s="296">
        <v>5</v>
      </c>
      <c r="BB48" s="296">
        <v>4</v>
      </c>
      <c r="BC48" s="296">
        <v>5</v>
      </c>
      <c r="BD48" s="296">
        <v>7</v>
      </c>
      <c r="BE48" s="296">
        <v>6</v>
      </c>
      <c r="BF48" s="296">
        <v>4</v>
      </c>
      <c r="BG48" s="296">
        <v>3</v>
      </c>
      <c r="BH48" s="296">
        <v>1</v>
      </c>
      <c r="BI48" s="296">
        <v>1</v>
      </c>
      <c r="BJ48" s="296">
        <v>1</v>
      </c>
      <c r="BK48" s="296">
        <v>2</v>
      </c>
      <c r="BL48" s="296">
        <v>1</v>
      </c>
      <c r="BM48" s="296">
        <v>1</v>
      </c>
      <c r="BN48" s="296">
        <v>2</v>
      </c>
      <c r="BO48" s="296">
        <v>1</v>
      </c>
      <c r="BP48" s="296">
        <v>3</v>
      </c>
      <c r="BQ48" s="296">
        <v>7</v>
      </c>
      <c r="BR48" s="296">
        <v>6</v>
      </c>
      <c r="BS48" s="296">
        <v>7</v>
      </c>
    </row>
    <row r="49" spans="1:71" x14ac:dyDescent="0.25">
      <c r="A49" t="s">
        <v>45</v>
      </c>
      <c r="B49" s="296">
        <v>5</v>
      </c>
      <c r="C49" s="296">
        <v>4</v>
      </c>
      <c r="D49" s="296">
        <v>4</v>
      </c>
      <c r="E49" s="296">
        <v>5</v>
      </c>
      <c r="F49" s="296">
        <v>4</v>
      </c>
      <c r="G49" s="296">
        <v>5</v>
      </c>
      <c r="H49" s="296">
        <v>5</v>
      </c>
      <c r="I49" s="296">
        <v>9</v>
      </c>
      <c r="J49" s="296">
        <v>9</v>
      </c>
      <c r="K49" s="296">
        <v>7</v>
      </c>
      <c r="L49" s="296">
        <v>10</v>
      </c>
      <c r="M49" s="296">
        <v>7</v>
      </c>
      <c r="N49" s="296">
        <v>8</v>
      </c>
      <c r="O49" s="296">
        <v>8</v>
      </c>
      <c r="P49" s="296">
        <v>4</v>
      </c>
      <c r="Q49" s="296">
        <v>1</v>
      </c>
      <c r="R49" s="296" t="s">
        <v>18</v>
      </c>
      <c r="S49" s="296" t="s">
        <v>18</v>
      </c>
      <c r="T49" s="296">
        <v>2</v>
      </c>
      <c r="U49" s="296">
        <v>4</v>
      </c>
      <c r="V49" s="296">
        <v>5</v>
      </c>
      <c r="W49" s="296">
        <v>5</v>
      </c>
      <c r="X49" s="296">
        <v>4</v>
      </c>
      <c r="Y49" s="296">
        <v>4</v>
      </c>
      <c r="Z49" s="296">
        <v>2</v>
      </c>
      <c r="AA49" s="296">
        <v>2</v>
      </c>
      <c r="AB49" s="296">
        <v>3</v>
      </c>
      <c r="AC49" s="296">
        <v>4</v>
      </c>
      <c r="AD49" s="296">
        <v>5</v>
      </c>
      <c r="AE49" s="296">
        <v>7</v>
      </c>
      <c r="AF49" s="296">
        <v>5</v>
      </c>
      <c r="AG49" s="296">
        <v>4</v>
      </c>
      <c r="AH49" s="296">
        <v>4</v>
      </c>
      <c r="AI49" s="296">
        <v>2</v>
      </c>
      <c r="AJ49" s="296">
        <v>2</v>
      </c>
      <c r="AK49" s="296">
        <v>1</v>
      </c>
      <c r="AL49" s="296">
        <v>1</v>
      </c>
      <c r="AM49" s="296">
        <v>1</v>
      </c>
      <c r="AN49" s="296">
        <v>3</v>
      </c>
      <c r="AO49" s="296">
        <v>2</v>
      </c>
      <c r="AP49" s="296">
        <v>3</v>
      </c>
      <c r="AQ49" s="296">
        <v>3</v>
      </c>
      <c r="AR49" s="296">
        <v>2</v>
      </c>
      <c r="AS49" s="296">
        <v>2</v>
      </c>
      <c r="AT49" s="296">
        <v>1</v>
      </c>
      <c r="AU49" s="296">
        <v>1</v>
      </c>
      <c r="AV49" s="296">
        <v>1</v>
      </c>
      <c r="AW49" s="296">
        <v>2</v>
      </c>
      <c r="AX49" s="296">
        <v>2</v>
      </c>
      <c r="AY49" s="296">
        <v>2</v>
      </c>
      <c r="AZ49" s="296">
        <v>1</v>
      </c>
      <c r="BA49" s="296">
        <v>1</v>
      </c>
      <c r="BB49" s="296">
        <v>3</v>
      </c>
      <c r="BC49" s="296">
        <v>4</v>
      </c>
      <c r="BD49" s="296">
        <v>7</v>
      </c>
      <c r="BE49" s="296">
        <v>6</v>
      </c>
      <c r="BF49" s="296">
        <v>5</v>
      </c>
      <c r="BG49" s="296">
        <v>4</v>
      </c>
      <c r="BH49" s="296">
        <v>3</v>
      </c>
      <c r="BI49" s="296">
        <v>3</v>
      </c>
      <c r="BJ49" s="296">
        <v>2</v>
      </c>
      <c r="BK49" s="296">
        <v>4</v>
      </c>
      <c r="BL49" s="296">
        <v>2</v>
      </c>
      <c r="BM49" s="296">
        <v>2</v>
      </c>
      <c r="BN49" s="296">
        <v>2</v>
      </c>
      <c r="BO49" s="296">
        <v>1</v>
      </c>
      <c r="BP49" s="296">
        <v>2</v>
      </c>
      <c r="BQ49" s="296">
        <v>4</v>
      </c>
      <c r="BR49" s="296">
        <v>5</v>
      </c>
      <c r="BS49" s="296">
        <v>5</v>
      </c>
    </row>
    <row r="50" spans="1:71" x14ac:dyDescent="0.25">
      <c r="A50" t="s">
        <v>46</v>
      </c>
      <c r="B50" s="296">
        <v>84</v>
      </c>
      <c r="C50" s="296">
        <v>78</v>
      </c>
      <c r="D50" s="296">
        <v>81</v>
      </c>
      <c r="E50" s="296">
        <v>61</v>
      </c>
      <c r="F50" s="296">
        <v>57</v>
      </c>
      <c r="G50" s="296">
        <v>63</v>
      </c>
      <c r="H50" s="296">
        <v>124</v>
      </c>
      <c r="I50" s="296">
        <v>192</v>
      </c>
      <c r="J50" s="296">
        <v>229</v>
      </c>
      <c r="K50" s="296">
        <v>249</v>
      </c>
      <c r="L50" s="296">
        <v>204</v>
      </c>
      <c r="M50" s="296">
        <v>142</v>
      </c>
      <c r="N50" s="296">
        <v>109</v>
      </c>
      <c r="O50" s="296">
        <v>82</v>
      </c>
      <c r="P50" s="296">
        <v>66</v>
      </c>
      <c r="Q50" s="296">
        <v>74</v>
      </c>
      <c r="R50" s="296">
        <v>80</v>
      </c>
      <c r="S50" s="296">
        <v>89</v>
      </c>
      <c r="T50" s="296">
        <v>89</v>
      </c>
      <c r="U50" s="296">
        <v>81</v>
      </c>
      <c r="V50" s="296">
        <v>74</v>
      </c>
      <c r="W50" s="296">
        <v>81</v>
      </c>
      <c r="X50" s="296">
        <v>94</v>
      </c>
      <c r="Y50" s="296">
        <v>105</v>
      </c>
      <c r="Z50" s="296">
        <v>111</v>
      </c>
      <c r="AA50" s="296">
        <v>96</v>
      </c>
      <c r="AB50" s="296">
        <v>85</v>
      </c>
      <c r="AC50" s="296">
        <v>77</v>
      </c>
      <c r="AD50" s="296">
        <v>73</v>
      </c>
      <c r="AE50" s="296">
        <v>67</v>
      </c>
      <c r="AF50" s="296">
        <v>53</v>
      </c>
      <c r="AG50" s="296">
        <v>40</v>
      </c>
      <c r="AH50" s="296">
        <v>33</v>
      </c>
      <c r="AI50" s="296">
        <v>33</v>
      </c>
      <c r="AJ50" s="296">
        <v>32</v>
      </c>
      <c r="AK50" s="296">
        <v>44</v>
      </c>
      <c r="AL50" s="296">
        <v>50</v>
      </c>
      <c r="AM50" s="296">
        <v>61</v>
      </c>
      <c r="AN50" s="296">
        <v>73</v>
      </c>
      <c r="AO50" s="296">
        <v>73</v>
      </c>
      <c r="AP50" s="296">
        <v>68</v>
      </c>
      <c r="AQ50" s="296">
        <v>58</v>
      </c>
      <c r="AR50" s="296">
        <v>57</v>
      </c>
      <c r="AS50" s="296">
        <v>64</v>
      </c>
      <c r="AT50" s="296">
        <v>67</v>
      </c>
      <c r="AU50" s="296">
        <v>78</v>
      </c>
      <c r="AV50" s="296">
        <v>82</v>
      </c>
      <c r="AW50" s="296">
        <v>81</v>
      </c>
      <c r="AX50" s="296">
        <v>85</v>
      </c>
      <c r="AY50" s="296">
        <v>88</v>
      </c>
      <c r="AZ50" s="296">
        <v>86</v>
      </c>
      <c r="BA50" s="296">
        <v>75</v>
      </c>
      <c r="BB50" s="296">
        <v>64</v>
      </c>
      <c r="BC50" s="296">
        <v>50</v>
      </c>
      <c r="BD50" s="296">
        <v>49</v>
      </c>
      <c r="BE50" s="296">
        <v>53</v>
      </c>
      <c r="BF50" s="296">
        <v>58</v>
      </c>
      <c r="BG50" s="296">
        <v>51</v>
      </c>
      <c r="BH50" s="296">
        <v>49</v>
      </c>
      <c r="BI50" s="296">
        <v>54</v>
      </c>
      <c r="BJ50" s="296">
        <v>48</v>
      </c>
      <c r="BK50" s="296">
        <v>59</v>
      </c>
      <c r="BL50" s="296">
        <v>55</v>
      </c>
      <c r="BM50" s="296">
        <v>42</v>
      </c>
      <c r="BN50" s="296">
        <v>44</v>
      </c>
      <c r="BO50" s="296">
        <v>30</v>
      </c>
      <c r="BP50" s="296">
        <v>27</v>
      </c>
      <c r="BQ50" s="296">
        <v>25</v>
      </c>
      <c r="BR50" s="296">
        <v>26</v>
      </c>
      <c r="BS50" s="296">
        <v>31</v>
      </c>
    </row>
    <row r="51" spans="1:71" x14ac:dyDescent="0.25">
      <c r="A51" t="s">
        <v>47</v>
      </c>
      <c r="B51" s="296">
        <v>17</v>
      </c>
      <c r="C51" s="296">
        <v>18</v>
      </c>
      <c r="D51" s="296">
        <v>16</v>
      </c>
      <c r="E51" s="296">
        <v>21</v>
      </c>
      <c r="F51" s="296">
        <v>23</v>
      </c>
      <c r="G51" s="296">
        <v>20</v>
      </c>
      <c r="H51" s="296">
        <v>28</v>
      </c>
      <c r="I51" s="296">
        <v>23</v>
      </c>
      <c r="J51" s="296">
        <v>24</v>
      </c>
      <c r="K51" s="296">
        <v>26</v>
      </c>
      <c r="L51" s="296">
        <v>20</v>
      </c>
      <c r="M51" s="296">
        <v>20</v>
      </c>
      <c r="N51" s="296">
        <v>17</v>
      </c>
      <c r="O51" s="296">
        <v>11</v>
      </c>
      <c r="P51" s="296">
        <v>11</v>
      </c>
      <c r="Q51" s="296">
        <v>7</v>
      </c>
      <c r="R51" s="296">
        <v>13</v>
      </c>
      <c r="S51" s="296">
        <v>15</v>
      </c>
      <c r="T51" s="296">
        <v>21</v>
      </c>
      <c r="U51" s="296">
        <v>26</v>
      </c>
      <c r="V51" s="296">
        <v>22</v>
      </c>
      <c r="W51" s="296">
        <v>25</v>
      </c>
      <c r="X51" s="296">
        <v>21</v>
      </c>
      <c r="Y51" s="296">
        <v>23</v>
      </c>
      <c r="Z51" s="296">
        <v>21</v>
      </c>
      <c r="AA51" s="296">
        <v>19</v>
      </c>
      <c r="AB51" s="296">
        <v>16</v>
      </c>
      <c r="AC51" s="296">
        <v>7</v>
      </c>
      <c r="AD51" s="296">
        <v>7</v>
      </c>
      <c r="AE51" s="296">
        <v>8</v>
      </c>
      <c r="AF51" s="296">
        <v>7</v>
      </c>
      <c r="AG51" s="296">
        <v>7</v>
      </c>
      <c r="AH51" s="296">
        <v>7</v>
      </c>
      <c r="AI51" s="296">
        <v>6</v>
      </c>
      <c r="AJ51" s="296">
        <v>9</v>
      </c>
      <c r="AK51" s="296">
        <v>17</v>
      </c>
      <c r="AL51" s="296">
        <v>16</v>
      </c>
      <c r="AM51" s="296">
        <v>17</v>
      </c>
      <c r="AN51" s="296">
        <v>17</v>
      </c>
      <c r="AO51" s="296">
        <v>12</v>
      </c>
      <c r="AP51" s="296">
        <v>12</v>
      </c>
      <c r="AQ51" s="296">
        <v>10</v>
      </c>
      <c r="AR51" s="296">
        <v>6</v>
      </c>
      <c r="AS51" s="296">
        <v>6</v>
      </c>
      <c r="AT51" s="296">
        <v>5</v>
      </c>
      <c r="AU51" s="296">
        <v>4</v>
      </c>
      <c r="AV51" s="296">
        <v>7</v>
      </c>
      <c r="AW51" s="296">
        <v>7</v>
      </c>
      <c r="AX51" s="296">
        <v>9</v>
      </c>
      <c r="AY51" s="296">
        <v>10</v>
      </c>
      <c r="AZ51" s="296">
        <v>8</v>
      </c>
      <c r="BA51" s="296">
        <v>10</v>
      </c>
      <c r="BB51" s="296">
        <v>11</v>
      </c>
      <c r="BC51" s="296">
        <v>12</v>
      </c>
      <c r="BD51" s="296">
        <v>12</v>
      </c>
      <c r="BE51" s="296">
        <v>12</v>
      </c>
      <c r="BF51" s="296">
        <v>13</v>
      </c>
      <c r="BG51" s="296">
        <v>12</v>
      </c>
      <c r="BH51" s="296">
        <v>9</v>
      </c>
      <c r="BI51" s="296">
        <v>7</v>
      </c>
      <c r="BJ51" s="296">
        <v>4</v>
      </c>
      <c r="BK51" s="296">
        <v>7</v>
      </c>
      <c r="BL51" s="296">
        <v>10</v>
      </c>
      <c r="BM51" s="296">
        <v>11</v>
      </c>
      <c r="BN51" s="296">
        <v>10</v>
      </c>
      <c r="BO51" s="296">
        <v>12</v>
      </c>
      <c r="BP51" s="296">
        <v>14</v>
      </c>
      <c r="BQ51" s="296">
        <v>13</v>
      </c>
      <c r="BR51" s="296">
        <v>14</v>
      </c>
      <c r="BS51" s="296">
        <v>11</v>
      </c>
    </row>
    <row r="52" spans="1:71" x14ac:dyDescent="0.25">
      <c r="A52" t="s">
        <v>48</v>
      </c>
      <c r="B52" s="296" t="s">
        <v>18</v>
      </c>
      <c r="C52" s="296" t="s">
        <v>18</v>
      </c>
      <c r="D52" s="296" t="s">
        <v>18</v>
      </c>
      <c r="E52" s="296" t="s">
        <v>18</v>
      </c>
      <c r="F52" s="296" t="s">
        <v>18</v>
      </c>
      <c r="G52" s="296">
        <v>1</v>
      </c>
      <c r="H52" s="296">
        <v>1</v>
      </c>
      <c r="I52" s="296">
        <v>1</v>
      </c>
      <c r="J52" s="296">
        <v>2</v>
      </c>
      <c r="K52" s="296">
        <v>1</v>
      </c>
      <c r="L52" s="296">
        <v>1</v>
      </c>
      <c r="M52" s="296">
        <v>2</v>
      </c>
      <c r="N52" s="296">
        <v>1</v>
      </c>
      <c r="O52" s="296">
        <v>1</v>
      </c>
      <c r="P52" s="296">
        <v>1</v>
      </c>
      <c r="Q52" s="296" t="s">
        <v>18</v>
      </c>
      <c r="R52" s="296" t="s">
        <v>18</v>
      </c>
      <c r="S52" s="296" t="s">
        <v>18</v>
      </c>
      <c r="T52" s="296" t="s">
        <v>18</v>
      </c>
      <c r="U52" s="296">
        <v>2</v>
      </c>
      <c r="V52" s="296">
        <v>4</v>
      </c>
      <c r="W52" s="296">
        <v>4</v>
      </c>
      <c r="X52" s="296">
        <v>5</v>
      </c>
      <c r="Y52" s="296">
        <v>3</v>
      </c>
      <c r="Z52" s="296">
        <v>1</v>
      </c>
      <c r="AA52" s="296">
        <v>1</v>
      </c>
      <c r="AB52" s="296" t="s">
        <v>18</v>
      </c>
      <c r="AC52" s="296" t="s">
        <v>18</v>
      </c>
      <c r="AD52" s="296" t="s">
        <v>18</v>
      </c>
      <c r="AE52" s="296" t="s">
        <v>18</v>
      </c>
      <c r="AF52" s="296" t="s">
        <v>18</v>
      </c>
      <c r="AG52" s="296" t="s">
        <v>18</v>
      </c>
      <c r="AH52" s="296">
        <v>2</v>
      </c>
      <c r="AI52" s="296">
        <v>2</v>
      </c>
      <c r="AJ52" s="296">
        <v>2</v>
      </c>
      <c r="AK52" s="296">
        <v>2</v>
      </c>
      <c r="AL52" s="296">
        <v>2</v>
      </c>
      <c r="AM52" s="296">
        <v>4</v>
      </c>
      <c r="AN52" s="296">
        <v>4</v>
      </c>
      <c r="AO52" s="296">
        <v>5</v>
      </c>
      <c r="AP52" s="296">
        <v>3</v>
      </c>
      <c r="AQ52" s="296">
        <v>1</v>
      </c>
      <c r="AR52" s="296">
        <v>1</v>
      </c>
      <c r="AS52" s="296" t="s">
        <v>18</v>
      </c>
      <c r="AT52" s="296" t="s">
        <v>18</v>
      </c>
      <c r="AU52" s="296" t="s">
        <v>18</v>
      </c>
      <c r="AV52" s="296" t="s">
        <v>18</v>
      </c>
      <c r="AW52" s="296">
        <v>1</v>
      </c>
      <c r="AX52" s="296">
        <v>1</v>
      </c>
      <c r="AY52" s="296">
        <v>3</v>
      </c>
      <c r="AZ52" s="296">
        <v>3</v>
      </c>
      <c r="BA52" s="296">
        <v>2</v>
      </c>
      <c r="BB52" s="296">
        <v>4</v>
      </c>
      <c r="BC52" s="296">
        <v>3</v>
      </c>
      <c r="BD52" s="296">
        <v>4</v>
      </c>
      <c r="BE52" s="296">
        <v>4</v>
      </c>
      <c r="BF52" s="296">
        <v>4</v>
      </c>
      <c r="BG52" s="296">
        <v>4</v>
      </c>
      <c r="BH52" s="296">
        <v>3</v>
      </c>
      <c r="BI52" s="296">
        <v>4</v>
      </c>
      <c r="BJ52" s="296">
        <v>2</v>
      </c>
      <c r="BK52" s="296">
        <v>2</v>
      </c>
      <c r="BL52" s="296">
        <v>2</v>
      </c>
      <c r="BM52" s="296">
        <v>4</v>
      </c>
      <c r="BN52" s="296">
        <v>6</v>
      </c>
      <c r="BO52" s="296">
        <v>6</v>
      </c>
      <c r="BP52" s="296">
        <v>6</v>
      </c>
      <c r="BQ52" s="296">
        <v>5</v>
      </c>
      <c r="BR52" s="296">
        <v>3</v>
      </c>
      <c r="BS52" s="296">
        <v>2</v>
      </c>
    </row>
    <row r="53" spans="1:71" x14ac:dyDescent="0.25">
      <c r="A53" t="s">
        <v>49</v>
      </c>
      <c r="B53" s="296">
        <v>169</v>
      </c>
      <c r="C53" s="296">
        <v>206</v>
      </c>
      <c r="D53" s="296">
        <v>216</v>
      </c>
      <c r="E53" s="296">
        <v>194</v>
      </c>
      <c r="F53" s="296">
        <v>203</v>
      </c>
      <c r="G53" s="296">
        <v>279</v>
      </c>
      <c r="H53" s="296">
        <v>355</v>
      </c>
      <c r="I53" s="296">
        <v>431</v>
      </c>
      <c r="J53" s="296">
        <v>440</v>
      </c>
      <c r="K53" s="296">
        <v>383</v>
      </c>
      <c r="L53" s="296">
        <v>323</v>
      </c>
      <c r="M53" s="296">
        <v>253</v>
      </c>
      <c r="N53" s="296">
        <v>248</v>
      </c>
      <c r="O53" s="296">
        <v>215</v>
      </c>
      <c r="P53" s="296">
        <v>192</v>
      </c>
      <c r="Q53" s="296">
        <v>217</v>
      </c>
      <c r="R53" s="296">
        <v>224</v>
      </c>
      <c r="S53" s="296">
        <v>212</v>
      </c>
      <c r="T53" s="296">
        <v>249</v>
      </c>
      <c r="U53" s="296">
        <v>237</v>
      </c>
      <c r="V53" s="296">
        <v>256</v>
      </c>
      <c r="W53" s="296">
        <v>270</v>
      </c>
      <c r="X53" s="296">
        <v>255</v>
      </c>
      <c r="Y53" s="296">
        <v>243</v>
      </c>
      <c r="Z53" s="296">
        <v>211</v>
      </c>
      <c r="AA53" s="296">
        <v>207</v>
      </c>
      <c r="AB53" s="296">
        <v>178</v>
      </c>
      <c r="AC53" s="296">
        <v>185</v>
      </c>
      <c r="AD53" s="296">
        <v>180</v>
      </c>
      <c r="AE53" s="296">
        <v>175</v>
      </c>
      <c r="AF53" s="296">
        <v>202</v>
      </c>
      <c r="AG53" s="296">
        <v>196</v>
      </c>
      <c r="AH53" s="296">
        <v>215</v>
      </c>
      <c r="AI53" s="296">
        <v>217</v>
      </c>
      <c r="AJ53" s="296">
        <v>197</v>
      </c>
      <c r="AK53" s="296">
        <v>201</v>
      </c>
      <c r="AL53" s="296">
        <v>195</v>
      </c>
      <c r="AM53" s="296">
        <v>173</v>
      </c>
      <c r="AN53" s="296">
        <v>194</v>
      </c>
      <c r="AO53" s="296">
        <v>193</v>
      </c>
      <c r="AP53" s="296">
        <v>174</v>
      </c>
      <c r="AQ53" s="296">
        <v>175</v>
      </c>
      <c r="AR53" s="296">
        <v>159</v>
      </c>
      <c r="AS53" s="296">
        <v>159</v>
      </c>
      <c r="AT53" s="296">
        <v>169</v>
      </c>
      <c r="AU53" s="296">
        <v>169</v>
      </c>
      <c r="AV53" s="296">
        <v>154</v>
      </c>
      <c r="AW53" s="296">
        <v>137</v>
      </c>
      <c r="AX53" s="296">
        <v>121</v>
      </c>
      <c r="AY53" s="296">
        <v>129</v>
      </c>
      <c r="AZ53" s="296">
        <v>133</v>
      </c>
      <c r="BA53" s="296">
        <v>182</v>
      </c>
      <c r="BB53" s="296">
        <v>186</v>
      </c>
      <c r="BC53" s="296">
        <v>183</v>
      </c>
      <c r="BD53" s="296">
        <v>190</v>
      </c>
      <c r="BE53" s="296">
        <v>179</v>
      </c>
      <c r="BF53" s="296">
        <v>192</v>
      </c>
      <c r="BG53" s="296">
        <v>199</v>
      </c>
      <c r="BH53" s="296">
        <v>212</v>
      </c>
      <c r="BI53" s="296">
        <v>199</v>
      </c>
      <c r="BJ53" s="296">
        <v>197</v>
      </c>
      <c r="BK53" s="296">
        <v>220</v>
      </c>
      <c r="BL53" s="296">
        <v>210</v>
      </c>
      <c r="BM53" s="296">
        <v>202</v>
      </c>
      <c r="BN53" s="296">
        <v>209</v>
      </c>
      <c r="BO53" s="296">
        <v>179</v>
      </c>
      <c r="BP53" s="296">
        <v>187</v>
      </c>
      <c r="BQ53" s="296">
        <v>204</v>
      </c>
      <c r="BR53" s="296">
        <v>209</v>
      </c>
      <c r="BS53" s="296">
        <v>198</v>
      </c>
    </row>
    <row r="54" spans="1:71" x14ac:dyDescent="0.25">
      <c r="A54" t="s">
        <v>50</v>
      </c>
      <c r="B54" s="296">
        <v>99</v>
      </c>
      <c r="C54" s="296">
        <v>109</v>
      </c>
      <c r="D54" s="296">
        <v>121</v>
      </c>
      <c r="E54" s="296">
        <v>123</v>
      </c>
      <c r="F54" s="296">
        <v>106</v>
      </c>
      <c r="G54" s="296">
        <v>84</v>
      </c>
      <c r="H54" s="296">
        <v>71</v>
      </c>
      <c r="I54" s="296">
        <v>56</v>
      </c>
      <c r="J54" s="296">
        <v>82</v>
      </c>
      <c r="K54" s="296">
        <v>111</v>
      </c>
      <c r="L54" s="296">
        <v>130</v>
      </c>
      <c r="M54" s="296">
        <v>147</v>
      </c>
      <c r="N54" s="296">
        <v>151</v>
      </c>
      <c r="O54" s="296">
        <v>134</v>
      </c>
      <c r="P54" s="296">
        <v>134</v>
      </c>
      <c r="Q54" s="296">
        <v>102</v>
      </c>
      <c r="R54" s="296">
        <v>83</v>
      </c>
      <c r="S54" s="296">
        <v>78</v>
      </c>
      <c r="T54" s="296">
        <v>70</v>
      </c>
      <c r="U54" s="296">
        <v>101</v>
      </c>
      <c r="V54" s="296">
        <v>118</v>
      </c>
      <c r="W54" s="296">
        <v>113</v>
      </c>
      <c r="X54" s="296">
        <v>111</v>
      </c>
      <c r="Y54" s="296">
        <v>98</v>
      </c>
      <c r="Z54" s="296">
        <v>80</v>
      </c>
      <c r="AA54" s="296">
        <v>83</v>
      </c>
      <c r="AB54" s="296">
        <v>85</v>
      </c>
      <c r="AC54" s="296">
        <v>78</v>
      </c>
      <c r="AD54" s="296">
        <v>76</v>
      </c>
      <c r="AE54" s="296">
        <v>76</v>
      </c>
      <c r="AF54" s="296">
        <v>80</v>
      </c>
      <c r="AG54" s="296">
        <v>91</v>
      </c>
      <c r="AH54" s="296">
        <v>90</v>
      </c>
      <c r="AI54" s="296">
        <v>90</v>
      </c>
      <c r="AJ54" s="296">
        <v>99</v>
      </c>
      <c r="AK54" s="296">
        <v>89</v>
      </c>
      <c r="AL54" s="296">
        <v>97</v>
      </c>
      <c r="AM54" s="296">
        <v>114</v>
      </c>
      <c r="AN54" s="296">
        <v>117</v>
      </c>
      <c r="AO54" s="296">
        <v>137</v>
      </c>
      <c r="AP54" s="296">
        <v>138</v>
      </c>
      <c r="AQ54" s="296">
        <v>130</v>
      </c>
      <c r="AR54" s="296">
        <v>122</v>
      </c>
      <c r="AS54" s="296">
        <v>111</v>
      </c>
      <c r="AT54" s="296">
        <v>120</v>
      </c>
      <c r="AU54" s="296">
        <v>130</v>
      </c>
      <c r="AV54" s="296">
        <v>133</v>
      </c>
      <c r="AW54" s="296">
        <v>130</v>
      </c>
      <c r="AX54" s="296">
        <v>122</v>
      </c>
      <c r="AY54" s="296">
        <v>112</v>
      </c>
      <c r="AZ54" s="296">
        <v>113</v>
      </c>
      <c r="BA54" s="296">
        <v>102</v>
      </c>
      <c r="BB54" s="296">
        <v>92</v>
      </c>
      <c r="BC54" s="296">
        <v>80</v>
      </c>
      <c r="BD54" s="296">
        <v>71</v>
      </c>
      <c r="BE54" s="296">
        <v>69</v>
      </c>
      <c r="BF54" s="296">
        <v>69</v>
      </c>
      <c r="BG54" s="296">
        <v>61</v>
      </c>
      <c r="BH54" s="296">
        <v>54</v>
      </c>
      <c r="BI54" s="296">
        <v>60</v>
      </c>
      <c r="BJ54" s="296">
        <v>57</v>
      </c>
      <c r="BK54" s="296">
        <v>64</v>
      </c>
      <c r="BL54" s="296">
        <v>63</v>
      </c>
      <c r="BM54" s="296">
        <v>60</v>
      </c>
      <c r="BN54" s="296">
        <v>59</v>
      </c>
      <c r="BO54" s="296">
        <v>59</v>
      </c>
      <c r="BP54" s="296">
        <v>56</v>
      </c>
      <c r="BQ54" s="296">
        <v>48</v>
      </c>
      <c r="BR54" s="296">
        <v>61</v>
      </c>
      <c r="BS54" s="296">
        <v>73</v>
      </c>
    </row>
    <row r="55" spans="1:71" x14ac:dyDescent="0.25">
      <c r="A55" t="s">
        <v>51</v>
      </c>
      <c r="B55" s="296" t="s">
        <v>18</v>
      </c>
      <c r="C55" s="296" t="s">
        <v>18</v>
      </c>
      <c r="D55" s="296" t="s">
        <v>18</v>
      </c>
      <c r="E55" s="296" t="s">
        <v>18</v>
      </c>
      <c r="F55" s="296">
        <v>1</v>
      </c>
      <c r="G55" s="296">
        <v>3</v>
      </c>
      <c r="H55" s="296">
        <v>5</v>
      </c>
      <c r="I55" s="296">
        <v>5</v>
      </c>
      <c r="J55" s="296">
        <v>4</v>
      </c>
      <c r="K55" s="296">
        <v>2</v>
      </c>
      <c r="L55" s="296" t="s">
        <v>18</v>
      </c>
      <c r="M55" s="296" t="s">
        <v>18</v>
      </c>
      <c r="N55" s="296" t="s">
        <v>18</v>
      </c>
      <c r="O55" s="296">
        <v>1</v>
      </c>
      <c r="P55" s="296">
        <v>1</v>
      </c>
      <c r="Q55" s="296">
        <v>1</v>
      </c>
      <c r="R55" s="296">
        <v>1</v>
      </c>
      <c r="S55" s="296" t="s">
        <v>18</v>
      </c>
      <c r="T55" s="296">
        <v>1</v>
      </c>
      <c r="U55" s="296">
        <v>1</v>
      </c>
      <c r="V55" s="296">
        <v>2</v>
      </c>
      <c r="W55" s="296">
        <v>3</v>
      </c>
      <c r="X55" s="296">
        <v>2</v>
      </c>
      <c r="Y55" s="296">
        <v>4</v>
      </c>
      <c r="Z55" s="296">
        <v>3</v>
      </c>
      <c r="AA55" s="296">
        <v>3</v>
      </c>
      <c r="AB55" s="296">
        <v>8</v>
      </c>
      <c r="AC55" s="296">
        <v>6</v>
      </c>
      <c r="AD55" s="296">
        <v>8</v>
      </c>
      <c r="AE55" s="296">
        <v>7</v>
      </c>
      <c r="AF55" s="296">
        <v>2</v>
      </c>
      <c r="AG55" s="296">
        <v>3</v>
      </c>
      <c r="AH55" s="296">
        <v>1</v>
      </c>
      <c r="AI55" s="296">
        <v>2</v>
      </c>
      <c r="AJ55" s="296">
        <v>2</v>
      </c>
      <c r="AK55" s="296">
        <v>2</v>
      </c>
      <c r="AL55" s="296">
        <v>2</v>
      </c>
      <c r="AM55" s="296">
        <v>1</v>
      </c>
      <c r="AN55" s="296">
        <v>1</v>
      </c>
      <c r="AO55" s="296" t="s">
        <v>18</v>
      </c>
      <c r="AP55" s="296" t="s">
        <v>18</v>
      </c>
      <c r="AQ55" s="296" t="s">
        <v>18</v>
      </c>
      <c r="AR55" s="296" t="s">
        <v>18</v>
      </c>
      <c r="AS55" s="296">
        <v>1</v>
      </c>
      <c r="AT55" s="296">
        <v>1</v>
      </c>
      <c r="AU55" s="296">
        <v>3</v>
      </c>
      <c r="AV55" s="296">
        <v>5</v>
      </c>
      <c r="AW55" s="296">
        <v>6</v>
      </c>
      <c r="AX55" s="296">
        <v>10</v>
      </c>
      <c r="AY55" s="296">
        <v>8</v>
      </c>
      <c r="AZ55" s="296">
        <v>10</v>
      </c>
      <c r="BA55" s="296">
        <v>8</v>
      </c>
      <c r="BB55" s="296">
        <v>4</v>
      </c>
      <c r="BC55" s="296">
        <v>4</v>
      </c>
      <c r="BD55" s="296" t="s">
        <v>18</v>
      </c>
      <c r="BE55" s="296">
        <v>1</v>
      </c>
      <c r="BF55" s="296">
        <v>2</v>
      </c>
      <c r="BG55" s="296">
        <v>2</v>
      </c>
      <c r="BH55" s="296">
        <v>2</v>
      </c>
      <c r="BI55" s="296">
        <v>1</v>
      </c>
      <c r="BJ55" s="296">
        <v>1</v>
      </c>
      <c r="BK55" s="296">
        <v>1</v>
      </c>
      <c r="BL55" s="296">
        <v>2</v>
      </c>
      <c r="BM55" s="296">
        <v>2</v>
      </c>
      <c r="BN55" s="296">
        <v>1</v>
      </c>
      <c r="BO55" s="296">
        <v>2</v>
      </c>
      <c r="BP55" s="296">
        <v>4</v>
      </c>
      <c r="BQ55" s="296">
        <v>4</v>
      </c>
      <c r="BR55" s="296">
        <v>4</v>
      </c>
      <c r="BS55" s="296">
        <v>4</v>
      </c>
    </row>
    <row r="56" spans="1:71" x14ac:dyDescent="0.25">
      <c r="A56" t="s">
        <v>52</v>
      </c>
      <c r="B56" s="296">
        <v>113</v>
      </c>
      <c r="C56" s="296">
        <v>123</v>
      </c>
      <c r="D56" s="296">
        <v>129</v>
      </c>
      <c r="E56" s="296">
        <v>113</v>
      </c>
      <c r="F56" s="296">
        <v>98</v>
      </c>
      <c r="G56" s="296">
        <v>84</v>
      </c>
      <c r="H56" s="296">
        <v>81</v>
      </c>
      <c r="I56" s="296">
        <v>102</v>
      </c>
      <c r="J56" s="296">
        <v>116</v>
      </c>
      <c r="K56" s="296">
        <v>118</v>
      </c>
      <c r="L56" s="296">
        <v>130</v>
      </c>
      <c r="M56" s="296">
        <v>143</v>
      </c>
      <c r="N56" s="296">
        <v>154</v>
      </c>
      <c r="O56" s="296">
        <v>181</v>
      </c>
      <c r="P56" s="296">
        <v>182</v>
      </c>
      <c r="Q56" s="296">
        <v>185</v>
      </c>
      <c r="R56" s="296">
        <v>202</v>
      </c>
      <c r="S56" s="296">
        <v>204</v>
      </c>
      <c r="T56" s="296">
        <v>204</v>
      </c>
      <c r="U56" s="296">
        <v>207</v>
      </c>
      <c r="V56" s="296">
        <v>196</v>
      </c>
      <c r="W56" s="296">
        <v>198</v>
      </c>
      <c r="X56" s="296">
        <v>209</v>
      </c>
      <c r="Y56" s="296">
        <v>200</v>
      </c>
      <c r="Z56" s="296">
        <v>195</v>
      </c>
      <c r="AA56" s="296">
        <v>177</v>
      </c>
      <c r="AB56" s="296">
        <v>187</v>
      </c>
      <c r="AC56" s="296">
        <v>189</v>
      </c>
      <c r="AD56" s="296">
        <v>189</v>
      </c>
      <c r="AE56" s="296">
        <v>203</v>
      </c>
      <c r="AF56" s="296">
        <v>191</v>
      </c>
      <c r="AG56" s="296">
        <v>180</v>
      </c>
      <c r="AH56" s="296">
        <v>159</v>
      </c>
      <c r="AI56" s="296">
        <v>138</v>
      </c>
      <c r="AJ56" s="296">
        <v>106</v>
      </c>
      <c r="AK56" s="296">
        <v>94</v>
      </c>
      <c r="AL56" s="296">
        <v>101</v>
      </c>
      <c r="AM56" s="296">
        <v>94</v>
      </c>
      <c r="AN56" s="296">
        <v>121</v>
      </c>
      <c r="AO56" s="296">
        <v>136</v>
      </c>
      <c r="AP56" s="296">
        <v>135</v>
      </c>
      <c r="AQ56" s="296">
        <v>139</v>
      </c>
      <c r="AR56" s="296">
        <v>118</v>
      </c>
      <c r="AS56" s="296">
        <v>100</v>
      </c>
      <c r="AT56" s="296">
        <v>83</v>
      </c>
      <c r="AU56" s="296">
        <v>73</v>
      </c>
      <c r="AV56" s="296">
        <v>74</v>
      </c>
      <c r="AW56" s="296">
        <v>58</v>
      </c>
      <c r="AX56" s="296">
        <v>60</v>
      </c>
      <c r="AY56" s="296">
        <v>50</v>
      </c>
      <c r="AZ56" s="296">
        <v>46</v>
      </c>
      <c r="BA56" s="296">
        <v>50</v>
      </c>
      <c r="BB56" s="296">
        <v>52</v>
      </c>
      <c r="BC56" s="296">
        <v>68</v>
      </c>
      <c r="BD56" s="296">
        <v>73</v>
      </c>
      <c r="BE56" s="296">
        <v>84</v>
      </c>
      <c r="BF56" s="296">
        <v>102</v>
      </c>
      <c r="BG56" s="296">
        <v>102</v>
      </c>
      <c r="BH56" s="296">
        <v>109</v>
      </c>
      <c r="BI56" s="296">
        <v>105</v>
      </c>
      <c r="BJ56" s="296">
        <v>92</v>
      </c>
      <c r="BK56" s="296">
        <v>86</v>
      </c>
      <c r="BL56" s="296">
        <v>93</v>
      </c>
      <c r="BM56" s="296">
        <v>93</v>
      </c>
      <c r="BN56" s="296">
        <v>93</v>
      </c>
      <c r="BO56" s="296">
        <v>101</v>
      </c>
      <c r="BP56" s="296">
        <v>107</v>
      </c>
      <c r="BQ56" s="296">
        <v>101</v>
      </c>
      <c r="BR56" s="296">
        <v>100</v>
      </c>
      <c r="BS56" s="296">
        <v>88</v>
      </c>
    </row>
    <row r="57" spans="1:71" x14ac:dyDescent="0.25">
      <c r="A57" t="s">
        <v>53</v>
      </c>
      <c r="B57" s="296">
        <v>167</v>
      </c>
      <c r="C57" s="296">
        <v>146</v>
      </c>
      <c r="D57" s="296">
        <v>124</v>
      </c>
      <c r="E57" s="296">
        <v>106</v>
      </c>
      <c r="F57" s="296">
        <v>82</v>
      </c>
      <c r="G57" s="296">
        <v>86</v>
      </c>
      <c r="H57" s="296">
        <v>144</v>
      </c>
      <c r="I57" s="296">
        <v>188</v>
      </c>
      <c r="J57" s="296">
        <v>243</v>
      </c>
      <c r="K57" s="296">
        <v>252</v>
      </c>
      <c r="L57" s="296">
        <v>219</v>
      </c>
      <c r="M57" s="296">
        <v>201</v>
      </c>
      <c r="N57" s="296">
        <v>164</v>
      </c>
      <c r="O57" s="296">
        <v>163</v>
      </c>
      <c r="P57" s="296">
        <v>164</v>
      </c>
      <c r="Q57" s="296">
        <v>180</v>
      </c>
      <c r="R57" s="296">
        <v>184</v>
      </c>
      <c r="S57" s="296">
        <v>192</v>
      </c>
      <c r="T57" s="296">
        <v>200</v>
      </c>
      <c r="U57" s="296">
        <v>182</v>
      </c>
      <c r="V57" s="296">
        <v>180</v>
      </c>
      <c r="W57" s="296">
        <v>154</v>
      </c>
      <c r="X57" s="296">
        <v>133</v>
      </c>
      <c r="Y57" s="296">
        <v>128</v>
      </c>
      <c r="Z57" s="296">
        <v>132</v>
      </c>
      <c r="AA57" s="296">
        <v>133</v>
      </c>
      <c r="AB57" s="296">
        <v>141</v>
      </c>
      <c r="AC57" s="296">
        <v>132</v>
      </c>
      <c r="AD57" s="296">
        <v>123</v>
      </c>
      <c r="AE57" s="296">
        <v>111</v>
      </c>
      <c r="AF57" s="296">
        <v>93</v>
      </c>
      <c r="AG57" s="296">
        <v>87</v>
      </c>
      <c r="AH57" s="296">
        <v>103</v>
      </c>
      <c r="AI57" s="296">
        <v>109</v>
      </c>
      <c r="AJ57" s="296">
        <v>106</v>
      </c>
      <c r="AK57" s="296">
        <v>99</v>
      </c>
      <c r="AL57" s="296">
        <v>67</v>
      </c>
      <c r="AM57" s="296">
        <v>64</v>
      </c>
      <c r="AN57" s="296">
        <v>79</v>
      </c>
      <c r="AO57" s="296">
        <v>77</v>
      </c>
      <c r="AP57" s="296">
        <v>80</v>
      </c>
      <c r="AQ57" s="296">
        <v>78</v>
      </c>
      <c r="AR57" s="296">
        <v>71</v>
      </c>
      <c r="AS57" s="296">
        <v>72</v>
      </c>
      <c r="AT57" s="296">
        <v>78</v>
      </c>
      <c r="AU57" s="296">
        <v>75</v>
      </c>
      <c r="AV57" s="296">
        <v>67</v>
      </c>
      <c r="AW57" s="296">
        <v>69</v>
      </c>
      <c r="AX57" s="296">
        <v>74</v>
      </c>
      <c r="AY57" s="296">
        <v>83</v>
      </c>
      <c r="AZ57" s="296">
        <v>93</v>
      </c>
      <c r="BA57" s="296">
        <v>91</v>
      </c>
      <c r="BB57" s="296">
        <v>97</v>
      </c>
      <c r="BC57" s="296">
        <v>92</v>
      </c>
      <c r="BD57" s="296">
        <v>89</v>
      </c>
      <c r="BE57" s="296">
        <v>86</v>
      </c>
      <c r="BF57" s="296">
        <v>89</v>
      </c>
      <c r="BG57" s="296">
        <v>87</v>
      </c>
      <c r="BH57" s="296">
        <v>88</v>
      </c>
      <c r="BI57" s="296">
        <v>100</v>
      </c>
      <c r="BJ57" s="296">
        <v>80</v>
      </c>
      <c r="BK57" s="296">
        <v>90</v>
      </c>
      <c r="BL57" s="296">
        <v>106</v>
      </c>
      <c r="BM57" s="296">
        <v>118</v>
      </c>
      <c r="BN57" s="296">
        <v>143</v>
      </c>
      <c r="BO57" s="296">
        <v>132</v>
      </c>
      <c r="BP57" s="296">
        <v>129</v>
      </c>
      <c r="BQ57" s="296">
        <v>110</v>
      </c>
      <c r="BR57" s="296">
        <v>90</v>
      </c>
      <c r="BS57" s="296">
        <v>105</v>
      </c>
    </row>
    <row r="58" spans="1:71" x14ac:dyDescent="0.25">
      <c r="A58" t="s">
        <v>54</v>
      </c>
      <c r="B58" s="296">
        <v>71</v>
      </c>
      <c r="C58" s="296">
        <v>73</v>
      </c>
      <c r="D58" s="296">
        <v>65</v>
      </c>
      <c r="E58" s="296">
        <v>56</v>
      </c>
      <c r="F58" s="296">
        <v>47</v>
      </c>
      <c r="G58" s="296">
        <v>32</v>
      </c>
      <c r="H58" s="296">
        <v>28</v>
      </c>
      <c r="I58" s="296">
        <v>61</v>
      </c>
      <c r="J58" s="296">
        <v>85</v>
      </c>
      <c r="K58" s="296">
        <v>91</v>
      </c>
      <c r="L58" s="296">
        <v>101</v>
      </c>
      <c r="M58" s="296">
        <v>70</v>
      </c>
      <c r="N58" s="296">
        <v>53</v>
      </c>
      <c r="O58" s="296">
        <v>48</v>
      </c>
      <c r="P58" s="296">
        <v>50</v>
      </c>
      <c r="Q58" s="296">
        <v>49</v>
      </c>
      <c r="R58" s="296">
        <v>48</v>
      </c>
      <c r="S58" s="296">
        <v>47</v>
      </c>
      <c r="T58" s="296">
        <v>47</v>
      </c>
      <c r="U58" s="296">
        <v>45</v>
      </c>
      <c r="V58" s="296">
        <v>45</v>
      </c>
      <c r="W58" s="296">
        <v>44</v>
      </c>
      <c r="X58" s="296">
        <v>39</v>
      </c>
      <c r="Y58" s="296">
        <v>43</v>
      </c>
      <c r="Z58" s="296">
        <v>42</v>
      </c>
      <c r="AA58" s="296">
        <v>40</v>
      </c>
      <c r="AB58" s="296">
        <v>43</v>
      </c>
      <c r="AC58" s="296">
        <v>53</v>
      </c>
      <c r="AD58" s="296">
        <v>55</v>
      </c>
      <c r="AE58" s="296">
        <v>53</v>
      </c>
      <c r="AF58" s="296">
        <v>54</v>
      </c>
      <c r="AG58" s="296">
        <v>43</v>
      </c>
      <c r="AH58" s="296">
        <v>44</v>
      </c>
      <c r="AI58" s="296">
        <v>41</v>
      </c>
      <c r="AJ58" s="296">
        <v>36</v>
      </c>
      <c r="AK58" s="296">
        <v>36</v>
      </c>
      <c r="AL58" s="296">
        <v>30</v>
      </c>
      <c r="AM58" s="296">
        <v>30</v>
      </c>
      <c r="AN58" s="296">
        <v>24</v>
      </c>
      <c r="AO58" s="296">
        <v>25</v>
      </c>
      <c r="AP58" s="296">
        <v>29</v>
      </c>
      <c r="AQ58" s="296">
        <v>38</v>
      </c>
      <c r="AR58" s="296">
        <v>39</v>
      </c>
      <c r="AS58" s="296">
        <v>41</v>
      </c>
      <c r="AT58" s="296">
        <v>41</v>
      </c>
      <c r="AU58" s="296">
        <v>37</v>
      </c>
      <c r="AV58" s="296">
        <v>48</v>
      </c>
      <c r="AW58" s="296">
        <v>50</v>
      </c>
      <c r="AX58" s="296">
        <v>47</v>
      </c>
      <c r="AY58" s="296">
        <v>47</v>
      </c>
      <c r="AZ58" s="296">
        <v>47</v>
      </c>
      <c r="BA58" s="296">
        <v>44</v>
      </c>
      <c r="BB58" s="296">
        <v>45</v>
      </c>
      <c r="BC58" s="296">
        <v>43</v>
      </c>
      <c r="BD58" s="296">
        <v>37</v>
      </c>
      <c r="BE58" s="296">
        <v>38</v>
      </c>
      <c r="BF58" s="296">
        <v>44</v>
      </c>
      <c r="BG58" s="296">
        <v>50</v>
      </c>
      <c r="BH58" s="296">
        <v>49</v>
      </c>
      <c r="BI58" s="296">
        <v>54</v>
      </c>
      <c r="BJ58" s="296">
        <v>41</v>
      </c>
      <c r="BK58" s="296">
        <v>32</v>
      </c>
      <c r="BL58" s="296">
        <v>30</v>
      </c>
      <c r="BM58" s="296">
        <v>27</v>
      </c>
      <c r="BN58" s="296">
        <v>29</v>
      </c>
      <c r="BO58" s="296">
        <v>28</v>
      </c>
      <c r="BP58" s="296">
        <v>28</v>
      </c>
      <c r="BQ58" s="296">
        <v>31</v>
      </c>
      <c r="BR58" s="296">
        <v>37</v>
      </c>
      <c r="BS58" s="296">
        <v>44</v>
      </c>
    </row>
    <row r="59" spans="1:71" x14ac:dyDescent="0.25">
      <c r="A59" t="s">
        <v>55</v>
      </c>
      <c r="B59" s="296">
        <v>12</v>
      </c>
      <c r="C59" s="296">
        <v>6</v>
      </c>
      <c r="D59" s="296">
        <v>8</v>
      </c>
      <c r="E59" s="296">
        <v>13</v>
      </c>
      <c r="F59" s="296">
        <v>10</v>
      </c>
      <c r="G59" s="296">
        <v>14</v>
      </c>
      <c r="H59" s="296">
        <v>19</v>
      </c>
      <c r="I59" s="296">
        <v>28</v>
      </c>
      <c r="J59" s="296">
        <v>39</v>
      </c>
      <c r="K59" s="296">
        <v>39</v>
      </c>
      <c r="L59" s="296">
        <v>40</v>
      </c>
      <c r="M59" s="296">
        <v>35</v>
      </c>
      <c r="N59" s="296">
        <v>37</v>
      </c>
      <c r="O59" s="296">
        <v>45</v>
      </c>
      <c r="P59" s="296">
        <v>39</v>
      </c>
      <c r="Q59" s="296">
        <v>41</v>
      </c>
      <c r="R59" s="296">
        <v>36</v>
      </c>
      <c r="S59" s="296">
        <v>30</v>
      </c>
      <c r="T59" s="296">
        <v>35</v>
      </c>
      <c r="U59" s="296">
        <v>31</v>
      </c>
      <c r="V59" s="296">
        <v>31</v>
      </c>
      <c r="W59" s="296">
        <v>36</v>
      </c>
      <c r="X59" s="296">
        <v>34</v>
      </c>
      <c r="Y59" s="296">
        <v>35</v>
      </c>
      <c r="Z59" s="296">
        <v>31</v>
      </c>
      <c r="AA59" s="296">
        <v>30</v>
      </c>
      <c r="AB59" s="296">
        <v>37</v>
      </c>
      <c r="AC59" s="296">
        <v>43</v>
      </c>
      <c r="AD59" s="296">
        <v>55</v>
      </c>
      <c r="AE59" s="296">
        <v>58</v>
      </c>
      <c r="AF59" s="296">
        <v>58</v>
      </c>
      <c r="AG59" s="296">
        <v>57</v>
      </c>
      <c r="AH59" s="296">
        <v>48</v>
      </c>
      <c r="AI59" s="296">
        <v>44</v>
      </c>
      <c r="AJ59" s="296">
        <v>44</v>
      </c>
      <c r="AK59" s="296">
        <v>34</v>
      </c>
      <c r="AL59" s="296">
        <v>40</v>
      </c>
      <c r="AM59" s="296">
        <v>41</v>
      </c>
      <c r="AN59" s="296">
        <v>35</v>
      </c>
      <c r="AO59" s="296">
        <v>51</v>
      </c>
      <c r="AP59" s="296">
        <v>51</v>
      </c>
      <c r="AQ59" s="296">
        <v>50</v>
      </c>
      <c r="AR59" s="296">
        <v>49</v>
      </c>
      <c r="AS59" s="296">
        <v>38</v>
      </c>
      <c r="AT59" s="296">
        <v>28</v>
      </c>
      <c r="AU59" s="296">
        <v>29</v>
      </c>
      <c r="AV59" s="296">
        <v>23</v>
      </c>
      <c r="AW59" s="296">
        <v>17</v>
      </c>
      <c r="AX59" s="296">
        <v>18</v>
      </c>
      <c r="AY59" s="296">
        <v>12</v>
      </c>
      <c r="AZ59" s="296">
        <v>20</v>
      </c>
      <c r="BA59" s="296">
        <v>26</v>
      </c>
      <c r="BB59" s="296">
        <v>32</v>
      </c>
      <c r="BC59" s="296">
        <v>35</v>
      </c>
      <c r="BD59" s="296">
        <v>34</v>
      </c>
      <c r="BE59" s="296">
        <v>33</v>
      </c>
      <c r="BF59" s="296">
        <v>34</v>
      </c>
      <c r="BG59" s="296">
        <v>30</v>
      </c>
      <c r="BH59" s="296">
        <v>29</v>
      </c>
      <c r="BI59" s="296">
        <v>25</v>
      </c>
      <c r="BJ59" s="296">
        <v>18</v>
      </c>
      <c r="BK59" s="296">
        <v>23</v>
      </c>
      <c r="BL59" s="296">
        <v>29</v>
      </c>
      <c r="BM59" s="296">
        <v>30</v>
      </c>
      <c r="BN59" s="296">
        <v>37</v>
      </c>
      <c r="BO59" s="296">
        <v>37</v>
      </c>
      <c r="BP59" s="296">
        <v>35</v>
      </c>
      <c r="BQ59" s="296">
        <v>53</v>
      </c>
      <c r="BR59" s="296">
        <v>56</v>
      </c>
      <c r="BS59" s="296">
        <v>72</v>
      </c>
    </row>
    <row r="60" spans="1:71" x14ac:dyDescent="0.25">
      <c r="A60" t="s">
        <v>56</v>
      </c>
      <c r="B60" s="296">
        <v>3</v>
      </c>
      <c r="C60" s="296">
        <v>5</v>
      </c>
      <c r="D60" s="296">
        <v>7</v>
      </c>
      <c r="E60" s="296">
        <v>8</v>
      </c>
      <c r="F60" s="296">
        <v>8</v>
      </c>
      <c r="G60" s="296">
        <v>12</v>
      </c>
      <c r="H60" s="296">
        <v>12</v>
      </c>
      <c r="I60" s="296">
        <v>12</v>
      </c>
      <c r="J60" s="296">
        <v>18</v>
      </c>
      <c r="K60" s="296">
        <v>13</v>
      </c>
      <c r="L60" s="296">
        <v>10</v>
      </c>
      <c r="M60" s="296">
        <v>11</v>
      </c>
      <c r="N60" s="296">
        <v>9</v>
      </c>
      <c r="O60" s="296">
        <v>9</v>
      </c>
      <c r="P60" s="296">
        <v>9</v>
      </c>
      <c r="Q60" s="296">
        <v>9</v>
      </c>
      <c r="R60" s="296">
        <v>7</v>
      </c>
      <c r="S60" s="296">
        <v>10</v>
      </c>
      <c r="T60" s="296">
        <v>15</v>
      </c>
      <c r="U60" s="296">
        <v>16</v>
      </c>
      <c r="V60" s="296">
        <v>19</v>
      </c>
      <c r="W60" s="296">
        <v>19</v>
      </c>
      <c r="X60" s="296">
        <v>20</v>
      </c>
      <c r="Y60" s="296">
        <v>18</v>
      </c>
      <c r="Z60" s="296">
        <v>18</v>
      </c>
      <c r="AA60" s="296">
        <v>17</v>
      </c>
      <c r="AB60" s="296">
        <v>14</v>
      </c>
      <c r="AC60" s="296">
        <v>13</v>
      </c>
      <c r="AD60" s="296">
        <v>9</v>
      </c>
      <c r="AE60" s="296">
        <v>10</v>
      </c>
      <c r="AF60" s="296">
        <v>7</v>
      </c>
      <c r="AG60" s="296">
        <v>11</v>
      </c>
      <c r="AH60" s="296">
        <v>10</v>
      </c>
      <c r="AI60" s="296">
        <v>8</v>
      </c>
      <c r="AJ60" s="296">
        <v>8</v>
      </c>
      <c r="AK60" s="296">
        <v>6</v>
      </c>
      <c r="AL60" s="296">
        <v>8</v>
      </c>
      <c r="AM60" s="296">
        <v>11</v>
      </c>
      <c r="AN60" s="296">
        <v>11</v>
      </c>
      <c r="AO60" s="296">
        <v>11</v>
      </c>
      <c r="AP60" s="296">
        <v>13</v>
      </c>
      <c r="AQ60" s="296">
        <v>24</v>
      </c>
      <c r="AR60" s="296">
        <v>31</v>
      </c>
      <c r="AS60" s="296">
        <v>31</v>
      </c>
      <c r="AT60" s="296">
        <v>33</v>
      </c>
      <c r="AU60" s="296">
        <v>22</v>
      </c>
      <c r="AV60" s="296">
        <v>19</v>
      </c>
      <c r="AW60" s="296">
        <v>18</v>
      </c>
      <c r="AX60" s="296">
        <v>15</v>
      </c>
      <c r="AY60" s="296">
        <v>15</v>
      </c>
      <c r="AZ60" s="296">
        <v>11</v>
      </c>
      <c r="BA60" s="296">
        <v>16</v>
      </c>
      <c r="BB60" s="296">
        <v>13</v>
      </c>
      <c r="BC60" s="296">
        <v>12</v>
      </c>
      <c r="BD60" s="296">
        <v>16</v>
      </c>
      <c r="BE60" s="296">
        <v>18</v>
      </c>
      <c r="BF60" s="296">
        <v>23</v>
      </c>
      <c r="BG60" s="296">
        <v>21</v>
      </c>
      <c r="BH60" s="296">
        <v>21</v>
      </c>
      <c r="BI60" s="296">
        <v>19</v>
      </c>
      <c r="BJ60" s="296">
        <v>22</v>
      </c>
      <c r="BK60" s="296">
        <v>25</v>
      </c>
      <c r="BL60" s="296">
        <v>24</v>
      </c>
      <c r="BM60" s="296">
        <v>18</v>
      </c>
      <c r="BN60" s="296">
        <v>10</v>
      </c>
      <c r="BO60" s="296">
        <v>6</v>
      </c>
      <c r="BP60" s="296">
        <v>5</v>
      </c>
      <c r="BQ60" s="296">
        <v>7</v>
      </c>
      <c r="BR60" s="296">
        <v>7</v>
      </c>
      <c r="BS60" s="296">
        <v>11</v>
      </c>
    </row>
    <row r="61" spans="1:71" x14ac:dyDescent="0.25">
      <c r="A61" t="s">
        <v>57</v>
      </c>
      <c r="B61" s="296">
        <v>13</v>
      </c>
      <c r="C61" s="296">
        <v>12</v>
      </c>
      <c r="D61" s="296">
        <v>7</v>
      </c>
      <c r="E61" s="296">
        <v>3</v>
      </c>
      <c r="F61" s="296">
        <v>3</v>
      </c>
      <c r="G61" s="296">
        <v>5</v>
      </c>
      <c r="H61" s="296">
        <v>9</v>
      </c>
      <c r="I61" s="296">
        <v>18</v>
      </c>
      <c r="J61" s="296">
        <v>24</v>
      </c>
      <c r="K61" s="296">
        <v>20</v>
      </c>
      <c r="L61" s="296">
        <v>19</v>
      </c>
      <c r="M61" s="296">
        <v>10</v>
      </c>
      <c r="N61" s="296">
        <v>7</v>
      </c>
      <c r="O61" s="296">
        <v>10</v>
      </c>
      <c r="P61" s="296">
        <v>12</v>
      </c>
      <c r="Q61" s="296">
        <v>15</v>
      </c>
      <c r="R61" s="296">
        <v>14</v>
      </c>
      <c r="S61" s="296">
        <v>12</v>
      </c>
      <c r="T61" s="296">
        <v>7</v>
      </c>
      <c r="U61" s="296">
        <v>7</v>
      </c>
      <c r="V61" s="296">
        <v>8</v>
      </c>
      <c r="W61" s="296">
        <v>8</v>
      </c>
      <c r="X61" s="296">
        <v>9</v>
      </c>
      <c r="Y61" s="296">
        <v>9</v>
      </c>
      <c r="Z61" s="296">
        <v>9</v>
      </c>
      <c r="AA61" s="296">
        <v>13</v>
      </c>
      <c r="AB61" s="296">
        <v>15</v>
      </c>
      <c r="AC61" s="296">
        <v>13</v>
      </c>
      <c r="AD61" s="296">
        <v>9</v>
      </c>
      <c r="AE61" s="296">
        <v>6</v>
      </c>
      <c r="AF61" s="296">
        <v>7</v>
      </c>
      <c r="AG61" s="296">
        <v>11</v>
      </c>
      <c r="AH61" s="296">
        <v>16</v>
      </c>
      <c r="AI61" s="296">
        <v>15</v>
      </c>
      <c r="AJ61" s="296">
        <v>13</v>
      </c>
      <c r="AK61" s="296">
        <v>13</v>
      </c>
      <c r="AL61" s="296">
        <v>11</v>
      </c>
      <c r="AM61" s="296">
        <v>13</v>
      </c>
      <c r="AN61" s="296">
        <v>12</v>
      </c>
      <c r="AO61" s="296">
        <v>19</v>
      </c>
      <c r="AP61" s="296">
        <v>19</v>
      </c>
      <c r="AQ61" s="296">
        <v>27</v>
      </c>
      <c r="AR61" s="296">
        <v>26</v>
      </c>
      <c r="AS61" s="296">
        <v>15</v>
      </c>
      <c r="AT61" s="296">
        <v>15</v>
      </c>
      <c r="AU61" s="296">
        <v>4</v>
      </c>
      <c r="AV61" s="296">
        <v>7</v>
      </c>
      <c r="AW61" s="296">
        <v>7</v>
      </c>
      <c r="AX61" s="296">
        <v>6</v>
      </c>
      <c r="AY61" s="296">
        <v>7</v>
      </c>
      <c r="AZ61" s="296">
        <v>6</v>
      </c>
      <c r="BA61" s="296">
        <v>8</v>
      </c>
      <c r="BB61" s="296">
        <v>9</v>
      </c>
      <c r="BC61" s="296">
        <v>9</v>
      </c>
      <c r="BD61" s="296">
        <v>9</v>
      </c>
      <c r="BE61" s="296">
        <v>11</v>
      </c>
      <c r="BF61" s="296">
        <v>13</v>
      </c>
      <c r="BG61" s="296">
        <v>11</v>
      </c>
      <c r="BH61" s="296">
        <v>10</v>
      </c>
      <c r="BI61" s="296">
        <v>14</v>
      </c>
      <c r="BJ61" s="296">
        <v>12</v>
      </c>
      <c r="BK61" s="296">
        <v>14</v>
      </c>
      <c r="BL61" s="296">
        <v>16</v>
      </c>
      <c r="BM61" s="296">
        <v>15</v>
      </c>
      <c r="BN61" s="296">
        <v>16</v>
      </c>
      <c r="BO61" s="296">
        <v>18</v>
      </c>
      <c r="BP61" s="296">
        <v>21</v>
      </c>
      <c r="BQ61" s="296">
        <v>25</v>
      </c>
      <c r="BR61" s="296">
        <v>21</v>
      </c>
      <c r="BS61" s="296">
        <v>23</v>
      </c>
    </row>
    <row r="62" spans="1:71" x14ac:dyDescent="0.25">
      <c r="A62" t="s">
        <v>58</v>
      </c>
      <c r="B62" s="296">
        <v>4</v>
      </c>
      <c r="C62" s="296">
        <v>6</v>
      </c>
      <c r="D62" s="296">
        <v>4</v>
      </c>
      <c r="E62" s="296">
        <v>5</v>
      </c>
      <c r="F62" s="296">
        <v>4</v>
      </c>
      <c r="G62" s="296">
        <v>2</v>
      </c>
      <c r="H62" s="296">
        <v>3</v>
      </c>
      <c r="I62" s="296">
        <v>2</v>
      </c>
      <c r="J62" s="296">
        <v>1</v>
      </c>
      <c r="K62" s="296">
        <v>1</v>
      </c>
      <c r="L62" s="296">
        <v>4</v>
      </c>
      <c r="M62" s="296">
        <v>7</v>
      </c>
      <c r="N62" s="296">
        <v>13</v>
      </c>
      <c r="O62" s="296">
        <v>14</v>
      </c>
      <c r="P62" s="296">
        <v>12</v>
      </c>
      <c r="Q62" s="296">
        <v>9</v>
      </c>
      <c r="R62" s="296">
        <v>3</v>
      </c>
      <c r="S62" s="296">
        <v>3</v>
      </c>
      <c r="T62" s="296">
        <v>4</v>
      </c>
      <c r="U62" s="296">
        <v>4</v>
      </c>
      <c r="V62" s="296">
        <v>6</v>
      </c>
      <c r="W62" s="296">
        <v>7</v>
      </c>
      <c r="X62" s="296">
        <v>5</v>
      </c>
      <c r="Y62" s="296">
        <v>7</v>
      </c>
      <c r="Z62" s="296">
        <v>6</v>
      </c>
      <c r="AA62" s="296">
        <v>4</v>
      </c>
      <c r="AB62" s="296">
        <v>3</v>
      </c>
      <c r="AC62" s="296">
        <v>2</v>
      </c>
      <c r="AD62" s="296">
        <v>1</v>
      </c>
      <c r="AE62" s="296">
        <v>1</v>
      </c>
      <c r="AF62" s="296">
        <v>3</v>
      </c>
      <c r="AG62" s="296">
        <v>3</v>
      </c>
      <c r="AH62" s="296">
        <v>9</v>
      </c>
      <c r="AI62" s="296">
        <v>13</v>
      </c>
      <c r="AJ62" s="296">
        <v>15</v>
      </c>
      <c r="AK62" s="296">
        <v>17</v>
      </c>
      <c r="AL62" s="296">
        <v>12</v>
      </c>
      <c r="AM62" s="296">
        <v>9</v>
      </c>
      <c r="AN62" s="296">
        <v>7</v>
      </c>
      <c r="AO62" s="296">
        <v>5</v>
      </c>
      <c r="AP62" s="296">
        <v>4</v>
      </c>
      <c r="AQ62" s="296">
        <v>7</v>
      </c>
      <c r="AR62" s="296">
        <v>8</v>
      </c>
      <c r="AS62" s="296">
        <v>11</v>
      </c>
      <c r="AT62" s="296">
        <v>16</v>
      </c>
      <c r="AU62" s="296">
        <v>13</v>
      </c>
      <c r="AV62" s="296">
        <v>15</v>
      </c>
      <c r="AW62" s="296">
        <v>13</v>
      </c>
      <c r="AX62" s="296">
        <v>12</v>
      </c>
      <c r="AY62" s="296">
        <v>18</v>
      </c>
      <c r="AZ62" s="296">
        <v>16</v>
      </c>
      <c r="BA62" s="296">
        <v>18</v>
      </c>
      <c r="BB62" s="296">
        <v>16</v>
      </c>
      <c r="BC62" s="296">
        <v>10</v>
      </c>
      <c r="BD62" s="296">
        <v>8</v>
      </c>
      <c r="BE62" s="296">
        <v>6</v>
      </c>
      <c r="BF62" s="296">
        <v>5</v>
      </c>
      <c r="BG62" s="296">
        <v>6</v>
      </c>
      <c r="BH62" s="296">
        <v>10</v>
      </c>
      <c r="BI62" s="296">
        <v>9</v>
      </c>
      <c r="BJ62" s="296">
        <v>12</v>
      </c>
      <c r="BK62" s="296">
        <v>10</v>
      </c>
      <c r="BL62" s="296">
        <v>5</v>
      </c>
      <c r="BM62" s="296">
        <v>13</v>
      </c>
      <c r="BN62" s="296">
        <v>18</v>
      </c>
      <c r="BO62" s="296">
        <v>24</v>
      </c>
      <c r="BP62" s="296">
        <v>28</v>
      </c>
      <c r="BQ62" s="296">
        <v>27</v>
      </c>
      <c r="BR62" s="296">
        <v>18</v>
      </c>
      <c r="BS62" s="296">
        <v>12</v>
      </c>
    </row>
    <row r="63" spans="1:71" x14ac:dyDescent="0.25">
      <c r="A63" t="s">
        <v>59</v>
      </c>
      <c r="B63" s="296">
        <v>122</v>
      </c>
      <c r="C63" s="296">
        <v>123</v>
      </c>
      <c r="D63" s="296">
        <v>116</v>
      </c>
      <c r="E63" s="296">
        <v>112</v>
      </c>
      <c r="F63" s="296">
        <v>84</v>
      </c>
      <c r="G63" s="296">
        <v>57</v>
      </c>
      <c r="H63" s="296">
        <v>74</v>
      </c>
      <c r="I63" s="296">
        <v>95</v>
      </c>
      <c r="J63" s="296">
        <v>127</v>
      </c>
      <c r="K63" s="296">
        <v>157</v>
      </c>
      <c r="L63" s="296">
        <v>142</v>
      </c>
      <c r="M63" s="296">
        <v>123</v>
      </c>
      <c r="N63" s="296">
        <v>104</v>
      </c>
      <c r="O63" s="296">
        <v>78</v>
      </c>
      <c r="P63" s="296">
        <v>86</v>
      </c>
      <c r="Q63" s="296">
        <v>79</v>
      </c>
      <c r="R63" s="296">
        <v>74</v>
      </c>
      <c r="S63" s="296">
        <v>100</v>
      </c>
      <c r="T63" s="296">
        <v>93</v>
      </c>
      <c r="U63" s="296">
        <v>104</v>
      </c>
      <c r="V63" s="296">
        <v>122</v>
      </c>
      <c r="W63" s="296">
        <v>118</v>
      </c>
      <c r="X63" s="296">
        <v>126</v>
      </c>
      <c r="Y63" s="296">
        <v>115</v>
      </c>
      <c r="Z63" s="296">
        <v>103</v>
      </c>
      <c r="AA63" s="296">
        <v>70</v>
      </c>
      <c r="AB63" s="296">
        <v>79</v>
      </c>
      <c r="AC63" s="296">
        <v>95</v>
      </c>
      <c r="AD63" s="296">
        <v>91</v>
      </c>
      <c r="AE63" s="296">
        <v>99</v>
      </c>
      <c r="AF63" s="296">
        <v>81</v>
      </c>
      <c r="AG63" s="296">
        <v>71</v>
      </c>
      <c r="AH63" s="296">
        <v>82</v>
      </c>
      <c r="AI63" s="296">
        <v>85</v>
      </c>
      <c r="AJ63" s="296">
        <v>95</v>
      </c>
      <c r="AK63" s="296">
        <v>98</v>
      </c>
      <c r="AL63" s="296">
        <v>84</v>
      </c>
      <c r="AM63" s="296">
        <v>90</v>
      </c>
      <c r="AN63" s="296">
        <v>85</v>
      </c>
      <c r="AO63" s="296">
        <v>94</v>
      </c>
      <c r="AP63" s="296">
        <v>101</v>
      </c>
      <c r="AQ63" s="296">
        <v>101</v>
      </c>
      <c r="AR63" s="296">
        <v>96</v>
      </c>
      <c r="AS63" s="296">
        <v>72</v>
      </c>
      <c r="AT63" s="296">
        <v>70</v>
      </c>
      <c r="AU63" s="296">
        <v>59</v>
      </c>
      <c r="AV63" s="296">
        <v>55</v>
      </c>
      <c r="AW63" s="296">
        <v>70</v>
      </c>
      <c r="AX63" s="296">
        <v>59</v>
      </c>
      <c r="AY63" s="296">
        <v>51</v>
      </c>
      <c r="AZ63" s="296">
        <v>50</v>
      </c>
      <c r="BA63" s="296">
        <v>27</v>
      </c>
      <c r="BB63" s="296">
        <v>24</v>
      </c>
      <c r="BC63" s="296">
        <v>29</v>
      </c>
      <c r="BD63" s="296">
        <v>33</v>
      </c>
      <c r="BE63" s="296">
        <v>47</v>
      </c>
      <c r="BF63" s="296">
        <v>49</v>
      </c>
      <c r="BG63" s="296">
        <v>48</v>
      </c>
      <c r="BH63" s="296">
        <v>36</v>
      </c>
      <c r="BI63" s="296">
        <v>28</v>
      </c>
      <c r="BJ63" s="296">
        <v>27</v>
      </c>
      <c r="BK63" s="296">
        <v>27</v>
      </c>
      <c r="BL63" s="296">
        <v>41</v>
      </c>
      <c r="BM63" s="296">
        <v>49</v>
      </c>
      <c r="BN63" s="296">
        <v>58</v>
      </c>
      <c r="BO63" s="296">
        <v>52</v>
      </c>
      <c r="BP63" s="296">
        <v>48</v>
      </c>
      <c r="BQ63" s="296">
        <v>42</v>
      </c>
      <c r="BR63" s="296">
        <v>34</v>
      </c>
      <c r="BS63" s="296">
        <v>45</v>
      </c>
    </row>
    <row r="64" spans="1:71" x14ac:dyDescent="0.25">
      <c r="A64" t="s">
        <v>60</v>
      </c>
      <c r="B64" s="296">
        <v>1</v>
      </c>
      <c r="C64" s="296">
        <v>2</v>
      </c>
      <c r="D64" s="296">
        <v>2</v>
      </c>
      <c r="E64" s="296">
        <v>1</v>
      </c>
      <c r="F64" s="296">
        <v>3</v>
      </c>
      <c r="G64" s="296">
        <v>2</v>
      </c>
      <c r="H64" s="296">
        <v>2</v>
      </c>
      <c r="I64" s="296">
        <v>5</v>
      </c>
      <c r="J64" s="296">
        <v>3</v>
      </c>
      <c r="K64" s="296">
        <v>4</v>
      </c>
      <c r="L64" s="296">
        <v>4</v>
      </c>
      <c r="M64" s="296">
        <v>2</v>
      </c>
      <c r="N64" s="296">
        <v>2</v>
      </c>
      <c r="O64" s="296">
        <v>4</v>
      </c>
      <c r="P64" s="296">
        <v>4</v>
      </c>
      <c r="Q64" s="296">
        <v>3</v>
      </c>
      <c r="R64" s="296">
        <v>3</v>
      </c>
      <c r="S64" s="296">
        <v>2</v>
      </c>
      <c r="T64" s="296">
        <v>3</v>
      </c>
      <c r="U64" s="296">
        <v>3</v>
      </c>
      <c r="V64" s="296">
        <v>6</v>
      </c>
      <c r="W64" s="296">
        <v>4</v>
      </c>
      <c r="X64" s="296">
        <v>7</v>
      </c>
      <c r="Y64" s="296">
        <v>10</v>
      </c>
      <c r="Z64" s="296">
        <v>7</v>
      </c>
      <c r="AA64" s="296">
        <v>8</v>
      </c>
      <c r="AB64" s="296">
        <v>5</v>
      </c>
      <c r="AC64" s="296">
        <v>2</v>
      </c>
      <c r="AD64" s="296">
        <v>2</v>
      </c>
      <c r="AE64" s="296">
        <v>1</v>
      </c>
      <c r="AF64" s="296">
        <v>2</v>
      </c>
      <c r="AG64" s="296">
        <v>3</v>
      </c>
      <c r="AH64" s="296">
        <v>4</v>
      </c>
      <c r="AI64" s="296">
        <v>5</v>
      </c>
      <c r="AJ64" s="296">
        <v>3</v>
      </c>
      <c r="AK64" s="296">
        <v>5</v>
      </c>
      <c r="AL64" s="296">
        <v>8</v>
      </c>
      <c r="AM64" s="296">
        <v>12</v>
      </c>
      <c r="AN64" s="296">
        <v>17</v>
      </c>
      <c r="AO64" s="296">
        <v>15</v>
      </c>
      <c r="AP64" s="296">
        <v>14</v>
      </c>
      <c r="AQ64" s="296">
        <v>9</v>
      </c>
      <c r="AR64" s="296">
        <v>4</v>
      </c>
      <c r="AS64" s="296">
        <v>3</v>
      </c>
      <c r="AT64" s="296">
        <v>3</v>
      </c>
      <c r="AU64" s="296">
        <v>3</v>
      </c>
      <c r="AV64" s="296">
        <v>3</v>
      </c>
      <c r="AW64" s="296">
        <v>3</v>
      </c>
      <c r="AX64" s="296">
        <v>1</v>
      </c>
      <c r="AY64" s="296">
        <v>2</v>
      </c>
      <c r="AZ64" s="296">
        <v>3</v>
      </c>
      <c r="BA64" s="296">
        <v>3</v>
      </c>
      <c r="BB64" s="296">
        <v>4</v>
      </c>
      <c r="BC64" s="296">
        <v>4</v>
      </c>
      <c r="BD64" s="296">
        <v>4</v>
      </c>
      <c r="BE64" s="296">
        <v>5</v>
      </c>
      <c r="BF64" s="296">
        <v>3</v>
      </c>
      <c r="BG64" s="296">
        <v>5</v>
      </c>
      <c r="BH64" s="296">
        <v>4</v>
      </c>
      <c r="BI64" s="296">
        <v>4</v>
      </c>
      <c r="BJ64" s="296">
        <v>5</v>
      </c>
      <c r="BK64" s="296">
        <v>2</v>
      </c>
      <c r="BL64" s="296">
        <v>3</v>
      </c>
      <c r="BM64" s="296">
        <v>3</v>
      </c>
      <c r="BN64" s="296">
        <v>2</v>
      </c>
      <c r="BO64" s="296">
        <v>2</v>
      </c>
      <c r="BP64" s="296">
        <v>1</v>
      </c>
      <c r="BQ64" s="296" t="s">
        <v>18</v>
      </c>
      <c r="BR64" s="296" t="s">
        <v>18</v>
      </c>
      <c r="BS64" s="296" t="s">
        <v>18</v>
      </c>
    </row>
    <row r="65" spans="1:71" x14ac:dyDescent="0.25">
      <c r="A65" t="s">
        <v>61</v>
      </c>
      <c r="B65" s="296">
        <v>31</v>
      </c>
      <c r="C65" s="296">
        <v>31</v>
      </c>
      <c r="D65" s="296">
        <v>31</v>
      </c>
      <c r="E65" s="296">
        <v>33</v>
      </c>
      <c r="F65" s="296">
        <v>20</v>
      </c>
      <c r="G65" s="296">
        <v>16</v>
      </c>
      <c r="H65" s="296">
        <v>17</v>
      </c>
      <c r="I65" s="296">
        <v>14</v>
      </c>
      <c r="J65" s="296">
        <v>14</v>
      </c>
      <c r="K65" s="296">
        <v>13</v>
      </c>
      <c r="L65" s="296">
        <v>16</v>
      </c>
      <c r="M65" s="296">
        <v>18</v>
      </c>
      <c r="N65" s="296">
        <v>17</v>
      </c>
      <c r="O65" s="296">
        <v>21</v>
      </c>
      <c r="P65" s="296">
        <v>13</v>
      </c>
      <c r="Q65" s="296">
        <v>9</v>
      </c>
      <c r="R65" s="296">
        <v>9</v>
      </c>
      <c r="S65" s="296">
        <v>5</v>
      </c>
      <c r="T65" s="296">
        <v>6</v>
      </c>
      <c r="U65" s="296">
        <v>6</v>
      </c>
      <c r="V65" s="296">
        <v>5</v>
      </c>
      <c r="W65" s="296">
        <v>3</v>
      </c>
      <c r="X65" s="296">
        <v>4</v>
      </c>
      <c r="Y65" s="296">
        <v>4</v>
      </c>
      <c r="Z65" s="296">
        <v>7</v>
      </c>
      <c r="AA65" s="296">
        <v>13</v>
      </c>
      <c r="AB65" s="296">
        <v>14</v>
      </c>
      <c r="AC65" s="296">
        <v>17</v>
      </c>
      <c r="AD65" s="296">
        <v>18</v>
      </c>
      <c r="AE65" s="296">
        <v>11</v>
      </c>
      <c r="AF65" s="296">
        <v>9</v>
      </c>
      <c r="AG65" s="296">
        <v>7</v>
      </c>
      <c r="AH65" s="296">
        <v>11</v>
      </c>
      <c r="AI65" s="296">
        <v>12</v>
      </c>
      <c r="AJ65" s="296">
        <v>16</v>
      </c>
      <c r="AK65" s="296">
        <v>17</v>
      </c>
      <c r="AL65" s="296">
        <v>11</v>
      </c>
      <c r="AM65" s="296">
        <v>10</v>
      </c>
      <c r="AN65" s="296">
        <v>7</v>
      </c>
      <c r="AO65" s="296">
        <v>6</v>
      </c>
      <c r="AP65" s="296">
        <v>12</v>
      </c>
      <c r="AQ65" s="296">
        <v>16</v>
      </c>
      <c r="AR65" s="296">
        <v>15</v>
      </c>
      <c r="AS65" s="296">
        <v>17</v>
      </c>
      <c r="AT65" s="296">
        <v>13</v>
      </c>
      <c r="AU65" s="296">
        <v>11</v>
      </c>
      <c r="AV65" s="296">
        <v>12</v>
      </c>
      <c r="AW65" s="296">
        <v>12</v>
      </c>
      <c r="AX65" s="296">
        <v>10</v>
      </c>
      <c r="AY65" s="296">
        <v>12</v>
      </c>
      <c r="AZ65" s="296">
        <v>14</v>
      </c>
      <c r="BA65" s="296">
        <v>15</v>
      </c>
      <c r="BB65" s="296">
        <v>18</v>
      </c>
      <c r="BC65" s="296">
        <v>16</v>
      </c>
      <c r="BD65" s="296">
        <v>12</v>
      </c>
      <c r="BE65" s="296">
        <v>10</v>
      </c>
      <c r="BF65" s="296">
        <v>7</v>
      </c>
      <c r="BG65" s="296">
        <v>6</v>
      </c>
      <c r="BH65" s="296">
        <v>9</v>
      </c>
      <c r="BI65" s="296">
        <v>10</v>
      </c>
      <c r="BJ65" s="296">
        <v>10</v>
      </c>
      <c r="BK65" s="296">
        <v>10</v>
      </c>
      <c r="BL65" s="296">
        <v>7</v>
      </c>
      <c r="BM65" s="296">
        <v>5</v>
      </c>
      <c r="BN65" s="296">
        <v>7</v>
      </c>
      <c r="BO65" s="296">
        <v>6</v>
      </c>
      <c r="BP65" s="296">
        <v>5</v>
      </c>
      <c r="BQ65" s="296">
        <v>3</v>
      </c>
      <c r="BR65" s="296" t="s">
        <v>18</v>
      </c>
      <c r="BS65" s="296" t="s">
        <v>18</v>
      </c>
    </row>
    <row r="66" spans="1:71" x14ac:dyDescent="0.25">
      <c r="A66" t="s">
        <v>62</v>
      </c>
      <c r="B66" s="296" t="s">
        <v>18</v>
      </c>
      <c r="C66" s="296" t="s">
        <v>18</v>
      </c>
      <c r="D66" s="296" t="s">
        <v>18</v>
      </c>
      <c r="E66" s="296" t="s">
        <v>18</v>
      </c>
      <c r="F66" s="296" t="s">
        <v>18</v>
      </c>
      <c r="G66" s="296" t="s">
        <v>18</v>
      </c>
      <c r="H66" s="296" t="s">
        <v>18</v>
      </c>
      <c r="I66" s="296" t="s">
        <v>18</v>
      </c>
      <c r="J66" s="296" t="s">
        <v>18</v>
      </c>
      <c r="K66" s="296" t="s">
        <v>18</v>
      </c>
      <c r="L66" s="296" t="s">
        <v>18</v>
      </c>
      <c r="M66" s="296" t="s">
        <v>18</v>
      </c>
      <c r="N66" s="296" t="s">
        <v>18</v>
      </c>
      <c r="O66" s="296" t="s">
        <v>18</v>
      </c>
      <c r="P66" s="296" t="s">
        <v>18</v>
      </c>
      <c r="Q66" s="296" t="s">
        <v>18</v>
      </c>
      <c r="R66" s="296" t="s">
        <v>18</v>
      </c>
      <c r="S66" s="296" t="s">
        <v>18</v>
      </c>
      <c r="T66" s="296" t="s">
        <v>18</v>
      </c>
      <c r="U66" s="296" t="s">
        <v>18</v>
      </c>
      <c r="V66" s="296" t="s">
        <v>18</v>
      </c>
      <c r="W66" s="296" t="s">
        <v>18</v>
      </c>
      <c r="X66" s="296" t="s">
        <v>18</v>
      </c>
      <c r="Y66" s="296" t="s">
        <v>18</v>
      </c>
      <c r="Z66" s="296" t="s">
        <v>18</v>
      </c>
      <c r="AA66" s="296" t="s">
        <v>18</v>
      </c>
      <c r="AB66" s="296" t="s">
        <v>18</v>
      </c>
      <c r="AC66" s="296" t="s">
        <v>18</v>
      </c>
      <c r="AD66" s="296" t="s">
        <v>18</v>
      </c>
      <c r="AE66" s="296" t="s">
        <v>18</v>
      </c>
      <c r="AF66" s="296" t="s">
        <v>18</v>
      </c>
      <c r="AG66" s="296" t="s">
        <v>18</v>
      </c>
      <c r="AH66" s="296" t="s">
        <v>18</v>
      </c>
      <c r="AI66" s="296" t="s">
        <v>18</v>
      </c>
      <c r="AJ66" s="296">
        <v>1</v>
      </c>
      <c r="AK66" s="296">
        <v>1</v>
      </c>
      <c r="AL66" s="296">
        <v>1</v>
      </c>
      <c r="AM66" s="296">
        <v>1</v>
      </c>
      <c r="AN66" s="296" t="s">
        <v>18</v>
      </c>
      <c r="AO66" s="296" t="s">
        <v>18</v>
      </c>
      <c r="AP66" s="296" t="s">
        <v>18</v>
      </c>
      <c r="AQ66" s="296" t="s">
        <v>18</v>
      </c>
      <c r="AR66" s="296" t="s">
        <v>18</v>
      </c>
      <c r="AS66" s="296" t="s">
        <v>18</v>
      </c>
      <c r="AT66" s="296" t="s">
        <v>18</v>
      </c>
      <c r="AU66" s="296" t="s">
        <v>18</v>
      </c>
      <c r="AV66" s="296" t="s">
        <v>18</v>
      </c>
      <c r="AW66" s="296" t="s">
        <v>18</v>
      </c>
      <c r="AX66" s="296">
        <v>1</v>
      </c>
      <c r="AY66" s="296">
        <v>1</v>
      </c>
      <c r="AZ66" s="296">
        <v>1</v>
      </c>
      <c r="BA66" s="296">
        <v>1</v>
      </c>
      <c r="BB66" s="296" t="s">
        <v>18</v>
      </c>
      <c r="BC66" s="296" t="s">
        <v>18</v>
      </c>
      <c r="BD66" s="296" t="s">
        <v>18</v>
      </c>
      <c r="BE66" s="296" t="s">
        <v>18</v>
      </c>
      <c r="BF66" s="296" t="s">
        <v>18</v>
      </c>
      <c r="BG66" s="296" t="s">
        <v>18</v>
      </c>
      <c r="BH66" s="296" t="s">
        <v>18</v>
      </c>
      <c r="BI66" s="296" t="s">
        <v>18</v>
      </c>
      <c r="BJ66" s="296" t="s">
        <v>18</v>
      </c>
      <c r="BK66" s="296" t="s">
        <v>18</v>
      </c>
      <c r="BL66" s="296" t="s">
        <v>18</v>
      </c>
      <c r="BM66" s="296" t="s">
        <v>18</v>
      </c>
      <c r="BN66" s="296" t="s">
        <v>18</v>
      </c>
      <c r="BO66" s="296" t="s">
        <v>18</v>
      </c>
      <c r="BP66" s="296" t="s">
        <v>18</v>
      </c>
      <c r="BQ66" s="296" t="s">
        <v>18</v>
      </c>
      <c r="BR66" s="296" t="s">
        <v>18</v>
      </c>
      <c r="BS66" s="296" t="s">
        <v>18</v>
      </c>
    </row>
    <row r="67" spans="1:71" x14ac:dyDescent="0.25">
      <c r="A67" t="s">
        <v>63</v>
      </c>
      <c r="B67" s="296">
        <v>5</v>
      </c>
      <c r="C67" s="296">
        <v>5</v>
      </c>
      <c r="D67" s="296">
        <v>4</v>
      </c>
      <c r="E67" s="296">
        <v>3</v>
      </c>
      <c r="F67" s="296" t="s">
        <v>18</v>
      </c>
      <c r="G67" s="296">
        <v>2</v>
      </c>
      <c r="H67" s="296">
        <v>3</v>
      </c>
      <c r="I67" s="296">
        <v>5</v>
      </c>
      <c r="J67" s="296">
        <v>5</v>
      </c>
      <c r="K67" s="296">
        <v>4</v>
      </c>
      <c r="L67" s="296">
        <v>8</v>
      </c>
      <c r="M67" s="296">
        <v>6</v>
      </c>
      <c r="N67" s="296">
        <v>9</v>
      </c>
      <c r="O67" s="296">
        <v>10</v>
      </c>
      <c r="P67" s="296">
        <v>6</v>
      </c>
      <c r="Q67" s="296">
        <v>14</v>
      </c>
      <c r="R67" s="296">
        <v>12</v>
      </c>
      <c r="S67" s="296">
        <v>10</v>
      </c>
      <c r="T67" s="296">
        <v>15</v>
      </c>
      <c r="U67" s="296">
        <v>10</v>
      </c>
      <c r="V67" s="296">
        <v>15</v>
      </c>
      <c r="W67" s="296">
        <v>17</v>
      </c>
      <c r="X67" s="296">
        <v>12</v>
      </c>
      <c r="Y67" s="296">
        <v>9</v>
      </c>
      <c r="Z67" s="296">
        <v>6</v>
      </c>
      <c r="AA67" s="296">
        <v>5</v>
      </c>
      <c r="AB67" s="296">
        <v>5</v>
      </c>
      <c r="AC67" s="296">
        <v>5</v>
      </c>
      <c r="AD67" s="296">
        <v>6</v>
      </c>
      <c r="AE67" s="296">
        <v>6</v>
      </c>
      <c r="AF67" s="296">
        <v>12</v>
      </c>
      <c r="AG67" s="296">
        <v>13</v>
      </c>
      <c r="AH67" s="296">
        <v>13</v>
      </c>
      <c r="AI67" s="296">
        <v>12</v>
      </c>
      <c r="AJ67" s="296">
        <v>8</v>
      </c>
      <c r="AK67" s="296">
        <v>6</v>
      </c>
      <c r="AL67" s="296">
        <v>4</v>
      </c>
      <c r="AM67" s="296">
        <v>3</v>
      </c>
      <c r="AN67" s="296">
        <v>2</v>
      </c>
      <c r="AO67" s="296">
        <v>1</v>
      </c>
      <c r="AP67" s="296">
        <v>4</v>
      </c>
      <c r="AQ67" s="296">
        <v>5</v>
      </c>
      <c r="AR67" s="296">
        <v>4</v>
      </c>
      <c r="AS67" s="296">
        <v>10</v>
      </c>
      <c r="AT67" s="296">
        <v>11</v>
      </c>
      <c r="AU67" s="296">
        <v>13</v>
      </c>
      <c r="AV67" s="296">
        <v>13</v>
      </c>
      <c r="AW67" s="296">
        <v>11</v>
      </c>
      <c r="AX67" s="296">
        <v>10</v>
      </c>
      <c r="AY67" s="296">
        <v>9</v>
      </c>
      <c r="AZ67" s="296">
        <v>9</v>
      </c>
      <c r="BA67" s="296">
        <v>6</v>
      </c>
      <c r="BB67" s="296">
        <v>3</v>
      </c>
      <c r="BC67" s="296">
        <v>2</v>
      </c>
      <c r="BD67" s="296">
        <v>3</v>
      </c>
      <c r="BE67" s="296">
        <v>3</v>
      </c>
      <c r="BF67" s="296">
        <v>3</v>
      </c>
      <c r="BG67" s="296">
        <v>8</v>
      </c>
      <c r="BH67" s="296">
        <v>9</v>
      </c>
      <c r="BI67" s="296">
        <v>12</v>
      </c>
      <c r="BJ67" s="296">
        <v>13</v>
      </c>
      <c r="BK67" s="296">
        <v>9</v>
      </c>
      <c r="BL67" s="296">
        <v>10</v>
      </c>
      <c r="BM67" s="296">
        <v>7</v>
      </c>
      <c r="BN67" s="296">
        <v>8</v>
      </c>
      <c r="BO67" s="296">
        <v>9</v>
      </c>
      <c r="BP67" s="296">
        <v>7</v>
      </c>
      <c r="BQ67" s="296">
        <v>8</v>
      </c>
      <c r="BR67" s="296">
        <v>6</v>
      </c>
      <c r="BS67" s="296">
        <v>4</v>
      </c>
    </row>
    <row r="68" spans="1:71" x14ac:dyDescent="0.25">
      <c r="A68" t="s">
        <v>64</v>
      </c>
      <c r="B68" s="296">
        <v>4</v>
      </c>
      <c r="C68" s="296">
        <v>1</v>
      </c>
      <c r="D68" s="296">
        <v>1</v>
      </c>
      <c r="E68" s="296">
        <v>3</v>
      </c>
      <c r="F68" s="296">
        <v>3</v>
      </c>
      <c r="G68" s="296">
        <v>6</v>
      </c>
      <c r="H68" s="296">
        <v>10</v>
      </c>
      <c r="I68" s="296">
        <v>12</v>
      </c>
      <c r="J68" s="296">
        <v>18</v>
      </c>
      <c r="K68" s="296">
        <v>17</v>
      </c>
      <c r="L68" s="296">
        <v>19</v>
      </c>
      <c r="M68" s="296">
        <v>20</v>
      </c>
      <c r="N68" s="296">
        <v>15</v>
      </c>
      <c r="O68" s="296">
        <v>19</v>
      </c>
      <c r="P68" s="296">
        <v>17</v>
      </c>
      <c r="Q68" s="296">
        <v>15</v>
      </c>
      <c r="R68" s="296">
        <v>14</v>
      </c>
      <c r="S68" s="296">
        <v>20</v>
      </c>
      <c r="T68" s="296">
        <v>20</v>
      </c>
      <c r="U68" s="296">
        <v>19</v>
      </c>
      <c r="V68" s="296">
        <v>15</v>
      </c>
      <c r="W68" s="296">
        <v>10</v>
      </c>
      <c r="X68" s="296">
        <v>8</v>
      </c>
      <c r="Y68" s="296">
        <v>10</v>
      </c>
      <c r="Z68" s="296">
        <v>13</v>
      </c>
      <c r="AA68" s="296">
        <v>14</v>
      </c>
      <c r="AB68" s="296">
        <v>19</v>
      </c>
      <c r="AC68" s="296">
        <v>18</v>
      </c>
      <c r="AD68" s="296">
        <v>18</v>
      </c>
      <c r="AE68" s="296">
        <v>18</v>
      </c>
      <c r="AF68" s="296">
        <v>16</v>
      </c>
      <c r="AG68" s="296">
        <v>18</v>
      </c>
      <c r="AH68" s="296">
        <v>15</v>
      </c>
      <c r="AI68" s="296">
        <v>9</v>
      </c>
      <c r="AJ68" s="296">
        <v>12</v>
      </c>
      <c r="AK68" s="296">
        <v>13</v>
      </c>
      <c r="AL68" s="296">
        <v>18</v>
      </c>
      <c r="AM68" s="296">
        <v>19</v>
      </c>
      <c r="AN68" s="296">
        <v>16</v>
      </c>
      <c r="AO68" s="296">
        <v>18</v>
      </c>
      <c r="AP68" s="296">
        <v>23</v>
      </c>
      <c r="AQ68" s="296">
        <v>28</v>
      </c>
      <c r="AR68" s="296">
        <v>29</v>
      </c>
      <c r="AS68" s="296">
        <v>24</v>
      </c>
      <c r="AT68" s="296">
        <v>14</v>
      </c>
      <c r="AU68" s="296">
        <v>14</v>
      </c>
      <c r="AV68" s="296">
        <v>19</v>
      </c>
      <c r="AW68" s="296">
        <v>27</v>
      </c>
      <c r="AX68" s="296">
        <v>26</v>
      </c>
      <c r="AY68" s="296">
        <v>20</v>
      </c>
      <c r="AZ68" s="296">
        <v>20</v>
      </c>
      <c r="BA68" s="296">
        <v>14</v>
      </c>
      <c r="BB68" s="296">
        <v>15</v>
      </c>
      <c r="BC68" s="296">
        <v>18</v>
      </c>
      <c r="BD68" s="296">
        <v>11</v>
      </c>
      <c r="BE68" s="296">
        <v>11</v>
      </c>
      <c r="BF68" s="296">
        <v>12</v>
      </c>
      <c r="BG68" s="296">
        <v>13</v>
      </c>
      <c r="BH68" s="296">
        <v>19</v>
      </c>
      <c r="BI68" s="296">
        <v>17</v>
      </c>
      <c r="BJ68" s="296">
        <v>14</v>
      </c>
      <c r="BK68" s="296">
        <v>12</v>
      </c>
      <c r="BL68" s="296">
        <v>9</v>
      </c>
      <c r="BM68" s="296">
        <v>12</v>
      </c>
      <c r="BN68" s="296">
        <v>13</v>
      </c>
      <c r="BO68" s="296">
        <v>15</v>
      </c>
      <c r="BP68" s="296">
        <v>17</v>
      </c>
      <c r="BQ68" s="296">
        <v>15</v>
      </c>
      <c r="BR68" s="296">
        <v>18</v>
      </c>
      <c r="BS68" s="296">
        <v>15</v>
      </c>
    </row>
    <row r="69" spans="1:71" x14ac:dyDescent="0.25">
      <c r="A69" t="s">
        <v>65</v>
      </c>
      <c r="B69" s="296">
        <v>15</v>
      </c>
      <c r="C69" s="296">
        <v>10</v>
      </c>
      <c r="D69" s="296">
        <v>5</v>
      </c>
      <c r="E69" s="296">
        <v>4</v>
      </c>
      <c r="F69" s="296">
        <v>7</v>
      </c>
      <c r="G69" s="296">
        <v>7</v>
      </c>
      <c r="H69" s="296">
        <v>7</v>
      </c>
      <c r="I69" s="296">
        <v>6</v>
      </c>
      <c r="J69" s="296">
        <v>5</v>
      </c>
      <c r="K69" s="296">
        <v>13</v>
      </c>
      <c r="L69" s="296">
        <v>16</v>
      </c>
      <c r="M69" s="296">
        <v>15</v>
      </c>
      <c r="N69" s="296">
        <v>13</v>
      </c>
      <c r="O69" s="296">
        <v>11</v>
      </c>
      <c r="P69" s="296">
        <v>8</v>
      </c>
      <c r="Q69" s="296">
        <v>8</v>
      </c>
      <c r="R69" s="296">
        <v>8</v>
      </c>
      <c r="S69" s="296">
        <v>2</v>
      </c>
      <c r="T69" s="296">
        <v>7</v>
      </c>
      <c r="U69" s="296">
        <v>14</v>
      </c>
      <c r="V69" s="296">
        <v>19</v>
      </c>
      <c r="W69" s="296">
        <v>19</v>
      </c>
      <c r="X69" s="296">
        <v>18</v>
      </c>
      <c r="Y69" s="296">
        <v>10</v>
      </c>
      <c r="Z69" s="296">
        <v>5</v>
      </c>
      <c r="AA69" s="296">
        <v>7</v>
      </c>
      <c r="AB69" s="296">
        <v>5</v>
      </c>
      <c r="AC69" s="296">
        <v>6</v>
      </c>
      <c r="AD69" s="296">
        <v>9</v>
      </c>
      <c r="AE69" s="296">
        <v>10</v>
      </c>
      <c r="AF69" s="296">
        <v>8</v>
      </c>
      <c r="AG69" s="296">
        <v>10</v>
      </c>
      <c r="AH69" s="296">
        <v>10</v>
      </c>
      <c r="AI69" s="296">
        <v>15</v>
      </c>
      <c r="AJ69" s="296">
        <v>19</v>
      </c>
      <c r="AK69" s="296">
        <v>16</v>
      </c>
      <c r="AL69" s="296">
        <v>12</v>
      </c>
      <c r="AM69" s="296">
        <v>14</v>
      </c>
      <c r="AN69" s="296">
        <v>12</v>
      </c>
      <c r="AO69" s="296">
        <v>16</v>
      </c>
      <c r="AP69" s="296">
        <v>19</v>
      </c>
      <c r="AQ69" s="296">
        <v>17</v>
      </c>
      <c r="AR69" s="296">
        <v>19</v>
      </c>
      <c r="AS69" s="296">
        <v>22</v>
      </c>
      <c r="AT69" s="296">
        <v>31</v>
      </c>
      <c r="AU69" s="296">
        <v>36</v>
      </c>
      <c r="AV69" s="296">
        <v>34</v>
      </c>
      <c r="AW69" s="296">
        <v>32</v>
      </c>
      <c r="AX69" s="296">
        <v>22</v>
      </c>
      <c r="AY69" s="296">
        <v>12</v>
      </c>
      <c r="AZ69" s="296">
        <v>12</v>
      </c>
      <c r="BA69" s="296">
        <v>10</v>
      </c>
      <c r="BB69" s="296">
        <v>16</v>
      </c>
      <c r="BC69" s="296">
        <v>23</v>
      </c>
      <c r="BD69" s="296">
        <v>31</v>
      </c>
      <c r="BE69" s="296">
        <v>33</v>
      </c>
      <c r="BF69" s="296">
        <v>30</v>
      </c>
      <c r="BG69" s="296">
        <v>25</v>
      </c>
      <c r="BH69" s="296">
        <v>19</v>
      </c>
      <c r="BI69" s="296">
        <v>14</v>
      </c>
      <c r="BJ69" s="296">
        <v>12</v>
      </c>
      <c r="BK69" s="296">
        <v>13</v>
      </c>
      <c r="BL69" s="296">
        <v>10</v>
      </c>
      <c r="BM69" s="296">
        <v>14</v>
      </c>
      <c r="BN69" s="296">
        <v>13</v>
      </c>
      <c r="BO69" s="296">
        <v>9</v>
      </c>
      <c r="BP69" s="296">
        <v>12</v>
      </c>
      <c r="BQ69" s="296">
        <v>8</v>
      </c>
      <c r="BR69" s="296">
        <v>11</v>
      </c>
      <c r="BS69" s="296">
        <v>12</v>
      </c>
    </row>
    <row r="70" spans="1:71" x14ac:dyDescent="0.25">
      <c r="A70" t="s">
        <v>66</v>
      </c>
      <c r="B70" s="296">
        <v>12</v>
      </c>
      <c r="C70" s="296">
        <v>20</v>
      </c>
      <c r="D70" s="296">
        <v>17</v>
      </c>
      <c r="E70" s="296">
        <v>13</v>
      </c>
      <c r="F70" s="296">
        <v>12</v>
      </c>
      <c r="G70" s="296">
        <v>6</v>
      </c>
      <c r="H70" s="296">
        <v>7</v>
      </c>
      <c r="I70" s="296">
        <v>10</v>
      </c>
      <c r="J70" s="296">
        <v>11</v>
      </c>
      <c r="K70" s="296">
        <v>13</v>
      </c>
      <c r="L70" s="296">
        <v>19</v>
      </c>
      <c r="M70" s="296">
        <v>21</v>
      </c>
      <c r="N70" s="296">
        <v>20</v>
      </c>
      <c r="O70" s="296">
        <v>21</v>
      </c>
      <c r="P70" s="296">
        <v>16</v>
      </c>
      <c r="Q70" s="296">
        <v>16</v>
      </c>
      <c r="R70" s="296">
        <v>20</v>
      </c>
      <c r="S70" s="296">
        <v>19</v>
      </c>
      <c r="T70" s="296">
        <v>30</v>
      </c>
      <c r="U70" s="296">
        <v>29</v>
      </c>
      <c r="V70" s="296">
        <v>27</v>
      </c>
      <c r="W70" s="296">
        <v>31</v>
      </c>
      <c r="X70" s="296">
        <v>21</v>
      </c>
      <c r="Y70" s="296">
        <v>21</v>
      </c>
      <c r="Z70" s="296">
        <v>19</v>
      </c>
      <c r="AA70" s="296">
        <v>18</v>
      </c>
      <c r="AB70" s="296">
        <v>23</v>
      </c>
      <c r="AC70" s="296">
        <v>21</v>
      </c>
      <c r="AD70" s="296">
        <v>22</v>
      </c>
      <c r="AE70" s="296">
        <v>21</v>
      </c>
      <c r="AF70" s="296">
        <v>19</v>
      </c>
      <c r="AG70" s="296">
        <v>19</v>
      </c>
      <c r="AH70" s="296">
        <v>25</v>
      </c>
      <c r="AI70" s="296">
        <v>23</v>
      </c>
      <c r="AJ70" s="296">
        <v>24</v>
      </c>
      <c r="AK70" s="296">
        <v>25</v>
      </c>
      <c r="AL70" s="296">
        <v>22</v>
      </c>
      <c r="AM70" s="296">
        <v>23</v>
      </c>
      <c r="AN70" s="296">
        <v>17</v>
      </c>
      <c r="AO70" s="296">
        <v>15</v>
      </c>
      <c r="AP70" s="296">
        <v>15</v>
      </c>
      <c r="AQ70" s="296">
        <v>11</v>
      </c>
      <c r="AR70" s="296">
        <v>12</v>
      </c>
      <c r="AS70" s="296">
        <v>14</v>
      </c>
      <c r="AT70" s="296">
        <v>12</v>
      </c>
      <c r="AU70" s="296">
        <v>15</v>
      </c>
      <c r="AV70" s="296">
        <v>16</v>
      </c>
      <c r="AW70" s="296">
        <v>18</v>
      </c>
      <c r="AX70" s="296">
        <v>17</v>
      </c>
      <c r="AY70" s="296">
        <v>18</v>
      </c>
      <c r="AZ70" s="296">
        <v>24</v>
      </c>
      <c r="BA70" s="296">
        <v>28</v>
      </c>
      <c r="BB70" s="296">
        <v>32</v>
      </c>
      <c r="BC70" s="296">
        <v>36</v>
      </c>
      <c r="BD70" s="296">
        <v>32</v>
      </c>
      <c r="BE70" s="296">
        <v>33</v>
      </c>
      <c r="BF70" s="296">
        <v>34</v>
      </c>
      <c r="BG70" s="296">
        <v>31</v>
      </c>
      <c r="BH70" s="296">
        <v>29</v>
      </c>
      <c r="BI70" s="296">
        <v>21</v>
      </c>
      <c r="BJ70" s="296">
        <v>16</v>
      </c>
      <c r="BK70" s="296">
        <v>13</v>
      </c>
      <c r="BL70" s="296">
        <v>12</v>
      </c>
      <c r="BM70" s="296">
        <v>16</v>
      </c>
      <c r="BN70" s="296">
        <v>21</v>
      </c>
      <c r="BO70" s="296">
        <v>23</v>
      </c>
      <c r="BP70" s="296">
        <v>21</v>
      </c>
      <c r="BQ70" s="296">
        <v>19</v>
      </c>
      <c r="BR70" s="296">
        <v>14</v>
      </c>
      <c r="BS70" s="296">
        <v>12</v>
      </c>
    </row>
    <row r="71" spans="1:71" x14ac:dyDescent="0.25">
      <c r="A71" t="s">
        <v>67</v>
      </c>
      <c r="B71" s="296">
        <v>10</v>
      </c>
      <c r="C71" s="296">
        <v>9</v>
      </c>
      <c r="D71" s="296">
        <v>11</v>
      </c>
      <c r="E71" s="296">
        <v>5</v>
      </c>
      <c r="F71" s="296">
        <v>5</v>
      </c>
      <c r="G71" s="296">
        <v>5</v>
      </c>
      <c r="H71" s="296">
        <v>5</v>
      </c>
      <c r="I71" s="296">
        <v>9</v>
      </c>
      <c r="J71" s="296">
        <v>9</v>
      </c>
      <c r="K71" s="296">
        <v>8</v>
      </c>
      <c r="L71" s="296">
        <v>8</v>
      </c>
      <c r="M71" s="296">
        <v>4</v>
      </c>
      <c r="N71" s="296">
        <v>7</v>
      </c>
      <c r="O71" s="296">
        <v>6</v>
      </c>
      <c r="P71" s="296">
        <v>9</v>
      </c>
      <c r="Q71" s="296">
        <v>9</v>
      </c>
      <c r="R71" s="296">
        <v>6</v>
      </c>
      <c r="S71" s="296">
        <v>8</v>
      </c>
      <c r="T71" s="296">
        <v>4</v>
      </c>
      <c r="U71" s="296">
        <v>5</v>
      </c>
      <c r="V71" s="296">
        <v>7</v>
      </c>
      <c r="W71" s="296">
        <v>5</v>
      </c>
      <c r="X71" s="296">
        <v>6</v>
      </c>
      <c r="Y71" s="296">
        <v>7</v>
      </c>
      <c r="Z71" s="296">
        <v>6</v>
      </c>
      <c r="AA71" s="296">
        <v>7</v>
      </c>
      <c r="AB71" s="296">
        <v>8</v>
      </c>
      <c r="AC71" s="296">
        <v>8</v>
      </c>
      <c r="AD71" s="296">
        <v>7</v>
      </c>
      <c r="AE71" s="296">
        <v>13</v>
      </c>
      <c r="AF71" s="296">
        <v>15</v>
      </c>
      <c r="AG71" s="296">
        <v>20</v>
      </c>
      <c r="AH71" s="296">
        <v>19</v>
      </c>
      <c r="AI71" s="296">
        <v>13</v>
      </c>
      <c r="AJ71" s="296">
        <v>14</v>
      </c>
      <c r="AK71" s="296">
        <v>8</v>
      </c>
      <c r="AL71" s="296">
        <v>11</v>
      </c>
      <c r="AM71" s="296">
        <v>9</v>
      </c>
      <c r="AN71" s="296">
        <v>3</v>
      </c>
      <c r="AO71" s="296">
        <v>3</v>
      </c>
      <c r="AP71" s="296">
        <v>1</v>
      </c>
      <c r="AQ71" s="296">
        <v>4</v>
      </c>
      <c r="AR71" s="296">
        <v>4</v>
      </c>
      <c r="AS71" s="296">
        <v>8</v>
      </c>
      <c r="AT71" s="296">
        <v>7</v>
      </c>
      <c r="AU71" s="296">
        <v>4</v>
      </c>
      <c r="AV71" s="296">
        <v>5</v>
      </c>
      <c r="AW71" s="296">
        <v>1</v>
      </c>
      <c r="AX71" s="296">
        <v>1</v>
      </c>
      <c r="AY71" s="296">
        <v>1</v>
      </c>
      <c r="AZ71" s="296" t="s">
        <v>18</v>
      </c>
      <c r="BA71" s="296" t="s">
        <v>18</v>
      </c>
      <c r="BB71" s="296" t="s">
        <v>18</v>
      </c>
      <c r="BC71" s="296" t="s">
        <v>18</v>
      </c>
      <c r="BD71" s="296" t="s">
        <v>18</v>
      </c>
      <c r="BE71" s="296" t="s">
        <v>18</v>
      </c>
      <c r="BF71" s="296" t="s">
        <v>18</v>
      </c>
      <c r="BG71" s="296" t="s">
        <v>18</v>
      </c>
      <c r="BH71" s="296" t="s">
        <v>18</v>
      </c>
      <c r="BI71" s="296">
        <v>1</v>
      </c>
      <c r="BJ71" s="296">
        <v>2</v>
      </c>
      <c r="BK71" s="296">
        <v>2</v>
      </c>
      <c r="BL71" s="296">
        <v>2</v>
      </c>
      <c r="BM71" s="296">
        <v>2</v>
      </c>
      <c r="BN71" s="296">
        <v>4</v>
      </c>
      <c r="BO71" s="296">
        <v>5</v>
      </c>
      <c r="BP71" s="296">
        <v>7</v>
      </c>
      <c r="BQ71" s="296">
        <v>8</v>
      </c>
      <c r="BR71" s="296">
        <v>5</v>
      </c>
      <c r="BS71" s="296">
        <v>3</v>
      </c>
    </row>
    <row r="72" spans="1:71" x14ac:dyDescent="0.25">
      <c r="A72" t="s">
        <v>68</v>
      </c>
      <c r="B72" s="296">
        <v>4</v>
      </c>
      <c r="C72" s="296">
        <v>4</v>
      </c>
      <c r="D72" s="296">
        <v>9</v>
      </c>
      <c r="E72" s="296">
        <v>9</v>
      </c>
      <c r="F72" s="296">
        <v>8</v>
      </c>
      <c r="G72" s="296">
        <v>10</v>
      </c>
      <c r="H72" s="296">
        <v>3</v>
      </c>
      <c r="I72" s="296">
        <v>4</v>
      </c>
      <c r="J72" s="296">
        <v>4</v>
      </c>
      <c r="K72" s="296">
        <v>3</v>
      </c>
      <c r="L72" s="296">
        <v>2</v>
      </c>
      <c r="M72" s="296">
        <v>3</v>
      </c>
      <c r="N72" s="296">
        <v>3</v>
      </c>
      <c r="O72" s="296">
        <v>4</v>
      </c>
      <c r="P72" s="296">
        <v>6</v>
      </c>
      <c r="Q72" s="296">
        <v>4</v>
      </c>
      <c r="R72" s="296">
        <v>6</v>
      </c>
      <c r="S72" s="296">
        <v>4</v>
      </c>
      <c r="T72" s="296">
        <v>3</v>
      </c>
      <c r="U72" s="296">
        <v>3</v>
      </c>
      <c r="V72" s="296">
        <v>2</v>
      </c>
      <c r="W72" s="296">
        <v>3</v>
      </c>
      <c r="X72" s="296">
        <v>2</v>
      </c>
      <c r="Y72" s="296">
        <v>4</v>
      </c>
      <c r="Z72" s="296">
        <v>3</v>
      </c>
      <c r="AA72" s="296">
        <v>3</v>
      </c>
      <c r="AB72" s="296">
        <v>3</v>
      </c>
      <c r="AC72" s="296">
        <v>1</v>
      </c>
      <c r="AD72" s="296">
        <v>2</v>
      </c>
      <c r="AE72" s="296">
        <v>2</v>
      </c>
      <c r="AF72" s="296">
        <v>5</v>
      </c>
      <c r="AG72" s="296">
        <v>5</v>
      </c>
      <c r="AH72" s="296">
        <v>5</v>
      </c>
      <c r="AI72" s="296">
        <v>5</v>
      </c>
      <c r="AJ72" s="296">
        <v>5</v>
      </c>
      <c r="AK72" s="296">
        <v>7</v>
      </c>
      <c r="AL72" s="296">
        <v>6</v>
      </c>
      <c r="AM72" s="296">
        <v>7</v>
      </c>
      <c r="AN72" s="296">
        <v>6</v>
      </c>
      <c r="AO72" s="296">
        <v>5</v>
      </c>
      <c r="AP72" s="296">
        <v>5</v>
      </c>
      <c r="AQ72" s="296">
        <v>3</v>
      </c>
      <c r="AR72" s="296">
        <v>2</v>
      </c>
      <c r="AS72" s="296">
        <v>2</v>
      </c>
      <c r="AT72" s="296">
        <v>3</v>
      </c>
      <c r="AU72" s="296">
        <v>5</v>
      </c>
      <c r="AV72" s="296">
        <v>7</v>
      </c>
      <c r="AW72" s="296">
        <v>6</v>
      </c>
      <c r="AX72" s="296">
        <v>5</v>
      </c>
      <c r="AY72" s="296">
        <v>3</v>
      </c>
      <c r="AZ72" s="296">
        <v>1</v>
      </c>
      <c r="BA72" s="296">
        <v>7</v>
      </c>
      <c r="BB72" s="296">
        <v>8</v>
      </c>
      <c r="BC72" s="296">
        <v>10</v>
      </c>
      <c r="BD72" s="296">
        <v>9</v>
      </c>
      <c r="BE72" s="296">
        <v>4</v>
      </c>
      <c r="BF72" s="296">
        <v>3</v>
      </c>
      <c r="BG72" s="296">
        <v>1</v>
      </c>
      <c r="BH72" s="296">
        <v>3</v>
      </c>
      <c r="BI72" s="296">
        <v>3</v>
      </c>
      <c r="BJ72" s="296">
        <v>4</v>
      </c>
      <c r="BK72" s="296">
        <v>5</v>
      </c>
      <c r="BL72" s="296">
        <v>3</v>
      </c>
      <c r="BM72" s="296">
        <v>2</v>
      </c>
      <c r="BN72" s="296">
        <v>1</v>
      </c>
      <c r="BO72" s="296" t="s">
        <v>18</v>
      </c>
      <c r="BP72" s="296" t="s">
        <v>18</v>
      </c>
      <c r="BQ72" s="296">
        <v>2</v>
      </c>
      <c r="BR72" s="296">
        <v>4</v>
      </c>
      <c r="BS72" s="296">
        <v>8</v>
      </c>
    </row>
    <row r="73" spans="1:71" x14ac:dyDescent="0.25">
      <c r="A73" t="s">
        <v>69</v>
      </c>
      <c r="B73" s="296" t="s">
        <v>18</v>
      </c>
      <c r="C73" s="296" t="s">
        <v>18</v>
      </c>
      <c r="D73" s="296" t="s">
        <v>18</v>
      </c>
      <c r="E73" s="296" t="s">
        <v>18</v>
      </c>
      <c r="F73" s="296" t="s">
        <v>18</v>
      </c>
      <c r="G73" s="296" t="s">
        <v>18</v>
      </c>
      <c r="H73" s="296">
        <v>1</v>
      </c>
      <c r="I73" s="296">
        <v>1</v>
      </c>
      <c r="J73" s="296">
        <v>1</v>
      </c>
      <c r="K73" s="296">
        <v>2</v>
      </c>
      <c r="L73" s="296">
        <v>2</v>
      </c>
      <c r="M73" s="296">
        <v>2</v>
      </c>
      <c r="N73" s="296">
        <v>4</v>
      </c>
      <c r="O73" s="296">
        <v>3</v>
      </c>
      <c r="P73" s="296">
        <v>2</v>
      </c>
      <c r="Q73" s="296">
        <v>3</v>
      </c>
      <c r="R73" s="296">
        <v>1</v>
      </c>
      <c r="S73" s="296">
        <v>2</v>
      </c>
      <c r="T73" s="296">
        <v>2</v>
      </c>
      <c r="U73" s="296">
        <v>1</v>
      </c>
      <c r="V73" s="296">
        <v>1</v>
      </c>
      <c r="W73" s="296" t="s">
        <v>18</v>
      </c>
      <c r="X73" s="296" t="s">
        <v>18</v>
      </c>
      <c r="Y73" s="296" t="s">
        <v>18</v>
      </c>
      <c r="Z73" s="296">
        <v>3</v>
      </c>
      <c r="AA73" s="296">
        <v>3</v>
      </c>
      <c r="AB73" s="296">
        <v>5</v>
      </c>
      <c r="AC73" s="296">
        <v>5</v>
      </c>
      <c r="AD73" s="296">
        <v>2</v>
      </c>
      <c r="AE73" s="296">
        <v>2</v>
      </c>
      <c r="AF73" s="296" t="s">
        <v>18</v>
      </c>
      <c r="AG73" s="296" t="s">
        <v>18</v>
      </c>
      <c r="AH73" s="296">
        <v>1</v>
      </c>
      <c r="AI73" s="296">
        <v>1</v>
      </c>
      <c r="AJ73" s="296">
        <v>2</v>
      </c>
      <c r="AK73" s="296">
        <v>4</v>
      </c>
      <c r="AL73" s="296">
        <v>3</v>
      </c>
      <c r="AM73" s="296">
        <v>3</v>
      </c>
      <c r="AN73" s="296">
        <v>3</v>
      </c>
      <c r="AO73" s="296">
        <v>2</v>
      </c>
      <c r="AP73" s="296">
        <v>2</v>
      </c>
      <c r="AQ73" s="296">
        <v>2</v>
      </c>
      <c r="AR73" s="296">
        <v>3</v>
      </c>
      <c r="AS73" s="296">
        <v>5</v>
      </c>
      <c r="AT73" s="296">
        <v>5</v>
      </c>
      <c r="AU73" s="296">
        <v>5</v>
      </c>
      <c r="AV73" s="296">
        <v>3</v>
      </c>
      <c r="AW73" s="296" t="s">
        <v>18</v>
      </c>
      <c r="AX73" s="296" t="s">
        <v>18</v>
      </c>
      <c r="AY73" s="296" t="s">
        <v>18</v>
      </c>
      <c r="AZ73" s="296" t="s">
        <v>18</v>
      </c>
      <c r="BA73" s="296" t="s">
        <v>18</v>
      </c>
      <c r="BB73" s="296" t="s">
        <v>18</v>
      </c>
      <c r="BC73" s="296">
        <v>1</v>
      </c>
      <c r="BD73" s="296">
        <v>1</v>
      </c>
      <c r="BE73" s="296">
        <v>1</v>
      </c>
      <c r="BF73" s="296">
        <v>3</v>
      </c>
      <c r="BG73" s="296">
        <v>5</v>
      </c>
      <c r="BH73" s="296">
        <v>5</v>
      </c>
      <c r="BI73" s="296">
        <v>5</v>
      </c>
      <c r="BJ73" s="296">
        <v>3</v>
      </c>
      <c r="BK73" s="296">
        <v>1</v>
      </c>
      <c r="BL73" s="296">
        <v>1</v>
      </c>
      <c r="BM73" s="296">
        <v>1</v>
      </c>
      <c r="BN73" s="296">
        <v>1</v>
      </c>
      <c r="BO73" s="296" t="s">
        <v>18</v>
      </c>
      <c r="BP73" s="296">
        <v>2</v>
      </c>
      <c r="BQ73" s="296">
        <v>2</v>
      </c>
      <c r="BR73" s="296">
        <v>2</v>
      </c>
      <c r="BS73" s="296">
        <v>4</v>
      </c>
    </row>
    <row r="74" spans="1:71" x14ac:dyDescent="0.25">
      <c r="A74" t="s">
        <v>70</v>
      </c>
      <c r="B74" s="296">
        <v>33</v>
      </c>
      <c r="C74" s="296">
        <v>27</v>
      </c>
      <c r="D74" s="296">
        <v>36</v>
      </c>
      <c r="E74" s="296">
        <v>37</v>
      </c>
      <c r="F74" s="296">
        <v>31</v>
      </c>
      <c r="G74" s="296">
        <v>52</v>
      </c>
      <c r="H74" s="296">
        <v>97</v>
      </c>
      <c r="I74" s="296">
        <v>122</v>
      </c>
      <c r="J74" s="296">
        <v>149</v>
      </c>
      <c r="K74" s="296">
        <v>142</v>
      </c>
      <c r="L74" s="296">
        <v>101</v>
      </c>
      <c r="M74" s="296">
        <v>78</v>
      </c>
      <c r="N74" s="296">
        <v>64</v>
      </c>
      <c r="O74" s="296">
        <v>64</v>
      </c>
      <c r="P74" s="296">
        <v>54</v>
      </c>
      <c r="Q74" s="296">
        <v>62</v>
      </c>
      <c r="R74" s="296">
        <v>59</v>
      </c>
      <c r="S74" s="296">
        <v>59</v>
      </c>
      <c r="T74" s="296">
        <v>74</v>
      </c>
      <c r="U74" s="296">
        <v>68</v>
      </c>
      <c r="V74" s="296">
        <v>68</v>
      </c>
      <c r="W74" s="296">
        <v>60</v>
      </c>
      <c r="X74" s="296">
        <v>52</v>
      </c>
      <c r="Y74" s="296">
        <v>48</v>
      </c>
      <c r="Z74" s="296">
        <v>47</v>
      </c>
      <c r="AA74" s="296">
        <v>48</v>
      </c>
      <c r="AB74" s="296">
        <v>41</v>
      </c>
      <c r="AC74" s="296">
        <v>48</v>
      </c>
      <c r="AD74" s="296">
        <v>55</v>
      </c>
      <c r="AE74" s="296">
        <v>58</v>
      </c>
      <c r="AF74" s="296">
        <v>62</v>
      </c>
      <c r="AG74" s="296">
        <v>61</v>
      </c>
      <c r="AH74" s="296">
        <v>53</v>
      </c>
      <c r="AI74" s="296">
        <v>46</v>
      </c>
      <c r="AJ74" s="296">
        <v>37</v>
      </c>
      <c r="AK74" s="296">
        <v>29</v>
      </c>
      <c r="AL74" s="296">
        <v>27</v>
      </c>
      <c r="AM74" s="296">
        <v>25</v>
      </c>
      <c r="AN74" s="296">
        <v>24</v>
      </c>
      <c r="AO74" s="296">
        <v>25</v>
      </c>
      <c r="AP74" s="296">
        <v>29</v>
      </c>
      <c r="AQ74" s="296">
        <v>27</v>
      </c>
      <c r="AR74" s="296">
        <v>33</v>
      </c>
      <c r="AS74" s="296">
        <v>32</v>
      </c>
      <c r="AT74" s="296">
        <v>28</v>
      </c>
      <c r="AU74" s="296">
        <v>32</v>
      </c>
      <c r="AV74" s="296">
        <v>28</v>
      </c>
      <c r="AW74" s="296">
        <v>23</v>
      </c>
      <c r="AX74" s="296">
        <v>28</v>
      </c>
      <c r="AY74" s="296">
        <v>24</v>
      </c>
      <c r="AZ74" s="296">
        <v>28</v>
      </c>
      <c r="BA74" s="296">
        <v>30</v>
      </c>
      <c r="BB74" s="296">
        <v>26</v>
      </c>
      <c r="BC74" s="296">
        <v>31</v>
      </c>
      <c r="BD74" s="296">
        <v>35</v>
      </c>
      <c r="BE74" s="296">
        <v>38</v>
      </c>
      <c r="BF74" s="296">
        <v>40</v>
      </c>
      <c r="BG74" s="296">
        <v>37</v>
      </c>
      <c r="BH74" s="296">
        <v>27</v>
      </c>
      <c r="BI74" s="296">
        <v>24</v>
      </c>
      <c r="BJ74" s="296">
        <v>22</v>
      </c>
      <c r="BK74" s="296">
        <v>26</v>
      </c>
      <c r="BL74" s="296">
        <v>31</v>
      </c>
      <c r="BM74" s="296">
        <v>30</v>
      </c>
      <c r="BN74" s="296">
        <v>31</v>
      </c>
      <c r="BO74" s="296">
        <v>28</v>
      </c>
      <c r="BP74" s="296">
        <v>30</v>
      </c>
      <c r="BQ74" s="296">
        <v>40</v>
      </c>
      <c r="BR74" s="296">
        <v>37</v>
      </c>
      <c r="BS74" s="296">
        <v>32</v>
      </c>
    </row>
    <row r="75" spans="1:71" x14ac:dyDescent="0.25">
      <c r="A75" t="s">
        <v>71</v>
      </c>
      <c r="B75" s="296">
        <v>1</v>
      </c>
      <c r="C75" s="296">
        <v>1</v>
      </c>
      <c r="D75" s="296">
        <v>1</v>
      </c>
      <c r="E75" s="296">
        <v>1</v>
      </c>
      <c r="F75" s="296">
        <v>2</v>
      </c>
      <c r="G75" s="296">
        <v>2</v>
      </c>
      <c r="H75" s="296">
        <v>5</v>
      </c>
      <c r="I75" s="296">
        <v>6</v>
      </c>
      <c r="J75" s="296">
        <v>13</v>
      </c>
      <c r="K75" s="296">
        <v>15</v>
      </c>
      <c r="L75" s="296">
        <v>13</v>
      </c>
      <c r="M75" s="296">
        <v>12</v>
      </c>
      <c r="N75" s="296">
        <v>5</v>
      </c>
      <c r="O75" s="296">
        <v>7</v>
      </c>
      <c r="P75" s="296">
        <v>6</v>
      </c>
      <c r="Q75" s="296">
        <v>7</v>
      </c>
      <c r="R75" s="296">
        <v>8</v>
      </c>
      <c r="S75" s="296">
        <v>4</v>
      </c>
      <c r="T75" s="296">
        <v>6</v>
      </c>
      <c r="U75" s="296">
        <v>4</v>
      </c>
      <c r="V75" s="296">
        <v>3</v>
      </c>
      <c r="W75" s="296">
        <v>4</v>
      </c>
      <c r="X75" s="296">
        <v>3</v>
      </c>
      <c r="Y75" s="296">
        <v>3</v>
      </c>
      <c r="Z75" s="296">
        <v>6</v>
      </c>
      <c r="AA75" s="296">
        <v>6</v>
      </c>
      <c r="AB75" s="296">
        <v>5</v>
      </c>
      <c r="AC75" s="296">
        <v>6</v>
      </c>
      <c r="AD75" s="296">
        <v>5</v>
      </c>
      <c r="AE75" s="296">
        <v>7</v>
      </c>
      <c r="AF75" s="296">
        <v>8</v>
      </c>
      <c r="AG75" s="296">
        <v>8</v>
      </c>
      <c r="AH75" s="296">
        <v>9</v>
      </c>
      <c r="AI75" s="296">
        <v>6</v>
      </c>
      <c r="AJ75" s="296">
        <v>5</v>
      </c>
      <c r="AK75" s="296">
        <v>4</v>
      </c>
      <c r="AL75" s="296">
        <v>2</v>
      </c>
      <c r="AM75" s="296">
        <v>2</v>
      </c>
      <c r="AN75" s="296">
        <v>2</v>
      </c>
      <c r="AO75" s="296">
        <v>2</v>
      </c>
      <c r="AP75" s="296">
        <v>1</v>
      </c>
      <c r="AQ75" s="296">
        <v>2</v>
      </c>
      <c r="AR75" s="296">
        <v>1</v>
      </c>
      <c r="AS75" s="296">
        <v>6</v>
      </c>
      <c r="AT75" s="296">
        <v>6</v>
      </c>
      <c r="AU75" s="296">
        <v>5</v>
      </c>
      <c r="AV75" s="296">
        <v>6</v>
      </c>
      <c r="AW75" s="296">
        <v>2</v>
      </c>
      <c r="AX75" s="296">
        <v>3</v>
      </c>
      <c r="AY75" s="296">
        <v>3</v>
      </c>
      <c r="AZ75" s="296">
        <v>3</v>
      </c>
      <c r="BA75" s="296">
        <v>1</v>
      </c>
      <c r="BB75" s="296" t="s">
        <v>18</v>
      </c>
      <c r="BC75" s="296">
        <v>1</v>
      </c>
      <c r="BD75" s="296">
        <v>2</v>
      </c>
      <c r="BE75" s="296">
        <v>2</v>
      </c>
      <c r="BF75" s="296">
        <v>3</v>
      </c>
      <c r="BG75" s="296">
        <v>5</v>
      </c>
      <c r="BH75" s="296">
        <v>5</v>
      </c>
      <c r="BI75" s="296">
        <v>6</v>
      </c>
      <c r="BJ75" s="296">
        <v>5</v>
      </c>
      <c r="BK75" s="296">
        <v>2</v>
      </c>
      <c r="BL75" s="296">
        <v>1</v>
      </c>
      <c r="BM75" s="296" t="s">
        <v>18</v>
      </c>
      <c r="BN75" s="296" t="s">
        <v>18</v>
      </c>
      <c r="BO75" s="296" t="s">
        <v>18</v>
      </c>
      <c r="BP75" s="296" t="s">
        <v>18</v>
      </c>
      <c r="BQ75" s="296" t="s">
        <v>18</v>
      </c>
      <c r="BR75" s="296">
        <v>1</v>
      </c>
      <c r="BS75" s="296">
        <v>1</v>
      </c>
    </row>
    <row r="76" spans="1:71" x14ac:dyDescent="0.25">
      <c r="A76" t="s">
        <v>72</v>
      </c>
      <c r="B76" s="296">
        <v>43</v>
      </c>
      <c r="C76" s="296">
        <v>42</v>
      </c>
      <c r="D76" s="296">
        <v>41</v>
      </c>
      <c r="E76" s="296">
        <v>38</v>
      </c>
      <c r="F76" s="296">
        <v>26</v>
      </c>
      <c r="G76" s="296">
        <v>34</v>
      </c>
      <c r="H76" s="296">
        <v>28</v>
      </c>
      <c r="I76" s="296">
        <v>27</v>
      </c>
      <c r="J76" s="296">
        <v>29</v>
      </c>
      <c r="K76" s="296">
        <v>17</v>
      </c>
      <c r="L76" s="296">
        <v>22</v>
      </c>
      <c r="M76" s="296">
        <v>17</v>
      </c>
      <c r="N76" s="296">
        <v>14</v>
      </c>
      <c r="O76" s="296">
        <v>15</v>
      </c>
      <c r="P76" s="296">
        <v>15</v>
      </c>
      <c r="Q76" s="296">
        <v>22</v>
      </c>
      <c r="R76" s="296">
        <v>28</v>
      </c>
      <c r="S76" s="296">
        <v>36</v>
      </c>
      <c r="T76" s="296">
        <v>37</v>
      </c>
      <c r="U76" s="296">
        <v>39</v>
      </c>
      <c r="V76" s="296">
        <v>33</v>
      </c>
      <c r="W76" s="296">
        <v>27</v>
      </c>
      <c r="X76" s="296">
        <v>25</v>
      </c>
      <c r="Y76" s="296">
        <v>18</v>
      </c>
      <c r="Z76" s="296">
        <v>15</v>
      </c>
      <c r="AA76" s="296">
        <v>8</v>
      </c>
      <c r="AB76" s="296">
        <v>8</v>
      </c>
      <c r="AC76" s="296">
        <v>12</v>
      </c>
      <c r="AD76" s="296">
        <v>18</v>
      </c>
      <c r="AE76" s="296">
        <v>22</v>
      </c>
      <c r="AF76" s="296">
        <v>24</v>
      </c>
      <c r="AG76" s="296">
        <v>25</v>
      </c>
      <c r="AH76" s="296">
        <v>29</v>
      </c>
      <c r="AI76" s="296">
        <v>26</v>
      </c>
      <c r="AJ76" s="296">
        <v>22</v>
      </c>
      <c r="AK76" s="296">
        <v>15</v>
      </c>
      <c r="AL76" s="296">
        <v>9</v>
      </c>
      <c r="AM76" s="296">
        <v>13</v>
      </c>
      <c r="AN76" s="296">
        <v>12</v>
      </c>
      <c r="AO76" s="296">
        <v>16</v>
      </c>
      <c r="AP76" s="296">
        <v>28</v>
      </c>
      <c r="AQ76" s="296">
        <v>22</v>
      </c>
      <c r="AR76" s="296">
        <v>24</v>
      </c>
      <c r="AS76" s="296">
        <v>21</v>
      </c>
      <c r="AT76" s="296">
        <v>12</v>
      </c>
      <c r="AU76" s="296">
        <v>24</v>
      </c>
      <c r="AV76" s="296">
        <v>23</v>
      </c>
      <c r="AW76" s="296">
        <v>24</v>
      </c>
      <c r="AX76" s="296">
        <v>33</v>
      </c>
      <c r="AY76" s="296">
        <v>27</v>
      </c>
      <c r="AZ76" s="296">
        <v>29</v>
      </c>
      <c r="BA76" s="296">
        <v>29</v>
      </c>
      <c r="BB76" s="296">
        <v>31</v>
      </c>
      <c r="BC76" s="296">
        <v>40</v>
      </c>
      <c r="BD76" s="296">
        <v>40</v>
      </c>
      <c r="BE76" s="296">
        <v>53</v>
      </c>
      <c r="BF76" s="296">
        <v>55</v>
      </c>
      <c r="BG76" s="296">
        <v>52</v>
      </c>
      <c r="BH76" s="296">
        <v>62</v>
      </c>
      <c r="BI76" s="296">
        <v>76</v>
      </c>
      <c r="BJ76" s="296">
        <v>68</v>
      </c>
      <c r="BK76" s="296">
        <v>74</v>
      </c>
      <c r="BL76" s="296">
        <v>71</v>
      </c>
      <c r="BM76" s="296">
        <v>58</v>
      </c>
      <c r="BN76" s="296">
        <v>63</v>
      </c>
      <c r="BO76" s="296">
        <v>67</v>
      </c>
      <c r="BP76" s="296">
        <v>68</v>
      </c>
      <c r="BQ76" s="296">
        <v>69</v>
      </c>
      <c r="BR76" s="296">
        <v>78</v>
      </c>
      <c r="BS76" s="296">
        <v>74</v>
      </c>
    </row>
    <row r="77" spans="1:71" x14ac:dyDescent="0.25">
      <c r="A77" t="s">
        <v>73</v>
      </c>
      <c r="B77" s="296">
        <v>6</v>
      </c>
      <c r="C77" s="296">
        <v>5</v>
      </c>
      <c r="D77" s="296">
        <v>5</v>
      </c>
      <c r="E77" s="296">
        <v>3</v>
      </c>
      <c r="F77" s="296">
        <v>3</v>
      </c>
      <c r="G77" s="296">
        <v>2</v>
      </c>
      <c r="H77" s="296">
        <v>3</v>
      </c>
      <c r="I77" s="296">
        <v>3</v>
      </c>
      <c r="J77" s="296">
        <v>6</v>
      </c>
      <c r="K77" s="296">
        <v>15</v>
      </c>
      <c r="L77" s="296">
        <v>15</v>
      </c>
      <c r="M77" s="296">
        <v>16</v>
      </c>
      <c r="N77" s="296">
        <v>17</v>
      </c>
      <c r="O77" s="296">
        <v>13</v>
      </c>
      <c r="P77" s="296">
        <v>13</v>
      </c>
      <c r="Q77" s="296">
        <v>16</v>
      </c>
      <c r="R77" s="296">
        <v>14</v>
      </c>
      <c r="S77" s="296">
        <v>10</v>
      </c>
      <c r="T77" s="296">
        <v>12</v>
      </c>
      <c r="U77" s="296">
        <v>12</v>
      </c>
      <c r="V77" s="296">
        <v>11</v>
      </c>
      <c r="W77" s="296">
        <v>10</v>
      </c>
      <c r="X77" s="296">
        <v>15</v>
      </c>
      <c r="Y77" s="296">
        <v>11</v>
      </c>
      <c r="Z77" s="296">
        <v>14</v>
      </c>
      <c r="AA77" s="296">
        <v>17</v>
      </c>
      <c r="AB77" s="296">
        <v>13</v>
      </c>
      <c r="AC77" s="296">
        <v>14</v>
      </c>
      <c r="AD77" s="296">
        <v>11</v>
      </c>
      <c r="AE77" s="296">
        <v>14</v>
      </c>
      <c r="AF77" s="296">
        <v>9</v>
      </c>
      <c r="AG77" s="296">
        <v>10</v>
      </c>
      <c r="AH77" s="296">
        <v>11</v>
      </c>
      <c r="AI77" s="296">
        <v>10</v>
      </c>
      <c r="AJ77" s="296">
        <v>14</v>
      </c>
      <c r="AK77" s="296">
        <v>15</v>
      </c>
      <c r="AL77" s="296">
        <v>15</v>
      </c>
      <c r="AM77" s="296">
        <v>12</v>
      </c>
      <c r="AN77" s="296">
        <v>13</v>
      </c>
      <c r="AO77" s="296">
        <v>10</v>
      </c>
      <c r="AP77" s="296">
        <v>7</v>
      </c>
      <c r="AQ77" s="296">
        <v>8</v>
      </c>
      <c r="AR77" s="296">
        <v>5</v>
      </c>
      <c r="AS77" s="296">
        <v>7</v>
      </c>
      <c r="AT77" s="296">
        <v>8</v>
      </c>
      <c r="AU77" s="296">
        <v>6</v>
      </c>
      <c r="AV77" s="296">
        <v>7</v>
      </c>
      <c r="AW77" s="296">
        <v>5</v>
      </c>
      <c r="AX77" s="296">
        <v>5</v>
      </c>
      <c r="AY77" s="296">
        <v>5</v>
      </c>
      <c r="AZ77" s="296">
        <v>3</v>
      </c>
      <c r="BA77" s="296">
        <v>2</v>
      </c>
      <c r="BB77" s="296">
        <v>2</v>
      </c>
      <c r="BC77" s="296">
        <v>2</v>
      </c>
      <c r="BD77" s="296">
        <v>1</v>
      </c>
      <c r="BE77" s="296">
        <v>6</v>
      </c>
      <c r="BF77" s="296">
        <v>5</v>
      </c>
      <c r="BG77" s="296">
        <v>6</v>
      </c>
      <c r="BH77" s="296">
        <v>6</v>
      </c>
      <c r="BI77" s="296">
        <v>5</v>
      </c>
      <c r="BJ77" s="296">
        <v>6</v>
      </c>
      <c r="BK77" s="296">
        <v>5</v>
      </c>
      <c r="BL77" s="296">
        <v>5</v>
      </c>
      <c r="BM77" s="296">
        <v>1</v>
      </c>
      <c r="BN77" s="296">
        <v>4</v>
      </c>
      <c r="BO77" s="296">
        <v>5</v>
      </c>
      <c r="BP77" s="296">
        <v>6</v>
      </c>
      <c r="BQ77" s="296">
        <v>7</v>
      </c>
      <c r="BR77" s="296">
        <v>4</v>
      </c>
      <c r="BS77" s="296">
        <v>5</v>
      </c>
    </row>
    <row r="78" spans="1:71" x14ac:dyDescent="0.25">
      <c r="A78" t="s">
        <v>74</v>
      </c>
      <c r="B78" s="296">
        <v>6</v>
      </c>
      <c r="C78" s="296">
        <v>6</v>
      </c>
      <c r="D78" s="296">
        <v>5</v>
      </c>
      <c r="E78" s="296">
        <v>6</v>
      </c>
      <c r="F78" s="296">
        <v>7</v>
      </c>
      <c r="G78" s="296">
        <v>7</v>
      </c>
      <c r="H78" s="296">
        <v>8</v>
      </c>
      <c r="I78" s="296">
        <v>9</v>
      </c>
      <c r="J78" s="296">
        <v>11</v>
      </c>
      <c r="K78" s="296">
        <v>16</v>
      </c>
      <c r="L78" s="296">
        <v>15</v>
      </c>
      <c r="M78" s="296">
        <v>13</v>
      </c>
      <c r="N78" s="296">
        <v>13</v>
      </c>
      <c r="O78" s="296">
        <v>9</v>
      </c>
      <c r="P78" s="296">
        <v>9</v>
      </c>
      <c r="Q78" s="296">
        <v>8</v>
      </c>
      <c r="R78" s="296">
        <v>9</v>
      </c>
      <c r="S78" s="296">
        <v>8</v>
      </c>
      <c r="T78" s="296">
        <v>11</v>
      </c>
      <c r="U78" s="296">
        <v>12</v>
      </c>
      <c r="V78" s="296">
        <v>16</v>
      </c>
      <c r="W78" s="296">
        <v>15</v>
      </c>
      <c r="X78" s="296">
        <v>10</v>
      </c>
      <c r="Y78" s="296">
        <v>9</v>
      </c>
      <c r="Z78" s="296">
        <v>5</v>
      </c>
      <c r="AA78" s="296">
        <v>5</v>
      </c>
      <c r="AB78" s="296">
        <v>5</v>
      </c>
      <c r="AC78" s="296">
        <v>5</v>
      </c>
      <c r="AD78" s="296">
        <v>3</v>
      </c>
      <c r="AE78" s="296">
        <v>6</v>
      </c>
      <c r="AF78" s="296">
        <v>6</v>
      </c>
      <c r="AG78" s="296">
        <v>7</v>
      </c>
      <c r="AH78" s="296">
        <v>8</v>
      </c>
      <c r="AI78" s="296">
        <v>4</v>
      </c>
      <c r="AJ78" s="296">
        <v>5</v>
      </c>
      <c r="AK78" s="296">
        <v>3</v>
      </c>
      <c r="AL78" s="296">
        <v>2</v>
      </c>
      <c r="AM78" s="296">
        <v>2</v>
      </c>
      <c r="AN78" s="296">
        <v>1</v>
      </c>
      <c r="AO78" s="296">
        <v>3</v>
      </c>
      <c r="AP78" s="296">
        <v>3</v>
      </c>
      <c r="AQ78" s="296">
        <v>5</v>
      </c>
      <c r="AR78" s="296">
        <v>6</v>
      </c>
      <c r="AS78" s="296">
        <v>7</v>
      </c>
      <c r="AT78" s="296">
        <v>6</v>
      </c>
      <c r="AU78" s="296">
        <v>4</v>
      </c>
      <c r="AV78" s="296">
        <v>4</v>
      </c>
      <c r="AW78" s="296">
        <v>4</v>
      </c>
      <c r="AX78" s="296">
        <v>6</v>
      </c>
      <c r="AY78" s="296">
        <v>10</v>
      </c>
      <c r="AZ78" s="296">
        <v>9</v>
      </c>
      <c r="BA78" s="296">
        <v>9</v>
      </c>
      <c r="BB78" s="296">
        <v>11</v>
      </c>
      <c r="BC78" s="296">
        <v>8</v>
      </c>
      <c r="BD78" s="296">
        <v>9</v>
      </c>
      <c r="BE78" s="296">
        <v>7</v>
      </c>
      <c r="BF78" s="296">
        <v>3</v>
      </c>
      <c r="BG78" s="296">
        <v>2</v>
      </c>
      <c r="BH78" s="296">
        <v>1</v>
      </c>
      <c r="BI78" s="296">
        <v>1</v>
      </c>
      <c r="BJ78" s="296">
        <v>1</v>
      </c>
      <c r="BK78" s="296">
        <v>1</v>
      </c>
      <c r="BL78" s="296">
        <v>1</v>
      </c>
      <c r="BM78" s="296">
        <v>1</v>
      </c>
      <c r="BN78" s="296">
        <v>1</v>
      </c>
      <c r="BO78" s="296">
        <v>2</v>
      </c>
      <c r="BP78" s="296">
        <v>2</v>
      </c>
      <c r="BQ78" s="296">
        <v>3</v>
      </c>
      <c r="BR78" s="296">
        <v>5</v>
      </c>
      <c r="BS78" s="296">
        <v>4</v>
      </c>
    </row>
    <row r="79" spans="1:71" x14ac:dyDescent="0.25">
      <c r="A79" t="s">
        <v>182</v>
      </c>
      <c r="B79" s="296">
        <v>2</v>
      </c>
      <c r="C79" s="296">
        <v>1</v>
      </c>
      <c r="D79" s="296">
        <v>2</v>
      </c>
      <c r="E79" s="296">
        <v>2</v>
      </c>
      <c r="F79" s="296">
        <v>3</v>
      </c>
      <c r="G79" s="296">
        <v>3</v>
      </c>
      <c r="H79" s="296">
        <v>7</v>
      </c>
      <c r="I79" s="296">
        <v>8</v>
      </c>
      <c r="J79" s="296">
        <v>7</v>
      </c>
      <c r="K79" s="296">
        <v>7</v>
      </c>
      <c r="L79" s="296">
        <v>8</v>
      </c>
      <c r="M79" s="296">
        <v>8</v>
      </c>
      <c r="N79" s="296">
        <v>9</v>
      </c>
      <c r="O79" s="296">
        <v>11</v>
      </c>
      <c r="P79" s="296">
        <v>6</v>
      </c>
      <c r="Q79" s="296">
        <v>6</v>
      </c>
      <c r="R79" s="296">
        <v>6</v>
      </c>
      <c r="S79" s="296">
        <v>8</v>
      </c>
      <c r="T79" s="296">
        <v>10</v>
      </c>
      <c r="U79" s="296">
        <v>14</v>
      </c>
      <c r="V79" s="296">
        <v>18</v>
      </c>
      <c r="W79" s="296">
        <v>17</v>
      </c>
      <c r="X79" s="296">
        <v>24</v>
      </c>
      <c r="Y79" s="296">
        <v>31</v>
      </c>
      <c r="Z79" s="296">
        <v>28</v>
      </c>
      <c r="AA79" s="296">
        <v>31</v>
      </c>
      <c r="AB79" s="296">
        <v>25</v>
      </c>
      <c r="AC79" s="296">
        <v>20</v>
      </c>
      <c r="AD79" s="296">
        <v>23</v>
      </c>
      <c r="AE79" s="296">
        <v>21</v>
      </c>
      <c r="AF79" s="296">
        <v>22</v>
      </c>
      <c r="AG79" s="296">
        <v>15</v>
      </c>
      <c r="AH79" s="296">
        <v>15</v>
      </c>
      <c r="AI79" s="296">
        <v>12</v>
      </c>
      <c r="AJ79" s="296">
        <v>12</v>
      </c>
      <c r="AK79" s="296">
        <v>14</v>
      </c>
      <c r="AL79" s="296">
        <v>11</v>
      </c>
      <c r="AM79" s="296">
        <v>19</v>
      </c>
      <c r="AN79" s="296">
        <v>17</v>
      </c>
      <c r="AO79" s="296">
        <v>26</v>
      </c>
      <c r="AP79" s="296">
        <v>27</v>
      </c>
      <c r="AQ79" s="296">
        <v>23</v>
      </c>
      <c r="AR79" s="296">
        <v>23</v>
      </c>
      <c r="AS79" s="296">
        <v>14</v>
      </c>
      <c r="AT79" s="296">
        <v>22</v>
      </c>
      <c r="AU79" s="296">
        <v>25</v>
      </c>
      <c r="AV79" s="296">
        <v>27</v>
      </c>
      <c r="AW79" s="296">
        <v>28</v>
      </c>
      <c r="AX79" s="296">
        <v>23</v>
      </c>
      <c r="AY79" s="296">
        <v>21</v>
      </c>
      <c r="AZ79" s="296">
        <v>18</v>
      </c>
      <c r="BA79" s="296">
        <v>21</v>
      </c>
      <c r="BB79" s="296">
        <v>14</v>
      </c>
      <c r="BC79" s="296">
        <v>11</v>
      </c>
      <c r="BD79" s="296">
        <v>15</v>
      </c>
      <c r="BE79" s="296">
        <v>11</v>
      </c>
      <c r="BF79" s="296">
        <v>19</v>
      </c>
      <c r="BG79" s="296">
        <v>23</v>
      </c>
      <c r="BH79" s="296">
        <v>19</v>
      </c>
      <c r="BI79" s="296">
        <v>21</v>
      </c>
      <c r="BJ79" s="296">
        <v>16</v>
      </c>
      <c r="BK79" s="296">
        <v>18</v>
      </c>
      <c r="BL79" s="296">
        <v>19</v>
      </c>
      <c r="BM79" s="296">
        <v>20</v>
      </c>
      <c r="BN79" s="296">
        <v>23</v>
      </c>
      <c r="BO79" s="296">
        <v>22</v>
      </c>
      <c r="BP79" s="296">
        <v>23</v>
      </c>
      <c r="BQ79" s="296">
        <v>23</v>
      </c>
      <c r="BR79" s="296">
        <v>24</v>
      </c>
      <c r="BS79" s="296">
        <v>23</v>
      </c>
    </row>
    <row r="81" spans="1:1" x14ac:dyDescent="0.25">
      <c r="A81" t="s">
        <v>2004</v>
      </c>
    </row>
    <row r="83" spans="1:1" x14ac:dyDescent="0.25">
      <c r="A83" t="s">
        <v>2009</v>
      </c>
    </row>
    <row r="103" spans="1:1" ht="400" x14ac:dyDescent="0.25">
      <c r="A103" s="637" t="s">
        <v>1924</v>
      </c>
    </row>
    <row r="105" spans="1:1" x14ac:dyDescent="0.25">
      <c r="A105" s="636">
        <v>42610.59107638889</v>
      </c>
    </row>
  </sheetData>
  <pageMargins left="0.7" right="0.7" top="0.75" bottom="0.75" header="0.3" footer="0.3"/>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7"/>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296" bestFit="1" customWidth="1"/>
    <col min="3" max="3" width="17.26953125" style="296" bestFit="1" customWidth="1"/>
    <col min="4" max="4" width="15.90625" style="296" bestFit="1" customWidth="1"/>
    <col min="5" max="5" width="17" style="296" bestFit="1" customWidth="1"/>
    <col min="6" max="6" width="16.54296875" style="296" bestFit="1" customWidth="1"/>
    <col min="7" max="7" width="17.26953125" style="296" bestFit="1" customWidth="1"/>
    <col min="8" max="8" width="15.90625" style="296" bestFit="1" customWidth="1"/>
    <col min="9" max="9" width="17" style="296" bestFit="1" customWidth="1"/>
    <col min="10" max="10" width="16.54296875" style="296" bestFit="1" customWidth="1"/>
    <col min="11" max="11" width="17.26953125" style="296" bestFit="1" customWidth="1"/>
    <col min="12" max="12" width="15.90625" style="296" bestFit="1" customWidth="1"/>
    <col min="13" max="13" width="17" style="296" bestFit="1" customWidth="1"/>
    <col min="14" max="14" width="16.54296875" style="296" bestFit="1" customWidth="1"/>
    <col min="15" max="15" width="17.26953125" style="296" bestFit="1" customWidth="1"/>
    <col min="16" max="16" width="15.90625" style="296" bestFit="1" customWidth="1"/>
    <col min="17" max="17" width="17" style="296" bestFit="1" customWidth="1"/>
    <col min="18" max="18" width="16.54296875" style="296" bestFit="1" customWidth="1"/>
    <col min="19" max="19" width="17.26953125" style="296" bestFit="1" customWidth="1"/>
    <col min="20" max="20" width="15.90625" style="296" bestFit="1" customWidth="1"/>
    <col min="21" max="21" width="17" style="296" bestFit="1" customWidth="1"/>
    <col min="22" max="22" width="16.54296875" style="296" bestFit="1" customWidth="1"/>
    <col min="23" max="23" width="17.26953125" style="296" bestFit="1" customWidth="1"/>
    <col min="24" max="24" width="15.90625" style="296" bestFit="1" customWidth="1"/>
    <col min="25" max="25" width="17" style="296" bestFit="1" customWidth="1"/>
    <col min="26" max="26" width="16.54296875" style="296" bestFit="1" customWidth="1"/>
    <col min="27" max="27" width="17.26953125" style="296" bestFit="1" customWidth="1"/>
    <col min="28" max="28" width="15.90625" style="296" bestFit="1" customWidth="1"/>
    <col min="29" max="29" width="17" style="296" bestFit="1" customWidth="1"/>
    <col min="30" max="30" width="16.54296875" style="296" bestFit="1" customWidth="1"/>
    <col min="31" max="31" width="17.26953125" style="296" bestFit="1" customWidth="1"/>
    <col min="32" max="32" width="15.90625" style="296" bestFit="1" customWidth="1"/>
    <col min="33" max="33" width="17" style="296" bestFit="1" customWidth="1"/>
    <col min="34" max="34" width="16.54296875" style="296" bestFit="1" customWidth="1"/>
    <col min="35" max="35" width="17.26953125" style="296" bestFit="1" customWidth="1"/>
    <col min="36" max="36" width="15.90625" style="296" bestFit="1" customWidth="1"/>
    <col min="37" max="37" width="17" style="296" bestFit="1" customWidth="1"/>
    <col min="38" max="38" width="16.54296875" style="296" bestFit="1" customWidth="1"/>
    <col min="39" max="39" width="17.26953125" style="296" bestFit="1" customWidth="1"/>
    <col min="40" max="40" width="15.90625" style="296" bestFit="1" customWidth="1"/>
    <col min="41" max="41" width="17" style="296" bestFit="1" customWidth="1"/>
    <col min="42" max="42" width="16.54296875" style="296" bestFit="1" customWidth="1"/>
    <col min="43" max="43" width="17.26953125" style="296" bestFit="1" customWidth="1"/>
    <col min="44" max="44" width="15.90625" style="296" bestFit="1" customWidth="1"/>
    <col min="45" max="45" width="17" style="296" bestFit="1" customWidth="1"/>
    <col min="46" max="46" width="16.54296875" style="296" bestFit="1" customWidth="1"/>
    <col min="47" max="47" width="17.26953125" style="296" bestFit="1" customWidth="1"/>
    <col min="48" max="48" width="15.90625" style="296" bestFit="1" customWidth="1"/>
    <col min="49" max="49" width="17" style="296" bestFit="1" customWidth="1"/>
    <col min="50" max="50" width="16.54296875" style="296" bestFit="1" customWidth="1"/>
    <col min="51" max="51" width="17.26953125" style="296" bestFit="1" customWidth="1"/>
    <col min="52" max="52" width="15.90625" style="296" bestFit="1" customWidth="1"/>
    <col min="53" max="53" width="17" style="296" bestFit="1" customWidth="1"/>
    <col min="54" max="54" width="16.54296875" style="296" bestFit="1" customWidth="1"/>
    <col min="55" max="55" width="17.26953125" style="296" bestFit="1" customWidth="1"/>
    <col min="56" max="56" width="15.90625" style="296" bestFit="1" customWidth="1"/>
    <col min="57" max="57" width="17" style="296" bestFit="1" customWidth="1"/>
    <col min="58" max="58" width="16.54296875" style="296" bestFit="1" customWidth="1"/>
    <col min="59" max="59" width="17.26953125" style="296" bestFit="1" customWidth="1"/>
    <col min="60" max="60" width="15.90625" style="296" bestFit="1" customWidth="1"/>
    <col min="61" max="61" width="17" style="296" bestFit="1" customWidth="1"/>
    <col min="62" max="62" width="16.54296875" style="296" bestFit="1" customWidth="1"/>
    <col min="63" max="63" width="17.26953125" style="296" bestFit="1" customWidth="1"/>
    <col min="64" max="64" width="15.90625" style="296" bestFit="1" customWidth="1"/>
    <col min="65" max="65" width="17" style="296" bestFit="1" customWidth="1"/>
    <col min="66" max="66" width="16.54296875" style="296" bestFit="1" customWidth="1"/>
    <col min="67" max="67" width="17.26953125" style="296" bestFit="1" customWidth="1"/>
    <col min="68" max="68" width="15.90625" style="296" bestFit="1" customWidth="1"/>
    <col min="69" max="69" width="17" style="296" bestFit="1" customWidth="1"/>
    <col min="70" max="70" width="16.54296875" style="296" bestFit="1" customWidth="1"/>
    <col min="71" max="71" width="17.26953125" style="296" bestFit="1" customWidth="1"/>
    <col min="72" max="78" width="8.7265625" style="296"/>
  </cols>
  <sheetData>
    <row r="1" spans="1:70" x14ac:dyDescent="0.25">
      <c r="A1" t="str">
        <f>IF(ISBLANK(A17),"N.A",IF(ISNUMBER(A17),A17,IF(RIGHT(UPPER(TRIM(A17)),6)="MONTHS",UPPER(TRIM(A17)),DATEVALUE(LEFT(A17,FIND("-",A17)-1)))))</f>
        <v>N.A</v>
      </c>
      <c r="B1">
        <f t="shared" ref="B1:BM1" si="0">IF(ISBLANK(B17),"N.A",IF(ISNUMBER(B17),B17,IF(RIGHT(UPPER(TRIM(B17)),6)="MONTHS",UPPER(TRIM(B17)),DATEVALUE(LEFT(B17,FIND("-",B17)-1)))))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IF(ISBLANK(BN17),"N.A",IF(ISNUMBER(BN17),BN17,IF(RIGHT(UPPER(TRIM(BN17)),6)="MONTHS",UPPER(TRIM(BN17)),DATEVALUE(LEFT(BN17,FIND("-",BN17)-1)))))</f>
        <v>41640</v>
      </c>
      <c r="BO1">
        <f>IF(ISBLANK(BO17),"N.A",IF(ISNUMBER(BO17),BO17,IF(RIGHT(UPPER(TRIM(BO17)),6)="MONTHS",UPPER(TRIM(BO17)),DATEVALUE(LEFT(BO17,FIND("-",BO17)-1)))))</f>
        <v>41730</v>
      </c>
      <c r="BP1">
        <f>IF(ISBLANK(BP17),"N.A",IF(ISNUMBER(BP17),BP17,IF(RIGHT(UPPER(TRIM(BP17)),6)="MONTHS",UPPER(TRIM(BP17)),DATEVALUE(LEFT(BP17,FIND("-",BP17)-1)))))</f>
        <v>41821</v>
      </c>
      <c r="BQ1">
        <f>IF(ISBLANK(BQ17),"N.A",IF(ISNUMBER(BQ17),BQ17,IF(RIGHT(UPPER(TRIM(BQ17)),6)="MONTHS",UPPER(TRIM(BQ17)),DATEVALUE(LEFT(BQ17,FIND("-",BQ17)-1)))))</f>
        <v>41913</v>
      </c>
      <c r="BR1">
        <f>IF(ISBLANK(BR17),"N.A",IF(ISNUMBER(BR17),BR17,IF(RIGHT(UPPER(TRIM(BR17)),6)="MONTHS",UPPER(TRIM(BR17)),DATEVALUE(LEFT(BR17,FIND("-",BR17)-1)))))</f>
        <v>42005</v>
      </c>
    </row>
    <row r="2" spans="1:70" x14ac:dyDescent="0.25">
      <c r="A2" t="str">
        <f>IF(ISBLANK(A17),"N.A.",IF(ISNUMBER(A17),A17,IF(RIGHT(UPPER(TRIM(A17)),6)="MONTHS",UPPER(TRIM(A17)),DATEVALUE(A3&amp;"/"&amp;IF(OR(A3=4,A3=6,A3=9,A3=11),30,IF(A3=2,28,31))&amp;"/"&amp;YEAR(RIGHT(A17,LEN(A17)-FIND("-",A17)))))))</f>
        <v>N.A.</v>
      </c>
      <c r="B2">
        <f t="shared" ref="B2:BM2" si="1">IF(ISBLANK(B17),"N.A.",IF(ISNUMBER(B17),B17,IF(RIGHT(UPPER(TRIM(B17)),6)="MONTHS",UPPER(TRIM(B17)),DATEVALUE(B3&amp;"/"&amp;IF(OR(B3=4,B3=6,B3=9,B3=11),30,IF(B3=2,28,31))&amp;"/"&amp;YEAR(RIGHT(B17,LEN(B17)-FIND("-",B17)))))))</f>
        <v>36160</v>
      </c>
      <c r="C2">
        <f t="shared" si="1"/>
        <v>36250</v>
      </c>
      <c r="D2">
        <f t="shared" si="1"/>
        <v>36341</v>
      </c>
      <c r="E2">
        <f t="shared" si="1"/>
        <v>36433</v>
      </c>
      <c r="F2">
        <f t="shared" si="1"/>
        <v>36525</v>
      </c>
      <c r="G2">
        <f t="shared" si="1"/>
        <v>36616</v>
      </c>
      <c r="H2">
        <f t="shared" si="1"/>
        <v>36707</v>
      </c>
      <c r="I2">
        <f t="shared" si="1"/>
        <v>36799</v>
      </c>
      <c r="J2">
        <f t="shared" si="1"/>
        <v>36891</v>
      </c>
      <c r="K2">
        <f t="shared" si="1"/>
        <v>36981</v>
      </c>
      <c r="L2">
        <f t="shared" si="1"/>
        <v>37072</v>
      </c>
      <c r="M2">
        <f t="shared" si="1"/>
        <v>37164</v>
      </c>
      <c r="N2">
        <f t="shared" si="1"/>
        <v>37256</v>
      </c>
      <c r="O2">
        <f t="shared" si="1"/>
        <v>37346</v>
      </c>
      <c r="P2">
        <f t="shared" si="1"/>
        <v>37437</v>
      </c>
      <c r="Q2">
        <f t="shared" si="1"/>
        <v>37529</v>
      </c>
      <c r="R2">
        <f t="shared" si="1"/>
        <v>37621</v>
      </c>
      <c r="S2">
        <f t="shared" si="1"/>
        <v>37711</v>
      </c>
      <c r="T2">
        <f t="shared" si="1"/>
        <v>37802</v>
      </c>
      <c r="U2">
        <f t="shared" si="1"/>
        <v>37894</v>
      </c>
      <c r="V2">
        <f t="shared" si="1"/>
        <v>37986</v>
      </c>
      <c r="W2">
        <f t="shared" si="1"/>
        <v>38077</v>
      </c>
      <c r="X2">
        <f t="shared" si="1"/>
        <v>38168</v>
      </c>
      <c r="Y2">
        <f t="shared" si="1"/>
        <v>38260</v>
      </c>
      <c r="Z2">
        <f t="shared" si="1"/>
        <v>38352</v>
      </c>
      <c r="AA2">
        <f t="shared" si="1"/>
        <v>38442</v>
      </c>
      <c r="AB2">
        <f t="shared" si="1"/>
        <v>38533</v>
      </c>
      <c r="AC2">
        <f t="shared" si="1"/>
        <v>38625</v>
      </c>
      <c r="AD2">
        <f t="shared" si="1"/>
        <v>38717</v>
      </c>
      <c r="AE2">
        <f t="shared" si="1"/>
        <v>38807</v>
      </c>
      <c r="AF2">
        <f t="shared" si="1"/>
        <v>38898</v>
      </c>
      <c r="AG2">
        <f t="shared" si="1"/>
        <v>38990</v>
      </c>
      <c r="AH2">
        <f t="shared" si="1"/>
        <v>39082</v>
      </c>
      <c r="AI2">
        <f t="shared" si="1"/>
        <v>39172</v>
      </c>
      <c r="AJ2">
        <f t="shared" si="1"/>
        <v>39263</v>
      </c>
      <c r="AK2">
        <f t="shared" si="1"/>
        <v>39355</v>
      </c>
      <c r="AL2">
        <f t="shared" si="1"/>
        <v>39447</v>
      </c>
      <c r="AM2">
        <f t="shared" si="1"/>
        <v>39538</v>
      </c>
      <c r="AN2">
        <f t="shared" si="1"/>
        <v>39629</v>
      </c>
      <c r="AO2">
        <f t="shared" si="1"/>
        <v>39721</v>
      </c>
      <c r="AP2">
        <f t="shared" si="1"/>
        <v>39813</v>
      </c>
      <c r="AQ2">
        <f t="shared" si="1"/>
        <v>39903</v>
      </c>
      <c r="AR2">
        <f t="shared" si="1"/>
        <v>39994</v>
      </c>
      <c r="AS2">
        <f t="shared" si="1"/>
        <v>40086</v>
      </c>
      <c r="AT2">
        <f t="shared" si="1"/>
        <v>40178</v>
      </c>
      <c r="AU2">
        <f t="shared" si="1"/>
        <v>40268</v>
      </c>
      <c r="AV2">
        <f t="shared" si="1"/>
        <v>40359</v>
      </c>
      <c r="AW2">
        <f t="shared" si="1"/>
        <v>40451</v>
      </c>
      <c r="AX2">
        <f t="shared" si="1"/>
        <v>40543</v>
      </c>
      <c r="AY2">
        <f t="shared" si="1"/>
        <v>40633</v>
      </c>
      <c r="AZ2">
        <f t="shared" si="1"/>
        <v>40724</v>
      </c>
      <c r="BA2">
        <f t="shared" si="1"/>
        <v>40816</v>
      </c>
      <c r="BB2">
        <f t="shared" si="1"/>
        <v>40908</v>
      </c>
      <c r="BC2">
        <f t="shared" si="1"/>
        <v>40999</v>
      </c>
      <c r="BD2">
        <f t="shared" si="1"/>
        <v>41090</v>
      </c>
      <c r="BE2">
        <f t="shared" si="1"/>
        <v>41182</v>
      </c>
      <c r="BF2">
        <f t="shared" si="1"/>
        <v>41274</v>
      </c>
      <c r="BG2">
        <f t="shared" si="1"/>
        <v>41364</v>
      </c>
      <c r="BH2">
        <f t="shared" si="1"/>
        <v>41455</v>
      </c>
      <c r="BI2">
        <f t="shared" si="1"/>
        <v>41547</v>
      </c>
      <c r="BJ2">
        <f t="shared" si="1"/>
        <v>41639</v>
      </c>
      <c r="BK2">
        <f t="shared" si="1"/>
        <v>41729</v>
      </c>
      <c r="BL2">
        <f t="shared" si="1"/>
        <v>41820</v>
      </c>
      <c r="BM2">
        <f t="shared" si="1"/>
        <v>41912</v>
      </c>
      <c r="BN2">
        <f>IF(ISBLANK(BN17),"N.A.",IF(ISNUMBER(BN17),BN17,IF(RIGHT(UPPER(TRIM(BN17)),6)="MONTHS",UPPER(TRIM(BN17)),DATEVALUE(BN3&amp;"/"&amp;IF(OR(BN3=4,BN3=6,BN3=9,BN3=11),30,IF(BN3=2,28,31))&amp;"/"&amp;YEAR(RIGHT(BN17,LEN(BN17)-FIND("-",BN17)))))))</f>
        <v>42004</v>
      </c>
      <c r="BO2">
        <f>IF(ISBLANK(BO17),"N.A.",IF(ISNUMBER(BO17),BO17,IF(RIGHT(UPPER(TRIM(BO17)),6)="MONTHS",UPPER(TRIM(BO17)),DATEVALUE(BO3&amp;"/"&amp;IF(OR(BO3=4,BO3=6,BO3=9,BO3=11),30,IF(BO3=2,28,31))&amp;"/"&amp;YEAR(RIGHT(BO17,LEN(BO17)-FIND("-",BO17)))))))</f>
        <v>42094</v>
      </c>
      <c r="BP2">
        <f>IF(ISBLANK(BP17),"N.A.",IF(ISNUMBER(BP17),BP17,IF(RIGHT(UPPER(TRIM(BP17)),6)="MONTHS",UPPER(TRIM(BP17)),DATEVALUE(BP3&amp;"/"&amp;IF(OR(BP3=4,BP3=6,BP3=9,BP3=11),30,IF(BP3=2,28,31))&amp;"/"&amp;YEAR(RIGHT(BP17,LEN(BP17)-FIND("-",BP17)))))))</f>
        <v>42185</v>
      </c>
      <c r="BQ2">
        <f>IF(ISBLANK(BQ17),"N.A.",IF(ISNUMBER(BQ17),BQ17,IF(RIGHT(UPPER(TRIM(BQ17)),6)="MONTHS",UPPER(TRIM(BQ17)),DATEVALUE(BQ3&amp;"/"&amp;IF(OR(BQ3=4,BQ3=6,BQ3=9,BQ3=11),30,IF(BQ3=2,28,31))&amp;"/"&amp;YEAR(RIGHT(BQ17,LEN(BQ17)-FIND("-",BQ17)))))))</f>
        <v>42277</v>
      </c>
      <c r="BR2">
        <f>IF(ISBLANK(BR17),"N.A.",IF(ISNUMBER(BR17),BR17,IF(RIGHT(UPPER(TRIM(BR17)),6)="MONTHS",UPPER(TRIM(BR17)),DATEVALUE(BR3&amp;"/"&amp;IF(OR(BR3=4,BR3=6,BR3=9,BR3=11),30,IF(BR3=2,28,31))&amp;"/"&amp;YEAR(RIGHT(BR17,LEN(BR17)-FIND("-",BR17)))))))</f>
        <v>42369</v>
      </c>
    </row>
    <row r="3" spans="1:70" x14ac:dyDescent="0.25">
      <c r="A3" t="str">
        <f>IF(OR(ISBLANK(A17),ISNUMBER(A17),RIGHT(UPPER(TRIM(A17)),6)="MONTHS"),"N.A.",MONTH(RIGHT(A17,LEN(A17)-FIND("-",A17))))</f>
        <v>N.A.</v>
      </c>
      <c r="B3">
        <f t="shared" ref="B3:BM3" si="2">IF(OR(ISBLANK(B17),ISNUMBER(B17),RIGHT(UPPER(TRIM(B17)),6)="MONTHS"),"N.A.",MONTH(RIGHT(B17,LEN(B17)-FIND("-",B17))))</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IF(OR(ISBLANK(BN17),ISNUMBER(BN17),RIGHT(UPPER(TRIM(BN17)),6)="MONTHS"),"N.A.",MONTH(RIGHT(BN17,LEN(BN17)-FIND("-",BN17))))</f>
        <v>12</v>
      </c>
      <c r="BO3">
        <f>IF(OR(ISBLANK(BO17),ISNUMBER(BO17),RIGHT(UPPER(TRIM(BO17)),6)="MONTHS"),"N.A.",MONTH(RIGHT(BO17,LEN(BO17)-FIND("-",BO17))))</f>
        <v>3</v>
      </c>
      <c r="BP3">
        <f>IF(OR(ISBLANK(BP17),ISNUMBER(BP17),RIGHT(UPPER(TRIM(BP17)),6)="MONTHS"),"N.A.",MONTH(RIGHT(BP17,LEN(BP17)-FIND("-",BP17))))</f>
        <v>6</v>
      </c>
      <c r="BQ3">
        <f>IF(OR(ISBLANK(BQ17),ISNUMBER(BQ17),RIGHT(UPPER(TRIM(BQ17)),6)="MONTHS"),"N.A.",MONTH(RIGHT(BQ17,LEN(BQ17)-FIND("-",BQ17))))</f>
        <v>9</v>
      </c>
      <c r="BR3">
        <f>IF(OR(ISBLANK(BR17),ISNUMBER(BR17),RIGHT(UPPER(TRIM(BR17)),6)="MONTHS"),"N.A.",MONTH(RIGHT(BR17,LEN(BR17)-FIND("-",BR17))))</f>
        <v>12</v>
      </c>
    </row>
    <row r="4" spans="1:70" x14ac:dyDescent="0.25">
      <c r="A4" t="s">
        <v>1792</v>
      </c>
    </row>
    <row r="6" spans="1:70" x14ac:dyDescent="0.25">
      <c r="A6" t="s">
        <v>1793</v>
      </c>
    </row>
    <row r="8" spans="1:70" x14ac:dyDescent="0.25">
      <c r="A8" t="s">
        <v>1849</v>
      </c>
    </row>
    <row r="10" spans="1:70" x14ac:dyDescent="0.25">
      <c r="A10" t="s">
        <v>1795</v>
      </c>
    </row>
    <row r="12" spans="1:70" x14ac:dyDescent="0.25">
      <c r="A12" t="s">
        <v>1850</v>
      </c>
    </row>
    <row r="13" spans="1:70" x14ac:dyDescent="0.25">
      <c r="A13" t="s">
        <v>1911</v>
      </c>
    </row>
    <row r="14" spans="1:70" x14ac:dyDescent="0.25">
      <c r="A14" t="s">
        <v>1905</v>
      </c>
    </row>
    <row r="16" spans="1:70" x14ac:dyDescent="0.25">
      <c r="B16" s="296" t="s">
        <v>75</v>
      </c>
    </row>
    <row r="17" spans="1:71" x14ac:dyDescent="0.25">
      <c r="B17" s="296" t="s">
        <v>1802</v>
      </c>
      <c r="C17" s="296" t="s">
        <v>1803</v>
      </c>
      <c r="D17" s="296" t="s">
        <v>1804</v>
      </c>
      <c r="E17" s="296" t="s">
        <v>1805</v>
      </c>
      <c r="F17" s="296" t="s">
        <v>1806</v>
      </c>
      <c r="G17" s="296" t="s">
        <v>1807</v>
      </c>
      <c r="H17" s="296" t="s">
        <v>1808</v>
      </c>
      <c r="I17" s="296" t="s">
        <v>1809</v>
      </c>
      <c r="J17" s="296" t="s">
        <v>1810</v>
      </c>
      <c r="K17" s="296" t="s">
        <v>1811</v>
      </c>
      <c r="L17" s="296" t="s">
        <v>1812</v>
      </c>
      <c r="M17" s="296" t="s">
        <v>1813</v>
      </c>
      <c r="N17" s="296" t="s">
        <v>1814</v>
      </c>
      <c r="O17" s="296" t="s">
        <v>1815</v>
      </c>
      <c r="P17" s="296" t="s">
        <v>294</v>
      </c>
      <c r="Q17" s="296" t="s">
        <v>295</v>
      </c>
      <c r="R17" s="296" t="s">
        <v>296</v>
      </c>
      <c r="S17" s="296" t="s">
        <v>297</v>
      </c>
      <c r="T17" s="296" t="s">
        <v>532</v>
      </c>
      <c r="U17" s="296" t="s">
        <v>533</v>
      </c>
      <c r="V17" s="296" t="s">
        <v>534</v>
      </c>
      <c r="W17" s="296" t="s">
        <v>535</v>
      </c>
      <c r="X17" s="296" t="s">
        <v>536</v>
      </c>
      <c r="Y17" s="296" t="s">
        <v>537</v>
      </c>
      <c r="Z17" s="296" t="s">
        <v>538</v>
      </c>
      <c r="AA17" s="296" t="s">
        <v>539</v>
      </c>
      <c r="AB17" s="296" t="s">
        <v>540</v>
      </c>
      <c r="AC17" s="296" t="s">
        <v>541</v>
      </c>
      <c r="AD17" s="296" t="s">
        <v>542</v>
      </c>
      <c r="AE17" s="296" t="s">
        <v>543</v>
      </c>
      <c r="AF17" s="296" t="s">
        <v>544</v>
      </c>
      <c r="AG17" s="296" t="s">
        <v>545</v>
      </c>
      <c r="AH17" s="296" t="s">
        <v>546</v>
      </c>
      <c r="AI17" s="296" t="s">
        <v>397</v>
      </c>
      <c r="AJ17" s="296" t="s">
        <v>1816</v>
      </c>
      <c r="AK17" s="296" t="s">
        <v>1817</v>
      </c>
      <c r="AL17" s="296" t="s">
        <v>1818</v>
      </c>
      <c r="AM17" s="296" t="s">
        <v>1819</v>
      </c>
      <c r="AN17" s="296" t="s">
        <v>1820</v>
      </c>
      <c r="AO17" s="296" t="s">
        <v>1821</v>
      </c>
      <c r="AP17" s="296" t="s">
        <v>1822</v>
      </c>
      <c r="AQ17" s="296" t="s">
        <v>1823</v>
      </c>
      <c r="AR17" s="296" t="s">
        <v>1824</v>
      </c>
      <c r="AS17" s="296" t="s">
        <v>1825</v>
      </c>
      <c r="AT17" s="296" t="s">
        <v>1826</v>
      </c>
      <c r="AU17" s="296" t="s">
        <v>1827</v>
      </c>
      <c r="AV17" s="296" t="s">
        <v>1828</v>
      </c>
      <c r="AW17" s="296" t="s">
        <v>1829</v>
      </c>
      <c r="AX17" s="296" t="s">
        <v>1830</v>
      </c>
      <c r="AY17" s="296" t="s">
        <v>1831</v>
      </c>
      <c r="AZ17" s="296" t="s">
        <v>1832</v>
      </c>
      <c r="BA17" s="296" t="s">
        <v>1833</v>
      </c>
      <c r="BB17" s="296" t="s">
        <v>1834</v>
      </c>
      <c r="BC17" s="296" t="s">
        <v>1835</v>
      </c>
      <c r="BD17" s="296" t="s">
        <v>1836</v>
      </c>
      <c r="BE17" s="296" t="s">
        <v>1837</v>
      </c>
      <c r="BF17" s="296" t="s">
        <v>1838</v>
      </c>
      <c r="BG17" s="296" t="s">
        <v>1839</v>
      </c>
      <c r="BH17" s="296" t="s">
        <v>1840</v>
      </c>
      <c r="BI17" s="296" t="s">
        <v>1841</v>
      </c>
      <c r="BJ17" s="296" t="s">
        <v>1842</v>
      </c>
      <c r="BK17" s="296" t="s">
        <v>1843</v>
      </c>
      <c r="BL17" s="296" t="s">
        <v>1844</v>
      </c>
      <c r="BM17" s="296" t="s">
        <v>1845</v>
      </c>
      <c r="BN17" s="296" t="s">
        <v>1846</v>
      </c>
      <c r="BO17" s="296" t="s">
        <v>1847</v>
      </c>
      <c r="BP17" s="296" t="s">
        <v>1848</v>
      </c>
      <c r="BQ17" s="296" t="s">
        <v>2006</v>
      </c>
      <c r="BR17" s="296" t="s">
        <v>2007</v>
      </c>
      <c r="BS17" s="296" t="s">
        <v>2008</v>
      </c>
    </row>
    <row r="18" spans="1:71"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c r="R18" s="296" t="s">
        <v>1798</v>
      </c>
      <c r="S18" s="296" t="s">
        <v>1798</v>
      </c>
      <c r="T18" s="296" t="s">
        <v>1798</v>
      </c>
      <c r="U18" s="296" t="s">
        <v>1798</v>
      </c>
      <c r="V18" s="296" t="s">
        <v>1798</v>
      </c>
      <c r="W18" s="296" t="s">
        <v>1798</v>
      </c>
      <c r="X18" s="296" t="s">
        <v>1798</v>
      </c>
      <c r="Y18" s="296" t="s">
        <v>1798</v>
      </c>
      <c r="Z18" s="296" t="s">
        <v>1798</v>
      </c>
      <c r="AA18" s="296" t="s">
        <v>1798</v>
      </c>
      <c r="AB18" s="296" t="s">
        <v>1798</v>
      </c>
      <c r="AC18" s="296" t="s">
        <v>1798</v>
      </c>
      <c r="AD18" s="296" t="s">
        <v>1798</v>
      </c>
      <c r="AE18" s="296" t="s">
        <v>1798</v>
      </c>
      <c r="AF18" s="296" t="s">
        <v>1798</v>
      </c>
      <c r="AG18" s="296" t="s">
        <v>1798</v>
      </c>
      <c r="AH18" s="296" t="s">
        <v>1798</v>
      </c>
      <c r="AI18" s="296" t="s">
        <v>1798</v>
      </c>
      <c r="AJ18" s="296" t="s">
        <v>1798</v>
      </c>
      <c r="AK18" s="296" t="s">
        <v>1798</v>
      </c>
      <c r="AL18" s="296" t="s">
        <v>1798</v>
      </c>
      <c r="AM18" s="296" t="s">
        <v>1798</v>
      </c>
      <c r="AN18" s="296" t="s">
        <v>1798</v>
      </c>
      <c r="AO18" s="296" t="s">
        <v>1798</v>
      </c>
      <c r="AP18" s="296" t="s">
        <v>1798</v>
      </c>
      <c r="AQ18" s="296" t="s">
        <v>1798</v>
      </c>
      <c r="AR18" s="296" t="s">
        <v>1798</v>
      </c>
      <c r="AS18" s="296" t="s">
        <v>1798</v>
      </c>
      <c r="AT18" s="296" t="s">
        <v>1798</v>
      </c>
      <c r="AU18" s="296" t="s">
        <v>1798</v>
      </c>
      <c r="AV18" s="296" t="s">
        <v>1798</v>
      </c>
      <c r="AW18" s="296" t="s">
        <v>1798</v>
      </c>
      <c r="AX18" s="296" t="s">
        <v>1798</v>
      </c>
      <c r="AY18" s="296" t="s">
        <v>1798</v>
      </c>
      <c r="AZ18" s="296" t="s">
        <v>1798</v>
      </c>
      <c r="BA18" s="296" t="s">
        <v>1798</v>
      </c>
      <c r="BB18" s="296" t="s">
        <v>1798</v>
      </c>
      <c r="BC18" s="296" t="s">
        <v>1798</v>
      </c>
      <c r="BD18" s="296" t="s">
        <v>1798</v>
      </c>
      <c r="BE18" s="296" t="s">
        <v>1798</v>
      </c>
      <c r="BF18" s="296" t="s">
        <v>1798</v>
      </c>
      <c r="BG18" s="296" t="s">
        <v>1798</v>
      </c>
      <c r="BH18" s="296" t="s">
        <v>1798</v>
      </c>
      <c r="BI18" s="296" t="s">
        <v>1798</v>
      </c>
      <c r="BJ18" s="296" t="s">
        <v>1798</v>
      </c>
      <c r="BK18" s="296" t="s">
        <v>1798</v>
      </c>
      <c r="BL18" s="296" t="s">
        <v>1798</v>
      </c>
      <c r="BM18" s="296" t="s">
        <v>1798</v>
      </c>
      <c r="BN18" s="296" t="s">
        <v>1798</v>
      </c>
      <c r="BO18" s="296" t="s">
        <v>1798</v>
      </c>
      <c r="BP18" s="296" t="s">
        <v>1798</v>
      </c>
      <c r="BQ18" s="296" t="s">
        <v>1798</v>
      </c>
      <c r="BR18" s="296" t="s">
        <v>1798</v>
      </c>
      <c r="BS18" s="296" t="s">
        <v>1798</v>
      </c>
    </row>
    <row r="19" spans="1:71" x14ac:dyDescent="0.25">
      <c r="A19" t="s">
        <v>484</v>
      </c>
    </row>
    <row r="20" spans="1:71" x14ac:dyDescent="0.25">
      <c r="A20" t="s">
        <v>485</v>
      </c>
      <c r="B20" s="296">
        <v>7191</v>
      </c>
      <c r="C20" s="296">
        <v>5315</v>
      </c>
      <c r="D20" s="296">
        <v>4165</v>
      </c>
      <c r="E20" s="296">
        <v>3296</v>
      </c>
      <c r="F20" s="296">
        <v>2578</v>
      </c>
      <c r="G20" s="296">
        <v>2388</v>
      </c>
      <c r="H20" s="296">
        <v>2371</v>
      </c>
      <c r="I20" s="296">
        <v>2430</v>
      </c>
      <c r="J20" s="296">
        <v>2449</v>
      </c>
      <c r="K20" s="296">
        <v>2405</v>
      </c>
      <c r="L20" s="296">
        <v>2394</v>
      </c>
      <c r="M20" s="296">
        <v>2328</v>
      </c>
      <c r="N20" s="296">
        <v>2285</v>
      </c>
      <c r="O20" s="296">
        <v>2305</v>
      </c>
      <c r="P20" s="296">
        <v>2291</v>
      </c>
      <c r="Q20" s="296">
        <v>2251</v>
      </c>
      <c r="R20" s="296">
        <v>2177</v>
      </c>
      <c r="S20" s="296">
        <v>2137</v>
      </c>
      <c r="T20" s="296">
        <v>2164</v>
      </c>
      <c r="U20" s="296">
        <v>2244</v>
      </c>
      <c r="V20" s="296">
        <v>2284</v>
      </c>
      <c r="W20" s="296">
        <v>2290</v>
      </c>
      <c r="X20" s="296">
        <v>2303</v>
      </c>
      <c r="Y20" s="296">
        <v>2247</v>
      </c>
      <c r="Z20" s="296">
        <v>2185</v>
      </c>
      <c r="AA20" s="296">
        <v>2168</v>
      </c>
      <c r="AB20" s="296">
        <v>2118</v>
      </c>
      <c r="AC20" s="296">
        <v>2168</v>
      </c>
      <c r="AD20" s="296">
        <v>2222</v>
      </c>
      <c r="AE20" s="296">
        <v>2227</v>
      </c>
      <c r="AF20" s="296">
        <v>2186</v>
      </c>
      <c r="AG20" s="296">
        <v>2108</v>
      </c>
      <c r="AH20" s="296">
        <v>2052</v>
      </c>
      <c r="AI20" s="296">
        <v>1989</v>
      </c>
      <c r="AJ20" s="296">
        <v>1988</v>
      </c>
      <c r="AK20" s="296">
        <v>1960</v>
      </c>
      <c r="AL20" s="296">
        <v>1891</v>
      </c>
      <c r="AM20" s="296">
        <v>1862</v>
      </c>
      <c r="AN20" s="296">
        <v>1753</v>
      </c>
      <c r="AO20" s="296">
        <v>1675</v>
      </c>
      <c r="AP20" s="296">
        <v>1520</v>
      </c>
      <c r="AQ20" s="296">
        <v>1351</v>
      </c>
      <c r="AR20" s="296">
        <v>1217</v>
      </c>
      <c r="AS20" s="296">
        <v>1028</v>
      </c>
      <c r="AT20" s="296">
        <v>1010</v>
      </c>
      <c r="AU20" s="296">
        <v>970</v>
      </c>
      <c r="AV20" s="296">
        <v>897</v>
      </c>
      <c r="AW20" s="296">
        <v>871</v>
      </c>
      <c r="AX20" s="296">
        <v>822</v>
      </c>
      <c r="AY20" s="296">
        <v>829</v>
      </c>
      <c r="AZ20" s="296">
        <v>825</v>
      </c>
      <c r="BA20" s="296">
        <v>812</v>
      </c>
      <c r="BB20" s="296">
        <v>780</v>
      </c>
      <c r="BC20" s="296">
        <v>734</v>
      </c>
      <c r="BD20" s="296">
        <v>715</v>
      </c>
      <c r="BE20" s="296">
        <v>668</v>
      </c>
      <c r="BF20" s="296">
        <v>677</v>
      </c>
      <c r="BG20" s="296">
        <v>673</v>
      </c>
      <c r="BH20" s="296">
        <v>660</v>
      </c>
      <c r="BI20" s="296">
        <v>670</v>
      </c>
      <c r="BJ20" s="296">
        <v>668</v>
      </c>
      <c r="BK20" s="296">
        <v>665</v>
      </c>
      <c r="BL20" s="296">
        <v>834</v>
      </c>
      <c r="BM20" s="296">
        <v>1250</v>
      </c>
      <c r="BN20" s="296">
        <v>1680</v>
      </c>
      <c r="BO20" s="296">
        <v>2159</v>
      </c>
      <c r="BP20" s="296">
        <v>2574</v>
      </c>
      <c r="BQ20" s="296">
        <v>2747</v>
      </c>
      <c r="BR20" s="296">
        <v>2855</v>
      </c>
      <c r="BS20" s="296">
        <v>2821</v>
      </c>
    </row>
    <row r="21" spans="1:71" x14ac:dyDescent="0.25">
      <c r="A21" t="s">
        <v>486</v>
      </c>
      <c r="B21" s="296">
        <v>132</v>
      </c>
      <c r="C21" s="296">
        <v>120</v>
      </c>
      <c r="D21" s="296">
        <v>128</v>
      </c>
      <c r="E21" s="296">
        <v>132</v>
      </c>
      <c r="F21" s="296">
        <v>134</v>
      </c>
      <c r="G21" s="296">
        <v>148</v>
      </c>
      <c r="H21" s="296">
        <v>151</v>
      </c>
      <c r="I21" s="296">
        <v>139</v>
      </c>
      <c r="J21" s="296">
        <v>141</v>
      </c>
      <c r="K21" s="296">
        <v>130</v>
      </c>
      <c r="L21" s="296">
        <v>129</v>
      </c>
      <c r="M21" s="296">
        <v>129</v>
      </c>
      <c r="N21" s="296">
        <v>127</v>
      </c>
      <c r="O21" s="296">
        <v>136</v>
      </c>
      <c r="P21" s="296">
        <v>128</v>
      </c>
      <c r="Q21" s="296">
        <v>121</v>
      </c>
      <c r="R21" s="296">
        <v>118</v>
      </c>
      <c r="S21" s="296">
        <v>112</v>
      </c>
      <c r="T21" s="296">
        <v>111</v>
      </c>
      <c r="U21" s="296">
        <v>122</v>
      </c>
      <c r="V21" s="296">
        <v>110</v>
      </c>
      <c r="W21" s="296">
        <v>96</v>
      </c>
      <c r="X21" s="296">
        <v>80</v>
      </c>
      <c r="Y21" s="296">
        <v>76</v>
      </c>
      <c r="Z21" s="296">
        <v>79</v>
      </c>
      <c r="AA21" s="296">
        <v>87</v>
      </c>
      <c r="AB21" s="296">
        <v>91</v>
      </c>
      <c r="AC21" s="296">
        <v>86</v>
      </c>
      <c r="AD21" s="296">
        <v>85</v>
      </c>
      <c r="AE21" s="296">
        <v>77</v>
      </c>
      <c r="AF21" s="296">
        <v>79</v>
      </c>
      <c r="AG21" s="296">
        <v>81</v>
      </c>
      <c r="AH21" s="296">
        <v>75</v>
      </c>
      <c r="AI21" s="296">
        <v>64</v>
      </c>
      <c r="AJ21" s="296">
        <v>63</v>
      </c>
      <c r="AK21" s="296">
        <v>53</v>
      </c>
      <c r="AL21" s="296">
        <v>54</v>
      </c>
      <c r="AM21" s="296">
        <v>55</v>
      </c>
      <c r="AN21" s="296">
        <v>49</v>
      </c>
      <c r="AO21" s="296">
        <v>51</v>
      </c>
      <c r="AP21" s="296">
        <v>46</v>
      </c>
      <c r="AQ21" s="296">
        <v>47</v>
      </c>
      <c r="AR21" s="296">
        <v>51</v>
      </c>
      <c r="AS21" s="296">
        <v>43</v>
      </c>
      <c r="AT21" s="296">
        <v>45</v>
      </c>
      <c r="AU21" s="296">
        <v>37</v>
      </c>
      <c r="AV21" s="296">
        <v>26</v>
      </c>
      <c r="AW21" s="296">
        <v>20</v>
      </c>
      <c r="AX21" s="296">
        <v>12</v>
      </c>
      <c r="AY21" s="296">
        <v>15</v>
      </c>
      <c r="AZ21" s="296">
        <v>18</v>
      </c>
      <c r="BA21" s="296">
        <v>22</v>
      </c>
      <c r="BB21" s="296">
        <v>27</v>
      </c>
      <c r="BC21" s="296">
        <v>34</v>
      </c>
      <c r="BD21" s="296">
        <v>41</v>
      </c>
      <c r="BE21" s="296">
        <v>39</v>
      </c>
      <c r="BF21" s="296">
        <v>35</v>
      </c>
      <c r="BG21" s="296">
        <v>26</v>
      </c>
      <c r="BH21" s="296">
        <v>19</v>
      </c>
      <c r="BI21" s="296">
        <v>23</v>
      </c>
      <c r="BJ21" s="296">
        <v>25</v>
      </c>
      <c r="BK21" s="296">
        <v>23</v>
      </c>
      <c r="BL21" s="296">
        <v>41</v>
      </c>
      <c r="BM21" s="296">
        <v>72</v>
      </c>
      <c r="BN21" s="296">
        <v>115</v>
      </c>
      <c r="BO21" s="296">
        <v>148</v>
      </c>
      <c r="BP21" s="296">
        <v>174</v>
      </c>
      <c r="BQ21" s="296">
        <v>196</v>
      </c>
      <c r="BR21" s="296">
        <v>198</v>
      </c>
      <c r="BS21" s="296">
        <v>200</v>
      </c>
    </row>
    <row r="22" spans="1:71" x14ac:dyDescent="0.25">
      <c r="A22" t="s">
        <v>487</v>
      </c>
      <c r="B22" s="296">
        <v>1</v>
      </c>
      <c r="C22" s="296">
        <v>1</v>
      </c>
      <c r="D22" s="296">
        <v>3</v>
      </c>
      <c r="E22" s="296">
        <v>3</v>
      </c>
      <c r="F22" s="296">
        <v>3</v>
      </c>
      <c r="G22" s="296">
        <v>3</v>
      </c>
      <c r="H22" s="296" t="s">
        <v>18</v>
      </c>
      <c r="I22" s="296">
        <v>1</v>
      </c>
      <c r="J22" s="296">
        <v>1</v>
      </c>
      <c r="K22" s="296">
        <v>1</v>
      </c>
      <c r="L22" s="296">
        <v>1</v>
      </c>
      <c r="M22" s="296" t="s">
        <v>18</v>
      </c>
      <c r="N22" s="296" t="s">
        <v>18</v>
      </c>
      <c r="O22" s="296" t="s">
        <v>18</v>
      </c>
      <c r="P22" s="296" t="s">
        <v>18</v>
      </c>
      <c r="Q22" s="296" t="s">
        <v>18</v>
      </c>
      <c r="R22" s="296" t="s">
        <v>18</v>
      </c>
      <c r="S22" s="296" t="s">
        <v>18</v>
      </c>
      <c r="T22" s="296" t="s">
        <v>18</v>
      </c>
      <c r="U22" s="296" t="s">
        <v>18</v>
      </c>
      <c r="V22" s="296" t="s">
        <v>18</v>
      </c>
      <c r="W22" s="296" t="s">
        <v>18</v>
      </c>
      <c r="X22" s="296" t="s">
        <v>18</v>
      </c>
      <c r="Y22" s="296" t="s">
        <v>18</v>
      </c>
      <c r="Z22" s="296" t="s">
        <v>18</v>
      </c>
      <c r="AA22" s="296" t="s">
        <v>18</v>
      </c>
      <c r="AB22" s="296" t="s">
        <v>18</v>
      </c>
      <c r="AC22" s="296" t="s">
        <v>18</v>
      </c>
      <c r="AD22" s="296" t="s">
        <v>18</v>
      </c>
      <c r="AE22" s="296" t="s">
        <v>18</v>
      </c>
      <c r="AF22" s="296" t="s">
        <v>18</v>
      </c>
      <c r="AG22" s="296" t="s">
        <v>18</v>
      </c>
      <c r="AH22" s="296" t="s">
        <v>18</v>
      </c>
      <c r="AI22" s="296" t="s">
        <v>18</v>
      </c>
      <c r="AJ22" s="296" t="s">
        <v>18</v>
      </c>
      <c r="AK22" s="296" t="s">
        <v>18</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row>
    <row r="23" spans="1:71" x14ac:dyDescent="0.25">
      <c r="A23" t="s">
        <v>19</v>
      </c>
      <c r="B23" s="296">
        <v>2</v>
      </c>
      <c r="C23" s="296">
        <v>2</v>
      </c>
      <c r="D23" s="296">
        <v>1</v>
      </c>
      <c r="E23" s="296">
        <v>1</v>
      </c>
      <c r="F23" s="296">
        <v>2</v>
      </c>
      <c r="G23" s="296">
        <v>2</v>
      </c>
      <c r="H23" s="296">
        <v>3</v>
      </c>
      <c r="I23" s="296">
        <v>4</v>
      </c>
      <c r="J23" s="296">
        <v>4</v>
      </c>
      <c r="K23" s="296">
        <v>2</v>
      </c>
      <c r="L23" s="296">
        <v>2</v>
      </c>
      <c r="M23" s="296">
        <v>3</v>
      </c>
      <c r="N23" s="296">
        <v>2</v>
      </c>
      <c r="O23" s="296">
        <v>2</v>
      </c>
      <c r="P23" s="296">
        <v>3</v>
      </c>
      <c r="Q23" s="296">
        <v>1</v>
      </c>
      <c r="R23" s="296">
        <v>1</v>
      </c>
      <c r="S23" s="296">
        <v>1</v>
      </c>
      <c r="T23" s="296" t="s">
        <v>18</v>
      </c>
      <c r="U23" s="296" t="s">
        <v>18</v>
      </c>
      <c r="V23" s="296">
        <v>1</v>
      </c>
      <c r="W23" s="296">
        <v>1</v>
      </c>
      <c r="X23" s="296">
        <v>2</v>
      </c>
      <c r="Y23" s="296">
        <v>2</v>
      </c>
      <c r="Z23" s="296">
        <v>1</v>
      </c>
      <c r="AA23" s="296">
        <v>1</v>
      </c>
      <c r="AB23" s="296" t="s">
        <v>18</v>
      </c>
      <c r="AC23" s="296" t="s">
        <v>18</v>
      </c>
      <c r="AD23" s="296" t="s">
        <v>18</v>
      </c>
      <c r="AE23" s="296" t="s">
        <v>18</v>
      </c>
      <c r="AF23" s="296" t="s">
        <v>18</v>
      </c>
      <c r="AG23" s="296" t="s">
        <v>18</v>
      </c>
      <c r="AH23" s="296">
        <v>2</v>
      </c>
      <c r="AI23" s="296">
        <v>2</v>
      </c>
      <c r="AJ23" s="296">
        <v>2</v>
      </c>
      <c r="AK23" s="296">
        <v>2</v>
      </c>
      <c r="AL23" s="296">
        <v>1</v>
      </c>
      <c r="AM23" s="296">
        <v>2</v>
      </c>
      <c r="AN23" s="296">
        <v>2</v>
      </c>
      <c r="AO23" s="296">
        <v>2</v>
      </c>
      <c r="AP23" s="296">
        <v>1</v>
      </c>
      <c r="AQ23" s="296" t="s">
        <v>18</v>
      </c>
      <c r="AR23" s="296" t="s">
        <v>18</v>
      </c>
      <c r="AS23" s="296" t="s">
        <v>18</v>
      </c>
      <c r="AT23" s="296" t="s">
        <v>18</v>
      </c>
      <c r="AU23" s="296" t="s">
        <v>18</v>
      </c>
      <c r="AV23" s="296">
        <v>1</v>
      </c>
      <c r="AW23" s="296">
        <v>1</v>
      </c>
      <c r="AX23" s="296">
        <v>1</v>
      </c>
      <c r="AY23" s="296">
        <v>3</v>
      </c>
      <c r="AZ23" s="296">
        <v>2</v>
      </c>
      <c r="BA23" s="296">
        <v>2</v>
      </c>
      <c r="BB23" s="296">
        <v>2</v>
      </c>
      <c r="BC23" s="296" t="s">
        <v>18</v>
      </c>
      <c r="BD23" s="296" t="s">
        <v>18</v>
      </c>
      <c r="BE23" s="296" t="s">
        <v>18</v>
      </c>
      <c r="BF23" s="296">
        <v>2</v>
      </c>
      <c r="BG23" s="296">
        <v>3</v>
      </c>
      <c r="BH23" s="296">
        <v>2</v>
      </c>
      <c r="BI23" s="296">
        <v>2</v>
      </c>
      <c r="BJ23" s="296">
        <v>1</v>
      </c>
      <c r="BK23" s="296" t="s">
        <v>18</v>
      </c>
      <c r="BL23" s="296" t="s">
        <v>18</v>
      </c>
      <c r="BM23" s="296" t="s">
        <v>18</v>
      </c>
      <c r="BN23" s="296">
        <v>1</v>
      </c>
      <c r="BO23" s="296">
        <v>1</v>
      </c>
      <c r="BP23" s="296">
        <v>2</v>
      </c>
      <c r="BQ23" s="296">
        <v>3</v>
      </c>
      <c r="BR23" s="296">
        <v>2</v>
      </c>
      <c r="BS23" s="296">
        <v>3</v>
      </c>
    </row>
    <row r="24" spans="1:71" x14ac:dyDescent="0.25">
      <c r="A24" t="s">
        <v>20</v>
      </c>
      <c r="B24" s="296">
        <v>98</v>
      </c>
      <c r="C24" s="296">
        <v>85</v>
      </c>
      <c r="D24" s="296">
        <v>68</v>
      </c>
      <c r="E24" s="296">
        <v>54</v>
      </c>
      <c r="F24" s="296">
        <v>49</v>
      </c>
      <c r="G24" s="296">
        <v>44</v>
      </c>
      <c r="H24" s="296">
        <v>48</v>
      </c>
      <c r="I24" s="296">
        <v>43</v>
      </c>
      <c r="J24" s="296">
        <v>48</v>
      </c>
      <c r="K24" s="296">
        <v>41</v>
      </c>
      <c r="L24" s="296">
        <v>43</v>
      </c>
      <c r="M24" s="296">
        <v>43</v>
      </c>
      <c r="N24" s="296">
        <v>31</v>
      </c>
      <c r="O24" s="296">
        <v>29</v>
      </c>
      <c r="P24" s="296">
        <v>22</v>
      </c>
      <c r="Q24" s="296">
        <v>28</v>
      </c>
      <c r="R24" s="296">
        <v>32</v>
      </c>
      <c r="S24" s="296">
        <v>37</v>
      </c>
      <c r="T24" s="296">
        <v>42</v>
      </c>
      <c r="U24" s="296">
        <v>38</v>
      </c>
      <c r="V24" s="296">
        <v>35</v>
      </c>
      <c r="W24" s="296">
        <v>30</v>
      </c>
      <c r="X24" s="296">
        <v>28</v>
      </c>
      <c r="Y24" s="296">
        <v>25</v>
      </c>
      <c r="Z24" s="296">
        <v>32</v>
      </c>
      <c r="AA24" s="296">
        <v>29</v>
      </c>
      <c r="AB24" s="296">
        <v>31</v>
      </c>
      <c r="AC24" s="296">
        <v>31</v>
      </c>
      <c r="AD24" s="296">
        <v>28</v>
      </c>
      <c r="AE24" s="296">
        <v>25</v>
      </c>
      <c r="AF24" s="296">
        <v>25</v>
      </c>
      <c r="AG24" s="296">
        <v>24</v>
      </c>
      <c r="AH24" s="296">
        <v>24</v>
      </c>
      <c r="AI24" s="296">
        <v>24</v>
      </c>
      <c r="AJ24" s="296">
        <v>29</v>
      </c>
      <c r="AK24" s="296">
        <v>31</v>
      </c>
      <c r="AL24" s="296">
        <v>34</v>
      </c>
      <c r="AM24" s="296">
        <v>40</v>
      </c>
      <c r="AN24" s="296">
        <v>39</v>
      </c>
      <c r="AO24" s="296">
        <v>45</v>
      </c>
      <c r="AP24" s="296">
        <v>37</v>
      </c>
      <c r="AQ24" s="296">
        <v>26</v>
      </c>
      <c r="AR24" s="296">
        <v>21</v>
      </c>
      <c r="AS24" s="296">
        <v>10</v>
      </c>
      <c r="AT24" s="296">
        <v>8</v>
      </c>
      <c r="AU24" s="296">
        <v>8</v>
      </c>
      <c r="AV24" s="296">
        <v>6</v>
      </c>
      <c r="AW24" s="296">
        <v>6</v>
      </c>
      <c r="AX24" s="296">
        <v>7</v>
      </c>
      <c r="AY24" s="296">
        <v>6</v>
      </c>
      <c r="AZ24" s="296">
        <v>7</v>
      </c>
      <c r="BA24" s="296">
        <v>8</v>
      </c>
      <c r="BB24" s="296">
        <v>7</v>
      </c>
      <c r="BC24" s="296">
        <v>4</v>
      </c>
      <c r="BD24" s="296">
        <v>6</v>
      </c>
      <c r="BE24" s="296">
        <v>12</v>
      </c>
      <c r="BF24" s="296">
        <v>17</v>
      </c>
      <c r="BG24" s="296">
        <v>18</v>
      </c>
      <c r="BH24" s="296">
        <v>16</v>
      </c>
      <c r="BI24" s="296">
        <v>10</v>
      </c>
      <c r="BJ24" s="296">
        <v>8</v>
      </c>
      <c r="BK24" s="296">
        <v>8</v>
      </c>
      <c r="BL24" s="296">
        <v>9</v>
      </c>
      <c r="BM24" s="296">
        <v>15</v>
      </c>
      <c r="BN24" s="296">
        <v>13</v>
      </c>
      <c r="BO24" s="296">
        <v>15</v>
      </c>
      <c r="BP24" s="296">
        <v>22</v>
      </c>
      <c r="BQ24" s="296">
        <v>25</v>
      </c>
      <c r="BR24" s="296">
        <v>29</v>
      </c>
      <c r="BS24" s="296">
        <v>35</v>
      </c>
    </row>
    <row r="25" spans="1:71" x14ac:dyDescent="0.25">
      <c r="A25" t="s">
        <v>21</v>
      </c>
      <c r="B25" s="296">
        <v>21</v>
      </c>
      <c r="C25" s="296">
        <v>15</v>
      </c>
      <c r="D25" s="296">
        <v>12</v>
      </c>
      <c r="E25" s="296">
        <v>3</v>
      </c>
      <c r="F25" s="296">
        <v>3</v>
      </c>
      <c r="G25" s="296">
        <v>2</v>
      </c>
      <c r="H25" s="296">
        <v>2</v>
      </c>
      <c r="I25" s="296">
        <v>3</v>
      </c>
      <c r="J25" s="296">
        <v>3</v>
      </c>
      <c r="K25" s="296">
        <v>3</v>
      </c>
      <c r="L25" s="296">
        <v>3</v>
      </c>
      <c r="M25" s="296">
        <v>3</v>
      </c>
      <c r="N25" s="296">
        <v>4</v>
      </c>
      <c r="O25" s="296">
        <v>3</v>
      </c>
      <c r="P25" s="296">
        <v>2</v>
      </c>
      <c r="Q25" s="296">
        <v>2</v>
      </c>
      <c r="R25" s="296" t="s">
        <v>18</v>
      </c>
      <c r="S25" s="296">
        <v>1</v>
      </c>
      <c r="T25" s="296">
        <v>1</v>
      </c>
      <c r="U25" s="296">
        <v>2</v>
      </c>
      <c r="V25" s="296">
        <v>2</v>
      </c>
      <c r="W25" s="296">
        <v>1</v>
      </c>
      <c r="X25" s="296">
        <v>1</v>
      </c>
      <c r="Y25" s="296" t="s">
        <v>18</v>
      </c>
      <c r="Z25" s="296" t="s">
        <v>18</v>
      </c>
      <c r="AA25" s="296" t="s">
        <v>18</v>
      </c>
      <c r="AB25" s="296" t="s">
        <v>18</v>
      </c>
      <c r="AC25" s="296">
        <v>5</v>
      </c>
      <c r="AD25" s="296">
        <v>6</v>
      </c>
      <c r="AE25" s="296">
        <v>8</v>
      </c>
      <c r="AF25" s="296">
        <v>7</v>
      </c>
      <c r="AG25" s="296">
        <v>2</v>
      </c>
      <c r="AH25" s="296">
        <v>5</v>
      </c>
      <c r="AI25" s="296">
        <v>4</v>
      </c>
      <c r="AJ25" s="296">
        <v>4</v>
      </c>
      <c r="AK25" s="296">
        <v>5</v>
      </c>
      <c r="AL25" s="296">
        <v>3</v>
      </c>
      <c r="AM25" s="296">
        <v>3</v>
      </c>
      <c r="AN25" s="296">
        <v>5</v>
      </c>
      <c r="AO25" s="296">
        <v>3</v>
      </c>
      <c r="AP25" s="296">
        <v>1</v>
      </c>
      <c r="AQ25" s="296">
        <v>1</v>
      </c>
      <c r="AR25" s="296" t="s">
        <v>18</v>
      </c>
      <c r="AS25" s="296" t="s">
        <v>18</v>
      </c>
      <c r="AT25" s="296" t="s">
        <v>18</v>
      </c>
      <c r="AU25" s="296" t="s">
        <v>18</v>
      </c>
      <c r="AV25" s="296" t="s">
        <v>18</v>
      </c>
      <c r="AW25" s="296" t="s">
        <v>18</v>
      </c>
      <c r="AX25" s="296">
        <v>1</v>
      </c>
      <c r="AY25" s="296">
        <v>1</v>
      </c>
      <c r="AZ25" s="296">
        <v>2</v>
      </c>
      <c r="BA25" s="296">
        <v>3</v>
      </c>
      <c r="BB25" s="296">
        <v>2</v>
      </c>
      <c r="BC25" s="296">
        <v>2</v>
      </c>
      <c r="BD25" s="296">
        <v>1</v>
      </c>
      <c r="BE25" s="296" t="s">
        <v>18</v>
      </c>
      <c r="BF25" s="296" t="s">
        <v>18</v>
      </c>
      <c r="BG25" s="296" t="s">
        <v>18</v>
      </c>
      <c r="BH25" s="296" t="s">
        <v>18</v>
      </c>
      <c r="BI25" s="296" t="s">
        <v>18</v>
      </c>
      <c r="BJ25" s="296" t="s">
        <v>18</v>
      </c>
      <c r="BK25" s="296" t="s">
        <v>18</v>
      </c>
      <c r="BL25" s="296" t="s">
        <v>18</v>
      </c>
      <c r="BM25" s="296" t="s">
        <v>18</v>
      </c>
      <c r="BN25" s="296" t="s">
        <v>18</v>
      </c>
      <c r="BO25" s="296">
        <v>1</v>
      </c>
      <c r="BP25" s="296">
        <v>3</v>
      </c>
      <c r="BQ25" s="296">
        <v>4</v>
      </c>
      <c r="BR25" s="296">
        <v>5</v>
      </c>
      <c r="BS25" s="296">
        <v>4</v>
      </c>
    </row>
    <row r="26" spans="1:71" x14ac:dyDescent="0.25">
      <c r="A26" t="s">
        <v>22</v>
      </c>
      <c r="B26" s="296" t="s">
        <v>18</v>
      </c>
      <c r="C26" s="296" t="s">
        <v>18</v>
      </c>
      <c r="D26" s="296" t="s">
        <v>18</v>
      </c>
      <c r="E26" s="296" t="s">
        <v>18</v>
      </c>
      <c r="F26" s="296" t="s">
        <v>18</v>
      </c>
      <c r="G26" s="296" t="s">
        <v>18</v>
      </c>
      <c r="H26" s="296" t="s">
        <v>18</v>
      </c>
      <c r="I26" s="296" t="s">
        <v>18</v>
      </c>
      <c r="J26" s="296" t="s">
        <v>18</v>
      </c>
      <c r="K26" s="296" t="s">
        <v>18</v>
      </c>
      <c r="L26" s="296" t="s">
        <v>18</v>
      </c>
      <c r="M26" s="296" t="s">
        <v>18</v>
      </c>
      <c r="N26" s="296" t="s">
        <v>18</v>
      </c>
      <c r="O26" s="296" t="s">
        <v>18</v>
      </c>
      <c r="P26" s="296" t="s">
        <v>18</v>
      </c>
      <c r="Q26" s="296">
        <v>2</v>
      </c>
      <c r="R26" s="296">
        <v>4</v>
      </c>
      <c r="S26" s="296">
        <v>2</v>
      </c>
      <c r="T26" s="296">
        <v>2</v>
      </c>
      <c r="U26" s="296">
        <v>2</v>
      </c>
      <c r="V26" s="296" t="s">
        <v>18</v>
      </c>
      <c r="W26" s="296" t="s">
        <v>18</v>
      </c>
      <c r="X26" s="296" t="s">
        <v>18</v>
      </c>
      <c r="Y26" s="296" t="s">
        <v>18</v>
      </c>
      <c r="Z26" s="296" t="s">
        <v>18</v>
      </c>
      <c r="AA26" s="296" t="s">
        <v>18</v>
      </c>
      <c r="AB26" s="296" t="s">
        <v>18</v>
      </c>
      <c r="AC26" s="296" t="s">
        <v>18</v>
      </c>
      <c r="AD26" s="296" t="s">
        <v>18</v>
      </c>
      <c r="AE26" s="296" t="s">
        <v>18</v>
      </c>
      <c r="AF26" s="296">
        <v>1</v>
      </c>
      <c r="AG26" s="296">
        <v>2</v>
      </c>
      <c r="AH26" s="296">
        <v>2</v>
      </c>
      <c r="AI26" s="296">
        <v>2</v>
      </c>
      <c r="AJ26" s="296">
        <v>1</v>
      </c>
      <c r="AK26" s="296" t="s">
        <v>18</v>
      </c>
      <c r="AL26" s="296" t="s">
        <v>18</v>
      </c>
      <c r="AM26" s="296" t="s">
        <v>18</v>
      </c>
      <c r="AN26" s="296" t="s">
        <v>18</v>
      </c>
      <c r="AO26" s="296" t="s">
        <v>18</v>
      </c>
      <c r="AP26" s="296" t="s">
        <v>18</v>
      </c>
      <c r="AQ26" s="296" t="s">
        <v>18</v>
      </c>
      <c r="AR26" s="296">
        <v>4</v>
      </c>
      <c r="AS26" s="296">
        <v>5</v>
      </c>
      <c r="AT26" s="296">
        <v>8</v>
      </c>
      <c r="AU26" s="296">
        <v>9</v>
      </c>
      <c r="AV26" s="296">
        <v>5</v>
      </c>
      <c r="AW26" s="296">
        <v>4</v>
      </c>
      <c r="AX26" s="296">
        <v>1</v>
      </c>
      <c r="AY26" s="296">
        <v>1</v>
      </c>
      <c r="AZ26" s="296">
        <v>1</v>
      </c>
      <c r="BA26" s="296">
        <v>1</v>
      </c>
      <c r="BB26" s="296">
        <v>1</v>
      </c>
      <c r="BC26" s="296" t="s">
        <v>18</v>
      </c>
      <c r="BD26" s="296" t="s">
        <v>18</v>
      </c>
      <c r="BE26" s="296" t="s">
        <v>18</v>
      </c>
      <c r="BF26" s="296" t="s">
        <v>18</v>
      </c>
      <c r="BG26" s="296" t="s">
        <v>18</v>
      </c>
      <c r="BH26" s="296" t="s">
        <v>18</v>
      </c>
      <c r="BI26" s="296">
        <v>1</v>
      </c>
      <c r="BJ26" s="296">
        <v>1</v>
      </c>
      <c r="BK26" s="296">
        <v>4</v>
      </c>
      <c r="BL26" s="296">
        <v>6</v>
      </c>
      <c r="BM26" s="296">
        <v>6</v>
      </c>
      <c r="BN26" s="296">
        <v>6</v>
      </c>
      <c r="BO26" s="296">
        <v>6</v>
      </c>
      <c r="BP26" s="296">
        <v>7</v>
      </c>
      <c r="BQ26" s="296">
        <v>9</v>
      </c>
      <c r="BR26" s="296">
        <v>13</v>
      </c>
      <c r="BS26" s="296">
        <v>11</v>
      </c>
    </row>
    <row r="27" spans="1:71" x14ac:dyDescent="0.25">
      <c r="A27" t="s">
        <v>23</v>
      </c>
      <c r="B27" s="296">
        <v>244</v>
      </c>
      <c r="C27" s="296">
        <v>225</v>
      </c>
      <c r="D27" s="296">
        <v>149</v>
      </c>
      <c r="E27" s="296">
        <v>103</v>
      </c>
      <c r="F27" s="296">
        <v>59</v>
      </c>
      <c r="G27" s="296">
        <v>48</v>
      </c>
      <c r="H27" s="296">
        <v>52</v>
      </c>
      <c r="I27" s="296">
        <v>50</v>
      </c>
      <c r="J27" s="296">
        <v>52</v>
      </c>
      <c r="K27" s="296">
        <v>53</v>
      </c>
      <c r="L27" s="296">
        <v>49</v>
      </c>
      <c r="M27" s="296">
        <v>52</v>
      </c>
      <c r="N27" s="296">
        <v>45</v>
      </c>
      <c r="O27" s="296">
        <v>44</v>
      </c>
      <c r="P27" s="296">
        <v>47</v>
      </c>
      <c r="Q27" s="296">
        <v>50</v>
      </c>
      <c r="R27" s="296">
        <v>54</v>
      </c>
      <c r="S27" s="296">
        <v>57</v>
      </c>
      <c r="T27" s="296">
        <v>49</v>
      </c>
      <c r="U27" s="296">
        <v>43</v>
      </c>
      <c r="V27" s="296">
        <v>43</v>
      </c>
      <c r="W27" s="296">
        <v>46</v>
      </c>
      <c r="X27" s="296">
        <v>47</v>
      </c>
      <c r="Y27" s="296">
        <v>48</v>
      </c>
      <c r="Z27" s="296">
        <v>49</v>
      </c>
      <c r="AA27" s="296">
        <v>48</v>
      </c>
      <c r="AB27" s="296">
        <v>45</v>
      </c>
      <c r="AC27" s="296">
        <v>56</v>
      </c>
      <c r="AD27" s="296">
        <v>61</v>
      </c>
      <c r="AE27" s="296">
        <v>63</v>
      </c>
      <c r="AF27" s="296">
        <v>68</v>
      </c>
      <c r="AG27" s="296">
        <v>55</v>
      </c>
      <c r="AH27" s="296">
        <v>46</v>
      </c>
      <c r="AI27" s="296">
        <v>40</v>
      </c>
      <c r="AJ27" s="296">
        <v>34</v>
      </c>
      <c r="AK27" s="296">
        <v>41</v>
      </c>
      <c r="AL27" s="296">
        <v>41</v>
      </c>
      <c r="AM27" s="296">
        <v>42</v>
      </c>
      <c r="AN27" s="296">
        <v>50</v>
      </c>
      <c r="AO27" s="296">
        <v>50</v>
      </c>
      <c r="AP27" s="296">
        <v>41</v>
      </c>
      <c r="AQ27" s="296">
        <v>35</v>
      </c>
      <c r="AR27" s="296">
        <v>29</v>
      </c>
      <c r="AS27" s="296">
        <v>21</v>
      </c>
      <c r="AT27" s="296">
        <v>26</v>
      </c>
      <c r="AU27" s="296">
        <v>21</v>
      </c>
      <c r="AV27" s="296">
        <v>24</v>
      </c>
      <c r="AW27" s="296">
        <v>22</v>
      </c>
      <c r="AX27" s="296">
        <v>20</v>
      </c>
      <c r="AY27" s="296">
        <v>18</v>
      </c>
      <c r="AZ27" s="296">
        <v>12</v>
      </c>
      <c r="BA27" s="296">
        <v>12</v>
      </c>
      <c r="BB27" s="296">
        <v>9</v>
      </c>
      <c r="BC27" s="296">
        <v>10</v>
      </c>
      <c r="BD27" s="296">
        <v>12</v>
      </c>
      <c r="BE27" s="296">
        <v>14</v>
      </c>
      <c r="BF27" s="296">
        <v>21</v>
      </c>
      <c r="BG27" s="296">
        <v>20</v>
      </c>
      <c r="BH27" s="296">
        <v>17</v>
      </c>
      <c r="BI27" s="296">
        <v>14</v>
      </c>
      <c r="BJ27" s="296">
        <v>9</v>
      </c>
      <c r="BK27" s="296">
        <v>18</v>
      </c>
      <c r="BL27" s="296">
        <v>23</v>
      </c>
      <c r="BM27" s="296">
        <v>40</v>
      </c>
      <c r="BN27" s="296">
        <v>54</v>
      </c>
      <c r="BO27" s="296">
        <v>83</v>
      </c>
      <c r="BP27" s="296">
        <v>102</v>
      </c>
      <c r="BQ27" s="296">
        <v>112</v>
      </c>
      <c r="BR27" s="296">
        <v>110</v>
      </c>
      <c r="BS27" s="296">
        <v>100</v>
      </c>
    </row>
    <row r="28" spans="1:71" x14ac:dyDescent="0.25">
      <c r="A28" t="s">
        <v>24</v>
      </c>
      <c r="B28" s="296">
        <v>3</v>
      </c>
      <c r="C28" s="296">
        <v>4</v>
      </c>
      <c r="D28" s="296">
        <v>4</v>
      </c>
      <c r="E28" s="296">
        <v>4</v>
      </c>
      <c r="F28" s="296">
        <v>2</v>
      </c>
      <c r="G28" s="296">
        <v>2</v>
      </c>
      <c r="H28" s="296">
        <v>3</v>
      </c>
      <c r="I28" s="296">
        <v>4</v>
      </c>
      <c r="J28" s="296">
        <v>5</v>
      </c>
      <c r="K28" s="296">
        <v>7</v>
      </c>
      <c r="L28" s="296">
        <v>7</v>
      </c>
      <c r="M28" s="296">
        <v>4</v>
      </c>
      <c r="N28" s="296">
        <v>3</v>
      </c>
      <c r="O28" s="296">
        <v>3</v>
      </c>
      <c r="P28" s="296">
        <v>3</v>
      </c>
      <c r="Q28" s="296">
        <v>4</v>
      </c>
      <c r="R28" s="296">
        <v>6</v>
      </c>
      <c r="S28" s="296">
        <v>4</v>
      </c>
      <c r="T28" s="296">
        <v>3</v>
      </c>
      <c r="U28" s="296">
        <v>4</v>
      </c>
      <c r="V28" s="296">
        <v>2</v>
      </c>
      <c r="W28" s="296">
        <v>3</v>
      </c>
      <c r="X28" s="296">
        <v>4</v>
      </c>
      <c r="Y28" s="296">
        <v>2</v>
      </c>
      <c r="Z28" s="296">
        <v>3</v>
      </c>
      <c r="AA28" s="296">
        <v>1</v>
      </c>
      <c r="AB28" s="296">
        <v>3</v>
      </c>
      <c r="AC28" s="296">
        <v>3</v>
      </c>
      <c r="AD28" s="296">
        <v>2</v>
      </c>
      <c r="AE28" s="296">
        <v>3</v>
      </c>
      <c r="AF28" s="296">
        <v>1</v>
      </c>
      <c r="AG28" s="296">
        <v>1</v>
      </c>
      <c r="AH28" s="296">
        <v>2</v>
      </c>
      <c r="AI28" s="296">
        <v>1</v>
      </c>
      <c r="AJ28" s="296">
        <v>1</v>
      </c>
      <c r="AK28" s="296">
        <v>1</v>
      </c>
      <c r="AL28" s="296" t="s">
        <v>18</v>
      </c>
      <c r="AM28" s="296" t="s">
        <v>18</v>
      </c>
      <c r="AN28" s="296">
        <v>1</v>
      </c>
      <c r="AO28" s="296">
        <v>2</v>
      </c>
      <c r="AP28" s="296">
        <v>2</v>
      </c>
      <c r="AQ28" s="296">
        <v>2</v>
      </c>
      <c r="AR28" s="296">
        <v>1</v>
      </c>
      <c r="AS28" s="296" t="s">
        <v>18</v>
      </c>
      <c r="AT28" s="296" t="s">
        <v>18</v>
      </c>
      <c r="AU28" s="296" t="s">
        <v>18</v>
      </c>
      <c r="AV28" s="296">
        <v>1</v>
      </c>
      <c r="AW28" s="296">
        <v>1</v>
      </c>
      <c r="AX28" s="296">
        <v>2</v>
      </c>
      <c r="AY28" s="296">
        <v>2</v>
      </c>
      <c r="AZ28" s="296">
        <v>1</v>
      </c>
      <c r="BA28" s="296">
        <v>1</v>
      </c>
      <c r="BB28" s="296" t="s">
        <v>18</v>
      </c>
      <c r="BC28" s="296">
        <v>2</v>
      </c>
      <c r="BD28" s="296">
        <v>2</v>
      </c>
      <c r="BE28" s="296">
        <v>2</v>
      </c>
      <c r="BF28" s="296">
        <v>2</v>
      </c>
      <c r="BG28" s="296">
        <v>1</v>
      </c>
      <c r="BH28" s="296">
        <v>1</v>
      </c>
      <c r="BI28" s="296">
        <v>1</v>
      </c>
      <c r="BJ28" s="296">
        <v>1</v>
      </c>
      <c r="BK28" s="296">
        <v>1</v>
      </c>
      <c r="BL28" s="296">
        <v>1</v>
      </c>
      <c r="BM28" s="296">
        <v>2</v>
      </c>
      <c r="BN28" s="296">
        <v>5</v>
      </c>
      <c r="BO28" s="296">
        <v>5</v>
      </c>
      <c r="BP28" s="296">
        <v>7</v>
      </c>
      <c r="BQ28" s="296">
        <v>7</v>
      </c>
      <c r="BR28" s="296">
        <v>4</v>
      </c>
      <c r="BS28" s="296">
        <v>3</v>
      </c>
    </row>
    <row r="29" spans="1:71" x14ac:dyDescent="0.25">
      <c r="A29" t="s">
        <v>25</v>
      </c>
      <c r="B29" s="296">
        <v>19</v>
      </c>
      <c r="C29" s="296">
        <v>19</v>
      </c>
      <c r="D29" s="296">
        <v>16</v>
      </c>
      <c r="E29" s="296">
        <v>13</v>
      </c>
      <c r="F29" s="296">
        <v>12</v>
      </c>
      <c r="G29" s="296">
        <v>11</v>
      </c>
      <c r="H29" s="296">
        <v>10</v>
      </c>
      <c r="I29" s="296">
        <v>13</v>
      </c>
      <c r="J29" s="296">
        <v>18</v>
      </c>
      <c r="K29" s="296">
        <v>19</v>
      </c>
      <c r="L29" s="296">
        <v>20</v>
      </c>
      <c r="M29" s="296">
        <v>16</v>
      </c>
      <c r="N29" s="296">
        <v>8</v>
      </c>
      <c r="O29" s="296">
        <v>6</v>
      </c>
      <c r="P29" s="296">
        <v>5</v>
      </c>
      <c r="Q29" s="296">
        <v>4</v>
      </c>
      <c r="R29" s="296">
        <v>6</v>
      </c>
      <c r="S29" s="296">
        <v>7</v>
      </c>
      <c r="T29" s="296">
        <v>11</v>
      </c>
      <c r="U29" s="296">
        <v>10</v>
      </c>
      <c r="V29" s="296">
        <v>7</v>
      </c>
      <c r="W29" s="296">
        <v>9</v>
      </c>
      <c r="X29" s="296">
        <v>4</v>
      </c>
      <c r="Y29" s="296">
        <v>4</v>
      </c>
      <c r="Z29" s="296">
        <v>3</v>
      </c>
      <c r="AA29" s="296">
        <v>2</v>
      </c>
      <c r="AB29" s="296">
        <v>5</v>
      </c>
      <c r="AC29" s="296">
        <v>6</v>
      </c>
      <c r="AD29" s="296">
        <v>9</v>
      </c>
      <c r="AE29" s="296">
        <v>9</v>
      </c>
      <c r="AF29" s="296">
        <v>6</v>
      </c>
      <c r="AG29" s="296">
        <v>5</v>
      </c>
      <c r="AH29" s="296">
        <v>4</v>
      </c>
      <c r="AI29" s="296">
        <v>3</v>
      </c>
      <c r="AJ29" s="296">
        <v>4</v>
      </c>
      <c r="AK29" s="296">
        <v>4</v>
      </c>
      <c r="AL29" s="296">
        <v>4</v>
      </c>
      <c r="AM29" s="296">
        <v>4</v>
      </c>
      <c r="AN29" s="296">
        <v>3</v>
      </c>
      <c r="AO29" s="296">
        <v>3</v>
      </c>
      <c r="AP29" s="296">
        <v>3</v>
      </c>
      <c r="AQ29" s="296">
        <v>5</v>
      </c>
      <c r="AR29" s="296">
        <v>8</v>
      </c>
      <c r="AS29" s="296">
        <v>8</v>
      </c>
      <c r="AT29" s="296">
        <v>9</v>
      </c>
      <c r="AU29" s="296">
        <v>12</v>
      </c>
      <c r="AV29" s="296">
        <v>10</v>
      </c>
      <c r="AW29" s="296">
        <v>10</v>
      </c>
      <c r="AX29" s="296">
        <v>14</v>
      </c>
      <c r="AY29" s="296">
        <v>10</v>
      </c>
      <c r="AZ29" s="296">
        <v>8</v>
      </c>
      <c r="BA29" s="296">
        <v>5</v>
      </c>
      <c r="BB29" s="296">
        <v>2</v>
      </c>
      <c r="BC29" s="296">
        <v>3</v>
      </c>
      <c r="BD29" s="296">
        <v>3</v>
      </c>
      <c r="BE29" s="296">
        <v>3</v>
      </c>
      <c r="BF29" s="296">
        <v>3</v>
      </c>
      <c r="BG29" s="296">
        <v>2</v>
      </c>
      <c r="BH29" s="296">
        <v>2</v>
      </c>
      <c r="BI29" s="296">
        <v>2</v>
      </c>
      <c r="BJ29" s="296">
        <v>2</v>
      </c>
      <c r="BK29" s="296">
        <v>1</v>
      </c>
      <c r="BL29" s="296">
        <v>1</v>
      </c>
      <c r="BM29" s="296">
        <v>1</v>
      </c>
      <c r="BN29" s="296">
        <v>4</v>
      </c>
      <c r="BO29" s="296">
        <v>6</v>
      </c>
      <c r="BP29" s="296">
        <v>8</v>
      </c>
      <c r="BQ29" s="296">
        <v>11</v>
      </c>
      <c r="BR29" s="296">
        <v>16</v>
      </c>
      <c r="BS29" s="296">
        <v>18</v>
      </c>
    </row>
    <row r="30" spans="1:71" x14ac:dyDescent="0.25">
      <c r="A30" t="s">
        <v>26</v>
      </c>
      <c r="B30" s="296">
        <v>260</v>
      </c>
      <c r="C30" s="296">
        <v>209</v>
      </c>
      <c r="D30" s="296">
        <v>171</v>
      </c>
      <c r="E30" s="296">
        <v>145</v>
      </c>
      <c r="F30" s="296">
        <v>98</v>
      </c>
      <c r="G30" s="296">
        <v>84</v>
      </c>
      <c r="H30" s="296">
        <v>84</v>
      </c>
      <c r="I30" s="296">
        <v>90</v>
      </c>
      <c r="J30" s="296">
        <v>86</v>
      </c>
      <c r="K30" s="296">
        <v>76</v>
      </c>
      <c r="L30" s="296">
        <v>70</v>
      </c>
      <c r="M30" s="296">
        <v>70</v>
      </c>
      <c r="N30" s="296">
        <v>72</v>
      </c>
      <c r="O30" s="296">
        <v>74</v>
      </c>
      <c r="P30" s="296">
        <v>79</v>
      </c>
      <c r="Q30" s="296">
        <v>74</v>
      </c>
      <c r="R30" s="296">
        <v>79</v>
      </c>
      <c r="S30" s="296">
        <v>83</v>
      </c>
      <c r="T30" s="296">
        <v>77</v>
      </c>
      <c r="U30" s="296">
        <v>87</v>
      </c>
      <c r="V30" s="296">
        <v>95</v>
      </c>
      <c r="W30" s="296">
        <v>97</v>
      </c>
      <c r="X30" s="296">
        <v>85</v>
      </c>
      <c r="Y30" s="296">
        <v>76</v>
      </c>
      <c r="Z30" s="296">
        <v>61</v>
      </c>
      <c r="AA30" s="296">
        <v>68</v>
      </c>
      <c r="AB30" s="296">
        <v>71</v>
      </c>
      <c r="AC30" s="296">
        <v>64</v>
      </c>
      <c r="AD30" s="296">
        <v>67</v>
      </c>
      <c r="AE30" s="296">
        <v>57</v>
      </c>
      <c r="AF30" s="296">
        <v>58</v>
      </c>
      <c r="AG30" s="296">
        <v>65</v>
      </c>
      <c r="AH30" s="296">
        <v>59</v>
      </c>
      <c r="AI30" s="296">
        <v>64</v>
      </c>
      <c r="AJ30" s="296">
        <v>63</v>
      </c>
      <c r="AK30" s="296">
        <v>72</v>
      </c>
      <c r="AL30" s="296">
        <v>68</v>
      </c>
      <c r="AM30" s="296">
        <v>72</v>
      </c>
      <c r="AN30" s="296">
        <v>78</v>
      </c>
      <c r="AO30" s="296">
        <v>65</v>
      </c>
      <c r="AP30" s="296">
        <v>63</v>
      </c>
      <c r="AQ30" s="296">
        <v>62</v>
      </c>
      <c r="AR30" s="296">
        <v>59</v>
      </c>
      <c r="AS30" s="296">
        <v>56</v>
      </c>
      <c r="AT30" s="296">
        <v>48</v>
      </c>
      <c r="AU30" s="296">
        <v>40</v>
      </c>
      <c r="AV30" s="296">
        <v>38</v>
      </c>
      <c r="AW30" s="296">
        <v>34</v>
      </c>
      <c r="AX30" s="296">
        <v>32</v>
      </c>
      <c r="AY30" s="296">
        <v>32</v>
      </c>
      <c r="AZ30" s="296">
        <v>29</v>
      </c>
      <c r="BA30" s="296">
        <v>34</v>
      </c>
      <c r="BB30" s="296">
        <v>35</v>
      </c>
      <c r="BC30" s="296">
        <v>33</v>
      </c>
      <c r="BD30" s="296">
        <v>34</v>
      </c>
      <c r="BE30" s="296">
        <v>29</v>
      </c>
      <c r="BF30" s="296">
        <v>30</v>
      </c>
      <c r="BG30" s="296">
        <v>27</v>
      </c>
      <c r="BH30" s="296">
        <v>29</v>
      </c>
      <c r="BI30" s="296">
        <v>30</v>
      </c>
      <c r="BJ30" s="296">
        <v>35</v>
      </c>
      <c r="BK30" s="296">
        <v>41</v>
      </c>
      <c r="BL30" s="296">
        <v>47</v>
      </c>
      <c r="BM30" s="296">
        <v>67</v>
      </c>
      <c r="BN30" s="296">
        <v>85</v>
      </c>
      <c r="BO30" s="296">
        <v>112</v>
      </c>
      <c r="BP30" s="296">
        <v>124</v>
      </c>
      <c r="BQ30" s="296">
        <v>123</v>
      </c>
      <c r="BR30" s="296">
        <v>127</v>
      </c>
      <c r="BS30" s="296">
        <v>120</v>
      </c>
    </row>
    <row r="31" spans="1:71" x14ac:dyDescent="0.25">
      <c r="A31" t="s">
        <v>27</v>
      </c>
      <c r="B31" s="296">
        <v>7</v>
      </c>
      <c r="C31" s="296">
        <v>5</v>
      </c>
      <c r="D31" s="296">
        <v>4</v>
      </c>
      <c r="E31" s="296">
        <v>7</v>
      </c>
      <c r="F31" s="296">
        <v>5</v>
      </c>
      <c r="G31" s="296">
        <v>5</v>
      </c>
      <c r="H31" s="296">
        <v>3</v>
      </c>
      <c r="I31" s="296">
        <v>1</v>
      </c>
      <c r="J31" s="296">
        <v>5</v>
      </c>
      <c r="K31" s="296">
        <v>7</v>
      </c>
      <c r="L31" s="296">
        <v>7</v>
      </c>
      <c r="M31" s="296">
        <v>7</v>
      </c>
      <c r="N31" s="296">
        <v>4</v>
      </c>
      <c r="O31" s="296">
        <v>2</v>
      </c>
      <c r="P31" s="296">
        <v>3</v>
      </c>
      <c r="Q31" s="296">
        <v>2</v>
      </c>
      <c r="R31" s="296">
        <v>2</v>
      </c>
      <c r="S31" s="296">
        <v>2</v>
      </c>
      <c r="T31" s="296">
        <v>1</v>
      </c>
      <c r="U31" s="296">
        <v>2</v>
      </c>
      <c r="V31" s="296">
        <v>2</v>
      </c>
      <c r="W31" s="296">
        <v>2</v>
      </c>
      <c r="X31" s="296">
        <v>1</v>
      </c>
      <c r="Y31" s="296">
        <v>1</v>
      </c>
      <c r="Z31" s="296">
        <v>3</v>
      </c>
      <c r="AA31" s="296">
        <v>4</v>
      </c>
      <c r="AB31" s="296">
        <v>4</v>
      </c>
      <c r="AC31" s="296">
        <v>3</v>
      </c>
      <c r="AD31" s="296">
        <v>2</v>
      </c>
      <c r="AE31" s="296">
        <v>1</v>
      </c>
      <c r="AF31" s="296">
        <v>1</v>
      </c>
      <c r="AG31" s="296">
        <v>1</v>
      </c>
      <c r="AH31" s="296" t="s">
        <v>18</v>
      </c>
      <c r="AI31" s="296" t="s">
        <v>18</v>
      </c>
      <c r="AJ31" s="296">
        <v>1</v>
      </c>
      <c r="AK31" s="296">
        <v>1</v>
      </c>
      <c r="AL31" s="296">
        <v>2</v>
      </c>
      <c r="AM31" s="296">
        <v>2</v>
      </c>
      <c r="AN31" s="296">
        <v>1</v>
      </c>
      <c r="AO31" s="296">
        <v>3</v>
      </c>
      <c r="AP31" s="296">
        <v>2</v>
      </c>
      <c r="AQ31" s="296">
        <v>2</v>
      </c>
      <c r="AR31" s="296">
        <v>2</v>
      </c>
      <c r="AS31" s="296">
        <v>1</v>
      </c>
      <c r="AT31" s="296">
        <v>2</v>
      </c>
      <c r="AU31" s="296">
        <v>2</v>
      </c>
      <c r="AV31" s="296">
        <v>3</v>
      </c>
      <c r="AW31" s="296">
        <v>2</v>
      </c>
      <c r="AX31" s="296">
        <v>1</v>
      </c>
      <c r="AY31" s="296">
        <v>2</v>
      </c>
      <c r="AZ31" s="296">
        <v>1</v>
      </c>
      <c r="BA31" s="296">
        <v>1</v>
      </c>
      <c r="BB31" s="296">
        <v>1</v>
      </c>
      <c r="BC31" s="296">
        <v>2</v>
      </c>
      <c r="BD31" s="296">
        <v>5</v>
      </c>
      <c r="BE31" s="296">
        <v>5</v>
      </c>
      <c r="BF31" s="296">
        <v>5</v>
      </c>
      <c r="BG31" s="296">
        <v>3</v>
      </c>
      <c r="BH31" s="296" t="s">
        <v>18</v>
      </c>
      <c r="BI31" s="296" t="s">
        <v>18</v>
      </c>
      <c r="BJ31" s="296">
        <v>1</v>
      </c>
      <c r="BK31" s="296">
        <v>1</v>
      </c>
      <c r="BL31" s="296">
        <v>3</v>
      </c>
      <c r="BM31" s="296">
        <v>3</v>
      </c>
      <c r="BN31" s="296">
        <v>4</v>
      </c>
      <c r="BO31" s="296">
        <v>4</v>
      </c>
      <c r="BP31" s="296">
        <v>3</v>
      </c>
      <c r="BQ31" s="296">
        <v>3</v>
      </c>
      <c r="BR31" s="296">
        <v>3</v>
      </c>
      <c r="BS31" s="296">
        <v>4</v>
      </c>
    </row>
    <row r="32" spans="1:71" x14ac:dyDescent="0.25">
      <c r="A32" t="s">
        <v>28</v>
      </c>
      <c r="B32" s="296">
        <v>35</v>
      </c>
      <c r="C32" s="296">
        <v>38</v>
      </c>
      <c r="D32" s="296">
        <v>33</v>
      </c>
      <c r="E32" s="296">
        <v>30</v>
      </c>
      <c r="F32" s="296">
        <v>29</v>
      </c>
      <c r="G32" s="296">
        <v>22</v>
      </c>
      <c r="H32" s="296">
        <v>23</v>
      </c>
      <c r="I32" s="296">
        <v>20</v>
      </c>
      <c r="J32" s="296">
        <v>12</v>
      </c>
      <c r="K32" s="296">
        <v>13</v>
      </c>
      <c r="L32" s="296">
        <v>13</v>
      </c>
      <c r="M32" s="296">
        <v>14</v>
      </c>
      <c r="N32" s="296">
        <v>17</v>
      </c>
      <c r="O32" s="296">
        <v>16</v>
      </c>
      <c r="P32" s="296">
        <v>18</v>
      </c>
      <c r="Q32" s="296">
        <v>16</v>
      </c>
      <c r="R32" s="296">
        <v>15</v>
      </c>
      <c r="S32" s="296">
        <v>10</v>
      </c>
      <c r="T32" s="296">
        <v>13</v>
      </c>
      <c r="U32" s="296">
        <v>13</v>
      </c>
      <c r="V32" s="296">
        <v>9</v>
      </c>
      <c r="W32" s="296">
        <v>9</v>
      </c>
      <c r="X32" s="296">
        <v>7</v>
      </c>
      <c r="Y32" s="296">
        <v>7</v>
      </c>
      <c r="Z32" s="296">
        <v>7</v>
      </c>
      <c r="AA32" s="296">
        <v>14</v>
      </c>
      <c r="AB32" s="296">
        <v>14</v>
      </c>
      <c r="AC32" s="296">
        <v>11</v>
      </c>
      <c r="AD32" s="296">
        <v>16</v>
      </c>
      <c r="AE32" s="296">
        <v>12</v>
      </c>
      <c r="AF32" s="296">
        <v>9</v>
      </c>
      <c r="AG32" s="296">
        <v>11</v>
      </c>
      <c r="AH32" s="296">
        <v>7</v>
      </c>
      <c r="AI32" s="296">
        <v>4</v>
      </c>
      <c r="AJ32" s="296">
        <v>3</v>
      </c>
      <c r="AK32" s="296">
        <v>3</v>
      </c>
      <c r="AL32" s="296">
        <v>6</v>
      </c>
      <c r="AM32" s="296">
        <v>6</v>
      </c>
      <c r="AN32" s="296">
        <v>8</v>
      </c>
      <c r="AO32" s="296">
        <v>9</v>
      </c>
      <c r="AP32" s="296">
        <v>6</v>
      </c>
      <c r="AQ32" s="296">
        <v>6</v>
      </c>
      <c r="AR32" s="296">
        <v>5</v>
      </c>
      <c r="AS32" s="296">
        <v>7</v>
      </c>
      <c r="AT32" s="296">
        <v>6</v>
      </c>
      <c r="AU32" s="296">
        <v>7</v>
      </c>
      <c r="AV32" s="296">
        <v>4</v>
      </c>
      <c r="AW32" s="296">
        <v>1</v>
      </c>
      <c r="AX32" s="296">
        <v>2</v>
      </c>
      <c r="AY32" s="296">
        <v>2</v>
      </c>
      <c r="AZ32" s="296">
        <v>3</v>
      </c>
      <c r="BA32" s="296">
        <v>4</v>
      </c>
      <c r="BB32" s="296">
        <v>4</v>
      </c>
      <c r="BC32" s="296">
        <v>4</v>
      </c>
      <c r="BD32" s="296">
        <v>4</v>
      </c>
      <c r="BE32" s="296">
        <v>4</v>
      </c>
      <c r="BF32" s="296">
        <v>4</v>
      </c>
      <c r="BG32" s="296">
        <v>4</v>
      </c>
      <c r="BH32" s="296">
        <v>3</v>
      </c>
      <c r="BI32" s="296">
        <v>1</v>
      </c>
      <c r="BJ32" s="296">
        <v>1</v>
      </c>
      <c r="BK32" s="296" t="s">
        <v>18</v>
      </c>
      <c r="BL32" s="296">
        <v>1</v>
      </c>
      <c r="BM32" s="296">
        <v>3</v>
      </c>
      <c r="BN32" s="296">
        <v>6</v>
      </c>
      <c r="BO32" s="296">
        <v>9</v>
      </c>
      <c r="BP32" s="296">
        <v>16</v>
      </c>
      <c r="BQ32" s="296">
        <v>20</v>
      </c>
      <c r="BR32" s="296">
        <v>20</v>
      </c>
      <c r="BS32" s="296">
        <v>25</v>
      </c>
    </row>
    <row r="33" spans="1:71" x14ac:dyDescent="0.25">
      <c r="A33" t="s">
        <v>29</v>
      </c>
      <c r="B33" s="296">
        <v>18</v>
      </c>
      <c r="C33" s="296">
        <v>15</v>
      </c>
      <c r="D33" s="296">
        <v>12</v>
      </c>
      <c r="E33" s="296">
        <v>7</v>
      </c>
      <c r="F33" s="296">
        <v>9</v>
      </c>
      <c r="G33" s="296">
        <v>7</v>
      </c>
      <c r="H33" s="296">
        <v>11</v>
      </c>
      <c r="I33" s="296">
        <v>11</v>
      </c>
      <c r="J33" s="296">
        <v>8</v>
      </c>
      <c r="K33" s="296">
        <v>11</v>
      </c>
      <c r="L33" s="296">
        <v>9</v>
      </c>
      <c r="M33" s="296">
        <v>9</v>
      </c>
      <c r="N33" s="296">
        <v>8</v>
      </c>
      <c r="O33" s="296">
        <v>7</v>
      </c>
      <c r="P33" s="296">
        <v>9</v>
      </c>
      <c r="Q33" s="296">
        <v>10</v>
      </c>
      <c r="R33" s="296">
        <v>18</v>
      </c>
      <c r="S33" s="296">
        <v>17</v>
      </c>
      <c r="T33" s="296">
        <v>16</v>
      </c>
      <c r="U33" s="296">
        <v>15</v>
      </c>
      <c r="V33" s="296">
        <v>10</v>
      </c>
      <c r="W33" s="296">
        <v>10</v>
      </c>
      <c r="X33" s="296">
        <v>7</v>
      </c>
      <c r="Y33" s="296">
        <v>9</v>
      </c>
      <c r="Z33" s="296">
        <v>12</v>
      </c>
      <c r="AA33" s="296">
        <v>13</v>
      </c>
      <c r="AB33" s="296">
        <v>12</v>
      </c>
      <c r="AC33" s="296">
        <v>11</v>
      </c>
      <c r="AD33" s="296">
        <v>7</v>
      </c>
      <c r="AE33" s="296">
        <v>6</v>
      </c>
      <c r="AF33" s="296">
        <v>5</v>
      </c>
      <c r="AG33" s="296">
        <v>4</v>
      </c>
      <c r="AH33" s="296">
        <v>6</v>
      </c>
      <c r="AI33" s="296">
        <v>6</v>
      </c>
      <c r="AJ33" s="296">
        <v>6</v>
      </c>
      <c r="AK33" s="296">
        <v>8</v>
      </c>
      <c r="AL33" s="296">
        <v>8</v>
      </c>
      <c r="AM33" s="296">
        <v>10</v>
      </c>
      <c r="AN33" s="296">
        <v>10</v>
      </c>
      <c r="AO33" s="296">
        <v>11</v>
      </c>
      <c r="AP33" s="296">
        <v>9</v>
      </c>
      <c r="AQ33" s="296">
        <v>6</v>
      </c>
      <c r="AR33" s="296">
        <v>6</v>
      </c>
      <c r="AS33" s="296">
        <v>3</v>
      </c>
      <c r="AT33" s="296">
        <v>3</v>
      </c>
      <c r="AU33" s="296">
        <v>4</v>
      </c>
      <c r="AV33" s="296">
        <v>4</v>
      </c>
      <c r="AW33" s="296">
        <v>6</v>
      </c>
      <c r="AX33" s="296">
        <v>6</v>
      </c>
      <c r="AY33" s="296">
        <v>6</v>
      </c>
      <c r="AZ33" s="296">
        <v>9</v>
      </c>
      <c r="BA33" s="296">
        <v>7</v>
      </c>
      <c r="BB33" s="296">
        <v>6</v>
      </c>
      <c r="BC33" s="296">
        <v>7</v>
      </c>
      <c r="BD33" s="296">
        <v>4</v>
      </c>
      <c r="BE33" s="296">
        <v>6</v>
      </c>
      <c r="BF33" s="296">
        <v>8</v>
      </c>
      <c r="BG33" s="296">
        <v>7</v>
      </c>
      <c r="BH33" s="296">
        <v>5</v>
      </c>
      <c r="BI33" s="296">
        <v>8</v>
      </c>
      <c r="BJ33" s="296">
        <v>6</v>
      </c>
      <c r="BK33" s="296">
        <v>7</v>
      </c>
      <c r="BL33" s="296">
        <v>10</v>
      </c>
      <c r="BM33" s="296">
        <v>9</v>
      </c>
      <c r="BN33" s="296">
        <v>16</v>
      </c>
      <c r="BO33" s="296">
        <v>16</v>
      </c>
      <c r="BP33" s="296">
        <v>13</v>
      </c>
      <c r="BQ33" s="296">
        <v>22</v>
      </c>
      <c r="BR33" s="296">
        <v>17</v>
      </c>
      <c r="BS33" s="296">
        <v>19</v>
      </c>
    </row>
    <row r="34" spans="1:71" x14ac:dyDescent="0.25">
      <c r="A34" t="s">
        <v>30</v>
      </c>
      <c r="B34" s="296">
        <v>2</v>
      </c>
      <c r="C34" s="296">
        <v>2</v>
      </c>
      <c r="D34" s="296">
        <v>2</v>
      </c>
      <c r="E34" s="296">
        <v>2</v>
      </c>
      <c r="F34" s="296">
        <v>2</v>
      </c>
      <c r="G34" s="296">
        <v>1</v>
      </c>
      <c r="H34" s="296">
        <v>1</v>
      </c>
      <c r="I34" s="296">
        <v>1</v>
      </c>
      <c r="J34" s="296" t="s">
        <v>18</v>
      </c>
      <c r="K34" s="296" t="s">
        <v>18</v>
      </c>
      <c r="L34" s="296" t="s">
        <v>18</v>
      </c>
      <c r="M34" s="296" t="s">
        <v>18</v>
      </c>
      <c r="N34" s="296" t="s">
        <v>18</v>
      </c>
      <c r="O34" s="296" t="s">
        <v>18</v>
      </c>
      <c r="P34" s="296" t="s">
        <v>18</v>
      </c>
      <c r="Q34" s="296">
        <v>1</v>
      </c>
      <c r="R34" s="296">
        <v>3</v>
      </c>
      <c r="S34" s="296">
        <v>3</v>
      </c>
      <c r="T34" s="296">
        <v>4</v>
      </c>
      <c r="U34" s="296">
        <v>3</v>
      </c>
      <c r="V34" s="296">
        <v>1</v>
      </c>
      <c r="W34" s="296">
        <v>1</v>
      </c>
      <c r="X34" s="296">
        <v>1</v>
      </c>
      <c r="Y34" s="296">
        <v>1</v>
      </c>
      <c r="Z34" s="296">
        <v>1</v>
      </c>
      <c r="AA34" s="296">
        <v>2</v>
      </c>
      <c r="AB34" s="296">
        <v>1</v>
      </c>
      <c r="AC34" s="296">
        <v>1</v>
      </c>
      <c r="AD34" s="296">
        <v>1</v>
      </c>
      <c r="AE34" s="296" t="s">
        <v>18</v>
      </c>
      <c r="AF34" s="296" t="s">
        <v>18</v>
      </c>
      <c r="AG34" s="296" t="s">
        <v>18</v>
      </c>
      <c r="AH34" s="296" t="s">
        <v>18</v>
      </c>
      <c r="AI34" s="296" t="s">
        <v>18</v>
      </c>
      <c r="AJ34" s="296" t="s">
        <v>18</v>
      </c>
      <c r="AK34" s="296" t="s">
        <v>18</v>
      </c>
      <c r="AL34" s="296" t="s">
        <v>18</v>
      </c>
      <c r="AM34" s="296" t="s">
        <v>18</v>
      </c>
      <c r="AN34" s="296" t="s">
        <v>18</v>
      </c>
      <c r="AO34" s="296" t="s">
        <v>18</v>
      </c>
      <c r="AP34" s="296" t="s">
        <v>18</v>
      </c>
      <c r="AQ34" s="296" t="s">
        <v>18</v>
      </c>
      <c r="AR34" s="296" t="s">
        <v>18</v>
      </c>
      <c r="AS34" s="296" t="s">
        <v>18</v>
      </c>
      <c r="AT34" s="296" t="s">
        <v>18</v>
      </c>
      <c r="AU34" s="296" t="s">
        <v>18</v>
      </c>
      <c r="AV34" s="296" t="s">
        <v>18</v>
      </c>
      <c r="AW34" s="296" t="s">
        <v>18</v>
      </c>
      <c r="AX34" s="296" t="s">
        <v>18</v>
      </c>
      <c r="AY34" s="296" t="s">
        <v>18</v>
      </c>
      <c r="AZ34" s="296" t="s">
        <v>18</v>
      </c>
      <c r="BA34" s="296" t="s">
        <v>18</v>
      </c>
      <c r="BB34" s="296" t="s">
        <v>18</v>
      </c>
      <c r="BC34" s="296" t="s">
        <v>18</v>
      </c>
      <c r="BD34" s="296" t="s">
        <v>18</v>
      </c>
      <c r="BE34" s="296" t="s">
        <v>18</v>
      </c>
      <c r="BF34" s="296" t="s">
        <v>18</v>
      </c>
      <c r="BG34" s="296" t="s">
        <v>18</v>
      </c>
      <c r="BH34" s="296" t="s">
        <v>18</v>
      </c>
      <c r="BI34" s="296" t="s">
        <v>18</v>
      </c>
      <c r="BJ34" s="296" t="s">
        <v>18</v>
      </c>
      <c r="BK34" s="296" t="s">
        <v>18</v>
      </c>
      <c r="BL34" s="296" t="s">
        <v>18</v>
      </c>
      <c r="BM34" s="296" t="s">
        <v>18</v>
      </c>
      <c r="BN34" s="296" t="s">
        <v>18</v>
      </c>
      <c r="BO34" s="296">
        <v>1</v>
      </c>
      <c r="BP34" s="296">
        <v>1</v>
      </c>
      <c r="BQ34" s="296">
        <v>1</v>
      </c>
      <c r="BR34" s="296">
        <v>1</v>
      </c>
      <c r="BS34" s="296" t="s">
        <v>18</v>
      </c>
    </row>
    <row r="35" spans="1:71" x14ac:dyDescent="0.25">
      <c r="A35" t="s">
        <v>31</v>
      </c>
      <c r="B35" s="296">
        <v>153</v>
      </c>
      <c r="C35" s="296">
        <v>138</v>
      </c>
      <c r="D35" s="296">
        <v>119</v>
      </c>
      <c r="E35" s="296">
        <v>111</v>
      </c>
      <c r="F35" s="296">
        <v>122</v>
      </c>
      <c r="G35" s="296">
        <v>105</v>
      </c>
      <c r="H35" s="296">
        <v>102</v>
      </c>
      <c r="I35" s="296">
        <v>98</v>
      </c>
      <c r="J35" s="296">
        <v>88</v>
      </c>
      <c r="K35" s="296">
        <v>88</v>
      </c>
      <c r="L35" s="296">
        <v>81</v>
      </c>
      <c r="M35" s="296">
        <v>90</v>
      </c>
      <c r="N35" s="296">
        <v>96</v>
      </c>
      <c r="O35" s="296">
        <v>110</v>
      </c>
      <c r="P35" s="296">
        <v>110</v>
      </c>
      <c r="Q35" s="296">
        <v>103</v>
      </c>
      <c r="R35" s="296">
        <v>91</v>
      </c>
      <c r="S35" s="296">
        <v>85</v>
      </c>
      <c r="T35" s="296">
        <v>84</v>
      </c>
      <c r="U35" s="296">
        <v>81</v>
      </c>
      <c r="V35" s="296">
        <v>89</v>
      </c>
      <c r="W35" s="296">
        <v>95</v>
      </c>
      <c r="X35" s="296">
        <v>93</v>
      </c>
      <c r="Y35" s="296">
        <v>85</v>
      </c>
      <c r="Z35" s="296">
        <v>78</v>
      </c>
      <c r="AA35" s="296">
        <v>70</v>
      </c>
      <c r="AB35" s="296">
        <v>61</v>
      </c>
      <c r="AC35" s="296">
        <v>73</v>
      </c>
      <c r="AD35" s="296">
        <v>74</v>
      </c>
      <c r="AE35" s="296">
        <v>72</v>
      </c>
      <c r="AF35" s="296">
        <v>75</v>
      </c>
      <c r="AG35" s="296">
        <v>68</v>
      </c>
      <c r="AH35" s="296">
        <v>73</v>
      </c>
      <c r="AI35" s="296">
        <v>70</v>
      </c>
      <c r="AJ35" s="296">
        <v>86</v>
      </c>
      <c r="AK35" s="296">
        <v>92</v>
      </c>
      <c r="AL35" s="296">
        <v>85</v>
      </c>
      <c r="AM35" s="296">
        <v>81</v>
      </c>
      <c r="AN35" s="296">
        <v>60</v>
      </c>
      <c r="AO35" s="296">
        <v>66</v>
      </c>
      <c r="AP35" s="296">
        <v>57</v>
      </c>
      <c r="AQ35" s="296">
        <v>51</v>
      </c>
      <c r="AR35" s="296">
        <v>44</v>
      </c>
      <c r="AS35" s="296">
        <v>30</v>
      </c>
      <c r="AT35" s="296">
        <v>27</v>
      </c>
      <c r="AU35" s="296">
        <v>31</v>
      </c>
      <c r="AV35" s="296">
        <v>27</v>
      </c>
      <c r="AW35" s="296">
        <v>27</v>
      </c>
      <c r="AX35" s="296">
        <v>31</v>
      </c>
      <c r="AY35" s="296">
        <v>34</v>
      </c>
      <c r="AZ35" s="296">
        <v>32</v>
      </c>
      <c r="BA35" s="296">
        <v>39</v>
      </c>
      <c r="BB35" s="296">
        <v>32</v>
      </c>
      <c r="BC35" s="296">
        <v>31</v>
      </c>
      <c r="BD35" s="296">
        <v>33</v>
      </c>
      <c r="BE35" s="296">
        <v>26</v>
      </c>
      <c r="BF35" s="296">
        <v>34</v>
      </c>
      <c r="BG35" s="296">
        <v>25</v>
      </c>
      <c r="BH35" s="296">
        <v>35</v>
      </c>
      <c r="BI35" s="296">
        <v>38</v>
      </c>
      <c r="BJ35" s="296">
        <v>30</v>
      </c>
      <c r="BK35" s="296">
        <v>27</v>
      </c>
      <c r="BL35" s="296">
        <v>30</v>
      </c>
      <c r="BM35" s="296">
        <v>37</v>
      </c>
      <c r="BN35" s="296">
        <v>42</v>
      </c>
      <c r="BO35" s="296">
        <v>47</v>
      </c>
      <c r="BP35" s="296">
        <v>48</v>
      </c>
      <c r="BQ35" s="296">
        <v>51</v>
      </c>
      <c r="BR35" s="296">
        <v>55</v>
      </c>
      <c r="BS35" s="296">
        <v>60</v>
      </c>
    </row>
    <row r="36" spans="1:71" x14ac:dyDescent="0.25">
      <c r="A36" t="s">
        <v>32</v>
      </c>
      <c r="B36" s="296">
        <v>31</v>
      </c>
      <c r="C36" s="296">
        <v>26</v>
      </c>
      <c r="D36" s="296">
        <v>15</v>
      </c>
      <c r="E36" s="296">
        <v>6</v>
      </c>
      <c r="F36" s="296">
        <v>8</v>
      </c>
      <c r="G36" s="296">
        <v>9</v>
      </c>
      <c r="H36" s="296">
        <v>9</v>
      </c>
      <c r="I36" s="296">
        <v>8</v>
      </c>
      <c r="J36" s="296">
        <v>9</v>
      </c>
      <c r="K36" s="296">
        <v>8</v>
      </c>
      <c r="L36" s="296">
        <v>8</v>
      </c>
      <c r="M36" s="296">
        <v>9</v>
      </c>
      <c r="N36" s="296">
        <v>8</v>
      </c>
      <c r="O36" s="296">
        <v>9</v>
      </c>
      <c r="P36" s="296">
        <v>8</v>
      </c>
      <c r="Q36" s="296">
        <v>9</v>
      </c>
      <c r="R36" s="296">
        <v>7</v>
      </c>
      <c r="S36" s="296">
        <v>8</v>
      </c>
      <c r="T36" s="296">
        <v>9</v>
      </c>
      <c r="U36" s="296">
        <v>6</v>
      </c>
      <c r="V36" s="296">
        <v>5</v>
      </c>
      <c r="W36" s="296">
        <v>4</v>
      </c>
      <c r="X36" s="296">
        <v>6</v>
      </c>
      <c r="Y36" s="296">
        <v>8</v>
      </c>
      <c r="Z36" s="296">
        <v>12</v>
      </c>
      <c r="AA36" s="296">
        <v>15</v>
      </c>
      <c r="AB36" s="296">
        <v>15</v>
      </c>
      <c r="AC36" s="296">
        <v>14</v>
      </c>
      <c r="AD36" s="296">
        <v>10</v>
      </c>
      <c r="AE36" s="296">
        <v>5</v>
      </c>
      <c r="AF36" s="296">
        <v>7</v>
      </c>
      <c r="AG36" s="296">
        <v>7</v>
      </c>
      <c r="AH36" s="296">
        <v>8</v>
      </c>
      <c r="AI36" s="296">
        <v>7</v>
      </c>
      <c r="AJ36" s="296">
        <v>5</v>
      </c>
      <c r="AK36" s="296">
        <v>4</v>
      </c>
      <c r="AL36" s="296">
        <v>2</v>
      </c>
      <c r="AM36" s="296">
        <v>6</v>
      </c>
      <c r="AN36" s="296">
        <v>10</v>
      </c>
      <c r="AO36" s="296">
        <v>14</v>
      </c>
      <c r="AP36" s="296">
        <v>11</v>
      </c>
      <c r="AQ36" s="296">
        <v>7</v>
      </c>
      <c r="AR36" s="296">
        <v>10</v>
      </c>
      <c r="AS36" s="296">
        <v>9</v>
      </c>
      <c r="AT36" s="296">
        <v>9</v>
      </c>
      <c r="AU36" s="296">
        <v>11</v>
      </c>
      <c r="AV36" s="296">
        <v>7</v>
      </c>
      <c r="AW36" s="296">
        <v>2</v>
      </c>
      <c r="AX36" s="296">
        <v>3</v>
      </c>
      <c r="AY36" s="296">
        <v>3</v>
      </c>
      <c r="AZ36" s="296">
        <v>6</v>
      </c>
      <c r="BA36" s="296">
        <v>6</v>
      </c>
      <c r="BB36" s="296">
        <v>5</v>
      </c>
      <c r="BC36" s="296">
        <v>3</v>
      </c>
      <c r="BD36" s="296">
        <v>3</v>
      </c>
      <c r="BE36" s="296">
        <v>3</v>
      </c>
      <c r="BF36" s="296">
        <v>3</v>
      </c>
      <c r="BG36" s="296">
        <v>8</v>
      </c>
      <c r="BH36" s="296">
        <v>7</v>
      </c>
      <c r="BI36" s="296">
        <v>7</v>
      </c>
      <c r="BJ36" s="296">
        <v>6</v>
      </c>
      <c r="BK36" s="296">
        <v>4</v>
      </c>
      <c r="BL36" s="296">
        <v>6</v>
      </c>
      <c r="BM36" s="296">
        <v>6</v>
      </c>
      <c r="BN36" s="296">
        <v>11</v>
      </c>
      <c r="BO36" s="296">
        <v>12</v>
      </c>
      <c r="BP36" s="296">
        <v>15</v>
      </c>
      <c r="BQ36" s="296">
        <v>18</v>
      </c>
      <c r="BR36" s="296">
        <v>14</v>
      </c>
      <c r="BS36" s="296">
        <v>14</v>
      </c>
    </row>
    <row r="37" spans="1:71" x14ac:dyDescent="0.25">
      <c r="A37" t="s">
        <v>33</v>
      </c>
      <c r="B37" s="296">
        <v>11</v>
      </c>
      <c r="C37" s="296">
        <v>9</v>
      </c>
      <c r="D37" s="296">
        <v>7</v>
      </c>
      <c r="E37" s="296">
        <v>5</v>
      </c>
      <c r="F37" s="296">
        <v>4</v>
      </c>
      <c r="G37" s="296">
        <v>5</v>
      </c>
      <c r="H37" s="296">
        <v>3</v>
      </c>
      <c r="I37" s="296">
        <v>3</v>
      </c>
      <c r="J37" s="296">
        <v>3</v>
      </c>
      <c r="K37" s="296">
        <v>3</v>
      </c>
      <c r="L37" s="296">
        <v>4</v>
      </c>
      <c r="M37" s="296">
        <v>4</v>
      </c>
      <c r="N37" s="296">
        <v>5</v>
      </c>
      <c r="O37" s="296">
        <v>5</v>
      </c>
      <c r="P37" s="296">
        <v>1</v>
      </c>
      <c r="Q37" s="296">
        <v>3</v>
      </c>
      <c r="R37" s="296">
        <v>4</v>
      </c>
      <c r="S37" s="296">
        <v>6</v>
      </c>
      <c r="T37" s="296">
        <v>6</v>
      </c>
      <c r="U37" s="296">
        <v>3</v>
      </c>
      <c r="V37" s="296">
        <v>2</v>
      </c>
      <c r="W37" s="296">
        <v>4</v>
      </c>
      <c r="X37" s="296">
        <v>5</v>
      </c>
      <c r="Y37" s="296">
        <v>6</v>
      </c>
      <c r="Z37" s="296">
        <v>5</v>
      </c>
      <c r="AA37" s="296">
        <v>5</v>
      </c>
      <c r="AB37" s="296">
        <v>3</v>
      </c>
      <c r="AC37" s="296">
        <v>2</v>
      </c>
      <c r="AD37" s="296">
        <v>2</v>
      </c>
      <c r="AE37" s="296">
        <v>1</v>
      </c>
      <c r="AF37" s="296">
        <v>1</v>
      </c>
      <c r="AG37" s="296">
        <v>3</v>
      </c>
      <c r="AH37" s="296">
        <v>5</v>
      </c>
      <c r="AI37" s="296">
        <v>7</v>
      </c>
      <c r="AJ37" s="296">
        <v>9</v>
      </c>
      <c r="AK37" s="296">
        <v>8</v>
      </c>
      <c r="AL37" s="296">
        <v>7</v>
      </c>
      <c r="AM37" s="296">
        <v>4</v>
      </c>
      <c r="AN37" s="296">
        <v>3</v>
      </c>
      <c r="AO37" s="296">
        <v>2</v>
      </c>
      <c r="AP37" s="296">
        <v>3</v>
      </c>
      <c r="AQ37" s="296">
        <v>3</v>
      </c>
      <c r="AR37" s="296">
        <v>2</v>
      </c>
      <c r="AS37" s="296">
        <v>1</v>
      </c>
      <c r="AT37" s="296">
        <v>2</v>
      </c>
      <c r="AU37" s="296">
        <v>2</v>
      </c>
      <c r="AV37" s="296">
        <v>4</v>
      </c>
      <c r="AW37" s="296">
        <v>5</v>
      </c>
      <c r="AX37" s="296">
        <v>3</v>
      </c>
      <c r="AY37" s="296">
        <v>3</v>
      </c>
      <c r="AZ37" s="296">
        <v>1</v>
      </c>
      <c r="BA37" s="296">
        <v>1</v>
      </c>
      <c r="BB37" s="296">
        <v>1</v>
      </c>
      <c r="BC37" s="296">
        <v>3</v>
      </c>
      <c r="BD37" s="296">
        <v>4</v>
      </c>
      <c r="BE37" s="296">
        <v>2</v>
      </c>
      <c r="BF37" s="296">
        <v>2</v>
      </c>
      <c r="BG37" s="296">
        <v>1</v>
      </c>
      <c r="BH37" s="296">
        <v>2</v>
      </c>
      <c r="BI37" s="296">
        <v>2</v>
      </c>
      <c r="BJ37" s="296">
        <v>1</v>
      </c>
      <c r="BK37" s="296" t="s">
        <v>18</v>
      </c>
      <c r="BL37" s="296" t="s">
        <v>18</v>
      </c>
      <c r="BM37" s="296">
        <v>1</v>
      </c>
      <c r="BN37" s="296">
        <v>2</v>
      </c>
      <c r="BO37" s="296">
        <v>2</v>
      </c>
      <c r="BP37" s="296">
        <v>3</v>
      </c>
      <c r="BQ37" s="296">
        <v>2</v>
      </c>
      <c r="BR37" s="296">
        <v>2</v>
      </c>
      <c r="BS37" s="296">
        <v>4</v>
      </c>
    </row>
    <row r="38" spans="1:71" x14ac:dyDescent="0.25">
      <c r="A38" t="s">
        <v>34</v>
      </c>
      <c r="B38" s="296">
        <v>10</v>
      </c>
      <c r="C38" s="296">
        <v>10</v>
      </c>
      <c r="D38" s="296">
        <v>10</v>
      </c>
      <c r="E38" s="296">
        <v>8</v>
      </c>
      <c r="F38" s="296">
        <v>6</v>
      </c>
      <c r="G38" s="296">
        <v>5</v>
      </c>
      <c r="H38" s="296">
        <v>4</v>
      </c>
      <c r="I38" s="296">
        <v>5</v>
      </c>
      <c r="J38" s="296">
        <v>5</v>
      </c>
      <c r="K38" s="296">
        <v>5</v>
      </c>
      <c r="L38" s="296">
        <v>5</v>
      </c>
      <c r="M38" s="296">
        <v>4</v>
      </c>
      <c r="N38" s="296">
        <v>3</v>
      </c>
      <c r="O38" s="296">
        <v>3</v>
      </c>
      <c r="P38" s="296">
        <v>4</v>
      </c>
      <c r="Q38" s="296">
        <v>3</v>
      </c>
      <c r="R38" s="296">
        <v>3</v>
      </c>
      <c r="S38" s="296">
        <v>3</v>
      </c>
      <c r="T38" s="296">
        <v>3</v>
      </c>
      <c r="U38" s="296">
        <v>5</v>
      </c>
      <c r="V38" s="296">
        <v>5</v>
      </c>
      <c r="W38" s="296">
        <v>5</v>
      </c>
      <c r="X38" s="296">
        <v>5</v>
      </c>
      <c r="Y38" s="296">
        <v>5</v>
      </c>
      <c r="Z38" s="296">
        <v>5</v>
      </c>
      <c r="AA38" s="296">
        <v>7</v>
      </c>
      <c r="AB38" s="296">
        <v>7</v>
      </c>
      <c r="AC38" s="296">
        <v>4</v>
      </c>
      <c r="AD38" s="296">
        <v>5</v>
      </c>
      <c r="AE38" s="296">
        <v>3</v>
      </c>
      <c r="AF38" s="296">
        <v>2</v>
      </c>
      <c r="AG38" s="296">
        <v>3</v>
      </c>
      <c r="AH38" s="296">
        <v>2</v>
      </c>
      <c r="AI38" s="296">
        <v>3</v>
      </c>
      <c r="AJ38" s="296">
        <v>3</v>
      </c>
      <c r="AK38" s="296">
        <v>2</v>
      </c>
      <c r="AL38" s="296">
        <v>2</v>
      </c>
      <c r="AM38" s="296" t="s">
        <v>18</v>
      </c>
      <c r="AN38" s="296" t="s">
        <v>18</v>
      </c>
      <c r="AO38" s="296" t="s">
        <v>18</v>
      </c>
      <c r="AP38" s="296" t="s">
        <v>18</v>
      </c>
      <c r="AQ38" s="296" t="s">
        <v>18</v>
      </c>
      <c r="AR38" s="296">
        <v>1</v>
      </c>
      <c r="AS38" s="296">
        <v>1</v>
      </c>
      <c r="AT38" s="296">
        <v>1</v>
      </c>
      <c r="AU38" s="296">
        <v>1</v>
      </c>
      <c r="AV38" s="296" t="s">
        <v>18</v>
      </c>
      <c r="AW38" s="296" t="s">
        <v>18</v>
      </c>
      <c r="AX38" s="296" t="s">
        <v>18</v>
      </c>
      <c r="AY38" s="296">
        <v>1</v>
      </c>
      <c r="AZ38" s="296">
        <v>1</v>
      </c>
      <c r="BA38" s="296">
        <v>2</v>
      </c>
      <c r="BB38" s="296">
        <v>3</v>
      </c>
      <c r="BC38" s="296">
        <v>2</v>
      </c>
      <c r="BD38" s="296">
        <v>4</v>
      </c>
      <c r="BE38" s="296">
        <v>3</v>
      </c>
      <c r="BF38" s="296">
        <v>2</v>
      </c>
      <c r="BG38" s="296">
        <v>2</v>
      </c>
      <c r="BH38" s="296">
        <v>1</v>
      </c>
      <c r="BI38" s="296">
        <v>1</v>
      </c>
      <c r="BJ38" s="296">
        <v>1</v>
      </c>
      <c r="BK38" s="296">
        <v>1</v>
      </c>
      <c r="BL38" s="296">
        <v>1</v>
      </c>
      <c r="BM38" s="296">
        <v>1</v>
      </c>
      <c r="BN38" s="296">
        <v>1</v>
      </c>
      <c r="BO38" s="296">
        <v>2</v>
      </c>
      <c r="BP38" s="296">
        <v>2</v>
      </c>
      <c r="BQ38" s="296">
        <v>2</v>
      </c>
      <c r="BR38" s="296">
        <v>2</v>
      </c>
      <c r="BS38" s="296">
        <v>1</v>
      </c>
    </row>
    <row r="39" spans="1:71" x14ac:dyDescent="0.25">
      <c r="A39" t="s">
        <v>35</v>
      </c>
      <c r="B39" s="296">
        <v>3452</v>
      </c>
      <c r="C39" s="296">
        <v>2403</v>
      </c>
      <c r="D39" s="296">
        <v>1715</v>
      </c>
      <c r="E39" s="296">
        <v>1287</v>
      </c>
      <c r="F39" s="296">
        <v>835</v>
      </c>
      <c r="G39" s="296">
        <v>695</v>
      </c>
      <c r="H39" s="296">
        <v>677</v>
      </c>
      <c r="I39" s="296">
        <v>728</v>
      </c>
      <c r="J39" s="296">
        <v>720</v>
      </c>
      <c r="K39" s="296">
        <v>742</v>
      </c>
      <c r="L39" s="296">
        <v>756</v>
      </c>
      <c r="M39" s="296">
        <v>689</v>
      </c>
      <c r="N39" s="296">
        <v>706</v>
      </c>
      <c r="O39" s="296">
        <v>712</v>
      </c>
      <c r="P39" s="296">
        <v>716</v>
      </c>
      <c r="Q39" s="296">
        <v>746</v>
      </c>
      <c r="R39" s="296">
        <v>737</v>
      </c>
      <c r="S39" s="296">
        <v>723</v>
      </c>
      <c r="T39" s="296">
        <v>753</v>
      </c>
      <c r="U39" s="296">
        <v>779</v>
      </c>
      <c r="V39" s="296">
        <v>768</v>
      </c>
      <c r="W39" s="296">
        <v>759</v>
      </c>
      <c r="X39" s="296">
        <v>772</v>
      </c>
      <c r="Y39" s="296">
        <v>745</v>
      </c>
      <c r="Z39" s="296">
        <v>743</v>
      </c>
      <c r="AA39" s="296">
        <v>754</v>
      </c>
      <c r="AB39" s="296">
        <v>754</v>
      </c>
      <c r="AC39" s="296">
        <v>808</v>
      </c>
      <c r="AD39" s="296">
        <v>821</v>
      </c>
      <c r="AE39" s="296">
        <v>851</v>
      </c>
      <c r="AF39" s="296">
        <v>854</v>
      </c>
      <c r="AG39" s="296">
        <v>794</v>
      </c>
      <c r="AH39" s="296">
        <v>778</v>
      </c>
      <c r="AI39" s="296">
        <v>765</v>
      </c>
      <c r="AJ39" s="296">
        <v>716</v>
      </c>
      <c r="AK39" s="296">
        <v>701</v>
      </c>
      <c r="AL39" s="296">
        <v>672</v>
      </c>
      <c r="AM39" s="296">
        <v>650</v>
      </c>
      <c r="AN39" s="296">
        <v>618</v>
      </c>
      <c r="AO39" s="296">
        <v>555</v>
      </c>
      <c r="AP39" s="296">
        <v>496</v>
      </c>
      <c r="AQ39" s="296">
        <v>429</v>
      </c>
      <c r="AR39" s="296">
        <v>373</v>
      </c>
      <c r="AS39" s="296">
        <v>314</v>
      </c>
      <c r="AT39" s="296">
        <v>295</v>
      </c>
      <c r="AU39" s="296">
        <v>292</v>
      </c>
      <c r="AV39" s="296">
        <v>281</v>
      </c>
      <c r="AW39" s="296">
        <v>265</v>
      </c>
      <c r="AX39" s="296">
        <v>255</v>
      </c>
      <c r="AY39" s="296">
        <v>256</v>
      </c>
      <c r="AZ39" s="296">
        <v>240</v>
      </c>
      <c r="BA39" s="296">
        <v>223</v>
      </c>
      <c r="BB39" s="296">
        <v>213</v>
      </c>
      <c r="BC39" s="296">
        <v>172</v>
      </c>
      <c r="BD39" s="296">
        <v>166</v>
      </c>
      <c r="BE39" s="296">
        <v>153</v>
      </c>
      <c r="BF39" s="296">
        <v>147</v>
      </c>
      <c r="BG39" s="296">
        <v>145</v>
      </c>
      <c r="BH39" s="296">
        <v>140</v>
      </c>
      <c r="BI39" s="296">
        <v>141</v>
      </c>
      <c r="BJ39" s="296">
        <v>142</v>
      </c>
      <c r="BK39" s="296">
        <v>144</v>
      </c>
      <c r="BL39" s="296">
        <v>175</v>
      </c>
      <c r="BM39" s="296">
        <v>236</v>
      </c>
      <c r="BN39" s="296">
        <v>297</v>
      </c>
      <c r="BO39" s="296">
        <v>351</v>
      </c>
      <c r="BP39" s="296">
        <v>392</v>
      </c>
      <c r="BQ39" s="296">
        <v>385</v>
      </c>
      <c r="BR39" s="296">
        <v>404</v>
      </c>
      <c r="BS39" s="296">
        <v>389</v>
      </c>
    </row>
    <row r="40" spans="1:71" x14ac:dyDescent="0.25">
      <c r="A40" t="s">
        <v>36</v>
      </c>
      <c r="B40" s="296">
        <v>9</v>
      </c>
      <c r="C40" s="296">
        <v>11</v>
      </c>
      <c r="D40" s="296">
        <v>10</v>
      </c>
      <c r="E40" s="296">
        <v>6</v>
      </c>
      <c r="F40" s="296">
        <v>5</v>
      </c>
      <c r="G40" s="296">
        <v>8</v>
      </c>
      <c r="H40" s="296">
        <v>11</v>
      </c>
      <c r="I40" s="296">
        <v>12</v>
      </c>
      <c r="J40" s="296">
        <v>13</v>
      </c>
      <c r="K40" s="296">
        <v>10</v>
      </c>
      <c r="L40" s="296">
        <v>6</v>
      </c>
      <c r="M40" s="296">
        <v>5</v>
      </c>
      <c r="N40" s="296">
        <v>4</v>
      </c>
      <c r="O40" s="296">
        <v>6</v>
      </c>
      <c r="P40" s="296">
        <v>8</v>
      </c>
      <c r="Q40" s="296">
        <v>11</v>
      </c>
      <c r="R40" s="296">
        <v>11</v>
      </c>
      <c r="S40" s="296">
        <v>8</v>
      </c>
      <c r="T40" s="296">
        <v>7</v>
      </c>
      <c r="U40" s="296">
        <v>9</v>
      </c>
      <c r="V40" s="296">
        <v>11</v>
      </c>
      <c r="W40" s="296">
        <v>9</v>
      </c>
      <c r="X40" s="296">
        <v>8</v>
      </c>
      <c r="Y40" s="296">
        <v>6</v>
      </c>
      <c r="Z40" s="296">
        <v>5</v>
      </c>
      <c r="AA40" s="296">
        <v>6</v>
      </c>
      <c r="AB40" s="296">
        <v>5</v>
      </c>
      <c r="AC40" s="296">
        <v>5</v>
      </c>
      <c r="AD40" s="296">
        <v>4</v>
      </c>
      <c r="AE40" s="296">
        <v>5</v>
      </c>
      <c r="AF40" s="296">
        <v>8</v>
      </c>
      <c r="AG40" s="296">
        <v>8</v>
      </c>
      <c r="AH40" s="296">
        <v>6</v>
      </c>
      <c r="AI40" s="296">
        <v>5</v>
      </c>
      <c r="AJ40" s="296">
        <v>3</v>
      </c>
      <c r="AK40" s="296">
        <v>3</v>
      </c>
      <c r="AL40" s="296">
        <v>4</v>
      </c>
      <c r="AM40" s="296">
        <v>4</v>
      </c>
      <c r="AN40" s="296">
        <v>6</v>
      </c>
      <c r="AO40" s="296">
        <v>6</v>
      </c>
      <c r="AP40" s="296">
        <v>5</v>
      </c>
      <c r="AQ40" s="296">
        <v>3</v>
      </c>
      <c r="AR40" s="296" t="s">
        <v>18</v>
      </c>
      <c r="AS40" s="296" t="s">
        <v>18</v>
      </c>
      <c r="AT40" s="296" t="s">
        <v>18</v>
      </c>
      <c r="AU40" s="296">
        <v>1</v>
      </c>
      <c r="AV40" s="296">
        <v>3</v>
      </c>
      <c r="AW40" s="296">
        <v>3</v>
      </c>
      <c r="AX40" s="296">
        <v>3</v>
      </c>
      <c r="AY40" s="296">
        <v>3</v>
      </c>
      <c r="AZ40" s="296">
        <v>2</v>
      </c>
      <c r="BA40" s="296">
        <v>3</v>
      </c>
      <c r="BB40" s="296">
        <v>3</v>
      </c>
      <c r="BC40" s="296">
        <v>3</v>
      </c>
      <c r="BD40" s="296">
        <v>2</v>
      </c>
      <c r="BE40" s="296">
        <v>2</v>
      </c>
      <c r="BF40" s="296">
        <v>2</v>
      </c>
      <c r="BG40" s="296">
        <v>2</v>
      </c>
      <c r="BH40" s="296">
        <v>3</v>
      </c>
      <c r="BI40" s="296">
        <v>3</v>
      </c>
      <c r="BJ40" s="296">
        <v>3</v>
      </c>
      <c r="BK40" s="296">
        <v>1</v>
      </c>
      <c r="BL40" s="296">
        <v>1</v>
      </c>
      <c r="BM40" s="296">
        <v>4</v>
      </c>
      <c r="BN40" s="296">
        <v>7</v>
      </c>
      <c r="BO40" s="296">
        <v>7</v>
      </c>
      <c r="BP40" s="296">
        <v>15</v>
      </c>
      <c r="BQ40" s="296">
        <v>18</v>
      </c>
      <c r="BR40" s="296">
        <v>20</v>
      </c>
      <c r="BS40" s="296">
        <v>22</v>
      </c>
    </row>
    <row r="41" spans="1:71" x14ac:dyDescent="0.25">
      <c r="A41" t="s">
        <v>37</v>
      </c>
      <c r="B41" s="296">
        <v>18</v>
      </c>
      <c r="C41" s="296">
        <v>18</v>
      </c>
      <c r="D41" s="296">
        <v>11</v>
      </c>
      <c r="E41" s="296">
        <v>9</v>
      </c>
      <c r="F41" s="296">
        <v>6</v>
      </c>
      <c r="G41" s="296">
        <v>5</v>
      </c>
      <c r="H41" s="296">
        <v>5</v>
      </c>
      <c r="I41" s="296">
        <v>9</v>
      </c>
      <c r="J41" s="296">
        <v>10</v>
      </c>
      <c r="K41" s="296">
        <v>12</v>
      </c>
      <c r="L41" s="296">
        <v>13</v>
      </c>
      <c r="M41" s="296">
        <v>10</v>
      </c>
      <c r="N41" s="296">
        <v>14</v>
      </c>
      <c r="O41" s="296">
        <v>13</v>
      </c>
      <c r="P41" s="296">
        <v>11</v>
      </c>
      <c r="Q41" s="296">
        <v>12</v>
      </c>
      <c r="R41" s="296">
        <v>8</v>
      </c>
      <c r="S41" s="296">
        <v>5</v>
      </c>
      <c r="T41" s="296">
        <v>6</v>
      </c>
      <c r="U41" s="296">
        <v>3</v>
      </c>
      <c r="V41" s="296">
        <v>9</v>
      </c>
      <c r="W41" s="296">
        <v>14</v>
      </c>
      <c r="X41" s="296">
        <v>15</v>
      </c>
      <c r="Y41" s="296">
        <v>15</v>
      </c>
      <c r="Z41" s="296">
        <v>12</v>
      </c>
      <c r="AA41" s="296">
        <v>6</v>
      </c>
      <c r="AB41" s="296">
        <v>2</v>
      </c>
      <c r="AC41" s="296">
        <v>5</v>
      </c>
      <c r="AD41" s="296">
        <v>4</v>
      </c>
      <c r="AE41" s="296">
        <v>5</v>
      </c>
      <c r="AF41" s="296">
        <v>6</v>
      </c>
      <c r="AG41" s="296">
        <v>5</v>
      </c>
      <c r="AH41" s="296">
        <v>6</v>
      </c>
      <c r="AI41" s="296">
        <v>4</v>
      </c>
      <c r="AJ41" s="296">
        <v>6</v>
      </c>
      <c r="AK41" s="296">
        <v>6</v>
      </c>
      <c r="AL41" s="296">
        <v>5</v>
      </c>
      <c r="AM41" s="296">
        <v>6</v>
      </c>
      <c r="AN41" s="296">
        <v>6</v>
      </c>
      <c r="AO41" s="296">
        <v>3</v>
      </c>
      <c r="AP41" s="296">
        <v>1</v>
      </c>
      <c r="AQ41" s="296" t="s">
        <v>18</v>
      </c>
      <c r="AR41" s="296" t="s">
        <v>18</v>
      </c>
      <c r="AS41" s="296" t="s">
        <v>18</v>
      </c>
      <c r="AT41" s="296" t="s">
        <v>18</v>
      </c>
      <c r="AU41" s="296" t="s">
        <v>18</v>
      </c>
      <c r="AV41" s="296">
        <v>1</v>
      </c>
      <c r="AW41" s="296">
        <v>1</v>
      </c>
      <c r="AX41" s="296">
        <v>2</v>
      </c>
      <c r="AY41" s="296">
        <v>2</v>
      </c>
      <c r="AZ41" s="296">
        <v>2</v>
      </c>
      <c r="BA41" s="296">
        <v>2</v>
      </c>
      <c r="BB41" s="296">
        <v>2</v>
      </c>
      <c r="BC41" s="296">
        <v>2</v>
      </c>
      <c r="BD41" s="296">
        <v>1</v>
      </c>
      <c r="BE41" s="296">
        <v>1</v>
      </c>
      <c r="BF41" s="296" t="s">
        <v>18</v>
      </c>
      <c r="BG41" s="296">
        <v>1</v>
      </c>
      <c r="BH41" s="296">
        <v>1</v>
      </c>
      <c r="BI41" s="296">
        <v>1</v>
      </c>
      <c r="BJ41" s="296">
        <v>1</v>
      </c>
      <c r="BK41" s="296" t="s">
        <v>18</v>
      </c>
      <c r="BL41" s="296" t="s">
        <v>18</v>
      </c>
      <c r="BM41" s="296" t="s">
        <v>18</v>
      </c>
      <c r="BN41" s="296">
        <v>1</v>
      </c>
      <c r="BO41" s="296">
        <v>4</v>
      </c>
      <c r="BP41" s="296">
        <v>5</v>
      </c>
      <c r="BQ41" s="296">
        <v>6</v>
      </c>
      <c r="BR41" s="296">
        <v>6</v>
      </c>
      <c r="BS41" s="296">
        <v>4</v>
      </c>
    </row>
    <row r="42" spans="1:71" x14ac:dyDescent="0.25">
      <c r="A42" t="s">
        <v>38</v>
      </c>
      <c r="B42" s="296">
        <v>1</v>
      </c>
      <c r="C42" s="296">
        <v>1</v>
      </c>
      <c r="D42" s="296">
        <v>1</v>
      </c>
      <c r="E42" s="296">
        <v>1</v>
      </c>
      <c r="F42" s="296" t="s">
        <v>18</v>
      </c>
      <c r="G42" s="296">
        <v>1</v>
      </c>
      <c r="H42" s="296" t="s">
        <v>18</v>
      </c>
      <c r="I42" s="296" t="s">
        <v>18</v>
      </c>
      <c r="J42" s="296" t="s">
        <v>18</v>
      </c>
      <c r="K42" s="296" t="s">
        <v>18</v>
      </c>
      <c r="L42" s="296" t="s">
        <v>18</v>
      </c>
      <c r="M42" s="296" t="s">
        <v>18</v>
      </c>
      <c r="N42" s="296" t="s">
        <v>18</v>
      </c>
      <c r="O42" s="296">
        <v>2</v>
      </c>
      <c r="P42" s="296">
        <v>2</v>
      </c>
      <c r="Q42" s="296">
        <v>3</v>
      </c>
      <c r="R42" s="296">
        <v>4</v>
      </c>
      <c r="S42" s="296">
        <v>2</v>
      </c>
      <c r="T42" s="296">
        <v>2</v>
      </c>
      <c r="U42" s="296">
        <v>1</v>
      </c>
      <c r="V42" s="296">
        <v>1</v>
      </c>
      <c r="W42" s="296">
        <v>1</v>
      </c>
      <c r="X42" s="296">
        <v>1</v>
      </c>
      <c r="Y42" s="296" t="s">
        <v>18</v>
      </c>
      <c r="Z42" s="296" t="s">
        <v>18</v>
      </c>
      <c r="AA42" s="296">
        <v>1</v>
      </c>
      <c r="AB42" s="296">
        <v>1</v>
      </c>
      <c r="AC42" s="296">
        <v>1</v>
      </c>
      <c r="AD42" s="296">
        <v>2</v>
      </c>
      <c r="AE42" s="296">
        <v>1</v>
      </c>
      <c r="AF42" s="296" t="s">
        <v>18</v>
      </c>
      <c r="AG42" s="296" t="s">
        <v>18</v>
      </c>
      <c r="AH42" s="296">
        <v>1</v>
      </c>
      <c r="AI42" s="296">
        <v>1</v>
      </c>
      <c r="AJ42" s="296">
        <v>1</v>
      </c>
      <c r="AK42" s="296">
        <v>1</v>
      </c>
      <c r="AL42" s="296" t="s">
        <v>18</v>
      </c>
      <c r="AM42" s="296">
        <v>1</v>
      </c>
      <c r="AN42" s="296">
        <v>1</v>
      </c>
      <c r="AO42" s="296">
        <v>2</v>
      </c>
      <c r="AP42" s="296">
        <v>2</v>
      </c>
      <c r="AQ42" s="296">
        <v>1</v>
      </c>
      <c r="AR42" s="296">
        <v>1</v>
      </c>
      <c r="AS42" s="296" t="s">
        <v>18</v>
      </c>
      <c r="AT42" s="296" t="s">
        <v>18</v>
      </c>
      <c r="AU42" s="296" t="s">
        <v>18</v>
      </c>
      <c r="AV42" s="296" t="s">
        <v>18</v>
      </c>
      <c r="AW42" s="296" t="s">
        <v>18</v>
      </c>
      <c r="AX42" s="296" t="s">
        <v>18</v>
      </c>
      <c r="AY42" s="296">
        <v>1</v>
      </c>
      <c r="AZ42" s="296">
        <v>2</v>
      </c>
      <c r="BA42" s="296">
        <v>4</v>
      </c>
      <c r="BB42" s="296">
        <v>4</v>
      </c>
      <c r="BC42" s="296">
        <v>4</v>
      </c>
      <c r="BD42" s="296">
        <v>3</v>
      </c>
      <c r="BE42" s="296">
        <v>1</v>
      </c>
      <c r="BF42" s="296">
        <v>1</v>
      </c>
      <c r="BG42" s="296" t="s">
        <v>18</v>
      </c>
      <c r="BH42" s="296" t="s">
        <v>18</v>
      </c>
      <c r="BI42" s="296" t="s">
        <v>18</v>
      </c>
      <c r="BJ42" s="296" t="s">
        <v>18</v>
      </c>
      <c r="BK42" s="296" t="s">
        <v>18</v>
      </c>
      <c r="BL42" s="296" t="s">
        <v>18</v>
      </c>
      <c r="BM42" s="296" t="s">
        <v>18</v>
      </c>
      <c r="BN42" s="296" t="s">
        <v>18</v>
      </c>
      <c r="BO42" s="296" t="s">
        <v>18</v>
      </c>
      <c r="BP42" s="296" t="s">
        <v>18</v>
      </c>
      <c r="BQ42" s="296">
        <v>1</v>
      </c>
      <c r="BR42" s="296">
        <v>2</v>
      </c>
      <c r="BS42" s="296">
        <v>2</v>
      </c>
    </row>
    <row r="43" spans="1:71" x14ac:dyDescent="0.25">
      <c r="A43" t="s">
        <v>39</v>
      </c>
      <c r="B43" s="296">
        <v>15</v>
      </c>
      <c r="C43" s="296">
        <v>15</v>
      </c>
      <c r="D43" s="296">
        <v>10</v>
      </c>
      <c r="E43" s="296">
        <v>9</v>
      </c>
      <c r="F43" s="296">
        <v>6</v>
      </c>
      <c r="G43" s="296">
        <v>4</v>
      </c>
      <c r="H43" s="296">
        <v>4</v>
      </c>
      <c r="I43" s="296">
        <v>8</v>
      </c>
      <c r="J43" s="296">
        <v>10</v>
      </c>
      <c r="K43" s="296">
        <v>13</v>
      </c>
      <c r="L43" s="296">
        <v>14</v>
      </c>
      <c r="M43" s="296">
        <v>13</v>
      </c>
      <c r="N43" s="296">
        <v>14</v>
      </c>
      <c r="O43" s="296">
        <v>15</v>
      </c>
      <c r="P43" s="296">
        <v>14</v>
      </c>
      <c r="Q43" s="296">
        <v>15</v>
      </c>
      <c r="R43" s="296">
        <v>12</v>
      </c>
      <c r="S43" s="296">
        <v>10</v>
      </c>
      <c r="T43" s="296">
        <v>8</v>
      </c>
      <c r="U43" s="296">
        <v>6</v>
      </c>
      <c r="V43" s="296">
        <v>11</v>
      </c>
      <c r="W43" s="296">
        <v>8</v>
      </c>
      <c r="X43" s="296">
        <v>10</v>
      </c>
      <c r="Y43" s="296">
        <v>13</v>
      </c>
      <c r="Z43" s="296">
        <v>7</v>
      </c>
      <c r="AA43" s="296">
        <v>6</v>
      </c>
      <c r="AB43" s="296">
        <v>8</v>
      </c>
      <c r="AC43" s="296">
        <v>5</v>
      </c>
      <c r="AD43" s="296">
        <v>10</v>
      </c>
      <c r="AE43" s="296">
        <v>12</v>
      </c>
      <c r="AF43" s="296">
        <v>10</v>
      </c>
      <c r="AG43" s="296">
        <v>11</v>
      </c>
      <c r="AH43" s="296">
        <v>7</v>
      </c>
      <c r="AI43" s="296">
        <v>7</v>
      </c>
      <c r="AJ43" s="296">
        <v>10</v>
      </c>
      <c r="AK43" s="296">
        <v>8</v>
      </c>
      <c r="AL43" s="296">
        <v>8</v>
      </c>
      <c r="AM43" s="296">
        <v>6</v>
      </c>
      <c r="AN43" s="296">
        <v>4</v>
      </c>
      <c r="AO43" s="296">
        <v>5</v>
      </c>
      <c r="AP43" s="296">
        <v>4</v>
      </c>
      <c r="AQ43" s="296">
        <v>5</v>
      </c>
      <c r="AR43" s="296">
        <v>13</v>
      </c>
      <c r="AS43" s="296">
        <v>13</v>
      </c>
      <c r="AT43" s="296">
        <v>14</v>
      </c>
      <c r="AU43" s="296">
        <v>15</v>
      </c>
      <c r="AV43" s="296">
        <v>6</v>
      </c>
      <c r="AW43" s="296">
        <v>7</v>
      </c>
      <c r="AX43" s="296">
        <v>7</v>
      </c>
      <c r="AY43" s="296">
        <v>6</v>
      </c>
      <c r="AZ43" s="296">
        <v>6</v>
      </c>
      <c r="BA43" s="296">
        <v>4</v>
      </c>
      <c r="BB43" s="296">
        <v>4</v>
      </c>
      <c r="BC43" s="296">
        <v>4</v>
      </c>
      <c r="BD43" s="296">
        <v>2</v>
      </c>
      <c r="BE43" s="296">
        <v>1</v>
      </c>
      <c r="BF43" s="296">
        <v>2</v>
      </c>
      <c r="BG43" s="296">
        <v>3</v>
      </c>
      <c r="BH43" s="296">
        <v>6</v>
      </c>
      <c r="BI43" s="296">
        <v>7</v>
      </c>
      <c r="BJ43" s="296">
        <v>9</v>
      </c>
      <c r="BK43" s="296">
        <v>9</v>
      </c>
      <c r="BL43" s="296">
        <v>11</v>
      </c>
      <c r="BM43" s="296">
        <v>14</v>
      </c>
      <c r="BN43" s="296">
        <v>20</v>
      </c>
      <c r="BO43" s="296">
        <v>32</v>
      </c>
      <c r="BP43" s="296">
        <v>38</v>
      </c>
      <c r="BQ43" s="296">
        <v>47</v>
      </c>
      <c r="BR43" s="296">
        <v>41</v>
      </c>
      <c r="BS43" s="296">
        <v>32</v>
      </c>
    </row>
    <row r="44" spans="1:71" x14ac:dyDescent="0.25">
      <c r="A44" t="s">
        <v>40</v>
      </c>
      <c r="B44" s="296">
        <v>32</v>
      </c>
      <c r="C44" s="296">
        <v>29</v>
      </c>
      <c r="D44" s="296">
        <v>23</v>
      </c>
      <c r="E44" s="296">
        <v>18</v>
      </c>
      <c r="F44" s="296">
        <v>11</v>
      </c>
      <c r="G44" s="296">
        <v>15</v>
      </c>
      <c r="H44" s="296">
        <v>16</v>
      </c>
      <c r="I44" s="296">
        <v>16</v>
      </c>
      <c r="J44" s="296">
        <v>19</v>
      </c>
      <c r="K44" s="296">
        <v>19</v>
      </c>
      <c r="L44" s="296">
        <v>14</v>
      </c>
      <c r="M44" s="296">
        <v>12</v>
      </c>
      <c r="N44" s="296">
        <v>13</v>
      </c>
      <c r="O44" s="296">
        <v>9</v>
      </c>
      <c r="P44" s="296">
        <v>8</v>
      </c>
      <c r="Q44" s="296">
        <v>11</v>
      </c>
      <c r="R44" s="296">
        <v>10</v>
      </c>
      <c r="S44" s="296">
        <v>12</v>
      </c>
      <c r="T44" s="296">
        <v>11</v>
      </c>
      <c r="U44" s="296">
        <v>16</v>
      </c>
      <c r="V44" s="296">
        <v>19</v>
      </c>
      <c r="W44" s="296">
        <v>17</v>
      </c>
      <c r="X44" s="296">
        <v>19</v>
      </c>
      <c r="Y44" s="296">
        <v>13</v>
      </c>
      <c r="Z44" s="296">
        <v>14</v>
      </c>
      <c r="AA44" s="296">
        <v>16</v>
      </c>
      <c r="AB44" s="296">
        <v>13</v>
      </c>
      <c r="AC44" s="296">
        <v>13</v>
      </c>
      <c r="AD44" s="296">
        <v>10</v>
      </c>
      <c r="AE44" s="296">
        <v>6</v>
      </c>
      <c r="AF44" s="296">
        <v>8</v>
      </c>
      <c r="AG44" s="296">
        <v>11</v>
      </c>
      <c r="AH44" s="296">
        <v>12</v>
      </c>
      <c r="AI44" s="296">
        <v>17</v>
      </c>
      <c r="AJ44" s="296">
        <v>24</v>
      </c>
      <c r="AK44" s="296">
        <v>24</v>
      </c>
      <c r="AL44" s="296">
        <v>20</v>
      </c>
      <c r="AM44" s="296">
        <v>23</v>
      </c>
      <c r="AN44" s="296">
        <v>21</v>
      </c>
      <c r="AO44" s="296">
        <v>19</v>
      </c>
      <c r="AP44" s="296">
        <v>21</v>
      </c>
      <c r="AQ44" s="296">
        <v>18</v>
      </c>
      <c r="AR44" s="296">
        <v>16</v>
      </c>
      <c r="AS44" s="296">
        <v>16</v>
      </c>
      <c r="AT44" s="296">
        <v>12</v>
      </c>
      <c r="AU44" s="296">
        <v>12</v>
      </c>
      <c r="AV44" s="296">
        <v>7</v>
      </c>
      <c r="AW44" s="296">
        <v>9</v>
      </c>
      <c r="AX44" s="296">
        <v>8</v>
      </c>
      <c r="AY44" s="296">
        <v>9</v>
      </c>
      <c r="AZ44" s="296">
        <v>9</v>
      </c>
      <c r="BA44" s="296">
        <v>7</v>
      </c>
      <c r="BB44" s="296">
        <v>9</v>
      </c>
      <c r="BC44" s="296">
        <v>6</v>
      </c>
      <c r="BD44" s="296">
        <v>5</v>
      </c>
      <c r="BE44" s="296">
        <v>4</v>
      </c>
      <c r="BF44" s="296">
        <v>3</v>
      </c>
      <c r="BG44" s="296">
        <v>4</v>
      </c>
      <c r="BH44" s="296">
        <v>6</v>
      </c>
      <c r="BI44" s="296">
        <v>7</v>
      </c>
      <c r="BJ44" s="296">
        <v>7</v>
      </c>
      <c r="BK44" s="296">
        <v>7</v>
      </c>
      <c r="BL44" s="296">
        <v>6</v>
      </c>
      <c r="BM44" s="296">
        <v>11</v>
      </c>
      <c r="BN44" s="296">
        <v>15</v>
      </c>
      <c r="BO44" s="296">
        <v>24</v>
      </c>
      <c r="BP44" s="296">
        <v>29</v>
      </c>
      <c r="BQ44" s="296">
        <v>35</v>
      </c>
      <c r="BR44" s="296">
        <v>39</v>
      </c>
      <c r="BS44" s="296">
        <v>35</v>
      </c>
    </row>
    <row r="45" spans="1:71" x14ac:dyDescent="0.25">
      <c r="A45" t="s">
        <v>41</v>
      </c>
      <c r="B45" s="296">
        <v>8</v>
      </c>
      <c r="C45" s="296">
        <v>8</v>
      </c>
      <c r="D45" s="296">
        <v>5</v>
      </c>
      <c r="E45" s="296">
        <v>4</v>
      </c>
      <c r="F45" s="296">
        <v>1</v>
      </c>
      <c r="G45" s="296">
        <v>4</v>
      </c>
      <c r="H45" s="296">
        <v>3</v>
      </c>
      <c r="I45" s="296">
        <v>3</v>
      </c>
      <c r="J45" s="296">
        <v>3</v>
      </c>
      <c r="K45" s="296">
        <v>1</v>
      </c>
      <c r="L45" s="296">
        <v>1</v>
      </c>
      <c r="M45" s="296">
        <v>4</v>
      </c>
      <c r="N45" s="296">
        <v>4</v>
      </c>
      <c r="O45" s="296">
        <v>3</v>
      </c>
      <c r="P45" s="296">
        <v>3</v>
      </c>
      <c r="Q45" s="296" t="s">
        <v>18</v>
      </c>
      <c r="R45" s="296" t="s">
        <v>18</v>
      </c>
      <c r="S45" s="296" t="s">
        <v>18</v>
      </c>
      <c r="T45" s="296">
        <v>1</v>
      </c>
      <c r="U45" s="296">
        <v>1</v>
      </c>
      <c r="V45" s="296">
        <v>1</v>
      </c>
      <c r="W45" s="296">
        <v>2</v>
      </c>
      <c r="X45" s="296">
        <v>3</v>
      </c>
      <c r="Y45" s="296">
        <v>4</v>
      </c>
      <c r="Z45" s="296">
        <v>4</v>
      </c>
      <c r="AA45" s="296">
        <v>2</v>
      </c>
      <c r="AB45" s="296" t="s">
        <v>18</v>
      </c>
      <c r="AC45" s="296" t="s">
        <v>18</v>
      </c>
      <c r="AD45" s="296">
        <v>1</v>
      </c>
      <c r="AE45" s="296">
        <v>1</v>
      </c>
      <c r="AF45" s="296">
        <v>1</v>
      </c>
      <c r="AG45" s="296">
        <v>2</v>
      </c>
      <c r="AH45" s="296">
        <v>1</v>
      </c>
      <c r="AI45" s="296">
        <v>1</v>
      </c>
      <c r="AJ45" s="296">
        <v>1</v>
      </c>
      <c r="AK45" s="296" t="s">
        <v>18</v>
      </c>
      <c r="AL45" s="296" t="s">
        <v>18</v>
      </c>
      <c r="AM45" s="296" t="s">
        <v>18</v>
      </c>
      <c r="AN45" s="296" t="s">
        <v>18</v>
      </c>
      <c r="AO45" s="296" t="s">
        <v>18</v>
      </c>
      <c r="AP45" s="296" t="s">
        <v>18</v>
      </c>
      <c r="AQ45" s="296" t="s">
        <v>18</v>
      </c>
      <c r="AR45" s="296">
        <v>1</v>
      </c>
      <c r="AS45" s="296">
        <v>1</v>
      </c>
      <c r="AT45" s="296">
        <v>2</v>
      </c>
      <c r="AU45" s="296">
        <v>4</v>
      </c>
      <c r="AV45" s="296">
        <v>3</v>
      </c>
      <c r="AW45" s="296">
        <v>3</v>
      </c>
      <c r="AX45" s="296">
        <v>2</v>
      </c>
      <c r="AY45" s="296" t="s">
        <v>18</v>
      </c>
      <c r="AZ45" s="296" t="s">
        <v>18</v>
      </c>
      <c r="BA45" s="296" t="s">
        <v>18</v>
      </c>
      <c r="BB45" s="296" t="s">
        <v>18</v>
      </c>
      <c r="BC45" s="296" t="s">
        <v>18</v>
      </c>
      <c r="BD45" s="296" t="s">
        <v>18</v>
      </c>
      <c r="BE45" s="296" t="s">
        <v>18</v>
      </c>
      <c r="BF45" s="296" t="s">
        <v>18</v>
      </c>
      <c r="BG45" s="296" t="s">
        <v>18</v>
      </c>
      <c r="BH45" s="296" t="s">
        <v>18</v>
      </c>
      <c r="BI45" s="296">
        <v>1</v>
      </c>
      <c r="BJ45" s="296">
        <v>1</v>
      </c>
      <c r="BK45" s="296">
        <v>3</v>
      </c>
      <c r="BL45" s="296">
        <v>3</v>
      </c>
      <c r="BM45" s="296">
        <v>2</v>
      </c>
      <c r="BN45" s="296">
        <v>2</v>
      </c>
      <c r="BO45" s="296" t="s">
        <v>18</v>
      </c>
      <c r="BP45" s="296" t="s">
        <v>18</v>
      </c>
      <c r="BQ45" s="296">
        <v>1</v>
      </c>
      <c r="BR45" s="296">
        <v>1</v>
      </c>
      <c r="BS45" s="296">
        <v>1</v>
      </c>
    </row>
    <row r="46" spans="1:71" x14ac:dyDescent="0.25">
      <c r="A46" t="s">
        <v>42</v>
      </c>
      <c r="B46" s="296" t="s">
        <v>18</v>
      </c>
      <c r="C46" s="296" t="s">
        <v>18</v>
      </c>
      <c r="D46" s="296" t="s">
        <v>18</v>
      </c>
      <c r="E46" s="296" t="s">
        <v>18</v>
      </c>
      <c r="F46" s="296" t="s">
        <v>18</v>
      </c>
      <c r="G46" s="296">
        <v>1</v>
      </c>
      <c r="H46" s="296">
        <v>1</v>
      </c>
      <c r="I46" s="296">
        <v>1</v>
      </c>
      <c r="J46" s="296">
        <v>1</v>
      </c>
      <c r="K46" s="296" t="s">
        <v>18</v>
      </c>
      <c r="L46" s="296">
        <v>1</v>
      </c>
      <c r="M46" s="296">
        <v>1</v>
      </c>
      <c r="N46" s="296">
        <v>1</v>
      </c>
      <c r="O46" s="296">
        <v>1</v>
      </c>
      <c r="P46" s="296" t="s">
        <v>18</v>
      </c>
      <c r="Q46" s="296" t="s">
        <v>18</v>
      </c>
      <c r="R46" s="296" t="s">
        <v>18</v>
      </c>
      <c r="S46" s="296" t="s">
        <v>18</v>
      </c>
      <c r="T46" s="296" t="s">
        <v>18</v>
      </c>
      <c r="U46" s="296" t="s">
        <v>18</v>
      </c>
      <c r="V46" s="296" t="s">
        <v>18</v>
      </c>
      <c r="W46" s="296" t="s">
        <v>18</v>
      </c>
      <c r="X46" s="296" t="s">
        <v>18</v>
      </c>
      <c r="Y46" s="296">
        <v>1</v>
      </c>
      <c r="Z46" s="296">
        <v>1</v>
      </c>
      <c r="AA46" s="296">
        <v>1</v>
      </c>
      <c r="AB46" s="296">
        <v>1</v>
      </c>
      <c r="AC46" s="296" t="s">
        <v>18</v>
      </c>
      <c r="AD46" s="296" t="s">
        <v>18</v>
      </c>
      <c r="AE46" s="296" t="s">
        <v>18</v>
      </c>
      <c r="AF46" s="296" t="s">
        <v>18</v>
      </c>
      <c r="AG46" s="296" t="s">
        <v>18</v>
      </c>
      <c r="AH46" s="296">
        <v>1</v>
      </c>
      <c r="AI46" s="296">
        <v>1</v>
      </c>
      <c r="AJ46" s="296">
        <v>1</v>
      </c>
      <c r="AK46" s="296">
        <v>1</v>
      </c>
      <c r="AL46" s="296" t="s">
        <v>18</v>
      </c>
      <c r="AM46" s="296" t="s">
        <v>18</v>
      </c>
      <c r="AN46" s="296" t="s">
        <v>18</v>
      </c>
      <c r="AO46" s="296" t="s">
        <v>18</v>
      </c>
      <c r="AP46" s="296" t="s">
        <v>18</v>
      </c>
      <c r="AQ46" s="296" t="s">
        <v>18</v>
      </c>
      <c r="AR46" s="296" t="s">
        <v>18</v>
      </c>
      <c r="AS46" s="296" t="s">
        <v>18</v>
      </c>
      <c r="AT46" s="296" t="s">
        <v>18</v>
      </c>
      <c r="AU46" s="296">
        <v>1</v>
      </c>
      <c r="AV46" s="296">
        <v>1</v>
      </c>
      <c r="AW46" s="296">
        <v>1</v>
      </c>
      <c r="AX46" s="296">
        <v>1</v>
      </c>
      <c r="AY46" s="296" t="s">
        <v>18</v>
      </c>
      <c r="AZ46" s="296" t="s">
        <v>18</v>
      </c>
      <c r="BA46" s="296" t="s">
        <v>18</v>
      </c>
      <c r="BB46" s="296" t="s">
        <v>18</v>
      </c>
      <c r="BC46" s="296" t="s">
        <v>18</v>
      </c>
      <c r="BD46" s="296" t="s">
        <v>18</v>
      </c>
      <c r="BE46" s="296" t="s">
        <v>18</v>
      </c>
      <c r="BF46" s="296" t="s">
        <v>18</v>
      </c>
      <c r="BG46" s="296" t="s">
        <v>18</v>
      </c>
      <c r="BH46" s="296" t="s">
        <v>18</v>
      </c>
      <c r="BI46" s="296" t="s">
        <v>18</v>
      </c>
      <c r="BJ46" s="296" t="s">
        <v>18</v>
      </c>
      <c r="BK46" s="296" t="s">
        <v>18</v>
      </c>
      <c r="BL46" s="296">
        <v>1</v>
      </c>
      <c r="BM46" s="296">
        <v>1</v>
      </c>
      <c r="BN46" s="296">
        <v>1</v>
      </c>
      <c r="BO46" s="296">
        <v>1</v>
      </c>
      <c r="BP46" s="296" t="s">
        <v>18</v>
      </c>
      <c r="BQ46" s="296" t="s">
        <v>18</v>
      </c>
      <c r="BR46" s="296" t="s">
        <v>18</v>
      </c>
      <c r="BS46" s="296" t="s">
        <v>18</v>
      </c>
    </row>
    <row r="47" spans="1:71" x14ac:dyDescent="0.25">
      <c r="A47" t="s">
        <v>43</v>
      </c>
      <c r="B47" s="296">
        <v>33</v>
      </c>
      <c r="C47" s="296">
        <v>28</v>
      </c>
      <c r="D47" s="296">
        <v>26</v>
      </c>
      <c r="E47" s="296">
        <v>25</v>
      </c>
      <c r="F47" s="296">
        <v>17</v>
      </c>
      <c r="G47" s="296">
        <v>16</v>
      </c>
      <c r="H47" s="296">
        <v>18</v>
      </c>
      <c r="I47" s="296">
        <v>22</v>
      </c>
      <c r="J47" s="296">
        <v>22</v>
      </c>
      <c r="K47" s="296">
        <v>24</v>
      </c>
      <c r="L47" s="296">
        <v>23</v>
      </c>
      <c r="M47" s="296">
        <v>26</v>
      </c>
      <c r="N47" s="296">
        <v>22</v>
      </c>
      <c r="O47" s="296">
        <v>23</v>
      </c>
      <c r="P47" s="296">
        <v>22</v>
      </c>
      <c r="Q47" s="296">
        <v>19</v>
      </c>
      <c r="R47" s="296">
        <v>15</v>
      </c>
      <c r="S47" s="296">
        <v>9</v>
      </c>
      <c r="T47" s="296">
        <v>12</v>
      </c>
      <c r="U47" s="296">
        <v>16</v>
      </c>
      <c r="V47" s="296">
        <v>23</v>
      </c>
      <c r="W47" s="296">
        <v>26</v>
      </c>
      <c r="X47" s="296">
        <v>21</v>
      </c>
      <c r="Y47" s="296">
        <v>24</v>
      </c>
      <c r="Z47" s="296">
        <v>21</v>
      </c>
      <c r="AA47" s="296">
        <v>21</v>
      </c>
      <c r="AB47" s="296">
        <v>23</v>
      </c>
      <c r="AC47" s="296">
        <v>24</v>
      </c>
      <c r="AD47" s="296">
        <v>22</v>
      </c>
      <c r="AE47" s="296">
        <v>22</v>
      </c>
      <c r="AF47" s="296">
        <v>21</v>
      </c>
      <c r="AG47" s="296">
        <v>15</v>
      </c>
      <c r="AH47" s="296">
        <v>13</v>
      </c>
      <c r="AI47" s="296">
        <v>8</v>
      </c>
      <c r="AJ47" s="296">
        <v>7</v>
      </c>
      <c r="AK47" s="296">
        <v>6</v>
      </c>
      <c r="AL47" s="296">
        <v>5</v>
      </c>
      <c r="AM47" s="296">
        <v>10</v>
      </c>
      <c r="AN47" s="296">
        <v>14</v>
      </c>
      <c r="AO47" s="296">
        <v>16</v>
      </c>
      <c r="AP47" s="296">
        <v>15</v>
      </c>
      <c r="AQ47" s="296">
        <v>11</v>
      </c>
      <c r="AR47" s="296">
        <v>10</v>
      </c>
      <c r="AS47" s="296">
        <v>10</v>
      </c>
      <c r="AT47" s="296">
        <v>10</v>
      </c>
      <c r="AU47" s="296">
        <v>9</v>
      </c>
      <c r="AV47" s="296">
        <v>7</v>
      </c>
      <c r="AW47" s="296">
        <v>7</v>
      </c>
      <c r="AX47" s="296">
        <v>6</v>
      </c>
      <c r="AY47" s="296">
        <v>4</v>
      </c>
      <c r="AZ47" s="296">
        <v>2</v>
      </c>
      <c r="BA47" s="296">
        <v>1</v>
      </c>
      <c r="BB47" s="296">
        <v>8</v>
      </c>
      <c r="BC47" s="296">
        <v>10</v>
      </c>
      <c r="BD47" s="296">
        <v>11</v>
      </c>
      <c r="BE47" s="296">
        <v>12</v>
      </c>
      <c r="BF47" s="296">
        <v>5</v>
      </c>
      <c r="BG47" s="296">
        <v>4</v>
      </c>
      <c r="BH47" s="296">
        <v>3</v>
      </c>
      <c r="BI47" s="296">
        <v>1</v>
      </c>
      <c r="BJ47" s="296">
        <v>1</v>
      </c>
      <c r="BK47" s="296">
        <v>2</v>
      </c>
      <c r="BL47" s="296">
        <v>5</v>
      </c>
      <c r="BM47" s="296">
        <v>9</v>
      </c>
      <c r="BN47" s="296">
        <v>12</v>
      </c>
      <c r="BO47" s="296">
        <v>15</v>
      </c>
      <c r="BP47" s="296">
        <v>21</v>
      </c>
      <c r="BQ47" s="296">
        <v>25</v>
      </c>
      <c r="BR47" s="296">
        <v>25</v>
      </c>
      <c r="BS47" s="296">
        <v>28</v>
      </c>
    </row>
    <row r="48" spans="1:71" x14ac:dyDescent="0.25">
      <c r="A48" t="s">
        <v>44</v>
      </c>
      <c r="B48" s="296">
        <v>7</v>
      </c>
      <c r="C48" s="296">
        <v>3</v>
      </c>
      <c r="D48" s="296">
        <v>4</v>
      </c>
      <c r="E48" s="296">
        <v>6</v>
      </c>
      <c r="F48" s="296">
        <v>8</v>
      </c>
      <c r="G48" s="296">
        <v>11</v>
      </c>
      <c r="H48" s="296">
        <v>8</v>
      </c>
      <c r="I48" s="296">
        <v>7</v>
      </c>
      <c r="J48" s="296">
        <v>4</v>
      </c>
      <c r="K48" s="296">
        <v>5</v>
      </c>
      <c r="L48" s="296">
        <v>6</v>
      </c>
      <c r="M48" s="296">
        <v>8</v>
      </c>
      <c r="N48" s="296">
        <v>9</v>
      </c>
      <c r="O48" s="296">
        <v>9</v>
      </c>
      <c r="P48" s="296">
        <v>6</v>
      </c>
      <c r="Q48" s="296">
        <v>5</v>
      </c>
      <c r="R48" s="296">
        <v>5</v>
      </c>
      <c r="S48" s="296">
        <v>6</v>
      </c>
      <c r="T48" s="296">
        <v>7</v>
      </c>
      <c r="U48" s="296">
        <v>7</v>
      </c>
      <c r="V48" s="296">
        <v>7</v>
      </c>
      <c r="W48" s="296">
        <v>6</v>
      </c>
      <c r="X48" s="296">
        <v>8</v>
      </c>
      <c r="Y48" s="296">
        <v>7</v>
      </c>
      <c r="Z48" s="296">
        <v>7</v>
      </c>
      <c r="AA48" s="296">
        <v>7</v>
      </c>
      <c r="AB48" s="296">
        <v>6</v>
      </c>
      <c r="AC48" s="296">
        <v>10</v>
      </c>
      <c r="AD48" s="296">
        <v>10</v>
      </c>
      <c r="AE48" s="296">
        <v>9</v>
      </c>
      <c r="AF48" s="296">
        <v>9</v>
      </c>
      <c r="AG48" s="296">
        <v>7</v>
      </c>
      <c r="AH48" s="296">
        <v>5</v>
      </c>
      <c r="AI48" s="296">
        <v>6</v>
      </c>
      <c r="AJ48" s="296">
        <v>8</v>
      </c>
      <c r="AK48" s="296">
        <v>5</v>
      </c>
      <c r="AL48" s="296">
        <v>4</v>
      </c>
      <c r="AM48" s="296">
        <v>4</v>
      </c>
      <c r="AN48" s="296">
        <v>1</v>
      </c>
      <c r="AO48" s="296">
        <v>1</v>
      </c>
      <c r="AP48" s="296">
        <v>1</v>
      </c>
      <c r="AQ48" s="296">
        <v>1</v>
      </c>
      <c r="AR48" s="296">
        <v>1</v>
      </c>
      <c r="AS48" s="296">
        <v>3</v>
      </c>
      <c r="AT48" s="296">
        <v>3</v>
      </c>
      <c r="AU48" s="296">
        <v>2</v>
      </c>
      <c r="AV48" s="296">
        <v>2</v>
      </c>
      <c r="AW48" s="296">
        <v>1</v>
      </c>
      <c r="AX48" s="296">
        <v>1</v>
      </c>
      <c r="AY48" s="296">
        <v>1</v>
      </c>
      <c r="AZ48" s="296">
        <v>2</v>
      </c>
      <c r="BA48" s="296">
        <v>1</v>
      </c>
      <c r="BB48" s="296" t="s">
        <v>18</v>
      </c>
      <c r="BC48" s="296">
        <v>2</v>
      </c>
      <c r="BD48" s="296">
        <v>3</v>
      </c>
      <c r="BE48" s="296">
        <v>4</v>
      </c>
      <c r="BF48" s="296">
        <v>4</v>
      </c>
      <c r="BG48" s="296">
        <v>3</v>
      </c>
      <c r="BH48" s="296">
        <v>2</v>
      </c>
      <c r="BI48" s="296">
        <v>1</v>
      </c>
      <c r="BJ48" s="296">
        <v>1</v>
      </c>
      <c r="BK48" s="296">
        <v>1</v>
      </c>
      <c r="BL48" s="296">
        <v>1</v>
      </c>
      <c r="BM48" s="296">
        <v>1</v>
      </c>
      <c r="BN48" s="296">
        <v>1</v>
      </c>
      <c r="BO48" s="296" t="s">
        <v>18</v>
      </c>
      <c r="BP48" s="296">
        <v>2</v>
      </c>
      <c r="BQ48" s="296">
        <v>2</v>
      </c>
      <c r="BR48" s="296">
        <v>3</v>
      </c>
      <c r="BS48" s="296">
        <v>3</v>
      </c>
    </row>
    <row r="49" spans="1:71" x14ac:dyDescent="0.25">
      <c r="A49" t="s">
        <v>45</v>
      </c>
      <c r="B49" s="296">
        <v>14</v>
      </c>
      <c r="C49" s="296">
        <v>13</v>
      </c>
      <c r="D49" s="296">
        <v>8</v>
      </c>
      <c r="E49" s="296">
        <v>7</v>
      </c>
      <c r="F49" s="296">
        <v>7</v>
      </c>
      <c r="G49" s="296">
        <v>9</v>
      </c>
      <c r="H49" s="296">
        <v>10</v>
      </c>
      <c r="I49" s="296">
        <v>11</v>
      </c>
      <c r="J49" s="296">
        <v>13</v>
      </c>
      <c r="K49" s="296">
        <v>9</v>
      </c>
      <c r="L49" s="296">
        <v>9</v>
      </c>
      <c r="M49" s="296">
        <v>5</v>
      </c>
      <c r="N49" s="296">
        <v>7</v>
      </c>
      <c r="O49" s="296">
        <v>8</v>
      </c>
      <c r="P49" s="296">
        <v>14</v>
      </c>
      <c r="Q49" s="296">
        <v>16</v>
      </c>
      <c r="R49" s="296">
        <v>12</v>
      </c>
      <c r="S49" s="296">
        <v>12</v>
      </c>
      <c r="T49" s="296">
        <v>6</v>
      </c>
      <c r="U49" s="296">
        <v>5</v>
      </c>
      <c r="V49" s="296">
        <v>3</v>
      </c>
      <c r="W49" s="296">
        <v>3</v>
      </c>
      <c r="X49" s="296">
        <v>4</v>
      </c>
      <c r="Y49" s="296">
        <v>3</v>
      </c>
      <c r="Z49" s="296">
        <v>2</v>
      </c>
      <c r="AA49" s="296">
        <v>3</v>
      </c>
      <c r="AB49" s="296">
        <v>7</v>
      </c>
      <c r="AC49" s="296">
        <v>8</v>
      </c>
      <c r="AD49" s="296">
        <v>7</v>
      </c>
      <c r="AE49" s="296">
        <v>8</v>
      </c>
      <c r="AF49" s="296">
        <v>3</v>
      </c>
      <c r="AG49" s="296">
        <v>3</v>
      </c>
      <c r="AH49" s="296">
        <v>4</v>
      </c>
      <c r="AI49" s="296">
        <v>4</v>
      </c>
      <c r="AJ49" s="296">
        <v>4</v>
      </c>
      <c r="AK49" s="296">
        <v>4</v>
      </c>
      <c r="AL49" s="296">
        <v>3</v>
      </c>
      <c r="AM49" s="296">
        <v>2</v>
      </c>
      <c r="AN49" s="296">
        <v>1</v>
      </c>
      <c r="AO49" s="296" t="s">
        <v>18</v>
      </c>
      <c r="AP49" s="296" t="s">
        <v>18</v>
      </c>
      <c r="AQ49" s="296" t="s">
        <v>18</v>
      </c>
      <c r="AR49" s="296">
        <v>1</v>
      </c>
      <c r="AS49" s="296">
        <v>1</v>
      </c>
      <c r="AT49" s="296">
        <v>2</v>
      </c>
      <c r="AU49" s="296">
        <v>2</v>
      </c>
      <c r="AV49" s="296">
        <v>2</v>
      </c>
      <c r="AW49" s="296">
        <v>4</v>
      </c>
      <c r="AX49" s="296">
        <v>3</v>
      </c>
      <c r="AY49" s="296">
        <v>4</v>
      </c>
      <c r="AZ49" s="296">
        <v>5</v>
      </c>
      <c r="BA49" s="296">
        <v>4</v>
      </c>
      <c r="BB49" s="296">
        <v>4</v>
      </c>
      <c r="BC49" s="296">
        <v>4</v>
      </c>
      <c r="BD49" s="296">
        <v>2</v>
      </c>
      <c r="BE49" s="296">
        <v>1</v>
      </c>
      <c r="BF49" s="296">
        <v>1</v>
      </c>
      <c r="BG49" s="296" t="s">
        <v>18</v>
      </c>
      <c r="BH49" s="296" t="s">
        <v>18</v>
      </c>
      <c r="BI49" s="296" t="s">
        <v>18</v>
      </c>
      <c r="BJ49" s="296">
        <v>2</v>
      </c>
      <c r="BK49" s="296">
        <v>3</v>
      </c>
      <c r="BL49" s="296">
        <v>3</v>
      </c>
      <c r="BM49" s="296">
        <v>4</v>
      </c>
      <c r="BN49" s="296">
        <v>4</v>
      </c>
      <c r="BO49" s="296">
        <v>5</v>
      </c>
      <c r="BP49" s="296">
        <v>6</v>
      </c>
      <c r="BQ49" s="296">
        <v>6</v>
      </c>
      <c r="BR49" s="296">
        <v>6</v>
      </c>
      <c r="BS49" s="296">
        <v>5</v>
      </c>
    </row>
    <row r="50" spans="1:71" x14ac:dyDescent="0.25">
      <c r="A50" t="s">
        <v>46</v>
      </c>
      <c r="B50" s="296">
        <v>265</v>
      </c>
      <c r="C50" s="296">
        <v>159</v>
      </c>
      <c r="D50" s="296">
        <v>152</v>
      </c>
      <c r="E50" s="296">
        <v>136</v>
      </c>
      <c r="F50" s="296">
        <v>124</v>
      </c>
      <c r="G50" s="296">
        <v>121</v>
      </c>
      <c r="H50" s="296">
        <v>119</v>
      </c>
      <c r="I50" s="296">
        <v>110</v>
      </c>
      <c r="J50" s="296">
        <v>112</v>
      </c>
      <c r="K50" s="296">
        <v>108</v>
      </c>
      <c r="L50" s="296">
        <v>103</v>
      </c>
      <c r="M50" s="296">
        <v>102</v>
      </c>
      <c r="N50" s="296">
        <v>92</v>
      </c>
      <c r="O50" s="296">
        <v>92</v>
      </c>
      <c r="P50" s="296">
        <v>100</v>
      </c>
      <c r="Q50" s="296">
        <v>96</v>
      </c>
      <c r="R50" s="296">
        <v>84</v>
      </c>
      <c r="S50" s="296">
        <v>85</v>
      </c>
      <c r="T50" s="296">
        <v>84</v>
      </c>
      <c r="U50" s="296">
        <v>87</v>
      </c>
      <c r="V50" s="296">
        <v>96</v>
      </c>
      <c r="W50" s="296">
        <v>87</v>
      </c>
      <c r="X50" s="296">
        <v>85</v>
      </c>
      <c r="Y50" s="296">
        <v>80</v>
      </c>
      <c r="Z50" s="296">
        <v>80</v>
      </c>
      <c r="AA50" s="296">
        <v>74</v>
      </c>
      <c r="AB50" s="296">
        <v>70</v>
      </c>
      <c r="AC50" s="296">
        <v>71</v>
      </c>
      <c r="AD50" s="296">
        <v>64</v>
      </c>
      <c r="AE50" s="296">
        <v>68</v>
      </c>
      <c r="AF50" s="296">
        <v>70</v>
      </c>
      <c r="AG50" s="296">
        <v>62</v>
      </c>
      <c r="AH50" s="296">
        <v>64</v>
      </c>
      <c r="AI50" s="296">
        <v>59</v>
      </c>
      <c r="AJ50" s="296">
        <v>49</v>
      </c>
      <c r="AK50" s="296">
        <v>50</v>
      </c>
      <c r="AL50" s="296">
        <v>49</v>
      </c>
      <c r="AM50" s="296">
        <v>45</v>
      </c>
      <c r="AN50" s="296">
        <v>47</v>
      </c>
      <c r="AO50" s="296">
        <v>44</v>
      </c>
      <c r="AP50" s="296">
        <v>40</v>
      </c>
      <c r="AQ50" s="296">
        <v>41</v>
      </c>
      <c r="AR50" s="296">
        <v>38</v>
      </c>
      <c r="AS50" s="296">
        <v>30</v>
      </c>
      <c r="AT50" s="296">
        <v>26</v>
      </c>
      <c r="AU50" s="296">
        <v>23</v>
      </c>
      <c r="AV50" s="296">
        <v>18</v>
      </c>
      <c r="AW50" s="296">
        <v>23</v>
      </c>
      <c r="AX50" s="296">
        <v>18</v>
      </c>
      <c r="AY50" s="296">
        <v>22</v>
      </c>
      <c r="AZ50" s="296">
        <v>26</v>
      </c>
      <c r="BA50" s="296">
        <v>26</v>
      </c>
      <c r="BB50" s="296">
        <v>29</v>
      </c>
      <c r="BC50" s="296">
        <v>23</v>
      </c>
      <c r="BD50" s="296">
        <v>21</v>
      </c>
      <c r="BE50" s="296">
        <v>18</v>
      </c>
      <c r="BF50" s="296">
        <v>18</v>
      </c>
      <c r="BG50" s="296">
        <v>21</v>
      </c>
      <c r="BH50" s="296">
        <v>22</v>
      </c>
      <c r="BI50" s="296">
        <v>28</v>
      </c>
      <c r="BJ50" s="296">
        <v>23</v>
      </c>
      <c r="BK50" s="296">
        <v>22</v>
      </c>
      <c r="BL50" s="296">
        <v>32</v>
      </c>
      <c r="BM50" s="296">
        <v>54</v>
      </c>
      <c r="BN50" s="296">
        <v>87</v>
      </c>
      <c r="BO50" s="296">
        <v>108</v>
      </c>
      <c r="BP50" s="296">
        <v>126</v>
      </c>
      <c r="BQ50" s="296">
        <v>138</v>
      </c>
      <c r="BR50" s="296">
        <v>143</v>
      </c>
      <c r="BS50" s="296">
        <v>150</v>
      </c>
    </row>
    <row r="51" spans="1:71" x14ac:dyDescent="0.25">
      <c r="A51" t="s">
        <v>47</v>
      </c>
      <c r="B51" s="296">
        <v>58</v>
      </c>
      <c r="C51" s="296">
        <v>45</v>
      </c>
      <c r="D51" s="296">
        <v>36</v>
      </c>
      <c r="E51" s="296">
        <v>29</v>
      </c>
      <c r="F51" s="296">
        <v>27</v>
      </c>
      <c r="G51" s="296">
        <v>26</v>
      </c>
      <c r="H51" s="296">
        <v>27</v>
      </c>
      <c r="I51" s="296">
        <v>20</v>
      </c>
      <c r="J51" s="296">
        <v>14</v>
      </c>
      <c r="K51" s="296">
        <v>11</v>
      </c>
      <c r="L51" s="296">
        <v>12</v>
      </c>
      <c r="M51" s="296">
        <v>12</v>
      </c>
      <c r="N51" s="296">
        <v>15</v>
      </c>
      <c r="O51" s="296">
        <v>16</v>
      </c>
      <c r="P51" s="296">
        <v>15</v>
      </c>
      <c r="Q51" s="296">
        <v>14</v>
      </c>
      <c r="R51" s="296">
        <v>18</v>
      </c>
      <c r="S51" s="296">
        <v>21</v>
      </c>
      <c r="T51" s="296">
        <v>20</v>
      </c>
      <c r="U51" s="296">
        <v>24</v>
      </c>
      <c r="V51" s="296">
        <v>21</v>
      </c>
      <c r="W51" s="296">
        <v>22</v>
      </c>
      <c r="X51" s="296">
        <v>17</v>
      </c>
      <c r="Y51" s="296">
        <v>12</v>
      </c>
      <c r="Z51" s="296">
        <v>11</v>
      </c>
      <c r="AA51" s="296">
        <v>10</v>
      </c>
      <c r="AB51" s="296">
        <v>11</v>
      </c>
      <c r="AC51" s="296">
        <v>12</v>
      </c>
      <c r="AD51" s="296">
        <v>13</v>
      </c>
      <c r="AE51" s="296">
        <v>14</v>
      </c>
      <c r="AF51" s="296">
        <v>15</v>
      </c>
      <c r="AG51" s="296">
        <v>13</v>
      </c>
      <c r="AH51" s="296">
        <v>13</v>
      </c>
      <c r="AI51" s="296">
        <v>11</v>
      </c>
      <c r="AJ51" s="296">
        <v>14</v>
      </c>
      <c r="AK51" s="296">
        <v>20</v>
      </c>
      <c r="AL51" s="296">
        <v>18</v>
      </c>
      <c r="AM51" s="296">
        <v>17</v>
      </c>
      <c r="AN51" s="296">
        <v>16</v>
      </c>
      <c r="AO51" s="296">
        <v>10</v>
      </c>
      <c r="AP51" s="296">
        <v>7</v>
      </c>
      <c r="AQ51" s="296">
        <v>6</v>
      </c>
      <c r="AR51" s="296">
        <v>3</v>
      </c>
      <c r="AS51" s="296">
        <v>4</v>
      </c>
      <c r="AT51" s="296">
        <v>7</v>
      </c>
      <c r="AU51" s="296">
        <v>6</v>
      </c>
      <c r="AV51" s="296">
        <v>6</v>
      </c>
      <c r="AW51" s="296">
        <v>7</v>
      </c>
      <c r="AX51" s="296">
        <v>4</v>
      </c>
      <c r="AY51" s="296">
        <v>3</v>
      </c>
      <c r="AZ51" s="296">
        <v>3</v>
      </c>
      <c r="BA51" s="296">
        <v>3</v>
      </c>
      <c r="BB51" s="296">
        <v>3</v>
      </c>
      <c r="BC51" s="296">
        <v>5</v>
      </c>
      <c r="BD51" s="296">
        <v>7</v>
      </c>
      <c r="BE51" s="296">
        <v>5</v>
      </c>
      <c r="BF51" s="296">
        <v>5</v>
      </c>
      <c r="BG51" s="296">
        <v>4</v>
      </c>
      <c r="BH51" s="296">
        <v>3</v>
      </c>
      <c r="BI51" s="296">
        <v>3</v>
      </c>
      <c r="BJ51" s="296">
        <v>4</v>
      </c>
      <c r="BK51" s="296">
        <v>4</v>
      </c>
      <c r="BL51" s="296">
        <v>6</v>
      </c>
      <c r="BM51" s="296">
        <v>13</v>
      </c>
      <c r="BN51" s="296">
        <v>16</v>
      </c>
      <c r="BO51" s="296">
        <v>17</v>
      </c>
      <c r="BP51" s="296">
        <v>18</v>
      </c>
      <c r="BQ51" s="296">
        <v>11</v>
      </c>
      <c r="BR51" s="296">
        <v>8</v>
      </c>
      <c r="BS51" s="296">
        <v>9</v>
      </c>
    </row>
    <row r="52" spans="1:71" x14ac:dyDescent="0.25">
      <c r="A52" t="s">
        <v>48</v>
      </c>
      <c r="B52" s="296">
        <v>3</v>
      </c>
      <c r="C52" s="296">
        <v>4</v>
      </c>
      <c r="D52" s="296">
        <v>3</v>
      </c>
      <c r="E52" s="296">
        <v>2</v>
      </c>
      <c r="F52" s="296">
        <v>2</v>
      </c>
      <c r="G52" s="296">
        <v>1</v>
      </c>
      <c r="H52" s="296">
        <v>1</v>
      </c>
      <c r="I52" s="296" t="s">
        <v>18</v>
      </c>
      <c r="J52" s="296" t="s">
        <v>18</v>
      </c>
      <c r="K52" s="296" t="s">
        <v>18</v>
      </c>
      <c r="L52" s="296">
        <v>3</v>
      </c>
      <c r="M52" s="296">
        <v>1</v>
      </c>
      <c r="N52" s="296">
        <v>1</v>
      </c>
      <c r="O52" s="296">
        <v>1</v>
      </c>
      <c r="P52" s="296" t="s">
        <v>18</v>
      </c>
      <c r="Q52" s="296" t="s">
        <v>18</v>
      </c>
      <c r="R52" s="296" t="s">
        <v>18</v>
      </c>
      <c r="S52" s="296" t="s">
        <v>18</v>
      </c>
      <c r="T52" s="296">
        <v>1</v>
      </c>
      <c r="U52" s="296">
        <v>1</v>
      </c>
      <c r="V52" s="296">
        <v>1</v>
      </c>
      <c r="W52" s="296">
        <v>1</v>
      </c>
      <c r="X52" s="296">
        <v>1</v>
      </c>
      <c r="Y52" s="296">
        <v>2</v>
      </c>
      <c r="Z52" s="296">
        <v>2</v>
      </c>
      <c r="AA52" s="296">
        <v>2</v>
      </c>
      <c r="AB52" s="296">
        <v>1</v>
      </c>
      <c r="AC52" s="296" t="s">
        <v>18</v>
      </c>
      <c r="AD52" s="296" t="s">
        <v>18</v>
      </c>
      <c r="AE52" s="296" t="s">
        <v>18</v>
      </c>
      <c r="AF52" s="296" t="s">
        <v>18</v>
      </c>
      <c r="AG52" s="296">
        <v>1</v>
      </c>
      <c r="AH52" s="296">
        <v>1</v>
      </c>
      <c r="AI52" s="296">
        <v>1</v>
      </c>
      <c r="AJ52" s="296">
        <v>3</v>
      </c>
      <c r="AK52" s="296">
        <v>2</v>
      </c>
      <c r="AL52" s="296">
        <v>5</v>
      </c>
      <c r="AM52" s="296">
        <v>6</v>
      </c>
      <c r="AN52" s="296">
        <v>4</v>
      </c>
      <c r="AO52" s="296">
        <v>4</v>
      </c>
      <c r="AP52" s="296">
        <v>1</v>
      </c>
      <c r="AQ52" s="296" t="s">
        <v>18</v>
      </c>
      <c r="AR52" s="296" t="s">
        <v>18</v>
      </c>
      <c r="AS52" s="296" t="s">
        <v>18</v>
      </c>
      <c r="AT52" s="296" t="s">
        <v>18</v>
      </c>
      <c r="AU52" s="296" t="s">
        <v>18</v>
      </c>
      <c r="AV52" s="296" t="s">
        <v>18</v>
      </c>
      <c r="AW52" s="296" t="s">
        <v>18</v>
      </c>
      <c r="AX52" s="296" t="s">
        <v>18</v>
      </c>
      <c r="AY52" s="296" t="s">
        <v>18</v>
      </c>
      <c r="AZ52" s="296" t="s">
        <v>18</v>
      </c>
      <c r="BA52" s="296" t="s">
        <v>18</v>
      </c>
      <c r="BB52" s="296" t="s">
        <v>18</v>
      </c>
      <c r="BC52" s="296" t="s">
        <v>18</v>
      </c>
      <c r="BD52" s="296" t="s">
        <v>18</v>
      </c>
      <c r="BE52" s="296" t="s">
        <v>18</v>
      </c>
      <c r="BF52" s="296" t="s">
        <v>18</v>
      </c>
      <c r="BG52" s="296">
        <v>1</v>
      </c>
      <c r="BH52" s="296">
        <v>1</v>
      </c>
      <c r="BI52" s="296">
        <v>1</v>
      </c>
      <c r="BJ52" s="296">
        <v>1</v>
      </c>
      <c r="BK52" s="296" t="s">
        <v>18</v>
      </c>
      <c r="BL52" s="296" t="s">
        <v>18</v>
      </c>
      <c r="BM52" s="296" t="s">
        <v>18</v>
      </c>
      <c r="BN52" s="296">
        <v>1</v>
      </c>
      <c r="BO52" s="296">
        <v>1</v>
      </c>
      <c r="BP52" s="296">
        <v>3</v>
      </c>
      <c r="BQ52" s="296">
        <v>3</v>
      </c>
      <c r="BR52" s="296">
        <v>1</v>
      </c>
      <c r="BS52" s="296">
        <v>1</v>
      </c>
    </row>
    <row r="53" spans="1:71" x14ac:dyDescent="0.25">
      <c r="A53" t="s">
        <v>49</v>
      </c>
      <c r="B53" s="296">
        <v>207</v>
      </c>
      <c r="C53" s="296">
        <v>193</v>
      </c>
      <c r="D53" s="296">
        <v>183</v>
      </c>
      <c r="E53" s="296">
        <v>164</v>
      </c>
      <c r="F53" s="296">
        <v>146</v>
      </c>
      <c r="G53" s="296">
        <v>139</v>
      </c>
      <c r="H53" s="296">
        <v>126</v>
      </c>
      <c r="I53" s="296">
        <v>131</v>
      </c>
      <c r="J53" s="296">
        <v>140</v>
      </c>
      <c r="K53" s="296">
        <v>128</v>
      </c>
      <c r="L53" s="296">
        <v>109</v>
      </c>
      <c r="M53" s="296">
        <v>97</v>
      </c>
      <c r="N53" s="296">
        <v>85</v>
      </c>
      <c r="O53" s="296">
        <v>98</v>
      </c>
      <c r="P53" s="296">
        <v>103</v>
      </c>
      <c r="Q53" s="296">
        <v>101</v>
      </c>
      <c r="R53" s="296">
        <v>98</v>
      </c>
      <c r="S53" s="296">
        <v>92</v>
      </c>
      <c r="T53" s="296">
        <v>99</v>
      </c>
      <c r="U53" s="296">
        <v>120</v>
      </c>
      <c r="V53" s="296">
        <v>128</v>
      </c>
      <c r="W53" s="296">
        <v>139</v>
      </c>
      <c r="X53" s="296">
        <v>123</v>
      </c>
      <c r="Y53" s="296">
        <v>104</v>
      </c>
      <c r="Z53" s="296">
        <v>100</v>
      </c>
      <c r="AA53" s="296">
        <v>97</v>
      </c>
      <c r="AB53" s="296">
        <v>98</v>
      </c>
      <c r="AC53" s="296">
        <v>117</v>
      </c>
      <c r="AD53" s="296">
        <v>122</v>
      </c>
      <c r="AE53" s="296">
        <v>124</v>
      </c>
      <c r="AF53" s="296">
        <v>116</v>
      </c>
      <c r="AG53" s="296">
        <v>103</v>
      </c>
      <c r="AH53" s="296">
        <v>95</v>
      </c>
      <c r="AI53" s="296">
        <v>112</v>
      </c>
      <c r="AJ53" s="296">
        <v>120</v>
      </c>
      <c r="AK53" s="296">
        <v>112</v>
      </c>
      <c r="AL53" s="296">
        <v>103</v>
      </c>
      <c r="AM53" s="296">
        <v>80</v>
      </c>
      <c r="AN53" s="296">
        <v>81</v>
      </c>
      <c r="AO53" s="296">
        <v>82</v>
      </c>
      <c r="AP53" s="296">
        <v>80</v>
      </c>
      <c r="AQ53" s="296">
        <v>79</v>
      </c>
      <c r="AR53" s="296">
        <v>65</v>
      </c>
      <c r="AS53" s="296">
        <v>60</v>
      </c>
      <c r="AT53" s="296">
        <v>66</v>
      </c>
      <c r="AU53" s="296">
        <v>60</v>
      </c>
      <c r="AV53" s="296">
        <v>62</v>
      </c>
      <c r="AW53" s="296">
        <v>60</v>
      </c>
      <c r="AX53" s="296">
        <v>52</v>
      </c>
      <c r="AY53" s="296">
        <v>63</v>
      </c>
      <c r="AZ53" s="296">
        <v>57</v>
      </c>
      <c r="BA53" s="296">
        <v>70</v>
      </c>
      <c r="BB53" s="296">
        <v>62</v>
      </c>
      <c r="BC53" s="296">
        <v>70</v>
      </c>
      <c r="BD53" s="296">
        <v>67</v>
      </c>
      <c r="BE53" s="296">
        <v>49</v>
      </c>
      <c r="BF53" s="296">
        <v>49</v>
      </c>
      <c r="BG53" s="296">
        <v>43</v>
      </c>
      <c r="BH53" s="296">
        <v>53</v>
      </c>
      <c r="BI53" s="296">
        <v>63</v>
      </c>
      <c r="BJ53" s="296">
        <v>59</v>
      </c>
      <c r="BK53" s="296">
        <v>54</v>
      </c>
      <c r="BL53" s="296">
        <v>61</v>
      </c>
      <c r="BM53" s="296">
        <v>105</v>
      </c>
      <c r="BN53" s="296">
        <v>138</v>
      </c>
      <c r="BO53" s="296">
        <v>188</v>
      </c>
      <c r="BP53" s="296">
        <v>229</v>
      </c>
      <c r="BQ53" s="296">
        <v>235</v>
      </c>
      <c r="BR53" s="296">
        <v>248</v>
      </c>
      <c r="BS53" s="296">
        <v>231</v>
      </c>
    </row>
    <row r="54" spans="1:71" x14ac:dyDescent="0.25">
      <c r="A54" t="s">
        <v>50</v>
      </c>
      <c r="B54" s="296">
        <v>291</v>
      </c>
      <c r="C54" s="296">
        <v>256</v>
      </c>
      <c r="D54" s="296">
        <v>192</v>
      </c>
      <c r="E54" s="296">
        <v>153</v>
      </c>
      <c r="F54" s="296">
        <v>117</v>
      </c>
      <c r="G54" s="296">
        <v>119</v>
      </c>
      <c r="H54" s="296">
        <v>120</v>
      </c>
      <c r="I54" s="296">
        <v>123</v>
      </c>
      <c r="J54" s="296">
        <v>133</v>
      </c>
      <c r="K54" s="296">
        <v>136</v>
      </c>
      <c r="L54" s="296">
        <v>142</v>
      </c>
      <c r="M54" s="296">
        <v>146</v>
      </c>
      <c r="N54" s="296">
        <v>145</v>
      </c>
      <c r="O54" s="296">
        <v>143</v>
      </c>
      <c r="P54" s="296">
        <v>143</v>
      </c>
      <c r="Q54" s="296">
        <v>126</v>
      </c>
      <c r="R54" s="296">
        <v>108</v>
      </c>
      <c r="S54" s="296">
        <v>99</v>
      </c>
      <c r="T54" s="296">
        <v>105</v>
      </c>
      <c r="U54" s="296">
        <v>99</v>
      </c>
      <c r="V54" s="296">
        <v>96</v>
      </c>
      <c r="W54" s="296">
        <v>90</v>
      </c>
      <c r="X54" s="296">
        <v>96</v>
      </c>
      <c r="Y54" s="296">
        <v>111</v>
      </c>
      <c r="Z54" s="296">
        <v>123</v>
      </c>
      <c r="AA54" s="296">
        <v>121</v>
      </c>
      <c r="AB54" s="296">
        <v>107</v>
      </c>
      <c r="AC54" s="296">
        <v>92</v>
      </c>
      <c r="AD54" s="296">
        <v>114</v>
      </c>
      <c r="AE54" s="296">
        <v>123</v>
      </c>
      <c r="AF54" s="296">
        <v>109</v>
      </c>
      <c r="AG54" s="296">
        <v>101</v>
      </c>
      <c r="AH54" s="296">
        <v>88</v>
      </c>
      <c r="AI54" s="296">
        <v>91</v>
      </c>
      <c r="AJ54" s="296">
        <v>104</v>
      </c>
      <c r="AK54" s="296">
        <v>121</v>
      </c>
      <c r="AL54" s="296">
        <v>110</v>
      </c>
      <c r="AM54" s="296">
        <v>104</v>
      </c>
      <c r="AN54" s="296">
        <v>94</v>
      </c>
      <c r="AO54" s="296">
        <v>95</v>
      </c>
      <c r="AP54" s="296">
        <v>89</v>
      </c>
      <c r="AQ54" s="296">
        <v>82</v>
      </c>
      <c r="AR54" s="296">
        <v>77</v>
      </c>
      <c r="AS54" s="296">
        <v>66</v>
      </c>
      <c r="AT54" s="296">
        <v>76</v>
      </c>
      <c r="AU54" s="296">
        <v>65</v>
      </c>
      <c r="AV54" s="296">
        <v>55</v>
      </c>
      <c r="AW54" s="296">
        <v>49</v>
      </c>
      <c r="AX54" s="296">
        <v>37</v>
      </c>
      <c r="AY54" s="296">
        <v>40</v>
      </c>
      <c r="AZ54" s="296">
        <v>43</v>
      </c>
      <c r="BA54" s="296">
        <v>42</v>
      </c>
      <c r="BB54" s="296">
        <v>41</v>
      </c>
      <c r="BC54" s="296">
        <v>37</v>
      </c>
      <c r="BD54" s="296">
        <v>32</v>
      </c>
      <c r="BE54" s="296">
        <v>28</v>
      </c>
      <c r="BF54" s="296">
        <v>22</v>
      </c>
      <c r="BG54" s="296">
        <v>27</v>
      </c>
      <c r="BH54" s="296">
        <v>30</v>
      </c>
      <c r="BI54" s="296">
        <v>29</v>
      </c>
      <c r="BJ54" s="296">
        <v>40</v>
      </c>
      <c r="BK54" s="296">
        <v>40</v>
      </c>
      <c r="BL54" s="296">
        <v>48</v>
      </c>
      <c r="BM54" s="296">
        <v>86</v>
      </c>
      <c r="BN54" s="296">
        <v>126</v>
      </c>
      <c r="BO54" s="296">
        <v>181</v>
      </c>
      <c r="BP54" s="296">
        <v>228</v>
      </c>
      <c r="BQ54" s="296">
        <v>255</v>
      </c>
      <c r="BR54" s="296">
        <v>263</v>
      </c>
      <c r="BS54" s="296">
        <v>251</v>
      </c>
    </row>
    <row r="55" spans="1:71" x14ac:dyDescent="0.25">
      <c r="A55" t="s">
        <v>51</v>
      </c>
      <c r="B55" s="296">
        <v>5</v>
      </c>
      <c r="C55" s="296">
        <v>4</v>
      </c>
      <c r="D55" s="296">
        <v>4</v>
      </c>
      <c r="E55" s="296">
        <v>6</v>
      </c>
      <c r="F55" s="296">
        <v>2</v>
      </c>
      <c r="G55" s="296">
        <v>2</v>
      </c>
      <c r="H55" s="296">
        <v>2</v>
      </c>
      <c r="I55" s="296">
        <v>2</v>
      </c>
      <c r="J55" s="296">
        <v>3</v>
      </c>
      <c r="K55" s="296">
        <v>3</v>
      </c>
      <c r="L55" s="296">
        <v>4</v>
      </c>
      <c r="M55" s="296">
        <v>3</v>
      </c>
      <c r="N55" s="296">
        <v>2</v>
      </c>
      <c r="O55" s="296">
        <v>2</v>
      </c>
      <c r="P55" s="296" t="s">
        <v>18</v>
      </c>
      <c r="Q55" s="296" t="s">
        <v>18</v>
      </c>
      <c r="R55" s="296" t="s">
        <v>18</v>
      </c>
      <c r="S55" s="296" t="s">
        <v>18</v>
      </c>
      <c r="T55" s="296" t="s">
        <v>18</v>
      </c>
      <c r="U55" s="296">
        <v>1</v>
      </c>
      <c r="V55" s="296">
        <v>1</v>
      </c>
      <c r="W55" s="296">
        <v>1</v>
      </c>
      <c r="X55" s="296">
        <v>1</v>
      </c>
      <c r="Y55" s="296" t="s">
        <v>18</v>
      </c>
      <c r="Z55" s="296" t="s">
        <v>18</v>
      </c>
      <c r="AA55" s="296">
        <v>1</v>
      </c>
      <c r="AB55" s="296">
        <v>2</v>
      </c>
      <c r="AC55" s="296">
        <v>3</v>
      </c>
      <c r="AD55" s="296">
        <v>3</v>
      </c>
      <c r="AE55" s="296">
        <v>2</v>
      </c>
      <c r="AF55" s="296">
        <v>1</v>
      </c>
      <c r="AG55" s="296" t="s">
        <v>18</v>
      </c>
      <c r="AH55" s="296" t="s">
        <v>18</v>
      </c>
      <c r="AI55" s="296">
        <v>2</v>
      </c>
      <c r="AJ55" s="296">
        <v>2</v>
      </c>
      <c r="AK55" s="296">
        <v>4</v>
      </c>
      <c r="AL55" s="296">
        <v>4</v>
      </c>
      <c r="AM55" s="296">
        <v>3</v>
      </c>
      <c r="AN55" s="296">
        <v>8</v>
      </c>
      <c r="AO55" s="296">
        <v>7</v>
      </c>
      <c r="AP55" s="296">
        <v>7</v>
      </c>
      <c r="AQ55" s="296">
        <v>6</v>
      </c>
      <c r="AR55" s="296">
        <v>1</v>
      </c>
      <c r="AS55" s="296" t="s">
        <v>18</v>
      </c>
      <c r="AT55" s="296" t="s">
        <v>18</v>
      </c>
      <c r="AU55" s="296" t="s">
        <v>18</v>
      </c>
      <c r="AV55" s="296">
        <v>1</v>
      </c>
      <c r="AW55" s="296">
        <v>1</v>
      </c>
      <c r="AX55" s="296">
        <v>1</v>
      </c>
      <c r="AY55" s="296">
        <v>1</v>
      </c>
      <c r="AZ55" s="296">
        <v>2</v>
      </c>
      <c r="BA55" s="296">
        <v>2</v>
      </c>
      <c r="BB55" s="296">
        <v>3</v>
      </c>
      <c r="BC55" s="296">
        <v>4</v>
      </c>
      <c r="BD55" s="296">
        <v>3</v>
      </c>
      <c r="BE55" s="296">
        <v>4</v>
      </c>
      <c r="BF55" s="296">
        <v>3</v>
      </c>
      <c r="BG55" s="296">
        <v>2</v>
      </c>
      <c r="BH55" s="296">
        <v>1</v>
      </c>
      <c r="BI55" s="296" t="s">
        <v>18</v>
      </c>
      <c r="BJ55" s="296">
        <v>1</v>
      </c>
      <c r="BK55" s="296">
        <v>2</v>
      </c>
      <c r="BL55" s="296">
        <v>2</v>
      </c>
      <c r="BM55" s="296">
        <v>2</v>
      </c>
      <c r="BN55" s="296">
        <v>1</v>
      </c>
      <c r="BO55" s="296">
        <v>1</v>
      </c>
      <c r="BP55" s="296">
        <v>2</v>
      </c>
      <c r="BQ55" s="296">
        <v>2</v>
      </c>
      <c r="BR55" s="296">
        <v>3</v>
      </c>
      <c r="BS55" s="296">
        <v>2</v>
      </c>
    </row>
    <row r="56" spans="1:71" x14ac:dyDescent="0.25">
      <c r="A56" t="s">
        <v>52</v>
      </c>
      <c r="B56" s="296">
        <v>276</v>
      </c>
      <c r="C56" s="296">
        <v>242</v>
      </c>
      <c r="D56" s="296">
        <v>208</v>
      </c>
      <c r="E56" s="296">
        <v>166</v>
      </c>
      <c r="F56" s="296">
        <v>154</v>
      </c>
      <c r="G56" s="296">
        <v>140</v>
      </c>
      <c r="H56" s="296">
        <v>159</v>
      </c>
      <c r="I56" s="296">
        <v>164</v>
      </c>
      <c r="J56" s="296">
        <v>162</v>
      </c>
      <c r="K56" s="296">
        <v>165</v>
      </c>
      <c r="L56" s="296">
        <v>159</v>
      </c>
      <c r="M56" s="296">
        <v>159</v>
      </c>
      <c r="N56" s="296">
        <v>157</v>
      </c>
      <c r="O56" s="296">
        <v>150</v>
      </c>
      <c r="P56" s="296">
        <v>136</v>
      </c>
      <c r="Q56" s="296">
        <v>132</v>
      </c>
      <c r="R56" s="296">
        <v>124</v>
      </c>
      <c r="S56" s="296">
        <v>120</v>
      </c>
      <c r="T56" s="296">
        <v>146</v>
      </c>
      <c r="U56" s="296">
        <v>156</v>
      </c>
      <c r="V56" s="296">
        <v>160</v>
      </c>
      <c r="W56" s="296">
        <v>168</v>
      </c>
      <c r="X56" s="296">
        <v>160</v>
      </c>
      <c r="Y56" s="296">
        <v>159</v>
      </c>
      <c r="Z56" s="296">
        <v>155</v>
      </c>
      <c r="AA56" s="296">
        <v>156</v>
      </c>
      <c r="AB56" s="296">
        <v>151</v>
      </c>
      <c r="AC56" s="296">
        <v>141</v>
      </c>
      <c r="AD56" s="296">
        <v>136</v>
      </c>
      <c r="AE56" s="296">
        <v>133</v>
      </c>
      <c r="AF56" s="296">
        <v>144</v>
      </c>
      <c r="AG56" s="296">
        <v>153</v>
      </c>
      <c r="AH56" s="296">
        <v>159</v>
      </c>
      <c r="AI56" s="296">
        <v>151</v>
      </c>
      <c r="AJ56" s="296">
        <v>161</v>
      </c>
      <c r="AK56" s="296">
        <v>152</v>
      </c>
      <c r="AL56" s="296">
        <v>159</v>
      </c>
      <c r="AM56" s="296">
        <v>143</v>
      </c>
      <c r="AN56" s="296">
        <v>117</v>
      </c>
      <c r="AO56" s="296">
        <v>109</v>
      </c>
      <c r="AP56" s="296">
        <v>92</v>
      </c>
      <c r="AQ56" s="296">
        <v>91</v>
      </c>
      <c r="AR56" s="296">
        <v>80</v>
      </c>
      <c r="AS56" s="296">
        <v>65</v>
      </c>
      <c r="AT56" s="296">
        <v>68</v>
      </c>
      <c r="AU56" s="296">
        <v>63</v>
      </c>
      <c r="AV56" s="296">
        <v>57</v>
      </c>
      <c r="AW56" s="296">
        <v>66</v>
      </c>
      <c r="AX56" s="296">
        <v>66</v>
      </c>
      <c r="AY56" s="296">
        <v>71</v>
      </c>
      <c r="AZ56" s="296">
        <v>82</v>
      </c>
      <c r="BA56" s="296">
        <v>77</v>
      </c>
      <c r="BB56" s="296">
        <v>71</v>
      </c>
      <c r="BC56" s="296">
        <v>66</v>
      </c>
      <c r="BD56" s="296">
        <v>62</v>
      </c>
      <c r="BE56" s="296">
        <v>61</v>
      </c>
      <c r="BF56" s="296">
        <v>65</v>
      </c>
      <c r="BG56" s="296">
        <v>66</v>
      </c>
      <c r="BH56" s="296">
        <v>57</v>
      </c>
      <c r="BI56" s="296">
        <v>48</v>
      </c>
      <c r="BJ56" s="296">
        <v>38</v>
      </c>
      <c r="BK56" s="296">
        <v>34</v>
      </c>
      <c r="BL56" s="296">
        <v>54</v>
      </c>
      <c r="BM56" s="296">
        <v>87</v>
      </c>
      <c r="BN56" s="296">
        <v>136</v>
      </c>
      <c r="BO56" s="296">
        <v>160</v>
      </c>
      <c r="BP56" s="296">
        <v>184</v>
      </c>
      <c r="BQ56" s="296">
        <v>205</v>
      </c>
      <c r="BR56" s="296">
        <v>225</v>
      </c>
      <c r="BS56" s="296">
        <v>239</v>
      </c>
    </row>
    <row r="57" spans="1:71" x14ac:dyDescent="0.25">
      <c r="A57" t="s">
        <v>53</v>
      </c>
      <c r="B57" s="296">
        <v>181</v>
      </c>
      <c r="C57" s="296">
        <v>164</v>
      </c>
      <c r="D57" s="296">
        <v>123</v>
      </c>
      <c r="E57" s="296">
        <v>93</v>
      </c>
      <c r="F57" s="296">
        <v>77</v>
      </c>
      <c r="G57" s="296">
        <v>80</v>
      </c>
      <c r="H57" s="296">
        <v>87</v>
      </c>
      <c r="I57" s="296">
        <v>97</v>
      </c>
      <c r="J57" s="296">
        <v>87</v>
      </c>
      <c r="K57" s="296">
        <v>74</v>
      </c>
      <c r="L57" s="296">
        <v>87</v>
      </c>
      <c r="M57" s="296">
        <v>94</v>
      </c>
      <c r="N57" s="296">
        <v>101</v>
      </c>
      <c r="O57" s="296">
        <v>108</v>
      </c>
      <c r="P57" s="296">
        <v>116</v>
      </c>
      <c r="Q57" s="296">
        <v>106</v>
      </c>
      <c r="R57" s="296">
        <v>104</v>
      </c>
      <c r="S57" s="296">
        <v>99</v>
      </c>
      <c r="T57" s="296">
        <v>87</v>
      </c>
      <c r="U57" s="296">
        <v>90</v>
      </c>
      <c r="V57" s="296">
        <v>108</v>
      </c>
      <c r="W57" s="296">
        <v>131</v>
      </c>
      <c r="X57" s="296">
        <v>150</v>
      </c>
      <c r="Y57" s="296">
        <v>150</v>
      </c>
      <c r="Z57" s="296">
        <v>134</v>
      </c>
      <c r="AA57" s="296">
        <v>128</v>
      </c>
      <c r="AB57" s="296">
        <v>120</v>
      </c>
      <c r="AC57" s="296">
        <v>124</v>
      </c>
      <c r="AD57" s="296">
        <v>136</v>
      </c>
      <c r="AE57" s="296">
        <v>125</v>
      </c>
      <c r="AF57" s="296">
        <v>106</v>
      </c>
      <c r="AG57" s="296">
        <v>108</v>
      </c>
      <c r="AH57" s="296">
        <v>88</v>
      </c>
      <c r="AI57" s="296">
        <v>89</v>
      </c>
      <c r="AJ57" s="296">
        <v>84</v>
      </c>
      <c r="AK57" s="296">
        <v>83</v>
      </c>
      <c r="AL57" s="296">
        <v>89</v>
      </c>
      <c r="AM57" s="296">
        <v>93</v>
      </c>
      <c r="AN57" s="296">
        <v>91</v>
      </c>
      <c r="AO57" s="296">
        <v>88</v>
      </c>
      <c r="AP57" s="296">
        <v>81</v>
      </c>
      <c r="AQ57" s="296">
        <v>67</v>
      </c>
      <c r="AR57" s="296">
        <v>59</v>
      </c>
      <c r="AS57" s="296">
        <v>55</v>
      </c>
      <c r="AT57" s="296">
        <v>58</v>
      </c>
      <c r="AU57" s="296">
        <v>59</v>
      </c>
      <c r="AV57" s="296">
        <v>66</v>
      </c>
      <c r="AW57" s="296">
        <v>62</v>
      </c>
      <c r="AX57" s="296">
        <v>61</v>
      </c>
      <c r="AY57" s="296">
        <v>60</v>
      </c>
      <c r="AZ57" s="296">
        <v>45</v>
      </c>
      <c r="BA57" s="296">
        <v>43</v>
      </c>
      <c r="BB57" s="296">
        <v>37</v>
      </c>
      <c r="BC57" s="296">
        <v>36</v>
      </c>
      <c r="BD57" s="296">
        <v>46</v>
      </c>
      <c r="BE57" s="296">
        <v>45</v>
      </c>
      <c r="BF57" s="296">
        <v>46</v>
      </c>
      <c r="BG57" s="296">
        <v>57</v>
      </c>
      <c r="BH57" s="296">
        <v>53</v>
      </c>
      <c r="BI57" s="296">
        <v>49</v>
      </c>
      <c r="BJ57" s="296">
        <v>51</v>
      </c>
      <c r="BK57" s="296">
        <v>41</v>
      </c>
      <c r="BL57" s="296">
        <v>49</v>
      </c>
      <c r="BM57" s="296">
        <v>98</v>
      </c>
      <c r="BN57" s="296">
        <v>139</v>
      </c>
      <c r="BO57" s="296">
        <v>186</v>
      </c>
      <c r="BP57" s="296">
        <v>226</v>
      </c>
      <c r="BQ57" s="296">
        <v>234</v>
      </c>
      <c r="BR57" s="296">
        <v>235</v>
      </c>
      <c r="BS57" s="296">
        <v>236</v>
      </c>
    </row>
    <row r="58" spans="1:71" x14ac:dyDescent="0.25">
      <c r="A58" t="s">
        <v>54</v>
      </c>
      <c r="B58" s="296">
        <v>145</v>
      </c>
      <c r="C58" s="296">
        <v>122</v>
      </c>
      <c r="D58" s="296">
        <v>114</v>
      </c>
      <c r="E58" s="296">
        <v>86</v>
      </c>
      <c r="F58" s="296">
        <v>79</v>
      </c>
      <c r="G58" s="296">
        <v>84</v>
      </c>
      <c r="H58" s="296">
        <v>77</v>
      </c>
      <c r="I58" s="296">
        <v>75</v>
      </c>
      <c r="J58" s="296">
        <v>64</v>
      </c>
      <c r="K58" s="296">
        <v>53</v>
      </c>
      <c r="L58" s="296">
        <v>48</v>
      </c>
      <c r="M58" s="296">
        <v>44</v>
      </c>
      <c r="N58" s="296">
        <v>43</v>
      </c>
      <c r="O58" s="296">
        <v>47</v>
      </c>
      <c r="P58" s="296">
        <v>50</v>
      </c>
      <c r="Q58" s="296">
        <v>45</v>
      </c>
      <c r="R58" s="296">
        <v>44</v>
      </c>
      <c r="S58" s="296">
        <v>41</v>
      </c>
      <c r="T58" s="296">
        <v>32</v>
      </c>
      <c r="U58" s="296">
        <v>35</v>
      </c>
      <c r="V58" s="296">
        <v>38</v>
      </c>
      <c r="W58" s="296">
        <v>37</v>
      </c>
      <c r="X58" s="296">
        <v>51</v>
      </c>
      <c r="Y58" s="296">
        <v>52</v>
      </c>
      <c r="Z58" s="296">
        <v>45</v>
      </c>
      <c r="AA58" s="296">
        <v>47</v>
      </c>
      <c r="AB58" s="296">
        <v>44</v>
      </c>
      <c r="AC58" s="296">
        <v>47</v>
      </c>
      <c r="AD58" s="296">
        <v>63</v>
      </c>
      <c r="AE58" s="296">
        <v>64</v>
      </c>
      <c r="AF58" s="296">
        <v>63</v>
      </c>
      <c r="AG58" s="296">
        <v>66</v>
      </c>
      <c r="AH58" s="296">
        <v>61</v>
      </c>
      <c r="AI58" s="296">
        <v>58</v>
      </c>
      <c r="AJ58" s="296">
        <v>56</v>
      </c>
      <c r="AK58" s="296">
        <v>51</v>
      </c>
      <c r="AL58" s="296">
        <v>47</v>
      </c>
      <c r="AM58" s="296">
        <v>47</v>
      </c>
      <c r="AN58" s="296">
        <v>38</v>
      </c>
      <c r="AO58" s="296">
        <v>32</v>
      </c>
      <c r="AP58" s="296">
        <v>29</v>
      </c>
      <c r="AQ58" s="296">
        <v>23</v>
      </c>
      <c r="AR58" s="296">
        <v>24</v>
      </c>
      <c r="AS58" s="296">
        <v>22</v>
      </c>
      <c r="AT58" s="296">
        <v>22</v>
      </c>
      <c r="AU58" s="296">
        <v>23</v>
      </c>
      <c r="AV58" s="296">
        <v>23</v>
      </c>
      <c r="AW58" s="296">
        <v>23</v>
      </c>
      <c r="AX58" s="296">
        <v>22</v>
      </c>
      <c r="AY58" s="296">
        <v>22</v>
      </c>
      <c r="AZ58" s="296">
        <v>21</v>
      </c>
      <c r="BA58" s="296">
        <v>19</v>
      </c>
      <c r="BB58" s="296">
        <v>16</v>
      </c>
      <c r="BC58" s="296">
        <v>12</v>
      </c>
      <c r="BD58" s="296">
        <v>9</v>
      </c>
      <c r="BE58" s="296">
        <v>15</v>
      </c>
      <c r="BF58" s="296">
        <v>19</v>
      </c>
      <c r="BG58" s="296">
        <v>19</v>
      </c>
      <c r="BH58" s="296">
        <v>21</v>
      </c>
      <c r="BI58" s="296">
        <v>15</v>
      </c>
      <c r="BJ58" s="296">
        <v>16</v>
      </c>
      <c r="BK58" s="296">
        <v>17</v>
      </c>
      <c r="BL58" s="296">
        <v>21</v>
      </c>
      <c r="BM58" s="296">
        <v>36</v>
      </c>
      <c r="BN58" s="296">
        <v>42</v>
      </c>
      <c r="BO58" s="296">
        <v>56</v>
      </c>
      <c r="BP58" s="296">
        <v>64</v>
      </c>
      <c r="BQ58" s="296">
        <v>55</v>
      </c>
      <c r="BR58" s="296">
        <v>56</v>
      </c>
      <c r="BS58" s="296">
        <v>64</v>
      </c>
    </row>
    <row r="59" spans="1:71" x14ac:dyDescent="0.25">
      <c r="A59" t="s">
        <v>55</v>
      </c>
      <c r="B59" s="296">
        <v>69</v>
      </c>
      <c r="C59" s="296">
        <v>53</v>
      </c>
      <c r="D59" s="296">
        <v>55</v>
      </c>
      <c r="E59" s="296">
        <v>55</v>
      </c>
      <c r="F59" s="296">
        <v>51</v>
      </c>
      <c r="G59" s="296">
        <v>49</v>
      </c>
      <c r="H59" s="296">
        <v>46</v>
      </c>
      <c r="I59" s="296">
        <v>47</v>
      </c>
      <c r="J59" s="296">
        <v>56</v>
      </c>
      <c r="K59" s="296">
        <v>58</v>
      </c>
      <c r="L59" s="296">
        <v>60</v>
      </c>
      <c r="M59" s="296">
        <v>53</v>
      </c>
      <c r="N59" s="296">
        <v>49</v>
      </c>
      <c r="O59" s="296">
        <v>46</v>
      </c>
      <c r="P59" s="296">
        <v>42</v>
      </c>
      <c r="Q59" s="296">
        <v>42</v>
      </c>
      <c r="R59" s="296">
        <v>34</v>
      </c>
      <c r="S59" s="296">
        <v>37</v>
      </c>
      <c r="T59" s="296">
        <v>38</v>
      </c>
      <c r="U59" s="296">
        <v>41</v>
      </c>
      <c r="V59" s="296">
        <v>41</v>
      </c>
      <c r="W59" s="296">
        <v>42</v>
      </c>
      <c r="X59" s="296">
        <v>45</v>
      </c>
      <c r="Y59" s="296">
        <v>45</v>
      </c>
      <c r="Z59" s="296">
        <v>42</v>
      </c>
      <c r="AA59" s="296">
        <v>35</v>
      </c>
      <c r="AB59" s="296">
        <v>43</v>
      </c>
      <c r="AC59" s="296">
        <v>42</v>
      </c>
      <c r="AD59" s="296">
        <v>46</v>
      </c>
      <c r="AE59" s="296">
        <v>51</v>
      </c>
      <c r="AF59" s="296">
        <v>44</v>
      </c>
      <c r="AG59" s="296">
        <v>41</v>
      </c>
      <c r="AH59" s="296">
        <v>38</v>
      </c>
      <c r="AI59" s="296">
        <v>28</v>
      </c>
      <c r="AJ59" s="296">
        <v>24</v>
      </c>
      <c r="AK59" s="296">
        <v>27</v>
      </c>
      <c r="AL59" s="296">
        <v>26</v>
      </c>
      <c r="AM59" s="296">
        <v>29</v>
      </c>
      <c r="AN59" s="296">
        <v>27</v>
      </c>
      <c r="AO59" s="296">
        <v>28</v>
      </c>
      <c r="AP59" s="296">
        <v>27</v>
      </c>
      <c r="AQ59" s="296">
        <v>24</v>
      </c>
      <c r="AR59" s="296">
        <v>24</v>
      </c>
      <c r="AS59" s="296">
        <v>19</v>
      </c>
      <c r="AT59" s="296">
        <v>17</v>
      </c>
      <c r="AU59" s="296">
        <v>20</v>
      </c>
      <c r="AV59" s="296">
        <v>15</v>
      </c>
      <c r="AW59" s="296">
        <v>17</v>
      </c>
      <c r="AX59" s="296">
        <v>16</v>
      </c>
      <c r="AY59" s="296">
        <v>10</v>
      </c>
      <c r="AZ59" s="296">
        <v>12</v>
      </c>
      <c r="BA59" s="296">
        <v>10</v>
      </c>
      <c r="BB59" s="296">
        <v>8</v>
      </c>
      <c r="BC59" s="296">
        <v>9</v>
      </c>
      <c r="BD59" s="296">
        <v>9</v>
      </c>
      <c r="BE59" s="296">
        <v>9</v>
      </c>
      <c r="BF59" s="296">
        <v>10</v>
      </c>
      <c r="BG59" s="296">
        <v>11</v>
      </c>
      <c r="BH59" s="296">
        <v>10</v>
      </c>
      <c r="BI59" s="296">
        <v>12</v>
      </c>
      <c r="BJ59" s="296">
        <v>14</v>
      </c>
      <c r="BK59" s="296">
        <v>15</v>
      </c>
      <c r="BL59" s="296">
        <v>28</v>
      </c>
      <c r="BM59" s="296">
        <v>34</v>
      </c>
      <c r="BN59" s="296">
        <v>42</v>
      </c>
      <c r="BO59" s="296">
        <v>50</v>
      </c>
      <c r="BP59" s="296">
        <v>60</v>
      </c>
      <c r="BQ59" s="296">
        <v>75</v>
      </c>
      <c r="BR59" s="296">
        <v>79</v>
      </c>
      <c r="BS59" s="296">
        <v>95</v>
      </c>
    </row>
    <row r="60" spans="1:71" x14ac:dyDescent="0.25">
      <c r="A60" t="s">
        <v>56</v>
      </c>
      <c r="B60" s="296">
        <v>71</v>
      </c>
      <c r="C60" s="296">
        <v>25</v>
      </c>
      <c r="D60" s="296">
        <v>19</v>
      </c>
      <c r="E60" s="296">
        <v>12</v>
      </c>
      <c r="F60" s="296">
        <v>11</v>
      </c>
      <c r="G60" s="296">
        <v>15</v>
      </c>
      <c r="H60" s="296">
        <v>17</v>
      </c>
      <c r="I60" s="296">
        <v>14</v>
      </c>
      <c r="J60" s="296">
        <v>17</v>
      </c>
      <c r="K60" s="296">
        <v>19</v>
      </c>
      <c r="L60" s="296">
        <v>22</v>
      </c>
      <c r="M60" s="296">
        <v>29</v>
      </c>
      <c r="N60" s="296">
        <v>31</v>
      </c>
      <c r="O60" s="296">
        <v>35</v>
      </c>
      <c r="P60" s="296">
        <v>31</v>
      </c>
      <c r="Q60" s="296">
        <v>28</v>
      </c>
      <c r="R60" s="296">
        <v>22</v>
      </c>
      <c r="S60" s="296">
        <v>25</v>
      </c>
      <c r="T60" s="296">
        <v>18</v>
      </c>
      <c r="U60" s="296">
        <v>18</v>
      </c>
      <c r="V60" s="296">
        <v>19</v>
      </c>
      <c r="W60" s="296">
        <v>15</v>
      </c>
      <c r="X60" s="296">
        <v>13</v>
      </c>
      <c r="Y60" s="296">
        <v>18</v>
      </c>
      <c r="Z60" s="296">
        <v>17</v>
      </c>
      <c r="AA60" s="296">
        <v>17</v>
      </c>
      <c r="AB60" s="296">
        <v>17</v>
      </c>
      <c r="AC60" s="296">
        <v>9</v>
      </c>
      <c r="AD60" s="296">
        <v>8</v>
      </c>
      <c r="AE60" s="296">
        <v>7</v>
      </c>
      <c r="AF60" s="296">
        <v>11</v>
      </c>
      <c r="AG60" s="296">
        <v>13</v>
      </c>
      <c r="AH60" s="296">
        <v>16</v>
      </c>
      <c r="AI60" s="296">
        <v>15</v>
      </c>
      <c r="AJ60" s="296">
        <v>12</v>
      </c>
      <c r="AK60" s="296">
        <v>9</v>
      </c>
      <c r="AL60" s="296">
        <v>5</v>
      </c>
      <c r="AM60" s="296">
        <v>4</v>
      </c>
      <c r="AN60" s="296">
        <v>1</v>
      </c>
      <c r="AO60" s="296">
        <v>1</v>
      </c>
      <c r="AP60" s="296">
        <v>3</v>
      </c>
      <c r="AQ60" s="296">
        <v>3</v>
      </c>
      <c r="AR60" s="296">
        <v>5</v>
      </c>
      <c r="AS60" s="296">
        <v>8</v>
      </c>
      <c r="AT60" s="296">
        <v>6</v>
      </c>
      <c r="AU60" s="296">
        <v>4</v>
      </c>
      <c r="AV60" s="296">
        <v>3</v>
      </c>
      <c r="AW60" s="296">
        <v>2</v>
      </c>
      <c r="AX60" s="296">
        <v>4</v>
      </c>
      <c r="AY60" s="296">
        <v>6</v>
      </c>
      <c r="AZ60" s="296">
        <v>7</v>
      </c>
      <c r="BA60" s="296">
        <v>5</v>
      </c>
      <c r="BB60" s="296">
        <v>4</v>
      </c>
      <c r="BC60" s="296">
        <v>2</v>
      </c>
      <c r="BD60" s="296">
        <v>6</v>
      </c>
      <c r="BE60" s="296">
        <v>9</v>
      </c>
      <c r="BF60" s="296">
        <v>9</v>
      </c>
      <c r="BG60" s="296">
        <v>9</v>
      </c>
      <c r="BH60" s="296">
        <v>4</v>
      </c>
      <c r="BI60" s="296">
        <v>1</v>
      </c>
      <c r="BJ60" s="296">
        <v>2</v>
      </c>
      <c r="BK60" s="296">
        <v>4</v>
      </c>
      <c r="BL60" s="296">
        <v>4</v>
      </c>
      <c r="BM60" s="296">
        <v>8</v>
      </c>
      <c r="BN60" s="296">
        <v>8</v>
      </c>
      <c r="BO60" s="296">
        <v>12</v>
      </c>
      <c r="BP60" s="296">
        <v>17</v>
      </c>
      <c r="BQ60" s="296">
        <v>15</v>
      </c>
      <c r="BR60" s="296">
        <v>14</v>
      </c>
      <c r="BS60" s="296">
        <v>12</v>
      </c>
    </row>
    <row r="61" spans="1:71" x14ac:dyDescent="0.25">
      <c r="A61" t="s">
        <v>57</v>
      </c>
      <c r="B61" s="296">
        <v>50</v>
      </c>
      <c r="C61" s="296">
        <v>39</v>
      </c>
      <c r="D61" s="296">
        <v>34</v>
      </c>
      <c r="E61" s="296">
        <v>31</v>
      </c>
      <c r="F61" s="296">
        <v>26</v>
      </c>
      <c r="G61" s="296">
        <v>24</v>
      </c>
      <c r="H61" s="296">
        <v>27</v>
      </c>
      <c r="I61" s="296">
        <v>25</v>
      </c>
      <c r="J61" s="296">
        <v>27</v>
      </c>
      <c r="K61" s="296">
        <v>33</v>
      </c>
      <c r="L61" s="296">
        <v>31</v>
      </c>
      <c r="M61" s="296">
        <v>30</v>
      </c>
      <c r="N61" s="296">
        <v>28</v>
      </c>
      <c r="O61" s="296">
        <v>23</v>
      </c>
      <c r="P61" s="296">
        <v>25</v>
      </c>
      <c r="Q61" s="296">
        <v>22</v>
      </c>
      <c r="R61" s="296">
        <v>23</v>
      </c>
      <c r="S61" s="296">
        <v>30</v>
      </c>
      <c r="T61" s="296">
        <v>32</v>
      </c>
      <c r="U61" s="296">
        <v>36</v>
      </c>
      <c r="V61" s="296">
        <v>32</v>
      </c>
      <c r="W61" s="296">
        <v>29</v>
      </c>
      <c r="X61" s="296">
        <v>25</v>
      </c>
      <c r="Y61" s="296">
        <v>23</v>
      </c>
      <c r="Z61" s="296">
        <v>18</v>
      </c>
      <c r="AA61" s="296">
        <v>22</v>
      </c>
      <c r="AB61" s="296">
        <v>23</v>
      </c>
      <c r="AC61" s="296">
        <v>19</v>
      </c>
      <c r="AD61" s="296">
        <v>22</v>
      </c>
      <c r="AE61" s="296">
        <v>21</v>
      </c>
      <c r="AF61" s="296">
        <v>19</v>
      </c>
      <c r="AG61" s="296">
        <v>20</v>
      </c>
      <c r="AH61" s="296">
        <v>20</v>
      </c>
      <c r="AI61" s="296">
        <v>19</v>
      </c>
      <c r="AJ61" s="296">
        <v>22</v>
      </c>
      <c r="AK61" s="296">
        <v>21</v>
      </c>
      <c r="AL61" s="296">
        <v>17</v>
      </c>
      <c r="AM61" s="296">
        <v>17</v>
      </c>
      <c r="AN61" s="296">
        <v>11</v>
      </c>
      <c r="AO61" s="296">
        <v>11</v>
      </c>
      <c r="AP61" s="296">
        <v>11</v>
      </c>
      <c r="AQ61" s="296">
        <v>10</v>
      </c>
      <c r="AR61" s="296">
        <v>12</v>
      </c>
      <c r="AS61" s="296">
        <v>9</v>
      </c>
      <c r="AT61" s="296">
        <v>8</v>
      </c>
      <c r="AU61" s="296">
        <v>12</v>
      </c>
      <c r="AV61" s="296">
        <v>10</v>
      </c>
      <c r="AW61" s="296">
        <v>11</v>
      </c>
      <c r="AX61" s="296">
        <v>15</v>
      </c>
      <c r="AY61" s="296">
        <v>8</v>
      </c>
      <c r="AZ61" s="296">
        <v>7</v>
      </c>
      <c r="BA61" s="296">
        <v>5</v>
      </c>
      <c r="BB61" s="296">
        <v>3</v>
      </c>
      <c r="BC61" s="296">
        <v>7</v>
      </c>
      <c r="BD61" s="296">
        <v>6</v>
      </c>
      <c r="BE61" s="296">
        <v>6</v>
      </c>
      <c r="BF61" s="296">
        <v>5</v>
      </c>
      <c r="BG61" s="296">
        <v>2</v>
      </c>
      <c r="BH61" s="296">
        <v>3</v>
      </c>
      <c r="BI61" s="296">
        <v>3</v>
      </c>
      <c r="BJ61" s="296">
        <v>3</v>
      </c>
      <c r="BK61" s="296">
        <v>5</v>
      </c>
      <c r="BL61" s="296">
        <v>4</v>
      </c>
      <c r="BM61" s="296">
        <v>7</v>
      </c>
      <c r="BN61" s="296">
        <v>10</v>
      </c>
      <c r="BO61" s="296">
        <v>9</v>
      </c>
      <c r="BP61" s="296">
        <v>20</v>
      </c>
      <c r="BQ61" s="296">
        <v>25</v>
      </c>
      <c r="BR61" s="296">
        <v>32</v>
      </c>
      <c r="BS61" s="296">
        <v>40</v>
      </c>
    </row>
    <row r="62" spans="1:71" x14ac:dyDescent="0.25">
      <c r="A62" t="s">
        <v>58</v>
      </c>
      <c r="B62" s="296">
        <v>34</v>
      </c>
      <c r="C62" s="296">
        <v>24</v>
      </c>
      <c r="D62" s="296">
        <v>27</v>
      </c>
      <c r="E62" s="296">
        <v>23</v>
      </c>
      <c r="F62" s="296">
        <v>12</v>
      </c>
      <c r="G62" s="296">
        <v>16</v>
      </c>
      <c r="H62" s="296">
        <v>14</v>
      </c>
      <c r="I62" s="296">
        <v>13</v>
      </c>
      <c r="J62" s="296">
        <v>17</v>
      </c>
      <c r="K62" s="296">
        <v>11</v>
      </c>
      <c r="L62" s="296">
        <v>16</v>
      </c>
      <c r="M62" s="296">
        <v>20</v>
      </c>
      <c r="N62" s="296">
        <v>16</v>
      </c>
      <c r="O62" s="296">
        <v>16</v>
      </c>
      <c r="P62" s="296">
        <v>11</v>
      </c>
      <c r="Q62" s="296">
        <v>16</v>
      </c>
      <c r="R62" s="296">
        <v>21</v>
      </c>
      <c r="S62" s="296">
        <v>20</v>
      </c>
      <c r="T62" s="296">
        <v>18</v>
      </c>
      <c r="U62" s="296">
        <v>18</v>
      </c>
      <c r="V62" s="296">
        <v>17</v>
      </c>
      <c r="W62" s="296">
        <v>18</v>
      </c>
      <c r="X62" s="296">
        <v>19</v>
      </c>
      <c r="Y62" s="296">
        <v>10</v>
      </c>
      <c r="Z62" s="296">
        <v>8</v>
      </c>
      <c r="AA62" s="296">
        <v>10</v>
      </c>
      <c r="AB62" s="296">
        <v>10</v>
      </c>
      <c r="AC62" s="296">
        <v>16</v>
      </c>
      <c r="AD62" s="296">
        <v>18</v>
      </c>
      <c r="AE62" s="296">
        <v>15</v>
      </c>
      <c r="AF62" s="296">
        <v>14</v>
      </c>
      <c r="AG62" s="296">
        <v>11</v>
      </c>
      <c r="AH62" s="296">
        <v>13</v>
      </c>
      <c r="AI62" s="296">
        <v>15</v>
      </c>
      <c r="AJ62" s="296">
        <v>15</v>
      </c>
      <c r="AK62" s="296">
        <v>13</v>
      </c>
      <c r="AL62" s="296">
        <v>10</v>
      </c>
      <c r="AM62" s="296">
        <v>12</v>
      </c>
      <c r="AN62" s="296">
        <v>13</v>
      </c>
      <c r="AO62" s="296">
        <v>13</v>
      </c>
      <c r="AP62" s="296">
        <v>15</v>
      </c>
      <c r="AQ62" s="296">
        <v>14</v>
      </c>
      <c r="AR62" s="296">
        <v>11</v>
      </c>
      <c r="AS62" s="296">
        <v>11</v>
      </c>
      <c r="AT62" s="296">
        <v>9</v>
      </c>
      <c r="AU62" s="296">
        <v>5</v>
      </c>
      <c r="AV62" s="296">
        <v>7</v>
      </c>
      <c r="AW62" s="296">
        <v>4</v>
      </c>
      <c r="AX62" s="296">
        <v>2</v>
      </c>
      <c r="AY62" s="296">
        <v>4</v>
      </c>
      <c r="AZ62" s="296">
        <v>4</v>
      </c>
      <c r="BA62" s="296">
        <v>7</v>
      </c>
      <c r="BB62" s="296">
        <v>10</v>
      </c>
      <c r="BC62" s="296">
        <v>8</v>
      </c>
      <c r="BD62" s="296">
        <v>9</v>
      </c>
      <c r="BE62" s="296">
        <v>8</v>
      </c>
      <c r="BF62" s="296">
        <v>8</v>
      </c>
      <c r="BG62" s="296">
        <v>12</v>
      </c>
      <c r="BH62" s="296">
        <v>12</v>
      </c>
      <c r="BI62" s="296">
        <v>12</v>
      </c>
      <c r="BJ62" s="296">
        <v>13</v>
      </c>
      <c r="BK62" s="296">
        <v>10</v>
      </c>
      <c r="BL62" s="296">
        <v>15</v>
      </c>
      <c r="BM62" s="296">
        <v>21</v>
      </c>
      <c r="BN62" s="296">
        <v>25</v>
      </c>
      <c r="BO62" s="296">
        <v>31</v>
      </c>
      <c r="BP62" s="296">
        <v>30</v>
      </c>
      <c r="BQ62" s="296">
        <v>30</v>
      </c>
      <c r="BR62" s="296">
        <v>26</v>
      </c>
      <c r="BS62" s="296">
        <v>20</v>
      </c>
    </row>
    <row r="63" spans="1:71" x14ac:dyDescent="0.25">
      <c r="A63" t="s">
        <v>59</v>
      </c>
      <c r="B63" s="296">
        <v>101</v>
      </c>
      <c r="C63" s="296">
        <v>85</v>
      </c>
      <c r="D63" s="296">
        <v>80</v>
      </c>
      <c r="E63" s="296">
        <v>63</v>
      </c>
      <c r="F63" s="296">
        <v>58</v>
      </c>
      <c r="G63" s="296">
        <v>62</v>
      </c>
      <c r="H63" s="296">
        <v>65</v>
      </c>
      <c r="I63" s="296">
        <v>69</v>
      </c>
      <c r="J63" s="296">
        <v>77</v>
      </c>
      <c r="K63" s="296">
        <v>81</v>
      </c>
      <c r="L63" s="296">
        <v>87</v>
      </c>
      <c r="M63" s="296">
        <v>91</v>
      </c>
      <c r="N63" s="296">
        <v>93</v>
      </c>
      <c r="O63" s="296">
        <v>82</v>
      </c>
      <c r="P63" s="296">
        <v>78</v>
      </c>
      <c r="Q63" s="296">
        <v>69</v>
      </c>
      <c r="R63" s="296">
        <v>64</v>
      </c>
      <c r="S63" s="296">
        <v>70</v>
      </c>
      <c r="T63" s="296">
        <v>66</v>
      </c>
      <c r="U63" s="296">
        <v>66</v>
      </c>
      <c r="V63" s="296">
        <v>63</v>
      </c>
      <c r="W63" s="296">
        <v>65</v>
      </c>
      <c r="X63" s="296">
        <v>77</v>
      </c>
      <c r="Y63" s="296">
        <v>77</v>
      </c>
      <c r="Z63" s="296">
        <v>82</v>
      </c>
      <c r="AA63" s="296">
        <v>69</v>
      </c>
      <c r="AB63" s="296">
        <v>55</v>
      </c>
      <c r="AC63" s="296">
        <v>46</v>
      </c>
      <c r="AD63" s="296">
        <v>43</v>
      </c>
      <c r="AE63" s="296">
        <v>43</v>
      </c>
      <c r="AF63" s="296">
        <v>44</v>
      </c>
      <c r="AG63" s="296">
        <v>61</v>
      </c>
      <c r="AH63" s="296">
        <v>63</v>
      </c>
      <c r="AI63" s="296">
        <v>64</v>
      </c>
      <c r="AJ63" s="296">
        <v>63</v>
      </c>
      <c r="AK63" s="296">
        <v>60</v>
      </c>
      <c r="AL63" s="296">
        <v>65</v>
      </c>
      <c r="AM63" s="296">
        <v>77</v>
      </c>
      <c r="AN63" s="296">
        <v>82</v>
      </c>
      <c r="AO63" s="296">
        <v>84</v>
      </c>
      <c r="AP63" s="296">
        <v>71</v>
      </c>
      <c r="AQ63" s="296">
        <v>53</v>
      </c>
      <c r="AR63" s="296">
        <v>37</v>
      </c>
      <c r="AS63" s="296">
        <v>24</v>
      </c>
      <c r="AT63" s="296">
        <v>23</v>
      </c>
      <c r="AU63" s="296">
        <v>28</v>
      </c>
      <c r="AV63" s="296">
        <v>30</v>
      </c>
      <c r="AW63" s="296">
        <v>31</v>
      </c>
      <c r="AX63" s="296">
        <v>33</v>
      </c>
      <c r="AY63" s="296">
        <v>28</v>
      </c>
      <c r="AZ63" s="296">
        <v>34</v>
      </c>
      <c r="BA63" s="296">
        <v>37</v>
      </c>
      <c r="BB63" s="296">
        <v>37</v>
      </c>
      <c r="BC63" s="296">
        <v>38</v>
      </c>
      <c r="BD63" s="296">
        <v>28</v>
      </c>
      <c r="BE63" s="296">
        <v>25</v>
      </c>
      <c r="BF63" s="296">
        <v>29</v>
      </c>
      <c r="BG63" s="296">
        <v>32</v>
      </c>
      <c r="BH63" s="296">
        <v>30</v>
      </c>
      <c r="BI63" s="296">
        <v>31</v>
      </c>
      <c r="BJ63" s="296">
        <v>32</v>
      </c>
      <c r="BK63" s="296">
        <v>34</v>
      </c>
      <c r="BL63" s="296">
        <v>38</v>
      </c>
      <c r="BM63" s="296">
        <v>43</v>
      </c>
      <c r="BN63" s="296">
        <v>42</v>
      </c>
      <c r="BO63" s="296">
        <v>41</v>
      </c>
      <c r="BP63" s="296">
        <v>47</v>
      </c>
      <c r="BQ63" s="296">
        <v>40</v>
      </c>
      <c r="BR63" s="296">
        <v>43</v>
      </c>
      <c r="BS63" s="296">
        <v>33</v>
      </c>
    </row>
    <row r="64" spans="1:71" x14ac:dyDescent="0.25">
      <c r="A64" t="s">
        <v>60</v>
      </c>
      <c r="B64" s="296">
        <v>52</v>
      </c>
      <c r="C64" s="296">
        <v>40</v>
      </c>
      <c r="D64" s="296">
        <v>48</v>
      </c>
      <c r="E64" s="296">
        <v>28</v>
      </c>
      <c r="F64" s="296">
        <v>25</v>
      </c>
      <c r="G64" s="296">
        <v>27</v>
      </c>
      <c r="H64" s="296">
        <v>18</v>
      </c>
      <c r="I64" s="296">
        <v>16</v>
      </c>
      <c r="J64" s="296">
        <v>15</v>
      </c>
      <c r="K64" s="296">
        <v>14</v>
      </c>
      <c r="L64" s="296">
        <v>17</v>
      </c>
      <c r="M64" s="296">
        <v>19</v>
      </c>
      <c r="N64" s="296">
        <v>17</v>
      </c>
      <c r="O64" s="296">
        <v>18</v>
      </c>
      <c r="P64" s="296">
        <v>21</v>
      </c>
      <c r="Q64" s="296">
        <v>19</v>
      </c>
      <c r="R64" s="296">
        <v>20</v>
      </c>
      <c r="S64" s="296">
        <v>19</v>
      </c>
      <c r="T64" s="296">
        <v>18</v>
      </c>
      <c r="U64" s="296">
        <v>15</v>
      </c>
      <c r="V64" s="296">
        <v>14</v>
      </c>
      <c r="W64" s="296">
        <v>15</v>
      </c>
      <c r="X64" s="296">
        <v>16</v>
      </c>
      <c r="Y64" s="296">
        <v>17</v>
      </c>
      <c r="Z64" s="296">
        <v>17</v>
      </c>
      <c r="AA64" s="296">
        <v>16</v>
      </c>
      <c r="AB64" s="296">
        <v>18</v>
      </c>
      <c r="AC64" s="296">
        <v>18</v>
      </c>
      <c r="AD64" s="296">
        <v>19</v>
      </c>
      <c r="AE64" s="296">
        <v>17</v>
      </c>
      <c r="AF64" s="296">
        <v>15</v>
      </c>
      <c r="AG64" s="296">
        <v>12</v>
      </c>
      <c r="AH64" s="296">
        <v>12</v>
      </c>
      <c r="AI64" s="296">
        <v>8</v>
      </c>
      <c r="AJ64" s="296">
        <v>9</v>
      </c>
      <c r="AK64" s="296">
        <v>13</v>
      </c>
      <c r="AL64" s="296">
        <v>9</v>
      </c>
      <c r="AM64" s="296">
        <v>11</v>
      </c>
      <c r="AN64" s="296">
        <v>11</v>
      </c>
      <c r="AO64" s="296">
        <v>12</v>
      </c>
      <c r="AP64" s="296">
        <v>11</v>
      </c>
      <c r="AQ64" s="296">
        <v>12</v>
      </c>
      <c r="AR64" s="296">
        <v>9</v>
      </c>
      <c r="AS64" s="296">
        <v>8</v>
      </c>
      <c r="AT64" s="296">
        <v>10</v>
      </c>
      <c r="AU64" s="296">
        <v>7</v>
      </c>
      <c r="AV64" s="296">
        <v>6</v>
      </c>
      <c r="AW64" s="296">
        <v>3</v>
      </c>
      <c r="AX64" s="296">
        <v>2</v>
      </c>
      <c r="AY64" s="296">
        <v>2</v>
      </c>
      <c r="AZ64" s="296">
        <v>3</v>
      </c>
      <c r="BA64" s="296">
        <v>2</v>
      </c>
      <c r="BB64" s="296">
        <v>2</v>
      </c>
      <c r="BC64" s="296">
        <v>3</v>
      </c>
      <c r="BD64" s="296">
        <v>3</v>
      </c>
      <c r="BE64" s="296">
        <v>3</v>
      </c>
      <c r="BF64" s="296">
        <v>3</v>
      </c>
      <c r="BG64" s="296">
        <v>4</v>
      </c>
      <c r="BH64" s="296">
        <v>3</v>
      </c>
      <c r="BI64" s="296">
        <v>5</v>
      </c>
      <c r="BJ64" s="296">
        <v>7</v>
      </c>
      <c r="BK64" s="296">
        <v>7</v>
      </c>
      <c r="BL64" s="296">
        <v>7</v>
      </c>
      <c r="BM64" s="296">
        <v>7</v>
      </c>
      <c r="BN64" s="296">
        <v>5</v>
      </c>
      <c r="BO64" s="296">
        <v>5</v>
      </c>
      <c r="BP64" s="296">
        <v>6</v>
      </c>
      <c r="BQ64" s="296">
        <v>7</v>
      </c>
      <c r="BR64" s="296">
        <v>6</v>
      </c>
      <c r="BS64" s="296">
        <v>8</v>
      </c>
    </row>
    <row r="65" spans="1:71" x14ac:dyDescent="0.25">
      <c r="A65" t="s">
        <v>61</v>
      </c>
      <c r="B65" s="296">
        <v>57</v>
      </c>
      <c r="C65" s="296">
        <v>55</v>
      </c>
      <c r="D65" s="296">
        <v>39</v>
      </c>
      <c r="E65" s="296">
        <v>33</v>
      </c>
      <c r="F65" s="296">
        <v>27</v>
      </c>
      <c r="G65" s="296">
        <v>16</v>
      </c>
      <c r="H65" s="296">
        <v>13</v>
      </c>
      <c r="I65" s="296">
        <v>16</v>
      </c>
      <c r="J65" s="296">
        <v>18</v>
      </c>
      <c r="K65" s="296">
        <v>21</v>
      </c>
      <c r="L65" s="296">
        <v>22</v>
      </c>
      <c r="M65" s="296">
        <v>18</v>
      </c>
      <c r="N65" s="296">
        <v>22</v>
      </c>
      <c r="O65" s="296">
        <v>24</v>
      </c>
      <c r="P65" s="296">
        <v>21</v>
      </c>
      <c r="Q65" s="296">
        <v>23</v>
      </c>
      <c r="R65" s="296">
        <v>14</v>
      </c>
      <c r="S65" s="296">
        <v>14</v>
      </c>
      <c r="T65" s="296">
        <v>16</v>
      </c>
      <c r="U65" s="296">
        <v>15</v>
      </c>
      <c r="V65" s="296">
        <v>15</v>
      </c>
      <c r="W65" s="296">
        <v>15</v>
      </c>
      <c r="X65" s="296">
        <v>16</v>
      </c>
      <c r="Y65" s="296">
        <v>16</v>
      </c>
      <c r="Z65" s="296">
        <v>21</v>
      </c>
      <c r="AA65" s="296">
        <v>20</v>
      </c>
      <c r="AB65" s="296">
        <v>17</v>
      </c>
      <c r="AC65" s="296">
        <v>17</v>
      </c>
      <c r="AD65" s="296">
        <v>16</v>
      </c>
      <c r="AE65" s="296">
        <v>19</v>
      </c>
      <c r="AF65" s="296">
        <v>17</v>
      </c>
      <c r="AG65" s="296">
        <v>16</v>
      </c>
      <c r="AH65" s="296">
        <v>15</v>
      </c>
      <c r="AI65" s="296">
        <v>17</v>
      </c>
      <c r="AJ65" s="296">
        <v>16</v>
      </c>
      <c r="AK65" s="296">
        <v>16</v>
      </c>
      <c r="AL65" s="296">
        <v>15</v>
      </c>
      <c r="AM65" s="296">
        <v>18</v>
      </c>
      <c r="AN65" s="296">
        <v>18</v>
      </c>
      <c r="AO65" s="296">
        <v>17</v>
      </c>
      <c r="AP65" s="296">
        <v>21</v>
      </c>
      <c r="AQ65" s="296">
        <v>18</v>
      </c>
      <c r="AR65" s="296">
        <v>18</v>
      </c>
      <c r="AS65" s="296">
        <v>18</v>
      </c>
      <c r="AT65" s="296">
        <v>14</v>
      </c>
      <c r="AU65" s="296">
        <v>12</v>
      </c>
      <c r="AV65" s="296">
        <v>9</v>
      </c>
      <c r="AW65" s="296">
        <v>10</v>
      </c>
      <c r="AX65" s="296">
        <v>11</v>
      </c>
      <c r="AY65" s="296">
        <v>10</v>
      </c>
      <c r="AZ65" s="296">
        <v>10</v>
      </c>
      <c r="BA65" s="296">
        <v>7</v>
      </c>
      <c r="BB65" s="296">
        <v>7</v>
      </c>
      <c r="BC65" s="296">
        <v>8</v>
      </c>
      <c r="BD65" s="296">
        <v>7</v>
      </c>
      <c r="BE65" s="296">
        <v>9</v>
      </c>
      <c r="BF65" s="296">
        <v>8</v>
      </c>
      <c r="BG65" s="296">
        <v>6</v>
      </c>
      <c r="BH65" s="296">
        <v>6</v>
      </c>
      <c r="BI65" s="296">
        <v>1</v>
      </c>
      <c r="BJ65" s="296">
        <v>1</v>
      </c>
      <c r="BK65" s="296">
        <v>1</v>
      </c>
      <c r="BL65" s="296">
        <v>3</v>
      </c>
      <c r="BM65" s="296">
        <v>9</v>
      </c>
      <c r="BN65" s="296">
        <v>15</v>
      </c>
      <c r="BO65" s="296">
        <v>25</v>
      </c>
      <c r="BP65" s="296">
        <v>30</v>
      </c>
      <c r="BQ65" s="296">
        <v>29</v>
      </c>
      <c r="BR65" s="296">
        <v>28</v>
      </c>
      <c r="BS65" s="296">
        <v>25</v>
      </c>
    </row>
    <row r="66" spans="1:71" x14ac:dyDescent="0.25">
      <c r="A66" t="s">
        <v>62</v>
      </c>
      <c r="B66" s="296" t="s">
        <v>18</v>
      </c>
      <c r="C66" s="296" t="s">
        <v>18</v>
      </c>
      <c r="D66" s="296" t="s">
        <v>18</v>
      </c>
      <c r="E66" s="296" t="s">
        <v>18</v>
      </c>
      <c r="F66" s="296" t="s">
        <v>18</v>
      </c>
      <c r="G66" s="296" t="s">
        <v>18</v>
      </c>
      <c r="H66" s="296" t="s">
        <v>18</v>
      </c>
      <c r="I66" s="296" t="s">
        <v>18</v>
      </c>
      <c r="J66" s="296" t="s">
        <v>18</v>
      </c>
      <c r="K66" s="296" t="s">
        <v>18</v>
      </c>
      <c r="L66" s="296" t="s">
        <v>18</v>
      </c>
      <c r="M66" s="296" t="s">
        <v>18</v>
      </c>
      <c r="N66" s="296" t="s">
        <v>18</v>
      </c>
      <c r="O66" s="296" t="s">
        <v>18</v>
      </c>
      <c r="P66" s="296" t="s">
        <v>18</v>
      </c>
      <c r="Q66" s="296" t="s">
        <v>18</v>
      </c>
      <c r="R66" s="296" t="s">
        <v>18</v>
      </c>
      <c r="S66" s="296" t="s">
        <v>18</v>
      </c>
      <c r="T66" s="296" t="s">
        <v>18</v>
      </c>
      <c r="U66" s="296" t="s">
        <v>18</v>
      </c>
      <c r="V66" s="296" t="s">
        <v>18</v>
      </c>
      <c r="W66" s="296" t="s">
        <v>18</v>
      </c>
      <c r="X66" s="296" t="s">
        <v>18</v>
      </c>
      <c r="Y66" s="296" t="s">
        <v>18</v>
      </c>
      <c r="Z66" s="296">
        <v>1</v>
      </c>
      <c r="AA66" s="296">
        <v>2</v>
      </c>
      <c r="AB66" s="296">
        <v>2</v>
      </c>
      <c r="AC66" s="296">
        <v>2</v>
      </c>
      <c r="AD66" s="296">
        <v>1</v>
      </c>
      <c r="AE66" s="296" t="s">
        <v>18</v>
      </c>
      <c r="AF66" s="296" t="s">
        <v>18</v>
      </c>
      <c r="AG66" s="296" t="s">
        <v>18</v>
      </c>
      <c r="AH66" s="296" t="s">
        <v>18</v>
      </c>
      <c r="AI66" s="296" t="s">
        <v>18</v>
      </c>
      <c r="AJ66" s="296" t="s">
        <v>18</v>
      </c>
      <c r="AK66" s="296">
        <v>1</v>
      </c>
      <c r="AL66" s="296">
        <v>1</v>
      </c>
      <c r="AM66" s="296">
        <v>1</v>
      </c>
      <c r="AN66" s="296">
        <v>1</v>
      </c>
      <c r="AO66" s="296" t="s">
        <v>18</v>
      </c>
      <c r="AP66" s="296" t="s">
        <v>18</v>
      </c>
      <c r="AQ66" s="296" t="s">
        <v>18</v>
      </c>
      <c r="AR66" s="296" t="s">
        <v>18</v>
      </c>
      <c r="AS66" s="296" t="s">
        <v>18</v>
      </c>
      <c r="AT66" s="296" t="s">
        <v>18</v>
      </c>
      <c r="AU66" s="296" t="s">
        <v>18</v>
      </c>
      <c r="AV66" s="296" t="s">
        <v>18</v>
      </c>
      <c r="AW66" s="296" t="s">
        <v>18</v>
      </c>
      <c r="AX66" s="296" t="s">
        <v>18</v>
      </c>
      <c r="AY66" s="296" t="s">
        <v>18</v>
      </c>
      <c r="AZ66" s="296" t="s">
        <v>18</v>
      </c>
      <c r="BA66" s="296" t="s">
        <v>18</v>
      </c>
      <c r="BB66" s="296" t="s">
        <v>18</v>
      </c>
      <c r="BC66" s="296" t="s">
        <v>18</v>
      </c>
      <c r="BD66" s="296" t="s">
        <v>18</v>
      </c>
      <c r="BE66" s="296" t="s">
        <v>18</v>
      </c>
      <c r="BF66" s="296" t="s">
        <v>18</v>
      </c>
      <c r="BG66" s="296" t="s">
        <v>18</v>
      </c>
      <c r="BH66" s="296" t="s">
        <v>18</v>
      </c>
      <c r="BI66" s="296" t="s">
        <v>18</v>
      </c>
      <c r="BJ66" s="296" t="s">
        <v>18</v>
      </c>
      <c r="BK66" s="296" t="s">
        <v>18</v>
      </c>
      <c r="BL66" s="296" t="s">
        <v>18</v>
      </c>
      <c r="BM66" s="296" t="s">
        <v>18</v>
      </c>
      <c r="BN66" s="296" t="s">
        <v>18</v>
      </c>
      <c r="BO66" s="296" t="s">
        <v>18</v>
      </c>
      <c r="BP66" s="296" t="s">
        <v>18</v>
      </c>
      <c r="BQ66" s="296" t="s">
        <v>18</v>
      </c>
      <c r="BR66" s="296" t="s">
        <v>18</v>
      </c>
      <c r="BS66" s="296" t="s">
        <v>18</v>
      </c>
    </row>
    <row r="67" spans="1:71" x14ac:dyDescent="0.25">
      <c r="A67" t="s">
        <v>63</v>
      </c>
      <c r="B67" s="296">
        <v>18</v>
      </c>
      <c r="C67" s="296">
        <v>16</v>
      </c>
      <c r="D67" s="296">
        <v>15</v>
      </c>
      <c r="E67" s="296">
        <v>17</v>
      </c>
      <c r="F67" s="296">
        <v>16</v>
      </c>
      <c r="G67" s="296">
        <v>18</v>
      </c>
      <c r="H67" s="296">
        <v>18</v>
      </c>
      <c r="I67" s="296">
        <v>16</v>
      </c>
      <c r="J67" s="296">
        <v>13</v>
      </c>
      <c r="K67" s="296">
        <v>8</v>
      </c>
      <c r="L67" s="296">
        <v>8</v>
      </c>
      <c r="M67" s="296">
        <v>8</v>
      </c>
      <c r="N67" s="296">
        <v>7</v>
      </c>
      <c r="O67" s="296">
        <v>7</v>
      </c>
      <c r="P67" s="296">
        <v>7</v>
      </c>
      <c r="Q67" s="296">
        <v>5</v>
      </c>
      <c r="R67" s="296">
        <v>5</v>
      </c>
      <c r="S67" s="296">
        <v>7</v>
      </c>
      <c r="T67" s="296">
        <v>4</v>
      </c>
      <c r="U67" s="296">
        <v>7</v>
      </c>
      <c r="V67" s="296">
        <v>8</v>
      </c>
      <c r="W67" s="296">
        <v>8</v>
      </c>
      <c r="X67" s="296">
        <v>8</v>
      </c>
      <c r="Y67" s="296">
        <v>8</v>
      </c>
      <c r="Z67" s="296">
        <v>7</v>
      </c>
      <c r="AA67" s="296">
        <v>7</v>
      </c>
      <c r="AB67" s="296">
        <v>7</v>
      </c>
      <c r="AC67" s="296">
        <v>3</v>
      </c>
      <c r="AD67" s="296">
        <v>3</v>
      </c>
      <c r="AE67" s="296">
        <v>3</v>
      </c>
      <c r="AF67" s="296">
        <v>3</v>
      </c>
      <c r="AG67" s="296">
        <v>5</v>
      </c>
      <c r="AH67" s="296">
        <v>4</v>
      </c>
      <c r="AI67" s="296">
        <v>4</v>
      </c>
      <c r="AJ67" s="296">
        <v>6</v>
      </c>
      <c r="AK67" s="296">
        <v>5</v>
      </c>
      <c r="AL67" s="296">
        <v>6</v>
      </c>
      <c r="AM67" s="296">
        <v>5</v>
      </c>
      <c r="AN67" s="296">
        <v>3</v>
      </c>
      <c r="AO67" s="296">
        <v>4</v>
      </c>
      <c r="AP67" s="296">
        <v>6</v>
      </c>
      <c r="AQ67" s="296">
        <v>6</v>
      </c>
      <c r="AR67" s="296">
        <v>6</v>
      </c>
      <c r="AS67" s="296">
        <v>5</v>
      </c>
      <c r="AT67" s="296">
        <v>2</v>
      </c>
      <c r="AU67" s="296">
        <v>2</v>
      </c>
      <c r="AV67" s="296">
        <v>2</v>
      </c>
      <c r="AW67" s="296">
        <v>1</v>
      </c>
      <c r="AX67" s="296">
        <v>2</v>
      </c>
      <c r="AY67" s="296">
        <v>3</v>
      </c>
      <c r="AZ67" s="296">
        <v>3</v>
      </c>
      <c r="BA67" s="296">
        <v>3</v>
      </c>
      <c r="BB67" s="296">
        <v>9</v>
      </c>
      <c r="BC67" s="296">
        <v>8</v>
      </c>
      <c r="BD67" s="296">
        <v>7</v>
      </c>
      <c r="BE67" s="296">
        <v>7</v>
      </c>
      <c r="BF67" s="296" t="s">
        <v>18</v>
      </c>
      <c r="BG67" s="296">
        <v>1</v>
      </c>
      <c r="BH67" s="296">
        <v>1</v>
      </c>
      <c r="BI67" s="296">
        <v>3</v>
      </c>
      <c r="BJ67" s="296">
        <v>3</v>
      </c>
      <c r="BK67" s="296">
        <v>1</v>
      </c>
      <c r="BL67" s="296">
        <v>2</v>
      </c>
      <c r="BM67" s="296">
        <v>3</v>
      </c>
      <c r="BN67" s="296">
        <v>3</v>
      </c>
      <c r="BO67" s="296">
        <v>3</v>
      </c>
      <c r="BP67" s="296">
        <v>3</v>
      </c>
      <c r="BQ67" s="296">
        <v>4</v>
      </c>
      <c r="BR67" s="296">
        <v>5</v>
      </c>
      <c r="BS67" s="296">
        <v>6</v>
      </c>
    </row>
    <row r="68" spans="1:71" x14ac:dyDescent="0.25">
      <c r="A68" t="s">
        <v>64</v>
      </c>
      <c r="B68" s="296">
        <v>54</v>
      </c>
      <c r="C68" s="296">
        <v>46</v>
      </c>
      <c r="D68" s="296">
        <v>39</v>
      </c>
      <c r="E68" s="296">
        <v>28</v>
      </c>
      <c r="F68" s="296">
        <v>27</v>
      </c>
      <c r="G68" s="296">
        <v>25</v>
      </c>
      <c r="H68" s="296">
        <v>25</v>
      </c>
      <c r="I68" s="296">
        <v>26</v>
      </c>
      <c r="J68" s="296">
        <v>27</v>
      </c>
      <c r="K68" s="296">
        <v>22</v>
      </c>
      <c r="L68" s="296">
        <v>22</v>
      </c>
      <c r="M68" s="296">
        <v>17</v>
      </c>
      <c r="N68" s="296">
        <v>15</v>
      </c>
      <c r="O68" s="296">
        <v>16</v>
      </c>
      <c r="P68" s="296">
        <v>19</v>
      </c>
      <c r="Q68" s="296">
        <v>21</v>
      </c>
      <c r="R68" s="296">
        <v>19</v>
      </c>
      <c r="S68" s="296">
        <v>23</v>
      </c>
      <c r="T68" s="296">
        <v>20</v>
      </c>
      <c r="U68" s="296">
        <v>21</v>
      </c>
      <c r="V68" s="296">
        <v>20</v>
      </c>
      <c r="W68" s="296">
        <v>17</v>
      </c>
      <c r="X68" s="296">
        <v>25</v>
      </c>
      <c r="Y68" s="296">
        <v>20</v>
      </c>
      <c r="Z68" s="296">
        <v>19</v>
      </c>
      <c r="AA68" s="296">
        <v>17</v>
      </c>
      <c r="AB68" s="296">
        <v>14</v>
      </c>
      <c r="AC68" s="296">
        <v>18</v>
      </c>
      <c r="AD68" s="296">
        <v>17</v>
      </c>
      <c r="AE68" s="296">
        <v>14</v>
      </c>
      <c r="AF68" s="296">
        <v>16</v>
      </c>
      <c r="AG68" s="296">
        <v>17</v>
      </c>
      <c r="AH68" s="296">
        <v>19</v>
      </c>
      <c r="AI68" s="296">
        <v>20</v>
      </c>
      <c r="AJ68" s="296">
        <v>22</v>
      </c>
      <c r="AK68" s="296">
        <v>16</v>
      </c>
      <c r="AL68" s="296">
        <v>17</v>
      </c>
      <c r="AM68" s="296">
        <v>22</v>
      </c>
      <c r="AN68" s="296">
        <v>18</v>
      </c>
      <c r="AO68" s="296">
        <v>19</v>
      </c>
      <c r="AP68" s="296">
        <v>16</v>
      </c>
      <c r="AQ68" s="296">
        <v>9</v>
      </c>
      <c r="AR68" s="296">
        <v>7</v>
      </c>
      <c r="AS68" s="296">
        <v>6</v>
      </c>
      <c r="AT68" s="296">
        <v>4</v>
      </c>
      <c r="AU68" s="296">
        <v>3</v>
      </c>
      <c r="AV68" s="296">
        <v>6</v>
      </c>
      <c r="AW68" s="296">
        <v>7</v>
      </c>
      <c r="AX68" s="296">
        <v>7</v>
      </c>
      <c r="AY68" s="296">
        <v>9</v>
      </c>
      <c r="AZ68" s="296">
        <v>8</v>
      </c>
      <c r="BA68" s="296">
        <v>7</v>
      </c>
      <c r="BB68" s="296">
        <v>7</v>
      </c>
      <c r="BC68" s="296">
        <v>4</v>
      </c>
      <c r="BD68" s="296">
        <v>3</v>
      </c>
      <c r="BE68" s="296">
        <v>4</v>
      </c>
      <c r="BF68" s="296">
        <v>5</v>
      </c>
      <c r="BG68" s="296">
        <v>8</v>
      </c>
      <c r="BH68" s="296">
        <v>6</v>
      </c>
      <c r="BI68" s="296">
        <v>7</v>
      </c>
      <c r="BJ68" s="296">
        <v>6</v>
      </c>
      <c r="BK68" s="296">
        <v>6</v>
      </c>
      <c r="BL68" s="296">
        <v>8</v>
      </c>
      <c r="BM68" s="296">
        <v>15</v>
      </c>
      <c r="BN68" s="296">
        <v>20</v>
      </c>
      <c r="BO68" s="296">
        <v>22</v>
      </c>
      <c r="BP68" s="296">
        <v>25</v>
      </c>
      <c r="BQ68" s="296">
        <v>24</v>
      </c>
      <c r="BR68" s="296">
        <v>22</v>
      </c>
      <c r="BS68" s="296">
        <v>22</v>
      </c>
    </row>
    <row r="69" spans="1:71" x14ac:dyDescent="0.25">
      <c r="A69" t="s">
        <v>65</v>
      </c>
      <c r="B69" s="296">
        <v>21</v>
      </c>
      <c r="C69" s="296">
        <v>13</v>
      </c>
      <c r="D69" s="296">
        <v>8</v>
      </c>
      <c r="E69" s="296">
        <v>6</v>
      </c>
      <c r="F69" s="296">
        <v>9</v>
      </c>
      <c r="G69" s="296">
        <v>10</v>
      </c>
      <c r="H69" s="296">
        <v>11</v>
      </c>
      <c r="I69" s="296">
        <v>13</v>
      </c>
      <c r="J69" s="296">
        <v>15</v>
      </c>
      <c r="K69" s="296">
        <v>13</v>
      </c>
      <c r="L69" s="296">
        <v>15</v>
      </c>
      <c r="M69" s="296">
        <v>16</v>
      </c>
      <c r="N69" s="296">
        <v>13</v>
      </c>
      <c r="O69" s="296">
        <v>20</v>
      </c>
      <c r="P69" s="296">
        <v>20</v>
      </c>
      <c r="Q69" s="296">
        <v>18</v>
      </c>
      <c r="R69" s="296">
        <v>20</v>
      </c>
      <c r="S69" s="296">
        <v>16</v>
      </c>
      <c r="T69" s="296">
        <v>10</v>
      </c>
      <c r="U69" s="296">
        <v>15</v>
      </c>
      <c r="V69" s="296">
        <v>13</v>
      </c>
      <c r="W69" s="296">
        <v>11</v>
      </c>
      <c r="X69" s="296">
        <v>11</v>
      </c>
      <c r="Y69" s="296">
        <v>12</v>
      </c>
      <c r="Z69" s="296">
        <v>9</v>
      </c>
      <c r="AA69" s="296">
        <v>12</v>
      </c>
      <c r="AB69" s="296">
        <v>8</v>
      </c>
      <c r="AC69" s="296">
        <v>8</v>
      </c>
      <c r="AD69" s="296">
        <v>9</v>
      </c>
      <c r="AE69" s="296">
        <v>8</v>
      </c>
      <c r="AF69" s="296">
        <v>8</v>
      </c>
      <c r="AG69" s="296">
        <v>7</v>
      </c>
      <c r="AH69" s="296">
        <v>10</v>
      </c>
      <c r="AI69" s="296">
        <v>10</v>
      </c>
      <c r="AJ69" s="296">
        <v>14</v>
      </c>
      <c r="AK69" s="296">
        <v>16</v>
      </c>
      <c r="AL69" s="296">
        <v>16</v>
      </c>
      <c r="AM69" s="296">
        <v>14</v>
      </c>
      <c r="AN69" s="296">
        <v>10</v>
      </c>
      <c r="AO69" s="296">
        <v>13</v>
      </c>
      <c r="AP69" s="296">
        <v>11</v>
      </c>
      <c r="AQ69" s="296">
        <v>12</v>
      </c>
      <c r="AR69" s="296">
        <v>10</v>
      </c>
      <c r="AS69" s="296">
        <v>5</v>
      </c>
      <c r="AT69" s="296">
        <v>4</v>
      </c>
      <c r="AU69" s="296">
        <v>3</v>
      </c>
      <c r="AV69" s="296">
        <v>4</v>
      </c>
      <c r="AW69" s="296">
        <v>6</v>
      </c>
      <c r="AX69" s="296">
        <v>6</v>
      </c>
      <c r="AY69" s="296">
        <v>6</v>
      </c>
      <c r="AZ69" s="296">
        <v>8</v>
      </c>
      <c r="BA69" s="296">
        <v>4</v>
      </c>
      <c r="BB69" s="296">
        <v>3</v>
      </c>
      <c r="BC69" s="296">
        <v>4</v>
      </c>
      <c r="BD69" s="296">
        <v>4</v>
      </c>
      <c r="BE69" s="296">
        <v>4</v>
      </c>
      <c r="BF69" s="296">
        <v>4</v>
      </c>
      <c r="BG69" s="296">
        <v>3</v>
      </c>
      <c r="BH69" s="296">
        <v>4</v>
      </c>
      <c r="BI69" s="296">
        <v>3</v>
      </c>
      <c r="BJ69" s="296">
        <v>3</v>
      </c>
      <c r="BK69" s="296">
        <v>4</v>
      </c>
      <c r="BL69" s="296">
        <v>4</v>
      </c>
      <c r="BM69" s="296">
        <v>8</v>
      </c>
      <c r="BN69" s="296">
        <v>13</v>
      </c>
      <c r="BO69" s="296">
        <v>17</v>
      </c>
      <c r="BP69" s="296">
        <v>21</v>
      </c>
      <c r="BQ69" s="296">
        <v>20</v>
      </c>
      <c r="BR69" s="296">
        <v>14</v>
      </c>
      <c r="BS69" s="296">
        <v>10</v>
      </c>
    </row>
    <row r="70" spans="1:71" x14ac:dyDescent="0.25">
      <c r="A70" t="s">
        <v>66</v>
      </c>
      <c r="B70" s="296">
        <v>42</v>
      </c>
      <c r="C70" s="296">
        <v>25</v>
      </c>
      <c r="D70" s="296">
        <v>24</v>
      </c>
      <c r="E70" s="296">
        <v>22</v>
      </c>
      <c r="F70" s="296">
        <v>22</v>
      </c>
      <c r="G70" s="296">
        <v>19</v>
      </c>
      <c r="H70" s="296">
        <v>18</v>
      </c>
      <c r="I70" s="296">
        <v>17</v>
      </c>
      <c r="J70" s="296">
        <v>12</v>
      </c>
      <c r="K70" s="296">
        <v>13</v>
      </c>
      <c r="L70" s="296">
        <v>13</v>
      </c>
      <c r="M70" s="296">
        <v>15</v>
      </c>
      <c r="N70" s="296">
        <v>17</v>
      </c>
      <c r="O70" s="296">
        <v>20</v>
      </c>
      <c r="P70" s="296">
        <v>21</v>
      </c>
      <c r="Q70" s="296">
        <v>20</v>
      </c>
      <c r="R70" s="296">
        <v>21</v>
      </c>
      <c r="S70" s="296">
        <v>19</v>
      </c>
      <c r="T70" s="296">
        <v>17</v>
      </c>
      <c r="U70" s="296">
        <v>16</v>
      </c>
      <c r="V70" s="296">
        <v>23</v>
      </c>
      <c r="W70" s="296">
        <v>21</v>
      </c>
      <c r="X70" s="296">
        <v>22</v>
      </c>
      <c r="Y70" s="296">
        <v>27</v>
      </c>
      <c r="Z70" s="296">
        <v>22</v>
      </c>
      <c r="AA70" s="296">
        <v>29</v>
      </c>
      <c r="AB70" s="296">
        <v>29</v>
      </c>
      <c r="AC70" s="296">
        <v>29</v>
      </c>
      <c r="AD70" s="296">
        <v>29</v>
      </c>
      <c r="AE70" s="296">
        <v>24</v>
      </c>
      <c r="AF70" s="296">
        <v>26</v>
      </c>
      <c r="AG70" s="296">
        <v>29</v>
      </c>
      <c r="AH70" s="296">
        <v>28</v>
      </c>
      <c r="AI70" s="296">
        <v>22</v>
      </c>
      <c r="AJ70" s="296">
        <v>24</v>
      </c>
      <c r="AK70" s="296">
        <v>16</v>
      </c>
      <c r="AL70" s="296">
        <v>16</v>
      </c>
      <c r="AM70" s="296">
        <v>22</v>
      </c>
      <c r="AN70" s="296">
        <v>19</v>
      </c>
      <c r="AO70" s="296">
        <v>18</v>
      </c>
      <c r="AP70" s="296">
        <v>18</v>
      </c>
      <c r="AQ70" s="296">
        <v>9</v>
      </c>
      <c r="AR70" s="296">
        <v>7</v>
      </c>
      <c r="AS70" s="296">
        <v>5</v>
      </c>
      <c r="AT70" s="296">
        <v>3</v>
      </c>
      <c r="AU70" s="296">
        <v>5</v>
      </c>
      <c r="AV70" s="296">
        <v>4</v>
      </c>
      <c r="AW70" s="296">
        <v>7</v>
      </c>
      <c r="AX70" s="296">
        <v>8</v>
      </c>
      <c r="AY70" s="296">
        <v>10</v>
      </c>
      <c r="AZ70" s="296">
        <v>13</v>
      </c>
      <c r="BA70" s="296">
        <v>15</v>
      </c>
      <c r="BB70" s="296">
        <v>14</v>
      </c>
      <c r="BC70" s="296">
        <v>12</v>
      </c>
      <c r="BD70" s="296">
        <v>7</v>
      </c>
      <c r="BE70" s="296">
        <v>8</v>
      </c>
      <c r="BF70" s="296">
        <v>9</v>
      </c>
      <c r="BG70" s="296">
        <v>10</v>
      </c>
      <c r="BH70" s="296">
        <v>9</v>
      </c>
      <c r="BI70" s="296">
        <v>10</v>
      </c>
      <c r="BJ70" s="296">
        <v>8</v>
      </c>
      <c r="BK70" s="296">
        <v>8</v>
      </c>
      <c r="BL70" s="296">
        <v>11</v>
      </c>
      <c r="BM70" s="296">
        <v>10</v>
      </c>
      <c r="BN70" s="296">
        <v>15</v>
      </c>
      <c r="BO70" s="296">
        <v>19</v>
      </c>
      <c r="BP70" s="296">
        <v>29</v>
      </c>
      <c r="BQ70" s="296">
        <v>33</v>
      </c>
      <c r="BR70" s="296">
        <v>34</v>
      </c>
      <c r="BS70" s="296">
        <v>39</v>
      </c>
    </row>
    <row r="71" spans="1:71" x14ac:dyDescent="0.25">
      <c r="A71" t="s">
        <v>67</v>
      </c>
      <c r="B71" s="296">
        <v>19</v>
      </c>
      <c r="C71" s="296">
        <v>18</v>
      </c>
      <c r="D71" s="296">
        <v>18</v>
      </c>
      <c r="E71" s="296">
        <v>11</v>
      </c>
      <c r="F71" s="296">
        <v>5</v>
      </c>
      <c r="G71" s="296">
        <v>4</v>
      </c>
      <c r="H71" s="296">
        <v>2</v>
      </c>
      <c r="I71" s="296">
        <v>4</v>
      </c>
      <c r="J71" s="296">
        <v>5</v>
      </c>
      <c r="K71" s="296">
        <v>6</v>
      </c>
      <c r="L71" s="296">
        <v>8</v>
      </c>
      <c r="M71" s="296">
        <v>7</v>
      </c>
      <c r="N71" s="296">
        <v>9</v>
      </c>
      <c r="O71" s="296">
        <v>8</v>
      </c>
      <c r="P71" s="296">
        <v>7</v>
      </c>
      <c r="Q71" s="296">
        <v>10</v>
      </c>
      <c r="R71" s="296">
        <v>7</v>
      </c>
      <c r="S71" s="296">
        <v>6</v>
      </c>
      <c r="T71" s="296">
        <v>6</v>
      </c>
      <c r="U71" s="296">
        <v>6</v>
      </c>
      <c r="V71" s="296">
        <v>13</v>
      </c>
      <c r="W71" s="296">
        <v>12</v>
      </c>
      <c r="X71" s="296">
        <v>12</v>
      </c>
      <c r="Y71" s="296">
        <v>10</v>
      </c>
      <c r="Z71" s="296">
        <v>2</v>
      </c>
      <c r="AA71" s="296">
        <v>3</v>
      </c>
      <c r="AB71" s="296">
        <v>2</v>
      </c>
      <c r="AC71" s="296">
        <v>2</v>
      </c>
      <c r="AD71" s="296">
        <v>3</v>
      </c>
      <c r="AE71" s="296">
        <v>2</v>
      </c>
      <c r="AF71" s="296">
        <v>2</v>
      </c>
      <c r="AG71" s="296">
        <v>5</v>
      </c>
      <c r="AH71" s="296">
        <v>6</v>
      </c>
      <c r="AI71" s="296">
        <v>7</v>
      </c>
      <c r="AJ71" s="296">
        <v>9</v>
      </c>
      <c r="AK71" s="296">
        <v>7</v>
      </c>
      <c r="AL71" s="296">
        <v>6</v>
      </c>
      <c r="AM71" s="296">
        <v>5</v>
      </c>
      <c r="AN71" s="296">
        <v>4</v>
      </c>
      <c r="AO71" s="296">
        <v>3</v>
      </c>
      <c r="AP71" s="296">
        <v>3</v>
      </c>
      <c r="AQ71" s="296">
        <v>4</v>
      </c>
      <c r="AR71" s="296">
        <v>2</v>
      </c>
      <c r="AS71" s="296">
        <v>3</v>
      </c>
      <c r="AT71" s="296">
        <v>3</v>
      </c>
      <c r="AU71" s="296">
        <v>2</v>
      </c>
      <c r="AV71" s="296">
        <v>3</v>
      </c>
      <c r="AW71" s="296" t="s">
        <v>18</v>
      </c>
      <c r="AX71" s="296" t="s">
        <v>18</v>
      </c>
      <c r="AY71" s="296" t="s">
        <v>18</v>
      </c>
      <c r="AZ71" s="296" t="s">
        <v>18</v>
      </c>
      <c r="BA71" s="296" t="s">
        <v>18</v>
      </c>
      <c r="BB71" s="296">
        <v>1</v>
      </c>
      <c r="BC71" s="296">
        <v>2</v>
      </c>
      <c r="BD71" s="296">
        <v>2</v>
      </c>
      <c r="BE71" s="296">
        <v>2</v>
      </c>
      <c r="BF71" s="296">
        <v>1</v>
      </c>
      <c r="BG71" s="296" t="s">
        <v>18</v>
      </c>
      <c r="BH71" s="296" t="s">
        <v>18</v>
      </c>
      <c r="BI71" s="296" t="s">
        <v>18</v>
      </c>
      <c r="BJ71" s="296">
        <v>1</v>
      </c>
      <c r="BK71" s="296">
        <v>1</v>
      </c>
      <c r="BL71" s="296">
        <v>1</v>
      </c>
      <c r="BM71" s="296">
        <v>1</v>
      </c>
      <c r="BN71" s="296">
        <v>1</v>
      </c>
      <c r="BO71" s="296">
        <v>2</v>
      </c>
      <c r="BP71" s="296">
        <v>2</v>
      </c>
      <c r="BQ71" s="296">
        <v>2</v>
      </c>
      <c r="BR71" s="296">
        <v>5</v>
      </c>
      <c r="BS71" s="296">
        <v>4</v>
      </c>
    </row>
    <row r="72" spans="1:71" x14ac:dyDescent="0.25">
      <c r="A72" t="s">
        <v>68</v>
      </c>
      <c r="B72" s="296">
        <v>12</v>
      </c>
      <c r="C72" s="296">
        <v>11</v>
      </c>
      <c r="D72" s="296">
        <v>11</v>
      </c>
      <c r="E72" s="296">
        <v>8</v>
      </c>
      <c r="F72" s="296">
        <v>9</v>
      </c>
      <c r="G72" s="296">
        <v>7</v>
      </c>
      <c r="H72" s="296">
        <v>7</v>
      </c>
      <c r="I72" s="296">
        <v>8</v>
      </c>
      <c r="J72" s="296">
        <v>12</v>
      </c>
      <c r="K72" s="296">
        <v>15</v>
      </c>
      <c r="L72" s="296">
        <v>15</v>
      </c>
      <c r="M72" s="296">
        <v>14</v>
      </c>
      <c r="N72" s="296">
        <v>10</v>
      </c>
      <c r="O72" s="296">
        <v>7</v>
      </c>
      <c r="P72" s="296">
        <v>9</v>
      </c>
      <c r="Q72" s="296">
        <v>10</v>
      </c>
      <c r="R72" s="296">
        <v>11</v>
      </c>
      <c r="S72" s="296">
        <v>11</v>
      </c>
      <c r="T72" s="296">
        <v>10</v>
      </c>
      <c r="U72" s="296">
        <v>7</v>
      </c>
      <c r="V72" s="296">
        <v>10</v>
      </c>
      <c r="W72" s="296">
        <v>8</v>
      </c>
      <c r="X72" s="296">
        <v>8</v>
      </c>
      <c r="Y72" s="296">
        <v>9</v>
      </c>
      <c r="Z72" s="296">
        <v>10</v>
      </c>
      <c r="AA72" s="296">
        <v>11</v>
      </c>
      <c r="AB72" s="296">
        <v>10</v>
      </c>
      <c r="AC72" s="296">
        <v>9</v>
      </c>
      <c r="AD72" s="296">
        <v>6</v>
      </c>
      <c r="AE72" s="296">
        <v>12</v>
      </c>
      <c r="AF72" s="296">
        <v>12</v>
      </c>
      <c r="AG72" s="296">
        <v>12</v>
      </c>
      <c r="AH72" s="296">
        <v>14</v>
      </c>
      <c r="AI72" s="296">
        <v>7</v>
      </c>
      <c r="AJ72" s="296">
        <v>9</v>
      </c>
      <c r="AK72" s="296">
        <v>9</v>
      </c>
      <c r="AL72" s="296">
        <v>6</v>
      </c>
      <c r="AM72" s="296">
        <v>5</v>
      </c>
      <c r="AN72" s="296">
        <v>4</v>
      </c>
      <c r="AO72" s="296">
        <v>4</v>
      </c>
      <c r="AP72" s="296">
        <v>6</v>
      </c>
      <c r="AQ72" s="296">
        <v>5</v>
      </c>
      <c r="AR72" s="296">
        <v>6</v>
      </c>
      <c r="AS72" s="296">
        <v>5</v>
      </c>
      <c r="AT72" s="296">
        <v>5</v>
      </c>
      <c r="AU72" s="296">
        <v>3</v>
      </c>
      <c r="AV72" s="296">
        <v>1</v>
      </c>
      <c r="AW72" s="296">
        <v>1</v>
      </c>
      <c r="AX72" s="296">
        <v>1</v>
      </c>
      <c r="AY72" s="296">
        <v>2</v>
      </c>
      <c r="AZ72" s="296">
        <v>4</v>
      </c>
      <c r="BA72" s="296">
        <v>5</v>
      </c>
      <c r="BB72" s="296">
        <v>6</v>
      </c>
      <c r="BC72" s="296">
        <v>5</v>
      </c>
      <c r="BD72" s="296">
        <v>4</v>
      </c>
      <c r="BE72" s="296">
        <v>3</v>
      </c>
      <c r="BF72" s="296">
        <v>5</v>
      </c>
      <c r="BG72" s="296">
        <v>6</v>
      </c>
      <c r="BH72" s="296">
        <v>7</v>
      </c>
      <c r="BI72" s="296">
        <v>6</v>
      </c>
      <c r="BJ72" s="296">
        <v>3</v>
      </c>
      <c r="BK72" s="296">
        <v>2</v>
      </c>
      <c r="BL72" s="296">
        <v>3</v>
      </c>
      <c r="BM72" s="296">
        <v>5</v>
      </c>
      <c r="BN72" s="296">
        <v>9</v>
      </c>
      <c r="BO72" s="296">
        <v>15</v>
      </c>
      <c r="BP72" s="296">
        <v>20</v>
      </c>
      <c r="BQ72" s="296">
        <v>21</v>
      </c>
      <c r="BR72" s="296">
        <v>22</v>
      </c>
      <c r="BS72" s="296">
        <v>16</v>
      </c>
    </row>
    <row r="73" spans="1:71" x14ac:dyDescent="0.25">
      <c r="A73" t="s">
        <v>69</v>
      </c>
      <c r="B73" s="296">
        <v>4</v>
      </c>
      <c r="C73" s="296">
        <v>5</v>
      </c>
      <c r="D73" s="296">
        <v>6</v>
      </c>
      <c r="E73" s="296">
        <v>2</v>
      </c>
      <c r="F73" s="296">
        <v>3</v>
      </c>
      <c r="G73" s="296">
        <v>3</v>
      </c>
      <c r="H73" s="296">
        <v>3</v>
      </c>
      <c r="I73" s="296">
        <v>4</v>
      </c>
      <c r="J73" s="296">
        <v>3</v>
      </c>
      <c r="K73" s="296">
        <v>2</v>
      </c>
      <c r="L73" s="296">
        <v>2</v>
      </c>
      <c r="M73" s="296">
        <v>1</v>
      </c>
      <c r="N73" s="296">
        <v>2</v>
      </c>
      <c r="O73" s="296">
        <v>4</v>
      </c>
      <c r="P73" s="296">
        <v>4</v>
      </c>
      <c r="Q73" s="296">
        <v>7</v>
      </c>
      <c r="R73" s="296">
        <v>8</v>
      </c>
      <c r="S73" s="296">
        <v>5</v>
      </c>
      <c r="T73" s="296">
        <v>5</v>
      </c>
      <c r="U73" s="296">
        <v>2</v>
      </c>
      <c r="V73" s="296">
        <v>2</v>
      </c>
      <c r="W73" s="296">
        <v>8</v>
      </c>
      <c r="X73" s="296">
        <v>7</v>
      </c>
      <c r="Y73" s="296">
        <v>7</v>
      </c>
      <c r="Z73" s="296">
        <v>5</v>
      </c>
      <c r="AA73" s="296" t="s">
        <v>18</v>
      </c>
      <c r="AB73" s="296">
        <v>1</v>
      </c>
      <c r="AC73" s="296">
        <v>1</v>
      </c>
      <c r="AD73" s="296">
        <v>1</v>
      </c>
      <c r="AE73" s="296">
        <v>2</v>
      </c>
      <c r="AF73" s="296">
        <v>1</v>
      </c>
      <c r="AG73" s="296">
        <v>3</v>
      </c>
      <c r="AH73" s="296">
        <v>3</v>
      </c>
      <c r="AI73" s="296">
        <v>3</v>
      </c>
      <c r="AJ73" s="296">
        <v>3</v>
      </c>
      <c r="AK73" s="296">
        <v>1</v>
      </c>
      <c r="AL73" s="296">
        <v>1</v>
      </c>
      <c r="AM73" s="296" t="s">
        <v>18</v>
      </c>
      <c r="AN73" s="296" t="s">
        <v>18</v>
      </c>
      <c r="AO73" s="296" t="s">
        <v>18</v>
      </c>
      <c r="AP73" s="296">
        <v>1</v>
      </c>
      <c r="AQ73" s="296">
        <v>1</v>
      </c>
      <c r="AR73" s="296">
        <v>2</v>
      </c>
      <c r="AS73" s="296">
        <v>1</v>
      </c>
      <c r="AT73" s="296">
        <v>1</v>
      </c>
      <c r="AU73" s="296">
        <v>1</v>
      </c>
      <c r="AV73" s="296" t="s">
        <v>18</v>
      </c>
      <c r="AW73" s="296" t="s">
        <v>18</v>
      </c>
      <c r="AX73" s="296" t="s">
        <v>18</v>
      </c>
      <c r="AY73" s="296" t="s">
        <v>18</v>
      </c>
      <c r="AZ73" s="296" t="s">
        <v>18</v>
      </c>
      <c r="BA73" s="296" t="s">
        <v>18</v>
      </c>
      <c r="BB73" s="296" t="s">
        <v>18</v>
      </c>
      <c r="BC73" s="296" t="s">
        <v>18</v>
      </c>
      <c r="BD73" s="296" t="s">
        <v>18</v>
      </c>
      <c r="BE73" s="296" t="s">
        <v>18</v>
      </c>
      <c r="BF73" s="296">
        <v>1</v>
      </c>
      <c r="BG73" s="296">
        <v>1</v>
      </c>
      <c r="BH73" s="296">
        <v>1</v>
      </c>
      <c r="BI73" s="296">
        <v>1</v>
      </c>
      <c r="BJ73" s="296" t="s">
        <v>18</v>
      </c>
      <c r="BK73" s="296" t="s">
        <v>18</v>
      </c>
      <c r="BL73" s="296" t="s">
        <v>18</v>
      </c>
      <c r="BM73" s="296" t="s">
        <v>18</v>
      </c>
      <c r="BN73" s="296">
        <v>1</v>
      </c>
      <c r="BO73" s="296">
        <v>1</v>
      </c>
      <c r="BP73" s="296">
        <v>2</v>
      </c>
      <c r="BQ73" s="296">
        <v>2</v>
      </c>
      <c r="BR73" s="296">
        <v>1</v>
      </c>
      <c r="BS73" s="296">
        <v>3</v>
      </c>
    </row>
    <row r="74" spans="1:71" x14ac:dyDescent="0.25">
      <c r="A74" t="s">
        <v>70</v>
      </c>
      <c r="B74" s="296">
        <v>166</v>
      </c>
      <c r="C74" s="296">
        <v>117</v>
      </c>
      <c r="D74" s="296">
        <v>95</v>
      </c>
      <c r="E74" s="296">
        <v>69</v>
      </c>
      <c r="F74" s="296">
        <v>65</v>
      </c>
      <c r="G74" s="296">
        <v>67</v>
      </c>
      <c r="H74" s="296">
        <v>72</v>
      </c>
      <c r="I74" s="296">
        <v>74</v>
      </c>
      <c r="J74" s="296">
        <v>74</v>
      </c>
      <c r="K74" s="296">
        <v>68</v>
      </c>
      <c r="L74" s="296">
        <v>54</v>
      </c>
      <c r="M74" s="296">
        <v>51</v>
      </c>
      <c r="N74" s="296">
        <v>43</v>
      </c>
      <c r="O74" s="296">
        <v>33</v>
      </c>
      <c r="P74" s="296">
        <v>38</v>
      </c>
      <c r="Q74" s="296">
        <v>30</v>
      </c>
      <c r="R74" s="296">
        <v>29</v>
      </c>
      <c r="S74" s="296">
        <v>33</v>
      </c>
      <c r="T74" s="296">
        <v>42</v>
      </c>
      <c r="U74" s="296">
        <v>45</v>
      </c>
      <c r="V74" s="296">
        <v>49</v>
      </c>
      <c r="W74" s="296">
        <v>49</v>
      </c>
      <c r="X74" s="296">
        <v>44</v>
      </c>
      <c r="Y74" s="296">
        <v>44</v>
      </c>
      <c r="Z74" s="296">
        <v>36</v>
      </c>
      <c r="AA74" s="296">
        <v>25</v>
      </c>
      <c r="AB74" s="296">
        <v>27</v>
      </c>
      <c r="AC74" s="296">
        <v>32</v>
      </c>
      <c r="AD74" s="296">
        <v>30</v>
      </c>
      <c r="AE74" s="296">
        <v>38</v>
      </c>
      <c r="AF74" s="296">
        <v>40</v>
      </c>
      <c r="AG74" s="296">
        <v>40</v>
      </c>
      <c r="AH74" s="296">
        <v>40</v>
      </c>
      <c r="AI74" s="296">
        <v>32</v>
      </c>
      <c r="AJ74" s="296">
        <v>23</v>
      </c>
      <c r="AK74" s="296">
        <v>17</v>
      </c>
      <c r="AL74" s="296">
        <v>18</v>
      </c>
      <c r="AM74" s="296">
        <v>18</v>
      </c>
      <c r="AN74" s="296">
        <v>19</v>
      </c>
      <c r="AO74" s="296">
        <v>21</v>
      </c>
      <c r="AP74" s="296">
        <v>19</v>
      </c>
      <c r="AQ74" s="296">
        <v>17</v>
      </c>
      <c r="AR74" s="296">
        <v>14</v>
      </c>
      <c r="AS74" s="296">
        <v>13</v>
      </c>
      <c r="AT74" s="296">
        <v>12</v>
      </c>
      <c r="AU74" s="296">
        <v>11</v>
      </c>
      <c r="AV74" s="296">
        <v>10</v>
      </c>
      <c r="AW74" s="296">
        <v>8</v>
      </c>
      <c r="AX74" s="296">
        <v>9</v>
      </c>
      <c r="AY74" s="296">
        <v>8</v>
      </c>
      <c r="AZ74" s="296">
        <v>9</v>
      </c>
      <c r="BA74" s="296">
        <v>9</v>
      </c>
      <c r="BB74" s="296">
        <v>7</v>
      </c>
      <c r="BC74" s="296">
        <v>8</v>
      </c>
      <c r="BD74" s="296">
        <v>5</v>
      </c>
      <c r="BE74" s="296">
        <v>6</v>
      </c>
      <c r="BF74" s="296">
        <v>9</v>
      </c>
      <c r="BG74" s="296">
        <v>6</v>
      </c>
      <c r="BH74" s="296">
        <v>10</v>
      </c>
      <c r="BI74" s="296">
        <v>13</v>
      </c>
      <c r="BJ74" s="296">
        <v>11</v>
      </c>
      <c r="BK74" s="296">
        <v>12</v>
      </c>
      <c r="BL74" s="296">
        <v>10</v>
      </c>
      <c r="BM74" s="296">
        <v>14</v>
      </c>
      <c r="BN74" s="296">
        <v>19</v>
      </c>
      <c r="BO74" s="296">
        <v>32</v>
      </c>
      <c r="BP74" s="296">
        <v>39</v>
      </c>
      <c r="BQ74" s="296">
        <v>39</v>
      </c>
      <c r="BR74" s="296">
        <v>44</v>
      </c>
      <c r="BS74" s="296">
        <v>44</v>
      </c>
    </row>
    <row r="75" spans="1:71" x14ac:dyDescent="0.25">
      <c r="A75" t="s">
        <v>71</v>
      </c>
      <c r="B75" s="296">
        <v>13</v>
      </c>
      <c r="C75" s="296">
        <v>14</v>
      </c>
      <c r="D75" s="296">
        <v>16</v>
      </c>
      <c r="E75" s="296">
        <v>12</v>
      </c>
      <c r="F75" s="296">
        <v>13</v>
      </c>
      <c r="G75" s="296">
        <v>13</v>
      </c>
      <c r="H75" s="296">
        <v>12</v>
      </c>
      <c r="I75" s="296">
        <v>11</v>
      </c>
      <c r="J75" s="296">
        <v>8</v>
      </c>
      <c r="K75" s="296">
        <v>7</v>
      </c>
      <c r="L75" s="296">
        <v>7</v>
      </c>
      <c r="M75" s="296">
        <v>7</v>
      </c>
      <c r="N75" s="296">
        <v>6</v>
      </c>
      <c r="O75" s="296">
        <v>7</v>
      </c>
      <c r="P75" s="296">
        <v>4</v>
      </c>
      <c r="Q75" s="296">
        <v>3</v>
      </c>
      <c r="R75" s="296">
        <v>2</v>
      </c>
      <c r="S75" s="296">
        <v>1</v>
      </c>
      <c r="T75" s="296">
        <v>2</v>
      </c>
      <c r="U75" s="296">
        <v>5</v>
      </c>
      <c r="V75" s="296">
        <v>6</v>
      </c>
      <c r="W75" s="296">
        <v>7</v>
      </c>
      <c r="X75" s="296">
        <v>11</v>
      </c>
      <c r="Y75" s="296">
        <v>11</v>
      </c>
      <c r="Z75" s="296">
        <v>14</v>
      </c>
      <c r="AA75" s="296">
        <v>10</v>
      </c>
      <c r="AB75" s="296">
        <v>10</v>
      </c>
      <c r="AC75" s="296">
        <v>10</v>
      </c>
      <c r="AD75" s="296">
        <v>8</v>
      </c>
      <c r="AE75" s="296">
        <v>11</v>
      </c>
      <c r="AF75" s="296">
        <v>7</v>
      </c>
      <c r="AG75" s="296">
        <v>7</v>
      </c>
      <c r="AH75" s="296">
        <v>5</v>
      </c>
      <c r="AI75" s="296">
        <v>2</v>
      </c>
      <c r="AJ75" s="296">
        <v>1</v>
      </c>
      <c r="AK75" s="296">
        <v>1</v>
      </c>
      <c r="AL75" s="296">
        <v>2</v>
      </c>
      <c r="AM75" s="296">
        <v>1</v>
      </c>
      <c r="AN75" s="296" t="s">
        <v>18</v>
      </c>
      <c r="AO75" s="296" t="s">
        <v>18</v>
      </c>
      <c r="AP75" s="296">
        <v>2</v>
      </c>
      <c r="AQ75" s="296">
        <v>2</v>
      </c>
      <c r="AR75" s="296">
        <v>2</v>
      </c>
      <c r="AS75" s="296">
        <v>3</v>
      </c>
      <c r="AT75" s="296">
        <v>2</v>
      </c>
      <c r="AU75" s="296">
        <v>3</v>
      </c>
      <c r="AV75" s="296">
        <v>3</v>
      </c>
      <c r="AW75" s="296">
        <v>3</v>
      </c>
      <c r="AX75" s="296">
        <v>2</v>
      </c>
      <c r="AY75" s="296">
        <v>1</v>
      </c>
      <c r="AZ75" s="296">
        <v>1</v>
      </c>
      <c r="BA75" s="296">
        <v>1</v>
      </c>
      <c r="BB75" s="296">
        <v>1</v>
      </c>
      <c r="BC75" s="296">
        <v>1</v>
      </c>
      <c r="BD75" s="296">
        <v>1</v>
      </c>
      <c r="BE75" s="296" t="s">
        <v>18</v>
      </c>
      <c r="BF75" s="296">
        <v>1</v>
      </c>
      <c r="BG75" s="296">
        <v>1</v>
      </c>
      <c r="BH75" s="296">
        <v>1</v>
      </c>
      <c r="BI75" s="296">
        <v>2</v>
      </c>
      <c r="BJ75" s="296">
        <v>1</v>
      </c>
      <c r="BK75" s="296">
        <v>1</v>
      </c>
      <c r="BL75" s="296">
        <v>1</v>
      </c>
      <c r="BM75" s="296" t="s">
        <v>18</v>
      </c>
      <c r="BN75" s="296">
        <v>1</v>
      </c>
      <c r="BO75" s="296">
        <v>2</v>
      </c>
      <c r="BP75" s="296">
        <v>2</v>
      </c>
      <c r="BQ75" s="296">
        <v>3</v>
      </c>
      <c r="BR75" s="296">
        <v>4</v>
      </c>
      <c r="BS75" s="296">
        <v>3</v>
      </c>
    </row>
    <row r="76" spans="1:71" x14ac:dyDescent="0.25">
      <c r="A76" t="s">
        <v>72</v>
      </c>
      <c r="B76" s="296">
        <v>57</v>
      </c>
      <c r="C76" s="296">
        <v>42</v>
      </c>
      <c r="D76" s="296">
        <v>34</v>
      </c>
      <c r="E76" s="296">
        <v>22</v>
      </c>
      <c r="F76" s="296">
        <v>16</v>
      </c>
      <c r="G76" s="296">
        <v>20</v>
      </c>
      <c r="H76" s="296">
        <v>18</v>
      </c>
      <c r="I76" s="296">
        <v>20</v>
      </c>
      <c r="J76" s="296">
        <v>21</v>
      </c>
      <c r="K76" s="296">
        <v>20</v>
      </c>
      <c r="L76" s="296">
        <v>20</v>
      </c>
      <c r="M76" s="296">
        <v>22</v>
      </c>
      <c r="N76" s="296">
        <v>18</v>
      </c>
      <c r="O76" s="296">
        <v>13</v>
      </c>
      <c r="P76" s="296">
        <v>9</v>
      </c>
      <c r="Q76" s="296">
        <v>10</v>
      </c>
      <c r="R76" s="296">
        <v>11</v>
      </c>
      <c r="S76" s="296">
        <v>16</v>
      </c>
      <c r="T76" s="296">
        <v>19</v>
      </c>
      <c r="U76" s="296">
        <v>12</v>
      </c>
      <c r="V76" s="296">
        <v>14</v>
      </c>
      <c r="W76" s="296">
        <v>11</v>
      </c>
      <c r="X76" s="296">
        <v>15</v>
      </c>
      <c r="Y76" s="296">
        <v>17</v>
      </c>
      <c r="Z76" s="296">
        <v>17</v>
      </c>
      <c r="AA76" s="296">
        <v>18</v>
      </c>
      <c r="AB76" s="296">
        <v>14</v>
      </c>
      <c r="AC76" s="296">
        <v>13</v>
      </c>
      <c r="AD76" s="296">
        <v>12</v>
      </c>
      <c r="AE76" s="296">
        <v>16</v>
      </c>
      <c r="AF76" s="296">
        <v>13</v>
      </c>
      <c r="AG76" s="296">
        <v>13</v>
      </c>
      <c r="AH76" s="296">
        <v>13</v>
      </c>
      <c r="AI76" s="296">
        <v>14</v>
      </c>
      <c r="AJ76" s="296">
        <v>18</v>
      </c>
      <c r="AK76" s="296">
        <v>21</v>
      </c>
      <c r="AL76" s="296">
        <v>22</v>
      </c>
      <c r="AM76" s="296">
        <v>20</v>
      </c>
      <c r="AN76" s="296">
        <v>14</v>
      </c>
      <c r="AO76" s="296">
        <v>13</v>
      </c>
      <c r="AP76" s="296">
        <v>14</v>
      </c>
      <c r="AQ76" s="296">
        <v>16</v>
      </c>
      <c r="AR76" s="296">
        <v>20</v>
      </c>
      <c r="AS76" s="296">
        <v>17</v>
      </c>
      <c r="AT76" s="296">
        <v>19</v>
      </c>
      <c r="AU76" s="296">
        <v>16</v>
      </c>
      <c r="AV76" s="296">
        <v>10</v>
      </c>
      <c r="AW76" s="296">
        <v>11</v>
      </c>
      <c r="AX76" s="296">
        <v>12</v>
      </c>
      <c r="AY76" s="296">
        <v>13</v>
      </c>
      <c r="AZ76" s="296">
        <v>15</v>
      </c>
      <c r="BA76" s="296">
        <v>13</v>
      </c>
      <c r="BB76" s="296">
        <v>11</v>
      </c>
      <c r="BC76" s="296">
        <v>9</v>
      </c>
      <c r="BD76" s="296">
        <v>10</v>
      </c>
      <c r="BE76" s="296">
        <v>11</v>
      </c>
      <c r="BF76" s="296">
        <v>7</v>
      </c>
      <c r="BG76" s="296">
        <v>8</v>
      </c>
      <c r="BH76" s="296">
        <v>9</v>
      </c>
      <c r="BI76" s="296">
        <v>14</v>
      </c>
      <c r="BJ76" s="296">
        <v>16</v>
      </c>
      <c r="BK76" s="296">
        <v>14</v>
      </c>
      <c r="BL76" s="296">
        <v>17</v>
      </c>
      <c r="BM76" s="296">
        <v>21</v>
      </c>
      <c r="BN76" s="296">
        <v>19</v>
      </c>
      <c r="BO76" s="296">
        <v>31</v>
      </c>
      <c r="BP76" s="296">
        <v>41</v>
      </c>
      <c r="BQ76" s="296">
        <v>46</v>
      </c>
      <c r="BR76" s="296">
        <v>56</v>
      </c>
      <c r="BS76" s="296">
        <v>47</v>
      </c>
    </row>
    <row r="77" spans="1:71" x14ac:dyDescent="0.25">
      <c r="A77" t="s">
        <v>73</v>
      </c>
      <c r="B77" s="296">
        <v>16</v>
      </c>
      <c r="C77" s="296">
        <v>14</v>
      </c>
      <c r="D77" s="296">
        <v>12</v>
      </c>
      <c r="E77" s="296">
        <v>12</v>
      </c>
      <c r="F77" s="296">
        <v>9</v>
      </c>
      <c r="G77" s="296">
        <v>12</v>
      </c>
      <c r="H77" s="296">
        <v>9</v>
      </c>
      <c r="I77" s="296">
        <v>6</v>
      </c>
      <c r="J77" s="296">
        <v>7</v>
      </c>
      <c r="K77" s="296">
        <v>2</v>
      </c>
      <c r="L77" s="296">
        <v>3</v>
      </c>
      <c r="M77" s="296">
        <v>6</v>
      </c>
      <c r="N77" s="296">
        <v>4</v>
      </c>
      <c r="O77" s="296">
        <v>6</v>
      </c>
      <c r="P77" s="296">
        <v>7</v>
      </c>
      <c r="Q77" s="296">
        <v>4</v>
      </c>
      <c r="R77" s="296">
        <v>5</v>
      </c>
      <c r="S77" s="296">
        <v>8</v>
      </c>
      <c r="T77" s="296">
        <v>8</v>
      </c>
      <c r="U77" s="296">
        <v>10</v>
      </c>
      <c r="V77" s="296">
        <v>10</v>
      </c>
      <c r="W77" s="296">
        <v>8</v>
      </c>
      <c r="X77" s="296">
        <v>10</v>
      </c>
      <c r="Y77" s="296">
        <v>10</v>
      </c>
      <c r="Z77" s="296">
        <v>10</v>
      </c>
      <c r="AA77" s="296">
        <v>10</v>
      </c>
      <c r="AB77" s="296">
        <v>12</v>
      </c>
      <c r="AC77" s="296">
        <v>14</v>
      </c>
      <c r="AD77" s="296">
        <v>9</v>
      </c>
      <c r="AE77" s="296">
        <v>7</v>
      </c>
      <c r="AF77" s="296">
        <v>8</v>
      </c>
      <c r="AG77" s="296">
        <v>7</v>
      </c>
      <c r="AH77" s="296">
        <v>7</v>
      </c>
      <c r="AI77" s="296">
        <v>8</v>
      </c>
      <c r="AJ77" s="296">
        <v>7</v>
      </c>
      <c r="AK77" s="296">
        <v>12</v>
      </c>
      <c r="AL77" s="296">
        <v>13</v>
      </c>
      <c r="AM77" s="296">
        <v>10</v>
      </c>
      <c r="AN77" s="296">
        <v>8</v>
      </c>
      <c r="AO77" s="296">
        <v>3</v>
      </c>
      <c r="AP77" s="296">
        <v>6</v>
      </c>
      <c r="AQ77" s="296">
        <v>10</v>
      </c>
      <c r="AR77" s="296">
        <v>10</v>
      </c>
      <c r="AS77" s="296">
        <v>8</v>
      </c>
      <c r="AT77" s="296">
        <v>9</v>
      </c>
      <c r="AU77" s="296">
        <v>7</v>
      </c>
      <c r="AV77" s="296">
        <v>6</v>
      </c>
      <c r="AW77" s="296">
        <v>7</v>
      </c>
      <c r="AX77" s="296">
        <v>3</v>
      </c>
      <c r="AY77" s="296">
        <v>1</v>
      </c>
      <c r="AZ77" s="296">
        <v>3</v>
      </c>
      <c r="BA77" s="296">
        <v>3</v>
      </c>
      <c r="BB77" s="296">
        <v>4</v>
      </c>
      <c r="BC77" s="296">
        <v>4</v>
      </c>
      <c r="BD77" s="296">
        <v>3</v>
      </c>
      <c r="BE77" s="296">
        <v>2</v>
      </c>
      <c r="BF77" s="296">
        <v>1</v>
      </c>
      <c r="BG77" s="296">
        <v>1</v>
      </c>
      <c r="BH77" s="296">
        <v>2</v>
      </c>
      <c r="BI77" s="296">
        <v>4</v>
      </c>
      <c r="BJ77" s="296">
        <v>7</v>
      </c>
      <c r="BK77" s="296">
        <v>10</v>
      </c>
      <c r="BL77" s="296">
        <v>11</v>
      </c>
      <c r="BM77" s="296">
        <v>11</v>
      </c>
      <c r="BN77" s="296">
        <v>10</v>
      </c>
      <c r="BO77" s="296">
        <v>14</v>
      </c>
      <c r="BP77" s="296">
        <v>14</v>
      </c>
      <c r="BQ77" s="296">
        <v>14</v>
      </c>
      <c r="BR77" s="296">
        <v>17</v>
      </c>
      <c r="BS77" s="296">
        <v>13</v>
      </c>
    </row>
    <row r="78" spans="1:71" x14ac:dyDescent="0.25">
      <c r="A78" t="s">
        <v>74</v>
      </c>
      <c r="B78" s="296">
        <v>20</v>
      </c>
      <c r="C78" s="296">
        <v>14</v>
      </c>
      <c r="D78" s="296">
        <v>13</v>
      </c>
      <c r="E78" s="296">
        <v>7</v>
      </c>
      <c r="F78" s="296">
        <v>9</v>
      </c>
      <c r="G78" s="296">
        <v>10</v>
      </c>
      <c r="H78" s="296">
        <v>11</v>
      </c>
      <c r="I78" s="296">
        <v>9</v>
      </c>
      <c r="J78" s="296">
        <v>9</v>
      </c>
      <c r="K78" s="296">
        <v>13</v>
      </c>
      <c r="L78" s="296">
        <v>18</v>
      </c>
      <c r="M78" s="296">
        <v>20</v>
      </c>
      <c r="N78" s="296">
        <v>18</v>
      </c>
      <c r="O78" s="296">
        <v>16</v>
      </c>
      <c r="P78" s="296">
        <v>10</v>
      </c>
      <c r="Q78" s="296">
        <v>7</v>
      </c>
      <c r="R78" s="296">
        <v>9</v>
      </c>
      <c r="S78" s="296">
        <v>6</v>
      </c>
      <c r="T78" s="296">
        <v>8</v>
      </c>
      <c r="U78" s="296">
        <v>7</v>
      </c>
      <c r="V78" s="296">
        <v>6</v>
      </c>
      <c r="W78" s="296">
        <v>6</v>
      </c>
      <c r="X78" s="296">
        <v>5</v>
      </c>
      <c r="Y78" s="296">
        <v>9</v>
      </c>
      <c r="Z78" s="296">
        <v>8</v>
      </c>
      <c r="AA78" s="296">
        <v>9</v>
      </c>
      <c r="AB78" s="296">
        <v>9</v>
      </c>
      <c r="AC78" s="296">
        <v>6</v>
      </c>
      <c r="AD78" s="296">
        <v>5</v>
      </c>
      <c r="AE78" s="296">
        <v>5</v>
      </c>
      <c r="AF78" s="296">
        <v>5</v>
      </c>
      <c r="AG78" s="296">
        <v>4</v>
      </c>
      <c r="AH78" s="296">
        <v>10</v>
      </c>
      <c r="AI78" s="296">
        <v>8</v>
      </c>
      <c r="AJ78" s="296">
        <v>6</v>
      </c>
      <c r="AK78" s="296">
        <v>8</v>
      </c>
      <c r="AL78" s="296">
        <v>2</v>
      </c>
      <c r="AM78" s="296">
        <v>2</v>
      </c>
      <c r="AN78" s="296">
        <v>4</v>
      </c>
      <c r="AO78" s="296">
        <v>2</v>
      </c>
      <c r="AP78" s="296">
        <v>2</v>
      </c>
      <c r="AQ78" s="296">
        <v>2</v>
      </c>
      <c r="AR78" s="296">
        <v>1</v>
      </c>
      <c r="AS78" s="296">
        <v>1</v>
      </c>
      <c r="AT78" s="296">
        <v>1</v>
      </c>
      <c r="AU78" s="296">
        <v>2</v>
      </c>
      <c r="AV78" s="296">
        <v>2</v>
      </c>
      <c r="AW78" s="296">
        <v>2</v>
      </c>
      <c r="AX78" s="296">
        <v>2</v>
      </c>
      <c r="AY78" s="296">
        <v>1</v>
      </c>
      <c r="AZ78" s="296">
        <v>1</v>
      </c>
      <c r="BA78" s="296">
        <v>1</v>
      </c>
      <c r="BB78" s="296">
        <v>1</v>
      </c>
      <c r="BC78" s="296">
        <v>1</v>
      </c>
      <c r="BD78" s="296">
        <v>1</v>
      </c>
      <c r="BE78" s="296" t="s">
        <v>18</v>
      </c>
      <c r="BF78" s="296">
        <v>2</v>
      </c>
      <c r="BG78" s="296">
        <v>4</v>
      </c>
      <c r="BH78" s="296">
        <v>4</v>
      </c>
      <c r="BI78" s="296">
        <v>4</v>
      </c>
      <c r="BJ78" s="296">
        <v>6</v>
      </c>
      <c r="BK78" s="296">
        <v>4</v>
      </c>
      <c r="BL78" s="296">
        <v>5</v>
      </c>
      <c r="BM78" s="296">
        <v>2</v>
      </c>
      <c r="BN78" s="296">
        <v>4</v>
      </c>
      <c r="BO78" s="296">
        <v>4</v>
      </c>
      <c r="BP78" s="296">
        <v>4</v>
      </c>
      <c r="BQ78" s="296">
        <v>10</v>
      </c>
      <c r="BR78" s="296">
        <v>12</v>
      </c>
      <c r="BS78" s="296">
        <v>16</v>
      </c>
    </row>
    <row r="79" spans="1:71" x14ac:dyDescent="0.25">
      <c r="A79" t="s">
        <v>182</v>
      </c>
      <c r="B79" s="296">
        <v>277</v>
      </c>
      <c r="C79" s="296">
        <v>47</v>
      </c>
      <c r="D79" s="296">
        <v>14</v>
      </c>
      <c r="E79" s="296">
        <v>13</v>
      </c>
      <c r="F79" s="296">
        <v>6</v>
      </c>
      <c r="G79" s="296">
        <v>6</v>
      </c>
      <c r="H79" s="296">
        <v>8</v>
      </c>
      <c r="I79" s="296">
        <v>7</v>
      </c>
      <c r="J79" s="296">
        <v>9</v>
      </c>
      <c r="K79" s="296">
        <v>8</v>
      </c>
      <c r="L79" s="296">
        <v>5</v>
      </c>
      <c r="M79" s="296">
        <v>7</v>
      </c>
      <c r="N79" s="296">
        <v>7</v>
      </c>
      <c r="O79" s="296">
        <v>9</v>
      </c>
      <c r="P79" s="296">
        <v>13</v>
      </c>
      <c r="Q79" s="296">
        <v>12</v>
      </c>
      <c r="R79" s="296">
        <v>11</v>
      </c>
      <c r="S79" s="296">
        <v>12</v>
      </c>
      <c r="T79" s="296">
        <v>8</v>
      </c>
      <c r="U79" s="296">
        <v>6</v>
      </c>
      <c r="V79" s="296">
        <v>7</v>
      </c>
      <c r="W79" s="296">
        <v>8</v>
      </c>
      <c r="X79" s="296">
        <v>15</v>
      </c>
      <c r="Y79" s="296">
        <v>16</v>
      </c>
      <c r="Z79" s="296">
        <v>14</v>
      </c>
      <c r="AA79" s="296">
        <v>12</v>
      </c>
      <c r="AB79" s="296">
        <v>10</v>
      </c>
      <c r="AC79" s="296">
        <v>14</v>
      </c>
      <c r="AD79" s="296">
        <v>17</v>
      </c>
      <c r="AE79" s="296">
        <v>16</v>
      </c>
      <c r="AF79" s="296">
        <v>15</v>
      </c>
      <c r="AG79" s="296">
        <v>10</v>
      </c>
      <c r="AH79" s="296">
        <v>9</v>
      </c>
      <c r="AI79" s="296">
        <v>12</v>
      </c>
      <c r="AJ79" s="296">
        <v>11</v>
      </c>
      <c r="AK79" s="296">
        <v>10</v>
      </c>
      <c r="AL79" s="296">
        <v>10</v>
      </c>
      <c r="AM79" s="296">
        <v>12</v>
      </c>
      <c r="AN79" s="296">
        <v>13</v>
      </c>
      <c r="AO79" s="296">
        <v>19</v>
      </c>
      <c r="AP79" s="296">
        <v>19</v>
      </c>
      <c r="AQ79" s="296">
        <v>18</v>
      </c>
      <c r="AR79" s="296">
        <v>17</v>
      </c>
      <c r="AS79" s="296">
        <v>15</v>
      </c>
      <c r="AT79" s="296">
        <v>14</v>
      </c>
      <c r="AU79" s="296">
        <v>11</v>
      </c>
      <c r="AV79" s="296">
        <v>11</v>
      </c>
      <c r="AW79" s="296">
        <v>11</v>
      </c>
      <c r="AX79" s="296">
        <v>9</v>
      </c>
      <c r="AY79" s="296">
        <v>8</v>
      </c>
      <c r="AZ79" s="296">
        <v>6</v>
      </c>
      <c r="BA79" s="296">
        <v>2</v>
      </c>
      <c r="BB79" s="296">
        <v>3</v>
      </c>
      <c r="BC79" s="296">
        <v>3</v>
      </c>
      <c r="BD79" s="296">
        <v>3</v>
      </c>
      <c r="BE79" s="296">
        <v>3</v>
      </c>
      <c r="BF79" s="296">
        <v>2</v>
      </c>
      <c r="BG79" s="296">
        <v>1</v>
      </c>
      <c r="BH79" s="296">
        <v>5</v>
      </c>
      <c r="BI79" s="296">
        <v>4</v>
      </c>
      <c r="BJ79" s="296">
        <v>7</v>
      </c>
      <c r="BK79" s="296">
        <v>9</v>
      </c>
      <c r="BL79" s="296">
        <v>6</v>
      </c>
      <c r="BM79" s="296">
        <v>9</v>
      </c>
      <c r="BN79" s="296">
        <v>11</v>
      </c>
      <c r="BO79" s="296">
        <v>21</v>
      </c>
      <c r="BP79" s="296">
        <v>31</v>
      </c>
      <c r="BQ79" s="296">
        <v>39</v>
      </c>
      <c r="BR79" s="296">
        <v>46</v>
      </c>
      <c r="BS79" s="296">
        <v>43</v>
      </c>
    </row>
    <row r="81" spans="1:1" x14ac:dyDescent="0.25">
      <c r="A81" t="s">
        <v>2004</v>
      </c>
    </row>
    <row r="83" spans="1:1" x14ac:dyDescent="0.25">
      <c r="A83" t="s">
        <v>2009</v>
      </c>
    </row>
    <row r="103" spans="1:1" ht="400" x14ac:dyDescent="0.25">
      <c r="A103" s="637" t="s">
        <v>1925</v>
      </c>
    </row>
    <row r="105" spans="1:1" x14ac:dyDescent="0.25">
      <c r="A105" s="636">
        <v>42610.591122685182</v>
      </c>
    </row>
  </sheetData>
  <pageMargins left="0.7" right="0.7" top="0.75" bottom="0.75" header="0.3" footer="0.3"/>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8"/>
  <dimension ref="A1:BZ105"/>
  <sheetViews>
    <sheetView topLeftCell="A5" zoomScale="75" zoomScaleNormal="75" workbookViewId="0">
      <selection activeCell="Q112" sqref="Q112:Q126"/>
    </sheetView>
  </sheetViews>
  <sheetFormatPr defaultRowHeight="12.5" x14ac:dyDescent="0.25"/>
  <cols>
    <col min="1" max="1" width="14" bestFit="1" customWidth="1"/>
    <col min="2" max="2" width="16.54296875" style="638" bestFit="1" customWidth="1"/>
    <col min="3" max="3" width="17.26953125" style="638" bestFit="1" customWidth="1"/>
    <col min="4" max="4" width="15.90625" style="638" bestFit="1" customWidth="1"/>
    <col min="5" max="5" width="17" style="638" bestFit="1" customWidth="1"/>
    <col min="6" max="6" width="16.54296875" style="638" bestFit="1" customWidth="1"/>
    <col min="7" max="7" width="17.26953125" style="638" bestFit="1" customWidth="1"/>
    <col min="8" max="8" width="15.90625" style="638" bestFit="1" customWidth="1"/>
    <col min="9" max="9" width="17" style="638" bestFit="1" customWidth="1"/>
    <col min="10" max="10" width="16.54296875" style="638" bestFit="1" customWidth="1"/>
    <col min="11" max="11" width="17.26953125" style="638" bestFit="1" customWidth="1"/>
    <col min="12" max="12" width="15.90625" style="638" bestFit="1" customWidth="1"/>
    <col min="13" max="13" width="17" style="638" bestFit="1" customWidth="1"/>
    <col min="14" max="14" width="16.54296875" style="638" bestFit="1" customWidth="1"/>
    <col min="15" max="15" width="17.26953125" style="638" bestFit="1" customWidth="1"/>
    <col min="16" max="16" width="15.90625" style="638" bestFit="1" customWidth="1"/>
    <col min="17" max="17" width="17" style="638" bestFit="1" customWidth="1"/>
    <col min="18" max="18" width="16.54296875" style="638" bestFit="1" customWidth="1"/>
    <col min="19" max="19" width="17.26953125" style="638" bestFit="1" customWidth="1"/>
    <col min="20" max="20" width="15.90625" style="638" bestFit="1" customWidth="1"/>
    <col min="21" max="21" width="17" style="638" bestFit="1" customWidth="1"/>
    <col min="22" max="22" width="16.54296875" style="638" bestFit="1" customWidth="1"/>
    <col min="23" max="23" width="17.26953125" style="638" bestFit="1" customWidth="1"/>
    <col min="24" max="24" width="15.90625" style="638" bestFit="1" customWidth="1"/>
    <col min="25" max="25" width="17" style="638" bestFit="1" customWidth="1"/>
    <col min="26" max="26" width="16.54296875" style="638" bestFit="1" customWidth="1"/>
    <col min="27" max="27" width="17.26953125" style="638" bestFit="1" customWidth="1"/>
    <col min="28" max="28" width="15.90625" style="638" bestFit="1" customWidth="1"/>
    <col min="29" max="29" width="17" style="638" bestFit="1" customWidth="1"/>
    <col min="30" max="30" width="16.54296875" style="638" bestFit="1" customWidth="1"/>
    <col min="31" max="31" width="17.26953125" style="638" bestFit="1" customWidth="1"/>
    <col min="32" max="32" width="15.90625" style="638" bestFit="1" customWidth="1"/>
    <col min="33" max="33" width="17" style="638" bestFit="1" customWidth="1"/>
    <col min="34" max="34" width="16.54296875" style="638" bestFit="1" customWidth="1"/>
    <col min="35" max="35" width="17.26953125" style="638" bestFit="1" customWidth="1"/>
    <col min="36" max="36" width="15.90625" style="638" bestFit="1" customWidth="1"/>
    <col min="37" max="37" width="17" style="638" bestFit="1" customWidth="1"/>
    <col min="38" max="38" width="16.54296875" style="638" bestFit="1" customWidth="1"/>
    <col min="39" max="39" width="17.26953125" style="638" bestFit="1" customWidth="1"/>
    <col min="40" max="40" width="15.90625" style="638" bestFit="1" customWidth="1"/>
    <col min="41" max="41" width="17" style="638" bestFit="1" customWidth="1"/>
    <col min="42" max="42" width="16.54296875" style="638" bestFit="1" customWidth="1"/>
    <col min="43" max="43" width="17.26953125" style="638" bestFit="1" customWidth="1"/>
    <col min="44" max="44" width="15.90625" style="638" bestFit="1" customWidth="1"/>
    <col min="45" max="45" width="17" style="638" bestFit="1" customWidth="1"/>
    <col min="46" max="46" width="16.54296875" style="638" bestFit="1" customWidth="1"/>
    <col min="47" max="47" width="17.26953125" style="638" bestFit="1" customWidth="1"/>
    <col min="48" max="48" width="15.90625" style="638" bestFit="1" customWidth="1"/>
    <col min="49" max="49" width="17" style="638" bestFit="1" customWidth="1"/>
    <col min="50" max="50" width="16.54296875" style="638" bestFit="1" customWidth="1"/>
    <col min="51" max="51" width="17.26953125" style="638" bestFit="1" customWidth="1"/>
    <col min="52" max="52" width="15.90625" style="638" bestFit="1" customWidth="1"/>
    <col min="53" max="53" width="17" style="638" bestFit="1" customWidth="1"/>
    <col min="54" max="54" width="16.54296875" style="638" bestFit="1" customWidth="1"/>
    <col min="55" max="55" width="17.26953125" style="638" bestFit="1" customWidth="1"/>
    <col min="56" max="56" width="15.90625" style="638" bestFit="1" customWidth="1"/>
    <col min="57" max="57" width="17" style="638" bestFit="1" customWidth="1"/>
    <col min="58" max="58" width="16.54296875" style="638" bestFit="1" customWidth="1"/>
    <col min="59" max="59" width="17.26953125" style="638" bestFit="1" customWidth="1"/>
    <col min="60" max="60" width="15.90625" style="638" bestFit="1" customWidth="1"/>
    <col min="61" max="61" width="17" style="638" bestFit="1" customWidth="1"/>
    <col min="62" max="62" width="16.54296875" style="638" bestFit="1" customWidth="1"/>
    <col min="63" max="63" width="17.26953125" style="638" bestFit="1" customWidth="1"/>
    <col min="64" max="64" width="15.90625" style="638" bestFit="1" customWidth="1"/>
    <col min="65" max="65" width="17" style="638" bestFit="1" customWidth="1"/>
    <col min="66" max="66" width="16.54296875" style="638" bestFit="1" customWidth="1"/>
    <col min="67" max="67" width="17.26953125" style="638" bestFit="1" customWidth="1"/>
    <col min="68" max="78" width="8.7265625" style="638"/>
  </cols>
  <sheetData>
    <row r="1" spans="1:67" s="640" customFormat="1" x14ac:dyDescent="0.25">
      <c r="A1" s="640" t="str">
        <f>IF(ISBLANK(A15),"N.A",IF(ISNUMBER(A15),A15,IF(RIGHT(UPPER(TRIM(A15)),6)="MONTHS",UPPER(TRIM(A15)),DATEVALUE(LEFT(A15,FIND("-",A15)-1)))))</f>
        <v>N.A</v>
      </c>
      <c r="B1" s="640">
        <f t="shared" ref="B1:BM1" si="0">IF(ISBLANK(B15),"N.A",IF(ISNUMBER(B15),B15,IF(RIGHT(UPPER(TRIM(B15)),6)="MONTHS",UPPER(TRIM(B15)),DATEVALUE(LEFT(B15,FIND("-",B15)-1)))))</f>
        <v>35796</v>
      </c>
      <c r="C1" s="640">
        <f t="shared" si="0"/>
        <v>35886</v>
      </c>
      <c r="D1" s="640">
        <f t="shared" si="0"/>
        <v>35977</v>
      </c>
      <c r="E1" s="640">
        <f t="shared" si="0"/>
        <v>36069</v>
      </c>
      <c r="F1" s="640">
        <f t="shared" si="0"/>
        <v>36161</v>
      </c>
      <c r="G1" s="640">
        <f t="shared" si="0"/>
        <v>36251</v>
      </c>
      <c r="H1" s="640">
        <f t="shared" si="0"/>
        <v>36342</v>
      </c>
      <c r="I1" s="640">
        <f t="shared" si="0"/>
        <v>36434</v>
      </c>
      <c r="J1" s="640">
        <f t="shared" si="0"/>
        <v>36526</v>
      </c>
      <c r="K1" s="640">
        <f t="shared" si="0"/>
        <v>36617</v>
      </c>
      <c r="L1" s="640">
        <f t="shared" si="0"/>
        <v>36708</v>
      </c>
      <c r="M1" s="640">
        <f t="shared" si="0"/>
        <v>36800</v>
      </c>
      <c r="N1" s="640">
        <f t="shared" si="0"/>
        <v>36892</v>
      </c>
      <c r="O1" s="640">
        <f t="shared" si="0"/>
        <v>36982</v>
      </c>
      <c r="P1" s="640">
        <f t="shared" si="0"/>
        <v>37073</v>
      </c>
      <c r="Q1" s="640">
        <f t="shared" si="0"/>
        <v>37165</v>
      </c>
      <c r="R1" s="640">
        <f t="shared" si="0"/>
        <v>37257</v>
      </c>
      <c r="S1" s="640">
        <f t="shared" si="0"/>
        <v>37347</v>
      </c>
      <c r="T1" s="640">
        <f t="shared" si="0"/>
        <v>37438</v>
      </c>
      <c r="U1" s="640">
        <f t="shared" si="0"/>
        <v>37530</v>
      </c>
      <c r="V1" s="640">
        <f t="shared" si="0"/>
        <v>37622</v>
      </c>
      <c r="W1" s="640">
        <f t="shared" si="0"/>
        <v>37712</v>
      </c>
      <c r="X1" s="640">
        <f t="shared" si="0"/>
        <v>37803</v>
      </c>
      <c r="Y1" s="640">
        <f t="shared" si="0"/>
        <v>37895</v>
      </c>
      <c r="Z1" s="640">
        <f t="shared" si="0"/>
        <v>37987</v>
      </c>
      <c r="AA1" s="640">
        <f t="shared" si="0"/>
        <v>38078</v>
      </c>
      <c r="AB1" s="640">
        <f t="shared" si="0"/>
        <v>38169</v>
      </c>
      <c r="AC1" s="640">
        <f t="shared" si="0"/>
        <v>38261</v>
      </c>
      <c r="AD1" s="640">
        <f t="shared" si="0"/>
        <v>38353</v>
      </c>
      <c r="AE1" s="640">
        <f t="shared" si="0"/>
        <v>38443</v>
      </c>
      <c r="AF1" s="640">
        <f t="shared" si="0"/>
        <v>38534</v>
      </c>
      <c r="AG1" s="640">
        <f t="shared" si="0"/>
        <v>38626</v>
      </c>
      <c r="AH1" s="640">
        <f t="shared" si="0"/>
        <v>38718</v>
      </c>
      <c r="AI1" s="640">
        <f t="shared" si="0"/>
        <v>38808</v>
      </c>
      <c r="AJ1" s="640">
        <f t="shared" si="0"/>
        <v>38899</v>
      </c>
      <c r="AK1" s="640">
        <f t="shared" si="0"/>
        <v>38991</v>
      </c>
      <c r="AL1" s="640">
        <f t="shared" si="0"/>
        <v>39083</v>
      </c>
      <c r="AM1" s="640">
        <f t="shared" si="0"/>
        <v>39173</v>
      </c>
      <c r="AN1" s="640">
        <f t="shared" si="0"/>
        <v>39264</v>
      </c>
      <c r="AO1" s="640">
        <f t="shared" si="0"/>
        <v>39356</v>
      </c>
      <c r="AP1" s="640">
        <f t="shared" si="0"/>
        <v>39448</v>
      </c>
      <c r="AQ1" s="640">
        <f t="shared" si="0"/>
        <v>39539</v>
      </c>
      <c r="AR1" s="640">
        <f t="shared" si="0"/>
        <v>39630</v>
      </c>
      <c r="AS1" s="640">
        <f t="shared" si="0"/>
        <v>39722</v>
      </c>
      <c r="AT1" s="640">
        <f t="shared" si="0"/>
        <v>39814</v>
      </c>
      <c r="AU1" s="640">
        <f t="shared" si="0"/>
        <v>39904</v>
      </c>
      <c r="AV1" s="640">
        <f t="shared" si="0"/>
        <v>39995</v>
      </c>
      <c r="AW1" s="640">
        <f t="shared" si="0"/>
        <v>40087</v>
      </c>
      <c r="AX1" s="640">
        <f t="shared" si="0"/>
        <v>40179</v>
      </c>
      <c r="AY1" s="640">
        <f t="shared" si="0"/>
        <v>40269</v>
      </c>
      <c r="AZ1" s="640">
        <f t="shared" si="0"/>
        <v>40360</v>
      </c>
      <c r="BA1" s="640">
        <f t="shared" si="0"/>
        <v>40452</v>
      </c>
      <c r="BB1" s="640">
        <f t="shared" si="0"/>
        <v>40544</v>
      </c>
      <c r="BC1" s="640">
        <f t="shared" si="0"/>
        <v>40634</v>
      </c>
      <c r="BD1" s="640">
        <f t="shared" si="0"/>
        <v>40725</v>
      </c>
      <c r="BE1" s="640">
        <f t="shared" si="0"/>
        <v>40817</v>
      </c>
      <c r="BF1" s="640">
        <f t="shared" si="0"/>
        <v>40909</v>
      </c>
      <c r="BG1" s="640">
        <f t="shared" si="0"/>
        <v>41000</v>
      </c>
      <c r="BH1" s="640">
        <f t="shared" si="0"/>
        <v>41091</v>
      </c>
      <c r="BI1" s="640">
        <f t="shared" si="0"/>
        <v>41183</v>
      </c>
      <c r="BJ1" s="640">
        <f t="shared" si="0"/>
        <v>41275</v>
      </c>
      <c r="BK1" s="640">
        <f t="shared" si="0"/>
        <v>41365</v>
      </c>
      <c r="BL1" s="640">
        <f t="shared" si="0"/>
        <v>41456</v>
      </c>
      <c r="BM1" s="640">
        <f t="shared" si="0"/>
        <v>41548</v>
      </c>
      <c r="BN1" s="640">
        <f>IF(ISBLANK(BN15),"N.A",IF(ISNUMBER(BN15),BN15,IF(RIGHT(UPPER(TRIM(BN15)),6)="MONTHS",UPPER(TRIM(BN15)),DATEVALUE(LEFT(BN15,FIND("-",BN15)-1)))))</f>
        <v>41640</v>
      </c>
    </row>
    <row r="2" spans="1:67" s="640" customFormat="1" x14ac:dyDescent="0.25">
      <c r="A2" s="640" t="str">
        <f>IF(ISBLANK(A15),"N.A.",IF(ISNUMBER(A15),A15,IF(RIGHT(UPPER(TRIM(A15)),6)="MONTHS",UPPER(TRIM(A15)),DATEVALUE(A3&amp;"/"&amp;IF(OR(A3=4,A3=6,A3=9,A3=11),30,IF(A3=2,28,31))&amp;"/"&amp;YEAR(RIGHT(A15,LEN(A15)-FIND("-",A15)))))))</f>
        <v>N.A.</v>
      </c>
      <c r="B2" s="640">
        <f t="shared" ref="B2:BM2" si="1">IF(ISBLANK(B15),"N.A.",IF(ISNUMBER(B15),B15,IF(RIGHT(UPPER(TRIM(B15)),6)="MONTHS",UPPER(TRIM(B15)),DATEVALUE(B3&amp;"/"&amp;IF(OR(B3=4,B3=6,B3=9,B3=11),30,IF(B3=2,28,31))&amp;"/"&amp;YEAR(RIGHT(B15,LEN(B15)-FIND("-",B15)))))))</f>
        <v>36160</v>
      </c>
      <c r="C2" s="640">
        <f t="shared" si="1"/>
        <v>36250</v>
      </c>
      <c r="D2" s="640">
        <f t="shared" si="1"/>
        <v>36341</v>
      </c>
      <c r="E2" s="640">
        <f t="shared" si="1"/>
        <v>36433</v>
      </c>
      <c r="F2" s="640">
        <f t="shared" si="1"/>
        <v>36525</v>
      </c>
      <c r="G2" s="640">
        <f t="shared" si="1"/>
        <v>36616</v>
      </c>
      <c r="H2" s="640">
        <f t="shared" si="1"/>
        <v>36707</v>
      </c>
      <c r="I2" s="640">
        <f t="shared" si="1"/>
        <v>36799</v>
      </c>
      <c r="J2" s="640">
        <f t="shared" si="1"/>
        <v>36891</v>
      </c>
      <c r="K2" s="640">
        <f t="shared" si="1"/>
        <v>36981</v>
      </c>
      <c r="L2" s="640">
        <f t="shared" si="1"/>
        <v>37072</v>
      </c>
      <c r="M2" s="640">
        <f t="shared" si="1"/>
        <v>37164</v>
      </c>
      <c r="N2" s="640">
        <f t="shared" si="1"/>
        <v>37256</v>
      </c>
      <c r="O2" s="640">
        <f t="shared" si="1"/>
        <v>37346</v>
      </c>
      <c r="P2" s="640">
        <f t="shared" si="1"/>
        <v>37437</v>
      </c>
      <c r="Q2" s="640">
        <f t="shared" si="1"/>
        <v>37529</v>
      </c>
      <c r="R2" s="640">
        <f t="shared" si="1"/>
        <v>37621</v>
      </c>
      <c r="S2" s="640">
        <f t="shared" si="1"/>
        <v>37711</v>
      </c>
      <c r="T2" s="640">
        <f t="shared" si="1"/>
        <v>37802</v>
      </c>
      <c r="U2" s="640">
        <f t="shared" si="1"/>
        <v>37894</v>
      </c>
      <c r="V2" s="640">
        <f t="shared" si="1"/>
        <v>37986</v>
      </c>
      <c r="W2" s="640">
        <f t="shared" si="1"/>
        <v>38077</v>
      </c>
      <c r="X2" s="640">
        <f t="shared" si="1"/>
        <v>38168</v>
      </c>
      <c r="Y2" s="640">
        <f t="shared" si="1"/>
        <v>38260</v>
      </c>
      <c r="Z2" s="640">
        <f t="shared" si="1"/>
        <v>38352</v>
      </c>
      <c r="AA2" s="640">
        <f t="shared" si="1"/>
        <v>38442</v>
      </c>
      <c r="AB2" s="640">
        <f t="shared" si="1"/>
        <v>38533</v>
      </c>
      <c r="AC2" s="640">
        <f t="shared" si="1"/>
        <v>38625</v>
      </c>
      <c r="AD2" s="640">
        <f t="shared" si="1"/>
        <v>38717</v>
      </c>
      <c r="AE2" s="640">
        <f t="shared" si="1"/>
        <v>38807</v>
      </c>
      <c r="AF2" s="640">
        <f t="shared" si="1"/>
        <v>38898</v>
      </c>
      <c r="AG2" s="640">
        <f t="shared" si="1"/>
        <v>38990</v>
      </c>
      <c r="AH2" s="640">
        <f t="shared" si="1"/>
        <v>39082</v>
      </c>
      <c r="AI2" s="640">
        <f t="shared" si="1"/>
        <v>39172</v>
      </c>
      <c r="AJ2" s="640">
        <f t="shared" si="1"/>
        <v>39263</v>
      </c>
      <c r="AK2" s="640">
        <f t="shared" si="1"/>
        <v>39355</v>
      </c>
      <c r="AL2" s="640">
        <f t="shared" si="1"/>
        <v>39447</v>
      </c>
      <c r="AM2" s="640">
        <f t="shared" si="1"/>
        <v>39538</v>
      </c>
      <c r="AN2" s="640">
        <f t="shared" si="1"/>
        <v>39629</v>
      </c>
      <c r="AO2" s="640">
        <f t="shared" si="1"/>
        <v>39721</v>
      </c>
      <c r="AP2" s="640">
        <f t="shared" si="1"/>
        <v>39813</v>
      </c>
      <c r="AQ2" s="640">
        <f t="shared" si="1"/>
        <v>39903</v>
      </c>
      <c r="AR2" s="640">
        <f t="shared" si="1"/>
        <v>39994</v>
      </c>
      <c r="AS2" s="640">
        <f t="shared" si="1"/>
        <v>40086</v>
      </c>
      <c r="AT2" s="640">
        <f t="shared" si="1"/>
        <v>40178</v>
      </c>
      <c r="AU2" s="640">
        <f t="shared" si="1"/>
        <v>40268</v>
      </c>
      <c r="AV2" s="640">
        <f t="shared" si="1"/>
        <v>40359</v>
      </c>
      <c r="AW2" s="640">
        <f t="shared" si="1"/>
        <v>40451</v>
      </c>
      <c r="AX2" s="640">
        <f t="shared" si="1"/>
        <v>40543</v>
      </c>
      <c r="AY2" s="640">
        <f t="shared" si="1"/>
        <v>40633</v>
      </c>
      <c r="AZ2" s="640">
        <f t="shared" si="1"/>
        <v>40724</v>
      </c>
      <c r="BA2" s="640">
        <f t="shared" si="1"/>
        <v>40816</v>
      </c>
      <c r="BB2" s="640">
        <f t="shared" si="1"/>
        <v>40908</v>
      </c>
      <c r="BC2" s="640">
        <f t="shared" si="1"/>
        <v>40999</v>
      </c>
      <c r="BD2" s="640">
        <f t="shared" si="1"/>
        <v>41090</v>
      </c>
      <c r="BE2" s="640">
        <f t="shared" si="1"/>
        <v>41182</v>
      </c>
      <c r="BF2" s="640">
        <f t="shared" si="1"/>
        <v>41274</v>
      </c>
      <c r="BG2" s="640">
        <f t="shared" si="1"/>
        <v>41364</v>
      </c>
      <c r="BH2" s="640">
        <f t="shared" si="1"/>
        <v>41455</v>
      </c>
      <c r="BI2" s="640">
        <f t="shared" si="1"/>
        <v>41547</v>
      </c>
      <c r="BJ2" s="640">
        <f t="shared" si="1"/>
        <v>41639</v>
      </c>
      <c r="BK2" s="640">
        <f t="shared" si="1"/>
        <v>41729</v>
      </c>
      <c r="BL2" s="640">
        <f t="shared" si="1"/>
        <v>41820</v>
      </c>
      <c r="BM2" s="640">
        <f t="shared" si="1"/>
        <v>41912</v>
      </c>
      <c r="BN2" s="640">
        <f>IF(ISBLANK(BN15),"N.A.",IF(ISNUMBER(BN15),BN15,IF(RIGHT(UPPER(TRIM(BN15)),6)="MONTHS",UPPER(TRIM(BN15)),DATEVALUE(BN3&amp;"/"&amp;IF(OR(BN3=4,BN3=6,BN3=9,BN3=11),30,IF(BN3=2,28,31))&amp;"/"&amp;YEAR(RIGHT(BN15,LEN(BN15)-FIND("-",BN15)))))))</f>
        <v>42004</v>
      </c>
    </row>
    <row r="3" spans="1:67" x14ac:dyDescent="0.25">
      <c r="A3" t="str">
        <f>IF(OR(ISBLANK(A15),ISNUMBER(A15),RIGHT(UPPER(TRIM(A15)),6)="MONTHS"),"N.A.",MONTH(RIGHT(A15,LEN(A15)-FIND("-",A15))))</f>
        <v>N.A.</v>
      </c>
      <c r="B3">
        <f t="shared" ref="B3:BM3" si="2">IF(OR(ISBLANK(B15),ISNUMBER(B15),RIGHT(UPPER(TRIM(B15)),6)="MONTHS"),"N.A.",MONTH(RIGHT(B15,LEN(B15)-FIND("-",B15))))</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IF(OR(ISBLANK(BN15),ISNUMBER(BN15),RIGHT(UPPER(TRIM(BN15)),6)="MONTHS"),"N.A.",MONTH(RIGHT(BN15,LEN(BN15)-FIND("-",BN15))))</f>
        <v>12</v>
      </c>
    </row>
    <row r="4" spans="1:67" x14ac:dyDescent="0.25">
      <c r="A4" t="s">
        <v>1792</v>
      </c>
    </row>
    <row r="6" spans="1:67" x14ac:dyDescent="0.25">
      <c r="A6" t="s">
        <v>1793</v>
      </c>
    </row>
    <row r="8" spans="1:67" x14ac:dyDescent="0.25">
      <c r="A8" t="s">
        <v>1851</v>
      </c>
    </row>
    <row r="10" spans="1:67" x14ac:dyDescent="0.25">
      <c r="A10" t="s">
        <v>2015</v>
      </c>
    </row>
    <row r="12" spans="1:67" x14ac:dyDescent="0.25">
      <c r="A12" t="s">
        <v>1915</v>
      </c>
    </row>
    <row r="14" spans="1:67" x14ac:dyDescent="0.25">
      <c r="B14" s="638" t="s">
        <v>75</v>
      </c>
    </row>
    <row r="15" spans="1:67" x14ac:dyDescent="0.25">
      <c r="B15" s="638" t="s">
        <v>1802</v>
      </c>
      <c r="C15" s="638" t="s">
        <v>1803</v>
      </c>
      <c r="D15" s="638" t="s">
        <v>1804</v>
      </c>
      <c r="E15" s="638" t="s">
        <v>1805</v>
      </c>
      <c r="F15" s="638" t="s">
        <v>1806</v>
      </c>
      <c r="G15" s="638" t="s">
        <v>1807</v>
      </c>
      <c r="H15" s="638" t="s">
        <v>1808</v>
      </c>
      <c r="I15" s="638" t="s">
        <v>1809</v>
      </c>
      <c r="J15" s="638" t="s">
        <v>1810</v>
      </c>
      <c r="K15" s="638" t="s">
        <v>1811</v>
      </c>
      <c r="L15" s="638" t="s">
        <v>1812</v>
      </c>
      <c r="M15" s="638" t="s">
        <v>1813</v>
      </c>
      <c r="N15" s="638" t="s">
        <v>1814</v>
      </c>
      <c r="O15" s="638" t="s">
        <v>1815</v>
      </c>
      <c r="P15" s="638" t="s">
        <v>294</v>
      </c>
      <c r="Q15" s="638" t="s">
        <v>295</v>
      </c>
      <c r="R15" s="638" t="s">
        <v>296</v>
      </c>
      <c r="S15" s="638" t="s">
        <v>297</v>
      </c>
      <c r="T15" s="638" t="s">
        <v>532</v>
      </c>
      <c r="U15" s="638" t="s">
        <v>533</v>
      </c>
      <c r="V15" s="638" t="s">
        <v>534</v>
      </c>
      <c r="W15" s="638" t="s">
        <v>535</v>
      </c>
      <c r="X15" s="638" t="s">
        <v>536</v>
      </c>
      <c r="Y15" s="638" t="s">
        <v>537</v>
      </c>
      <c r="Z15" s="638" t="s">
        <v>538</v>
      </c>
      <c r="AA15" s="638" t="s">
        <v>539</v>
      </c>
      <c r="AB15" s="638" t="s">
        <v>540</v>
      </c>
      <c r="AC15" s="638" t="s">
        <v>541</v>
      </c>
      <c r="AD15" s="638" t="s">
        <v>542</v>
      </c>
      <c r="AE15" s="638" t="s">
        <v>543</v>
      </c>
      <c r="AF15" s="638" t="s">
        <v>544</v>
      </c>
      <c r="AG15" s="638" t="s">
        <v>545</v>
      </c>
      <c r="AH15" s="638" t="s">
        <v>546</v>
      </c>
      <c r="AI15" s="638" t="s">
        <v>397</v>
      </c>
      <c r="AJ15" s="638" t="s">
        <v>1816</v>
      </c>
      <c r="AK15" s="638" t="s">
        <v>1817</v>
      </c>
      <c r="AL15" s="638" t="s">
        <v>1818</v>
      </c>
      <c r="AM15" s="638" t="s">
        <v>1819</v>
      </c>
      <c r="AN15" s="638" t="s">
        <v>1820</v>
      </c>
      <c r="AO15" s="638" t="s">
        <v>1821</v>
      </c>
      <c r="AP15" s="638" t="s">
        <v>1822</v>
      </c>
      <c r="AQ15" s="638" t="s">
        <v>1823</v>
      </c>
      <c r="AR15" s="638" t="s">
        <v>1824</v>
      </c>
      <c r="AS15" s="638" t="s">
        <v>1825</v>
      </c>
      <c r="AT15" s="638" t="s">
        <v>1826</v>
      </c>
      <c r="AU15" s="638" t="s">
        <v>1827</v>
      </c>
      <c r="AV15" s="638" t="s">
        <v>1828</v>
      </c>
      <c r="AW15" s="638" t="s">
        <v>1829</v>
      </c>
      <c r="AX15" s="638" t="s">
        <v>1830</v>
      </c>
      <c r="AY15" s="638" t="s">
        <v>1831</v>
      </c>
      <c r="AZ15" s="638" t="s">
        <v>1832</v>
      </c>
      <c r="BA15" s="638" t="s">
        <v>1833</v>
      </c>
      <c r="BB15" s="638" t="s">
        <v>1834</v>
      </c>
      <c r="BC15" s="638" t="s">
        <v>1835</v>
      </c>
      <c r="BD15" s="638" t="s">
        <v>1836</v>
      </c>
      <c r="BE15" s="638" t="s">
        <v>1837</v>
      </c>
      <c r="BF15" s="638" t="s">
        <v>1838</v>
      </c>
      <c r="BG15" s="638" t="s">
        <v>1839</v>
      </c>
      <c r="BH15" s="638" t="s">
        <v>1840</v>
      </c>
      <c r="BI15" s="638" t="s">
        <v>1841</v>
      </c>
      <c r="BJ15" s="638" t="s">
        <v>1842</v>
      </c>
      <c r="BK15" s="638" t="s">
        <v>1843</v>
      </c>
      <c r="BL15" s="638" t="s">
        <v>1844</v>
      </c>
      <c r="BM15" s="638" t="s">
        <v>1845</v>
      </c>
      <c r="BN15" s="638" t="s">
        <v>1846</v>
      </c>
      <c r="BO15" s="638" t="s">
        <v>1847</v>
      </c>
    </row>
    <row r="16" spans="1:67" x14ac:dyDescent="0.25">
      <c r="B16" s="638" t="s">
        <v>1857</v>
      </c>
      <c r="C16" s="638" t="s">
        <v>1857</v>
      </c>
      <c r="D16" s="638" t="s">
        <v>1857</v>
      </c>
      <c r="E16" s="638" t="s">
        <v>1857</v>
      </c>
      <c r="F16" s="638" t="s">
        <v>1857</v>
      </c>
      <c r="G16" s="638" t="s">
        <v>1857</v>
      </c>
      <c r="H16" s="638" t="s">
        <v>1857</v>
      </c>
      <c r="I16" s="638" t="s">
        <v>1857</v>
      </c>
      <c r="J16" s="638" t="s">
        <v>1857</v>
      </c>
      <c r="K16" s="638" t="s">
        <v>1857</v>
      </c>
      <c r="L16" s="638" t="s">
        <v>1857</v>
      </c>
      <c r="M16" s="638" t="s">
        <v>1857</v>
      </c>
      <c r="N16" s="638" t="s">
        <v>1857</v>
      </c>
      <c r="O16" s="638" t="s">
        <v>1857</v>
      </c>
      <c r="P16" s="638" t="s">
        <v>1857</v>
      </c>
      <c r="Q16" s="638" t="s">
        <v>1857</v>
      </c>
      <c r="R16" s="638" t="s">
        <v>1857</v>
      </c>
      <c r="S16" s="638" t="s">
        <v>1857</v>
      </c>
      <c r="T16" s="638" t="s">
        <v>1857</v>
      </c>
      <c r="U16" s="638" t="s">
        <v>1857</v>
      </c>
      <c r="V16" s="638" t="s">
        <v>1857</v>
      </c>
      <c r="W16" s="638" t="s">
        <v>1857</v>
      </c>
      <c r="X16" s="638" t="s">
        <v>1857</v>
      </c>
      <c r="Y16" s="638" t="s">
        <v>1857</v>
      </c>
      <c r="Z16" s="638" t="s">
        <v>1857</v>
      </c>
      <c r="AA16" s="638" t="s">
        <v>1857</v>
      </c>
      <c r="AB16" s="638" t="s">
        <v>1857</v>
      </c>
      <c r="AC16" s="638" t="s">
        <v>1857</v>
      </c>
      <c r="AD16" s="638" t="s">
        <v>1857</v>
      </c>
      <c r="AE16" s="638" t="s">
        <v>1857</v>
      </c>
      <c r="AF16" s="638" t="s">
        <v>1857</v>
      </c>
      <c r="AG16" s="638" t="s">
        <v>1857</v>
      </c>
      <c r="AH16" s="638" t="s">
        <v>1857</v>
      </c>
      <c r="AI16" s="638" t="s">
        <v>1857</v>
      </c>
      <c r="AJ16" s="638" t="s">
        <v>1857</v>
      </c>
      <c r="AK16" s="638" t="s">
        <v>1857</v>
      </c>
      <c r="AL16" s="638" t="s">
        <v>1857</v>
      </c>
      <c r="AM16" s="638" t="s">
        <v>1857</v>
      </c>
      <c r="AN16" s="638" t="s">
        <v>1857</v>
      </c>
      <c r="AO16" s="638" t="s">
        <v>1857</v>
      </c>
      <c r="AP16" s="638" t="s">
        <v>1857</v>
      </c>
      <c r="AQ16" s="638" t="s">
        <v>1857</v>
      </c>
      <c r="AR16" s="638" t="s">
        <v>1857</v>
      </c>
      <c r="AS16" s="638" t="s">
        <v>1857</v>
      </c>
      <c r="AT16" s="638" t="s">
        <v>1857</v>
      </c>
      <c r="AU16" s="638" t="s">
        <v>1857</v>
      </c>
      <c r="AV16" s="638" t="s">
        <v>1857</v>
      </c>
      <c r="AW16" s="638" t="s">
        <v>1857</v>
      </c>
      <c r="AX16" s="638" t="s">
        <v>1857</v>
      </c>
      <c r="AY16" s="638" t="s">
        <v>1857</v>
      </c>
      <c r="AZ16" s="638" t="s">
        <v>1857</v>
      </c>
      <c r="BA16" s="638" t="s">
        <v>1857</v>
      </c>
      <c r="BB16" s="638" t="s">
        <v>1857</v>
      </c>
      <c r="BC16" s="638" t="s">
        <v>1857</v>
      </c>
      <c r="BD16" s="638" t="s">
        <v>1857</v>
      </c>
      <c r="BE16" s="638" t="s">
        <v>1857</v>
      </c>
      <c r="BF16" s="638" t="s">
        <v>1857</v>
      </c>
      <c r="BG16" s="638" t="s">
        <v>1857</v>
      </c>
      <c r="BH16" s="638" t="s">
        <v>1857</v>
      </c>
      <c r="BI16" s="638" t="s">
        <v>1857</v>
      </c>
      <c r="BJ16" s="638" t="s">
        <v>1857</v>
      </c>
      <c r="BK16" s="638" t="s">
        <v>1857</v>
      </c>
      <c r="BL16" s="638" t="s">
        <v>1857</v>
      </c>
      <c r="BM16" s="638" t="s">
        <v>1857</v>
      </c>
      <c r="BN16" s="638" t="s">
        <v>1857</v>
      </c>
      <c r="BO16" s="638" t="s">
        <v>1857</v>
      </c>
    </row>
    <row r="17" spans="1:67" x14ac:dyDescent="0.25">
      <c r="A17" t="s">
        <v>484</v>
      </c>
    </row>
    <row r="18" spans="1:67" x14ac:dyDescent="0.25">
      <c r="A18" t="s">
        <v>485</v>
      </c>
      <c r="B18" s="638">
        <v>13.6</v>
      </c>
      <c r="C18" s="638">
        <v>13.5</v>
      </c>
      <c r="D18" s="638">
        <v>13.4</v>
      </c>
      <c r="E18" s="638">
        <v>13.4</v>
      </c>
      <c r="F18" s="638">
        <v>13.3</v>
      </c>
      <c r="G18" s="638">
        <v>13.2</v>
      </c>
      <c r="H18" s="638">
        <v>13.1</v>
      </c>
      <c r="I18" s="638">
        <v>13.1</v>
      </c>
      <c r="J18" s="638">
        <v>13</v>
      </c>
      <c r="K18" s="638">
        <v>13</v>
      </c>
      <c r="L18" s="638">
        <v>13.1</v>
      </c>
      <c r="M18" s="638">
        <v>13</v>
      </c>
      <c r="N18" s="638">
        <v>12.8</v>
      </c>
      <c r="O18" s="638">
        <v>12.7</v>
      </c>
      <c r="P18" s="638">
        <v>12.6</v>
      </c>
      <c r="Q18" s="638">
        <v>12.7</v>
      </c>
      <c r="R18" s="638">
        <v>12.7</v>
      </c>
      <c r="S18" s="638">
        <v>12.6</v>
      </c>
      <c r="T18" s="638">
        <v>12.5</v>
      </c>
      <c r="U18" s="638">
        <v>12.3</v>
      </c>
      <c r="V18" s="638">
        <v>12.3</v>
      </c>
      <c r="W18" s="638">
        <v>12.2</v>
      </c>
      <c r="X18" s="638">
        <v>12</v>
      </c>
      <c r="Y18" s="638">
        <v>11.9</v>
      </c>
      <c r="Z18" s="638">
        <v>11.7</v>
      </c>
      <c r="AA18" s="638">
        <v>11.6</v>
      </c>
      <c r="AB18" s="638">
        <v>11.4</v>
      </c>
      <c r="AC18" s="638">
        <v>11.3</v>
      </c>
      <c r="AD18" s="638">
        <v>11.1</v>
      </c>
      <c r="AE18" s="638">
        <v>10.9</v>
      </c>
      <c r="AF18" s="638">
        <v>10.9</v>
      </c>
      <c r="AG18" s="638">
        <v>10.7</v>
      </c>
      <c r="AH18" s="638">
        <v>10.6</v>
      </c>
      <c r="AI18" s="638">
        <v>10.4</v>
      </c>
      <c r="AJ18" s="638">
        <v>10.1</v>
      </c>
      <c r="AK18" s="638">
        <v>10</v>
      </c>
      <c r="AL18" s="638">
        <v>9.9</v>
      </c>
      <c r="AM18" s="638">
        <v>9.8000000000000007</v>
      </c>
      <c r="AN18" s="638">
        <v>9.9</v>
      </c>
      <c r="AO18" s="638">
        <v>10</v>
      </c>
      <c r="AP18" s="638">
        <v>9.9</v>
      </c>
      <c r="AQ18" s="638">
        <v>9.9</v>
      </c>
      <c r="AR18" s="638">
        <v>10</v>
      </c>
      <c r="AS18" s="638">
        <v>10.199999999999999</v>
      </c>
      <c r="AT18" s="638">
        <v>10.199999999999999</v>
      </c>
      <c r="AU18" s="638">
        <v>10.5</v>
      </c>
      <c r="AV18" s="638">
        <v>10.5</v>
      </c>
      <c r="AW18" s="638">
        <v>10.3</v>
      </c>
      <c r="AX18" s="638">
        <v>10.3</v>
      </c>
      <c r="AY18" s="638">
        <v>10.199999999999999</v>
      </c>
      <c r="AZ18" s="638">
        <v>10.1</v>
      </c>
      <c r="BA18" s="638">
        <v>10.199999999999999</v>
      </c>
      <c r="BB18" s="638">
        <v>10.1</v>
      </c>
      <c r="BC18" s="638">
        <v>10.199999999999999</v>
      </c>
      <c r="BD18" s="638">
        <v>10.1</v>
      </c>
      <c r="BE18" s="638">
        <v>10.3</v>
      </c>
      <c r="BF18" s="638">
        <v>10.4</v>
      </c>
      <c r="BG18" s="638">
        <v>10.4</v>
      </c>
      <c r="BH18" s="638">
        <v>10.5</v>
      </c>
      <c r="BI18" s="638">
        <v>10.3</v>
      </c>
      <c r="BJ18" s="638">
        <v>10.4</v>
      </c>
      <c r="BK18" s="638">
        <v>10.199999999999999</v>
      </c>
      <c r="BL18" s="638">
        <v>10.199999999999999</v>
      </c>
      <c r="BM18" s="638">
        <v>10.1</v>
      </c>
      <c r="BN18" s="638">
        <v>9.9</v>
      </c>
      <c r="BO18" s="638">
        <v>9.8000000000000007</v>
      </c>
    </row>
    <row r="19" spans="1:67" x14ac:dyDescent="0.25">
      <c r="A19" t="s">
        <v>486</v>
      </c>
      <c r="B19" s="638">
        <v>9.6999999999999993</v>
      </c>
      <c r="C19" s="638">
        <v>9.9</v>
      </c>
      <c r="D19" s="638">
        <v>10</v>
      </c>
      <c r="E19" s="638">
        <v>8.9</v>
      </c>
      <c r="F19" s="638">
        <v>9.9</v>
      </c>
      <c r="G19" s="638">
        <v>8.6999999999999993</v>
      </c>
      <c r="H19" s="638">
        <v>8.9</v>
      </c>
      <c r="I19" s="638">
        <v>9.1999999999999993</v>
      </c>
      <c r="J19" s="638">
        <v>8.5</v>
      </c>
      <c r="K19" s="638">
        <v>8.4</v>
      </c>
      <c r="L19" s="638">
        <v>8.4</v>
      </c>
      <c r="M19" s="638">
        <v>8.3000000000000007</v>
      </c>
      <c r="N19" s="638">
        <v>7.8</v>
      </c>
      <c r="O19" s="638">
        <v>9.1</v>
      </c>
      <c r="P19" s="638">
        <v>9.3000000000000007</v>
      </c>
      <c r="Q19" s="638">
        <v>9.9</v>
      </c>
      <c r="R19" s="638">
        <v>11.3</v>
      </c>
      <c r="S19" s="638">
        <v>10.4</v>
      </c>
      <c r="T19" s="638">
        <v>11.3</v>
      </c>
      <c r="U19" s="638">
        <v>11.3</v>
      </c>
      <c r="V19" s="638">
        <v>10</v>
      </c>
      <c r="W19" s="638">
        <v>10.7</v>
      </c>
      <c r="X19" s="638">
        <v>10.8</v>
      </c>
      <c r="Y19" s="638">
        <v>11.1</v>
      </c>
      <c r="Z19" s="638">
        <v>12.7</v>
      </c>
      <c r="AA19" s="638">
        <v>13.3</v>
      </c>
      <c r="AB19" s="638">
        <v>13.1</v>
      </c>
      <c r="AC19" s="638">
        <v>13.5</v>
      </c>
      <c r="AD19" s="638">
        <v>13.8</v>
      </c>
      <c r="AE19" s="638">
        <v>12.5</v>
      </c>
      <c r="AF19" s="638">
        <v>12.8</v>
      </c>
      <c r="AG19" s="638">
        <v>12.9</v>
      </c>
      <c r="AH19" s="638">
        <v>13</v>
      </c>
      <c r="AI19" s="638">
        <v>13.1</v>
      </c>
      <c r="AJ19" s="638">
        <v>13.2</v>
      </c>
      <c r="AK19" s="638">
        <v>13.3</v>
      </c>
      <c r="AL19" s="638">
        <v>11.9</v>
      </c>
      <c r="AM19" s="638">
        <v>11.8</v>
      </c>
      <c r="AN19" s="638">
        <v>12.5</v>
      </c>
      <c r="AO19" s="638">
        <v>10.9</v>
      </c>
      <c r="AP19" s="638">
        <v>9.9</v>
      </c>
      <c r="AQ19" s="638">
        <v>9.9</v>
      </c>
      <c r="AR19" s="638">
        <v>9.3000000000000007</v>
      </c>
      <c r="AS19" s="638">
        <v>8.9</v>
      </c>
      <c r="AT19" s="638">
        <v>8.4</v>
      </c>
      <c r="AU19" s="638">
        <v>8</v>
      </c>
      <c r="AV19" s="638">
        <v>7.4</v>
      </c>
      <c r="AW19" s="638">
        <v>8.3000000000000007</v>
      </c>
      <c r="AX19" s="638">
        <v>9.6</v>
      </c>
      <c r="AY19" s="638">
        <v>8.9</v>
      </c>
      <c r="AZ19" s="638">
        <v>9.8000000000000007</v>
      </c>
      <c r="BA19" s="638">
        <v>9.9</v>
      </c>
      <c r="BB19" s="638">
        <v>6.4</v>
      </c>
      <c r="BC19" s="638">
        <v>6.3</v>
      </c>
      <c r="BD19" s="638">
        <v>5.4</v>
      </c>
      <c r="BE19" s="638">
        <v>5.5</v>
      </c>
      <c r="BF19" s="638">
        <v>5.6</v>
      </c>
      <c r="BG19" s="638">
        <v>6.1</v>
      </c>
      <c r="BH19" s="638">
        <v>7.3</v>
      </c>
      <c r="BI19" s="638">
        <v>6.5</v>
      </c>
      <c r="BJ19" s="638">
        <v>8.1</v>
      </c>
      <c r="BK19" s="638">
        <v>8.5</v>
      </c>
      <c r="BL19" s="638">
        <v>8.1</v>
      </c>
      <c r="BM19" s="638">
        <v>7.9</v>
      </c>
      <c r="BN19" s="638">
        <v>7.4</v>
      </c>
      <c r="BO19" s="638">
        <v>8.1</v>
      </c>
    </row>
    <row r="20" spans="1:67" x14ac:dyDescent="0.25">
      <c r="A20" t="s">
        <v>487</v>
      </c>
      <c r="B20" s="638">
        <v>25</v>
      </c>
      <c r="C20" s="638">
        <v>0</v>
      </c>
      <c r="D20" s="638">
        <v>0</v>
      </c>
      <c r="E20" s="638">
        <v>0</v>
      </c>
      <c r="F20" s="638">
        <v>0</v>
      </c>
      <c r="G20" s="638">
        <v>0</v>
      </c>
      <c r="H20" s="638">
        <v>0</v>
      </c>
      <c r="I20" s="638">
        <v>14.3</v>
      </c>
      <c r="J20" s="638">
        <v>14.3</v>
      </c>
      <c r="K20" s="638">
        <v>14.3</v>
      </c>
      <c r="L20" s="638">
        <v>16.7</v>
      </c>
      <c r="M20" s="638">
        <v>0</v>
      </c>
      <c r="N20" s="638">
        <v>0</v>
      </c>
      <c r="O20" s="638">
        <v>0</v>
      </c>
      <c r="P20" s="638">
        <v>0</v>
      </c>
      <c r="Q20" s="638" t="s">
        <v>18</v>
      </c>
      <c r="R20" s="638" t="s">
        <v>18</v>
      </c>
      <c r="S20" s="638">
        <v>0</v>
      </c>
      <c r="T20" s="638">
        <v>0</v>
      </c>
      <c r="U20" s="638">
        <v>12.5</v>
      </c>
      <c r="V20" s="638">
        <v>16.7</v>
      </c>
      <c r="W20" s="638">
        <v>22.2</v>
      </c>
      <c r="X20" s="638">
        <v>40</v>
      </c>
      <c r="Y20" s="638">
        <v>20</v>
      </c>
      <c r="Z20" s="638">
        <v>50</v>
      </c>
      <c r="AA20" s="638">
        <v>40</v>
      </c>
      <c r="AB20" s="638">
        <v>22.2</v>
      </c>
      <c r="AC20" s="638">
        <v>28.6</v>
      </c>
      <c r="AD20" s="638">
        <v>0</v>
      </c>
      <c r="AE20" s="638">
        <v>0</v>
      </c>
      <c r="AF20" s="638">
        <v>0</v>
      </c>
      <c r="AG20" s="638">
        <v>0</v>
      </c>
      <c r="AH20" s="638">
        <v>0</v>
      </c>
      <c r="AI20" s="638">
        <v>0</v>
      </c>
      <c r="AJ20" s="638" t="s">
        <v>18</v>
      </c>
      <c r="AK20" s="638">
        <v>0</v>
      </c>
      <c r="AL20" s="638">
        <v>0</v>
      </c>
      <c r="AM20" s="638">
        <v>0</v>
      </c>
      <c r="AN20" s="638">
        <v>0</v>
      </c>
      <c r="AO20" s="638">
        <v>0</v>
      </c>
      <c r="AP20" s="638">
        <v>0</v>
      </c>
      <c r="AQ20" s="638">
        <v>66.7</v>
      </c>
      <c r="AR20" s="638">
        <v>66.7</v>
      </c>
      <c r="AS20" s="638">
        <v>66.7</v>
      </c>
      <c r="AT20" s="638">
        <v>66.7</v>
      </c>
      <c r="AU20" s="638">
        <v>0</v>
      </c>
      <c r="AV20" s="638">
        <v>0</v>
      </c>
      <c r="AW20" s="638" t="s">
        <v>18</v>
      </c>
      <c r="AX20" s="638">
        <v>0</v>
      </c>
      <c r="AY20" s="638">
        <v>0</v>
      </c>
      <c r="AZ20" s="638">
        <v>0</v>
      </c>
      <c r="BA20" s="638">
        <v>0</v>
      </c>
      <c r="BB20" s="638">
        <v>0</v>
      </c>
      <c r="BC20" s="638">
        <v>0</v>
      </c>
      <c r="BD20" s="638">
        <v>0</v>
      </c>
      <c r="BE20" s="638" t="s">
        <v>18</v>
      </c>
      <c r="BF20" s="638" t="s">
        <v>18</v>
      </c>
      <c r="BG20" s="638" t="s">
        <v>18</v>
      </c>
      <c r="BH20" s="638" t="s">
        <v>18</v>
      </c>
      <c r="BI20" s="638" t="s">
        <v>18</v>
      </c>
      <c r="BJ20" s="638" t="s">
        <v>18</v>
      </c>
      <c r="BK20" s="638" t="s">
        <v>18</v>
      </c>
      <c r="BL20" s="638" t="s">
        <v>18</v>
      </c>
      <c r="BM20" s="638" t="s">
        <v>18</v>
      </c>
      <c r="BN20" s="638" t="s">
        <v>18</v>
      </c>
      <c r="BO20" s="638">
        <v>0</v>
      </c>
    </row>
    <row r="21" spans="1:67" x14ac:dyDescent="0.25">
      <c r="A21" t="s">
        <v>19</v>
      </c>
      <c r="B21" s="638">
        <v>6</v>
      </c>
      <c r="C21" s="638">
        <v>9.6999999999999993</v>
      </c>
      <c r="D21" s="638">
        <v>9.1</v>
      </c>
      <c r="E21" s="638">
        <v>10.3</v>
      </c>
      <c r="F21" s="638">
        <v>9.9</v>
      </c>
      <c r="G21" s="638">
        <v>8.6</v>
      </c>
      <c r="H21" s="638">
        <v>9.5</v>
      </c>
      <c r="I21" s="638">
        <v>15.7</v>
      </c>
      <c r="J21" s="638">
        <v>17.600000000000001</v>
      </c>
      <c r="K21" s="638">
        <v>17.899999999999999</v>
      </c>
      <c r="L21" s="638">
        <v>22.7</v>
      </c>
      <c r="M21" s="638">
        <v>15.1</v>
      </c>
      <c r="N21" s="638">
        <v>14.7</v>
      </c>
      <c r="O21" s="638">
        <v>14</v>
      </c>
      <c r="P21" s="638">
        <v>10.9</v>
      </c>
      <c r="Q21" s="638">
        <v>15.1</v>
      </c>
      <c r="R21" s="638">
        <v>16.5</v>
      </c>
      <c r="S21" s="638">
        <v>16.899999999999999</v>
      </c>
      <c r="T21" s="638">
        <v>17.399999999999999</v>
      </c>
      <c r="U21" s="638">
        <v>12.6</v>
      </c>
      <c r="V21" s="638">
        <v>8.5</v>
      </c>
      <c r="W21" s="638">
        <v>9.9</v>
      </c>
      <c r="X21" s="638">
        <v>8.3000000000000007</v>
      </c>
      <c r="Y21" s="638">
        <v>10</v>
      </c>
      <c r="Z21" s="638">
        <v>9.9</v>
      </c>
      <c r="AA21" s="638">
        <v>6.9</v>
      </c>
      <c r="AB21" s="638">
        <v>4.3</v>
      </c>
      <c r="AC21" s="638">
        <v>1.4</v>
      </c>
      <c r="AD21" s="638">
        <v>4.5</v>
      </c>
      <c r="AE21" s="638">
        <v>4.4000000000000004</v>
      </c>
      <c r="AF21" s="638">
        <v>5.5</v>
      </c>
      <c r="AG21" s="638">
        <v>11</v>
      </c>
      <c r="AH21" s="638">
        <v>8.9</v>
      </c>
      <c r="AI21" s="638">
        <v>9.1999999999999993</v>
      </c>
      <c r="AJ21" s="638">
        <v>10.9</v>
      </c>
      <c r="AK21" s="638">
        <v>7.4</v>
      </c>
      <c r="AL21" s="638">
        <v>9.6999999999999993</v>
      </c>
      <c r="AM21" s="638">
        <v>8.3000000000000007</v>
      </c>
      <c r="AN21" s="638">
        <v>5.6</v>
      </c>
      <c r="AO21" s="638">
        <v>5.3</v>
      </c>
      <c r="AP21" s="638">
        <v>1.7</v>
      </c>
      <c r="AQ21" s="638">
        <v>3.5</v>
      </c>
      <c r="AR21" s="638">
        <v>4.3</v>
      </c>
      <c r="AS21" s="638">
        <v>4.5</v>
      </c>
      <c r="AT21" s="638">
        <v>4.5</v>
      </c>
      <c r="AU21" s="638">
        <v>2.9</v>
      </c>
      <c r="AV21" s="638">
        <v>5.0999999999999996</v>
      </c>
      <c r="AW21" s="638">
        <v>5.3</v>
      </c>
      <c r="AX21" s="638">
        <v>10.199999999999999</v>
      </c>
      <c r="AY21" s="638">
        <v>18.2</v>
      </c>
      <c r="AZ21" s="638">
        <v>14.6</v>
      </c>
      <c r="BA21" s="638">
        <v>14</v>
      </c>
      <c r="BB21" s="638">
        <v>18.3</v>
      </c>
      <c r="BC21" s="638">
        <v>22</v>
      </c>
      <c r="BD21" s="638">
        <v>21</v>
      </c>
      <c r="BE21" s="638">
        <v>27.9</v>
      </c>
      <c r="BF21" s="638">
        <v>21.1</v>
      </c>
      <c r="BG21" s="638">
        <v>8.8000000000000007</v>
      </c>
      <c r="BH21" s="638">
        <v>8.3000000000000007</v>
      </c>
      <c r="BI21" s="638">
        <v>1.6</v>
      </c>
      <c r="BJ21" s="638">
        <v>6.5</v>
      </c>
      <c r="BK21" s="638">
        <v>8.6</v>
      </c>
      <c r="BL21" s="638">
        <v>8.9</v>
      </c>
      <c r="BM21" s="638">
        <v>18.8</v>
      </c>
      <c r="BN21" s="638">
        <v>15.7</v>
      </c>
      <c r="BO21" s="638">
        <v>15.5</v>
      </c>
    </row>
    <row r="22" spans="1:67" x14ac:dyDescent="0.25">
      <c r="A22" t="s">
        <v>20</v>
      </c>
      <c r="B22" s="638">
        <v>16.7</v>
      </c>
      <c r="C22" s="638">
        <v>17.100000000000001</v>
      </c>
      <c r="D22" s="638">
        <v>17.399999999999999</v>
      </c>
      <c r="E22" s="638">
        <v>17.899999999999999</v>
      </c>
      <c r="F22" s="638">
        <v>17.3</v>
      </c>
      <c r="G22" s="638">
        <v>16.8</v>
      </c>
      <c r="H22" s="638">
        <v>16.8</v>
      </c>
      <c r="I22" s="638">
        <v>18.3</v>
      </c>
      <c r="J22" s="638">
        <v>20.100000000000001</v>
      </c>
      <c r="K22" s="638">
        <v>18.899999999999999</v>
      </c>
      <c r="L22" s="638">
        <v>17.399999999999999</v>
      </c>
      <c r="M22" s="638">
        <v>16.399999999999999</v>
      </c>
      <c r="N22" s="638">
        <v>14.8</v>
      </c>
      <c r="O22" s="638">
        <v>13.9</v>
      </c>
      <c r="P22" s="638">
        <v>15.1</v>
      </c>
      <c r="Q22" s="638">
        <v>16.600000000000001</v>
      </c>
      <c r="R22" s="638">
        <v>16.5</v>
      </c>
      <c r="S22" s="638">
        <v>18.2</v>
      </c>
      <c r="T22" s="638">
        <v>20</v>
      </c>
      <c r="U22" s="638">
        <v>19.5</v>
      </c>
      <c r="V22" s="638">
        <v>21.8</v>
      </c>
      <c r="W22" s="638">
        <v>18.3</v>
      </c>
      <c r="X22" s="638">
        <v>19</v>
      </c>
      <c r="Y22" s="638">
        <v>16.899999999999999</v>
      </c>
      <c r="Z22" s="638">
        <v>14.9</v>
      </c>
      <c r="AA22" s="638">
        <v>15.7</v>
      </c>
      <c r="AB22" s="638">
        <v>13.8</v>
      </c>
      <c r="AC22" s="638">
        <v>14.6</v>
      </c>
      <c r="AD22" s="638">
        <v>14.3</v>
      </c>
      <c r="AE22" s="638">
        <v>12.9</v>
      </c>
      <c r="AF22" s="638">
        <v>12.4</v>
      </c>
      <c r="AG22" s="638">
        <v>13.3</v>
      </c>
      <c r="AH22" s="638">
        <v>14.6</v>
      </c>
      <c r="AI22" s="638">
        <v>14.8</v>
      </c>
      <c r="AJ22" s="638">
        <v>16.3</v>
      </c>
      <c r="AK22" s="638">
        <v>15.6</v>
      </c>
      <c r="AL22" s="638">
        <v>15.1</v>
      </c>
      <c r="AM22" s="638">
        <v>13.7</v>
      </c>
      <c r="AN22" s="638">
        <v>15.1</v>
      </c>
      <c r="AO22" s="638">
        <v>12.9</v>
      </c>
      <c r="AP22" s="638">
        <v>13.3</v>
      </c>
      <c r="AQ22" s="638">
        <v>13.8</v>
      </c>
      <c r="AR22" s="638">
        <v>10.4</v>
      </c>
      <c r="AS22" s="638">
        <v>13.3</v>
      </c>
      <c r="AT22" s="638">
        <v>13.3</v>
      </c>
      <c r="AU22" s="638">
        <v>14.8</v>
      </c>
      <c r="AV22" s="638">
        <v>15</v>
      </c>
      <c r="AW22" s="638">
        <v>13.5</v>
      </c>
      <c r="AX22" s="638">
        <v>13.9</v>
      </c>
      <c r="AY22" s="638">
        <v>14.6</v>
      </c>
      <c r="AZ22" s="638">
        <v>14.2</v>
      </c>
      <c r="BA22" s="638">
        <v>15.3</v>
      </c>
      <c r="BB22" s="638">
        <v>13.1</v>
      </c>
      <c r="BC22" s="638">
        <v>12.3</v>
      </c>
      <c r="BD22" s="638">
        <v>12</v>
      </c>
      <c r="BE22" s="638">
        <v>12.1</v>
      </c>
      <c r="BF22" s="638">
        <v>10.8</v>
      </c>
      <c r="BG22" s="638">
        <v>10.7</v>
      </c>
      <c r="BH22" s="638">
        <v>13</v>
      </c>
      <c r="BI22" s="638">
        <v>12.2</v>
      </c>
      <c r="BJ22" s="638">
        <v>13.3</v>
      </c>
      <c r="BK22" s="638">
        <v>12.1</v>
      </c>
      <c r="BL22" s="638">
        <v>13.1</v>
      </c>
      <c r="BM22" s="638">
        <v>12.4</v>
      </c>
      <c r="BN22" s="638">
        <v>10.199999999999999</v>
      </c>
      <c r="BO22" s="638">
        <v>10.7</v>
      </c>
    </row>
    <row r="23" spans="1:67" x14ac:dyDescent="0.25">
      <c r="A23" t="s">
        <v>21</v>
      </c>
      <c r="B23" s="638">
        <v>13.1</v>
      </c>
      <c r="C23" s="638">
        <v>15</v>
      </c>
      <c r="D23" s="638">
        <v>18.3</v>
      </c>
      <c r="E23" s="638">
        <v>20.100000000000001</v>
      </c>
      <c r="F23" s="638">
        <v>19.7</v>
      </c>
      <c r="G23" s="638">
        <v>21.3</v>
      </c>
      <c r="H23" s="638">
        <v>21.6</v>
      </c>
      <c r="I23" s="638">
        <v>19.399999999999999</v>
      </c>
      <c r="J23" s="638">
        <v>20.7</v>
      </c>
      <c r="K23" s="638">
        <v>17.3</v>
      </c>
      <c r="L23" s="638">
        <v>14.9</v>
      </c>
      <c r="M23" s="638">
        <v>17.5</v>
      </c>
      <c r="N23" s="638">
        <v>19.7</v>
      </c>
      <c r="O23" s="638">
        <v>22.8</v>
      </c>
      <c r="P23" s="638">
        <v>19.600000000000001</v>
      </c>
      <c r="Q23" s="638">
        <v>16</v>
      </c>
      <c r="R23" s="638">
        <v>17.600000000000001</v>
      </c>
      <c r="S23" s="638">
        <v>16.100000000000001</v>
      </c>
      <c r="T23" s="638">
        <v>13.8</v>
      </c>
      <c r="U23" s="638">
        <v>16.8</v>
      </c>
      <c r="V23" s="638">
        <v>12.7</v>
      </c>
      <c r="W23" s="638">
        <v>20</v>
      </c>
      <c r="X23" s="638">
        <v>21.8</v>
      </c>
      <c r="Y23" s="638">
        <v>11.6</v>
      </c>
      <c r="Z23" s="638">
        <v>11.4</v>
      </c>
      <c r="AA23" s="638">
        <v>8.1</v>
      </c>
      <c r="AB23" s="638">
        <v>7.5</v>
      </c>
      <c r="AC23" s="638">
        <v>12</v>
      </c>
      <c r="AD23" s="638">
        <v>13.9</v>
      </c>
      <c r="AE23" s="638">
        <v>11.4</v>
      </c>
      <c r="AF23" s="638">
        <v>8.5</v>
      </c>
      <c r="AG23" s="638">
        <v>8.5</v>
      </c>
      <c r="AH23" s="638">
        <v>11.5</v>
      </c>
      <c r="AI23" s="638">
        <v>13.8</v>
      </c>
      <c r="AJ23" s="638">
        <v>14.2</v>
      </c>
      <c r="AK23" s="638">
        <v>10.8</v>
      </c>
      <c r="AL23" s="638">
        <v>7.6</v>
      </c>
      <c r="AM23" s="638">
        <v>4.0999999999999996</v>
      </c>
      <c r="AN23" s="638">
        <v>5.8</v>
      </c>
      <c r="AO23" s="638">
        <v>7.8</v>
      </c>
      <c r="AP23" s="638">
        <v>9.3000000000000007</v>
      </c>
      <c r="AQ23" s="638">
        <v>9.4</v>
      </c>
      <c r="AR23" s="638">
        <v>10.3</v>
      </c>
      <c r="AS23" s="638">
        <v>11.4</v>
      </c>
      <c r="AT23" s="638">
        <v>7</v>
      </c>
      <c r="AU23" s="638">
        <v>10.4</v>
      </c>
      <c r="AV23" s="638">
        <v>13.2</v>
      </c>
      <c r="AW23" s="638">
        <v>14.5</v>
      </c>
      <c r="AX23" s="638">
        <v>13.9</v>
      </c>
      <c r="AY23" s="638">
        <v>13.7</v>
      </c>
      <c r="AZ23" s="638">
        <v>17.100000000000001</v>
      </c>
      <c r="BA23" s="638">
        <v>17.7</v>
      </c>
      <c r="BB23" s="638">
        <v>14.6</v>
      </c>
      <c r="BC23" s="638">
        <v>13.6</v>
      </c>
      <c r="BD23" s="638">
        <v>9.9</v>
      </c>
      <c r="BE23" s="638">
        <v>7.9</v>
      </c>
      <c r="BF23" s="638">
        <v>9.6</v>
      </c>
      <c r="BG23" s="638">
        <v>8.1999999999999993</v>
      </c>
      <c r="BH23" s="638">
        <v>7.5</v>
      </c>
      <c r="BI23" s="638">
        <v>8.1</v>
      </c>
      <c r="BJ23" s="638">
        <v>10.199999999999999</v>
      </c>
      <c r="BK23" s="638">
        <v>10.3</v>
      </c>
      <c r="BL23" s="638">
        <v>13.6</v>
      </c>
      <c r="BM23" s="638">
        <v>14</v>
      </c>
      <c r="BN23" s="638">
        <v>12</v>
      </c>
      <c r="BO23" s="638">
        <v>9.1</v>
      </c>
    </row>
    <row r="24" spans="1:67" x14ac:dyDescent="0.25">
      <c r="A24" t="s">
        <v>22</v>
      </c>
      <c r="B24" s="638">
        <v>10.3</v>
      </c>
      <c r="C24" s="638">
        <v>11.8</v>
      </c>
      <c r="D24" s="638">
        <v>11.7</v>
      </c>
      <c r="E24" s="638">
        <v>13.1</v>
      </c>
      <c r="F24" s="638">
        <v>11.9</v>
      </c>
      <c r="G24" s="638">
        <v>10.5</v>
      </c>
      <c r="H24" s="638">
        <v>12</v>
      </c>
      <c r="I24" s="638">
        <v>15.6</v>
      </c>
      <c r="J24" s="638">
        <v>19.5</v>
      </c>
      <c r="K24" s="638">
        <v>21.4</v>
      </c>
      <c r="L24" s="638">
        <v>19.2</v>
      </c>
      <c r="M24" s="638">
        <v>24.6</v>
      </c>
      <c r="N24" s="638">
        <v>16.2</v>
      </c>
      <c r="O24" s="638">
        <v>14.9</v>
      </c>
      <c r="P24" s="638">
        <v>14.3</v>
      </c>
      <c r="Q24" s="638">
        <v>14</v>
      </c>
      <c r="R24" s="638">
        <v>17.5</v>
      </c>
      <c r="S24" s="638">
        <v>14.9</v>
      </c>
      <c r="T24" s="638">
        <v>19.600000000000001</v>
      </c>
      <c r="U24" s="638">
        <v>15.9</v>
      </c>
      <c r="V24" s="638">
        <v>19.7</v>
      </c>
      <c r="W24" s="638">
        <v>21.7</v>
      </c>
      <c r="X24" s="638">
        <v>20.7</v>
      </c>
      <c r="Y24" s="638">
        <v>20</v>
      </c>
      <c r="Z24" s="638">
        <v>23</v>
      </c>
      <c r="AA24" s="638">
        <v>20.8</v>
      </c>
      <c r="AB24" s="638">
        <v>13.8</v>
      </c>
      <c r="AC24" s="638">
        <v>16.899999999999999</v>
      </c>
      <c r="AD24" s="638">
        <v>8.5</v>
      </c>
      <c r="AE24" s="638">
        <v>8.8000000000000007</v>
      </c>
      <c r="AF24" s="638">
        <v>10.5</v>
      </c>
      <c r="AG24" s="638">
        <v>17.399999999999999</v>
      </c>
      <c r="AH24" s="638">
        <v>14.3</v>
      </c>
      <c r="AI24" s="638">
        <v>15.2</v>
      </c>
      <c r="AJ24" s="638">
        <v>14.9</v>
      </c>
      <c r="AK24" s="638">
        <v>0</v>
      </c>
      <c r="AL24" s="638">
        <v>1.8</v>
      </c>
      <c r="AM24" s="638">
        <v>1.9</v>
      </c>
      <c r="AN24" s="638">
        <v>3.8</v>
      </c>
      <c r="AO24" s="638">
        <v>4.0999999999999996</v>
      </c>
      <c r="AP24" s="638">
        <v>2.5</v>
      </c>
      <c r="AQ24" s="638">
        <v>6.8</v>
      </c>
      <c r="AR24" s="638">
        <v>5.0999999999999996</v>
      </c>
      <c r="AS24" s="638">
        <v>4.9000000000000004</v>
      </c>
      <c r="AT24" s="638">
        <v>6.3</v>
      </c>
      <c r="AU24" s="638">
        <v>3.4</v>
      </c>
      <c r="AV24" s="638">
        <v>10.3</v>
      </c>
      <c r="AW24" s="638">
        <v>23.9</v>
      </c>
      <c r="AX24" s="638">
        <v>19.3</v>
      </c>
      <c r="AY24" s="638">
        <v>18.600000000000001</v>
      </c>
      <c r="AZ24" s="638">
        <v>16.399999999999999</v>
      </c>
      <c r="BA24" s="638">
        <v>2.4</v>
      </c>
      <c r="BB24" s="638">
        <v>3.2</v>
      </c>
      <c r="BC24" s="638">
        <v>0</v>
      </c>
      <c r="BD24" s="638">
        <v>0</v>
      </c>
      <c r="BE24" s="638">
        <v>13.5</v>
      </c>
      <c r="BF24" s="638">
        <v>10.7</v>
      </c>
      <c r="BG24" s="638">
        <v>18.3</v>
      </c>
      <c r="BH24" s="638">
        <v>19.399999999999999</v>
      </c>
      <c r="BI24" s="638">
        <v>14.6</v>
      </c>
      <c r="BJ24" s="638">
        <v>16.899999999999999</v>
      </c>
      <c r="BK24" s="638">
        <v>9.1</v>
      </c>
      <c r="BL24" s="638">
        <v>2.4</v>
      </c>
      <c r="BM24" s="638">
        <v>8.6</v>
      </c>
      <c r="BN24" s="638">
        <v>7.7</v>
      </c>
      <c r="BO24" s="638">
        <v>5.6</v>
      </c>
    </row>
    <row r="25" spans="1:67" x14ac:dyDescent="0.25">
      <c r="A25" t="s">
        <v>23</v>
      </c>
      <c r="B25" s="638">
        <v>12.8</v>
      </c>
      <c r="C25" s="638">
        <v>11.4</v>
      </c>
      <c r="D25" s="638">
        <v>11.1</v>
      </c>
      <c r="E25" s="638">
        <v>10.1</v>
      </c>
      <c r="F25" s="638">
        <v>11.1</v>
      </c>
      <c r="G25" s="638">
        <v>12</v>
      </c>
      <c r="H25" s="638">
        <v>12.5</v>
      </c>
      <c r="I25" s="638">
        <v>12.8</v>
      </c>
      <c r="J25" s="638">
        <v>11.8</v>
      </c>
      <c r="K25" s="638">
        <v>12.9</v>
      </c>
      <c r="L25" s="638">
        <v>12.6</v>
      </c>
      <c r="M25" s="638">
        <v>11.9</v>
      </c>
      <c r="N25" s="638">
        <v>11.8</v>
      </c>
      <c r="O25" s="638">
        <v>10.6</v>
      </c>
      <c r="P25" s="638">
        <v>9.9</v>
      </c>
      <c r="Q25" s="638">
        <v>9.6999999999999993</v>
      </c>
      <c r="R25" s="638">
        <v>8.6</v>
      </c>
      <c r="S25" s="638">
        <v>7.6</v>
      </c>
      <c r="T25" s="638">
        <v>7.6</v>
      </c>
      <c r="U25" s="638">
        <v>7.7</v>
      </c>
      <c r="V25" s="638">
        <v>8.6999999999999993</v>
      </c>
      <c r="W25" s="638">
        <v>9.3000000000000007</v>
      </c>
      <c r="X25" s="638">
        <v>8.8000000000000007</v>
      </c>
      <c r="Y25" s="638">
        <v>8</v>
      </c>
      <c r="Z25" s="638">
        <v>7.8</v>
      </c>
      <c r="AA25" s="638">
        <v>6.3</v>
      </c>
      <c r="AB25" s="638">
        <v>6.7</v>
      </c>
      <c r="AC25" s="638">
        <v>7.2</v>
      </c>
      <c r="AD25" s="638">
        <v>7.5</v>
      </c>
      <c r="AE25" s="638">
        <v>7.9</v>
      </c>
      <c r="AF25" s="638">
        <v>8.6999999999999993</v>
      </c>
      <c r="AG25" s="638">
        <v>8.1</v>
      </c>
      <c r="AH25" s="638">
        <v>8.1999999999999993</v>
      </c>
      <c r="AI25" s="638">
        <v>8.9</v>
      </c>
      <c r="AJ25" s="638">
        <v>7.4</v>
      </c>
      <c r="AK25" s="638">
        <v>7.9</v>
      </c>
      <c r="AL25" s="638">
        <v>7.2</v>
      </c>
      <c r="AM25" s="638">
        <v>6.6</v>
      </c>
      <c r="AN25" s="638">
        <v>6.6</v>
      </c>
      <c r="AO25" s="638">
        <v>6.5</v>
      </c>
      <c r="AP25" s="638">
        <v>6.3</v>
      </c>
      <c r="AQ25" s="638">
        <v>6.1</v>
      </c>
      <c r="AR25" s="638">
        <v>6.4</v>
      </c>
      <c r="AS25" s="638">
        <v>7.7</v>
      </c>
      <c r="AT25" s="638">
        <v>8.5</v>
      </c>
      <c r="AU25" s="638">
        <v>8.4</v>
      </c>
      <c r="AV25" s="638">
        <v>8.5</v>
      </c>
      <c r="AW25" s="638">
        <v>6.3</v>
      </c>
      <c r="AX25" s="638">
        <v>6.9</v>
      </c>
      <c r="AY25" s="638">
        <v>6.7</v>
      </c>
      <c r="AZ25" s="638">
        <v>7.8</v>
      </c>
      <c r="BA25" s="638">
        <v>8.3000000000000007</v>
      </c>
      <c r="BB25" s="638">
        <v>7.2</v>
      </c>
      <c r="BC25" s="638">
        <v>8.4</v>
      </c>
      <c r="BD25" s="638">
        <v>9.9</v>
      </c>
      <c r="BE25" s="638">
        <v>9.8000000000000007</v>
      </c>
      <c r="BF25" s="638">
        <v>10.5</v>
      </c>
      <c r="BG25" s="638">
        <v>11.3</v>
      </c>
      <c r="BH25" s="638">
        <v>8.8000000000000007</v>
      </c>
      <c r="BI25" s="638">
        <v>8.6999999999999993</v>
      </c>
      <c r="BJ25" s="638">
        <v>8.1</v>
      </c>
      <c r="BK25" s="638">
        <v>7.6</v>
      </c>
      <c r="BL25" s="638">
        <v>8.1999999999999993</v>
      </c>
      <c r="BM25" s="638">
        <v>8.1999999999999993</v>
      </c>
      <c r="BN25" s="638">
        <v>8.5</v>
      </c>
      <c r="BO25" s="638">
        <v>8.3000000000000007</v>
      </c>
    </row>
    <row r="26" spans="1:67" x14ac:dyDescent="0.25">
      <c r="A26" t="s">
        <v>24</v>
      </c>
      <c r="B26" s="638">
        <v>25</v>
      </c>
      <c r="C26" s="638">
        <v>24.5</v>
      </c>
      <c r="D26" s="638">
        <v>23.2</v>
      </c>
      <c r="E26" s="638">
        <v>26.9</v>
      </c>
      <c r="F26" s="638">
        <v>22.4</v>
      </c>
      <c r="G26" s="638">
        <v>24.6</v>
      </c>
      <c r="H26" s="638">
        <v>25.8</v>
      </c>
      <c r="I26" s="638">
        <v>29.3</v>
      </c>
      <c r="J26" s="638">
        <v>31</v>
      </c>
      <c r="K26" s="638">
        <v>30.7</v>
      </c>
      <c r="L26" s="638">
        <v>32.5</v>
      </c>
      <c r="M26" s="638">
        <v>30.4</v>
      </c>
      <c r="N26" s="638">
        <v>31.3</v>
      </c>
      <c r="O26" s="638">
        <v>28.6</v>
      </c>
      <c r="P26" s="638">
        <v>26.4</v>
      </c>
      <c r="Q26" s="638">
        <v>25.8</v>
      </c>
      <c r="R26" s="638">
        <v>27.8</v>
      </c>
      <c r="S26" s="638">
        <v>27.2</v>
      </c>
      <c r="T26" s="638">
        <v>25</v>
      </c>
      <c r="U26" s="638">
        <v>26</v>
      </c>
      <c r="V26" s="638">
        <v>27.6</v>
      </c>
      <c r="W26" s="638">
        <v>24.9</v>
      </c>
      <c r="X26" s="638">
        <v>17.399999999999999</v>
      </c>
      <c r="Y26" s="638">
        <v>17.399999999999999</v>
      </c>
      <c r="Z26" s="638">
        <v>12.9</v>
      </c>
      <c r="AA26" s="638">
        <v>18.399999999999999</v>
      </c>
      <c r="AB26" s="638">
        <v>24.7</v>
      </c>
      <c r="AC26" s="638">
        <v>23.5</v>
      </c>
      <c r="AD26" s="638">
        <v>23.7</v>
      </c>
      <c r="AE26" s="638">
        <v>20.100000000000001</v>
      </c>
      <c r="AF26" s="638">
        <v>17.5</v>
      </c>
      <c r="AG26" s="638">
        <v>16.2</v>
      </c>
      <c r="AH26" s="638">
        <v>15.6</v>
      </c>
      <c r="AI26" s="638">
        <v>17.3</v>
      </c>
      <c r="AJ26" s="638">
        <v>17.5</v>
      </c>
      <c r="AK26" s="638">
        <v>18.8</v>
      </c>
      <c r="AL26" s="638">
        <v>19</v>
      </c>
      <c r="AM26" s="638">
        <v>24</v>
      </c>
      <c r="AN26" s="638">
        <v>19.899999999999999</v>
      </c>
      <c r="AO26" s="638">
        <v>19</v>
      </c>
      <c r="AP26" s="638">
        <v>18.600000000000001</v>
      </c>
      <c r="AQ26" s="638">
        <v>14.3</v>
      </c>
      <c r="AR26" s="638">
        <v>17.7</v>
      </c>
      <c r="AS26" s="638">
        <v>18.100000000000001</v>
      </c>
      <c r="AT26" s="638">
        <v>20.399999999999999</v>
      </c>
      <c r="AU26" s="638">
        <v>27.2</v>
      </c>
      <c r="AV26" s="638">
        <v>21.7</v>
      </c>
      <c r="AW26" s="638">
        <v>19.899999999999999</v>
      </c>
      <c r="AX26" s="638">
        <v>16.600000000000001</v>
      </c>
      <c r="AY26" s="638">
        <v>8.9</v>
      </c>
      <c r="AZ26" s="638">
        <v>9.6</v>
      </c>
      <c r="BA26" s="638">
        <v>8.4</v>
      </c>
      <c r="BB26" s="638">
        <v>7.4</v>
      </c>
      <c r="BC26" s="638">
        <v>7</v>
      </c>
      <c r="BD26" s="638">
        <v>9.3000000000000007</v>
      </c>
      <c r="BE26" s="638">
        <v>12.9</v>
      </c>
      <c r="BF26" s="638">
        <v>16.100000000000001</v>
      </c>
      <c r="BG26" s="638">
        <v>14.1</v>
      </c>
      <c r="BH26" s="638">
        <v>15.2</v>
      </c>
      <c r="BI26" s="638">
        <v>12.2</v>
      </c>
      <c r="BJ26" s="638">
        <v>5.8</v>
      </c>
      <c r="BK26" s="638">
        <v>7.7</v>
      </c>
      <c r="BL26" s="638">
        <v>5.0999999999999996</v>
      </c>
      <c r="BM26" s="638">
        <v>6.7</v>
      </c>
      <c r="BN26" s="638">
        <v>7.8</v>
      </c>
      <c r="BO26" s="638">
        <v>5.9</v>
      </c>
    </row>
    <row r="27" spans="1:67" x14ac:dyDescent="0.25">
      <c r="A27" t="s">
        <v>25</v>
      </c>
      <c r="B27" s="638">
        <v>13.3</v>
      </c>
      <c r="C27" s="638">
        <v>15</v>
      </c>
      <c r="D27" s="638">
        <v>14.9</v>
      </c>
      <c r="E27" s="638">
        <v>12.5</v>
      </c>
      <c r="F27" s="638">
        <v>12.7</v>
      </c>
      <c r="G27" s="638">
        <v>10.1</v>
      </c>
      <c r="H27" s="638">
        <v>10.5</v>
      </c>
      <c r="I27" s="638">
        <v>11.1</v>
      </c>
      <c r="J27" s="638">
        <v>10.7</v>
      </c>
      <c r="K27" s="638">
        <v>11</v>
      </c>
      <c r="L27" s="638">
        <v>8.6999999999999993</v>
      </c>
      <c r="M27" s="638">
        <v>8.9</v>
      </c>
      <c r="N27" s="638">
        <v>10.6</v>
      </c>
      <c r="O27" s="638">
        <v>9.5</v>
      </c>
      <c r="P27" s="638">
        <v>10.199999999999999</v>
      </c>
      <c r="Q27" s="638">
        <v>8</v>
      </c>
      <c r="R27" s="638">
        <v>5.8</v>
      </c>
      <c r="S27" s="638">
        <v>7.9</v>
      </c>
      <c r="T27" s="638">
        <v>7.7</v>
      </c>
      <c r="U27" s="638">
        <v>9.3000000000000007</v>
      </c>
      <c r="V27" s="638">
        <v>9.1</v>
      </c>
      <c r="W27" s="638">
        <v>9.5</v>
      </c>
      <c r="X27" s="638">
        <v>10.5</v>
      </c>
      <c r="Y27" s="638">
        <v>10.6</v>
      </c>
      <c r="Z27" s="638">
        <v>9.5</v>
      </c>
      <c r="AA27" s="638">
        <v>9.6999999999999993</v>
      </c>
      <c r="AB27" s="638">
        <v>9.6</v>
      </c>
      <c r="AC27" s="638">
        <v>11</v>
      </c>
      <c r="AD27" s="638">
        <v>11.2</v>
      </c>
      <c r="AE27" s="638">
        <v>8.8000000000000007</v>
      </c>
      <c r="AF27" s="638">
        <v>11.6</v>
      </c>
      <c r="AG27" s="638">
        <v>10</v>
      </c>
      <c r="AH27" s="638">
        <v>13.4</v>
      </c>
      <c r="AI27" s="638">
        <v>15.6</v>
      </c>
      <c r="AJ27" s="638">
        <v>12.9</v>
      </c>
      <c r="AK27" s="638">
        <v>13.6</v>
      </c>
      <c r="AL27" s="638">
        <v>13.4</v>
      </c>
      <c r="AM27" s="638">
        <v>11.9</v>
      </c>
      <c r="AN27" s="638">
        <v>14.5</v>
      </c>
      <c r="AO27" s="638">
        <v>17.899999999999999</v>
      </c>
      <c r="AP27" s="638">
        <v>16.8</v>
      </c>
      <c r="AQ27" s="638">
        <v>18.100000000000001</v>
      </c>
      <c r="AR27" s="638">
        <v>16.600000000000001</v>
      </c>
      <c r="AS27" s="638">
        <v>12.1</v>
      </c>
      <c r="AT27" s="638">
        <v>11.8</v>
      </c>
      <c r="AU27" s="638">
        <v>10.7</v>
      </c>
      <c r="AV27" s="638">
        <v>10.3</v>
      </c>
      <c r="AW27" s="638">
        <v>13.4</v>
      </c>
      <c r="AX27" s="638">
        <v>13</v>
      </c>
      <c r="AY27" s="638">
        <v>13.1</v>
      </c>
      <c r="AZ27" s="638">
        <v>14</v>
      </c>
      <c r="BA27" s="638">
        <v>10.199999999999999</v>
      </c>
      <c r="BB27" s="638">
        <v>9.1</v>
      </c>
      <c r="BC27" s="638">
        <v>9.3000000000000007</v>
      </c>
      <c r="BD27" s="638">
        <v>8.1999999999999993</v>
      </c>
      <c r="BE27" s="638">
        <v>8.6</v>
      </c>
      <c r="BF27" s="638">
        <v>9.4</v>
      </c>
      <c r="BG27" s="638">
        <v>7.2</v>
      </c>
      <c r="BH27" s="638">
        <v>6.8</v>
      </c>
      <c r="BI27" s="638">
        <v>7</v>
      </c>
      <c r="BJ27" s="638">
        <v>9.3000000000000007</v>
      </c>
      <c r="BK27" s="638">
        <v>9.6999999999999993</v>
      </c>
      <c r="BL27" s="638">
        <v>8.8000000000000007</v>
      </c>
      <c r="BM27" s="638">
        <v>10.1</v>
      </c>
      <c r="BN27" s="638">
        <v>8.1999999999999993</v>
      </c>
      <c r="BO27" s="638">
        <v>10.5</v>
      </c>
    </row>
    <row r="28" spans="1:67" x14ac:dyDescent="0.25">
      <c r="A28" t="s">
        <v>26</v>
      </c>
      <c r="B28" s="638">
        <v>10.5</v>
      </c>
      <c r="C28" s="638">
        <v>10.9</v>
      </c>
      <c r="D28" s="638">
        <v>11.5</v>
      </c>
      <c r="E28" s="638">
        <v>10.199999999999999</v>
      </c>
      <c r="F28" s="638">
        <v>9.5</v>
      </c>
      <c r="G28" s="638">
        <v>9.5</v>
      </c>
      <c r="H28" s="638">
        <v>10</v>
      </c>
      <c r="I28" s="638">
        <v>11.3</v>
      </c>
      <c r="J28" s="638">
        <v>11.4</v>
      </c>
      <c r="K28" s="638">
        <v>10.4</v>
      </c>
      <c r="L28" s="638">
        <v>10</v>
      </c>
      <c r="M28" s="638">
        <v>9.6</v>
      </c>
      <c r="N28" s="638">
        <v>9.6999999999999993</v>
      </c>
      <c r="O28" s="638">
        <v>9.4</v>
      </c>
      <c r="P28" s="638">
        <v>9.9</v>
      </c>
      <c r="Q28" s="638">
        <v>10.8</v>
      </c>
      <c r="R28" s="638">
        <v>10.3</v>
      </c>
      <c r="S28" s="638">
        <v>11.7</v>
      </c>
      <c r="T28" s="638">
        <v>11.8</v>
      </c>
      <c r="U28" s="638">
        <v>11.7</v>
      </c>
      <c r="V28" s="638">
        <v>12.9</v>
      </c>
      <c r="W28" s="638">
        <v>12.7</v>
      </c>
      <c r="X28" s="638">
        <v>12.8</v>
      </c>
      <c r="Y28" s="638">
        <v>13.2</v>
      </c>
      <c r="Z28" s="638">
        <v>12.2</v>
      </c>
      <c r="AA28" s="638">
        <v>11.3</v>
      </c>
      <c r="AB28" s="638">
        <v>10.6</v>
      </c>
      <c r="AC28" s="638">
        <v>10.199999999999999</v>
      </c>
      <c r="AD28" s="638">
        <v>10</v>
      </c>
      <c r="AE28" s="638">
        <v>9.8000000000000007</v>
      </c>
      <c r="AF28" s="638">
        <v>10.4</v>
      </c>
      <c r="AG28" s="638">
        <v>8.9</v>
      </c>
      <c r="AH28" s="638">
        <v>8.6</v>
      </c>
      <c r="AI28" s="638">
        <v>8.8000000000000007</v>
      </c>
      <c r="AJ28" s="638">
        <v>7.6</v>
      </c>
      <c r="AK28" s="638">
        <v>7.3</v>
      </c>
      <c r="AL28" s="638">
        <v>7.2</v>
      </c>
      <c r="AM28" s="638">
        <v>7</v>
      </c>
      <c r="AN28" s="638">
        <v>6.3</v>
      </c>
      <c r="AO28" s="638">
        <v>7</v>
      </c>
      <c r="AP28" s="638">
        <v>7.4</v>
      </c>
      <c r="AQ28" s="638">
        <v>8</v>
      </c>
      <c r="AR28" s="638">
        <v>8.9</v>
      </c>
      <c r="AS28" s="638">
        <v>9.9</v>
      </c>
      <c r="AT28" s="638">
        <v>9</v>
      </c>
      <c r="AU28" s="638">
        <v>9</v>
      </c>
      <c r="AV28" s="638">
        <v>9.1</v>
      </c>
      <c r="AW28" s="638">
        <v>9.1999999999999993</v>
      </c>
      <c r="AX28" s="638">
        <v>9.1999999999999993</v>
      </c>
      <c r="AY28" s="638">
        <v>10</v>
      </c>
      <c r="AZ28" s="638">
        <v>10.6</v>
      </c>
      <c r="BA28" s="638">
        <v>10.4</v>
      </c>
      <c r="BB28" s="638">
        <v>10.4</v>
      </c>
      <c r="BC28" s="638">
        <v>10.199999999999999</v>
      </c>
      <c r="BD28" s="638">
        <v>12.2</v>
      </c>
      <c r="BE28" s="638">
        <v>12.7</v>
      </c>
      <c r="BF28" s="638">
        <v>13</v>
      </c>
      <c r="BG28" s="638">
        <v>13.8</v>
      </c>
      <c r="BH28" s="638">
        <v>11.7</v>
      </c>
      <c r="BI28" s="638">
        <v>11.4</v>
      </c>
      <c r="BJ28" s="638">
        <v>11.2</v>
      </c>
      <c r="BK28" s="638">
        <v>10.1</v>
      </c>
      <c r="BL28" s="638">
        <v>10.199999999999999</v>
      </c>
      <c r="BM28" s="638">
        <v>9.4</v>
      </c>
      <c r="BN28" s="638">
        <v>9.6999999999999993</v>
      </c>
      <c r="BO28" s="638">
        <v>9.5</v>
      </c>
    </row>
    <row r="29" spans="1:67" x14ac:dyDescent="0.25">
      <c r="A29" t="s">
        <v>27</v>
      </c>
      <c r="B29" s="638">
        <v>11.9</v>
      </c>
      <c r="C29" s="638">
        <v>11.4</v>
      </c>
      <c r="D29" s="638">
        <v>14.4</v>
      </c>
      <c r="E29" s="638">
        <v>23.8</v>
      </c>
      <c r="F29" s="638">
        <v>27</v>
      </c>
      <c r="G29" s="638">
        <v>33.299999999999997</v>
      </c>
      <c r="H29" s="638">
        <v>38</v>
      </c>
      <c r="I29" s="638">
        <v>32</v>
      </c>
      <c r="J29" s="638">
        <v>26.9</v>
      </c>
      <c r="K29" s="638">
        <v>23.5</v>
      </c>
      <c r="L29" s="638">
        <v>23</v>
      </c>
      <c r="M29" s="638">
        <v>16.899999999999999</v>
      </c>
      <c r="N29" s="638">
        <v>13.3</v>
      </c>
      <c r="O29" s="638">
        <v>14.4</v>
      </c>
      <c r="P29" s="638">
        <v>13</v>
      </c>
      <c r="Q29" s="638">
        <v>17.2</v>
      </c>
      <c r="R29" s="638">
        <v>21.2</v>
      </c>
      <c r="S29" s="638">
        <v>20.100000000000001</v>
      </c>
      <c r="T29" s="638">
        <v>21.3</v>
      </c>
      <c r="U29" s="638">
        <v>18.2</v>
      </c>
      <c r="V29" s="638">
        <v>14.9</v>
      </c>
      <c r="W29" s="638">
        <v>16.100000000000001</v>
      </c>
      <c r="X29" s="638">
        <v>12.2</v>
      </c>
      <c r="Y29" s="638">
        <v>11.3</v>
      </c>
      <c r="Z29" s="638">
        <v>9.9</v>
      </c>
      <c r="AA29" s="638">
        <v>11.9</v>
      </c>
      <c r="AB29" s="638">
        <v>13.1</v>
      </c>
      <c r="AC29" s="638">
        <v>13</v>
      </c>
      <c r="AD29" s="638">
        <v>14</v>
      </c>
      <c r="AE29" s="638">
        <v>12.3</v>
      </c>
      <c r="AF29" s="638">
        <v>10.9</v>
      </c>
      <c r="AG29" s="638">
        <v>11.7</v>
      </c>
      <c r="AH29" s="638">
        <v>11.8</v>
      </c>
      <c r="AI29" s="638">
        <v>12.8</v>
      </c>
      <c r="AJ29" s="638">
        <v>12.2</v>
      </c>
      <c r="AK29" s="638">
        <v>11.5</v>
      </c>
      <c r="AL29" s="638">
        <v>12.9</v>
      </c>
      <c r="AM29" s="638">
        <v>12.2</v>
      </c>
      <c r="AN29" s="638">
        <v>18.8</v>
      </c>
      <c r="AO29" s="638">
        <v>20.5</v>
      </c>
      <c r="AP29" s="638">
        <v>19.3</v>
      </c>
      <c r="AQ29" s="638">
        <v>20</v>
      </c>
      <c r="AR29" s="638">
        <v>16.5</v>
      </c>
      <c r="AS29" s="638">
        <v>18.5</v>
      </c>
      <c r="AT29" s="638">
        <v>14.2</v>
      </c>
      <c r="AU29" s="638">
        <v>15</v>
      </c>
      <c r="AV29" s="638">
        <v>16.5</v>
      </c>
      <c r="AW29" s="638">
        <v>11.5</v>
      </c>
      <c r="AX29" s="638">
        <v>13.4</v>
      </c>
      <c r="AY29" s="638">
        <v>14.7</v>
      </c>
      <c r="AZ29" s="638">
        <v>10.7</v>
      </c>
      <c r="BA29" s="638">
        <v>13</v>
      </c>
      <c r="BB29" s="638">
        <v>13.4</v>
      </c>
      <c r="BC29" s="638">
        <v>15.3</v>
      </c>
      <c r="BD29" s="638">
        <v>12.3</v>
      </c>
      <c r="BE29" s="638">
        <v>9.6</v>
      </c>
      <c r="BF29" s="638">
        <v>11.5</v>
      </c>
      <c r="BG29" s="638">
        <v>9.6</v>
      </c>
      <c r="BH29" s="638">
        <v>13.2</v>
      </c>
      <c r="BI29" s="638">
        <v>14.4</v>
      </c>
      <c r="BJ29" s="638">
        <v>12.1</v>
      </c>
      <c r="BK29" s="638">
        <v>7.2</v>
      </c>
      <c r="BL29" s="638">
        <v>8.5</v>
      </c>
      <c r="BM29" s="638">
        <v>10</v>
      </c>
      <c r="BN29" s="638">
        <v>10.199999999999999</v>
      </c>
      <c r="BO29" s="638">
        <v>14.8</v>
      </c>
    </row>
    <row r="30" spans="1:67" x14ac:dyDescent="0.25">
      <c r="A30" t="s">
        <v>28</v>
      </c>
      <c r="B30" s="638">
        <v>17.5</v>
      </c>
      <c r="C30" s="638">
        <v>17.100000000000001</v>
      </c>
      <c r="D30" s="638">
        <v>16.899999999999999</v>
      </c>
      <c r="E30" s="638">
        <v>16.7</v>
      </c>
      <c r="F30" s="638">
        <v>18.899999999999999</v>
      </c>
      <c r="G30" s="638">
        <v>20</v>
      </c>
      <c r="H30" s="638">
        <v>20.399999999999999</v>
      </c>
      <c r="I30" s="638">
        <v>18</v>
      </c>
      <c r="J30" s="638">
        <v>15.3</v>
      </c>
      <c r="K30" s="638">
        <v>13.3</v>
      </c>
      <c r="L30" s="638">
        <v>9.5</v>
      </c>
      <c r="M30" s="638">
        <v>9.4</v>
      </c>
      <c r="N30" s="638">
        <v>6</v>
      </c>
      <c r="O30" s="638">
        <v>8.6999999999999993</v>
      </c>
      <c r="P30" s="638">
        <v>12.5</v>
      </c>
      <c r="Q30" s="638">
        <v>11.6</v>
      </c>
      <c r="R30" s="638">
        <v>13</v>
      </c>
      <c r="S30" s="638">
        <v>14.6</v>
      </c>
      <c r="T30" s="638">
        <v>13.6</v>
      </c>
      <c r="U30" s="638">
        <v>15</v>
      </c>
      <c r="V30" s="638">
        <v>15.7</v>
      </c>
      <c r="W30" s="638">
        <v>13.8</v>
      </c>
      <c r="X30" s="638">
        <v>14.7</v>
      </c>
      <c r="Y30" s="638">
        <v>17.8</v>
      </c>
      <c r="Z30" s="638">
        <v>18.100000000000001</v>
      </c>
      <c r="AA30" s="638">
        <v>17.8</v>
      </c>
      <c r="AB30" s="638">
        <v>17.399999999999999</v>
      </c>
      <c r="AC30" s="638">
        <v>13.8</v>
      </c>
      <c r="AD30" s="638">
        <v>16.100000000000001</v>
      </c>
      <c r="AE30" s="638">
        <v>13.4</v>
      </c>
      <c r="AF30" s="638">
        <v>14.7</v>
      </c>
      <c r="AG30" s="638">
        <v>14.9</v>
      </c>
      <c r="AH30" s="638">
        <v>15.5</v>
      </c>
      <c r="AI30" s="638">
        <v>14.7</v>
      </c>
      <c r="AJ30" s="638">
        <v>14.4</v>
      </c>
      <c r="AK30" s="638">
        <v>12.9</v>
      </c>
      <c r="AL30" s="638">
        <v>13.2</v>
      </c>
      <c r="AM30" s="638">
        <v>13.4</v>
      </c>
      <c r="AN30" s="638">
        <v>14.9</v>
      </c>
      <c r="AO30" s="638">
        <v>12.4</v>
      </c>
      <c r="AP30" s="638">
        <v>11.5</v>
      </c>
      <c r="AQ30" s="638">
        <v>11.6</v>
      </c>
      <c r="AR30" s="638">
        <v>11.6</v>
      </c>
      <c r="AS30" s="638">
        <v>14.5</v>
      </c>
      <c r="AT30" s="638">
        <v>16.100000000000001</v>
      </c>
      <c r="AU30" s="638">
        <v>16</v>
      </c>
      <c r="AV30" s="638">
        <v>15.6</v>
      </c>
      <c r="AW30" s="638">
        <v>12</v>
      </c>
      <c r="AX30" s="638">
        <v>13.5</v>
      </c>
      <c r="AY30" s="638">
        <v>14.1</v>
      </c>
      <c r="AZ30" s="638">
        <v>10.8</v>
      </c>
      <c r="BA30" s="638">
        <v>12.2</v>
      </c>
      <c r="BB30" s="638">
        <v>8.8000000000000007</v>
      </c>
      <c r="BC30" s="638">
        <v>8.8000000000000007</v>
      </c>
      <c r="BD30" s="638">
        <v>12.1</v>
      </c>
      <c r="BE30" s="638">
        <v>10.6</v>
      </c>
      <c r="BF30" s="638">
        <v>12.4</v>
      </c>
      <c r="BG30" s="638">
        <v>8.9</v>
      </c>
      <c r="BH30" s="638">
        <v>12.5</v>
      </c>
      <c r="BI30" s="638">
        <v>12.9</v>
      </c>
      <c r="BJ30" s="638">
        <v>12.7</v>
      </c>
      <c r="BK30" s="638">
        <v>15.2</v>
      </c>
      <c r="BL30" s="638">
        <v>11.2</v>
      </c>
      <c r="BM30" s="638">
        <v>9.6</v>
      </c>
      <c r="BN30" s="638">
        <v>8.8000000000000007</v>
      </c>
      <c r="BO30" s="638">
        <v>6.6</v>
      </c>
    </row>
    <row r="31" spans="1:67" x14ac:dyDescent="0.25">
      <c r="A31" t="s">
        <v>29</v>
      </c>
      <c r="B31" s="638">
        <v>20.5</v>
      </c>
      <c r="C31" s="638">
        <v>20.9</v>
      </c>
      <c r="D31" s="638">
        <v>18.5</v>
      </c>
      <c r="E31" s="638">
        <v>19.600000000000001</v>
      </c>
      <c r="F31" s="638">
        <v>18.600000000000001</v>
      </c>
      <c r="G31" s="638">
        <v>17.7</v>
      </c>
      <c r="H31" s="638">
        <v>17.8</v>
      </c>
      <c r="I31" s="638">
        <v>16.7</v>
      </c>
      <c r="J31" s="638">
        <v>18.5</v>
      </c>
      <c r="K31" s="638">
        <v>17.600000000000001</v>
      </c>
      <c r="L31" s="638">
        <v>17.8</v>
      </c>
      <c r="M31" s="638">
        <v>17.399999999999999</v>
      </c>
      <c r="N31" s="638">
        <v>12.2</v>
      </c>
      <c r="O31" s="638">
        <v>13.3</v>
      </c>
      <c r="P31" s="638">
        <v>13.6</v>
      </c>
      <c r="Q31" s="638">
        <v>13.1</v>
      </c>
      <c r="R31" s="638">
        <v>16.100000000000001</v>
      </c>
      <c r="S31" s="638">
        <v>13.6</v>
      </c>
      <c r="T31" s="638">
        <v>15</v>
      </c>
      <c r="U31" s="638">
        <v>13.7</v>
      </c>
      <c r="V31" s="638">
        <v>14.1</v>
      </c>
      <c r="W31" s="638">
        <v>14.1</v>
      </c>
      <c r="X31" s="638">
        <v>12</v>
      </c>
      <c r="Y31" s="638">
        <v>13.3</v>
      </c>
      <c r="Z31" s="638">
        <v>12.3</v>
      </c>
      <c r="AA31" s="638">
        <v>13</v>
      </c>
      <c r="AB31" s="638">
        <v>15.1</v>
      </c>
      <c r="AC31" s="638">
        <v>18.2</v>
      </c>
      <c r="AD31" s="638">
        <v>17</v>
      </c>
      <c r="AE31" s="638">
        <v>15.4</v>
      </c>
      <c r="AF31" s="638">
        <v>12.7</v>
      </c>
      <c r="AG31" s="638">
        <v>15.4</v>
      </c>
      <c r="AH31" s="638">
        <v>16.600000000000001</v>
      </c>
      <c r="AI31" s="638">
        <v>17.5</v>
      </c>
      <c r="AJ31" s="638">
        <v>18</v>
      </c>
      <c r="AK31" s="638">
        <v>15.9</v>
      </c>
      <c r="AL31" s="638">
        <v>15.6</v>
      </c>
      <c r="AM31" s="638">
        <v>17.100000000000001</v>
      </c>
      <c r="AN31" s="638">
        <v>15.6</v>
      </c>
      <c r="AO31" s="638">
        <v>14.8</v>
      </c>
      <c r="AP31" s="638">
        <v>12</v>
      </c>
      <c r="AQ31" s="638">
        <v>10.7</v>
      </c>
      <c r="AR31" s="638">
        <v>10.7</v>
      </c>
      <c r="AS31" s="638">
        <v>8.6999999999999993</v>
      </c>
      <c r="AT31" s="638">
        <v>10.4</v>
      </c>
      <c r="AU31" s="638">
        <v>8</v>
      </c>
      <c r="AV31" s="638">
        <v>12.7</v>
      </c>
      <c r="AW31" s="638">
        <v>13.2</v>
      </c>
      <c r="AX31" s="638">
        <v>16.100000000000001</v>
      </c>
      <c r="AY31" s="638">
        <v>18.8</v>
      </c>
      <c r="AZ31" s="638">
        <v>16</v>
      </c>
      <c r="BA31" s="638">
        <v>17</v>
      </c>
      <c r="BB31" s="638">
        <v>20.2</v>
      </c>
      <c r="BC31" s="638">
        <v>16.7</v>
      </c>
      <c r="BD31" s="638">
        <v>15</v>
      </c>
      <c r="BE31" s="638">
        <v>14.1</v>
      </c>
      <c r="BF31" s="638">
        <v>9.6</v>
      </c>
      <c r="BG31" s="638">
        <v>11.1</v>
      </c>
      <c r="BH31" s="638">
        <v>15.2</v>
      </c>
      <c r="BI31" s="638">
        <v>16.7</v>
      </c>
      <c r="BJ31" s="638">
        <v>19.899999999999999</v>
      </c>
      <c r="BK31" s="638">
        <v>16.2</v>
      </c>
      <c r="BL31" s="638">
        <v>14</v>
      </c>
      <c r="BM31" s="638">
        <v>13.3</v>
      </c>
      <c r="BN31" s="638">
        <v>10</v>
      </c>
      <c r="BO31" s="638">
        <v>10.8</v>
      </c>
    </row>
    <row r="32" spans="1:67" x14ac:dyDescent="0.25">
      <c r="A32" t="s">
        <v>30</v>
      </c>
      <c r="B32" s="638">
        <v>7.3</v>
      </c>
      <c r="C32" s="638">
        <v>5.8</v>
      </c>
      <c r="D32" s="638">
        <v>9.4</v>
      </c>
      <c r="E32" s="638">
        <v>7.6</v>
      </c>
      <c r="F32" s="638">
        <v>6.7</v>
      </c>
      <c r="G32" s="638">
        <v>9.4</v>
      </c>
      <c r="H32" s="638">
        <v>7.1</v>
      </c>
      <c r="I32" s="638">
        <v>10.9</v>
      </c>
      <c r="J32" s="638">
        <v>15.2</v>
      </c>
      <c r="K32" s="638">
        <v>14</v>
      </c>
      <c r="L32" s="638">
        <v>15.9</v>
      </c>
      <c r="M32" s="638">
        <v>21.3</v>
      </c>
      <c r="N32" s="638">
        <v>21.6</v>
      </c>
      <c r="O32" s="638">
        <v>17.899999999999999</v>
      </c>
      <c r="P32" s="638">
        <v>18.600000000000001</v>
      </c>
      <c r="Q32" s="638">
        <v>12.5</v>
      </c>
      <c r="R32" s="638">
        <v>12.7</v>
      </c>
      <c r="S32" s="638">
        <v>13.8</v>
      </c>
      <c r="T32" s="638">
        <v>15.1</v>
      </c>
      <c r="U32" s="638">
        <v>9.6</v>
      </c>
      <c r="V32" s="638">
        <v>9.8000000000000007</v>
      </c>
      <c r="W32" s="638">
        <v>6.4</v>
      </c>
      <c r="X32" s="638">
        <v>2.4</v>
      </c>
      <c r="Y32" s="638">
        <v>12.1</v>
      </c>
      <c r="Z32" s="638">
        <v>33.299999999999997</v>
      </c>
      <c r="AA32" s="638">
        <v>35.299999999999997</v>
      </c>
      <c r="AB32" s="638">
        <v>28.3</v>
      </c>
      <c r="AC32" s="638">
        <v>25</v>
      </c>
      <c r="AD32" s="638">
        <v>11.3</v>
      </c>
      <c r="AE32" s="638">
        <v>10.7</v>
      </c>
      <c r="AF32" s="638">
        <v>6.9</v>
      </c>
      <c r="AG32" s="638">
        <v>7</v>
      </c>
      <c r="AH32" s="638">
        <v>7.8</v>
      </c>
      <c r="AI32" s="638">
        <v>10.3</v>
      </c>
      <c r="AJ32" s="638">
        <v>11.7</v>
      </c>
      <c r="AK32" s="638">
        <v>12.7</v>
      </c>
      <c r="AL32" s="638">
        <v>17.600000000000001</v>
      </c>
      <c r="AM32" s="638">
        <v>18</v>
      </c>
      <c r="AN32" s="638">
        <v>18.399999999999999</v>
      </c>
      <c r="AO32" s="638">
        <v>16.7</v>
      </c>
      <c r="AP32" s="638">
        <v>12.5</v>
      </c>
      <c r="AQ32" s="638">
        <v>9.1</v>
      </c>
      <c r="AR32" s="638">
        <v>5.8</v>
      </c>
      <c r="AS32" s="638">
        <v>5.5</v>
      </c>
      <c r="AT32" s="638">
        <v>6.8</v>
      </c>
      <c r="AU32" s="638">
        <v>9.1</v>
      </c>
      <c r="AV32" s="638">
        <v>10.8</v>
      </c>
      <c r="AW32" s="638">
        <v>12.9</v>
      </c>
      <c r="AX32" s="638">
        <v>11.5</v>
      </c>
      <c r="AY32" s="638">
        <v>5.7</v>
      </c>
      <c r="AZ32" s="638">
        <v>6.7</v>
      </c>
      <c r="BA32" s="638">
        <v>12.8</v>
      </c>
      <c r="BB32" s="638">
        <v>12.8</v>
      </c>
      <c r="BC32" s="638">
        <v>8</v>
      </c>
      <c r="BD32" s="638">
        <v>8</v>
      </c>
      <c r="BE32" s="638">
        <v>5.5</v>
      </c>
      <c r="BF32" s="638">
        <v>5.5</v>
      </c>
      <c r="BG32" s="638">
        <v>8.5</v>
      </c>
      <c r="BH32" s="638">
        <v>7.5</v>
      </c>
      <c r="BI32" s="638">
        <v>3.1</v>
      </c>
      <c r="BJ32" s="638">
        <v>3.2</v>
      </c>
      <c r="BK32" s="638">
        <v>0</v>
      </c>
      <c r="BL32" s="638">
        <v>0</v>
      </c>
      <c r="BM32" s="638">
        <v>6.8</v>
      </c>
      <c r="BN32" s="638">
        <v>7.3</v>
      </c>
      <c r="BO32" s="638">
        <v>8.9</v>
      </c>
    </row>
    <row r="33" spans="1:67" x14ac:dyDescent="0.25">
      <c r="A33" t="s">
        <v>31</v>
      </c>
      <c r="B33" s="638">
        <v>17.100000000000001</v>
      </c>
      <c r="C33" s="638">
        <v>17</v>
      </c>
      <c r="D33" s="638">
        <v>16.7</v>
      </c>
      <c r="E33" s="638">
        <v>17.3</v>
      </c>
      <c r="F33" s="638">
        <v>19.5</v>
      </c>
      <c r="G33" s="638">
        <v>19.399999999999999</v>
      </c>
      <c r="H33" s="638">
        <v>19.7</v>
      </c>
      <c r="I33" s="638">
        <v>20.3</v>
      </c>
      <c r="J33" s="638">
        <v>18.8</v>
      </c>
      <c r="K33" s="638">
        <v>19.600000000000001</v>
      </c>
      <c r="L33" s="638">
        <v>20</v>
      </c>
      <c r="M33" s="638">
        <v>20.100000000000001</v>
      </c>
      <c r="N33" s="638">
        <v>20.7</v>
      </c>
      <c r="O33" s="638">
        <v>19.600000000000001</v>
      </c>
      <c r="P33" s="638">
        <v>18.100000000000001</v>
      </c>
      <c r="Q33" s="638">
        <v>18.399999999999999</v>
      </c>
      <c r="R33" s="638">
        <v>18.8</v>
      </c>
      <c r="S33" s="638">
        <v>18.5</v>
      </c>
      <c r="T33" s="638">
        <v>18.100000000000001</v>
      </c>
      <c r="U33" s="638">
        <v>16.5</v>
      </c>
      <c r="V33" s="638">
        <v>15.4</v>
      </c>
      <c r="W33" s="638">
        <v>14.9</v>
      </c>
      <c r="X33" s="638">
        <v>15.3</v>
      </c>
      <c r="Y33" s="638">
        <v>16.3</v>
      </c>
      <c r="Z33" s="638">
        <v>16.100000000000001</v>
      </c>
      <c r="AA33" s="638">
        <v>16.7</v>
      </c>
      <c r="AB33" s="638">
        <v>16.3</v>
      </c>
      <c r="AC33" s="638">
        <v>15.2</v>
      </c>
      <c r="AD33" s="638">
        <v>14.9</v>
      </c>
      <c r="AE33" s="638">
        <v>14.3</v>
      </c>
      <c r="AF33" s="638">
        <v>14.6</v>
      </c>
      <c r="AG33" s="638">
        <v>15.3</v>
      </c>
      <c r="AH33" s="638">
        <v>15.3</v>
      </c>
      <c r="AI33" s="638">
        <v>14.8</v>
      </c>
      <c r="AJ33" s="638">
        <v>14.4</v>
      </c>
      <c r="AK33" s="638">
        <v>14.4</v>
      </c>
      <c r="AL33" s="638">
        <v>14.9</v>
      </c>
      <c r="AM33" s="638">
        <v>14.9</v>
      </c>
      <c r="AN33" s="638">
        <v>14.3</v>
      </c>
      <c r="AO33" s="638">
        <v>15.1</v>
      </c>
      <c r="AP33" s="638">
        <v>15.2</v>
      </c>
      <c r="AQ33" s="638">
        <v>15.1</v>
      </c>
      <c r="AR33" s="638">
        <v>15.5</v>
      </c>
      <c r="AS33" s="638">
        <v>15.5</v>
      </c>
      <c r="AT33" s="638">
        <v>15</v>
      </c>
      <c r="AU33" s="638">
        <v>14.5</v>
      </c>
      <c r="AV33" s="638">
        <v>14.5</v>
      </c>
      <c r="AW33" s="638">
        <v>14.1</v>
      </c>
      <c r="AX33" s="638">
        <v>13.6</v>
      </c>
      <c r="AY33" s="638">
        <v>14.5</v>
      </c>
      <c r="AZ33" s="638">
        <v>15</v>
      </c>
      <c r="BA33" s="638">
        <v>15.4</v>
      </c>
      <c r="BB33" s="638">
        <v>15.6</v>
      </c>
      <c r="BC33" s="638">
        <v>15.1</v>
      </c>
      <c r="BD33" s="638">
        <v>14.1</v>
      </c>
      <c r="BE33" s="638">
        <v>14.7</v>
      </c>
      <c r="BF33" s="638">
        <v>14.3</v>
      </c>
      <c r="BG33" s="638">
        <v>14.5</v>
      </c>
      <c r="BH33" s="638">
        <v>14.9</v>
      </c>
      <c r="BI33" s="638">
        <v>15.2</v>
      </c>
      <c r="BJ33" s="638">
        <v>15</v>
      </c>
      <c r="BK33" s="638">
        <v>14.5</v>
      </c>
      <c r="BL33" s="638">
        <v>14.7</v>
      </c>
      <c r="BM33" s="638">
        <v>13.6</v>
      </c>
      <c r="BN33" s="638">
        <v>14.2</v>
      </c>
      <c r="BO33" s="638">
        <v>15.5</v>
      </c>
    </row>
    <row r="34" spans="1:67" x14ac:dyDescent="0.25">
      <c r="A34" t="s">
        <v>32</v>
      </c>
      <c r="B34" s="638">
        <v>12.9</v>
      </c>
      <c r="C34" s="638">
        <v>13.3</v>
      </c>
      <c r="D34" s="638">
        <v>12.5</v>
      </c>
      <c r="E34" s="638">
        <v>12.6</v>
      </c>
      <c r="F34" s="638">
        <v>11.7</v>
      </c>
      <c r="G34" s="638">
        <v>13.6</v>
      </c>
      <c r="H34" s="638">
        <v>13.2</v>
      </c>
      <c r="I34" s="638">
        <v>12</v>
      </c>
      <c r="J34" s="638">
        <v>10.6</v>
      </c>
      <c r="K34" s="638">
        <v>9.1999999999999993</v>
      </c>
      <c r="L34" s="638">
        <v>9.6</v>
      </c>
      <c r="M34" s="638">
        <v>8.6</v>
      </c>
      <c r="N34" s="638">
        <v>9.6999999999999993</v>
      </c>
      <c r="O34" s="638">
        <v>11.6</v>
      </c>
      <c r="P34" s="638">
        <v>11.2</v>
      </c>
      <c r="Q34" s="638">
        <v>12.5</v>
      </c>
      <c r="R34" s="638">
        <v>12.7</v>
      </c>
      <c r="S34" s="638">
        <v>11.1</v>
      </c>
      <c r="T34" s="638">
        <v>9.5</v>
      </c>
      <c r="U34" s="638">
        <v>9.3000000000000007</v>
      </c>
      <c r="V34" s="638">
        <v>8.6999999999999993</v>
      </c>
      <c r="W34" s="638">
        <v>8.1</v>
      </c>
      <c r="X34" s="638">
        <v>9.6999999999999993</v>
      </c>
      <c r="Y34" s="638">
        <v>8.9</v>
      </c>
      <c r="Z34" s="638">
        <v>9.9</v>
      </c>
      <c r="AA34" s="638">
        <v>11.3</v>
      </c>
      <c r="AB34" s="638">
        <v>10.5</v>
      </c>
      <c r="AC34" s="638">
        <v>10.3</v>
      </c>
      <c r="AD34" s="638">
        <v>9</v>
      </c>
      <c r="AE34" s="638">
        <v>5.7</v>
      </c>
      <c r="AF34" s="638">
        <v>4.3</v>
      </c>
      <c r="AG34" s="638">
        <v>3.6</v>
      </c>
      <c r="AH34" s="638">
        <v>4.7</v>
      </c>
      <c r="AI34" s="638">
        <v>4.9000000000000004</v>
      </c>
      <c r="AJ34" s="638">
        <v>4.7</v>
      </c>
      <c r="AK34" s="638">
        <v>5.7</v>
      </c>
      <c r="AL34" s="638">
        <v>4.8</v>
      </c>
      <c r="AM34" s="638">
        <v>4.8</v>
      </c>
      <c r="AN34" s="638">
        <v>5.2</v>
      </c>
      <c r="AO34" s="638">
        <v>3.6</v>
      </c>
      <c r="AP34" s="638">
        <v>1.5</v>
      </c>
      <c r="AQ34" s="638">
        <v>1.7</v>
      </c>
      <c r="AR34" s="638">
        <v>1.7</v>
      </c>
      <c r="AS34" s="638">
        <v>2.4</v>
      </c>
      <c r="AT34" s="638">
        <v>3</v>
      </c>
      <c r="AU34" s="638">
        <v>3.7</v>
      </c>
      <c r="AV34" s="638">
        <v>3.5</v>
      </c>
      <c r="AW34" s="638">
        <v>2.1</v>
      </c>
      <c r="AX34" s="638">
        <v>2.8</v>
      </c>
      <c r="AY34" s="638">
        <v>2.9</v>
      </c>
      <c r="AZ34" s="638">
        <v>3.7</v>
      </c>
      <c r="BA34" s="638">
        <v>4.5999999999999996</v>
      </c>
      <c r="BB34" s="638">
        <v>3.4</v>
      </c>
      <c r="BC34" s="638">
        <v>4.7</v>
      </c>
      <c r="BD34" s="638">
        <v>5.8</v>
      </c>
      <c r="BE34" s="638">
        <v>5.7</v>
      </c>
      <c r="BF34" s="638">
        <v>7.2</v>
      </c>
      <c r="BG34" s="638">
        <v>6.8</v>
      </c>
      <c r="BH34" s="638">
        <v>5.9</v>
      </c>
      <c r="BI34" s="638">
        <v>8.1999999999999993</v>
      </c>
      <c r="BJ34" s="638">
        <v>7.5</v>
      </c>
      <c r="BK34" s="638">
        <v>8</v>
      </c>
      <c r="BL34" s="638">
        <v>7.4</v>
      </c>
      <c r="BM34" s="638">
        <v>6.2</v>
      </c>
      <c r="BN34" s="638">
        <v>5.5</v>
      </c>
      <c r="BO34" s="638">
        <v>4.5999999999999996</v>
      </c>
    </row>
    <row r="35" spans="1:67" x14ac:dyDescent="0.25">
      <c r="A35" t="s">
        <v>33</v>
      </c>
      <c r="B35" s="638">
        <v>15.8</v>
      </c>
      <c r="C35" s="638">
        <v>19.100000000000001</v>
      </c>
      <c r="D35" s="638">
        <v>19.8</v>
      </c>
      <c r="E35" s="638">
        <v>24</v>
      </c>
      <c r="F35" s="638">
        <v>19</v>
      </c>
      <c r="G35" s="638">
        <v>18.100000000000001</v>
      </c>
      <c r="H35" s="638">
        <v>17.3</v>
      </c>
      <c r="I35" s="638">
        <v>16</v>
      </c>
      <c r="J35" s="638">
        <v>14.6</v>
      </c>
      <c r="K35" s="638">
        <v>14.6</v>
      </c>
      <c r="L35" s="638">
        <v>12.9</v>
      </c>
      <c r="M35" s="638">
        <v>14.7</v>
      </c>
      <c r="N35" s="638">
        <v>15.8</v>
      </c>
      <c r="O35" s="638">
        <v>14.1</v>
      </c>
      <c r="P35" s="638">
        <v>13.6</v>
      </c>
      <c r="Q35" s="638">
        <v>15.8</v>
      </c>
      <c r="R35" s="638">
        <v>14.8</v>
      </c>
      <c r="S35" s="638">
        <v>15.6</v>
      </c>
      <c r="T35" s="638">
        <v>13.7</v>
      </c>
      <c r="U35" s="638">
        <v>9.1999999999999993</v>
      </c>
      <c r="V35" s="638">
        <v>8.1999999999999993</v>
      </c>
      <c r="W35" s="638">
        <v>8</v>
      </c>
      <c r="X35" s="638">
        <v>9.1999999999999993</v>
      </c>
      <c r="Y35" s="638">
        <v>7.7</v>
      </c>
      <c r="Z35" s="638">
        <v>9.4</v>
      </c>
      <c r="AA35" s="638">
        <v>9</v>
      </c>
      <c r="AB35" s="638">
        <v>8.1999999999999993</v>
      </c>
      <c r="AC35" s="638">
        <v>9.5</v>
      </c>
      <c r="AD35" s="638">
        <v>8.1999999999999993</v>
      </c>
      <c r="AE35" s="638">
        <v>9.8000000000000007</v>
      </c>
      <c r="AF35" s="638">
        <v>8</v>
      </c>
      <c r="AG35" s="638">
        <v>7.4</v>
      </c>
      <c r="AH35" s="638">
        <v>7.5</v>
      </c>
      <c r="AI35" s="638">
        <v>3.9</v>
      </c>
      <c r="AJ35" s="638">
        <v>5</v>
      </c>
      <c r="AK35" s="638">
        <v>6.3</v>
      </c>
      <c r="AL35" s="638">
        <v>5.6</v>
      </c>
      <c r="AM35" s="638">
        <v>5.2</v>
      </c>
      <c r="AN35" s="638">
        <v>2.9</v>
      </c>
      <c r="AO35" s="638">
        <v>5.4</v>
      </c>
      <c r="AP35" s="638">
        <v>5.0999999999999996</v>
      </c>
      <c r="AQ35" s="638">
        <v>6.5</v>
      </c>
      <c r="AR35" s="638">
        <v>9.5</v>
      </c>
      <c r="AS35" s="638">
        <v>10.6</v>
      </c>
      <c r="AT35" s="638">
        <v>12.9</v>
      </c>
      <c r="AU35" s="638">
        <v>20.399999999999999</v>
      </c>
      <c r="AV35" s="638">
        <v>22</v>
      </c>
      <c r="AW35" s="638">
        <v>15.8</v>
      </c>
      <c r="AX35" s="638">
        <v>15.7</v>
      </c>
      <c r="AY35" s="638">
        <v>8.6999999999999993</v>
      </c>
      <c r="AZ35" s="638">
        <v>4.7</v>
      </c>
      <c r="BA35" s="638">
        <v>5.9</v>
      </c>
      <c r="BB35" s="638">
        <v>7.2</v>
      </c>
      <c r="BC35" s="638">
        <v>14.3</v>
      </c>
      <c r="BD35" s="638">
        <v>16.5</v>
      </c>
      <c r="BE35" s="638">
        <v>17.100000000000001</v>
      </c>
      <c r="BF35" s="638">
        <v>7.7</v>
      </c>
      <c r="BG35" s="638">
        <v>1.2</v>
      </c>
      <c r="BH35" s="638">
        <v>4</v>
      </c>
      <c r="BI35" s="638">
        <v>3.8</v>
      </c>
      <c r="BJ35" s="638">
        <v>3.8</v>
      </c>
      <c r="BK35" s="638">
        <v>8.1999999999999993</v>
      </c>
      <c r="BL35" s="638">
        <v>11.4</v>
      </c>
      <c r="BM35" s="638">
        <v>14.4</v>
      </c>
      <c r="BN35" s="638">
        <v>19</v>
      </c>
      <c r="BO35" s="638">
        <v>9.9</v>
      </c>
    </row>
    <row r="36" spans="1:67" x14ac:dyDescent="0.25">
      <c r="A36" t="s">
        <v>34</v>
      </c>
      <c r="B36" s="638">
        <v>13.6</v>
      </c>
      <c r="C36" s="638">
        <v>13.2</v>
      </c>
      <c r="D36" s="638">
        <v>11.1</v>
      </c>
      <c r="E36" s="638">
        <v>11.8</v>
      </c>
      <c r="F36" s="638">
        <v>15.9</v>
      </c>
      <c r="G36" s="638">
        <v>15.5</v>
      </c>
      <c r="H36" s="638">
        <v>18.2</v>
      </c>
      <c r="I36" s="638">
        <v>16.2</v>
      </c>
      <c r="J36" s="638">
        <v>14.8</v>
      </c>
      <c r="K36" s="638">
        <v>13.1</v>
      </c>
      <c r="L36" s="638">
        <v>13.9</v>
      </c>
      <c r="M36" s="638">
        <v>12.8</v>
      </c>
      <c r="N36" s="638">
        <v>16.5</v>
      </c>
      <c r="O36" s="638">
        <v>19.3</v>
      </c>
      <c r="P36" s="638">
        <v>14.3</v>
      </c>
      <c r="Q36" s="638">
        <v>14</v>
      </c>
      <c r="R36" s="638">
        <v>14.7</v>
      </c>
      <c r="S36" s="638">
        <v>13.3</v>
      </c>
      <c r="T36" s="638">
        <v>13.7</v>
      </c>
      <c r="U36" s="638">
        <v>14.9</v>
      </c>
      <c r="V36" s="638">
        <v>18</v>
      </c>
      <c r="W36" s="638">
        <v>15.4</v>
      </c>
      <c r="X36" s="638">
        <v>16.2</v>
      </c>
      <c r="Y36" s="638">
        <v>17.5</v>
      </c>
      <c r="Z36" s="638">
        <v>14.8</v>
      </c>
      <c r="AA36" s="638">
        <v>19.5</v>
      </c>
      <c r="AB36" s="638">
        <v>17.600000000000001</v>
      </c>
      <c r="AC36" s="638">
        <v>12.9</v>
      </c>
      <c r="AD36" s="638">
        <v>16.3</v>
      </c>
      <c r="AE36" s="638">
        <v>12.8</v>
      </c>
      <c r="AF36" s="638">
        <v>15.1</v>
      </c>
      <c r="AG36" s="638">
        <v>13.3</v>
      </c>
      <c r="AH36" s="638">
        <v>7.8</v>
      </c>
      <c r="AI36" s="638">
        <v>7.7</v>
      </c>
      <c r="AJ36" s="638">
        <v>9.3000000000000007</v>
      </c>
      <c r="AK36" s="638">
        <v>12</v>
      </c>
      <c r="AL36" s="638">
        <v>12.5</v>
      </c>
      <c r="AM36" s="638">
        <v>12.9</v>
      </c>
      <c r="AN36" s="638">
        <v>9.9</v>
      </c>
      <c r="AO36" s="638">
        <v>8.6</v>
      </c>
      <c r="AP36" s="638">
        <v>10.5</v>
      </c>
      <c r="AQ36" s="638">
        <v>10.9</v>
      </c>
      <c r="AR36" s="638">
        <v>13.4</v>
      </c>
      <c r="AS36" s="638">
        <v>14.6</v>
      </c>
      <c r="AT36" s="638">
        <v>13.4</v>
      </c>
      <c r="AU36" s="638">
        <v>8.1</v>
      </c>
      <c r="AV36" s="638">
        <v>7.5</v>
      </c>
      <c r="AW36" s="638">
        <v>9.9</v>
      </c>
      <c r="AX36" s="638">
        <v>10.6</v>
      </c>
      <c r="AY36" s="638">
        <v>11.8</v>
      </c>
      <c r="AZ36" s="638">
        <v>8.1999999999999993</v>
      </c>
      <c r="BA36" s="638">
        <v>12.8</v>
      </c>
      <c r="BB36" s="638">
        <v>9.8000000000000007</v>
      </c>
      <c r="BC36" s="638">
        <v>10.6</v>
      </c>
      <c r="BD36" s="638">
        <v>14.1</v>
      </c>
      <c r="BE36" s="638">
        <v>8</v>
      </c>
      <c r="BF36" s="638">
        <v>7.6</v>
      </c>
      <c r="BG36" s="638">
        <v>8.1999999999999993</v>
      </c>
      <c r="BH36" s="638">
        <v>2.9</v>
      </c>
      <c r="BI36" s="638">
        <v>5.9</v>
      </c>
      <c r="BJ36" s="638">
        <v>5.9</v>
      </c>
      <c r="BK36" s="638">
        <v>16.399999999999999</v>
      </c>
      <c r="BL36" s="638">
        <v>17.899999999999999</v>
      </c>
      <c r="BM36" s="638">
        <v>19.399999999999999</v>
      </c>
      <c r="BN36" s="638">
        <v>23.2</v>
      </c>
      <c r="BO36" s="638">
        <v>13.6</v>
      </c>
    </row>
    <row r="37" spans="1:67" x14ac:dyDescent="0.25">
      <c r="A37" t="s">
        <v>35</v>
      </c>
      <c r="B37" s="638">
        <v>11.1</v>
      </c>
      <c r="C37" s="638">
        <v>11.1</v>
      </c>
      <c r="D37" s="638">
        <v>11</v>
      </c>
      <c r="E37" s="638">
        <v>10.7</v>
      </c>
      <c r="F37" s="638">
        <v>10.3</v>
      </c>
      <c r="G37" s="638">
        <v>10.3</v>
      </c>
      <c r="H37" s="638">
        <v>9.9</v>
      </c>
      <c r="I37" s="638">
        <v>9.8000000000000007</v>
      </c>
      <c r="J37" s="638">
        <v>9.6999999999999993</v>
      </c>
      <c r="K37" s="638">
        <v>9.9</v>
      </c>
      <c r="L37" s="638">
        <v>10.199999999999999</v>
      </c>
      <c r="M37" s="638">
        <v>10.3</v>
      </c>
      <c r="N37" s="638">
        <v>10.4</v>
      </c>
      <c r="O37" s="638">
        <v>10.4</v>
      </c>
      <c r="P37" s="638">
        <v>10.7</v>
      </c>
      <c r="Q37" s="638">
        <v>11</v>
      </c>
      <c r="R37" s="638">
        <v>10.9</v>
      </c>
      <c r="S37" s="638">
        <v>10.8</v>
      </c>
      <c r="T37" s="638">
        <v>10.6</v>
      </c>
      <c r="U37" s="638">
        <v>10.199999999999999</v>
      </c>
      <c r="V37" s="638">
        <v>10</v>
      </c>
      <c r="W37" s="638">
        <v>10.199999999999999</v>
      </c>
      <c r="X37" s="638">
        <v>9.9</v>
      </c>
      <c r="Y37" s="638">
        <v>9.6999999999999993</v>
      </c>
      <c r="Z37" s="638">
        <v>9.6999999999999993</v>
      </c>
      <c r="AA37" s="638">
        <v>9.4</v>
      </c>
      <c r="AB37" s="638">
        <v>9.3000000000000007</v>
      </c>
      <c r="AC37" s="638">
        <v>9.3000000000000007</v>
      </c>
      <c r="AD37" s="638">
        <v>9.1</v>
      </c>
      <c r="AE37" s="638">
        <v>9</v>
      </c>
      <c r="AF37" s="638">
        <v>8.8000000000000007</v>
      </c>
      <c r="AG37" s="638">
        <v>8.6999999999999993</v>
      </c>
      <c r="AH37" s="638">
        <v>8.5</v>
      </c>
      <c r="AI37" s="638">
        <v>8.1</v>
      </c>
      <c r="AJ37" s="638">
        <v>7.9</v>
      </c>
      <c r="AK37" s="638">
        <v>8.1</v>
      </c>
      <c r="AL37" s="638">
        <v>8</v>
      </c>
      <c r="AM37" s="638">
        <v>8.1999999999999993</v>
      </c>
      <c r="AN37" s="638">
        <v>8.6999999999999993</v>
      </c>
      <c r="AO37" s="638">
        <v>8.8000000000000007</v>
      </c>
      <c r="AP37" s="638">
        <v>8.9</v>
      </c>
      <c r="AQ37" s="638">
        <v>9.1</v>
      </c>
      <c r="AR37" s="638">
        <v>9.1</v>
      </c>
      <c r="AS37" s="638">
        <v>9.3000000000000007</v>
      </c>
      <c r="AT37" s="638">
        <v>9.5</v>
      </c>
      <c r="AU37" s="638">
        <v>9.9</v>
      </c>
      <c r="AV37" s="638">
        <v>10.1</v>
      </c>
      <c r="AW37" s="638">
        <v>10</v>
      </c>
      <c r="AX37" s="638">
        <v>10</v>
      </c>
      <c r="AY37" s="638">
        <v>9.8000000000000007</v>
      </c>
      <c r="AZ37" s="638">
        <v>9.1</v>
      </c>
      <c r="BA37" s="638">
        <v>9.1</v>
      </c>
      <c r="BB37" s="638">
        <v>8.9</v>
      </c>
      <c r="BC37" s="638">
        <v>8.9</v>
      </c>
      <c r="BD37" s="638">
        <v>9.1999999999999993</v>
      </c>
      <c r="BE37" s="638">
        <v>9.3000000000000007</v>
      </c>
      <c r="BF37" s="638">
        <v>9.3000000000000007</v>
      </c>
      <c r="BG37" s="638">
        <v>9.6</v>
      </c>
      <c r="BH37" s="638">
        <v>9.4</v>
      </c>
      <c r="BI37" s="638">
        <v>9.1</v>
      </c>
      <c r="BJ37" s="638">
        <v>9.3000000000000007</v>
      </c>
      <c r="BK37" s="638">
        <v>9.1999999999999993</v>
      </c>
      <c r="BL37" s="638">
        <v>9</v>
      </c>
      <c r="BM37" s="638">
        <v>9.1</v>
      </c>
      <c r="BN37" s="638">
        <v>8.8000000000000007</v>
      </c>
      <c r="BO37" s="638">
        <v>8.8000000000000007</v>
      </c>
    </row>
    <row r="38" spans="1:67" x14ac:dyDescent="0.25">
      <c r="A38" t="s">
        <v>36</v>
      </c>
      <c r="B38" s="638">
        <v>14.9</v>
      </c>
      <c r="C38" s="638">
        <v>15.2</v>
      </c>
      <c r="D38" s="638">
        <v>11.8</v>
      </c>
      <c r="E38" s="638">
        <v>13.7</v>
      </c>
      <c r="F38" s="638">
        <v>12.6</v>
      </c>
      <c r="G38" s="638">
        <v>13.4</v>
      </c>
      <c r="H38" s="638">
        <v>14.9</v>
      </c>
      <c r="I38" s="638">
        <v>14.6</v>
      </c>
      <c r="J38" s="638">
        <v>16.7</v>
      </c>
      <c r="K38" s="638">
        <v>17.3</v>
      </c>
      <c r="L38" s="638">
        <v>17.7</v>
      </c>
      <c r="M38" s="638">
        <v>17.2</v>
      </c>
      <c r="N38" s="638">
        <v>14.8</v>
      </c>
      <c r="O38" s="638">
        <v>14.8</v>
      </c>
      <c r="P38" s="638">
        <v>13.9</v>
      </c>
      <c r="Q38" s="638">
        <v>14</v>
      </c>
      <c r="R38" s="638">
        <v>16.7</v>
      </c>
      <c r="S38" s="638">
        <v>16.3</v>
      </c>
      <c r="T38" s="638">
        <v>14.3</v>
      </c>
      <c r="U38" s="638">
        <v>13.8</v>
      </c>
      <c r="V38" s="638">
        <v>10.1</v>
      </c>
      <c r="W38" s="638">
        <v>10.1</v>
      </c>
      <c r="X38" s="638">
        <v>9.1</v>
      </c>
      <c r="Y38" s="638">
        <v>9.3000000000000007</v>
      </c>
      <c r="Z38" s="638">
        <v>10.7</v>
      </c>
      <c r="AA38" s="638">
        <v>11.8</v>
      </c>
      <c r="AB38" s="638">
        <v>11.2</v>
      </c>
      <c r="AC38" s="638">
        <v>13.8</v>
      </c>
      <c r="AD38" s="638">
        <v>13.8</v>
      </c>
      <c r="AE38" s="638">
        <v>12.5</v>
      </c>
      <c r="AF38" s="638">
        <v>11.8</v>
      </c>
      <c r="AG38" s="638">
        <v>10.1</v>
      </c>
      <c r="AH38" s="638">
        <v>11.1</v>
      </c>
      <c r="AI38" s="638">
        <v>10.5</v>
      </c>
      <c r="AJ38" s="638">
        <v>10.1</v>
      </c>
      <c r="AK38" s="638">
        <v>8.6</v>
      </c>
      <c r="AL38" s="638">
        <v>11.1</v>
      </c>
      <c r="AM38" s="638">
        <v>15.6</v>
      </c>
      <c r="AN38" s="638">
        <v>16.100000000000001</v>
      </c>
      <c r="AO38" s="638">
        <v>16.600000000000001</v>
      </c>
      <c r="AP38" s="638">
        <v>12.6</v>
      </c>
      <c r="AQ38" s="638">
        <v>11.8</v>
      </c>
      <c r="AR38" s="638">
        <v>14.6</v>
      </c>
      <c r="AS38" s="638">
        <v>12.3</v>
      </c>
      <c r="AT38" s="638">
        <v>14</v>
      </c>
      <c r="AU38" s="638">
        <v>12.7</v>
      </c>
      <c r="AV38" s="638">
        <v>13.1</v>
      </c>
      <c r="AW38" s="638">
        <v>14.9</v>
      </c>
      <c r="AX38" s="638">
        <v>13.4</v>
      </c>
      <c r="AY38" s="638">
        <v>12.2</v>
      </c>
      <c r="AZ38" s="638">
        <v>11</v>
      </c>
      <c r="BA38" s="638">
        <v>12.2</v>
      </c>
      <c r="BB38" s="638">
        <v>10.7</v>
      </c>
      <c r="BC38" s="638">
        <v>11.4</v>
      </c>
      <c r="BD38" s="638">
        <v>10.6</v>
      </c>
      <c r="BE38" s="638">
        <v>6.6</v>
      </c>
      <c r="BF38" s="638">
        <v>8.9</v>
      </c>
      <c r="BG38" s="638">
        <v>10.9</v>
      </c>
      <c r="BH38" s="638">
        <v>11.1</v>
      </c>
      <c r="BI38" s="638">
        <v>11.9</v>
      </c>
      <c r="BJ38" s="638">
        <v>9.4</v>
      </c>
      <c r="BK38" s="638">
        <v>8.6999999999999993</v>
      </c>
      <c r="BL38" s="638">
        <v>7.7</v>
      </c>
      <c r="BM38" s="638">
        <v>8</v>
      </c>
      <c r="BN38" s="638">
        <v>11.8</v>
      </c>
      <c r="BO38" s="638">
        <v>13.3</v>
      </c>
    </row>
    <row r="39" spans="1:67" x14ac:dyDescent="0.25">
      <c r="A39" t="s">
        <v>37</v>
      </c>
      <c r="B39" s="638">
        <v>8.1</v>
      </c>
      <c r="C39" s="638">
        <v>6.6</v>
      </c>
      <c r="D39" s="638">
        <v>7</v>
      </c>
      <c r="E39" s="638">
        <v>7.9</v>
      </c>
      <c r="F39" s="638">
        <v>9.5</v>
      </c>
      <c r="G39" s="638">
        <v>10.7</v>
      </c>
      <c r="H39" s="638">
        <v>12.8</v>
      </c>
      <c r="I39" s="638">
        <v>12.6</v>
      </c>
      <c r="J39" s="638">
        <v>12.9</v>
      </c>
      <c r="K39" s="638">
        <v>13.4</v>
      </c>
      <c r="L39" s="638">
        <v>12.7</v>
      </c>
      <c r="M39" s="638">
        <v>14.7</v>
      </c>
      <c r="N39" s="638">
        <v>12.3</v>
      </c>
      <c r="O39" s="638">
        <v>11.9</v>
      </c>
      <c r="P39" s="638">
        <v>14.7</v>
      </c>
      <c r="Q39" s="638">
        <v>15.9</v>
      </c>
      <c r="R39" s="638">
        <v>15.7</v>
      </c>
      <c r="S39" s="638">
        <v>13.8</v>
      </c>
      <c r="T39" s="638">
        <v>14.4</v>
      </c>
      <c r="U39" s="638">
        <v>11.2</v>
      </c>
      <c r="V39" s="638">
        <v>11.2</v>
      </c>
      <c r="W39" s="638">
        <v>10.4</v>
      </c>
      <c r="X39" s="638">
        <v>10.6</v>
      </c>
      <c r="Y39" s="638">
        <v>11.6</v>
      </c>
      <c r="Z39" s="638">
        <v>13.3</v>
      </c>
      <c r="AA39" s="638">
        <v>16.2</v>
      </c>
      <c r="AB39" s="638">
        <v>11.3</v>
      </c>
      <c r="AC39" s="638">
        <v>9.1</v>
      </c>
      <c r="AD39" s="638">
        <v>9.5</v>
      </c>
      <c r="AE39" s="638">
        <v>9.6</v>
      </c>
      <c r="AF39" s="638">
        <v>11</v>
      </c>
      <c r="AG39" s="638">
        <v>13</v>
      </c>
      <c r="AH39" s="638">
        <v>13.6</v>
      </c>
      <c r="AI39" s="638">
        <v>14.9</v>
      </c>
      <c r="AJ39" s="638">
        <v>13.9</v>
      </c>
      <c r="AK39" s="638">
        <v>11.5</v>
      </c>
      <c r="AL39" s="638">
        <v>7.1</v>
      </c>
      <c r="AM39" s="638">
        <v>4.7</v>
      </c>
      <c r="AN39" s="638">
        <v>4.5999999999999996</v>
      </c>
      <c r="AO39" s="638">
        <v>7.8</v>
      </c>
      <c r="AP39" s="638">
        <v>12.8</v>
      </c>
      <c r="AQ39" s="638">
        <v>15.7</v>
      </c>
      <c r="AR39" s="638">
        <v>17.2</v>
      </c>
      <c r="AS39" s="638">
        <v>16.3</v>
      </c>
      <c r="AT39" s="638">
        <v>16.3</v>
      </c>
      <c r="AU39" s="638">
        <v>14.1</v>
      </c>
      <c r="AV39" s="638">
        <v>12</v>
      </c>
      <c r="AW39" s="638">
        <v>11.9</v>
      </c>
      <c r="AX39" s="638">
        <v>14.6</v>
      </c>
      <c r="AY39" s="638">
        <v>17.600000000000001</v>
      </c>
      <c r="AZ39" s="638">
        <v>17.5</v>
      </c>
      <c r="BA39" s="638">
        <v>16.899999999999999</v>
      </c>
      <c r="BB39" s="638">
        <v>15.9</v>
      </c>
      <c r="BC39" s="638">
        <v>14.6</v>
      </c>
      <c r="BD39" s="638">
        <v>15.1</v>
      </c>
      <c r="BE39" s="638">
        <v>18.899999999999999</v>
      </c>
      <c r="BF39" s="638">
        <v>17.7</v>
      </c>
      <c r="BG39" s="638">
        <v>16.7</v>
      </c>
      <c r="BH39" s="638">
        <v>18</v>
      </c>
      <c r="BI39" s="638">
        <v>15.3</v>
      </c>
      <c r="BJ39" s="638">
        <v>13.7</v>
      </c>
      <c r="BK39" s="638">
        <v>13</v>
      </c>
      <c r="BL39" s="638">
        <v>10.9</v>
      </c>
      <c r="BM39" s="638">
        <v>8.6</v>
      </c>
      <c r="BN39" s="638">
        <v>11.2</v>
      </c>
      <c r="BO39" s="638">
        <v>8.8000000000000007</v>
      </c>
    </row>
    <row r="40" spans="1:67" x14ac:dyDescent="0.25">
      <c r="A40" t="s">
        <v>38</v>
      </c>
      <c r="B40" s="638">
        <v>15.3</v>
      </c>
      <c r="C40" s="638">
        <v>13.8</v>
      </c>
      <c r="D40" s="638">
        <v>9.8000000000000007</v>
      </c>
      <c r="E40" s="638">
        <v>13.2</v>
      </c>
      <c r="F40" s="638">
        <v>18.600000000000001</v>
      </c>
      <c r="G40" s="638">
        <v>23.5</v>
      </c>
      <c r="H40" s="638">
        <v>22.5</v>
      </c>
      <c r="I40" s="638">
        <v>19</v>
      </c>
      <c r="J40" s="638">
        <v>17.7</v>
      </c>
      <c r="K40" s="638">
        <v>15.2</v>
      </c>
      <c r="L40" s="638">
        <v>21.6</v>
      </c>
      <c r="M40" s="638">
        <v>28.3</v>
      </c>
      <c r="N40" s="638">
        <v>23.2</v>
      </c>
      <c r="O40" s="638">
        <v>22.4</v>
      </c>
      <c r="P40" s="638">
        <v>20.9</v>
      </c>
      <c r="Q40" s="638">
        <v>18.899999999999999</v>
      </c>
      <c r="R40" s="638">
        <v>23</v>
      </c>
      <c r="S40" s="638">
        <v>23.9</v>
      </c>
      <c r="T40" s="638">
        <v>21.1</v>
      </c>
      <c r="U40" s="638">
        <v>18.600000000000001</v>
      </c>
      <c r="V40" s="638">
        <v>18.3</v>
      </c>
      <c r="W40" s="638">
        <v>20</v>
      </c>
      <c r="X40" s="638">
        <v>21.7</v>
      </c>
      <c r="Y40" s="638">
        <v>21.2</v>
      </c>
      <c r="Z40" s="638">
        <v>22.4</v>
      </c>
      <c r="AA40" s="638">
        <v>20.399999999999999</v>
      </c>
      <c r="AB40" s="638">
        <v>17.8</v>
      </c>
      <c r="AC40" s="638">
        <v>21.1</v>
      </c>
      <c r="AD40" s="638">
        <v>17.3</v>
      </c>
      <c r="AE40" s="638">
        <v>19.3</v>
      </c>
      <c r="AF40" s="638">
        <v>18.2</v>
      </c>
      <c r="AG40" s="638">
        <v>12.3</v>
      </c>
      <c r="AH40" s="638">
        <v>13.7</v>
      </c>
      <c r="AI40" s="638">
        <v>19.399999999999999</v>
      </c>
      <c r="AJ40" s="638">
        <v>23.5</v>
      </c>
      <c r="AK40" s="638">
        <v>25.4</v>
      </c>
      <c r="AL40" s="638">
        <v>23.4</v>
      </c>
      <c r="AM40" s="638">
        <v>16.7</v>
      </c>
      <c r="AN40" s="638">
        <v>20</v>
      </c>
      <c r="AO40" s="638">
        <v>20</v>
      </c>
      <c r="AP40" s="638">
        <v>16.399999999999999</v>
      </c>
      <c r="AQ40" s="638">
        <v>18.899999999999999</v>
      </c>
      <c r="AR40" s="638">
        <v>15.6</v>
      </c>
      <c r="AS40" s="638">
        <v>17.5</v>
      </c>
      <c r="AT40" s="638">
        <v>18.8</v>
      </c>
      <c r="AU40" s="638">
        <v>16.8</v>
      </c>
      <c r="AV40" s="638">
        <v>12.3</v>
      </c>
      <c r="AW40" s="638">
        <v>7.8</v>
      </c>
      <c r="AX40" s="638">
        <v>13.2</v>
      </c>
      <c r="AY40" s="638">
        <v>18.8</v>
      </c>
      <c r="AZ40" s="638">
        <v>24.8</v>
      </c>
      <c r="BA40" s="638">
        <v>32.799999999999997</v>
      </c>
      <c r="BB40" s="638">
        <v>30.5</v>
      </c>
      <c r="BC40" s="638">
        <v>29.1</v>
      </c>
      <c r="BD40" s="638">
        <v>28.2</v>
      </c>
      <c r="BE40" s="638">
        <v>21.4</v>
      </c>
      <c r="BF40" s="638">
        <v>17.5</v>
      </c>
      <c r="BG40" s="638">
        <v>14.7</v>
      </c>
      <c r="BH40" s="638">
        <v>14.1</v>
      </c>
      <c r="BI40" s="638">
        <v>8.6</v>
      </c>
      <c r="BJ40" s="638">
        <v>3.4</v>
      </c>
      <c r="BK40" s="638">
        <v>0</v>
      </c>
      <c r="BL40" s="638">
        <v>2.4</v>
      </c>
      <c r="BM40" s="638">
        <v>2.6</v>
      </c>
      <c r="BN40" s="638">
        <v>5.3</v>
      </c>
      <c r="BO40" s="638">
        <v>7.7</v>
      </c>
    </row>
    <row r="41" spans="1:67" x14ac:dyDescent="0.25">
      <c r="A41" t="s">
        <v>39</v>
      </c>
      <c r="B41" s="638">
        <v>16.399999999999999</v>
      </c>
      <c r="C41" s="638">
        <v>16.399999999999999</v>
      </c>
      <c r="D41" s="638">
        <v>16.100000000000001</v>
      </c>
      <c r="E41" s="638">
        <v>20.2</v>
      </c>
      <c r="F41" s="638">
        <v>19.399999999999999</v>
      </c>
      <c r="G41" s="638">
        <v>20</v>
      </c>
      <c r="H41" s="638">
        <v>21.9</v>
      </c>
      <c r="I41" s="638">
        <v>18</v>
      </c>
      <c r="J41" s="638">
        <v>22.6</v>
      </c>
      <c r="K41" s="638">
        <v>21.6</v>
      </c>
      <c r="L41" s="638">
        <v>21.3</v>
      </c>
      <c r="M41" s="638">
        <v>21.8</v>
      </c>
      <c r="N41" s="638">
        <v>21.3</v>
      </c>
      <c r="O41" s="638">
        <v>22.6</v>
      </c>
      <c r="P41" s="638">
        <v>20.3</v>
      </c>
      <c r="Q41" s="638">
        <v>20.399999999999999</v>
      </c>
      <c r="R41" s="638">
        <v>18.899999999999999</v>
      </c>
      <c r="S41" s="638">
        <v>18.100000000000001</v>
      </c>
      <c r="T41" s="638">
        <v>19</v>
      </c>
      <c r="U41" s="638">
        <v>17.399999999999999</v>
      </c>
      <c r="V41" s="638">
        <v>18.3</v>
      </c>
      <c r="W41" s="638">
        <v>19.2</v>
      </c>
      <c r="X41" s="638">
        <v>19.8</v>
      </c>
      <c r="Y41" s="638">
        <v>20.399999999999999</v>
      </c>
      <c r="Z41" s="638">
        <v>18</v>
      </c>
      <c r="AA41" s="638">
        <v>17.3</v>
      </c>
      <c r="AB41" s="638">
        <v>17.7</v>
      </c>
      <c r="AC41" s="638">
        <v>16.8</v>
      </c>
      <c r="AD41" s="638">
        <v>18.3</v>
      </c>
      <c r="AE41" s="638">
        <v>20.100000000000001</v>
      </c>
      <c r="AF41" s="638">
        <v>20.2</v>
      </c>
      <c r="AG41" s="638">
        <v>19.899999999999999</v>
      </c>
      <c r="AH41" s="638">
        <v>16.5</v>
      </c>
      <c r="AI41" s="638">
        <v>16</v>
      </c>
      <c r="AJ41" s="638">
        <v>13.4</v>
      </c>
      <c r="AK41" s="638">
        <v>13.7</v>
      </c>
      <c r="AL41" s="638">
        <v>12.9</v>
      </c>
      <c r="AM41" s="638">
        <v>13.3</v>
      </c>
      <c r="AN41" s="638">
        <v>13.3</v>
      </c>
      <c r="AO41" s="638">
        <v>13</v>
      </c>
      <c r="AP41" s="638">
        <v>14.4</v>
      </c>
      <c r="AQ41" s="638">
        <v>13.3</v>
      </c>
      <c r="AR41" s="638">
        <v>13.2</v>
      </c>
      <c r="AS41" s="638">
        <v>15.2</v>
      </c>
      <c r="AT41" s="638">
        <v>15.7</v>
      </c>
      <c r="AU41" s="638">
        <v>15.2</v>
      </c>
      <c r="AV41" s="638">
        <v>15.2</v>
      </c>
      <c r="AW41" s="638">
        <v>14.6</v>
      </c>
      <c r="AX41" s="638">
        <v>11.3</v>
      </c>
      <c r="AY41" s="638">
        <v>11.1</v>
      </c>
      <c r="AZ41" s="638">
        <v>11.2</v>
      </c>
      <c r="BA41" s="638">
        <v>12</v>
      </c>
      <c r="BB41" s="638">
        <v>14.5</v>
      </c>
      <c r="BC41" s="638">
        <v>16.399999999999999</v>
      </c>
      <c r="BD41" s="638">
        <v>15.6</v>
      </c>
      <c r="BE41" s="638">
        <v>13.4</v>
      </c>
      <c r="BF41" s="638">
        <v>12.7</v>
      </c>
      <c r="BG41" s="638">
        <v>11</v>
      </c>
      <c r="BH41" s="638">
        <v>12.9</v>
      </c>
      <c r="BI41" s="638">
        <v>15.5</v>
      </c>
      <c r="BJ41" s="638">
        <v>16.7</v>
      </c>
      <c r="BK41" s="638">
        <v>17.899999999999999</v>
      </c>
      <c r="BL41" s="638">
        <v>18.2</v>
      </c>
      <c r="BM41" s="638">
        <v>18.5</v>
      </c>
      <c r="BN41" s="638">
        <v>14.8</v>
      </c>
      <c r="BO41" s="638">
        <v>15.4</v>
      </c>
    </row>
    <row r="42" spans="1:67" x14ac:dyDescent="0.25">
      <c r="A42" t="s">
        <v>40</v>
      </c>
      <c r="B42" s="638">
        <v>19.600000000000001</v>
      </c>
      <c r="C42" s="638">
        <v>20.3</v>
      </c>
      <c r="D42" s="638">
        <v>18</v>
      </c>
      <c r="E42" s="638">
        <v>18.3</v>
      </c>
      <c r="F42" s="638">
        <v>19.3</v>
      </c>
      <c r="G42" s="638">
        <v>19.100000000000001</v>
      </c>
      <c r="H42" s="638">
        <v>21.1</v>
      </c>
      <c r="I42" s="638">
        <v>20.5</v>
      </c>
      <c r="J42" s="638">
        <v>22.1</v>
      </c>
      <c r="K42" s="638">
        <v>23.1</v>
      </c>
      <c r="L42" s="638">
        <v>23.8</v>
      </c>
      <c r="M42" s="638">
        <v>23.5</v>
      </c>
      <c r="N42" s="638">
        <v>21.5</v>
      </c>
      <c r="O42" s="638">
        <v>19.2</v>
      </c>
      <c r="P42" s="638">
        <v>17.7</v>
      </c>
      <c r="Q42" s="638">
        <v>16</v>
      </c>
      <c r="R42" s="638">
        <v>17.5</v>
      </c>
      <c r="S42" s="638">
        <v>17.8</v>
      </c>
      <c r="T42" s="638">
        <v>17.7</v>
      </c>
      <c r="U42" s="638">
        <v>18.399999999999999</v>
      </c>
      <c r="V42" s="638">
        <v>17.5</v>
      </c>
      <c r="W42" s="638">
        <v>14.3</v>
      </c>
      <c r="X42" s="638">
        <v>14.4</v>
      </c>
      <c r="Y42" s="638">
        <v>14.3</v>
      </c>
      <c r="Z42" s="638">
        <v>14.2</v>
      </c>
      <c r="AA42" s="638">
        <v>14.1</v>
      </c>
      <c r="AB42" s="638">
        <v>14.5</v>
      </c>
      <c r="AC42" s="638">
        <v>14</v>
      </c>
      <c r="AD42" s="638">
        <v>14.2</v>
      </c>
      <c r="AE42" s="638">
        <v>14</v>
      </c>
      <c r="AF42" s="638">
        <v>12.5</v>
      </c>
      <c r="AG42" s="638">
        <v>12.2</v>
      </c>
      <c r="AH42" s="638">
        <v>9.6999999999999993</v>
      </c>
      <c r="AI42" s="638">
        <v>9.4</v>
      </c>
      <c r="AJ42" s="638">
        <v>9.1</v>
      </c>
      <c r="AK42" s="638">
        <v>6.9</v>
      </c>
      <c r="AL42" s="638">
        <v>7.9</v>
      </c>
      <c r="AM42" s="638">
        <v>7.1</v>
      </c>
      <c r="AN42" s="638">
        <v>10</v>
      </c>
      <c r="AO42" s="638">
        <v>11.2</v>
      </c>
      <c r="AP42" s="638">
        <v>10.3</v>
      </c>
      <c r="AQ42" s="638">
        <v>8.1</v>
      </c>
      <c r="AR42" s="638">
        <v>6.9</v>
      </c>
      <c r="AS42" s="638">
        <v>8.1</v>
      </c>
      <c r="AT42" s="638">
        <v>9.1999999999999993</v>
      </c>
      <c r="AU42" s="638">
        <v>10.3</v>
      </c>
      <c r="AV42" s="638">
        <v>8.8000000000000007</v>
      </c>
      <c r="AW42" s="638">
        <v>7.7</v>
      </c>
      <c r="AX42" s="638">
        <v>8.9</v>
      </c>
      <c r="AY42" s="638">
        <v>10.5</v>
      </c>
      <c r="AZ42" s="638">
        <v>10.9</v>
      </c>
      <c r="BA42" s="638">
        <v>10.5</v>
      </c>
      <c r="BB42" s="638">
        <v>8.9</v>
      </c>
      <c r="BC42" s="638">
        <v>8.4</v>
      </c>
      <c r="BD42" s="638">
        <v>6.1</v>
      </c>
      <c r="BE42" s="638">
        <v>7</v>
      </c>
      <c r="BF42" s="638">
        <v>8.1999999999999993</v>
      </c>
      <c r="BG42" s="638">
        <v>7.2</v>
      </c>
      <c r="BH42" s="638">
        <v>7.4</v>
      </c>
      <c r="BI42" s="638">
        <v>6.4</v>
      </c>
      <c r="BJ42" s="638">
        <v>4.8</v>
      </c>
      <c r="BK42" s="638">
        <v>4.8</v>
      </c>
      <c r="BL42" s="638">
        <v>5.0999999999999996</v>
      </c>
      <c r="BM42" s="638">
        <v>6.3</v>
      </c>
      <c r="BN42" s="638">
        <v>6.7</v>
      </c>
      <c r="BO42" s="638">
        <v>6.1</v>
      </c>
    </row>
    <row r="43" spans="1:67" x14ac:dyDescent="0.25">
      <c r="A43" t="s">
        <v>41</v>
      </c>
      <c r="B43" s="638">
        <v>20.6</v>
      </c>
      <c r="C43" s="638">
        <v>19.399999999999999</v>
      </c>
      <c r="D43" s="638">
        <v>19.7</v>
      </c>
      <c r="E43" s="638">
        <v>16.3</v>
      </c>
      <c r="F43" s="638">
        <v>19.2</v>
      </c>
      <c r="G43" s="638">
        <v>25.6</v>
      </c>
      <c r="H43" s="638">
        <v>27.8</v>
      </c>
      <c r="I43" s="638">
        <v>27.3</v>
      </c>
      <c r="J43" s="638">
        <v>26.2</v>
      </c>
      <c r="K43" s="638">
        <v>36.6</v>
      </c>
      <c r="L43" s="638">
        <v>34.700000000000003</v>
      </c>
      <c r="M43" s="638">
        <v>35</v>
      </c>
      <c r="N43" s="638">
        <v>34.799999999999997</v>
      </c>
      <c r="O43" s="638">
        <v>29.2</v>
      </c>
      <c r="P43" s="638">
        <v>18.600000000000001</v>
      </c>
      <c r="Q43" s="638">
        <v>20.5</v>
      </c>
      <c r="R43" s="638">
        <v>10.6</v>
      </c>
      <c r="S43" s="638">
        <v>6.7</v>
      </c>
      <c r="T43" s="638">
        <v>9.1</v>
      </c>
      <c r="U43" s="638">
        <v>18.899999999999999</v>
      </c>
      <c r="V43" s="638">
        <v>20.7</v>
      </c>
      <c r="W43" s="638">
        <v>16.7</v>
      </c>
      <c r="X43" s="638">
        <v>16.7</v>
      </c>
      <c r="Y43" s="638">
        <v>16.100000000000001</v>
      </c>
      <c r="Z43" s="638">
        <v>12.9</v>
      </c>
      <c r="AA43" s="638">
        <v>10</v>
      </c>
      <c r="AB43" s="638">
        <v>11.5</v>
      </c>
      <c r="AC43" s="638">
        <v>0</v>
      </c>
      <c r="AD43" s="638">
        <v>2.7</v>
      </c>
      <c r="AE43" s="638">
        <v>4.3</v>
      </c>
      <c r="AF43" s="638">
        <v>6.1</v>
      </c>
      <c r="AG43" s="638">
        <v>12.2</v>
      </c>
      <c r="AH43" s="638">
        <v>20</v>
      </c>
      <c r="AI43" s="638">
        <v>21.7</v>
      </c>
      <c r="AJ43" s="638">
        <v>26.3</v>
      </c>
      <c r="AK43" s="638">
        <v>20</v>
      </c>
      <c r="AL43" s="638">
        <v>14.3</v>
      </c>
      <c r="AM43" s="638">
        <v>25</v>
      </c>
      <c r="AN43" s="638">
        <v>21.4</v>
      </c>
      <c r="AO43" s="638">
        <v>31.3</v>
      </c>
      <c r="AP43" s="638">
        <v>9.5</v>
      </c>
      <c r="AQ43" s="638">
        <v>8</v>
      </c>
      <c r="AR43" s="638">
        <v>6.1</v>
      </c>
      <c r="AS43" s="638">
        <v>0</v>
      </c>
      <c r="AT43" s="638">
        <v>2.9</v>
      </c>
      <c r="AU43" s="638">
        <v>2.2999999999999998</v>
      </c>
      <c r="AV43" s="638">
        <v>2.6</v>
      </c>
      <c r="AW43" s="638">
        <v>2.2999999999999998</v>
      </c>
      <c r="AX43" s="638">
        <v>0</v>
      </c>
      <c r="AY43" s="638">
        <v>3.8</v>
      </c>
      <c r="AZ43" s="638">
        <v>4.2</v>
      </c>
      <c r="BA43" s="638">
        <v>20.8</v>
      </c>
      <c r="BB43" s="638">
        <v>21.9</v>
      </c>
      <c r="BC43" s="638">
        <v>18.399999999999999</v>
      </c>
      <c r="BD43" s="638">
        <v>17.5</v>
      </c>
      <c r="BE43" s="638">
        <v>9.1</v>
      </c>
      <c r="BF43" s="638">
        <v>16.3</v>
      </c>
      <c r="BG43" s="638">
        <v>28.6</v>
      </c>
      <c r="BH43" s="638">
        <v>31.3</v>
      </c>
      <c r="BI43" s="638">
        <v>41.5</v>
      </c>
      <c r="BJ43" s="638">
        <v>29.6</v>
      </c>
      <c r="BK43" s="638">
        <v>18.8</v>
      </c>
      <c r="BL43" s="638">
        <v>18.399999999999999</v>
      </c>
      <c r="BM43" s="638">
        <v>15.6</v>
      </c>
      <c r="BN43" s="638">
        <v>17.5</v>
      </c>
      <c r="BO43" s="638">
        <v>22.6</v>
      </c>
    </row>
    <row r="44" spans="1:67" x14ac:dyDescent="0.25">
      <c r="A44" t="s">
        <v>42</v>
      </c>
      <c r="B44" s="638">
        <v>0</v>
      </c>
      <c r="C44" s="638">
        <v>0</v>
      </c>
      <c r="D44" s="638">
        <v>11.5</v>
      </c>
      <c r="E44" s="638">
        <v>9.4</v>
      </c>
      <c r="F44" s="638">
        <v>7.1</v>
      </c>
      <c r="G44" s="638">
        <v>6.5</v>
      </c>
      <c r="H44" s="638">
        <v>0</v>
      </c>
      <c r="I44" s="638">
        <v>0</v>
      </c>
      <c r="J44" s="638">
        <v>0</v>
      </c>
      <c r="K44" s="638">
        <v>0</v>
      </c>
      <c r="L44" s="638">
        <v>5</v>
      </c>
      <c r="M44" s="638">
        <v>9.1</v>
      </c>
      <c r="N44" s="638">
        <v>7.1</v>
      </c>
      <c r="O44" s="638">
        <v>9.5</v>
      </c>
      <c r="P44" s="638">
        <v>12.5</v>
      </c>
      <c r="Q44" s="638">
        <v>12.1</v>
      </c>
      <c r="R44" s="638">
        <v>12.5</v>
      </c>
      <c r="S44" s="638">
        <v>13</v>
      </c>
      <c r="T44" s="638">
        <v>16.7</v>
      </c>
      <c r="U44" s="638">
        <v>11.5</v>
      </c>
      <c r="V44" s="638">
        <v>13.6</v>
      </c>
      <c r="W44" s="638">
        <v>13.6</v>
      </c>
      <c r="X44" s="638">
        <v>0</v>
      </c>
      <c r="Y44" s="638">
        <v>0</v>
      </c>
      <c r="Z44" s="638">
        <v>0</v>
      </c>
      <c r="AA44" s="638">
        <v>0</v>
      </c>
      <c r="AB44" s="638">
        <v>6.3</v>
      </c>
      <c r="AC44" s="638">
        <v>5.9</v>
      </c>
      <c r="AD44" s="638">
        <v>7.7</v>
      </c>
      <c r="AE44" s="638">
        <v>12.5</v>
      </c>
      <c r="AF44" s="638">
        <v>8.3000000000000007</v>
      </c>
      <c r="AG44" s="638">
        <v>7.7</v>
      </c>
      <c r="AH44" s="638">
        <v>13.3</v>
      </c>
      <c r="AI44" s="638">
        <v>10</v>
      </c>
      <c r="AJ44" s="638">
        <v>14.3</v>
      </c>
      <c r="AK44" s="638">
        <v>23.8</v>
      </c>
      <c r="AL44" s="638">
        <v>16</v>
      </c>
      <c r="AM44" s="638">
        <v>15.4</v>
      </c>
      <c r="AN44" s="638">
        <v>11.5</v>
      </c>
      <c r="AO44" s="638">
        <v>8.6999999999999993</v>
      </c>
      <c r="AP44" s="638">
        <v>12.5</v>
      </c>
      <c r="AQ44" s="638">
        <v>7.7</v>
      </c>
      <c r="AR44" s="638">
        <v>14.3</v>
      </c>
      <c r="AS44" s="638">
        <v>15.4</v>
      </c>
      <c r="AT44" s="638">
        <v>20</v>
      </c>
      <c r="AU44" s="638">
        <v>25</v>
      </c>
      <c r="AV44" s="638">
        <v>20</v>
      </c>
      <c r="AW44" s="638">
        <v>20.8</v>
      </c>
      <c r="AX44" s="638">
        <v>25.9</v>
      </c>
      <c r="AY44" s="638">
        <v>20</v>
      </c>
      <c r="AZ44" s="638">
        <v>19.2</v>
      </c>
      <c r="BA44" s="638">
        <v>16</v>
      </c>
      <c r="BB44" s="638">
        <v>8.3000000000000007</v>
      </c>
      <c r="BC44" s="638">
        <v>11.8</v>
      </c>
      <c r="BD44" s="638">
        <v>12.5</v>
      </c>
      <c r="BE44" s="638">
        <v>22.2</v>
      </c>
      <c r="BF44" s="638">
        <v>21.4</v>
      </c>
      <c r="BG44" s="638">
        <v>28.6</v>
      </c>
      <c r="BH44" s="638">
        <v>16.7</v>
      </c>
      <c r="BI44" s="638">
        <v>13.3</v>
      </c>
      <c r="BJ44" s="638">
        <v>18.8</v>
      </c>
      <c r="BK44" s="638">
        <v>16.7</v>
      </c>
      <c r="BL44" s="638">
        <v>25</v>
      </c>
      <c r="BM44" s="638">
        <v>28.6</v>
      </c>
      <c r="BN44" s="638">
        <v>24</v>
      </c>
      <c r="BO44" s="638">
        <v>32.299999999999997</v>
      </c>
    </row>
    <row r="45" spans="1:67" x14ac:dyDescent="0.25">
      <c r="A45" t="s">
        <v>43</v>
      </c>
      <c r="B45" s="638">
        <v>6.7</v>
      </c>
      <c r="C45" s="638">
        <v>6.5</v>
      </c>
      <c r="D45" s="638">
        <v>9.1</v>
      </c>
      <c r="E45" s="638">
        <v>7.3</v>
      </c>
      <c r="F45" s="638">
        <v>6.3</v>
      </c>
      <c r="G45" s="638">
        <v>5.0999999999999996</v>
      </c>
      <c r="H45" s="638">
        <v>2.5</v>
      </c>
      <c r="I45" s="638">
        <v>3.3</v>
      </c>
      <c r="J45" s="638">
        <v>3.2</v>
      </c>
      <c r="K45" s="638">
        <v>6.3</v>
      </c>
      <c r="L45" s="638">
        <v>8.5</v>
      </c>
      <c r="M45" s="638">
        <v>9.3000000000000007</v>
      </c>
      <c r="N45" s="638">
        <v>9.1999999999999993</v>
      </c>
      <c r="O45" s="638">
        <v>6.8</v>
      </c>
      <c r="P45" s="638">
        <v>5.6</v>
      </c>
      <c r="Q45" s="638">
        <v>5.9</v>
      </c>
      <c r="R45" s="638">
        <v>6.9</v>
      </c>
      <c r="S45" s="638">
        <v>8.6999999999999993</v>
      </c>
      <c r="T45" s="638">
        <v>10.9</v>
      </c>
      <c r="U45" s="638">
        <v>9.8000000000000007</v>
      </c>
      <c r="V45" s="638">
        <v>9</v>
      </c>
      <c r="W45" s="638">
        <v>9.6</v>
      </c>
      <c r="X45" s="638">
        <v>7.2</v>
      </c>
      <c r="Y45" s="638">
        <v>8.1999999999999993</v>
      </c>
      <c r="Z45" s="638">
        <v>7.9</v>
      </c>
      <c r="AA45" s="638">
        <v>6.3</v>
      </c>
      <c r="AB45" s="638">
        <v>6.5</v>
      </c>
      <c r="AC45" s="638">
        <v>6.7</v>
      </c>
      <c r="AD45" s="638">
        <v>7.7</v>
      </c>
      <c r="AE45" s="638">
        <v>10.6</v>
      </c>
      <c r="AF45" s="638">
        <v>12.9</v>
      </c>
      <c r="AG45" s="638">
        <v>10.3</v>
      </c>
      <c r="AH45" s="638">
        <v>10.3</v>
      </c>
      <c r="AI45" s="638">
        <v>9</v>
      </c>
      <c r="AJ45" s="638">
        <v>7.4</v>
      </c>
      <c r="AK45" s="638">
        <v>7.4</v>
      </c>
      <c r="AL45" s="638">
        <v>8.1</v>
      </c>
      <c r="AM45" s="638">
        <v>8.1</v>
      </c>
      <c r="AN45" s="638">
        <v>8.3000000000000007</v>
      </c>
      <c r="AO45" s="638">
        <v>8.6999999999999993</v>
      </c>
      <c r="AP45" s="638">
        <v>8</v>
      </c>
      <c r="AQ45" s="638">
        <v>7.2</v>
      </c>
      <c r="AR45" s="638">
        <v>6.9</v>
      </c>
      <c r="AS45" s="638">
        <v>6.5</v>
      </c>
      <c r="AT45" s="638">
        <v>5.3</v>
      </c>
      <c r="AU45" s="638">
        <v>5.9</v>
      </c>
      <c r="AV45" s="638">
        <v>6.5</v>
      </c>
      <c r="AW45" s="638">
        <v>8.3000000000000007</v>
      </c>
      <c r="AX45" s="638">
        <v>8.1999999999999993</v>
      </c>
      <c r="AY45" s="638">
        <v>8.1999999999999993</v>
      </c>
      <c r="AZ45" s="638">
        <v>7.3</v>
      </c>
      <c r="BA45" s="638">
        <v>5.8</v>
      </c>
      <c r="BB45" s="638">
        <v>5.4</v>
      </c>
      <c r="BC45" s="638">
        <v>4</v>
      </c>
      <c r="BD45" s="638">
        <v>5.3</v>
      </c>
      <c r="BE45" s="638">
        <v>8.8000000000000007</v>
      </c>
      <c r="BF45" s="638">
        <v>11.9</v>
      </c>
      <c r="BG45" s="638">
        <v>15.2</v>
      </c>
      <c r="BH45" s="638">
        <v>15.9</v>
      </c>
      <c r="BI45" s="638">
        <v>11.5</v>
      </c>
      <c r="BJ45" s="638">
        <v>9.1999999999999993</v>
      </c>
      <c r="BK45" s="638">
        <v>7</v>
      </c>
      <c r="BL45" s="638">
        <v>7.6</v>
      </c>
      <c r="BM45" s="638">
        <v>8.3000000000000007</v>
      </c>
      <c r="BN45" s="638">
        <v>8</v>
      </c>
      <c r="BO45" s="638">
        <v>7.9</v>
      </c>
    </row>
    <row r="46" spans="1:67" x14ac:dyDescent="0.25">
      <c r="A46" t="s">
        <v>44</v>
      </c>
      <c r="B46" s="638">
        <v>8.1999999999999993</v>
      </c>
      <c r="C46" s="638">
        <v>8.4</v>
      </c>
      <c r="D46" s="638">
        <v>9.9</v>
      </c>
      <c r="E46" s="638">
        <v>9.6999999999999993</v>
      </c>
      <c r="F46" s="638">
        <v>8</v>
      </c>
      <c r="G46" s="638">
        <v>6.5</v>
      </c>
      <c r="H46" s="638">
        <v>3.2</v>
      </c>
      <c r="I46" s="638">
        <v>3.4</v>
      </c>
      <c r="J46" s="638">
        <v>5.9</v>
      </c>
      <c r="K46" s="638">
        <v>4.3</v>
      </c>
      <c r="L46" s="638">
        <v>5.7</v>
      </c>
      <c r="M46" s="638">
        <v>5.3</v>
      </c>
      <c r="N46" s="638">
        <v>4.9000000000000004</v>
      </c>
      <c r="O46" s="638">
        <v>5.9</v>
      </c>
      <c r="P46" s="638">
        <v>4.2</v>
      </c>
      <c r="Q46" s="638">
        <v>2.9</v>
      </c>
      <c r="R46" s="638">
        <v>3.1</v>
      </c>
      <c r="S46" s="638">
        <v>2.6</v>
      </c>
      <c r="T46" s="638">
        <v>4.0999999999999996</v>
      </c>
      <c r="U46" s="638">
        <v>5.0999999999999996</v>
      </c>
      <c r="V46" s="638">
        <v>10.3</v>
      </c>
      <c r="W46" s="638">
        <v>12.3</v>
      </c>
      <c r="X46" s="638">
        <v>8.4</v>
      </c>
      <c r="Y46" s="638">
        <v>8.6</v>
      </c>
      <c r="Z46" s="638">
        <v>4.8</v>
      </c>
      <c r="AA46" s="638">
        <v>6.5</v>
      </c>
      <c r="AB46" s="638">
        <v>9.1</v>
      </c>
      <c r="AC46" s="638">
        <v>8.5</v>
      </c>
      <c r="AD46" s="638">
        <v>8.6</v>
      </c>
      <c r="AE46" s="638">
        <v>7.8</v>
      </c>
      <c r="AF46" s="638">
        <v>6.8</v>
      </c>
      <c r="AG46" s="638">
        <v>7.9</v>
      </c>
      <c r="AH46" s="638">
        <v>7.9</v>
      </c>
      <c r="AI46" s="638">
        <v>7.3</v>
      </c>
      <c r="AJ46" s="638">
        <v>10.3</v>
      </c>
      <c r="AK46" s="638">
        <v>11.8</v>
      </c>
      <c r="AL46" s="638">
        <v>11.7</v>
      </c>
      <c r="AM46" s="638">
        <v>8.3000000000000007</v>
      </c>
      <c r="AN46" s="638">
        <v>5</v>
      </c>
      <c r="AO46" s="638">
        <v>8.3000000000000007</v>
      </c>
      <c r="AP46" s="638">
        <v>9.9</v>
      </c>
      <c r="AQ46" s="638">
        <v>14.7</v>
      </c>
      <c r="AR46" s="638">
        <v>12.8</v>
      </c>
      <c r="AS46" s="638">
        <v>10.4</v>
      </c>
      <c r="AT46" s="638">
        <v>10.3</v>
      </c>
      <c r="AU46" s="638">
        <v>9</v>
      </c>
      <c r="AV46" s="638">
        <v>8.5</v>
      </c>
      <c r="AW46" s="638">
        <v>9.6</v>
      </c>
      <c r="AX46" s="638">
        <v>8.1999999999999993</v>
      </c>
      <c r="AY46" s="638">
        <v>4.0999999999999996</v>
      </c>
      <c r="AZ46" s="638">
        <v>6.5</v>
      </c>
      <c r="BA46" s="638">
        <v>5.5</v>
      </c>
      <c r="BB46" s="638">
        <v>12.5</v>
      </c>
      <c r="BC46" s="638">
        <v>15.2</v>
      </c>
      <c r="BD46" s="638">
        <v>14.5</v>
      </c>
      <c r="BE46" s="638">
        <v>15</v>
      </c>
      <c r="BF46" s="638">
        <v>10.6</v>
      </c>
      <c r="BG46" s="638">
        <v>7.7</v>
      </c>
      <c r="BH46" s="638">
        <v>7.8</v>
      </c>
      <c r="BI46" s="638">
        <v>7</v>
      </c>
      <c r="BJ46" s="638">
        <v>6.1</v>
      </c>
      <c r="BK46" s="638">
        <v>7.7</v>
      </c>
      <c r="BL46" s="638">
        <v>6.1</v>
      </c>
      <c r="BM46" s="638">
        <v>5.9</v>
      </c>
      <c r="BN46" s="638">
        <v>5.3</v>
      </c>
      <c r="BO46" s="638">
        <v>6.8</v>
      </c>
    </row>
    <row r="47" spans="1:67" x14ac:dyDescent="0.25">
      <c r="A47" t="s">
        <v>45</v>
      </c>
      <c r="B47" s="638">
        <v>14.5</v>
      </c>
      <c r="C47" s="638">
        <v>13.2</v>
      </c>
      <c r="D47" s="638">
        <v>12.9</v>
      </c>
      <c r="E47" s="638">
        <v>10.8</v>
      </c>
      <c r="F47" s="638">
        <v>15.2</v>
      </c>
      <c r="G47" s="638">
        <v>21.6</v>
      </c>
      <c r="H47" s="638">
        <v>19.600000000000001</v>
      </c>
      <c r="I47" s="638">
        <v>23.3</v>
      </c>
      <c r="J47" s="638">
        <v>20.5</v>
      </c>
      <c r="K47" s="638">
        <v>18.600000000000001</v>
      </c>
      <c r="L47" s="638">
        <v>15.5</v>
      </c>
      <c r="M47" s="638">
        <v>14.4</v>
      </c>
      <c r="N47" s="638">
        <v>14.4</v>
      </c>
      <c r="O47" s="638">
        <v>13</v>
      </c>
      <c r="P47" s="638">
        <v>14.3</v>
      </c>
      <c r="Q47" s="638">
        <v>10.4</v>
      </c>
      <c r="R47" s="638">
        <v>10.7</v>
      </c>
      <c r="S47" s="638">
        <v>10.4</v>
      </c>
      <c r="T47" s="638">
        <v>14.3</v>
      </c>
      <c r="U47" s="638">
        <v>12</v>
      </c>
      <c r="V47" s="638">
        <v>13.6</v>
      </c>
      <c r="W47" s="638">
        <v>13.7</v>
      </c>
      <c r="X47" s="638">
        <v>9.3000000000000007</v>
      </c>
      <c r="Y47" s="638">
        <v>12.6</v>
      </c>
      <c r="Z47" s="638">
        <v>11.4</v>
      </c>
      <c r="AA47" s="638">
        <v>11.4</v>
      </c>
      <c r="AB47" s="638">
        <v>13</v>
      </c>
      <c r="AC47" s="638">
        <v>8.5</v>
      </c>
      <c r="AD47" s="638">
        <v>9.1999999999999993</v>
      </c>
      <c r="AE47" s="638">
        <v>7.4</v>
      </c>
      <c r="AF47" s="638">
        <v>7.1</v>
      </c>
      <c r="AG47" s="638">
        <v>14.7</v>
      </c>
      <c r="AH47" s="638">
        <v>17.899999999999999</v>
      </c>
      <c r="AI47" s="638">
        <v>17.100000000000001</v>
      </c>
      <c r="AJ47" s="638">
        <v>17.7</v>
      </c>
      <c r="AK47" s="638">
        <v>11.8</v>
      </c>
      <c r="AL47" s="638">
        <v>4.8</v>
      </c>
      <c r="AM47" s="638">
        <v>8.6</v>
      </c>
      <c r="AN47" s="638">
        <v>11.2</v>
      </c>
      <c r="AO47" s="638">
        <v>7.1</v>
      </c>
      <c r="AP47" s="638">
        <v>8.9</v>
      </c>
      <c r="AQ47" s="638">
        <v>11.2</v>
      </c>
      <c r="AR47" s="638">
        <v>9.1999999999999993</v>
      </c>
      <c r="AS47" s="638">
        <v>11.6</v>
      </c>
      <c r="AT47" s="638">
        <v>11</v>
      </c>
      <c r="AU47" s="638">
        <v>16.899999999999999</v>
      </c>
      <c r="AV47" s="638">
        <v>16.8</v>
      </c>
      <c r="AW47" s="638">
        <v>18</v>
      </c>
      <c r="AX47" s="638">
        <v>17.2</v>
      </c>
      <c r="AY47" s="638">
        <v>13.8</v>
      </c>
      <c r="AZ47" s="638">
        <v>13.4</v>
      </c>
      <c r="BA47" s="638">
        <v>13.2</v>
      </c>
      <c r="BB47" s="638">
        <v>12.9</v>
      </c>
      <c r="BC47" s="638">
        <v>12.5</v>
      </c>
      <c r="BD47" s="638">
        <v>9.1</v>
      </c>
      <c r="BE47" s="638">
        <v>9.1</v>
      </c>
      <c r="BF47" s="638">
        <v>6.3</v>
      </c>
      <c r="BG47" s="638">
        <v>8</v>
      </c>
      <c r="BH47" s="638">
        <v>10.199999999999999</v>
      </c>
      <c r="BI47" s="638">
        <v>10.199999999999999</v>
      </c>
      <c r="BJ47" s="638">
        <v>9.6</v>
      </c>
      <c r="BK47" s="638">
        <v>7.8</v>
      </c>
      <c r="BL47" s="638">
        <v>4.2</v>
      </c>
      <c r="BM47" s="638">
        <v>1.3</v>
      </c>
      <c r="BN47" s="638">
        <v>2.8</v>
      </c>
      <c r="BO47" s="638">
        <v>4.3</v>
      </c>
    </row>
    <row r="48" spans="1:67" x14ac:dyDescent="0.25">
      <c r="A48" t="s">
        <v>46</v>
      </c>
      <c r="B48" s="638">
        <v>11.1</v>
      </c>
      <c r="C48" s="638">
        <v>11.3</v>
      </c>
      <c r="D48" s="638">
        <v>11.4</v>
      </c>
      <c r="E48" s="638">
        <v>11.6</v>
      </c>
      <c r="F48" s="638">
        <v>11.1</v>
      </c>
      <c r="G48" s="638">
        <v>10.6</v>
      </c>
      <c r="H48" s="638">
        <v>10.1</v>
      </c>
      <c r="I48" s="638">
        <v>10</v>
      </c>
      <c r="J48" s="638">
        <v>9.6999999999999993</v>
      </c>
      <c r="K48" s="638">
        <v>10.1</v>
      </c>
      <c r="L48" s="638">
        <v>10.1</v>
      </c>
      <c r="M48" s="638">
        <v>9.5</v>
      </c>
      <c r="N48" s="638">
        <v>9.5</v>
      </c>
      <c r="O48" s="638">
        <v>9.1</v>
      </c>
      <c r="P48" s="638">
        <v>8.6999999999999993</v>
      </c>
      <c r="Q48" s="638">
        <v>8.8000000000000007</v>
      </c>
      <c r="R48" s="638">
        <v>8.6999999999999993</v>
      </c>
      <c r="S48" s="638">
        <v>9</v>
      </c>
      <c r="T48" s="638">
        <v>9.8000000000000007</v>
      </c>
      <c r="U48" s="638">
        <v>9.9</v>
      </c>
      <c r="V48" s="638">
        <v>10.1</v>
      </c>
      <c r="W48" s="638">
        <v>9.9</v>
      </c>
      <c r="X48" s="638">
        <v>9.1999999999999993</v>
      </c>
      <c r="Y48" s="638">
        <v>9.3000000000000007</v>
      </c>
      <c r="Z48" s="638">
        <v>9.1999999999999993</v>
      </c>
      <c r="AA48" s="638">
        <v>9</v>
      </c>
      <c r="AB48" s="638">
        <v>9.1999999999999993</v>
      </c>
      <c r="AC48" s="638">
        <v>8.8000000000000007</v>
      </c>
      <c r="AD48" s="638">
        <v>9.1</v>
      </c>
      <c r="AE48" s="638">
        <v>9</v>
      </c>
      <c r="AF48" s="638">
        <v>9.1</v>
      </c>
      <c r="AG48" s="638">
        <v>8.5</v>
      </c>
      <c r="AH48" s="638">
        <v>8.5</v>
      </c>
      <c r="AI48" s="638">
        <v>9</v>
      </c>
      <c r="AJ48" s="638">
        <v>8.8000000000000007</v>
      </c>
      <c r="AK48" s="638">
        <v>9.1</v>
      </c>
      <c r="AL48" s="638">
        <v>9.1999999999999993</v>
      </c>
      <c r="AM48" s="638">
        <v>8.3000000000000007</v>
      </c>
      <c r="AN48" s="638">
        <v>8.5</v>
      </c>
      <c r="AO48" s="638">
        <v>8.1</v>
      </c>
      <c r="AP48" s="638">
        <v>7.5</v>
      </c>
      <c r="AQ48" s="638">
        <v>7.9</v>
      </c>
      <c r="AR48" s="638">
        <v>7.6</v>
      </c>
      <c r="AS48" s="638">
        <v>7.9</v>
      </c>
      <c r="AT48" s="638">
        <v>7.7</v>
      </c>
      <c r="AU48" s="638">
        <v>7.3</v>
      </c>
      <c r="AV48" s="638">
        <v>7.2</v>
      </c>
      <c r="AW48" s="638">
        <v>6.9</v>
      </c>
      <c r="AX48" s="638">
        <v>7.9</v>
      </c>
      <c r="AY48" s="638">
        <v>8.3000000000000007</v>
      </c>
      <c r="AZ48" s="638">
        <v>8.5</v>
      </c>
      <c r="BA48" s="638">
        <v>8.8000000000000007</v>
      </c>
      <c r="BB48" s="638">
        <v>8</v>
      </c>
      <c r="BC48" s="638">
        <v>7.6</v>
      </c>
      <c r="BD48" s="638">
        <v>7.5</v>
      </c>
      <c r="BE48" s="638">
        <v>7.6</v>
      </c>
      <c r="BF48" s="638">
        <v>7.8</v>
      </c>
      <c r="BG48" s="638">
        <v>7.7</v>
      </c>
      <c r="BH48" s="638">
        <v>7.6</v>
      </c>
      <c r="BI48" s="638">
        <v>7.1</v>
      </c>
      <c r="BJ48" s="638">
        <v>6.9</v>
      </c>
      <c r="BK48" s="638">
        <v>6.8</v>
      </c>
      <c r="BL48" s="638">
        <v>7.4</v>
      </c>
      <c r="BM48" s="638">
        <v>7.7</v>
      </c>
      <c r="BN48" s="638">
        <v>7.9</v>
      </c>
      <c r="BO48" s="638">
        <v>8.4</v>
      </c>
    </row>
    <row r="49" spans="1:67" x14ac:dyDescent="0.25">
      <c r="A49" t="s">
        <v>47</v>
      </c>
      <c r="B49" s="638">
        <v>20.100000000000001</v>
      </c>
      <c r="C49" s="638">
        <v>21.8</v>
      </c>
      <c r="D49" s="638">
        <v>22.5</v>
      </c>
      <c r="E49" s="638">
        <v>22.3</v>
      </c>
      <c r="F49" s="638">
        <v>22.5</v>
      </c>
      <c r="G49" s="638">
        <v>19.8</v>
      </c>
      <c r="H49" s="638">
        <v>17.5</v>
      </c>
      <c r="I49" s="638">
        <v>18.2</v>
      </c>
      <c r="J49" s="638">
        <v>16.899999999999999</v>
      </c>
      <c r="K49" s="638">
        <v>15.9</v>
      </c>
      <c r="L49" s="638">
        <v>16</v>
      </c>
      <c r="M49" s="638">
        <v>13.1</v>
      </c>
      <c r="N49" s="638">
        <v>13.3</v>
      </c>
      <c r="O49" s="638">
        <v>13.7</v>
      </c>
      <c r="P49" s="638">
        <v>14.7</v>
      </c>
      <c r="Q49" s="638">
        <v>16.2</v>
      </c>
      <c r="R49" s="638">
        <v>16.7</v>
      </c>
      <c r="S49" s="638">
        <v>16</v>
      </c>
      <c r="T49" s="638">
        <v>15</v>
      </c>
      <c r="U49" s="638">
        <v>15.2</v>
      </c>
      <c r="V49" s="638">
        <v>15</v>
      </c>
      <c r="W49" s="638">
        <v>15.9</v>
      </c>
      <c r="X49" s="638">
        <v>15.1</v>
      </c>
      <c r="Y49" s="638">
        <v>12.6</v>
      </c>
      <c r="Z49" s="638">
        <v>11</v>
      </c>
      <c r="AA49" s="638">
        <v>10.9</v>
      </c>
      <c r="AB49" s="638">
        <v>12.6</v>
      </c>
      <c r="AC49" s="638">
        <v>12</v>
      </c>
      <c r="AD49" s="638">
        <v>13.2</v>
      </c>
      <c r="AE49" s="638">
        <v>12.1</v>
      </c>
      <c r="AF49" s="638">
        <v>11.9</v>
      </c>
      <c r="AG49" s="638">
        <v>11.6</v>
      </c>
      <c r="AH49" s="638">
        <v>12.6</v>
      </c>
      <c r="AI49" s="638">
        <v>9.9</v>
      </c>
      <c r="AJ49" s="638">
        <v>10.6</v>
      </c>
      <c r="AK49" s="638">
        <v>11.3</v>
      </c>
      <c r="AL49" s="638">
        <v>10.5</v>
      </c>
      <c r="AM49" s="638">
        <v>14.2</v>
      </c>
      <c r="AN49" s="638">
        <v>12.9</v>
      </c>
      <c r="AO49" s="638">
        <v>12.4</v>
      </c>
      <c r="AP49" s="638">
        <v>11.8</v>
      </c>
      <c r="AQ49" s="638">
        <v>11.4</v>
      </c>
      <c r="AR49" s="638">
        <v>11.4</v>
      </c>
      <c r="AS49" s="638">
        <v>12.4</v>
      </c>
      <c r="AT49" s="638">
        <v>11.2</v>
      </c>
      <c r="AU49" s="638">
        <v>10.199999999999999</v>
      </c>
      <c r="AV49" s="638">
        <v>10.7</v>
      </c>
      <c r="AW49" s="638">
        <v>10.7</v>
      </c>
      <c r="AX49" s="638">
        <v>12.4</v>
      </c>
      <c r="AY49" s="638">
        <v>15</v>
      </c>
      <c r="AZ49" s="638">
        <v>16</v>
      </c>
      <c r="BA49" s="638">
        <v>15</v>
      </c>
      <c r="BB49" s="638">
        <v>15.6</v>
      </c>
      <c r="BC49" s="638">
        <v>13.6</v>
      </c>
      <c r="BD49" s="638">
        <v>10.6</v>
      </c>
      <c r="BE49" s="638">
        <v>11.5</v>
      </c>
      <c r="BF49" s="638">
        <v>10.3</v>
      </c>
      <c r="BG49" s="638">
        <v>11.9</v>
      </c>
      <c r="BH49" s="638">
        <v>13.3</v>
      </c>
      <c r="BI49" s="638">
        <v>13.4</v>
      </c>
      <c r="BJ49" s="638">
        <v>12.5</v>
      </c>
      <c r="BK49" s="638">
        <v>11.2</v>
      </c>
      <c r="BL49" s="638">
        <v>9.4</v>
      </c>
      <c r="BM49" s="638">
        <v>10.3</v>
      </c>
      <c r="BN49" s="638">
        <v>11.3</v>
      </c>
      <c r="BO49" s="638">
        <v>10.1</v>
      </c>
    </row>
    <row r="50" spans="1:67" x14ac:dyDescent="0.25">
      <c r="A50" t="s">
        <v>48</v>
      </c>
      <c r="B50" s="638">
        <v>31</v>
      </c>
      <c r="C50" s="638">
        <v>30.2</v>
      </c>
      <c r="D50" s="638">
        <v>26.2</v>
      </c>
      <c r="E50" s="638">
        <v>26.7</v>
      </c>
      <c r="F50" s="638">
        <v>32.5</v>
      </c>
      <c r="G50" s="638">
        <v>31.7</v>
      </c>
      <c r="H50" s="638">
        <v>30.9</v>
      </c>
      <c r="I50" s="638">
        <v>29</v>
      </c>
      <c r="J50" s="638">
        <v>25.3</v>
      </c>
      <c r="K50" s="638">
        <v>32.6</v>
      </c>
      <c r="L50" s="638">
        <v>27.3</v>
      </c>
      <c r="M50" s="638">
        <v>24.1</v>
      </c>
      <c r="N50" s="638">
        <v>17</v>
      </c>
      <c r="O50" s="638">
        <v>11.7</v>
      </c>
      <c r="P50" s="638">
        <v>9.8000000000000007</v>
      </c>
      <c r="Q50" s="638">
        <v>10.5</v>
      </c>
      <c r="R50" s="638">
        <v>13</v>
      </c>
      <c r="S50" s="638">
        <v>9.9</v>
      </c>
      <c r="T50" s="638">
        <v>11.4</v>
      </c>
      <c r="U50" s="638">
        <v>9.6999999999999993</v>
      </c>
      <c r="V50" s="638">
        <v>9.1</v>
      </c>
      <c r="W50" s="638">
        <v>8.6</v>
      </c>
      <c r="X50" s="638">
        <v>4.7</v>
      </c>
      <c r="Y50" s="638">
        <v>8.8000000000000007</v>
      </c>
      <c r="Z50" s="638">
        <v>11.3</v>
      </c>
      <c r="AA50" s="638">
        <v>15.3</v>
      </c>
      <c r="AB50" s="638">
        <v>20.7</v>
      </c>
      <c r="AC50" s="638">
        <v>16.100000000000001</v>
      </c>
      <c r="AD50" s="638">
        <v>17.399999999999999</v>
      </c>
      <c r="AE50" s="638">
        <v>11.5</v>
      </c>
      <c r="AF50" s="638">
        <v>5.4</v>
      </c>
      <c r="AG50" s="638">
        <v>6.7</v>
      </c>
      <c r="AH50" s="638">
        <v>8.5</v>
      </c>
      <c r="AI50" s="638">
        <v>8.6</v>
      </c>
      <c r="AJ50" s="638">
        <v>8.1999999999999993</v>
      </c>
      <c r="AK50" s="638">
        <v>5.3</v>
      </c>
      <c r="AL50" s="638">
        <v>4.0999999999999996</v>
      </c>
      <c r="AM50" s="638">
        <v>3.1</v>
      </c>
      <c r="AN50" s="638">
        <v>12.5</v>
      </c>
      <c r="AO50" s="638">
        <v>14.3</v>
      </c>
      <c r="AP50" s="638">
        <v>18.5</v>
      </c>
      <c r="AQ50" s="638">
        <v>11.1</v>
      </c>
      <c r="AR50" s="638">
        <v>6.7</v>
      </c>
      <c r="AS50" s="638">
        <v>7</v>
      </c>
      <c r="AT50" s="638">
        <v>10.5</v>
      </c>
      <c r="AU50" s="638">
        <v>16.7</v>
      </c>
      <c r="AV50" s="638">
        <v>15.3</v>
      </c>
      <c r="AW50" s="638">
        <v>17.600000000000001</v>
      </c>
      <c r="AX50" s="638">
        <v>14.5</v>
      </c>
      <c r="AY50" s="638">
        <v>11.1</v>
      </c>
      <c r="AZ50" s="638">
        <v>11.9</v>
      </c>
      <c r="BA50" s="638">
        <v>7.8</v>
      </c>
      <c r="BB50" s="638">
        <v>6.3</v>
      </c>
      <c r="BC50" s="638">
        <v>6.7</v>
      </c>
      <c r="BD50" s="638">
        <v>9.1999999999999993</v>
      </c>
      <c r="BE50" s="638">
        <v>16.7</v>
      </c>
      <c r="BF50" s="638">
        <v>16.100000000000001</v>
      </c>
      <c r="BG50" s="638">
        <v>14.8</v>
      </c>
      <c r="BH50" s="638">
        <v>10.4</v>
      </c>
      <c r="BI50" s="638">
        <v>4.5</v>
      </c>
      <c r="BJ50" s="638">
        <v>6.8</v>
      </c>
      <c r="BK50" s="638">
        <v>4.9000000000000004</v>
      </c>
      <c r="BL50" s="638">
        <v>10.5</v>
      </c>
      <c r="BM50" s="638">
        <v>9.8000000000000007</v>
      </c>
      <c r="BN50" s="638">
        <v>13</v>
      </c>
      <c r="BO50" s="638">
        <v>17.600000000000001</v>
      </c>
    </row>
    <row r="51" spans="1:67" x14ac:dyDescent="0.25">
      <c r="A51" t="s">
        <v>49</v>
      </c>
      <c r="B51" s="638">
        <v>13.9</v>
      </c>
      <c r="C51" s="638">
        <v>13.2</v>
      </c>
      <c r="D51" s="638">
        <v>12.8</v>
      </c>
      <c r="E51" s="638">
        <v>12.8</v>
      </c>
      <c r="F51" s="638">
        <v>13.1</v>
      </c>
      <c r="G51" s="638">
        <v>13.3</v>
      </c>
      <c r="H51" s="638">
        <v>13.4</v>
      </c>
      <c r="I51" s="638">
        <v>13.7</v>
      </c>
      <c r="J51" s="638">
        <v>14.3</v>
      </c>
      <c r="K51" s="638">
        <v>14.4</v>
      </c>
      <c r="L51" s="638">
        <v>15</v>
      </c>
      <c r="M51" s="638">
        <v>15</v>
      </c>
      <c r="N51" s="638">
        <v>14.9</v>
      </c>
      <c r="O51" s="638">
        <v>15.6</v>
      </c>
      <c r="P51" s="638">
        <v>15.1</v>
      </c>
      <c r="Q51" s="638">
        <v>14</v>
      </c>
      <c r="R51" s="638">
        <v>13.6</v>
      </c>
      <c r="S51" s="638">
        <v>12.6</v>
      </c>
      <c r="T51" s="638">
        <v>12.1</v>
      </c>
      <c r="U51" s="638">
        <v>12.7</v>
      </c>
      <c r="V51" s="638">
        <v>12.8</v>
      </c>
      <c r="W51" s="638">
        <v>13.2</v>
      </c>
      <c r="X51" s="638">
        <v>13</v>
      </c>
      <c r="Y51" s="638">
        <v>12.6</v>
      </c>
      <c r="Z51" s="638">
        <v>12.4</v>
      </c>
      <c r="AA51" s="638">
        <v>12.1</v>
      </c>
      <c r="AB51" s="638">
        <v>12.3</v>
      </c>
      <c r="AC51" s="638">
        <v>12.4</v>
      </c>
      <c r="AD51" s="638">
        <v>11.7</v>
      </c>
      <c r="AE51" s="638">
        <v>11.7</v>
      </c>
      <c r="AF51" s="638">
        <v>11.7</v>
      </c>
      <c r="AG51" s="638">
        <v>11.5</v>
      </c>
      <c r="AH51" s="638">
        <v>11.9</v>
      </c>
      <c r="AI51" s="638">
        <v>11.5</v>
      </c>
      <c r="AJ51" s="638">
        <v>11.7</v>
      </c>
      <c r="AK51" s="638">
        <v>11.5</v>
      </c>
      <c r="AL51" s="638">
        <v>10.8</v>
      </c>
      <c r="AM51" s="638">
        <v>10.7</v>
      </c>
      <c r="AN51" s="638">
        <v>10.1</v>
      </c>
      <c r="AO51" s="638">
        <v>10.6</v>
      </c>
      <c r="AP51" s="638">
        <v>11.9</v>
      </c>
      <c r="AQ51" s="638">
        <v>12.1</v>
      </c>
      <c r="AR51" s="638">
        <v>12.5</v>
      </c>
      <c r="AS51" s="638">
        <v>12.6</v>
      </c>
      <c r="AT51" s="638">
        <v>12.1</v>
      </c>
      <c r="AU51" s="638">
        <v>12.7</v>
      </c>
      <c r="AV51" s="638">
        <v>12.6</v>
      </c>
      <c r="AW51" s="638">
        <v>12.5</v>
      </c>
      <c r="AX51" s="638">
        <v>12.7</v>
      </c>
      <c r="AY51" s="638">
        <v>11.6</v>
      </c>
      <c r="AZ51" s="638">
        <v>11.3</v>
      </c>
      <c r="BA51" s="638">
        <v>11.2</v>
      </c>
      <c r="BB51" s="638">
        <v>11</v>
      </c>
      <c r="BC51" s="638">
        <v>12</v>
      </c>
      <c r="BD51" s="638">
        <v>12.2</v>
      </c>
      <c r="BE51" s="638">
        <v>12.9</v>
      </c>
      <c r="BF51" s="638">
        <v>13.2</v>
      </c>
      <c r="BG51" s="638">
        <v>12.6</v>
      </c>
      <c r="BH51" s="638">
        <v>12.5</v>
      </c>
      <c r="BI51" s="638">
        <v>12</v>
      </c>
      <c r="BJ51" s="638">
        <v>11.4</v>
      </c>
      <c r="BK51" s="638">
        <v>11.7</v>
      </c>
      <c r="BL51" s="638">
        <v>11.6</v>
      </c>
      <c r="BM51" s="638">
        <v>11.3</v>
      </c>
      <c r="BN51" s="638">
        <v>11.1</v>
      </c>
      <c r="BO51" s="638">
        <v>11.1</v>
      </c>
    </row>
    <row r="52" spans="1:67" x14ac:dyDescent="0.25">
      <c r="A52" t="s">
        <v>50</v>
      </c>
      <c r="B52" s="638">
        <v>18.399999999999999</v>
      </c>
      <c r="C52" s="638">
        <v>19.5</v>
      </c>
      <c r="D52" s="638">
        <v>19.899999999999999</v>
      </c>
      <c r="E52" s="638">
        <v>20.2</v>
      </c>
      <c r="F52" s="638">
        <v>20.5</v>
      </c>
      <c r="G52" s="638">
        <v>20.3</v>
      </c>
      <c r="H52" s="638">
        <v>19.899999999999999</v>
      </c>
      <c r="I52" s="638">
        <v>19</v>
      </c>
      <c r="J52" s="638">
        <v>17.8</v>
      </c>
      <c r="K52" s="638">
        <v>17</v>
      </c>
      <c r="L52" s="638">
        <v>16.7</v>
      </c>
      <c r="M52" s="638">
        <v>16.5</v>
      </c>
      <c r="N52" s="638">
        <v>16.7</v>
      </c>
      <c r="O52" s="638">
        <v>16.2</v>
      </c>
      <c r="P52" s="638">
        <v>16.399999999999999</v>
      </c>
      <c r="Q52" s="638">
        <v>16.8</v>
      </c>
      <c r="R52" s="638">
        <v>16.600000000000001</v>
      </c>
      <c r="S52" s="638">
        <v>17</v>
      </c>
      <c r="T52" s="638">
        <v>16.899999999999999</v>
      </c>
      <c r="U52" s="638">
        <v>16.399999999999999</v>
      </c>
      <c r="V52" s="638">
        <v>16.8</v>
      </c>
      <c r="W52" s="638">
        <v>16.899999999999999</v>
      </c>
      <c r="X52" s="638">
        <v>18</v>
      </c>
      <c r="Y52" s="638">
        <v>17.600000000000001</v>
      </c>
      <c r="Z52" s="638">
        <v>17.8</v>
      </c>
      <c r="AA52" s="638">
        <v>16.399999999999999</v>
      </c>
      <c r="AB52" s="638">
        <v>15.2</v>
      </c>
      <c r="AC52" s="638">
        <v>15.2</v>
      </c>
      <c r="AD52" s="638">
        <v>13.6</v>
      </c>
      <c r="AE52" s="638">
        <v>13.7</v>
      </c>
      <c r="AF52" s="638">
        <v>13.3</v>
      </c>
      <c r="AG52" s="638">
        <v>12.5</v>
      </c>
      <c r="AH52" s="638">
        <v>12.5</v>
      </c>
      <c r="AI52" s="638">
        <v>11.3</v>
      </c>
      <c r="AJ52" s="638">
        <v>10</v>
      </c>
      <c r="AK52" s="638">
        <v>9.6</v>
      </c>
      <c r="AL52" s="638">
        <v>8.5</v>
      </c>
      <c r="AM52" s="638">
        <v>8.4</v>
      </c>
      <c r="AN52" s="638">
        <v>8.9</v>
      </c>
      <c r="AO52" s="638">
        <v>9.1</v>
      </c>
      <c r="AP52" s="638">
        <v>9.1999999999999993</v>
      </c>
      <c r="AQ52" s="638">
        <v>8.3000000000000007</v>
      </c>
      <c r="AR52" s="638">
        <v>7.8</v>
      </c>
      <c r="AS52" s="638">
        <v>7.4</v>
      </c>
      <c r="AT52" s="638">
        <v>7.4</v>
      </c>
      <c r="AU52" s="638">
        <v>7.5</v>
      </c>
      <c r="AV52" s="638">
        <v>7.7</v>
      </c>
      <c r="AW52" s="638">
        <v>8.1</v>
      </c>
      <c r="AX52" s="638">
        <v>8.6</v>
      </c>
      <c r="AY52" s="638">
        <v>9.5</v>
      </c>
      <c r="AZ52" s="638">
        <v>9.8000000000000007</v>
      </c>
      <c r="BA52" s="638">
        <v>9.5</v>
      </c>
      <c r="BB52" s="638">
        <v>10</v>
      </c>
      <c r="BC52" s="638">
        <v>10</v>
      </c>
      <c r="BD52" s="638">
        <v>9.8000000000000007</v>
      </c>
      <c r="BE52" s="638">
        <v>10.199999999999999</v>
      </c>
      <c r="BF52" s="638">
        <v>10.9</v>
      </c>
      <c r="BG52" s="638">
        <v>11.5</v>
      </c>
      <c r="BH52" s="638">
        <v>12.8</v>
      </c>
      <c r="BI52" s="638">
        <v>13.9</v>
      </c>
      <c r="BJ52" s="638">
        <v>14.3</v>
      </c>
      <c r="BK52" s="638">
        <v>13.5</v>
      </c>
      <c r="BL52" s="638">
        <v>13.2</v>
      </c>
      <c r="BM52" s="638">
        <v>12.1</v>
      </c>
      <c r="BN52" s="638">
        <v>11</v>
      </c>
      <c r="BO52" s="638">
        <v>11.1</v>
      </c>
    </row>
    <row r="53" spans="1:67" x14ac:dyDescent="0.25">
      <c r="A53" t="s">
        <v>51</v>
      </c>
      <c r="B53" s="638">
        <v>11.4</v>
      </c>
      <c r="C53" s="638">
        <v>10.1</v>
      </c>
      <c r="D53" s="638">
        <v>10.3</v>
      </c>
      <c r="E53" s="638">
        <v>8.5</v>
      </c>
      <c r="F53" s="638">
        <v>5.3</v>
      </c>
      <c r="G53" s="638">
        <v>3.9</v>
      </c>
      <c r="H53" s="638">
        <v>2.4</v>
      </c>
      <c r="I53" s="638">
        <v>3.2</v>
      </c>
      <c r="J53" s="638">
        <v>3.2</v>
      </c>
      <c r="K53" s="638">
        <v>3.1</v>
      </c>
      <c r="L53" s="638">
        <v>6.5</v>
      </c>
      <c r="M53" s="638">
        <v>9.8000000000000007</v>
      </c>
      <c r="N53" s="638">
        <v>12.8</v>
      </c>
      <c r="O53" s="638">
        <v>14.1</v>
      </c>
      <c r="P53" s="638">
        <v>19.3</v>
      </c>
      <c r="Q53" s="638">
        <v>13.9</v>
      </c>
      <c r="R53" s="638">
        <v>13.8</v>
      </c>
      <c r="S53" s="638">
        <v>13.1</v>
      </c>
      <c r="T53" s="638">
        <v>7.7</v>
      </c>
      <c r="U53" s="638">
        <v>6.5</v>
      </c>
      <c r="V53" s="638">
        <v>4.4000000000000004</v>
      </c>
      <c r="W53" s="638">
        <v>3.6</v>
      </c>
      <c r="X53" s="638">
        <v>5.5</v>
      </c>
      <c r="Y53" s="638">
        <v>14.3</v>
      </c>
      <c r="Z53" s="638">
        <v>18.100000000000001</v>
      </c>
      <c r="AA53" s="638">
        <v>19.7</v>
      </c>
      <c r="AB53" s="638">
        <v>21</v>
      </c>
      <c r="AC53" s="638">
        <v>16.100000000000001</v>
      </c>
      <c r="AD53" s="638">
        <v>13.8</v>
      </c>
      <c r="AE53" s="638">
        <v>16.399999999999999</v>
      </c>
      <c r="AF53" s="638">
        <v>19.7</v>
      </c>
      <c r="AG53" s="638">
        <v>19.2</v>
      </c>
      <c r="AH53" s="638">
        <v>19.7</v>
      </c>
      <c r="AI53" s="638">
        <v>19.600000000000001</v>
      </c>
      <c r="AJ53" s="638">
        <v>13.8</v>
      </c>
      <c r="AK53" s="638">
        <v>11</v>
      </c>
      <c r="AL53" s="638">
        <v>10.1</v>
      </c>
      <c r="AM53" s="638">
        <v>6.1</v>
      </c>
      <c r="AN53" s="638">
        <v>1.3</v>
      </c>
      <c r="AO53" s="638">
        <v>1.8</v>
      </c>
      <c r="AP53" s="638">
        <v>3.8</v>
      </c>
      <c r="AQ53" s="638">
        <v>5.3</v>
      </c>
      <c r="AR53" s="638">
        <v>6.2</v>
      </c>
      <c r="AS53" s="638">
        <v>6.3</v>
      </c>
      <c r="AT53" s="638">
        <v>5.2</v>
      </c>
      <c r="AU53" s="638">
        <v>3</v>
      </c>
      <c r="AV53" s="638">
        <v>2.6</v>
      </c>
      <c r="AW53" s="638">
        <v>6.8</v>
      </c>
      <c r="AX53" s="638">
        <v>8.1</v>
      </c>
      <c r="AY53" s="638">
        <v>8.1999999999999993</v>
      </c>
      <c r="AZ53" s="638">
        <v>16</v>
      </c>
      <c r="BA53" s="638">
        <v>13.4</v>
      </c>
      <c r="BB53" s="638">
        <v>12.1</v>
      </c>
      <c r="BC53" s="638">
        <v>16.8</v>
      </c>
      <c r="BD53" s="638">
        <v>8.5</v>
      </c>
      <c r="BE53" s="638">
        <v>6.6</v>
      </c>
      <c r="BF53" s="638">
        <v>9</v>
      </c>
      <c r="BG53" s="638">
        <v>2.9</v>
      </c>
      <c r="BH53" s="638">
        <v>3.1</v>
      </c>
      <c r="BI53" s="638">
        <v>5.2</v>
      </c>
      <c r="BJ53" s="638">
        <v>4.3</v>
      </c>
      <c r="BK53" s="638">
        <v>6.9</v>
      </c>
      <c r="BL53" s="638">
        <v>4.5999999999999996</v>
      </c>
      <c r="BM53" s="638">
        <v>4.8</v>
      </c>
      <c r="BN53" s="638">
        <v>10.5</v>
      </c>
      <c r="BO53" s="638">
        <v>9.4</v>
      </c>
    </row>
    <row r="54" spans="1:67" x14ac:dyDescent="0.25">
      <c r="A54" t="s">
        <v>52</v>
      </c>
      <c r="B54" s="638">
        <v>14.2</v>
      </c>
      <c r="C54" s="638">
        <v>14.7</v>
      </c>
      <c r="D54" s="638">
        <v>14.5</v>
      </c>
      <c r="E54" s="638">
        <v>14.8</v>
      </c>
      <c r="F54" s="638">
        <v>14.5</v>
      </c>
      <c r="G54" s="638">
        <v>14.1</v>
      </c>
      <c r="H54" s="638">
        <v>14.2</v>
      </c>
      <c r="I54" s="638">
        <v>13.6</v>
      </c>
      <c r="J54" s="638">
        <v>14.1</v>
      </c>
      <c r="K54" s="638">
        <v>14.1</v>
      </c>
      <c r="L54" s="638">
        <v>13.4</v>
      </c>
      <c r="M54" s="638">
        <v>13.1</v>
      </c>
      <c r="N54" s="638">
        <v>13.5</v>
      </c>
      <c r="O54" s="638">
        <v>14.2</v>
      </c>
      <c r="P54" s="638">
        <v>14.4</v>
      </c>
      <c r="Q54" s="638">
        <v>15.4</v>
      </c>
      <c r="R54" s="638">
        <v>14.7</v>
      </c>
      <c r="S54" s="638">
        <v>13.7</v>
      </c>
      <c r="T54" s="638">
        <v>13.2</v>
      </c>
      <c r="U54" s="638">
        <v>12.6</v>
      </c>
      <c r="V54" s="638">
        <v>12.6</v>
      </c>
      <c r="W54" s="638">
        <v>12.1</v>
      </c>
      <c r="X54" s="638">
        <v>11.7</v>
      </c>
      <c r="Y54" s="638">
        <v>12.6</v>
      </c>
      <c r="Z54" s="638">
        <v>13</v>
      </c>
      <c r="AA54" s="638">
        <v>13.3</v>
      </c>
      <c r="AB54" s="638">
        <v>13.4</v>
      </c>
      <c r="AC54" s="638">
        <v>13.1</v>
      </c>
      <c r="AD54" s="638">
        <v>13.1</v>
      </c>
      <c r="AE54" s="638">
        <v>13.1</v>
      </c>
      <c r="AF54" s="638">
        <v>12.4</v>
      </c>
      <c r="AG54" s="638">
        <v>13</v>
      </c>
      <c r="AH54" s="638">
        <v>12.6</v>
      </c>
      <c r="AI54" s="638">
        <v>12.3</v>
      </c>
      <c r="AJ54" s="638">
        <v>11.9</v>
      </c>
      <c r="AK54" s="638">
        <v>10.3</v>
      </c>
      <c r="AL54" s="638">
        <v>10.3</v>
      </c>
      <c r="AM54" s="638">
        <v>9.6999999999999993</v>
      </c>
      <c r="AN54" s="638">
        <v>9.3000000000000007</v>
      </c>
      <c r="AO54" s="638">
        <v>9.3000000000000007</v>
      </c>
      <c r="AP54" s="638">
        <v>9.1</v>
      </c>
      <c r="AQ54" s="638">
        <v>9.4</v>
      </c>
      <c r="AR54" s="638">
        <v>9.9</v>
      </c>
      <c r="AS54" s="638">
        <v>10.8</v>
      </c>
      <c r="AT54" s="638">
        <v>11</v>
      </c>
      <c r="AU54" s="638">
        <v>11.9</v>
      </c>
      <c r="AV54" s="638">
        <v>12</v>
      </c>
      <c r="AW54" s="638">
        <v>11.5</v>
      </c>
      <c r="AX54" s="638">
        <v>11</v>
      </c>
      <c r="AY54" s="638">
        <v>11.4</v>
      </c>
      <c r="AZ54" s="638">
        <v>10.199999999999999</v>
      </c>
      <c r="BA54" s="638">
        <v>10</v>
      </c>
      <c r="BB54" s="638">
        <v>9.9</v>
      </c>
      <c r="BC54" s="638">
        <v>10.1</v>
      </c>
      <c r="BD54" s="638">
        <v>10.5</v>
      </c>
      <c r="BE54" s="638">
        <v>11.6</v>
      </c>
      <c r="BF54" s="638">
        <v>12.5</v>
      </c>
      <c r="BG54" s="638">
        <v>11.4</v>
      </c>
      <c r="BH54" s="638">
        <v>12.3</v>
      </c>
      <c r="BI54" s="638">
        <v>12.4</v>
      </c>
      <c r="BJ54" s="638">
        <v>11.9</v>
      </c>
      <c r="BK54" s="638">
        <v>12.2</v>
      </c>
      <c r="BL54" s="638">
        <v>12</v>
      </c>
      <c r="BM54" s="638">
        <v>11.5</v>
      </c>
      <c r="BN54" s="638">
        <v>11.6</v>
      </c>
      <c r="BO54" s="638">
        <v>11.1</v>
      </c>
    </row>
    <row r="55" spans="1:67" x14ac:dyDescent="0.25">
      <c r="A55" t="s">
        <v>53</v>
      </c>
      <c r="B55" s="638">
        <v>16.399999999999999</v>
      </c>
      <c r="C55" s="638">
        <v>15.8</v>
      </c>
      <c r="D55" s="638">
        <v>14.9</v>
      </c>
      <c r="E55" s="638">
        <v>14.5</v>
      </c>
      <c r="F55" s="638">
        <v>14.1</v>
      </c>
      <c r="G55" s="638">
        <v>13.7</v>
      </c>
      <c r="H55" s="638">
        <v>13.5</v>
      </c>
      <c r="I55" s="638">
        <v>13.7</v>
      </c>
      <c r="J55" s="638">
        <v>13.3</v>
      </c>
      <c r="K55" s="638">
        <v>13</v>
      </c>
      <c r="L55" s="638">
        <v>13.1</v>
      </c>
      <c r="M55" s="638">
        <v>12.9</v>
      </c>
      <c r="N55" s="638">
        <v>12.4</v>
      </c>
      <c r="O55" s="638">
        <v>12.4</v>
      </c>
      <c r="P55" s="638">
        <v>11.3</v>
      </c>
      <c r="Q55" s="638">
        <v>11</v>
      </c>
      <c r="R55" s="638">
        <v>11</v>
      </c>
      <c r="S55" s="638">
        <v>11.1</v>
      </c>
      <c r="T55" s="638">
        <v>11.3</v>
      </c>
      <c r="U55" s="638">
        <v>11.1</v>
      </c>
      <c r="V55" s="638">
        <v>11.1</v>
      </c>
      <c r="W55" s="638">
        <v>10.4</v>
      </c>
      <c r="X55" s="638">
        <v>10.4</v>
      </c>
      <c r="Y55" s="638">
        <v>10.5</v>
      </c>
      <c r="Z55" s="638">
        <v>10</v>
      </c>
      <c r="AA55" s="638">
        <v>10.1</v>
      </c>
      <c r="AB55" s="638">
        <v>10.1</v>
      </c>
      <c r="AC55" s="638">
        <v>9.4</v>
      </c>
      <c r="AD55" s="638">
        <v>9.1999999999999993</v>
      </c>
      <c r="AE55" s="638">
        <v>9</v>
      </c>
      <c r="AF55" s="638">
        <v>9.5</v>
      </c>
      <c r="AG55" s="638">
        <v>9.6999999999999993</v>
      </c>
      <c r="AH55" s="638">
        <v>9.6999999999999993</v>
      </c>
      <c r="AI55" s="638">
        <v>10</v>
      </c>
      <c r="AJ55" s="638">
        <v>9.9</v>
      </c>
      <c r="AK55" s="638">
        <v>9.6</v>
      </c>
      <c r="AL55" s="638">
        <v>9.9</v>
      </c>
      <c r="AM55" s="638">
        <v>9.6999999999999993</v>
      </c>
      <c r="AN55" s="638">
        <v>9.4</v>
      </c>
      <c r="AO55" s="638">
        <v>9.5</v>
      </c>
      <c r="AP55" s="638">
        <v>8.9</v>
      </c>
      <c r="AQ55" s="638">
        <v>8.3000000000000007</v>
      </c>
      <c r="AR55" s="638">
        <v>8.6</v>
      </c>
      <c r="AS55" s="638">
        <v>8.5</v>
      </c>
      <c r="AT55" s="638">
        <v>9.3000000000000007</v>
      </c>
      <c r="AU55" s="638">
        <v>10.199999999999999</v>
      </c>
      <c r="AV55" s="638">
        <v>9.8000000000000007</v>
      </c>
      <c r="AW55" s="638">
        <v>9.9</v>
      </c>
      <c r="AX55" s="638">
        <v>9.6999999999999993</v>
      </c>
      <c r="AY55" s="638">
        <v>8.6999999999999993</v>
      </c>
      <c r="AZ55" s="638">
        <v>9</v>
      </c>
      <c r="BA55" s="638">
        <v>9.1999999999999993</v>
      </c>
      <c r="BB55" s="638">
        <v>9.4</v>
      </c>
      <c r="BC55" s="638">
        <v>9.3000000000000007</v>
      </c>
      <c r="BD55" s="638">
        <v>9.1999999999999993</v>
      </c>
      <c r="BE55" s="638">
        <v>9.3000000000000007</v>
      </c>
      <c r="BF55" s="638">
        <v>9</v>
      </c>
      <c r="BG55" s="638">
        <v>9.4</v>
      </c>
      <c r="BH55" s="638">
        <v>9.8000000000000007</v>
      </c>
      <c r="BI55" s="638">
        <v>10.1</v>
      </c>
      <c r="BJ55" s="638">
        <v>10.8</v>
      </c>
      <c r="BK55" s="638">
        <v>11.2</v>
      </c>
      <c r="BL55" s="638">
        <v>10.7</v>
      </c>
      <c r="BM55" s="638">
        <v>10.4</v>
      </c>
      <c r="BN55" s="638">
        <v>10.4</v>
      </c>
      <c r="BO55" s="638">
        <v>9.6999999999999993</v>
      </c>
    </row>
    <row r="56" spans="1:67" x14ac:dyDescent="0.25">
      <c r="A56" t="s">
        <v>54</v>
      </c>
      <c r="B56" s="638">
        <v>17.399999999999999</v>
      </c>
      <c r="C56" s="638">
        <v>17.600000000000001</v>
      </c>
      <c r="D56" s="638">
        <v>15.9</v>
      </c>
      <c r="E56" s="638">
        <v>14.9</v>
      </c>
      <c r="F56" s="638">
        <v>15</v>
      </c>
      <c r="G56" s="638">
        <v>15.7</v>
      </c>
      <c r="H56" s="638">
        <v>16.600000000000001</v>
      </c>
      <c r="I56" s="638">
        <v>16.399999999999999</v>
      </c>
      <c r="J56" s="638">
        <v>15.9</v>
      </c>
      <c r="K56" s="638">
        <v>15.2</v>
      </c>
      <c r="L56" s="638">
        <v>15</v>
      </c>
      <c r="M56" s="638">
        <v>14.5</v>
      </c>
      <c r="N56" s="638">
        <v>14.7</v>
      </c>
      <c r="O56" s="638">
        <v>15.2</v>
      </c>
      <c r="P56" s="638">
        <v>15</v>
      </c>
      <c r="Q56" s="638">
        <v>15.5</v>
      </c>
      <c r="R56" s="638">
        <v>14</v>
      </c>
      <c r="S56" s="638">
        <v>14.7</v>
      </c>
      <c r="T56" s="638">
        <v>14.7</v>
      </c>
      <c r="U56" s="638">
        <v>15.4</v>
      </c>
      <c r="V56" s="638">
        <v>15.9</v>
      </c>
      <c r="W56" s="638">
        <v>14.8</v>
      </c>
      <c r="X56" s="638">
        <v>15.2</v>
      </c>
      <c r="Y56" s="638">
        <v>14.4</v>
      </c>
      <c r="Z56" s="638">
        <v>13.4</v>
      </c>
      <c r="AA56" s="638">
        <v>13.3</v>
      </c>
      <c r="AB56" s="638">
        <v>11.1</v>
      </c>
      <c r="AC56" s="638">
        <v>11.3</v>
      </c>
      <c r="AD56" s="638">
        <v>11.3</v>
      </c>
      <c r="AE56" s="638">
        <v>10.6</v>
      </c>
      <c r="AF56" s="638">
        <v>12.3</v>
      </c>
      <c r="AG56" s="638">
        <v>12.5</v>
      </c>
      <c r="AH56" s="638">
        <v>12.4</v>
      </c>
      <c r="AI56" s="638">
        <v>11.8</v>
      </c>
      <c r="AJ56" s="638">
        <v>10.9</v>
      </c>
      <c r="AK56" s="638">
        <v>11.3</v>
      </c>
      <c r="AL56" s="638">
        <v>11.9</v>
      </c>
      <c r="AM56" s="638">
        <v>14.7</v>
      </c>
      <c r="AN56" s="638">
        <v>14.7</v>
      </c>
      <c r="AO56" s="638">
        <v>13.4</v>
      </c>
      <c r="AP56" s="638">
        <v>12.4</v>
      </c>
      <c r="AQ56" s="638">
        <v>9.1999999999999993</v>
      </c>
      <c r="AR56" s="638">
        <v>9.4</v>
      </c>
      <c r="AS56" s="638">
        <v>9.3000000000000007</v>
      </c>
      <c r="AT56" s="638">
        <v>9.6</v>
      </c>
      <c r="AU56" s="638">
        <v>10</v>
      </c>
      <c r="AV56" s="638">
        <v>8.8000000000000007</v>
      </c>
      <c r="AW56" s="638">
        <v>9</v>
      </c>
      <c r="AX56" s="638">
        <v>8.6999999999999993</v>
      </c>
      <c r="AY56" s="638">
        <v>8.6999999999999993</v>
      </c>
      <c r="AZ56" s="638">
        <v>11.2</v>
      </c>
      <c r="BA56" s="638">
        <v>12.2</v>
      </c>
      <c r="BB56" s="638">
        <v>11.3</v>
      </c>
      <c r="BC56" s="638">
        <v>9.6</v>
      </c>
      <c r="BD56" s="638">
        <v>7.4</v>
      </c>
      <c r="BE56" s="638">
        <v>6.3</v>
      </c>
      <c r="BF56" s="638">
        <v>6</v>
      </c>
      <c r="BG56" s="638">
        <v>7</v>
      </c>
      <c r="BH56" s="638">
        <v>7.1</v>
      </c>
      <c r="BI56" s="638">
        <v>8.1999999999999993</v>
      </c>
      <c r="BJ56" s="638">
        <v>10.5</v>
      </c>
      <c r="BK56" s="638">
        <v>9.9</v>
      </c>
      <c r="BL56" s="638">
        <v>10.7</v>
      </c>
      <c r="BM56" s="638">
        <v>9.9</v>
      </c>
      <c r="BN56" s="638">
        <v>8.6</v>
      </c>
      <c r="BO56" s="638">
        <v>9</v>
      </c>
    </row>
    <row r="57" spans="1:67" x14ac:dyDescent="0.25">
      <c r="A57" t="s">
        <v>55</v>
      </c>
      <c r="B57" s="638">
        <v>13.2</v>
      </c>
      <c r="C57" s="638">
        <v>13.6</v>
      </c>
      <c r="D57" s="638">
        <v>13.3</v>
      </c>
      <c r="E57" s="638">
        <v>15.1</v>
      </c>
      <c r="F57" s="638">
        <v>15.1</v>
      </c>
      <c r="G57" s="638">
        <v>14.5</v>
      </c>
      <c r="H57" s="638">
        <v>14.4</v>
      </c>
      <c r="I57" s="638">
        <v>14.3</v>
      </c>
      <c r="J57" s="638">
        <v>14.3</v>
      </c>
      <c r="K57" s="638">
        <v>15.1</v>
      </c>
      <c r="L57" s="638">
        <v>13.7</v>
      </c>
      <c r="M57" s="638">
        <v>12.7</v>
      </c>
      <c r="N57" s="638">
        <v>12.5</v>
      </c>
      <c r="O57" s="638">
        <v>12.7</v>
      </c>
      <c r="P57" s="638">
        <v>13.4</v>
      </c>
      <c r="Q57" s="638">
        <v>13.7</v>
      </c>
      <c r="R57" s="638">
        <v>12.8</v>
      </c>
      <c r="S57" s="638">
        <v>13</v>
      </c>
      <c r="T57" s="638">
        <v>13.1</v>
      </c>
      <c r="U57" s="638">
        <v>13.6</v>
      </c>
      <c r="V57" s="638">
        <v>14.6</v>
      </c>
      <c r="W57" s="638">
        <v>15.7</v>
      </c>
      <c r="X57" s="638">
        <v>16.3</v>
      </c>
      <c r="Y57" s="638">
        <v>15.6</v>
      </c>
      <c r="Z57" s="638">
        <v>14.4</v>
      </c>
      <c r="AA57" s="638">
        <v>14</v>
      </c>
      <c r="AB57" s="638">
        <v>14.9</v>
      </c>
      <c r="AC57" s="638">
        <v>15.2</v>
      </c>
      <c r="AD57" s="638">
        <v>16.2</v>
      </c>
      <c r="AE57" s="638">
        <v>15.6</v>
      </c>
      <c r="AF57" s="638">
        <v>14.6</v>
      </c>
      <c r="AG57" s="638">
        <v>13.6</v>
      </c>
      <c r="AH57" s="638">
        <v>12</v>
      </c>
      <c r="AI57" s="638">
        <v>12.2</v>
      </c>
      <c r="AJ57" s="638">
        <v>11.5</v>
      </c>
      <c r="AK57" s="638">
        <v>12.5</v>
      </c>
      <c r="AL57" s="638">
        <v>13.1</v>
      </c>
      <c r="AM57" s="638">
        <v>13.3</v>
      </c>
      <c r="AN57" s="638">
        <v>12.8</v>
      </c>
      <c r="AO57" s="638">
        <v>11.9</v>
      </c>
      <c r="AP57" s="638">
        <v>10.8</v>
      </c>
      <c r="AQ57" s="638">
        <v>9.3000000000000007</v>
      </c>
      <c r="AR57" s="638">
        <v>9.6999999999999993</v>
      </c>
      <c r="AS57" s="638">
        <v>8.9</v>
      </c>
      <c r="AT57" s="638">
        <v>8.6999999999999993</v>
      </c>
      <c r="AU57" s="638">
        <v>11.3</v>
      </c>
      <c r="AV57" s="638">
        <v>11.4</v>
      </c>
      <c r="AW57" s="638">
        <v>10.6</v>
      </c>
      <c r="AX57" s="638">
        <v>9.5</v>
      </c>
      <c r="AY57" s="638">
        <v>8.1</v>
      </c>
      <c r="AZ57" s="638">
        <v>8</v>
      </c>
      <c r="BA57" s="638">
        <v>8.8000000000000007</v>
      </c>
      <c r="BB57" s="638">
        <v>10.7</v>
      </c>
      <c r="BC57" s="638">
        <v>9.4</v>
      </c>
      <c r="BD57" s="638">
        <v>8</v>
      </c>
      <c r="BE57" s="638">
        <v>8.1999999999999993</v>
      </c>
      <c r="BF57" s="638">
        <v>7.9</v>
      </c>
      <c r="BG57" s="638">
        <v>8.6</v>
      </c>
      <c r="BH57" s="638">
        <v>8.3000000000000007</v>
      </c>
      <c r="BI57" s="638">
        <v>8.1999999999999993</v>
      </c>
      <c r="BJ57" s="638">
        <v>8.1999999999999993</v>
      </c>
      <c r="BK57" s="638">
        <v>8.1</v>
      </c>
      <c r="BL57" s="638">
        <v>8.6999999999999993</v>
      </c>
      <c r="BM57" s="638">
        <v>8.8000000000000007</v>
      </c>
      <c r="BN57" s="638">
        <v>9.4</v>
      </c>
      <c r="BO57" s="638">
        <v>9.8000000000000007</v>
      </c>
    </row>
    <row r="58" spans="1:67" x14ac:dyDescent="0.25">
      <c r="A58" t="s">
        <v>56</v>
      </c>
      <c r="B58" s="638">
        <v>17.399999999999999</v>
      </c>
      <c r="C58" s="638">
        <v>22.2</v>
      </c>
      <c r="D58" s="638">
        <v>22.9</v>
      </c>
      <c r="E58" s="638">
        <v>23.4</v>
      </c>
      <c r="F58" s="638">
        <v>23.4</v>
      </c>
      <c r="G58" s="638">
        <v>20.399999999999999</v>
      </c>
      <c r="H58" s="638">
        <v>17.8</v>
      </c>
      <c r="I58" s="638">
        <v>18.7</v>
      </c>
      <c r="J58" s="638">
        <v>19.899999999999999</v>
      </c>
      <c r="K58" s="638">
        <v>21.3</v>
      </c>
      <c r="L58" s="638">
        <v>25.7</v>
      </c>
      <c r="M58" s="638">
        <v>24.5</v>
      </c>
      <c r="N58" s="638">
        <v>25</v>
      </c>
      <c r="O58" s="638">
        <v>24.4</v>
      </c>
      <c r="P58" s="638">
        <v>22.1</v>
      </c>
      <c r="Q58" s="638">
        <v>23.2</v>
      </c>
      <c r="R58" s="638">
        <v>24.9</v>
      </c>
      <c r="S58" s="638">
        <v>23.3</v>
      </c>
      <c r="T58" s="638">
        <v>22.8</v>
      </c>
      <c r="U58" s="638">
        <v>20.5</v>
      </c>
      <c r="V58" s="638">
        <v>16.600000000000001</v>
      </c>
      <c r="W58" s="638">
        <v>15.9</v>
      </c>
      <c r="X58" s="638">
        <v>14.1</v>
      </c>
      <c r="Y58" s="638">
        <v>15.3</v>
      </c>
      <c r="Z58" s="638">
        <v>16.2</v>
      </c>
      <c r="AA58" s="638">
        <v>16</v>
      </c>
      <c r="AB58" s="638">
        <v>15.4</v>
      </c>
      <c r="AC58" s="638">
        <v>11.9</v>
      </c>
      <c r="AD58" s="638">
        <v>10.3</v>
      </c>
      <c r="AE58" s="638">
        <v>8.4</v>
      </c>
      <c r="AF58" s="638">
        <v>8</v>
      </c>
      <c r="AG58" s="638">
        <v>9</v>
      </c>
      <c r="AH58" s="638">
        <v>9.1</v>
      </c>
      <c r="AI58" s="638">
        <v>10.4</v>
      </c>
      <c r="AJ58" s="638">
        <v>11.8</v>
      </c>
      <c r="AK58" s="638">
        <v>14.1</v>
      </c>
      <c r="AL58" s="638">
        <v>16.2</v>
      </c>
      <c r="AM58" s="638">
        <v>14.2</v>
      </c>
      <c r="AN58" s="638">
        <v>11.6</v>
      </c>
      <c r="AO58" s="638">
        <v>9.1999999999999993</v>
      </c>
      <c r="AP58" s="638">
        <v>8.3000000000000007</v>
      </c>
      <c r="AQ58" s="638">
        <v>9.3000000000000007</v>
      </c>
      <c r="AR58" s="638">
        <v>8.1999999999999993</v>
      </c>
      <c r="AS58" s="638">
        <v>8.1</v>
      </c>
      <c r="AT58" s="638">
        <v>10</v>
      </c>
      <c r="AU58" s="638">
        <v>10</v>
      </c>
      <c r="AV58" s="638">
        <v>9.8000000000000007</v>
      </c>
      <c r="AW58" s="638">
        <v>13.2</v>
      </c>
      <c r="AX58" s="638">
        <v>10.7</v>
      </c>
      <c r="AY58" s="638">
        <v>11.1</v>
      </c>
      <c r="AZ58" s="638">
        <v>14.7</v>
      </c>
      <c r="BA58" s="638">
        <v>13.9</v>
      </c>
      <c r="BB58" s="638">
        <v>15.9</v>
      </c>
      <c r="BC58" s="638">
        <v>18.600000000000001</v>
      </c>
      <c r="BD58" s="638">
        <v>17.3</v>
      </c>
      <c r="BE58" s="638">
        <v>18.5</v>
      </c>
      <c r="BF58" s="638">
        <v>18.3</v>
      </c>
      <c r="BG58" s="638">
        <v>14.6</v>
      </c>
      <c r="BH58" s="638">
        <v>12.9</v>
      </c>
      <c r="BI58" s="638">
        <v>13.5</v>
      </c>
      <c r="BJ58" s="638">
        <v>13</v>
      </c>
      <c r="BK58" s="638">
        <v>13.2</v>
      </c>
      <c r="BL58" s="638">
        <v>14.3</v>
      </c>
      <c r="BM58" s="638">
        <v>13.3</v>
      </c>
      <c r="BN58" s="638">
        <v>14.3</v>
      </c>
      <c r="BO58" s="638">
        <v>17.600000000000001</v>
      </c>
    </row>
    <row r="59" spans="1:67" x14ac:dyDescent="0.25">
      <c r="A59" t="s">
        <v>57</v>
      </c>
      <c r="B59" s="638">
        <v>7.3</v>
      </c>
      <c r="C59" s="638">
        <v>8.9</v>
      </c>
      <c r="D59" s="638">
        <v>10.5</v>
      </c>
      <c r="E59" s="638">
        <v>10.5</v>
      </c>
      <c r="F59" s="638">
        <v>10.8</v>
      </c>
      <c r="G59" s="638">
        <v>10.7</v>
      </c>
      <c r="H59" s="638">
        <v>8.3000000000000007</v>
      </c>
      <c r="I59" s="638">
        <v>8</v>
      </c>
      <c r="J59" s="638">
        <v>7.3</v>
      </c>
      <c r="K59" s="638">
        <v>6.9</v>
      </c>
      <c r="L59" s="638">
        <v>7.7</v>
      </c>
      <c r="M59" s="638">
        <v>7.1</v>
      </c>
      <c r="N59" s="638">
        <v>7.6</v>
      </c>
      <c r="O59" s="638">
        <v>7.2</v>
      </c>
      <c r="P59" s="638">
        <v>8</v>
      </c>
      <c r="Q59" s="638">
        <v>8.6</v>
      </c>
      <c r="R59" s="638">
        <v>8.5</v>
      </c>
      <c r="S59" s="638">
        <v>9.8000000000000007</v>
      </c>
      <c r="T59" s="638">
        <v>11.4</v>
      </c>
      <c r="U59" s="638">
        <v>12.3</v>
      </c>
      <c r="V59" s="638">
        <v>13.2</v>
      </c>
      <c r="W59" s="638">
        <v>12.7</v>
      </c>
      <c r="X59" s="638">
        <v>11.1</v>
      </c>
      <c r="Y59" s="638">
        <v>10.4</v>
      </c>
      <c r="Z59" s="638">
        <v>9.1</v>
      </c>
      <c r="AA59" s="638">
        <v>8.6</v>
      </c>
      <c r="AB59" s="638">
        <v>8.3000000000000007</v>
      </c>
      <c r="AC59" s="638">
        <v>9.6999999999999993</v>
      </c>
      <c r="AD59" s="638">
        <v>9.6</v>
      </c>
      <c r="AE59" s="638">
        <v>10.8</v>
      </c>
      <c r="AF59" s="638">
        <v>14.5</v>
      </c>
      <c r="AG59" s="638">
        <v>14.6</v>
      </c>
      <c r="AH59" s="638">
        <v>12.7</v>
      </c>
      <c r="AI59" s="638">
        <v>11.1</v>
      </c>
      <c r="AJ59" s="638">
        <v>8.6</v>
      </c>
      <c r="AK59" s="638">
        <v>6</v>
      </c>
      <c r="AL59" s="638">
        <v>5.2</v>
      </c>
      <c r="AM59" s="638">
        <v>5.2</v>
      </c>
      <c r="AN59" s="638">
        <v>6.3</v>
      </c>
      <c r="AO59" s="638">
        <v>7.1</v>
      </c>
      <c r="AP59" s="638">
        <v>7.5</v>
      </c>
      <c r="AQ59" s="638">
        <v>9.5</v>
      </c>
      <c r="AR59" s="638">
        <v>8.8000000000000007</v>
      </c>
      <c r="AS59" s="638">
        <v>9.6999999999999993</v>
      </c>
      <c r="AT59" s="638">
        <v>10.4</v>
      </c>
      <c r="AU59" s="638">
        <v>7.7</v>
      </c>
      <c r="AV59" s="638">
        <v>7</v>
      </c>
      <c r="AW59" s="638">
        <v>6</v>
      </c>
      <c r="AX59" s="638">
        <v>6.6</v>
      </c>
      <c r="AY59" s="638">
        <v>8</v>
      </c>
      <c r="AZ59" s="638">
        <v>8.1</v>
      </c>
      <c r="BA59" s="638">
        <v>7.6</v>
      </c>
      <c r="BB59" s="638">
        <v>8.6999999999999993</v>
      </c>
      <c r="BC59" s="638">
        <v>8.1</v>
      </c>
      <c r="BD59" s="638">
        <v>8.3000000000000007</v>
      </c>
      <c r="BE59" s="638">
        <v>7.7</v>
      </c>
      <c r="BF59" s="638">
        <v>8.6</v>
      </c>
      <c r="BG59" s="638">
        <v>8</v>
      </c>
      <c r="BH59" s="638">
        <v>7</v>
      </c>
      <c r="BI59" s="638">
        <v>6.7</v>
      </c>
      <c r="BJ59" s="638">
        <v>6.2</v>
      </c>
      <c r="BK59" s="638">
        <v>6.3</v>
      </c>
      <c r="BL59" s="638">
        <v>7.4</v>
      </c>
      <c r="BM59" s="638">
        <v>8</v>
      </c>
      <c r="BN59" s="638">
        <v>7.2</v>
      </c>
      <c r="BO59" s="638">
        <v>6.6</v>
      </c>
    </row>
    <row r="60" spans="1:67" x14ac:dyDescent="0.25">
      <c r="A60" t="s">
        <v>58</v>
      </c>
      <c r="B60" s="638">
        <v>17</v>
      </c>
      <c r="C60" s="638">
        <v>17</v>
      </c>
      <c r="D60" s="638">
        <v>16.7</v>
      </c>
      <c r="E60" s="638">
        <v>15.7</v>
      </c>
      <c r="F60" s="638">
        <v>16.399999999999999</v>
      </c>
      <c r="G60" s="638">
        <v>15</v>
      </c>
      <c r="H60" s="638">
        <v>14.9</v>
      </c>
      <c r="I60" s="638">
        <v>14.7</v>
      </c>
      <c r="J60" s="638">
        <v>14.7</v>
      </c>
      <c r="K60" s="638">
        <v>14.4</v>
      </c>
      <c r="L60" s="638">
        <v>14.9</v>
      </c>
      <c r="M60" s="638">
        <v>16</v>
      </c>
      <c r="N60" s="638">
        <v>16.5</v>
      </c>
      <c r="O60" s="638">
        <v>16.600000000000001</v>
      </c>
      <c r="P60" s="638">
        <v>17.5</v>
      </c>
      <c r="Q60" s="638">
        <v>15.8</v>
      </c>
      <c r="R60" s="638">
        <v>17</v>
      </c>
      <c r="S60" s="638">
        <v>15.8</v>
      </c>
      <c r="T60" s="638">
        <v>17.399999999999999</v>
      </c>
      <c r="U60" s="638">
        <v>17.5</v>
      </c>
      <c r="V60" s="638">
        <v>17.100000000000001</v>
      </c>
      <c r="W60" s="638">
        <v>18.5</v>
      </c>
      <c r="X60" s="638">
        <v>17.100000000000001</v>
      </c>
      <c r="Y60" s="638">
        <v>16.7</v>
      </c>
      <c r="Z60" s="638">
        <v>17.100000000000001</v>
      </c>
      <c r="AA60" s="638">
        <v>17.3</v>
      </c>
      <c r="AB60" s="638">
        <v>16.8</v>
      </c>
      <c r="AC60" s="638">
        <v>15.6</v>
      </c>
      <c r="AD60" s="638">
        <v>14.8</v>
      </c>
      <c r="AE60" s="638">
        <v>14.4</v>
      </c>
      <c r="AF60" s="638">
        <v>13.8</v>
      </c>
      <c r="AG60" s="638">
        <v>12.9</v>
      </c>
      <c r="AH60" s="638">
        <v>12.3</v>
      </c>
      <c r="AI60" s="638">
        <v>10.9</v>
      </c>
      <c r="AJ60" s="638">
        <v>11.1</v>
      </c>
      <c r="AK60" s="638">
        <v>11.8</v>
      </c>
      <c r="AL60" s="638">
        <v>11.3</v>
      </c>
      <c r="AM60" s="638">
        <v>11.3</v>
      </c>
      <c r="AN60" s="638">
        <v>11.7</v>
      </c>
      <c r="AO60" s="638">
        <v>12.1</v>
      </c>
      <c r="AP60" s="638">
        <v>10.4</v>
      </c>
      <c r="AQ60" s="638">
        <v>10.8</v>
      </c>
      <c r="AR60" s="638">
        <v>9.1</v>
      </c>
      <c r="AS60" s="638">
        <v>11.1</v>
      </c>
      <c r="AT60" s="638">
        <v>12.8</v>
      </c>
      <c r="AU60" s="638">
        <v>13.7</v>
      </c>
      <c r="AV60" s="638">
        <v>14.4</v>
      </c>
      <c r="AW60" s="638">
        <v>11.2</v>
      </c>
      <c r="AX60" s="638">
        <v>9.1999999999999993</v>
      </c>
      <c r="AY60" s="638">
        <v>7.4</v>
      </c>
      <c r="AZ60" s="638">
        <v>8.6999999999999993</v>
      </c>
      <c r="BA60" s="638">
        <v>8.6999999999999993</v>
      </c>
      <c r="BB60" s="638">
        <v>9.5</v>
      </c>
      <c r="BC60" s="638">
        <v>9.5</v>
      </c>
      <c r="BD60" s="638">
        <v>8.3000000000000007</v>
      </c>
      <c r="BE60" s="638">
        <v>8.5</v>
      </c>
      <c r="BF60" s="638">
        <v>7.2</v>
      </c>
      <c r="BG60" s="638">
        <v>6.8</v>
      </c>
      <c r="BH60" s="638">
        <v>6.1</v>
      </c>
      <c r="BI60" s="638">
        <v>4.7</v>
      </c>
      <c r="BJ60" s="638">
        <v>7.6</v>
      </c>
      <c r="BK60" s="638">
        <v>9.6</v>
      </c>
      <c r="BL60" s="638">
        <v>10</v>
      </c>
      <c r="BM60" s="638">
        <v>9.5</v>
      </c>
      <c r="BN60" s="638">
        <v>6.6</v>
      </c>
      <c r="BO60" s="638">
        <v>5.9</v>
      </c>
    </row>
    <row r="61" spans="1:67" x14ac:dyDescent="0.25">
      <c r="A61" t="s">
        <v>59</v>
      </c>
      <c r="B61" s="638">
        <v>11.3</v>
      </c>
      <c r="C61" s="638">
        <v>10.199999999999999</v>
      </c>
      <c r="D61" s="638">
        <v>9.6999999999999993</v>
      </c>
      <c r="E61" s="638">
        <v>10.1</v>
      </c>
      <c r="F61" s="638">
        <v>11</v>
      </c>
      <c r="G61" s="638">
        <v>11.9</v>
      </c>
      <c r="H61" s="638">
        <v>12.1</v>
      </c>
      <c r="I61" s="638">
        <v>11.7</v>
      </c>
      <c r="J61" s="638">
        <v>10.8</v>
      </c>
      <c r="K61" s="638">
        <v>11.1</v>
      </c>
      <c r="L61" s="638">
        <v>10.4</v>
      </c>
      <c r="M61" s="638">
        <v>10.199999999999999</v>
      </c>
      <c r="N61" s="638">
        <v>10.4</v>
      </c>
      <c r="O61" s="638">
        <v>9.5</v>
      </c>
      <c r="P61" s="638">
        <v>9.4</v>
      </c>
      <c r="Q61" s="638">
        <v>9.4</v>
      </c>
      <c r="R61" s="638">
        <v>9.6999999999999993</v>
      </c>
      <c r="S61" s="638">
        <v>8.5</v>
      </c>
      <c r="T61" s="638">
        <v>8.9</v>
      </c>
      <c r="U61" s="638">
        <v>11</v>
      </c>
      <c r="V61" s="638">
        <v>10.5</v>
      </c>
      <c r="W61" s="638">
        <v>11.4</v>
      </c>
      <c r="X61" s="638">
        <v>10.4</v>
      </c>
      <c r="Y61" s="638">
        <v>9.1999999999999993</v>
      </c>
      <c r="Z61" s="638">
        <v>9.5</v>
      </c>
      <c r="AA61" s="638">
        <v>8.8000000000000007</v>
      </c>
      <c r="AB61" s="638">
        <v>8.8000000000000007</v>
      </c>
      <c r="AC61" s="638">
        <v>8.9</v>
      </c>
      <c r="AD61" s="638">
        <v>9.3000000000000007</v>
      </c>
      <c r="AE61" s="638">
        <v>9.6</v>
      </c>
      <c r="AF61" s="638">
        <v>10.7</v>
      </c>
      <c r="AG61" s="638">
        <v>10.3</v>
      </c>
      <c r="AH61" s="638">
        <v>10.4</v>
      </c>
      <c r="AI61" s="638">
        <v>10</v>
      </c>
      <c r="AJ61" s="638">
        <v>9.4</v>
      </c>
      <c r="AK61" s="638">
        <v>9.1</v>
      </c>
      <c r="AL61" s="638">
        <v>9.4</v>
      </c>
      <c r="AM61" s="638">
        <v>10.4</v>
      </c>
      <c r="AN61" s="638">
        <v>11.2</v>
      </c>
      <c r="AO61" s="638">
        <v>11.6</v>
      </c>
      <c r="AP61" s="638">
        <v>10.6</v>
      </c>
      <c r="AQ61" s="638">
        <v>10.1</v>
      </c>
      <c r="AR61" s="638">
        <v>9.8000000000000007</v>
      </c>
      <c r="AS61" s="638">
        <v>9.4</v>
      </c>
      <c r="AT61" s="638">
        <v>10.3</v>
      </c>
      <c r="AU61" s="638">
        <v>10.3</v>
      </c>
      <c r="AV61" s="638">
        <v>10.7</v>
      </c>
      <c r="AW61" s="638">
        <v>11.9</v>
      </c>
      <c r="AX61" s="638">
        <v>11.8</v>
      </c>
      <c r="AY61" s="638">
        <v>12.3</v>
      </c>
      <c r="AZ61" s="638">
        <v>12.3</v>
      </c>
      <c r="BA61" s="638">
        <v>11.6</v>
      </c>
      <c r="BB61" s="638">
        <v>12.1</v>
      </c>
      <c r="BC61" s="638">
        <v>11.7</v>
      </c>
      <c r="BD61" s="638">
        <v>11.2</v>
      </c>
      <c r="BE61" s="638">
        <v>11.1</v>
      </c>
      <c r="BF61" s="638">
        <v>10.3</v>
      </c>
      <c r="BG61" s="638">
        <v>10.8</v>
      </c>
      <c r="BH61" s="638">
        <v>10.7</v>
      </c>
      <c r="BI61" s="638">
        <v>10.3</v>
      </c>
      <c r="BJ61" s="638">
        <v>11.8</v>
      </c>
      <c r="BK61" s="638">
        <v>11.3</v>
      </c>
      <c r="BL61" s="638">
        <v>12</v>
      </c>
      <c r="BM61" s="638">
        <v>11.8</v>
      </c>
      <c r="BN61" s="638">
        <v>10.8</v>
      </c>
      <c r="BO61" s="638">
        <v>10.199999999999999</v>
      </c>
    </row>
    <row r="62" spans="1:67" x14ac:dyDescent="0.25">
      <c r="A62" t="s">
        <v>60</v>
      </c>
      <c r="B62" s="638">
        <v>11.4</v>
      </c>
      <c r="C62" s="638">
        <v>11.7</v>
      </c>
      <c r="D62" s="638">
        <v>10.1</v>
      </c>
      <c r="E62" s="638">
        <v>11.2</v>
      </c>
      <c r="F62" s="638">
        <v>11.2</v>
      </c>
      <c r="G62" s="638">
        <v>11.4</v>
      </c>
      <c r="H62" s="638">
        <v>13.8</v>
      </c>
      <c r="I62" s="638">
        <v>13.5</v>
      </c>
      <c r="J62" s="638">
        <v>13.6</v>
      </c>
      <c r="K62" s="638">
        <v>13.5</v>
      </c>
      <c r="L62" s="638">
        <v>14.3</v>
      </c>
      <c r="M62" s="638">
        <v>13.7</v>
      </c>
      <c r="N62" s="638">
        <v>13.2</v>
      </c>
      <c r="O62" s="638">
        <v>13.5</v>
      </c>
      <c r="P62" s="638">
        <v>12.7</v>
      </c>
      <c r="Q62" s="638">
        <v>12.8</v>
      </c>
      <c r="R62" s="638">
        <v>12.5</v>
      </c>
      <c r="S62" s="638">
        <v>11.6</v>
      </c>
      <c r="T62" s="638">
        <v>11.7</v>
      </c>
      <c r="U62" s="638">
        <v>12.3</v>
      </c>
      <c r="V62" s="638">
        <v>12.5</v>
      </c>
      <c r="W62" s="638">
        <v>13.2</v>
      </c>
      <c r="X62" s="638">
        <v>14.7</v>
      </c>
      <c r="Y62" s="638">
        <v>15.3</v>
      </c>
      <c r="Z62" s="638">
        <v>15.6</v>
      </c>
      <c r="AA62" s="638">
        <v>15.5</v>
      </c>
      <c r="AB62" s="638">
        <v>14.3</v>
      </c>
      <c r="AC62" s="638">
        <v>12.7</v>
      </c>
      <c r="AD62" s="638">
        <v>12.7</v>
      </c>
      <c r="AE62" s="638">
        <v>11.2</v>
      </c>
      <c r="AF62" s="638">
        <v>10.9</v>
      </c>
      <c r="AG62" s="638">
        <v>11.5</v>
      </c>
      <c r="AH62" s="638">
        <v>10.5</v>
      </c>
      <c r="AI62" s="638">
        <v>12.1</v>
      </c>
      <c r="AJ62" s="638">
        <v>11</v>
      </c>
      <c r="AK62" s="638">
        <v>10.199999999999999</v>
      </c>
      <c r="AL62" s="638">
        <v>9.1999999999999993</v>
      </c>
      <c r="AM62" s="638">
        <v>8.1999999999999993</v>
      </c>
      <c r="AN62" s="638">
        <v>8.8000000000000007</v>
      </c>
      <c r="AO62" s="638">
        <v>9.6</v>
      </c>
      <c r="AP62" s="638">
        <v>9.9</v>
      </c>
      <c r="AQ62" s="638">
        <v>9.1999999999999993</v>
      </c>
      <c r="AR62" s="638">
        <v>8.1</v>
      </c>
      <c r="AS62" s="638">
        <v>7.4</v>
      </c>
      <c r="AT62" s="638">
        <v>6.9</v>
      </c>
      <c r="AU62" s="638">
        <v>6.9</v>
      </c>
      <c r="AV62" s="638">
        <v>4.9000000000000004</v>
      </c>
      <c r="AW62" s="638">
        <v>4.3</v>
      </c>
      <c r="AX62" s="638">
        <v>6.8</v>
      </c>
      <c r="AY62" s="638">
        <v>9.6</v>
      </c>
      <c r="AZ62" s="638">
        <v>13.2</v>
      </c>
      <c r="BA62" s="638">
        <v>13.4</v>
      </c>
      <c r="BB62" s="638">
        <v>11.3</v>
      </c>
      <c r="BC62" s="638">
        <v>11.1</v>
      </c>
      <c r="BD62" s="638">
        <v>9.1</v>
      </c>
      <c r="BE62" s="638">
        <v>10.1</v>
      </c>
      <c r="BF62" s="638">
        <v>8.6999999999999993</v>
      </c>
      <c r="BG62" s="638">
        <v>7.4</v>
      </c>
      <c r="BH62" s="638">
        <v>9.3000000000000007</v>
      </c>
      <c r="BI62" s="638">
        <v>7.4</v>
      </c>
      <c r="BJ62" s="638">
        <v>9.6</v>
      </c>
      <c r="BK62" s="638">
        <v>7.2</v>
      </c>
      <c r="BL62" s="638">
        <v>8.1</v>
      </c>
      <c r="BM62" s="638">
        <v>8.8000000000000007</v>
      </c>
      <c r="BN62" s="638">
        <v>7.9</v>
      </c>
      <c r="BO62" s="638">
        <v>8.1999999999999993</v>
      </c>
    </row>
    <row r="63" spans="1:67" x14ac:dyDescent="0.25">
      <c r="A63" t="s">
        <v>61</v>
      </c>
      <c r="B63" s="638">
        <v>19.8</v>
      </c>
      <c r="C63" s="638">
        <v>15</v>
      </c>
      <c r="D63" s="638">
        <v>14.3</v>
      </c>
      <c r="E63" s="638">
        <v>17.3</v>
      </c>
      <c r="F63" s="638">
        <v>17.2</v>
      </c>
      <c r="G63" s="638">
        <v>19.100000000000001</v>
      </c>
      <c r="H63" s="638">
        <v>20.9</v>
      </c>
      <c r="I63" s="638">
        <v>18.3</v>
      </c>
      <c r="J63" s="638">
        <v>17.399999999999999</v>
      </c>
      <c r="K63" s="638">
        <v>16.100000000000001</v>
      </c>
      <c r="L63" s="638">
        <v>14.2</v>
      </c>
      <c r="M63" s="638">
        <v>13.6</v>
      </c>
      <c r="N63" s="638">
        <v>14.6</v>
      </c>
      <c r="O63" s="638">
        <v>14.7</v>
      </c>
      <c r="P63" s="638">
        <v>15.5</v>
      </c>
      <c r="Q63" s="638">
        <v>14.2</v>
      </c>
      <c r="R63" s="638">
        <v>16.899999999999999</v>
      </c>
      <c r="S63" s="638">
        <v>14.9</v>
      </c>
      <c r="T63" s="638">
        <v>13.6</v>
      </c>
      <c r="U63" s="638">
        <v>11.8</v>
      </c>
      <c r="V63" s="638">
        <v>9</v>
      </c>
      <c r="W63" s="638">
        <v>7.9</v>
      </c>
      <c r="X63" s="638">
        <v>6.1</v>
      </c>
      <c r="Y63" s="638">
        <v>5.3</v>
      </c>
      <c r="Z63" s="638">
        <v>5.9</v>
      </c>
      <c r="AA63" s="638">
        <v>6.4</v>
      </c>
      <c r="AB63" s="638">
        <v>7.5</v>
      </c>
      <c r="AC63" s="638">
        <v>7.3</v>
      </c>
      <c r="AD63" s="638">
        <v>8.1</v>
      </c>
      <c r="AE63" s="638">
        <v>7.4</v>
      </c>
      <c r="AF63" s="638">
        <v>9.4</v>
      </c>
      <c r="AG63" s="638">
        <v>10</v>
      </c>
      <c r="AH63" s="638">
        <v>9.6</v>
      </c>
      <c r="AI63" s="638">
        <v>9.9</v>
      </c>
      <c r="AJ63" s="638">
        <v>6</v>
      </c>
      <c r="AK63" s="638">
        <v>7</v>
      </c>
      <c r="AL63" s="638">
        <v>9</v>
      </c>
      <c r="AM63" s="638">
        <v>9.3000000000000007</v>
      </c>
      <c r="AN63" s="638">
        <v>10.1</v>
      </c>
      <c r="AO63" s="638">
        <v>9.3000000000000007</v>
      </c>
      <c r="AP63" s="638">
        <v>10.9</v>
      </c>
      <c r="AQ63" s="638">
        <v>12.2</v>
      </c>
      <c r="AR63" s="638">
        <v>13.3</v>
      </c>
      <c r="AS63" s="638">
        <v>13.2</v>
      </c>
      <c r="AT63" s="638">
        <v>12.2</v>
      </c>
      <c r="AU63" s="638">
        <v>10.6</v>
      </c>
      <c r="AV63" s="638">
        <v>10.3</v>
      </c>
      <c r="AW63" s="638">
        <v>12.5</v>
      </c>
      <c r="AX63" s="638">
        <v>12.1</v>
      </c>
      <c r="AY63" s="638">
        <v>12.5</v>
      </c>
      <c r="AZ63" s="638">
        <v>12.7</v>
      </c>
      <c r="BA63" s="638">
        <v>11.7</v>
      </c>
      <c r="BB63" s="638">
        <v>11.7</v>
      </c>
      <c r="BC63" s="638">
        <v>12.7</v>
      </c>
      <c r="BD63" s="638">
        <v>12.7</v>
      </c>
      <c r="BE63" s="638">
        <v>11.6</v>
      </c>
      <c r="BF63" s="638">
        <v>9.3000000000000007</v>
      </c>
      <c r="BG63" s="638">
        <v>10.199999999999999</v>
      </c>
      <c r="BH63" s="638">
        <v>8.6</v>
      </c>
      <c r="BI63" s="638">
        <v>9.4</v>
      </c>
      <c r="BJ63" s="638">
        <v>11.5</v>
      </c>
      <c r="BK63" s="638">
        <v>10.5</v>
      </c>
      <c r="BL63" s="638">
        <v>10.7</v>
      </c>
      <c r="BM63" s="638">
        <v>11.2</v>
      </c>
      <c r="BN63" s="638">
        <v>9.5</v>
      </c>
      <c r="BO63" s="638">
        <v>10.5</v>
      </c>
    </row>
    <row r="64" spans="1:67" x14ac:dyDescent="0.25">
      <c r="A64" t="s">
        <v>62</v>
      </c>
      <c r="B64" s="638">
        <v>0</v>
      </c>
      <c r="C64" s="638">
        <v>0</v>
      </c>
      <c r="D64" s="638">
        <v>0</v>
      </c>
      <c r="E64" s="638">
        <v>0</v>
      </c>
      <c r="F64" s="638">
        <v>0</v>
      </c>
      <c r="G64" s="638">
        <v>0</v>
      </c>
      <c r="H64" s="638">
        <v>0</v>
      </c>
      <c r="I64" s="638">
        <v>0</v>
      </c>
      <c r="J64" s="638">
        <v>0</v>
      </c>
      <c r="K64" s="638">
        <v>0</v>
      </c>
      <c r="L64" s="638">
        <v>50</v>
      </c>
      <c r="M64" s="638">
        <v>75</v>
      </c>
      <c r="N64" s="638">
        <v>60</v>
      </c>
      <c r="O64" s="638">
        <v>37.5</v>
      </c>
      <c r="P64" s="638">
        <v>0</v>
      </c>
      <c r="Q64" s="638">
        <v>0</v>
      </c>
      <c r="R64" s="638">
        <v>20</v>
      </c>
      <c r="S64" s="638">
        <v>28.6</v>
      </c>
      <c r="T64" s="638">
        <v>28.6</v>
      </c>
      <c r="U64" s="638">
        <v>66.7</v>
      </c>
      <c r="V64" s="638">
        <v>100</v>
      </c>
      <c r="W64" s="638">
        <v>0</v>
      </c>
      <c r="X64" s="638">
        <v>0</v>
      </c>
      <c r="Y64" s="638">
        <v>0</v>
      </c>
      <c r="Z64" s="638">
        <v>0</v>
      </c>
      <c r="AA64" s="638">
        <v>0</v>
      </c>
      <c r="AB64" s="638">
        <v>0</v>
      </c>
      <c r="AC64" s="638">
        <v>0</v>
      </c>
      <c r="AD64" s="638">
        <v>0</v>
      </c>
      <c r="AE64" s="638">
        <v>0</v>
      </c>
      <c r="AF64" s="638">
        <v>40</v>
      </c>
      <c r="AG64" s="638">
        <v>28.6</v>
      </c>
      <c r="AH64" s="638">
        <v>28.6</v>
      </c>
      <c r="AI64" s="638">
        <v>50</v>
      </c>
      <c r="AJ64" s="638">
        <v>50</v>
      </c>
      <c r="AK64" s="638">
        <v>26.7</v>
      </c>
      <c r="AL64" s="638">
        <v>21.1</v>
      </c>
      <c r="AM64" s="638">
        <v>15.8</v>
      </c>
      <c r="AN64" s="638">
        <v>11.5</v>
      </c>
      <c r="AO64" s="638">
        <v>21.1</v>
      </c>
      <c r="AP64" s="638">
        <v>27.8</v>
      </c>
      <c r="AQ64" s="638">
        <v>29.2</v>
      </c>
      <c r="AR64" s="638">
        <v>33.299999999999997</v>
      </c>
      <c r="AS64" s="638">
        <v>35.299999999999997</v>
      </c>
      <c r="AT64" s="638">
        <v>37.5</v>
      </c>
      <c r="AU64" s="638">
        <v>41.7</v>
      </c>
      <c r="AV64" s="638">
        <v>38.5</v>
      </c>
      <c r="AW64" s="638">
        <v>25</v>
      </c>
      <c r="AX64" s="638">
        <v>7.7</v>
      </c>
      <c r="AY64" s="638">
        <v>5.9</v>
      </c>
      <c r="AZ64" s="638">
        <v>6.3</v>
      </c>
      <c r="BA64" s="638">
        <v>6.3</v>
      </c>
      <c r="BB64" s="638">
        <v>6.7</v>
      </c>
      <c r="BC64" s="638">
        <v>0</v>
      </c>
      <c r="BD64" s="638">
        <v>0</v>
      </c>
      <c r="BE64" s="638">
        <v>0</v>
      </c>
      <c r="BF64" s="638">
        <v>0</v>
      </c>
      <c r="BG64" s="638">
        <v>0</v>
      </c>
      <c r="BH64" s="638" t="s">
        <v>18</v>
      </c>
      <c r="BI64" s="638">
        <v>0</v>
      </c>
      <c r="BJ64" s="638">
        <v>0</v>
      </c>
      <c r="BK64" s="638">
        <v>0</v>
      </c>
      <c r="BL64" s="638">
        <v>0</v>
      </c>
      <c r="BM64" s="638">
        <v>0</v>
      </c>
      <c r="BN64" s="638">
        <v>0</v>
      </c>
      <c r="BO64" s="638">
        <v>0</v>
      </c>
    </row>
    <row r="65" spans="1:67" x14ac:dyDescent="0.25">
      <c r="A65" t="s">
        <v>63</v>
      </c>
      <c r="B65" s="638">
        <v>13.8</v>
      </c>
      <c r="C65" s="638">
        <v>17.7</v>
      </c>
      <c r="D65" s="638">
        <v>19.899999999999999</v>
      </c>
      <c r="E65" s="638">
        <v>19.5</v>
      </c>
      <c r="F65" s="638">
        <v>14</v>
      </c>
      <c r="G65" s="638">
        <v>11.2</v>
      </c>
      <c r="H65" s="638">
        <v>14.1</v>
      </c>
      <c r="I65" s="638">
        <v>14.1</v>
      </c>
      <c r="J65" s="638">
        <v>16.2</v>
      </c>
      <c r="K65" s="638">
        <v>19.8</v>
      </c>
      <c r="L65" s="638">
        <v>20.399999999999999</v>
      </c>
      <c r="M65" s="638">
        <v>21.1</v>
      </c>
      <c r="N65" s="638">
        <v>19.5</v>
      </c>
      <c r="O65" s="638">
        <v>16.899999999999999</v>
      </c>
      <c r="P65" s="638">
        <v>15.4</v>
      </c>
      <c r="Q65" s="638">
        <v>13.7</v>
      </c>
      <c r="R65" s="638">
        <v>13.2</v>
      </c>
      <c r="S65" s="638">
        <v>10.199999999999999</v>
      </c>
      <c r="T65" s="638">
        <v>12.7</v>
      </c>
      <c r="U65" s="638">
        <v>12.6</v>
      </c>
      <c r="V65" s="638">
        <v>15.4</v>
      </c>
      <c r="W65" s="638">
        <v>16.899999999999999</v>
      </c>
      <c r="X65" s="638">
        <v>15.6</v>
      </c>
      <c r="Y65" s="638">
        <v>14.6</v>
      </c>
      <c r="Z65" s="638">
        <v>12.7</v>
      </c>
      <c r="AA65" s="638">
        <v>11.1</v>
      </c>
      <c r="AB65" s="638">
        <v>15</v>
      </c>
      <c r="AC65" s="638">
        <v>14.4</v>
      </c>
      <c r="AD65" s="638">
        <v>13.9</v>
      </c>
      <c r="AE65" s="638">
        <v>9.5</v>
      </c>
      <c r="AF65" s="638">
        <v>11.6</v>
      </c>
      <c r="AG65" s="638">
        <v>9.1</v>
      </c>
      <c r="AH65" s="638">
        <v>10.3</v>
      </c>
      <c r="AI65" s="638">
        <v>9.8000000000000007</v>
      </c>
      <c r="AJ65" s="638">
        <v>7.4</v>
      </c>
      <c r="AK65" s="638">
        <v>8.1999999999999993</v>
      </c>
      <c r="AL65" s="638">
        <v>9.8000000000000007</v>
      </c>
      <c r="AM65" s="638">
        <v>10.199999999999999</v>
      </c>
      <c r="AN65" s="638">
        <v>10.199999999999999</v>
      </c>
      <c r="AO65" s="638">
        <v>13.3</v>
      </c>
      <c r="AP65" s="638">
        <v>13.5</v>
      </c>
      <c r="AQ65" s="638">
        <v>15</v>
      </c>
      <c r="AR65" s="638">
        <v>16.399999999999999</v>
      </c>
      <c r="AS65" s="638">
        <v>11.5</v>
      </c>
      <c r="AT65" s="638">
        <v>15.5</v>
      </c>
      <c r="AU65" s="638">
        <v>16.399999999999999</v>
      </c>
      <c r="AV65" s="638">
        <v>13.4</v>
      </c>
      <c r="AW65" s="638">
        <v>13.1</v>
      </c>
      <c r="AX65" s="638">
        <v>9.9</v>
      </c>
      <c r="AY65" s="638">
        <v>13.1</v>
      </c>
      <c r="AZ65" s="638">
        <v>22.3</v>
      </c>
      <c r="BA65" s="638">
        <v>24.5</v>
      </c>
      <c r="BB65" s="638">
        <v>22.9</v>
      </c>
      <c r="BC65" s="638">
        <v>22.6</v>
      </c>
      <c r="BD65" s="638">
        <v>14.9</v>
      </c>
      <c r="BE65" s="638">
        <v>11.4</v>
      </c>
      <c r="BF65" s="638">
        <v>15.4</v>
      </c>
      <c r="BG65" s="638">
        <v>15.6</v>
      </c>
      <c r="BH65" s="638">
        <v>19.7</v>
      </c>
      <c r="BI65" s="638">
        <v>18.899999999999999</v>
      </c>
      <c r="BJ65" s="638">
        <v>14.6</v>
      </c>
      <c r="BK65" s="638">
        <v>15.5</v>
      </c>
      <c r="BL65" s="638">
        <v>17.3</v>
      </c>
      <c r="BM65" s="638">
        <v>18.2</v>
      </c>
      <c r="BN65" s="638">
        <v>16.899999999999999</v>
      </c>
      <c r="BO65" s="638">
        <v>17.7</v>
      </c>
    </row>
    <row r="66" spans="1:67" x14ac:dyDescent="0.25">
      <c r="A66" t="s">
        <v>64</v>
      </c>
      <c r="B66" s="638">
        <v>11.3</v>
      </c>
      <c r="C66" s="638">
        <v>11.8</v>
      </c>
      <c r="D66" s="638">
        <v>10.9</v>
      </c>
      <c r="E66" s="638">
        <v>10.199999999999999</v>
      </c>
      <c r="F66" s="638">
        <v>11.5</v>
      </c>
      <c r="G66" s="638">
        <v>10.6</v>
      </c>
      <c r="H66" s="638">
        <v>9.9</v>
      </c>
      <c r="I66" s="638">
        <v>10.8</v>
      </c>
      <c r="J66" s="638">
        <v>10.6</v>
      </c>
      <c r="K66" s="638">
        <v>9.4</v>
      </c>
      <c r="L66" s="638">
        <v>11.4</v>
      </c>
      <c r="M66" s="638">
        <v>13</v>
      </c>
      <c r="N66" s="638">
        <v>11.1</v>
      </c>
      <c r="O66" s="638">
        <v>11.8</v>
      </c>
      <c r="P66" s="638">
        <v>10.5</v>
      </c>
      <c r="Q66" s="638">
        <v>10.199999999999999</v>
      </c>
      <c r="R66" s="638">
        <v>11.5</v>
      </c>
      <c r="S66" s="638">
        <v>12</v>
      </c>
      <c r="T66" s="638">
        <v>11.2</v>
      </c>
      <c r="U66" s="638">
        <v>9.6</v>
      </c>
      <c r="V66" s="638">
        <v>9.4</v>
      </c>
      <c r="W66" s="638">
        <v>9</v>
      </c>
      <c r="X66" s="638">
        <v>9.6999999999999993</v>
      </c>
      <c r="Y66" s="638">
        <v>8.6</v>
      </c>
      <c r="Z66" s="638">
        <v>9.1</v>
      </c>
      <c r="AA66" s="638">
        <v>10</v>
      </c>
      <c r="AB66" s="638">
        <v>9.9</v>
      </c>
      <c r="AC66" s="638">
        <v>9.1999999999999993</v>
      </c>
      <c r="AD66" s="638">
        <v>9.5</v>
      </c>
      <c r="AE66" s="638">
        <v>9</v>
      </c>
      <c r="AF66" s="638">
        <v>9.4</v>
      </c>
      <c r="AG66" s="638">
        <v>9.6999999999999993</v>
      </c>
      <c r="AH66" s="638">
        <v>9.5</v>
      </c>
      <c r="AI66" s="638">
        <v>10.6</v>
      </c>
      <c r="AJ66" s="638">
        <v>8.5</v>
      </c>
      <c r="AK66" s="638">
        <v>10.1</v>
      </c>
      <c r="AL66" s="638">
        <v>10.6</v>
      </c>
      <c r="AM66" s="638">
        <v>10.4</v>
      </c>
      <c r="AN66" s="638">
        <v>13.8</v>
      </c>
      <c r="AO66" s="638">
        <v>14.8</v>
      </c>
      <c r="AP66" s="638">
        <v>13.3</v>
      </c>
      <c r="AQ66" s="638">
        <v>12.8</v>
      </c>
      <c r="AR66" s="638">
        <v>10.4</v>
      </c>
      <c r="AS66" s="638">
        <v>8.4</v>
      </c>
      <c r="AT66" s="638">
        <v>7.9</v>
      </c>
      <c r="AU66" s="638">
        <v>8.9</v>
      </c>
      <c r="AV66" s="638">
        <v>10.6</v>
      </c>
      <c r="AW66" s="638">
        <v>12.1</v>
      </c>
      <c r="AX66" s="638">
        <v>11.8</v>
      </c>
      <c r="AY66" s="638">
        <v>11.8</v>
      </c>
      <c r="AZ66" s="638">
        <v>10</v>
      </c>
      <c r="BA66" s="638">
        <v>8</v>
      </c>
      <c r="BB66" s="638">
        <v>10.199999999999999</v>
      </c>
      <c r="BC66" s="638">
        <v>9.1</v>
      </c>
      <c r="BD66" s="638">
        <v>8.3000000000000007</v>
      </c>
      <c r="BE66" s="638">
        <v>8.9</v>
      </c>
      <c r="BF66" s="638">
        <v>7.3</v>
      </c>
      <c r="BG66" s="638">
        <v>6.2</v>
      </c>
      <c r="BH66" s="638">
        <v>5.3</v>
      </c>
      <c r="BI66" s="638">
        <v>5.0999999999999996</v>
      </c>
      <c r="BJ66" s="638">
        <v>5.0999999999999996</v>
      </c>
      <c r="BK66" s="638">
        <v>9.3000000000000007</v>
      </c>
      <c r="BL66" s="638">
        <v>9.4</v>
      </c>
      <c r="BM66" s="638">
        <v>11.3</v>
      </c>
      <c r="BN66" s="638">
        <v>11.8</v>
      </c>
      <c r="BO66" s="638">
        <v>7.8</v>
      </c>
    </row>
    <row r="67" spans="1:67" x14ac:dyDescent="0.25">
      <c r="A67" t="s">
        <v>65</v>
      </c>
      <c r="B67" s="638">
        <v>13.3</v>
      </c>
      <c r="C67" s="638">
        <v>11.6</v>
      </c>
      <c r="D67" s="638">
        <v>10.1</v>
      </c>
      <c r="E67" s="638">
        <v>8.9</v>
      </c>
      <c r="F67" s="638">
        <v>8.6</v>
      </c>
      <c r="G67" s="638">
        <v>8.3000000000000007</v>
      </c>
      <c r="H67" s="638">
        <v>10.1</v>
      </c>
      <c r="I67" s="638">
        <v>11.4</v>
      </c>
      <c r="J67" s="638">
        <v>12.2</v>
      </c>
      <c r="K67" s="638">
        <v>12.4</v>
      </c>
      <c r="L67" s="638">
        <v>13.4</v>
      </c>
      <c r="M67" s="638">
        <v>14.8</v>
      </c>
      <c r="N67" s="638">
        <v>15.7</v>
      </c>
      <c r="O67" s="638">
        <v>13.9</v>
      </c>
      <c r="P67" s="638">
        <v>13.4</v>
      </c>
      <c r="Q67" s="638">
        <v>12.2</v>
      </c>
      <c r="R67" s="638">
        <v>8.5</v>
      </c>
      <c r="S67" s="638">
        <v>10.5</v>
      </c>
      <c r="T67" s="638">
        <v>9.1999999999999993</v>
      </c>
      <c r="U67" s="638">
        <v>9.1999999999999993</v>
      </c>
      <c r="V67" s="638">
        <v>9.8000000000000007</v>
      </c>
      <c r="W67" s="638">
        <v>9.5</v>
      </c>
      <c r="X67" s="638">
        <v>9</v>
      </c>
      <c r="Y67" s="638">
        <v>8.6</v>
      </c>
      <c r="Z67" s="638">
        <v>8.1</v>
      </c>
      <c r="AA67" s="638">
        <v>8.9</v>
      </c>
      <c r="AB67" s="638">
        <v>10</v>
      </c>
      <c r="AC67" s="638">
        <v>11</v>
      </c>
      <c r="AD67" s="638">
        <v>11.3</v>
      </c>
      <c r="AE67" s="638">
        <v>13.4</v>
      </c>
      <c r="AF67" s="638">
        <v>13.6</v>
      </c>
      <c r="AG67" s="638">
        <v>12.8</v>
      </c>
      <c r="AH67" s="638">
        <v>14</v>
      </c>
      <c r="AI67" s="638">
        <v>12</v>
      </c>
      <c r="AJ67" s="638">
        <v>10.1</v>
      </c>
      <c r="AK67" s="638">
        <v>9.8000000000000007</v>
      </c>
      <c r="AL67" s="638">
        <v>8.3000000000000007</v>
      </c>
      <c r="AM67" s="638">
        <v>7.4</v>
      </c>
      <c r="AN67" s="638">
        <v>7.3</v>
      </c>
      <c r="AO67" s="638">
        <v>9.1</v>
      </c>
      <c r="AP67" s="638">
        <v>10.8</v>
      </c>
      <c r="AQ67" s="638">
        <v>11.3</v>
      </c>
      <c r="AR67" s="638">
        <v>13</v>
      </c>
      <c r="AS67" s="638">
        <v>13</v>
      </c>
      <c r="AT67" s="638">
        <v>11.2</v>
      </c>
      <c r="AU67" s="638">
        <v>9.5</v>
      </c>
      <c r="AV67" s="638">
        <v>8.8000000000000007</v>
      </c>
      <c r="AW67" s="638">
        <v>7.6</v>
      </c>
      <c r="AX67" s="638">
        <v>6.3</v>
      </c>
      <c r="AY67" s="638">
        <v>6.8</v>
      </c>
      <c r="AZ67" s="638">
        <v>7.5</v>
      </c>
      <c r="BA67" s="638">
        <v>7.5</v>
      </c>
      <c r="BB67" s="638">
        <v>7.6</v>
      </c>
      <c r="BC67" s="638">
        <v>8.4</v>
      </c>
      <c r="BD67" s="638">
        <v>7.1</v>
      </c>
      <c r="BE67" s="638">
        <v>6.4</v>
      </c>
      <c r="BF67" s="638">
        <v>5.9</v>
      </c>
      <c r="BG67" s="638">
        <v>6.8</v>
      </c>
      <c r="BH67" s="638">
        <v>7.5</v>
      </c>
      <c r="BI67" s="638">
        <v>7.8</v>
      </c>
      <c r="BJ67" s="638">
        <v>7.1</v>
      </c>
      <c r="BK67" s="638">
        <v>5</v>
      </c>
      <c r="BL67" s="638">
        <v>6.1</v>
      </c>
      <c r="BM67" s="638">
        <v>7.3</v>
      </c>
      <c r="BN67" s="638">
        <v>9.1</v>
      </c>
      <c r="BO67" s="638">
        <v>9.3000000000000007</v>
      </c>
    </row>
    <row r="68" spans="1:67" x14ac:dyDescent="0.25">
      <c r="A68" t="s">
        <v>66</v>
      </c>
      <c r="B68" s="638">
        <v>15.1</v>
      </c>
      <c r="C68" s="638">
        <v>15.1</v>
      </c>
      <c r="D68" s="638">
        <v>15.1</v>
      </c>
      <c r="E68" s="638">
        <v>15.1</v>
      </c>
      <c r="F68" s="638">
        <v>16.600000000000001</v>
      </c>
      <c r="G68" s="638">
        <v>17.100000000000001</v>
      </c>
      <c r="H68" s="638">
        <v>15.3</v>
      </c>
      <c r="I68" s="638">
        <v>15</v>
      </c>
      <c r="J68" s="638">
        <v>15.4</v>
      </c>
      <c r="K68" s="638">
        <v>15.3</v>
      </c>
      <c r="L68" s="638">
        <v>15.7</v>
      </c>
      <c r="M68" s="638">
        <v>15.9</v>
      </c>
      <c r="N68" s="638">
        <v>14.8</v>
      </c>
      <c r="O68" s="638">
        <v>15.3</v>
      </c>
      <c r="P68" s="638">
        <v>15.3</v>
      </c>
      <c r="Q68" s="638">
        <v>15.7</v>
      </c>
      <c r="R68" s="638">
        <v>16.5</v>
      </c>
      <c r="S68" s="638">
        <v>16</v>
      </c>
      <c r="T68" s="638">
        <v>15.3</v>
      </c>
      <c r="U68" s="638">
        <v>14.8</v>
      </c>
      <c r="V68" s="638">
        <v>15.4</v>
      </c>
      <c r="W68" s="638">
        <v>15.5</v>
      </c>
      <c r="X68" s="638">
        <v>16.100000000000001</v>
      </c>
      <c r="Y68" s="638">
        <v>16.399999999999999</v>
      </c>
      <c r="Z68" s="638">
        <v>15.5</v>
      </c>
      <c r="AA68" s="638">
        <v>16</v>
      </c>
      <c r="AB68" s="638">
        <v>14.7</v>
      </c>
      <c r="AC68" s="638">
        <v>13.5</v>
      </c>
      <c r="AD68" s="638">
        <v>13</v>
      </c>
      <c r="AE68" s="638">
        <v>12.8</v>
      </c>
      <c r="AF68" s="638">
        <v>12.9</v>
      </c>
      <c r="AG68" s="638">
        <v>11.4</v>
      </c>
      <c r="AH68" s="638">
        <v>9.9</v>
      </c>
      <c r="AI68" s="638">
        <v>9.1</v>
      </c>
      <c r="AJ68" s="638">
        <v>9.8000000000000007</v>
      </c>
      <c r="AK68" s="638">
        <v>11.2</v>
      </c>
      <c r="AL68" s="638">
        <v>12.3</v>
      </c>
      <c r="AM68" s="638">
        <v>13</v>
      </c>
      <c r="AN68" s="638">
        <v>11.3</v>
      </c>
      <c r="AO68" s="638">
        <v>10.1</v>
      </c>
      <c r="AP68" s="638">
        <v>10.4</v>
      </c>
      <c r="AQ68" s="638">
        <v>10.6</v>
      </c>
      <c r="AR68" s="638">
        <v>10.5</v>
      </c>
      <c r="AS68" s="638">
        <v>11.6</v>
      </c>
      <c r="AT68" s="638">
        <v>12</v>
      </c>
      <c r="AU68" s="638">
        <v>11.6</v>
      </c>
      <c r="AV68" s="638">
        <v>12</v>
      </c>
      <c r="AW68" s="638">
        <v>9.5</v>
      </c>
      <c r="AX68" s="638">
        <v>9</v>
      </c>
      <c r="AY68" s="638">
        <v>9.3000000000000007</v>
      </c>
      <c r="AZ68" s="638">
        <v>9.6</v>
      </c>
      <c r="BA68" s="638">
        <v>10.9</v>
      </c>
      <c r="BB68" s="638">
        <v>12.5</v>
      </c>
      <c r="BC68" s="638">
        <v>14.4</v>
      </c>
      <c r="BD68" s="638">
        <v>14.8</v>
      </c>
      <c r="BE68" s="638">
        <v>15.6</v>
      </c>
      <c r="BF68" s="638">
        <v>16.3</v>
      </c>
      <c r="BG68" s="638">
        <v>16.100000000000001</v>
      </c>
      <c r="BH68" s="638">
        <v>15.6</v>
      </c>
      <c r="BI68" s="638">
        <v>14.7</v>
      </c>
      <c r="BJ68" s="638">
        <v>13.3</v>
      </c>
      <c r="BK68" s="638">
        <v>13.4</v>
      </c>
      <c r="BL68" s="638">
        <v>13.5</v>
      </c>
      <c r="BM68" s="638">
        <v>12.3</v>
      </c>
      <c r="BN68" s="638">
        <v>11.4</v>
      </c>
      <c r="BO68" s="638">
        <v>10.3</v>
      </c>
    </row>
    <row r="69" spans="1:67" x14ac:dyDescent="0.25">
      <c r="A69" t="s">
        <v>67</v>
      </c>
      <c r="B69" s="638">
        <v>14.9</v>
      </c>
      <c r="C69" s="638">
        <v>12.3</v>
      </c>
      <c r="D69" s="638">
        <v>13.2</v>
      </c>
      <c r="E69" s="638">
        <v>12.3</v>
      </c>
      <c r="F69" s="638">
        <v>11.8</v>
      </c>
      <c r="G69" s="638">
        <v>12.3</v>
      </c>
      <c r="H69" s="638">
        <v>11.5</v>
      </c>
      <c r="I69" s="638">
        <v>11.2</v>
      </c>
      <c r="J69" s="638">
        <v>11.7</v>
      </c>
      <c r="K69" s="638">
        <v>8.9</v>
      </c>
      <c r="L69" s="638">
        <v>10.6</v>
      </c>
      <c r="M69" s="638">
        <v>10.199999999999999</v>
      </c>
      <c r="N69" s="638">
        <v>8.9</v>
      </c>
      <c r="O69" s="638">
        <v>11.4</v>
      </c>
      <c r="P69" s="638">
        <v>9</v>
      </c>
      <c r="Q69" s="638">
        <v>12.6</v>
      </c>
      <c r="R69" s="638">
        <v>15.5</v>
      </c>
      <c r="S69" s="638">
        <v>11.1</v>
      </c>
      <c r="T69" s="638">
        <v>11.9</v>
      </c>
      <c r="U69" s="638">
        <v>7.4</v>
      </c>
      <c r="V69" s="638">
        <v>4.9000000000000004</v>
      </c>
      <c r="W69" s="638">
        <v>6.4</v>
      </c>
      <c r="X69" s="638">
        <v>8.1</v>
      </c>
      <c r="Y69" s="638">
        <v>8.6</v>
      </c>
      <c r="Z69" s="638">
        <v>8.4</v>
      </c>
      <c r="AA69" s="638">
        <v>8.4</v>
      </c>
      <c r="AB69" s="638">
        <v>4.4000000000000004</v>
      </c>
      <c r="AC69" s="638">
        <v>7.1</v>
      </c>
      <c r="AD69" s="638">
        <v>7.9</v>
      </c>
      <c r="AE69" s="638">
        <v>6.1</v>
      </c>
      <c r="AF69" s="638">
        <v>8.1</v>
      </c>
      <c r="AG69" s="638">
        <v>6.5</v>
      </c>
      <c r="AH69" s="638">
        <v>6.9</v>
      </c>
      <c r="AI69" s="638">
        <v>8.9</v>
      </c>
      <c r="AJ69" s="638">
        <v>7.7</v>
      </c>
      <c r="AK69" s="638">
        <v>7.8</v>
      </c>
      <c r="AL69" s="638">
        <v>7.3</v>
      </c>
      <c r="AM69" s="638">
        <v>6</v>
      </c>
      <c r="AN69" s="638">
        <v>5.6</v>
      </c>
      <c r="AO69" s="638">
        <v>6</v>
      </c>
      <c r="AP69" s="638">
        <v>5</v>
      </c>
      <c r="AQ69" s="638">
        <v>6.8</v>
      </c>
      <c r="AR69" s="638">
        <v>6.1</v>
      </c>
      <c r="AS69" s="638">
        <v>6.1</v>
      </c>
      <c r="AT69" s="638">
        <v>6.1</v>
      </c>
      <c r="AU69" s="638">
        <v>4.8</v>
      </c>
      <c r="AV69" s="638">
        <v>3</v>
      </c>
      <c r="AW69" s="638">
        <v>3</v>
      </c>
      <c r="AX69" s="638">
        <v>6.2</v>
      </c>
      <c r="AY69" s="638">
        <v>4.8</v>
      </c>
      <c r="AZ69" s="638">
        <v>8.9</v>
      </c>
      <c r="BA69" s="638">
        <v>14</v>
      </c>
      <c r="BB69" s="638">
        <v>13</v>
      </c>
      <c r="BC69" s="638">
        <v>13.8</v>
      </c>
      <c r="BD69" s="638">
        <v>10.5</v>
      </c>
      <c r="BE69" s="638">
        <v>7.1</v>
      </c>
      <c r="BF69" s="638">
        <v>7.2</v>
      </c>
      <c r="BG69" s="638">
        <v>11.1</v>
      </c>
      <c r="BH69" s="638">
        <v>9.1999999999999993</v>
      </c>
      <c r="BI69" s="638">
        <v>10.9</v>
      </c>
      <c r="BJ69" s="638">
        <v>9.9</v>
      </c>
      <c r="BK69" s="638">
        <v>10.4</v>
      </c>
      <c r="BL69" s="638">
        <v>8.6</v>
      </c>
      <c r="BM69" s="638">
        <v>10.6</v>
      </c>
      <c r="BN69" s="638">
        <v>10</v>
      </c>
      <c r="BO69" s="638">
        <v>4</v>
      </c>
    </row>
    <row r="70" spans="1:67" x14ac:dyDescent="0.25">
      <c r="A70" t="s">
        <v>68</v>
      </c>
      <c r="B70" s="638">
        <v>14.6</v>
      </c>
      <c r="C70" s="638">
        <v>17.2</v>
      </c>
      <c r="D70" s="638">
        <v>20</v>
      </c>
      <c r="E70" s="638">
        <v>22</v>
      </c>
      <c r="F70" s="638">
        <v>22.6</v>
      </c>
      <c r="G70" s="638">
        <v>25.1</v>
      </c>
      <c r="H70" s="638">
        <v>24.5</v>
      </c>
      <c r="I70" s="638">
        <v>21.9</v>
      </c>
      <c r="J70" s="638">
        <v>22.9</v>
      </c>
      <c r="K70" s="638">
        <v>16.3</v>
      </c>
      <c r="L70" s="638">
        <v>15.4</v>
      </c>
      <c r="M70" s="638">
        <v>12.6</v>
      </c>
      <c r="N70" s="638">
        <v>10.9</v>
      </c>
      <c r="O70" s="638">
        <v>12.4</v>
      </c>
      <c r="P70" s="638">
        <v>8.9</v>
      </c>
      <c r="Q70" s="638">
        <v>10.4</v>
      </c>
      <c r="R70" s="638">
        <v>14.6</v>
      </c>
      <c r="S70" s="638">
        <v>12.9</v>
      </c>
      <c r="T70" s="638">
        <v>14.9</v>
      </c>
      <c r="U70" s="638">
        <v>15.4</v>
      </c>
      <c r="V70" s="638">
        <v>11.3</v>
      </c>
      <c r="W70" s="638">
        <v>11.5</v>
      </c>
      <c r="X70" s="638">
        <v>12.9</v>
      </c>
      <c r="Y70" s="638">
        <v>13.3</v>
      </c>
      <c r="Z70" s="638">
        <v>15.6</v>
      </c>
      <c r="AA70" s="638">
        <v>16.3</v>
      </c>
      <c r="AB70" s="638">
        <v>16.899999999999999</v>
      </c>
      <c r="AC70" s="638">
        <v>13.3</v>
      </c>
      <c r="AD70" s="638">
        <v>11.2</v>
      </c>
      <c r="AE70" s="638">
        <v>9</v>
      </c>
      <c r="AF70" s="638">
        <v>6.9</v>
      </c>
      <c r="AG70" s="638">
        <v>5.5</v>
      </c>
      <c r="AH70" s="638">
        <v>5.3</v>
      </c>
      <c r="AI70" s="638">
        <v>5.4</v>
      </c>
      <c r="AJ70" s="638">
        <v>7.9</v>
      </c>
      <c r="AK70" s="638">
        <v>11.1</v>
      </c>
      <c r="AL70" s="638">
        <v>8.6999999999999993</v>
      </c>
      <c r="AM70" s="638">
        <v>4.0999999999999996</v>
      </c>
      <c r="AN70" s="638">
        <v>5.0999999999999996</v>
      </c>
      <c r="AO70" s="638">
        <v>5</v>
      </c>
      <c r="AP70" s="638">
        <v>5.6</v>
      </c>
      <c r="AQ70" s="638">
        <v>7.2</v>
      </c>
      <c r="AR70" s="638">
        <v>9.1999999999999993</v>
      </c>
      <c r="AS70" s="638">
        <v>11.2</v>
      </c>
      <c r="AT70" s="638">
        <v>11.5</v>
      </c>
      <c r="AU70" s="638">
        <v>12.6</v>
      </c>
      <c r="AV70" s="638">
        <v>11.9</v>
      </c>
      <c r="AW70" s="638">
        <v>12.3</v>
      </c>
      <c r="AX70" s="638">
        <v>12.5</v>
      </c>
      <c r="AY70" s="638">
        <v>11.7</v>
      </c>
      <c r="AZ70" s="638">
        <v>8</v>
      </c>
      <c r="BA70" s="638">
        <v>10.199999999999999</v>
      </c>
      <c r="BB70" s="638">
        <v>10.9</v>
      </c>
      <c r="BC70" s="638">
        <v>13.9</v>
      </c>
      <c r="BD70" s="638">
        <v>13.3</v>
      </c>
      <c r="BE70" s="638">
        <v>10</v>
      </c>
      <c r="BF70" s="638">
        <v>8</v>
      </c>
      <c r="BG70" s="638">
        <v>8.8000000000000007</v>
      </c>
      <c r="BH70" s="638">
        <v>8.3000000000000007</v>
      </c>
      <c r="BI70" s="638">
        <v>8</v>
      </c>
      <c r="BJ70" s="638">
        <v>8.8000000000000007</v>
      </c>
      <c r="BK70" s="638">
        <v>9.4</v>
      </c>
      <c r="BL70" s="638">
        <v>11.7</v>
      </c>
      <c r="BM70" s="638">
        <v>13</v>
      </c>
      <c r="BN70" s="638">
        <v>13</v>
      </c>
      <c r="BO70" s="638">
        <v>11.7</v>
      </c>
    </row>
    <row r="71" spans="1:67" x14ac:dyDescent="0.25">
      <c r="A71" t="s">
        <v>69</v>
      </c>
      <c r="B71" s="638">
        <v>5.6</v>
      </c>
      <c r="C71" s="638">
        <v>11.5</v>
      </c>
      <c r="D71" s="638">
        <v>16.100000000000001</v>
      </c>
      <c r="E71" s="638">
        <v>27.1</v>
      </c>
      <c r="F71" s="638">
        <v>25</v>
      </c>
      <c r="G71" s="638">
        <v>20.8</v>
      </c>
      <c r="H71" s="638">
        <v>19.7</v>
      </c>
      <c r="I71" s="638">
        <v>17.3</v>
      </c>
      <c r="J71" s="638">
        <v>19.100000000000001</v>
      </c>
      <c r="K71" s="638">
        <v>20.399999999999999</v>
      </c>
      <c r="L71" s="638">
        <v>25.9</v>
      </c>
      <c r="M71" s="638">
        <v>31.9</v>
      </c>
      <c r="N71" s="638">
        <v>30.9</v>
      </c>
      <c r="O71" s="638">
        <v>30</v>
      </c>
      <c r="P71" s="638">
        <v>29.2</v>
      </c>
      <c r="Q71" s="638">
        <v>25.2</v>
      </c>
      <c r="R71" s="638">
        <v>23.8</v>
      </c>
      <c r="S71" s="638">
        <v>26.8</v>
      </c>
      <c r="T71" s="638">
        <v>25.7</v>
      </c>
      <c r="U71" s="638">
        <v>25.2</v>
      </c>
      <c r="V71" s="638">
        <v>24.3</v>
      </c>
      <c r="W71" s="638">
        <v>25.3</v>
      </c>
      <c r="X71" s="638">
        <v>12.5</v>
      </c>
      <c r="Y71" s="638">
        <v>15.5</v>
      </c>
      <c r="Z71" s="638">
        <v>16.100000000000001</v>
      </c>
      <c r="AA71" s="638">
        <v>7.7</v>
      </c>
      <c r="AB71" s="638">
        <v>14.3</v>
      </c>
      <c r="AC71" s="638">
        <v>0</v>
      </c>
      <c r="AD71" s="638">
        <v>4.2</v>
      </c>
      <c r="AE71" s="638">
        <v>13</v>
      </c>
      <c r="AF71" s="638">
        <v>12.5</v>
      </c>
      <c r="AG71" s="638">
        <v>12.2</v>
      </c>
      <c r="AH71" s="638">
        <v>14.3</v>
      </c>
      <c r="AI71" s="638">
        <v>4.5</v>
      </c>
      <c r="AJ71" s="638">
        <v>7.7</v>
      </c>
      <c r="AK71" s="638">
        <v>6.5</v>
      </c>
      <c r="AL71" s="638">
        <v>10.3</v>
      </c>
      <c r="AM71" s="638">
        <v>11.1</v>
      </c>
      <c r="AN71" s="638">
        <v>9.8000000000000007</v>
      </c>
      <c r="AO71" s="638">
        <v>25.5</v>
      </c>
      <c r="AP71" s="638">
        <v>26.3</v>
      </c>
      <c r="AQ71" s="638">
        <v>29.2</v>
      </c>
      <c r="AR71" s="638">
        <v>27.5</v>
      </c>
      <c r="AS71" s="638">
        <v>14.6</v>
      </c>
      <c r="AT71" s="638">
        <v>6.9</v>
      </c>
      <c r="AU71" s="638">
        <v>6.4</v>
      </c>
      <c r="AV71" s="638">
        <v>9.9</v>
      </c>
      <c r="AW71" s="638">
        <v>10.8</v>
      </c>
      <c r="AX71" s="638">
        <v>8.5</v>
      </c>
      <c r="AY71" s="638">
        <v>9.8000000000000007</v>
      </c>
      <c r="AZ71" s="638">
        <v>5.5</v>
      </c>
      <c r="BA71" s="638">
        <v>3.1</v>
      </c>
      <c r="BB71" s="638">
        <v>6</v>
      </c>
      <c r="BC71" s="638">
        <v>7.1</v>
      </c>
      <c r="BD71" s="638">
        <v>7.9</v>
      </c>
      <c r="BE71" s="638">
        <v>7</v>
      </c>
      <c r="BF71" s="638">
        <v>4.7</v>
      </c>
      <c r="BG71" s="638">
        <v>3.5</v>
      </c>
      <c r="BH71" s="638">
        <v>3.8</v>
      </c>
      <c r="BI71" s="638">
        <v>2.5</v>
      </c>
      <c r="BJ71" s="638">
        <v>4.5</v>
      </c>
      <c r="BK71" s="638">
        <v>6</v>
      </c>
      <c r="BL71" s="638">
        <v>8.6</v>
      </c>
      <c r="BM71" s="638">
        <v>12.3</v>
      </c>
      <c r="BN71" s="638">
        <v>10.1</v>
      </c>
      <c r="BO71" s="638">
        <v>13.7</v>
      </c>
    </row>
    <row r="72" spans="1:67" x14ac:dyDescent="0.25">
      <c r="A72" t="s">
        <v>70</v>
      </c>
      <c r="B72" s="638">
        <v>7.5</v>
      </c>
      <c r="C72" s="638">
        <v>8.1999999999999993</v>
      </c>
      <c r="D72" s="638">
        <v>8.6</v>
      </c>
      <c r="E72" s="638">
        <v>8.5</v>
      </c>
      <c r="F72" s="638">
        <v>8.1999999999999993</v>
      </c>
      <c r="G72" s="638">
        <v>9.6</v>
      </c>
      <c r="H72" s="638">
        <v>9.3000000000000007</v>
      </c>
      <c r="I72" s="638">
        <v>9.9</v>
      </c>
      <c r="J72" s="638">
        <v>9.9</v>
      </c>
      <c r="K72" s="638">
        <v>10.5</v>
      </c>
      <c r="L72" s="638">
        <v>10.7</v>
      </c>
      <c r="M72" s="638">
        <v>11.1</v>
      </c>
      <c r="N72" s="638">
        <v>10.3</v>
      </c>
      <c r="O72" s="638">
        <v>9.3000000000000007</v>
      </c>
      <c r="P72" s="638">
        <v>10.7</v>
      </c>
      <c r="Q72" s="638">
        <v>10.199999999999999</v>
      </c>
      <c r="R72" s="638">
        <v>10.9</v>
      </c>
      <c r="S72" s="638">
        <v>11.8</v>
      </c>
      <c r="T72" s="638">
        <v>10.9</v>
      </c>
      <c r="U72" s="638">
        <v>11.4</v>
      </c>
      <c r="V72" s="638">
        <v>11.5</v>
      </c>
      <c r="W72" s="638">
        <v>9.9</v>
      </c>
      <c r="X72" s="638">
        <v>10.6</v>
      </c>
      <c r="Y72" s="638">
        <v>8.8000000000000007</v>
      </c>
      <c r="Z72" s="638">
        <v>8.6</v>
      </c>
      <c r="AA72" s="638">
        <v>7.9</v>
      </c>
      <c r="AB72" s="638">
        <v>6.8</v>
      </c>
      <c r="AC72" s="638">
        <v>7.1</v>
      </c>
      <c r="AD72" s="638">
        <v>7.6</v>
      </c>
      <c r="AE72" s="638">
        <v>7.8</v>
      </c>
      <c r="AF72" s="638">
        <v>8.9</v>
      </c>
      <c r="AG72" s="638">
        <v>9.6999999999999993</v>
      </c>
      <c r="AH72" s="638">
        <v>9.9</v>
      </c>
      <c r="AI72" s="638">
        <v>9.4</v>
      </c>
      <c r="AJ72" s="638">
        <v>9.1</v>
      </c>
      <c r="AK72" s="638">
        <v>8.9</v>
      </c>
      <c r="AL72" s="638">
        <v>8.5</v>
      </c>
      <c r="AM72" s="638">
        <v>8.6</v>
      </c>
      <c r="AN72" s="638">
        <v>6.2</v>
      </c>
      <c r="AO72" s="638">
        <v>7.2</v>
      </c>
      <c r="AP72" s="638">
        <v>7.9</v>
      </c>
      <c r="AQ72" s="638">
        <v>9.1</v>
      </c>
      <c r="AR72" s="638">
        <v>11.1</v>
      </c>
      <c r="AS72" s="638">
        <v>10.7</v>
      </c>
      <c r="AT72" s="638">
        <v>10.3</v>
      </c>
      <c r="AU72" s="638">
        <v>9.1999999999999993</v>
      </c>
      <c r="AV72" s="638">
        <v>8.8000000000000007</v>
      </c>
      <c r="AW72" s="638">
        <v>9</v>
      </c>
      <c r="AX72" s="638">
        <v>9.6</v>
      </c>
      <c r="AY72" s="638">
        <v>11.5</v>
      </c>
      <c r="AZ72" s="638">
        <v>11.9</v>
      </c>
      <c r="BA72" s="638">
        <v>13.2</v>
      </c>
      <c r="BB72" s="638">
        <v>14.2</v>
      </c>
      <c r="BC72" s="638">
        <v>13.4</v>
      </c>
      <c r="BD72" s="638">
        <v>12</v>
      </c>
      <c r="BE72" s="638">
        <v>12.7</v>
      </c>
      <c r="BF72" s="638">
        <v>11.1</v>
      </c>
      <c r="BG72" s="638">
        <v>11.3</v>
      </c>
      <c r="BH72" s="638">
        <v>13.8</v>
      </c>
      <c r="BI72" s="638">
        <v>12.1</v>
      </c>
      <c r="BJ72" s="638">
        <v>11.7</v>
      </c>
      <c r="BK72" s="638">
        <v>9.4</v>
      </c>
      <c r="BL72" s="638">
        <v>7.6</v>
      </c>
      <c r="BM72" s="638">
        <v>8</v>
      </c>
      <c r="BN72" s="638">
        <v>8.3000000000000007</v>
      </c>
      <c r="BO72" s="638">
        <v>9.4</v>
      </c>
    </row>
    <row r="73" spans="1:67" x14ac:dyDescent="0.25">
      <c r="A73" t="s">
        <v>71</v>
      </c>
      <c r="B73" s="638">
        <v>18.2</v>
      </c>
      <c r="C73" s="638">
        <v>16.3</v>
      </c>
      <c r="D73" s="638">
        <v>20.6</v>
      </c>
      <c r="E73" s="638">
        <v>21.9</v>
      </c>
      <c r="F73" s="638">
        <v>19.5</v>
      </c>
      <c r="G73" s="638">
        <v>20.8</v>
      </c>
      <c r="H73" s="638">
        <v>20.9</v>
      </c>
      <c r="I73" s="638">
        <v>22.1</v>
      </c>
      <c r="J73" s="638">
        <v>23.8</v>
      </c>
      <c r="K73" s="638">
        <v>24.6</v>
      </c>
      <c r="L73" s="638">
        <v>17.899999999999999</v>
      </c>
      <c r="M73" s="638">
        <v>13.8</v>
      </c>
      <c r="N73" s="638">
        <v>13.2</v>
      </c>
      <c r="O73" s="638">
        <v>18.100000000000001</v>
      </c>
      <c r="P73" s="638">
        <v>20.399999999999999</v>
      </c>
      <c r="Q73" s="638">
        <v>22.5</v>
      </c>
      <c r="R73" s="638">
        <v>26.7</v>
      </c>
      <c r="S73" s="638">
        <v>27.6</v>
      </c>
      <c r="T73" s="638">
        <v>28.1</v>
      </c>
      <c r="U73" s="638">
        <v>25.1</v>
      </c>
      <c r="V73" s="638">
        <v>17.3</v>
      </c>
      <c r="W73" s="638">
        <v>16.2</v>
      </c>
      <c r="X73" s="638">
        <v>12.9</v>
      </c>
      <c r="Y73" s="638">
        <v>10</v>
      </c>
      <c r="Z73" s="638">
        <v>12.3</v>
      </c>
      <c r="AA73" s="638">
        <v>17.2</v>
      </c>
      <c r="AB73" s="638">
        <v>18.7</v>
      </c>
      <c r="AC73" s="638">
        <v>18.3</v>
      </c>
      <c r="AD73" s="638">
        <v>16.899999999999999</v>
      </c>
      <c r="AE73" s="638">
        <v>12.8</v>
      </c>
      <c r="AF73" s="638">
        <v>11.5</v>
      </c>
      <c r="AG73" s="638">
        <v>12.9</v>
      </c>
      <c r="AH73" s="638">
        <v>11.3</v>
      </c>
      <c r="AI73" s="638">
        <v>15.5</v>
      </c>
      <c r="AJ73" s="638">
        <v>16.100000000000001</v>
      </c>
      <c r="AK73" s="638">
        <v>13.4</v>
      </c>
      <c r="AL73" s="638">
        <v>13.8</v>
      </c>
      <c r="AM73" s="638">
        <v>13.8</v>
      </c>
      <c r="AN73" s="638">
        <v>16.100000000000001</v>
      </c>
      <c r="AO73" s="638">
        <v>17.600000000000001</v>
      </c>
      <c r="AP73" s="638">
        <v>16.899999999999999</v>
      </c>
      <c r="AQ73" s="638">
        <v>15</v>
      </c>
      <c r="AR73" s="638">
        <v>14.5</v>
      </c>
      <c r="AS73" s="638">
        <v>6.5</v>
      </c>
      <c r="AT73" s="638">
        <v>4.7</v>
      </c>
      <c r="AU73" s="638">
        <v>5.0999999999999996</v>
      </c>
      <c r="AV73" s="638">
        <v>5.3</v>
      </c>
      <c r="AW73" s="638">
        <v>7.6</v>
      </c>
      <c r="AX73" s="638">
        <v>9.4</v>
      </c>
      <c r="AY73" s="638">
        <v>7.4</v>
      </c>
      <c r="AZ73" s="638">
        <v>6.8</v>
      </c>
      <c r="BA73" s="638">
        <v>5.9</v>
      </c>
      <c r="BB73" s="638">
        <v>8.6</v>
      </c>
      <c r="BC73" s="638">
        <v>11.1</v>
      </c>
      <c r="BD73" s="638">
        <v>7.8</v>
      </c>
      <c r="BE73" s="638">
        <v>8.5</v>
      </c>
      <c r="BF73" s="638">
        <v>7.1</v>
      </c>
      <c r="BG73" s="638">
        <v>5.2</v>
      </c>
      <c r="BH73" s="638">
        <v>11.9</v>
      </c>
      <c r="BI73" s="638">
        <v>11.5</v>
      </c>
      <c r="BJ73" s="638">
        <v>12.3</v>
      </c>
      <c r="BK73" s="638">
        <v>12.9</v>
      </c>
      <c r="BL73" s="638">
        <v>8.5</v>
      </c>
      <c r="BM73" s="638">
        <v>9.8000000000000007</v>
      </c>
      <c r="BN73" s="638">
        <v>9.5</v>
      </c>
      <c r="BO73" s="638">
        <v>14.4</v>
      </c>
    </row>
    <row r="74" spans="1:67" x14ac:dyDescent="0.25">
      <c r="A74" t="s">
        <v>72</v>
      </c>
      <c r="B74" s="638">
        <v>9.1999999999999993</v>
      </c>
      <c r="C74" s="638">
        <v>8.1</v>
      </c>
      <c r="D74" s="638">
        <v>9</v>
      </c>
      <c r="E74" s="638">
        <v>10.5</v>
      </c>
      <c r="F74" s="638">
        <v>9.6</v>
      </c>
      <c r="G74" s="638">
        <v>9.4</v>
      </c>
      <c r="H74" s="638">
        <v>10.5</v>
      </c>
      <c r="I74" s="638">
        <v>10.199999999999999</v>
      </c>
      <c r="J74" s="638">
        <v>10.9</v>
      </c>
      <c r="K74" s="638">
        <v>10.8</v>
      </c>
      <c r="L74" s="638">
        <v>9.1</v>
      </c>
      <c r="M74" s="638">
        <v>8.4</v>
      </c>
      <c r="N74" s="638">
        <v>8</v>
      </c>
      <c r="O74" s="638">
        <v>6.8</v>
      </c>
      <c r="P74" s="638">
        <v>8</v>
      </c>
      <c r="Q74" s="638">
        <v>7.9</v>
      </c>
      <c r="R74" s="638">
        <v>7.6</v>
      </c>
      <c r="S74" s="638">
        <v>7.7</v>
      </c>
      <c r="T74" s="638">
        <v>8.1</v>
      </c>
      <c r="U74" s="638">
        <v>9.5</v>
      </c>
      <c r="V74" s="638">
        <v>11.2</v>
      </c>
      <c r="W74" s="638">
        <v>12.1</v>
      </c>
      <c r="X74" s="638">
        <v>11.3</v>
      </c>
      <c r="Y74" s="638">
        <v>9.5</v>
      </c>
      <c r="Z74" s="638">
        <v>8.9</v>
      </c>
      <c r="AA74" s="638">
        <v>10.1</v>
      </c>
      <c r="AB74" s="638">
        <v>10.199999999999999</v>
      </c>
      <c r="AC74" s="638">
        <v>11.2</v>
      </c>
      <c r="AD74" s="638">
        <v>9.9</v>
      </c>
      <c r="AE74" s="638">
        <v>6.6</v>
      </c>
      <c r="AF74" s="638">
        <v>7.4</v>
      </c>
      <c r="AG74" s="638">
        <v>8</v>
      </c>
      <c r="AH74" s="638">
        <v>8</v>
      </c>
      <c r="AI74" s="638">
        <v>7.3</v>
      </c>
      <c r="AJ74" s="638">
        <v>6.8</v>
      </c>
      <c r="AK74" s="638">
        <v>5.7</v>
      </c>
      <c r="AL74" s="638">
        <v>5.2</v>
      </c>
      <c r="AM74" s="638">
        <v>6.9</v>
      </c>
      <c r="AN74" s="638">
        <v>7.4</v>
      </c>
      <c r="AO74" s="638">
        <v>8.8000000000000007</v>
      </c>
      <c r="AP74" s="638">
        <v>10.4</v>
      </c>
      <c r="AQ74" s="638">
        <v>9</v>
      </c>
      <c r="AR74" s="638">
        <v>9</v>
      </c>
      <c r="AS74" s="638">
        <v>8.9</v>
      </c>
      <c r="AT74" s="638">
        <v>7.7</v>
      </c>
      <c r="AU74" s="638">
        <v>9.3000000000000007</v>
      </c>
      <c r="AV74" s="638">
        <v>8.5</v>
      </c>
      <c r="AW74" s="638">
        <v>8.6999999999999993</v>
      </c>
      <c r="AX74" s="638">
        <v>10.6</v>
      </c>
      <c r="AY74" s="638">
        <v>9.6</v>
      </c>
      <c r="AZ74" s="638">
        <v>9.6999999999999993</v>
      </c>
      <c r="BA74" s="638">
        <v>8.5</v>
      </c>
      <c r="BB74" s="638">
        <v>7.8</v>
      </c>
      <c r="BC74" s="638">
        <v>8.1999999999999993</v>
      </c>
      <c r="BD74" s="638">
        <v>7.2</v>
      </c>
      <c r="BE74" s="638">
        <v>7.4</v>
      </c>
      <c r="BF74" s="638">
        <v>7.8</v>
      </c>
      <c r="BG74" s="638">
        <v>8</v>
      </c>
      <c r="BH74" s="638">
        <v>7.6</v>
      </c>
      <c r="BI74" s="638">
        <v>7.2</v>
      </c>
      <c r="BJ74" s="638">
        <v>6.4</v>
      </c>
      <c r="BK74" s="638">
        <v>6.1</v>
      </c>
      <c r="BL74" s="638">
        <v>6.1</v>
      </c>
      <c r="BM74" s="638">
        <v>7.3</v>
      </c>
      <c r="BN74" s="638">
        <v>7.2</v>
      </c>
      <c r="BO74" s="638">
        <v>7.4</v>
      </c>
    </row>
    <row r="75" spans="1:67" x14ac:dyDescent="0.25">
      <c r="A75" t="s">
        <v>73</v>
      </c>
      <c r="B75" s="638">
        <v>14.1</v>
      </c>
      <c r="C75" s="638">
        <v>13.2</v>
      </c>
      <c r="D75" s="638">
        <v>10.9</v>
      </c>
      <c r="E75" s="638">
        <v>12.4</v>
      </c>
      <c r="F75" s="638">
        <v>10.199999999999999</v>
      </c>
      <c r="G75" s="638">
        <v>10.199999999999999</v>
      </c>
      <c r="H75" s="638">
        <v>10.9</v>
      </c>
      <c r="I75" s="638">
        <v>11.7</v>
      </c>
      <c r="J75" s="638">
        <v>14.3</v>
      </c>
      <c r="K75" s="638">
        <v>14.7</v>
      </c>
      <c r="L75" s="638">
        <v>13.4</v>
      </c>
      <c r="M75" s="638">
        <v>11.7</v>
      </c>
      <c r="N75" s="638">
        <v>11.6</v>
      </c>
      <c r="O75" s="638">
        <v>12.5</v>
      </c>
      <c r="P75" s="638">
        <v>15.5</v>
      </c>
      <c r="Q75" s="638">
        <v>15.8</v>
      </c>
      <c r="R75" s="638">
        <v>13.6</v>
      </c>
      <c r="S75" s="638">
        <v>15.7</v>
      </c>
      <c r="T75" s="638">
        <v>13.8</v>
      </c>
      <c r="U75" s="638">
        <v>15.7</v>
      </c>
      <c r="V75" s="638">
        <v>16.7</v>
      </c>
      <c r="W75" s="638">
        <v>14.6</v>
      </c>
      <c r="X75" s="638">
        <v>13.5</v>
      </c>
      <c r="Y75" s="638">
        <v>12.7</v>
      </c>
      <c r="Z75" s="638">
        <v>12.2</v>
      </c>
      <c r="AA75" s="638">
        <v>9.3000000000000007</v>
      </c>
      <c r="AB75" s="638">
        <v>10.4</v>
      </c>
      <c r="AC75" s="638">
        <v>9.1999999999999993</v>
      </c>
      <c r="AD75" s="638">
        <v>9.5</v>
      </c>
      <c r="AE75" s="638">
        <v>9.1</v>
      </c>
      <c r="AF75" s="638">
        <v>8.9</v>
      </c>
      <c r="AG75" s="638">
        <v>10.6</v>
      </c>
      <c r="AH75" s="638">
        <v>10.6</v>
      </c>
      <c r="AI75" s="638">
        <v>10.5</v>
      </c>
      <c r="AJ75" s="638">
        <v>10.9</v>
      </c>
      <c r="AK75" s="638">
        <v>9.6</v>
      </c>
      <c r="AL75" s="638">
        <v>8.9</v>
      </c>
      <c r="AM75" s="638">
        <v>9.6999999999999993</v>
      </c>
      <c r="AN75" s="638">
        <v>11.4</v>
      </c>
      <c r="AO75" s="638">
        <v>9.9</v>
      </c>
      <c r="AP75" s="638">
        <v>10.6</v>
      </c>
      <c r="AQ75" s="638">
        <v>10.4</v>
      </c>
      <c r="AR75" s="638">
        <v>9.5</v>
      </c>
      <c r="AS75" s="638">
        <v>12.9</v>
      </c>
      <c r="AT75" s="638">
        <v>12.4</v>
      </c>
      <c r="AU75" s="638">
        <v>14.2</v>
      </c>
      <c r="AV75" s="638">
        <v>14.2</v>
      </c>
      <c r="AW75" s="638">
        <v>10.6</v>
      </c>
      <c r="AX75" s="638">
        <v>8.4</v>
      </c>
      <c r="AY75" s="638">
        <v>7.6</v>
      </c>
      <c r="AZ75" s="638">
        <v>5.5</v>
      </c>
      <c r="BA75" s="638">
        <v>6</v>
      </c>
      <c r="BB75" s="638">
        <v>8.3000000000000007</v>
      </c>
      <c r="BC75" s="638">
        <v>8.6999999999999993</v>
      </c>
      <c r="BD75" s="638">
        <v>7.9</v>
      </c>
      <c r="BE75" s="638">
        <v>9.1999999999999993</v>
      </c>
      <c r="BF75" s="638">
        <v>7.6</v>
      </c>
      <c r="BG75" s="638">
        <v>5.9</v>
      </c>
      <c r="BH75" s="638">
        <v>11.1</v>
      </c>
      <c r="BI75" s="638">
        <v>10.1</v>
      </c>
      <c r="BJ75" s="638">
        <v>9.4</v>
      </c>
      <c r="BK75" s="638">
        <v>11</v>
      </c>
      <c r="BL75" s="638">
        <v>8.9</v>
      </c>
      <c r="BM75" s="638">
        <v>8.1</v>
      </c>
      <c r="BN75" s="638">
        <v>9</v>
      </c>
      <c r="BO75" s="638">
        <v>7</v>
      </c>
    </row>
    <row r="76" spans="1:67" x14ac:dyDescent="0.25">
      <c r="A76" t="s">
        <v>74</v>
      </c>
      <c r="B76" s="638">
        <v>20.8</v>
      </c>
      <c r="C76" s="638">
        <v>22</v>
      </c>
      <c r="D76" s="638">
        <v>20.5</v>
      </c>
      <c r="E76" s="638">
        <v>20.2</v>
      </c>
      <c r="F76" s="638">
        <v>20.5</v>
      </c>
      <c r="G76" s="638">
        <v>16.899999999999999</v>
      </c>
      <c r="H76" s="638">
        <v>16.100000000000001</v>
      </c>
      <c r="I76" s="638">
        <v>14.5</v>
      </c>
      <c r="J76" s="638">
        <v>11.1</v>
      </c>
      <c r="K76" s="638">
        <v>8.9</v>
      </c>
      <c r="L76" s="638">
        <v>9.5</v>
      </c>
      <c r="M76" s="638">
        <v>12.5</v>
      </c>
      <c r="N76" s="638">
        <v>12.9</v>
      </c>
      <c r="O76" s="638">
        <v>14.8</v>
      </c>
      <c r="P76" s="638">
        <v>15.3</v>
      </c>
      <c r="Q76" s="638">
        <v>12.9</v>
      </c>
      <c r="R76" s="638">
        <v>15.1</v>
      </c>
      <c r="S76" s="638">
        <v>17.399999999999999</v>
      </c>
      <c r="T76" s="638">
        <v>14.6</v>
      </c>
      <c r="U76" s="638">
        <v>16</v>
      </c>
      <c r="V76" s="638">
        <v>15.7</v>
      </c>
      <c r="W76" s="638">
        <v>12.3</v>
      </c>
      <c r="X76" s="638">
        <v>15.5</v>
      </c>
      <c r="Y76" s="638">
        <v>14.5</v>
      </c>
      <c r="Z76" s="638">
        <v>17.600000000000001</v>
      </c>
      <c r="AA76" s="638">
        <v>21.1</v>
      </c>
      <c r="AB76" s="638">
        <v>18.8</v>
      </c>
      <c r="AC76" s="638">
        <v>19.100000000000001</v>
      </c>
      <c r="AD76" s="638">
        <v>19</v>
      </c>
      <c r="AE76" s="638">
        <v>15.2</v>
      </c>
      <c r="AF76" s="638">
        <v>15.2</v>
      </c>
      <c r="AG76" s="638">
        <v>17.399999999999999</v>
      </c>
      <c r="AH76" s="638">
        <v>20.399999999999999</v>
      </c>
      <c r="AI76" s="638">
        <v>20.7</v>
      </c>
      <c r="AJ76" s="638">
        <v>20.5</v>
      </c>
      <c r="AK76" s="638">
        <v>18.2</v>
      </c>
      <c r="AL76" s="638">
        <v>17.100000000000001</v>
      </c>
      <c r="AM76" s="638">
        <v>18</v>
      </c>
      <c r="AN76" s="638">
        <v>18.2</v>
      </c>
      <c r="AO76" s="638">
        <v>15.9</v>
      </c>
      <c r="AP76" s="638">
        <v>15.4</v>
      </c>
      <c r="AQ76" s="638">
        <v>15.4</v>
      </c>
      <c r="AR76" s="638">
        <v>13.6</v>
      </c>
      <c r="AS76" s="638">
        <v>15.8</v>
      </c>
      <c r="AT76" s="638">
        <v>17.399999999999999</v>
      </c>
      <c r="AU76" s="638">
        <v>17.3</v>
      </c>
      <c r="AV76" s="638">
        <v>15.6</v>
      </c>
      <c r="AW76" s="638">
        <v>14</v>
      </c>
      <c r="AX76" s="638">
        <v>12</v>
      </c>
      <c r="AY76" s="638">
        <v>10.4</v>
      </c>
      <c r="AZ76" s="638">
        <v>13.4</v>
      </c>
      <c r="BA76" s="638">
        <v>10.4</v>
      </c>
      <c r="BB76" s="638">
        <v>9.1</v>
      </c>
      <c r="BC76" s="638">
        <v>12.3</v>
      </c>
      <c r="BD76" s="638">
        <v>13</v>
      </c>
      <c r="BE76" s="638">
        <v>15.5</v>
      </c>
      <c r="BF76" s="638">
        <v>16.899999999999999</v>
      </c>
      <c r="BG76" s="638">
        <v>16.399999999999999</v>
      </c>
      <c r="BH76" s="638">
        <v>16.7</v>
      </c>
      <c r="BI76" s="638">
        <v>14.5</v>
      </c>
      <c r="BJ76" s="638">
        <v>14.3</v>
      </c>
      <c r="BK76" s="638">
        <v>12.3</v>
      </c>
      <c r="BL76" s="638">
        <v>10.8</v>
      </c>
      <c r="BM76" s="638">
        <v>13.9</v>
      </c>
      <c r="BN76" s="638">
        <v>12.4</v>
      </c>
      <c r="BO76" s="638">
        <v>12.3</v>
      </c>
    </row>
    <row r="77" spans="1:67" x14ac:dyDescent="0.25">
      <c r="A77" t="s">
        <v>182</v>
      </c>
      <c r="B77" s="638">
        <v>0</v>
      </c>
      <c r="C77" s="638">
        <v>0</v>
      </c>
      <c r="D77" s="638">
        <v>0</v>
      </c>
      <c r="E77" s="638">
        <v>0</v>
      </c>
      <c r="F77" s="638">
        <v>0</v>
      </c>
      <c r="G77" s="638">
        <v>0</v>
      </c>
      <c r="H77" s="638">
        <v>0</v>
      </c>
      <c r="I77" s="638">
        <v>0</v>
      </c>
      <c r="J77" s="638">
        <v>0</v>
      </c>
      <c r="K77" s="638">
        <v>0</v>
      </c>
      <c r="L77" s="638">
        <v>0</v>
      </c>
      <c r="M77" s="638">
        <v>0</v>
      </c>
      <c r="N77" s="638">
        <v>0</v>
      </c>
      <c r="O77" s="638">
        <v>0</v>
      </c>
      <c r="P77" s="638">
        <v>0</v>
      </c>
      <c r="Q77" s="638">
        <v>6.3</v>
      </c>
      <c r="R77" s="638">
        <v>7.7</v>
      </c>
      <c r="S77" s="638">
        <v>20</v>
      </c>
      <c r="T77" s="638">
        <v>23.1</v>
      </c>
      <c r="U77" s="638">
        <v>0</v>
      </c>
      <c r="V77" s="638">
        <v>16.7</v>
      </c>
      <c r="W77" s="638">
        <v>16.7</v>
      </c>
      <c r="X77" s="638">
        <v>18.2</v>
      </c>
      <c r="Y77" s="638">
        <v>50</v>
      </c>
      <c r="Z77" s="638" t="s">
        <v>18</v>
      </c>
      <c r="AA77" s="638">
        <v>0</v>
      </c>
      <c r="AB77" s="638">
        <v>0</v>
      </c>
      <c r="AC77" s="638">
        <v>0</v>
      </c>
      <c r="AD77" s="638">
        <v>0</v>
      </c>
      <c r="AE77" s="638">
        <v>0</v>
      </c>
      <c r="AF77" s="638">
        <v>0</v>
      </c>
      <c r="AG77" s="638">
        <v>0</v>
      </c>
      <c r="AH77" s="638" t="s">
        <v>18</v>
      </c>
      <c r="AI77" s="638" t="s">
        <v>18</v>
      </c>
      <c r="AJ77" s="638" t="s">
        <v>18</v>
      </c>
      <c r="AK77" s="638" t="s">
        <v>18</v>
      </c>
      <c r="AL77" s="638" t="s">
        <v>18</v>
      </c>
      <c r="AM77" s="638" t="s">
        <v>18</v>
      </c>
      <c r="AN77" s="638" t="s">
        <v>18</v>
      </c>
      <c r="AO77" s="638" t="s">
        <v>18</v>
      </c>
      <c r="AP77" s="638" t="s">
        <v>18</v>
      </c>
      <c r="AQ77" s="638" t="s">
        <v>18</v>
      </c>
      <c r="AR77" s="638" t="s">
        <v>18</v>
      </c>
      <c r="AS77" s="638" t="s">
        <v>18</v>
      </c>
      <c r="AT77" s="638" t="s">
        <v>18</v>
      </c>
      <c r="AU77" s="638" t="s">
        <v>18</v>
      </c>
      <c r="AV77" s="638">
        <v>0</v>
      </c>
      <c r="AW77" s="638">
        <v>0</v>
      </c>
      <c r="AX77" s="638">
        <v>0</v>
      </c>
      <c r="AY77" s="638">
        <v>0</v>
      </c>
      <c r="AZ77" s="638" t="s">
        <v>18</v>
      </c>
      <c r="BA77" s="638" t="s">
        <v>18</v>
      </c>
      <c r="BB77" s="638" t="s">
        <v>18</v>
      </c>
      <c r="BC77" s="638">
        <v>0</v>
      </c>
      <c r="BD77" s="638">
        <v>0</v>
      </c>
      <c r="BE77" s="638">
        <v>0</v>
      </c>
      <c r="BF77" s="638">
        <v>0</v>
      </c>
      <c r="BG77" s="638">
        <v>0</v>
      </c>
      <c r="BH77" s="638">
        <v>0</v>
      </c>
      <c r="BI77" s="638" t="s">
        <v>18</v>
      </c>
      <c r="BJ77" s="638" t="s">
        <v>18</v>
      </c>
      <c r="BK77" s="638" t="s">
        <v>18</v>
      </c>
      <c r="BL77" s="638">
        <v>0</v>
      </c>
      <c r="BM77" s="638">
        <v>0</v>
      </c>
      <c r="BN77" s="638">
        <v>0</v>
      </c>
      <c r="BO77" s="638">
        <v>0</v>
      </c>
    </row>
    <row r="79" spans="1:67" x14ac:dyDescent="0.25">
      <c r="A79" t="s">
        <v>2004</v>
      </c>
    </row>
    <row r="81" spans="1:1" x14ac:dyDescent="0.25">
      <c r="A81" t="s">
        <v>2016</v>
      </c>
    </row>
    <row r="103" spans="1:1" x14ac:dyDescent="0.25">
      <c r="A103" t="s">
        <v>1926</v>
      </c>
    </row>
    <row r="105" spans="1:1" x14ac:dyDescent="0.25">
      <c r="A105" s="636">
        <v>42610.591180555559</v>
      </c>
    </row>
  </sheetData>
  <pageMargins left="0.7" right="0.7" top="0.75" bottom="0.75" header="0.3" footer="0.3"/>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X499"/>
  <sheetViews>
    <sheetView topLeftCell="O1" zoomScale="90" zoomScaleNormal="90" workbookViewId="0">
      <pane xSplit="1" ySplit="1" topLeftCell="S2" activePane="bottomRight" state="frozen"/>
      <selection activeCell="Q112" sqref="Q112:Q126"/>
      <selection pane="topRight" activeCell="Q112" sqref="Q112:Q126"/>
      <selection pane="bottomLeft" activeCell="Q112" sqref="Q112:Q126"/>
      <selection pane="bottomRight" activeCell="Q112" sqref="Q112:Q126"/>
    </sheetView>
  </sheetViews>
  <sheetFormatPr defaultColWidth="9.08984375" defaultRowHeight="16" x14ac:dyDescent="0.5"/>
  <cols>
    <col min="1" max="1" width="41.6328125" style="122" bestFit="1" customWidth="1"/>
    <col min="2" max="2" width="36.90625" style="123" bestFit="1" customWidth="1"/>
    <col min="3" max="3" width="9.08984375" style="123"/>
    <col min="4" max="4" width="42.90625" style="123" bestFit="1" customWidth="1"/>
    <col min="5" max="5" width="53.453125" style="123" bestFit="1" customWidth="1"/>
    <col min="6" max="6" width="42.08984375" style="123" bestFit="1" customWidth="1"/>
    <col min="7" max="7" width="37.36328125" style="123" bestFit="1" customWidth="1"/>
    <col min="8" max="8" width="39.81640625" style="123" bestFit="1" customWidth="1"/>
    <col min="9" max="9" width="30.6328125" style="123" bestFit="1" customWidth="1"/>
    <col min="10" max="10" width="39.81640625" style="123" bestFit="1" customWidth="1"/>
    <col min="11" max="11" width="30.6328125" style="123" bestFit="1" customWidth="1"/>
    <col min="12" max="12" width="39.81640625" style="123" bestFit="1" customWidth="1"/>
    <col min="13" max="13" width="30.6328125" style="123" bestFit="1" customWidth="1"/>
    <col min="14" max="14" width="41.81640625" style="123" bestFit="1" customWidth="1"/>
    <col min="15" max="15" width="31.90625" style="123" bestFit="1" customWidth="1"/>
    <col min="16" max="16" width="41.81640625" style="123" bestFit="1" customWidth="1"/>
    <col min="17" max="17" width="14.81640625" style="124" customWidth="1"/>
    <col min="18" max="18" width="43.1796875" style="124" bestFit="1" customWidth="1"/>
    <col min="19" max="19" width="30.90625" style="124" customWidth="1"/>
    <col min="20" max="20" width="9.08984375" style="122"/>
    <col min="21" max="21" width="10.1796875" style="122" customWidth="1"/>
    <col min="22" max="22" width="10.90625" style="122" customWidth="1"/>
    <col min="23" max="23" width="39.81640625" style="122" bestFit="1" customWidth="1"/>
    <col min="24" max="24" width="30.6328125" style="122" bestFit="1" customWidth="1"/>
    <col min="25" max="16384" width="9.08984375" style="122"/>
  </cols>
  <sheetData>
    <row r="1" spans="1:24" x14ac:dyDescent="0.5">
      <c r="A1" s="302"/>
      <c r="B1" s="302"/>
      <c r="C1" s="122"/>
      <c r="D1" s="123" t="s">
        <v>1203</v>
      </c>
      <c r="F1" s="123" t="s">
        <v>1216</v>
      </c>
      <c r="H1" s="123" t="s">
        <v>1326</v>
      </c>
      <c r="J1" s="123" t="s">
        <v>1383</v>
      </c>
      <c r="L1" s="123" t="s">
        <v>1410</v>
      </c>
      <c r="N1" s="123" t="s">
        <v>1417</v>
      </c>
      <c r="P1" s="123" t="s">
        <v>1491</v>
      </c>
      <c r="R1" s="124" t="s">
        <v>1492</v>
      </c>
      <c r="U1" s="122" t="s">
        <v>1927</v>
      </c>
      <c r="W1" s="122" t="s">
        <v>2025</v>
      </c>
    </row>
    <row r="2" spans="1:24" x14ac:dyDescent="0.5">
      <c r="A2" s="302"/>
      <c r="B2" s="302"/>
      <c r="C2" s="122"/>
      <c r="D2" s="123" t="s">
        <v>579</v>
      </c>
      <c r="E2" s="123" t="s">
        <v>1021</v>
      </c>
      <c r="F2" s="123" t="s">
        <v>579</v>
      </c>
      <c r="G2" s="123" t="s">
        <v>1211</v>
      </c>
      <c r="H2" s="123" t="s">
        <v>579</v>
      </c>
      <c r="I2" s="123" t="s">
        <v>1327</v>
      </c>
      <c r="J2" s="123" t="s">
        <v>579</v>
      </c>
      <c r="K2" s="123" t="s">
        <v>1327</v>
      </c>
      <c r="L2" s="123" t="s">
        <v>579</v>
      </c>
      <c r="M2" s="123" t="s">
        <v>1327</v>
      </c>
      <c r="N2" s="123" t="s">
        <v>579</v>
      </c>
      <c r="O2" s="123" t="s">
        <v>1327</v>
      </c>
      <c r="P2" s="123" t="s">
        <v>579</v>
      </c>
      <c r="Q2" s="124" t="s">
        <v>1327</v>
      </c>
      <c r="R2" s="124" t="s">
        <v>579</v>
      </c>
      <c r="S2" s="124" t="s">
        <v>1493</v>
      </c>
      <c r="T2" s="122" t="b">
        <f>P2=R2</f>
        <v>1</v>
      </c>
      <c r="U2" s="302" t="s">
        <v>579</v>
      </c>
      <c r="V2" s="302" t="s">
        <v>1327</v>
      </c>
      <c r="W2" s="122" t="s">
        <v>579</v>
      </c>
      <c r="X2" s="122" t="s">
        <v>1327</v>
      </c>
    </row>
    <row r="3" spans="1:24" x14ac:dyDescent="0.5">
      <c r="A3" s="302"/>
      <c r="B3" s="302"/>
      <c r="C3" s="122"/>
      <c r="D3" s="123" t="s">
        <v>580</v>
      </c>
      <c r="E3" s="123" t="s">
        <v>581</v>
      </c>
      <c r="F3" s="123" t="s">
        <v>580</v>
      </c>
      <c r="G3" s="123" t="s">
        <v>581</v>
      </c>
      <c r="H3" s="123" t="s">
        <v>580</v>
      </c>
      <c r="I3" s="123" t="s">
        <v>581</v>
      </c>
      <c r="J3" s="123" t="s">
        <v>580</v>
      </c>
      <c r="K3" s="123" t="s">
        <v>581</v>
      </c>
      <c r="L3" s="123" t="s">
        <v>580</v>
      </c>
      <c r="M3" s="123" t="s">
        <v>581</v>
      </c>
      <c r="N3" s="123" t="s">
        <v>580</v>
      </c>
      <c r="O3" s="123" t="s">
        <v>581</v>
      </c>
      <c r="P3" s="123" t="s">
        <v>580</v>
      </c>
      <c r="Q3" s="124" t="s">
        <v>581</v>
      </c>
      <c r="R3" s="124" t="s">
        <v>580</v>
      </c>
      <c r="S3" s="124" t="s">
        <v>581</v>
      </c>
      <c r="T3" s="122" t="b">
        <f t="shared" ref="T3:T66" si="0">P3=R3</f>
        <v>1</v>
      </c>
      <c r="U3" s="302" t="s">
        <v>580</v>
      </c>
      <c r="V3" s="302" t="s">
        <v>581</v>
      </c>
      <c r="W3" s="122" t="s">
        <v>580</v>
      </c>
      <c r="X3" s="122" t="s">
        <v>581</v>
      </c>
    </row>
    <row r="4" spans="1:24" x14ac:dyDescent="0.5">
      <c r="A4" s="302"/>
      <c r="D4" s="123" t="s">
        <v>582</v>
      </c>
      <c r="E4" s="123" t="s">
        <v>583</v>
      </c>
      <c r="F4" s="123" t="s">
        <v>582</v>
      </c>
      <c r="G4" s="123" t="s">
        <v>583</v>
      </c>
      <c r="H4" s="123" t="s">
        <v>582</v>
      </c>
      <c r="I4" s="123" t="s">
        <v>583</v>
      </c>
      <c r="J4" s="123" t="s">
        <v>582</v>
      </c>
      <c r="K4" s="123" t="s">
        <v>583</v>
      </c>
      <c r="L4" s="123" t="s">
        <v>582</v>
      </c>
      <c r="M4" s="123" t="s">
        <v>583</v>
      </c>
      <c r="N4" s="123" t="s">
        <v>582</v>
      </c>
      <c r="O4" s="123" t="s">
        <v>583</v>
      </c>
      <c r="P4" s="123" t="s">
        <v>582</v>
      </c>
      <c r="Q4" s="124" t="s">
        <v>583</v>
      </c>
      <c r="R4" s="124" t="s">
        <v>582</v>
      </c>
      <c r="S4" s="124" t="s">
        <v>583</v>
      </c>
      <c r="T4" s="122" t="b">
        <f t="shared" si="0"/>
        <v>1</v>
      </c>
      <c r="U4" s="302" t="s">
        <v>582</v>
      </c>
      <c r="V4" s="302" t="s">
        <v>583</v>
      </c>
      <c r="W4" s="122" t="s">
        <v>582</v>
      </c>
      <c r="X4" s="122" t="s">
        <v>1079</v>
      </c>
    </row>
    <row r="5" spans="1:24" x14ac:dyDescent="0.5">
      <c r="A5" s="302"/>
      <c r="D5" s="123" t="s">
        <v>584</v>
      </c>
      <c r="E5" s="123" t="s">
        <v>596</v>
      </c>
      <c r="F5" s="123" t="s">
        <v>584</v>
      </c>
      <c r="G5" s="123" t="s">
        <v>1205</v>
      </c>
      <c r="H5" s="123" t="s">
        <v>584</v>
      </c>
      <c r="I5" s="123" t="s">
        <v>1327</v>
      </c>
      <c r="J5" s="123" t="s">
        <v>584</v>
      </c>
      <c r="K5" s="123" t="s">
        <v>1327</v>
      </c>
      <c r="L5" s="123" t="s">
        <v>584</v>
      </c>
      <c r="M5" s="123" t="s">
        <v>1327</v>
      </c>
      <c r="N5" s="123" t="s">
        <v>584</v>
      </c>
      <c r="O5" s="123" t="s">
        <v>1327</v>
      </c>
      <c r="P5" s="123" t="s">
        <v>584</v>
      </c>
      <c r="Q5" s="124" t="s">
        <v>1327</v>
      </c>
      <c r="R5" s="124" t="s">
        <v>584</v>
      </c>
      <c r="S5" s="124" t="s">
        <v>1494</v>
      </c>
      <c r="T5" s="122" t="b">
        <f t="shared" si="0"/>
        <v>1</v>
      </c>
      <c r="U5" s="302" t="s">
        <v>584</v>
      </c>
      <c r="V5" s="302" t="s">
        <v>1327</v>
      </c>
      <c r="W5" s="122" t="s">
        <v>584</v>
      </c>
      <c r="X5" s="122" t="s">
        <v>1327</v>
      </c>
    </row>
    <row r="6" spans="1:24" x14ac:dyDescent="0.5">
      <c r="A6" s="302"/>
      <c r="D6" s="123" t="s">
        <v>586</v>
      </c>
      <c r="E6" s="123" t="s">
        <v>587</v>
      </c>
      <c r="F6" s="123" t="s">
        <v>586</v>
      </c>
      <c r="G6" s="123" t="s">
        <v>587</v>
      </c>
      <c r="H6" s="123" t="s">
        <v>586</v>
      </c>
      <c r="I6" s="123" t="s">
        <v>587</v>
      </c>
      <c r="J6" s="123" t="s">
        <v>586</v>
      </c>
      <c r="K6" s="123" t="s">
        <v>587</v>
      </c>
      <c r="L6" s="123" t="s">
        <v>586</v>
      </c>
      <c r="M6" s="123" t="s">
        <v>587</v>
      </c>
      <c r="N6" s="123" t="s">
        <v>586</v>
      </c>
      <c r="O6" s="123" t="s">
        <v>587</v>
      </c>
      <c r="P6" s="123" t="s">
        <v>586</v>
      </c>
      <c r="Q6" s="124" t="s">
        <v>587</v>
      </c>
      <c r="R6" s="124" t="s">
        <v>586</v>
      </c>
      <c r="S6" s="124" t="s">
        <v>587</v>
      </c>
      <c r="T6" s="122" t="b">
        <f t="shared" si="0"/>
        <v>1</v>
      </c>
      <c r="U6" s="302" t="s">
        <v>586</v>
      </c>
      <c r="V6" s="302" t="s">
        <v>587</v>
      </c>
      <c r="W6" s="122" t="s">
        <v>586</v>
      </c>
      <c r="X6" s="122" t="s">
        <v>587</v>
      </c>
    </row>
    <row r="7" spans="1:24" x14ac:dyDescent="0.5">
      <c r="A7" s="302"/>
      <c r="D7" s="123" t="s">
        <v>588</v>
      </c>
      <c r="E7" s="123" t="s">
        <v>608</v>
      </c>
      <c r="F7" s="123" t="s">
        <v>588</v>
      </c>
      <c r="G7" s="123" t="s">
        <v>1206</v>
      </c>
      <c r="H7" s="123" t="s">
        <v>588</v>
      </c>
      <c r="I7" s="123" t="s">
        <v>1327</v>
      </c>
      <c r="J7" s="123" t="s">
        <v>588</v>
      </c>
      <c r="K7" s="123" t="s">
        <v>1327</v>
      </c>
      <c r="L7" s="123" t="s">
        <v>588</v>
      </c>
      <c r="M7" s="123" t="s">
        <v>1327</v>
      </c>
      <c r="N7" s="123" t="s">
        <v>588</v>
      </c>
      <c r="O7" s="123" t="s">
        <v>1327</v>
      </c>
      <c r="P7" s="123" t="s">
        <v>588</v>
      </c>
      <c r="Q7" s="124" t="s">
        <v>1327</v>
      </c>
      <c r="R7" s="124" t="s">
        <v>588</v>
      </c>
      <c r="S7" s="124" t="s">
        <v>1495</v>
      </c>
      <c r="T7" s="122" t="b">
        <f t="shared" si="0"/>
        <v>1</v>
      </c>
      <c r="U7" s="302" t="s">
        <v>588</v>
      </c>
      <c r="V7" s="302" t="s">
        <v>1327</v>
      </c>
      <c r="W7" s="122" t="s">
        <v>588</v>
      </c>
      <c r="X7" s="122" t="s">
        <v>1327</v>
      </c>
    </row>
    <row r="8" spans="1:24" x14ac:dyDescent="0.5">
      <c r="A8" s="302"/>
      <c r="D8" s="123" t="s">
        <v>590</v>
      </c>
      <c r="E8" s="123" t="s">
        <v>1204</v>
      </c>
      <c r="F8" s="123" t="s">
        <v>590</v>
      </c>
      <c r="G8" s="123" t="s">
        <v>1217</v>
      </c>
      <c r="H8" s="123" t="s">
        <v>590</v>
      </c>
      <c r="I8" s="123" t="s">
        <v>1327</v>
      </c>
      <c r="J8" s="123" t="s">
        <v>590</v>
      </c>
      <c r="K8" s="123" t="s">
        <v>1327</v>
      </c>
      <c r="L8" s="123" t="s">
        <v>590</v>
      </c>
      <c r="M8" s="123" t="s">
        <v>1327</v>
      </c>
      <c r="N8" s="123" t="s">
        <v>590</v>
      </c>
      <c r="O8" s="123" t="s">
        <v>1327</v>
      </c>
      <c r="P8" s="123" t="s">
        <v>590</v>
      </c>
      <c r="Q8" s="124" t="s">
        <v>1327</v>
      </c>
      <c r="R8" s="124" t="s">
        <v>590</v>
      </c>
      <c r="S8" s="124" t="s">
        <v>1496</v>
      </c>
      <c r="T8" s="122" t="b">
        <f t="shared" si="0"/>
        <v>1</v>
      </c>
      <c r="U8" s="302" t="s">
        <v>590</v>
      </c>
      <c r="V8" s="302" t="s">
        <v>1327</v>
      </c>
      <c r="W8" s="122" t="s">
        <v>590</v>
      </c>
      <c r="X8" s="122" t="s">
        <v>1327</v>
      </c>
    </row>
    <row r="9" spans="1:24" x14ac:dyDescent="0.5">
      <c r="A9" s="302"/>
      <c r="D9" s="123" t="s">
        <v>591</v>
      </c>
      <c r="E9" s="123" t="s">
        <v>592</v>
      </c>
      <c r="F9" s="123" t="s">
        <v>591</v>
      </c>
      <c r="G9" s="123" t="s">
        <v>592</v>
      </c>
      <c r="H9" s="123" t="s">
        <v>591</v>
      </c>
      <c r="I9" s="123" t="s">
        <v>592</v>
      </c>
      <c r="J9" s="123" t="s">
        <v>591</v>
      </c>
      <c r="K9" s="123" t="s">
        <v>592</v>
      </c>
      <c r="L9" s="123" t="s">
        <v>591</v>
      </c>
      <c r="M9" s="123" t="s">
        <v>592</v>
      </c>
      <c r="N9" s="123" t="s">
        <v>591</v>
      </c>
      <c r="O9" s="123" t="s">
        <v>592</v>
      </c>
      <c r="P9" s="123" t="s">
        <v>591</v>
      </c>
      <c r="Q9" s="124" t="s">
        <v>592</v>
      </c>
      <c r="R9" s="124" t="s">
        <v>591</v>
      </c>
      <c r="S9" s="124" t="s">
        <v>592</v>
      </c>
      <c r="T9" s="122" t="b">
        <f t="shared" si="0"/>
        <v>1</v>
      </c>
      <c r="U9" s="302" t="s">
        <v>591</v>
      </c>
      <c r="V9" s="302" t="s">
        <v>592</v>
      </c>
      <c r="W9" s="122" t="s">
        <v>591</v>
      </c>
      <c r="X9" s="122" t="s">
        <v>592</v>
      </c>
    </row>
    <row r="10" spans="1:24" x14ac:dyDescent="0.5">
      <c r="A10" s="302"/>
      <c r="D10" s="123" t="s">
        <v>593</v>
      </c>
      <c r="E10" s="123" t="s">
        <v>594</v>
      </c>
      <c r="F10" s="123" t="s">
        <v>593</v>
      </c>
      <c r="G10" s="123" t="s">
        <v>594</v>
      </c>
      <c r="H10" s="123" t="s">
        <v>593</v>
      </c>
      <c r="I10" s="123" t="s">
        <v>594</v>
      </c>
      <c r="J10" s="123" t="s">
        <v>593</v>
      </c>
      <c r="K10" s="123" t="s">
        <v>594</v>
      </c>
      <c r="L10" s="123" t="s">
        <v>593</v>
      </c>
      <c r="M10" s="123" t="s">
        <v>594</v>
      </c>
      <c r="N10" s="123" t="s">
        <v>593</v>
      </c>
      <c r="O10" s="123" t="s">
        <v>594</v>
      </c>
      <c r="P10" s="123" t="s">
        <v>593</v>
      </c>
      <c r="Q10" s="124" t="s">
        <v>594</v>
      </c>
      <c r="R10" s="124" t="s">
        <v>593</v>
      </c>
      <c r="S10" s="124" t="s">
        <v>594</v>
      </c>
      <c r="T10" s="122" t="b">
        <f t="shared" si="0"/>
        <v>1</v>
      </c>
      <c r="U10" s="302" t="s">
        <v>593</v>
      </c>
      <c r="V10" s="302" t="s">
        <v>594</v>
      </c>
      <c r="W10" s="122" t="s">
        <v>593</v>
      </c>
      <c r="X10" s="122" t="s">
        <v>1061</v>
      </c>
    </row>
    <row r="11" spans="1:24" x14ac:dyDescent="0.5">
      <c r="A11" s="302"/>
      <c r="D11" s="123" t="s">
        <v>595</v>
      </c>
      <c r="E11" s="123" t="s">
        <v>1205</v>
      </c>
      <c r="F11" s="123" t="s">
        <v>595</v>
      </c>
      <c r="G11" s="123" t="s">
        <v>1218</v>
      </c>
      <c r="H11" s="123" t="s">
        <v>595</v>
      </c>
      <c r="I11" s="123" t="s">
        <v>1327</v>
      </c>
      <c r="J11" s="123" t="s">
        <v>595</v>
      </c>
      <c r="K11" s="123" t="s">
        <v>1327</v>
      </c>
      <c r="L11" s="123" t="s">
        <v>595</v>
      </c>
      <c r="M11" s="123" t="s">
        <v>1327</v>
      </c>
      <c r="N11" s="123" t="s">
        <v>595</v>
      </c>
      <c r="O11" s="123" t="s">
        <v>1327</v>
      </c>
      <c r="P11" s="123" t="s">
        <v>595</v>
      </c>
      <c r="Q11" s="124" t="s">
        <v>1327</v>
      </c>
      <c r="R11" s="124" t="s">
        <v>595</v>
      </c>
      <c r="S11" s="124" t="s">
        <v>1497</v>
      </c>
      <c r="T11" s="122" t="b">
        <f t="shared" si="0"/>
        <v>1</v>
      </c>
      <c r="U11" s="302" t="s">
        <v>595</v>
      </c>
      <c r="V11" s="302" t="s">
        <v>1327</v>
      </c>
      <c r="W11" s="122" t="s">
        <v>595</v>
      </c>
      <c r="X11" s="122" t="s">
        <v>1327</v>
      </c>
    </row>
    <row r="12" spans="1:24" x14ac:dyDescent="0.5">
      <c r="A12" s="302"/>
      <c r="D12" s="123" t="s">
        <v>597</v>
      </c>
      <c r="E12" s="123" t="s">
        <v>598</v>
      </c>
      <c r="F12" s="123" t="s">
        <v>597</v>
      </c>
      <c r="G12" s="123" t="s">
        <v>598</v>
      </c>
      <c r="H12" s="123" t="s">
        <v>597</v>
      </c>
      <c r="I12" s="123" t="s">
        <v>598</v>
      </c>
      <c r="J12" s="123" t="s">
        <v>597</v>
      </c>
      <c r="K12" s="123" t="s">
        <v>598</v>
      </c>
      <c r="L12" s="123" t="s">
        <v>597</v>
      </c>
      <c r="M12" s="123" t="s">
        <v>598</v>
      </c>
      <c r="N12" s="123" t="s">
        <v>597</v>
      </c>
      <c r="O12" s="123" t="s">
        <v>598</v>
      </c>
      <c r="P12" s="123" t="s">
        <v>597</v>
      </c>
      <c r="Q12" s="124" t="s">
        <v>598</v>
      </c>
      <c r="R12" s="124" t="s">
        <v>597</v>
      </c>
      <c r="S12" s="124" t="s">
        <v>598</v>
      </c>
      <c r="T12" s="122" t="b">
        <f t="shared" si="0"/>
        <v>1</v>
      </c>
      <c r="U12" s="302" t="s">
        <v>597</v>
      </c>
      <c r="V12" s="302" t="s">
        <v>598</v>
      </c>
      <c r="W12" s="122" t="s">
        <v>597</v>
      </c>
      <c r="X12" s="122" t="s">
        <v>598</v>
      </c>
    </row>
    <row r="13" spans="1:24" x14ac:dyDescent="0.5">
      <c r="A13" s="302"/>
      <c r="D13" s="123" t="s">
        <v>599</v>
      </c>
      <c r="E13" s="123" t="s">
        <v>1204</v>
      </c>
      <c r="F13" s="123" t="s">
        <v>599</v>
      </c>
      <c r="G13" s="123" t="s">
        <v>1217</v>
      </c>
      <c r="H13" s="123" t="s">
        <v>599</v>
      </c>
      <c r="I13" s="123" t="s">
        <v>1327</v>
      </c>
      <c r="J13" s="123" t="s">
        <v>599</v>
      </c>
      <c r="K13" s="123" t="s">
        <v>1327</v>
      </c>
      <c r="L13" s="123" t="s">
        <v>599</v>
      </c>
      <c r="M13" s="123" t="s">
        <v>1327</v>
      </c>
      <c r="N13" s="123" t="s">
        <v>599</v>
      </c>
      <c r="O13" s="123" t="s">
        <v>1327</v>
      </c>
      <c r="P13" s="123" t="s">
        <v>599</v>
      </c>
      <c r="Q13" s="124" t="s">
        <v>1327</v>
      </c>
      <c r="R13" s="124" t="s">
        <v>599</v>
      </c>
      <c r="S13" s="124" t="s">
        <v>1498</v>
      </c>
      <c r="T13" s="122" t="b">
        <f t="shared" si="0"/>
        <v>1</v>
      </c>
      <c r="U13" s="302" t="s">
        <v>599</v>
      </c>
      <c r="V13" s="302" t="s">
        <v>1327</v>
      </c>
      <c r="W13" s="122" t="s">
        <v>599</v>
      </c>
      <c r="X13" s="122" t="s">
        <v>1327</v>
      </c>
    </row>
    <row r="14" spans="1:24" x14ac:dyDescent="0.5">
      <c r="A14" s="302"/>
      <c r="D14" s="123" t="s">
        <v>600</v>
      </c>
      <c r="E14" s="123" t="s">
        <v>601</v>
      </c>
      <c r="F14" s="123" t="s">
        <v>600</v>
      </c>
      <c r="G14" s="123" t="s">
        <v>601</v>
      </c>
      <c r="H14" s="123" t="s">
        <v>600</v>
      </c>
      <c r="I14" s="123" t="s">
        <v>601</v>
      </c>
      <c r="J14" s="123" t="s">
        <v>600</v>
      </c>
      <c r="K14" s="123" t="s">
        <v>601</v>
      </c>
      <c r="L14" s="123" t="s">
        <v>600</v>
      </c>
      <c r="M14" s="123" t="s">
        <v>601</v>
      </c>
      <c r="N14" s="123" t="s">
        <v>600</v>
      </c>
      <c r="O14" s="123" t="s">
        <v>601</v>
      </c>
      <c r="P14" s="123" t="s">
        <v>600</v>
      </c>
      <c r="Q14" s="124" t="s">
        <v>601</v>
      </c>
      <c r="R14" s="124" t="s">
        <v>600</v>
      </c>
      <c r="S14" s="124" t="s">
        <v>601</v>
      </c>
      <c r="T14" s="122" t="b">
        <f t="shared" si="0"/>
        <v>1</v>
      </c>
      <c r="U14" s="302" t="s">
        <v>600</v>
      </c>
      <c r="V14" s="302" t="s">
        <v>601</v>
      </c>
      <c r="W14" s="122" t="s">
        <v>600</v>
      </c>
      <c r="X14" s="122" t="s">
        <v>601</v>
      </c>
    </row>
    <row r="15" spans="1:24" x14ac:dyDescent="0.5">
      <c r="A15" s="302"/>
      <c r="D15" s="123" t="s">
        <v>602</v>
      </c>
      <c r="E15" s="123" t="s">
        <v>603</v>
      </c>
      <c r="F15" s="123" t="s">
        <v>602</v>
      </c>
      <c r="G15" s="123" t="s">
        <v>603</v>
      </c>
      <c r="H15" s="123" t="s">
        <v>602</v>
      </c>
      <c r="I15" s="123" t="s">
        <v>603</v>
      </c>
      <c r="J15" s="123" t="s">
        <v>602</v>
      </c>
      <c r="K15" s="123" t="s">
        <v>603</v>
      </c>
      <c r="L15" s="123" t="s">
        <v>602</v>
      </c>
      <c r="M15" s="123" t="s">
        <v>603</v>
      </c>
      <c r="N15" s="123" t="s">
        <v>602</v>
      </c>
      <c r="O15" s="123" t="s">
        <v>603</v>
      </c>
      <c r="P15" s="123" t="s">
        <v>602</v>
      </c>
      <c r="Q15" s="124" t="s">
        <v>603</v>
      </c>
      <c r="R15" s="124" t="s">
        <v>602</v>
      </c>
      <c r="S15" s="124" t="s">
        <v>603</v>
      </c>
      <c r="T15" s="122" t="b">
        <f t="shared" si="0"/>
        <v>1</v>
      </c>
      <c r="U15" s="302" t="s">
        <v>602</v>
      </c>
      <c r="V15" s="302" t="s">
        <v>603</v>
      </c>
      <c r="W15" s="122" t="s">
        <v>602</v>
      </c>
      <c r="X15" s="122" t="s">
        <v>1482</v>
      </c>
    </row>
    <row r="16" spans="1:24" x14ac:dyDescent="0.5">
      <c r="A16" s="302"/>
      <c r="D16" s="123" t="s">
        <v>604</v>
      </c>
      <c r="E16" s="123" t="s">
        <v>1205</v>
      </c>
      <c r="F16" s="123" t="s">
        <v>604</v>
      </c>
      <c r="G16" s="123" t="s">
        <v>1218</v>
      </c>
      <c r="H16" s="123" t="s">
        <v>604</v>
      </c>
      <c r="I16" s="123" t="s">
        <v>1327</v>
      </c>
      <c r="J16" s="123" t="s">
        <v>604</v>
      </c>
      <c r="K16" s="123" t="s">
        <v>1327</v>
      </c>
      <c r="L16" s="123" t="s">
        <v>604</v>
      </c>
      <c r="M16" s="123" t="s">
        <v>1327</v>
      </c>
      <c r="N16" s="123" t="s">
        <v>604</v>
      </c>
      <c r="O16" s="123" t="s">
        <v>1327</v>
      </c>
      <c r="P16" s="123" t="s">
        <v>604</v>
      </c>
      <c r="Q16" s="124" t="s">
        <v>1327</v>
      </c>
      <c r="R16" s="124" t="s">
        <v>604</v>
      </c>
      <c r="S16" s="124" t="s">
        <v>1499</v>
      </c>
      <c r="T16" s="122" t="b">
        <f t="shared" si="0"/>
        <v>1</v>
      </c>
      <c r="U16" s="302" t="s">
        <v>604</v>
      </c>
      <c r="V16" s="302" t="s">
        <v>1327</v>
      </c>
      <c r="W16" s="122" t="s">
        <v>604</v>
      </c>
      <c r="X16" s="122" t="s">
        <v>1327</v>
      </c>
    </row>
    <row r="17" spans="1:24" x14ac:dyDescent="0.5">
      <c r="A17" s="302"/>
      <c r="D17" s="123" t="s">
        <v>605</v>
      </c>
      <c r="E17" s="123" t="s">
        <v>606</v>
      </c>
      <c r="F17" s="123" t="s">
        <v>605</v>
      </c>
      <c r="G17" s="123" t="s">
        <v>606</v>
      </c>
      <c r="H17" s="123" t="s">
        <v>605</v>
      </c>
      <c r="I17" s="123" t="s">
        <v>606</v>
      </c>
      <c r="J17" s="123" t="s">
        <v>605</v>
      </c>
      <c r="K17" s="123" t="s">
        <v>606</v>
      </c>
      <c r="L17" s="123" t="s">
        <v>605</v>
      </c>
      <c r="M17" s="123" t="s">
        <v>606</v>
      </c>
      <c r="N17" s="123" t="s">
        <v>605</v>
      </c>
      <c r="O17" s="123" t="s">
        <v>606</v>
      </c>
      <c r="P17" s="123" t="s">
        <v>605</v>
      </c>
      <c r="Q17" s="124" t="s">
        <v>606</v>
      </c>
      <c r="R17" s="124" t="s">
        <v>605</v>
      </c>
      <c r="S17" s="124" t="s">
        <v>606</v>
      </c>
      <c r="T17" s="122" t="b">
        <f t="shared" si="0"/>
        <v>1</v>
      </c>
      <c r="U17" s="302" t="s">
        <v>605</v>
      </c>
      <c r="V17" s="302" t="s">
        <v>606</v>
      </c>
      <c r="W17" s="122" t="s">
        <v>605</v>
      </c>
      <c r="X17" s="122" t="s">
        <v>606</v>
      </c>
    </row>
    <row r="18" spans="1:24" x14ac:dyDescent="0.5">
      <c r="A18" s="302"/>
      <c r="D18" s="123" t="s">
        <v>607</v>
      </c>
      <c r="E18" s="123" t="s">
        <v>1206</v>
      </c>
      <c r="F18" s="123" t="s">
        <v>607</v>
      </c>
      <c r="G18" s="123" t="s">
        <v>1219</v>
      </c>
      <c r="H18" s="123" t="s">
        <v>607</v>
      </c>
      <c r="I18" s="123" t="s">
        <v>1327</v>
      </c>
      <c r="J18" s="123" t="s">
        <v>607</v>
      </c>
      <c r="K18" s="123" t="s">
        <v>1327</v>
      </c>
      <c r="L18" s="123" t="s">
        <v>607</v>
      </c>
      <c r="M18" s="123" t="s">
        <v>1327</v>
      </c>
      <c r="N18" s="123" t="s">
        <v>607</v>
      </c>
      <c r="O18" s="123" t="s">
        <v>1327</v>
      </c>
      <c r="P18" s="123" t="s">
        <v>607</v>
      </c>
      <c r="Q18" s="124" t="s">
        <v>1327</v>
      </c>
      <c r="R18" s="124" t="s">
        <v>607</v>
      </c>
      <c r="S18" s="124" t="s">
        <v>1500</v>
      </c>
      <c r="T18" s="122" t="b">
        <f t="shared" si="0"/>
        <v>1</v>
      </c>
      <c r="U18" s="302" t="s">
        <v>607</v>
      </c>
      <c r="V18" s="302" t="s">
        <v>1327</v>
      </c>
      <c r="W18" s="122" t="s">
        <v>607</v>
      </c>
      <c r="X18" s="122" t="s">
        <v>1327</v>
      </c>
    </row>
    <row r="19" spans="1:24" x14ac:dyDescent="0.5">
      <c r="A19" s="302"/>
      <c r="D19" s="123" t="s">
        <v>609</v>
      </c>
      <c r="E19" s="123" t="s">
        <v>1206</v>
      </c>
      <c r="F19" s="123" t="s">
        <v>609</v>
      </c>
      <c r="G19" s="123" t="s">
        <v>1219</v>
      </c>
      <c r="H19" s="123" t="s">
        <v>609</v>
      </c>
      <c r="I19" s="123" t="s">
        <v>1327</v>
      </c>
      <c r="J19" s="123" t="s">
        <v>609</v>
      </c>
      <c r="K19" s="123" t="s">
        <v>1327</v>
      </c>
      <c r="L19" s="123" t="s">
        <v>609</v>
      </c>
      <c r="M19" s="123" t="s">
        <v>1327</v>
      </c>
      <c r="N19" s="123" t="s">
        <v>609</v>
      </c>
      <c r="O19" s="123" t="s">
        <v>1327</v>
      </c>
      <c r="P19" s="123" t="s">
        <v>609</v>
      </c>
      <c r="Q19" s="124" t="s">
        <v>1327</v>
      </c>
      <c r="R19" s="124" t="s">
        <v>609</v>
      </c>
      <c r="S19" s="124" t="s">
        <v>1501</v>
      </c>
      <c r="T19" s="122" t="b">
        <f t="shared" si="0"/>
        <v>1</v>
      </c>
      <c r="U19" s="302" t="s">
        <v>609</v>
      </c>
      <c r="V19" s="302" t="s">
        <v>1327</v>
      </c>
      <c r="W19" s="122" t="s">
        <v>609</v>
      </c>
      <c r="X19" s="122" t="s">
        <v>1327</v>
      </c>
    </row>
    <row r="20" spans="1:24" x14ac:dyDescent="0.5">
      <c r="A20" s="302"/>
      <c r="D20" s="123" t="s">
        <v>610</v>
      </c>
      <c r="E20" s="123" t="s">
        <v>611</v>
      </c>
      <c r="F20" s="123" t="s">
        <v>610</v>
      </c>
      <c r="G20" s="123" t="s">
        <v>611</v>
      </c>
      <c r="H20" s="123" t="s">
        <v>610</v>
      </c>
      <c r="I20" s="123" t="s">
        <v>611</v>
      </c>
      <c r="J20" s="123" t="s">
        <v>610</v>
      </c>
      <c r="K20" s="123" t="s">
        <v>611</v>
      </c>
      <c r="L20" s="123" t="s">
        <v>610</v>
      </c>
      <c r="M20" s="123" t="s">
        <v>611</v>
      </c>
      <c r="N20" s="123" t="s">
        <v>610</v>
      </c>
      <c r="O20" s="123" t="s">
        <v>611</v>
      </c>
      <c r="P20" s="123" t="s">
        <v>610</v>
      </c>
      <c r="Q20" s="124" t="s">
        <v>611</v>
      </c>
      <c r="R20" s="124" t="s">
        <v>610</v>
      </c>
      <c r="S20" s="124" t="s">
        <v>611</v>
      </c>
      <c r="T20" s="122" t="b">
        <f t="shared" si="0"/>
        <v>1</v>
      </c>
      <c r="U20" s="302" t="s">
        <v>610</v>
      </c>
      <c r="V20" s="302" t="s">
        <v>611</v>
      </c>
      <c r="W20" s="122" t="s">
        <v>610</v>
      </c>
      <c r="X20" s="122" t="s">
        <v>611</v>
      </c>
    </row>
    <row r="21" spans="1:24" x14ac:dyDescent="0.5">
      <c r="A21" s="302"/>
      <c r="D21" s="123" t="s">
        <v>612</v>
      </c>
      <c r="E21" s="123" t="s">
        <v>613</v>
      </c>
      <c r="F21" s="123" t="s">
        <v>1220</v>
      </c>
      <c r="G21" s="123" t="s">
        <v>1221</v>
      </c>
      <c r="H21" s="123" t="s">
        <v>1220</v>
      </c>
      <c r="I21" s="123" t="s">
        <v>1221</v>
      </c>
      <c r="J21" s="123" t="s">
        <v>1220</v>
      </c>
      <c r="K21" s="123" t="s">
        <v>1221</v>
      </c>
      <c r="L21" s="123" t="s">
        <v>1220</v>
      </c>
      <c r="M21" s="123" t="s">
        <v>1221</v>
      </c>
      <c r="N21" s="123" t="s">
        <v>1220</v>
      </c>
      <c r="O21" s="123" t="s">
        <v>1221</v>
      </c>
      <c r="P21" s="123" t="s">
        <v>1220</v>
      </c>
      <c r="Q21" s="124" t="s">
        <v>1435</v>
      </c>
      <c r="R21" s="124" t="s">
        <v>1220</v>
      </c>
      <c r="S21" s="124" t="s">
        <v>1435</v>
      </c>
      <c r="T21" s="122" t="b">
        <f t="shared" si="0"/>
        <v>1</v>
      </c>
      <c r="U21" s="302" t="s">
        <v>1220</v>
      </c>
      <c r="V21" s="302" t="s">
        <v>1435</v>
      </c>
      <c r="W21" s="122" t="s">
        <v>1222</v>
      </c>
      <c r="X21" s="122" t="s">
        <v>1245</v>
      </c>
    </row>
    <row r="22" spans="1:24" x14ac:dyDescent="0.5">
      <c r="A22" s="302"/>
      <c r="D22" s="123" t="s">
        <v>614</v>
      </c>
      <c r="E22" s="123" t="s">
        <v>1021</v>
      </c>
      <c r="F22" s="123" t="s">
        <v>1222</v>
      </c>
      <c r="G22" s="123" t="s">
        <v>1223</v>
      </c>
      <c r="H22" s="123" t="s">
        <v>1222</v>
      </c>
      <c r="I22" s="123" t="s">
        <v>1223</v>
      </c>
      <c r="J22" s="123" t="s">
        <v>1222</v>
      </c>
      <c r="K22" s="123" t="s">
        <v>1223</v>
      </c>
      <c r="L22" s="123" t="s">
        <v>1222</v>
      </c>
      <c r="M22" s="123" t="s">
        <v>1223</v>
      </c>
      <c r="N22" s="123" t="s">
        <v>1222</v>
      </c>
      <c r="O22" s="123" t="s">
        <v>1223</v>
      </c>
      <c r="P22" s="123" t="s">
        <v>1222</v>
      </c>
      <c r="Q22" s="124" t="s">
        <v>1223</v>
      </c>
      <c r="R22" s="124" t="s">
        <v>1222</v>
      </c>
      <c r="S22" s="124" t="s">
        <v>1223</v>
      </c>
      <c r="T22" s="122" t="b">
        <f t="shared" si="0"/>
        <v>1</v>
      </c>
      <c r="U22" s="302" t="s">
        <v>1222</v>
      </c>
      <c r="V22" s="302" t="s">
        <v>1223</v>
      </c>
      <c r="W22" s="122" t="s">
        <v>1236</v>
      </c>
      <c r="X22" s="122" t="s">
        <v>2026</v>
      </c>
    </row>
    <row r="23" spans="1:24" x14ac:dyDescent="0.5">
      <c r="A23" s="302"/>
      <c r="D23" s="123" t="s">
        <v>615</v>
      </c>
      <c r="E23" s="123" t="s">
        <v>616</v>
      </c>
      <c r="F23" s="123" t="s">
        <v>1224</v>
      </c>
      <c r="G23" s="123" t="s">
        <v>1225</v>
      </c>
      <c r="H23" s="123" t="s">
        <v>1224</v>
      </c>
      <c r="I23" s="123" t="s">
        <v>1225</v>
      </c>
      <c r="J23" s="123" t="s">
        <v>1224</v>
      </c>
      <c r="K23" s="123" t="s">
        <v>1225</v>
      </c>
      <c r="L23" s="123" t="s">
        <v>1224</v>
      </c>
      <c r="M23" s="123" t="s">
        <v>1225</v>
      </c>
      <c r="N23" s="123" t="s">
        <v>1224</v>
      </c>
      <c r="O23" s="123" t="s">
        <v>1225</v>
      </c>
      <c r="P23" s="123" t="s">
        <v>1224</v>
      </c>
      <c r="Q23" s="124" t="s">
        <v>1436</v>
      </c>
      <c r="R23" s="124" t="s">
        <v>1224</v>
      </c>
      <c r="S23" s="124" t="s">
        <v>1436</v>
      </c>
      <c r="T23" s="122" t="b">
        <f t="shared" si="0"/>
        <v>1</v>
      </c>
      <c r="U23" s="302" t="s">
        <v>1224</v>
      </c>
      <c r="V23" s="302" t="s">
        <v>1436</v>
      </c>
      <c r="W23" s="122" t="s">
        <v>1238</v>
      </c>
      <c r="X23" s="122" t="s">
        <v>2027</v>
      </c>
    </row>
    <row r="24" spans="1:24" x14ac:dyDescent="0.5">
      <c r="A24" s="302"/>
      <c r="D24" s="123" t="s">
        <v>617</v>
      </c>
      <c r="E24" s="123" t="s">
        <v>618</v>
      </c>
      <c r="F24" s="123" t="s">
        <v>1226</v>
      </c>
      <c r="G24" s="123" t="s">
        <v>1227</v>
      </c>
      <c r="H24" s="123" t="s">
        <v>1226</v>
      </c>
      <c r="I24" s="123" t="s">
        <v>1227</v>
      </c>
      <c r="J24" s="123" t="s">
        <v>1226</v>
      </c>
      <c r="K24" s="123" t="s">
        <v>1227</v>
      </c>
      <c r="L24" s="123" t="s">
        <v>1226</v>
      </c>
      <c r="M24" s="123" t="s">
        <v>1227</v>
      </c>
      <c r="N24" s="123" t="s">
        <v>1226</v>
      </c>
      <c r="O24" s="123" t="s">
        <v>1227</v>
      </c>
      <c r="P24" s="123" t="s">
        <v>1226</v>
      </c>
      <c r="Q24" s="124" t="s">
        <v>1437</v>
      </c>
      <c r="R24" s="124" t="s">
        <v>1226</v>
      </c>
      <c r="S24" s="124" t="s">
        <v>1437</v>
      </c>
      <c r="T24" s="122" t="b">
        <f t="shared" si="0"/>
        <v>1</v>
      </c>
      <c r="U24" s="302" t="s">
        <v>1226</v>
      </c>
      <c r="V24" s="302" t="s">
        <v>1437</v>
      </c>
      <c r="W24" s="122" t="s">
        <v>2028</v>
      </c>
      <c r="X24" s="122" t="s">
        <v>2029</v>
      </c>
    </row>
    <row r="25" spans="1:24" x14ac:dyDescent="0.5">
      <c r="A25" s="302"/>
      <c r="D25" s="123" t="s">
        <v>619</v>
      </c>
      <c r="E25" s="123" t="s">
        <v>596</v>
      </c>
      <c r="F25" s="123" t="s">
        <v>1228</v>
      </c>
      <c r="G25" s="123" t="s">
        <v>1229</v>
      </c>
      <c r="H25" s="123" t="s">
        <v>1228</v>
      </c>
      <c r="I25" s="123" t="s">
        <v>1229</v>
      </c>
      <c r="J25" s="123" t="s">
        <v>1228</v>
      </c>
      <c r="K25" s="123" t="s">
        <v>1229</v>
      </c>
      <c r="L25" s="123" t="s">
        <v>1228</v>
      </c>
      <c r="M25" s="123" t="s">
        <v>1229</v>
      </c>
      <c r="N25" s="123" t="s">
        <v>1228</v>
      </c>
      <c r="O25" s="123" t="s">
        <v>1229</v>
      </c>
      <c r="P25" s="123" t="s">
        <v>1228</v>
      </c>
      <c r="Q25" s="124" t="s">
        <v>1225</v>
      </c>
      <c r="R25" s="124" t="s">
        <v>1228</v>
      </c>
      <c r="S25" s="124" t="s">
        <v>1225</v>
      </c>
      <c r="T25" s="122" t="b">
        <f t="shared" si="0"/>
        <v>1</v>
      </c>
      <c r="U25" s="302" t="s">
        <v>1228</v>
      </c>
      <c r="V25" s="302" t="s">
        <v>1225</v>
      </c>
      <c r="W25" s="122" t="s">
        <v>2030</v>
      </c>
      <c r="X25" s="122" t="s">
        <v>2031</v>
      </c>
    </row>
    <row r="26" spans="1:24" x14ac:dyDescent="0.5">
      <c r="A26" s="302"/>
      <c r="D26" s="123" t="s">
        <v>620</v>
      </c>
      <c r="E26" s="123" t="s">
        <v>621</v>
      </c>
      <c r="F26" s="123" t="s">
        <v>1230</v>
      </c>
      <c r="G26" s="123" t="s">
        <v>1231</v>
      </c>
      <c r="H26" s="123" t="s">
        <v>1230</v>
      </c>
      <c r="I26" s="123" t="s">
        <v>1231</v>
      </c>
      <c r="J26" s="123" t="s">
        <v>1230</v>
      </c>
      <c r="K26" s="123" t="s">
        <v>1231</v>
      </c>
      <c r="L26" s="123" t="s">
        <v>1230</v>
      </c>
      <c r="M26" s="123" t="s">
        <v>1231</v>
      </c>
      <c r="N26" s="123" t="s">
        <v>1230</v>
      </c>
      <c r="O26" s="123" t="s">
        <v>1231</v>
      </c>
      <c r="P26" s="123" t="s">
        <v>1230</v>
      </c>
      <c r="Q26" s="124" t="s">
        <v>1438</v>
      </c>
      <c r="R26" s="124" t="s">
        <v>1230</v>
      </c>
      <c r="S26" s="124" t="s">
        <v>1438</v>
      </c>
      <c r="T26" s="122" t="b">
        <f t="shared" si="0"/>
        <v>1</v>
      </c>
      <c r="U26" s="302" t="s">
        <v>1230</v>
      </c>
      <c r="V26" s="302" t="s">
        <v>1438</v>
      </c>
      <c r="W26" s="122" t="s">
        <v>2032</v>
      </c>
      <c r="X26" s="122" t="s">
        <v>2033</v>
      </c>
    </row>
    <row r="27" spans="1:24" x14ac:dyDescent="0.5">
      <c r="A27" s="302"/>
      <c r="D27" s="123" t="s">
        <v>622</v>
      </c>
      <c r="E27" s="123" t="s">
        <v>608</v>
      </c>
      <c r="F27" s="123" t="s">
        <v>1232</v>
      </c>
      <c r="G27" s="123" t="s">
        <v>1233</v>
      </c>
      <c r="H27" s="123" t="s">
        <v>1232</v>
      </c>
      <c r="I27" s="123" t="s">
        <v>1233</v>
      </c>
      <c r="J27" s="123" t="s">
        <v>1232</v>
      </c>
      <c r="K27" s="123" t="s">
        <v>1233</v>
      </c>
      <c r="L27" s="123" t="s">
        <v>1232</v>
      </c>
      <c r="M27" s="123" t="s">
        <v>1233</v>
      </c>
      <c r="N27" s="123" t="s">
        <v>1232</v>
      </c>
      <c r="O27" s="123" t="s">
        <v>1233</v>
      </c>
      <c r="P27" s="123" t="s">
        <v>1232</v>
      </c>
      <c r="Q27" s="124" t="s">
        <v>1439</v>
      </c>
      <c r="R27" s="124" t="s">
        <v>1232</v>
      </c>
      <c r="S27" s="124" t="s">
        <v>1439</v>
      </c>
      <c r="T27" s="122" t="b">
        <f t="shared" si="0"/>
        <v>1</v>
      </c>
      <c r="U27" s="302" t="s">
        <v>1232</v>
      </c>
      <c r="V27" s="302" t="s">
        <v>1439</v>
      </c>
      <c r="W27" s="122" t="s">
        <v>2034</v>
      </c>
      <c r="X27" s="122" t="s">
        <v>2035</v>
      </c>
    </row>
    <row r="28" spans="1:24" x14ac:dyDescent="0.5">
      <c r="A28" s="302"/>
      <c r="D28" s="123" t="s">
        <v>623</v>
      </c>
      <c r="E28" s="123" t="s">
        <v>1021</v>
      </c>
      <c r="F28" s="123" t="s">
        <v>1234</v>
      </c>
      <c r="G28" s="123" t="s">
        <v>1235</v>
      </c>
      <c r="H28" s="123" t="s">
        <v>1234</v>
      </c>
      <c r="I28" s="123" t="s">
        <v>1235</v>
      </c>
      <c r="J28" s="123" t="s">
        <v>1234</v>
      </c>
      <c r="K28" s="123" t="s">
        <v>1235</v>
      </c>
      <c r="L28" s="123" t="s">
        <v>1234</v>
      </c>
      <c r="M28" s="123" t="s">
        <v>1235</v>
      </c>
      <c r="N28" s="123" t="s">
        <v>1234</v>
      </c>
      <c r="O28" s="123" t="s">
        <v>1235</v>
      </c>
      <c r="P28" s="123" t="s">
        <v>1234</v>
      </c>
      <c r="Q28" s="124" t="s">
        <v>1440</v>
      </c>
      <c r="R28" s="124" t="s">
        <v>1234</v>
      </c>
      <c r="S28" s="124" t="s">
        <v>1440</v>
      </c>
      <c r="T28" s="122" t="b">
        <f t="shared" si="0"/>
        <v>1</v>
      </c>
      <c r="U28" s="302" t="s">
        <v>1234</v>
      </c>
      <c r="V28" s="302" t="s">
        <v>1440</v>
      </c>
      <c r="W28" s="122" t="s">
        <v>2036</v>
      </c>
      <c r="X28" s="122" t="s">
        <v>2037</v>
      </c>
    </row>
    <row r="29" spans="1:24" x14ac:dyDescent="0.5">
      <c r="A29" s="302"/>
      <c r="D29" s="123" t="s">
        <v>624</v>
      </c>
      <c r="E29" s="123" t="s">
        <v>625</v>
      </c>
      <c r="F29" s="123" t="s">
        <v>1236</v>
      </c>
      <c r="G29" s="123" t="s">
        <v>1237</v>
      </c>
      <c r="H29" s="123" t="s">
        <v>1236</v>
      </c>
      <c r="I29" s="123" t="s">
        <v>1237</v>
      </c>
      <c r="J29" s="123" t="s">
        <v>1236</v>
      </c>
      <c r="K29" s="123" t="s">
        <v>1237</v>
      </c>
      <c r="L29" s="123" t="s">
        <v>1236</v>
      </c>
      <c r="M29" s="123" t="s">
        <v>1237</v>
      </c>
      <c r="N29" s="123" t="s">
        <v>1236</v>
      </c>
      <c r="O29" s="123" t="s">
        <v>1237</v>
      </c>
      <c r="P29" s="123" t="s">
        <v>1236</v>
      </c>
      <c r="Q29" s="124" t="s">
        <v>1237</v>
      </c>
      <c r="R29" s="124" t="s">
        <v>1236</v>
      </c>
      <c r="S29" s="124" t="s">
        <v>1237</v>
      </c>
      <c r="T29" s="122" t="b">
        <f t="shared" si="0"/>
        <v>1</v>
      </c>
      <c r="U29" s="302" t="s">
        <v>1236</v>
      </c>
      <c r="V29" s="302" t="s">
        <v>1237</v>
      </c>
      <c r="W29" s="122" t="s">
        <v>2038</v>
      </c>
      <c r="X29" s="122" t="s">
        <v>2039</v>
      </c>
    </row>
    <row r="30" spans="1:24" x14ac:dyDescent="0.5">
      <c r="A30" s="302"/>
      <c r="D30" s="123" t="s">
        <v>626</v>
      </c>
      <c r="E30" s="123" t="s">
        <v>627</v>
      </c>
      <c r="F30" s="123" t="s">
        <v>1238</v>
      </c>
      <c r="G30" s="123" t="s">
        <v>1239</v>
      </c>
      <c r="H30" s="123" t="s">
        <v>1238</v>
      </c>
      <c r="I30" s="123" t="s">
        <v>1239</v>
      </c>
      <c r="J30" s="123" t="s">
        <v>1238</v>
      </c>
      <c r="K30" s="123" t="s">
        <v>1239</v>
      </c>
      <c r="L30" s="123" t="s">
        <v>1238</v>
      </c>
      <c r="M30" s="123" t="s">
        <v>1239</v>
      </c>
      <c r="N30" s="123" t="s">
        <v>1238</v>
      </c>
      <c r="O30" s="123" t="s">
        <v>1239</v>
      </c>
      <c r="P30" s="123" t="s">
        <v>1238</v>
      </c>
      <c r="Q30" s="124" t="s">
        <v>1239</v>
      </c>
      <c r="R30" s="124" t="s">
        <v>1238</v>
      </c>
      <c r="S30" s="124" t="s">
        <v>1239</v>
      </c>
      <c r="T30" s="122" t="b">
        <f t="shared" si="0"/>
        <v>1</v>
      </c>
      <c r="U30" s="302" t="s">
        <v>1238</v>
      </c>
      <c r="V30" s="302" t="s">
        <v>1239</v>
      </c>
      <c r="W30" s="122" t="s">
        <v>1240</v>
      </c>
      <c r="X30" s="122" t="s">
        <v>2040</v>
      </c>
    </row>
    <row r="31" spans="1:24" x14ac:dyDescent="0.5">
      <c r="A31" s="302"/>
      <c r="D31" s="123" t="s">
        <v>628</v>
      </c>
      <c r="E31" s="123" t="s">
        <v>596</v>
      </c>
      <c r="F31" s="123" t="s">
        <v>1240</v>
      </c>
      <c r="G31" s="123" t="s">
        <v>1241</v>
      </c>
      <c r="H31" s="123" t="s">
        <v>1240</v>
      </c>
      <c r="I31" s="123" t="s">
        <v>1241</v>
      </c>
      <c r="J31" s="123" t="s">
        <v>1240</v>
      </c>
      <c r="K31" s="123" t="s">
        <v>1241</v>
      </c>
      <c r="L31" s="123" t="s">
        <v>1240</v>
      </c>
      <c r="M31" s="123" t="s">
        <v>1241</v>
      </c>
      <c r="N31" s="123" t="s">
        <v>1240</v>
      </c>
      <c r="O31" s="123" t="s">
        <v>1241</v>
      </c>
      <c r="P31" s="123" t="s">
        <v>1240</v>
      </c>
      <c r="Q31" s="124" t="s">
        <v>1241</v>
      </c>
      <c r="R31" s="124" t="s">
        <v>1240</v>
      </c>
      <c r="S31" s="124" t="s">
        <v>1241</v>
      </c>
      <c r="T31" s="122" t="b">
        <f t="shared" si="0"/>
        <v>1</v>
      </c>
      <c r="U31" s="302" t="s">
        <v>1240</v>
      </c>
      <c r="V31" s="302" t="s">
        <v>1241</v>
      </c>
      <c r="W31" s="122" t="s">
        <v>1244</v>
      </c>
      <c r="X31" s="122" t="s">
        <v>2041</v>
      </c>
    </row>
    <row r="32" spans="1:24" x14ac:dyDescent="0.5">
      <c r="A32" s="302"/>
      <c r="D32" s="123" t="s">
        <v>629</v>
      </c>
      <c r="E32" s="123" t="s">
        <v>630</v>
      </c>
      <c r="F32" s="123" t="s">
        <v>1242</v>
      </c>
      <c r="G32" s="123" t="s">
        <v>1243</v>
      </c>
      <c r="H32" s="123" t="s">
        <v>1242</v>
      </c>
      <c r="I32" s="123" t="s">
        <v>1243</v>
      </c>
      <c r="J32" s="123" t="s">
        <v>1242</v>
      </c>
      <c r="K32" s="123" t="s">
        <v>1243</v>
      </c>
      <c r="L32" s="123" t="s">
        <v>1242</v>
      </c>
      <c r="M32" s="123" t="s">
        <v>1243</v>
      </c>
      <c r="N32" s="123" t="s">
        <v>1242</v>
      </c>
      <c r="O32" s="123" t="s">
        <v>1243</v>
      </c>
      <c r="P32" s="123" t="s">
        <v>1242</v>
      </c>
      <c r="Q32" s="124" t="s">
        <v>1243</v>
      </c>
      <c r="R32" s="124" t="s">
        <v>1242</v>
      </c>
      <c r="S32" s="124" t="s">
        <v>1243</v>
      </c>
      <c r="T32" s="122" t="b">
        <f t="shared" si="0"/>
        <v>1</v>
      </c>
      <c r="U32" s="302" t="s">
        <v>1242</v>
      </c>
      <c r="V32" s="302" t="s">
        <v>1243</v>
      </c>
      <c r="W32" s="122" t="s">
        <v>1260</v>
      </c>
      <c r="X32" s="122" t="s">
        <v>1269</v>
      </c>
    </row>
    <row r="33" spans="1:24" x14ac:dyDescent="0.5">
      <c r="A33" s="302"/>
      <c r="D33" s="123" t="s">
        <v>631</v>
      </c>
      <c r="E33" s="123" t="s">
        <v>608</v>
      </c>
      <c r="F33" s="123" t="s">
        <v>1244</v>
      </c>
      <c r="G33" s="123" t="s">
        <v>1245</v>
      </c>
      <c r="H33" s="123" t="s">
        <v>1244</v>
      </c>
      <c r="I33" s="123" t="s">
        <v>1245</v>
      </c>
      <c r="J33" s="123" t="s">
        <v>1244</v>
      </c>
      <c r="K33" s="123" t="s">
        <v>1245</v>
      </c>
      <c r="L33" s="123" t="s">
        <v>1244</v>
      </c>
      <c r="M33" s="123" t="s">
        <v>1245</v>
      </c>
      <c r="N33" s="123" t="s">
        <v>1244</v>
      </c>
      <c r="O33" s="123" t="s">
        <v>1245</v>
      </c>
      <c r="P33" s="123" t="s">
        <v>1244</v>
      </c>
      <c r="Q33" s="124" t="s">
        <v>1245</v>
      </c>
      <c r="R33" s="124" t="s">
        <v>1244</v>
      </c>
      <c r="S33" s="124" t="s">
        <v>1245</v>
      </c>
      <c r="T33" s="122" t="b">
        <f t="shared" si="0"/>
        <v>1</v>
      </c>
      <c r="U33" s="302" t="s">
        <v>1244</v>
      </c>
      <c r="V33" s="302" t="s">
        <v>1245</v>
      </c>
      <c r="W33" s="122" t="s">
        <v>1262</v>
      </c>
      <c r="X33" s="122" t="s">
        <v>2042</v>
      </c>
    </row>
    <row r="34" spans="1:24" x14ac:dyDescent="0.5">
      <c r="A34" s="302"/>
      <c r="D34" s="123" t="s">
        <v>632</v>
      </c>
      <c r="E34" s="123" t="s">
        <v>1207</v>
      </c>
      <c r="F34" s="123" t="s">
        <v>1246</v>
      </c>
      <c r="G34" s="123" t="s">
        <v>1247</v>
      </c>
      <c r="H34" s="123" t="s">
        <v>1246</v>
      </c>
      <c r="I34" s="123" t="s">
        <v>1247</v>
      </c>
      <c r="J34" s="123" t="s">
        <v>1246</v>
      </c>
      <c r="K34" s="123" t="s">
        <v>1247</v>
      </c>
      <c r="L34" s="123" t="s">
        <v>1246</v>
      </c>
      <c r="M34" s="123" t="s">
        <v>1247</v>
      </c>
      <c r="N34" s="123" t="s">
        <v>1246</v>
      </c>
      <c r="O34" s="123" t="s">
        <v>1247</v>
      </c>
      <c r="P34" s="123" t="s">
        <v>1246</v>
      </c>
      <c r="Q34" s="124" t="s">
        <v>1247</v>
      </c>
      <c r="R34" s="124" t="s">
        <v>1246</v>
      </c>
      <c r="S34" s="124" t="s">
        <v>1247</v>
      </c>
      <c r="T34" s="122" t="b">
        <f t="shared" si="0"/>
        <v>1</v>
      </c>
      <c r="U34" s="302" t="s">
        <v>1246</v>
      </c>
      <c r="V34" s="302" t="s">
        <v>1247</v>
      </c>
      <c r="W34" s="122" t="s">
        <v>1264</v>
      </c>
      <c r="X34" s="122" t="s">
        <v>2043</v>
      </c>
    </row>
    <row r="35" spans="1:24" x14ac:dyDescent="0.5">
      <c r="A35" s="302"/>
      <c r="D35" s="123" t="s">
        <v>633</v>
      </c>
      <c r="E35" s="123" t="s">
        <v>634</v>
      </c>
      <c r="F35" s="123" t="s">
        <v>1248</v>
      </c>
      <c r="G35" s="123" t="s">
        <v>1249</v>
      </c>
      <c r="H35" s="123" t="s">
        <v>1248</v>
      </c>
      <c r="I35" s="123" t="s">
        <v>1249</v>
      </c>
      <c r="J35" s="123" t="s">
        <v>1248</v>
      </c>
      <c r="K35" s="123" t="s">
        <v>1249</v>
      </c>
      <c r="L35" s="123" t="s">
        <v>1248</v>
      </c>
      <c r="M35" s="123" t="s">
        <v>1249</v>
      </c>
      <c r="N35" s="123" t="s">
        <v>1248</v>
      </c>
      <c r="O35" s="123" t="s">
        <v>1249</v>
      </c>
      <c r="P35" s="123" t="s">
        <v>1248</v>
      </c>
      <c r="Q35" s="124" t="s">
        <v>1441</v>
      </c>
      <c r="R35" s="124" t="s">
        <v>1248</v>
      </c>
      <c r="S35" s="124" t="s">
        <v>1441</v>
      </c>
      <c r="T35" s="122" t="b">
        <f t="shared" si="0"/>
        <v>1</v>
      </c>
      <c r="U35" s="302" t="s">
        <v>1248</v>
      </c>
      <c r="V35" s="302" t="s">
        <v>1441</v>
      </c>
      <c r="W35" s="122" t="s">
        <v>1266</v>
      </c>
      <c r="X35" s="122" t="s">
        <v>2044</v>
      </c>
    </row>
    <row r="36" spans="1:24" x14ac:dyDescent="0.5">
      <c r="A36" s="302"/>
      <c r="D36" s="123" t="s">
        <v>635</v>
      </c>
      <c r="E36" s="123" t="s">
        <v>636</v>
      </c>
      <c r="F36" s="123" t="s">
        <v>1250</v>
      </c>
      <c r="G36" s="123" t="s">
        <v>1251</v>
      </c>
      <c r="H36" s="123" t="s">
        <v>1250</v>
      </c>
      <c r="I36" s="123" t="s">
        <v>1251</v>
      </c>
      <c r="J36" s="123" t="s">
        <v>1250</v>
      </c>
      <c r="K36" s="123" t="s">
        <v>1251</v>
      </c>
      <c r="L36" s="123" t="s">
        <v>1250</v>
      </c>
      <c r="M36" s="123" t="s">
        <v>1251</v>
      </c>
      <c r="N36" s="123" t="s">
        <v>1250</v>
      </c>
      <c r="O36" s="123" t="s">
        <v>1251</v>
      </c>
      <c r="P36" s="123" t="s">
        <v>1250</v>
      </c>
      <c r="Q36" s="124" t="s">
        <v>1442</v>
      </c>
      <c r="R36" s="124" t="s">
        <v>1250</v>
      </c>
      <c r="S36" s="124" t="s">
        <v>1442</v>
      </c>
      <c r="T36" s="122" t="b">
        <f t="shared" si="0"/>
        <v>1</v>
      </c>
      <c r="U36" s="302" t="s">
        <v>1250</v>
      </c>
      <c r="V36" s="302" t="s">
        <v>1442</v>
      </c>
      <c r="W36" s="122" t="s">
        <v>1268</v>
      </c>
      <c r="X36" s="122" t="s">
        <v>2045</v>
      </c>
    </row>
    <row r="37" spans="1:24" x14ac:dyDescent="0.5">
      <c r="A37" s="302"/>
      <c r="D37" s="123" t="s">
        <v>637</v>
      </c>
      <c r="E37" s="123" t="s">
        <v>596</v>
      </c>
      <c r="F37" s="123" t="s">
        <v>1252</v>
      </c>
      <c r="G37" s="123" t="s">
        <v>1253</v>
      </c>
      <c r="H37" s="123" t="s">
        <v>1252</v>
      </c>
      <c r="I37" s="123" t="s">
        <v>1253</v>
      </c>
      <c r="J37" s="123" t="s">
        <v>1252</v>
      </c>
      <c r="K37" s="123" t="s">
        <v>1253</v>
      </c>
      <c r="L37" s="123" t="s">
        <v>1252</v>
      </c>
      <c r="M37" s="123" t="s">
        <v>1253</v>
      </c>
      <c r="N37" s="123" t="s">
        <v>1252</v>
      </c>
      <c r="O37" s="123" t="s">
        <v>1253</v>
      </c>
      <c r="P37" s="123" t="s">
        <v>1252</v>
      </c>
      <c r="Q37" s="124" t="s">
        <v>1249</v>
      </c>
      <c r="R37" s="124" t="s">
        <v>1252</v>
      </c>
      <c r="S37" s="124" t="s">
        <v>1249</v>
      </c>
      <c r="T37" s="122" t="b">
        <f t="shared" si="0"/>
        <v>1</v>
      </c>
      <c r="U37" s="302" t="s">
        <v>1252</v>
      </c>
      <c r="V37" s="302" t="s">
        <v>1249</v>
      </c>
      <c r="W37" s="122" t="s">
        <v>1270</v>
      </c>
      <c r="X37" s="122" t="s">
        <v>1265</v>
      </c>
    </row>
    <row r="38" spans="1:24" x14ac:dyDescent="0.5">
      <c r="A38" s="302"/>
      <c r="D38" s="123" t="s">
        <v>638</v>
      </c>
      <c r="E38" s="123" t="s">
        <v>639</v>
      </c>
      <c r="F38" s="123" t="s">
        <v>1254</v>
      </c>
      <c r="G38" s="123" t="s">
        <v>1255</v>
      </c>
      <c r="H38" s="123" t="s">
        <v>1254</v>
      </c>
      <c r="I38" s="123" t="s">
        <v>1255</v>
      </c>
      <c r="J38" s="123" t="s">
        <v>1254</v>
      </c>
      <c r="K38" s="123" t="s">
        <v>1255</v>
      </c>
      <c r="L38" s="123" t="s">
        <v>1254</v>
      </c>
      <c r="M38" s="123" t="s">
        <v>1255</v>
      </c>
      <c r="N38" s="123" t="s">
        <v>1254</v>
      </c>
      <c r="O38" s="123" t="s">
        <v>1255</v>
      </c>
      <c r="P38" s="123" t="s">
        <v>1254</v>
      </c>
      <c r="Q38" s="124" t="s">
        <v>1443</v>
      </c>
      <c r="R38" s="124" t="s">
        <v>1254</v>
      </c>
      <c r="S38" s="124" t="s">
        <v>1443</v>
      </c>
      <c r="T38" s="122" t="b">
        <f t="shared" si="0"/>
        <v>1</v>
      </c>
      <c r="U38" s="302" t="s">
        <v>1254</v>
      </c>
      <c r="V38" s="302" t="s">
        <v>1443</v>
      </c>
      <c r="W38" s="122" t="s">
        <v>1272</v>
      </c>
      <c r="X38" s="122" t="s">
        <v>2046</v>
      </c>
    </row>
    <row r="39" spans="1:24" x14ac:dyDescent="0.5">
      <c r="A39" s="302"/>
      <c r="D39" s="123" t="s">
        <v>640</v>
      </c>
      <c r="E39" s="123" t="s">
        <v>608</v>
      </c>
      <c r="F39" s="123" t="s">
        <v>1256</v>
      </c>
      <c r="G39" s="123" t="s">
        <v>1257</v>
      </c>
      <c r="H39" s="123" t="s">
        <v>1256</v>
      </c>
      <c r="I39" s="123" t="s">
        <v>1257</v>
      </c>
      <c r="J39" s="123" t="s">
        <v>1256</v>
      </c>
      <c r="K39" s="123" t="s">
        <v>1257</v>
      </c>
      <c r="L39" s="123" t="s">
        <v>1256</v>
      </c>
      <c r="M39" s="123" t="s">
        <v>1257</v>
      </c>
      <c r="N39" s="123" t="s">
        <v>1256</v>
      </c>
      <c r="O39" s="123" t="s">
        <v>1257</v>
      </c>
      <c r="P39" s="123" t="s">
        <v>1256</v>
      </c>
      <c r="Q39" s="124" t="s">
        <v>1444</v>
      </c>
      <c r="R39" s="124" t="s">
        <v>1256</v>
      </c>
      <c r="S39" s="124" t="s">
        <v>1444</v>
      </c>
      <c r="T39" s="122" t="b">
        <f t="shared" si="0"/>
        <v>1</v>
      </c>
      <c r="U39" s="302" t="s">
        <v>1256</v>
      </c>
      <c r="V39" s="302" t="s">
        <v>1444</v>
      </c>
      <c r="W39" s="122" t="s">
        <v>1447</v>
      </c>
      <c r="X39" s="122" t="s">
        <v>1263</v>
      </c>
    </row>
    <row r="40" spans="1:24" x14ac:dyDescent="0.5">
      <c r="A40" s="302"/>
      <c r="D40" s="123" t="s">
        <v>641</v>
      </c>
      <c r="E40" s="123" t="s">
        <v>642</v>
      </c>
      <c r="F40" s="123" t="s">
        <v>1258</v>
      </c>
      <c r="G40" s="123" t="s">
        <v>1259</v>
      </c>
      <c r="H40" s="123" t="s">
        <v>1258</v>
      </c>
      <c r="I40" s="123" t="s">
        <v>1259</v>
      </c>
      <c r="J40" s="123" t="s">
        <v>1258</v>
      </c>
      <c r="K40" s="123" t="s">
        <v>1259</v>
      </c>
      <c r="L40" s="123" t="s">
        <v>1258</v>
      </c>
      <c r="M40" s="123" t="s">
        <v>1259</v>
      </c>
      <c r="N40" s="123" t="s">
        <v>1258</v>
      </c>
      <c r="O40" s="123" t="s">
        <v>1259</v>
      </c>
      <c r="P40" s="123" t="s">
        <v>1258</v>
      </c>
      <c r="Q40" s="124" t="s">
        <v>1445</v>
      </c>
      <c r="R40" s="124" t="s">
        <v>1258</v>
      </c>
      <c r="S40" s="124" t="s">
        <v>1445</v>
      </c>
      <c r="T40" s="122" t="b">
        <f t="shared" si="0"/>
        <v>1</v>
      </c>
      <c r="U40" s="302" t="s">
        <v>1258</v>
      </c>
      <c r="V40" s="302" t="s">
        <v>1445</v>
      </c>
      <c r="W40" s="122" t="s">
        <v>1274</v>
      </c>
      <c r="X40" s="122" t="s">
        <v>2040</v>
      </c>
    </row>
    <row r="41" spans="1:24" x14ac:dyDescent="0.5">
      <c r="A41" s="302"/>
      <c r="D41" s="123" t="s">
        <v>643</v>
      </c>
      <c r="E41" s="123" t="s">
        <v>644</v>
      </c>
      <c r="F41" s="123" t="s">
        <v>1260</v>
      </c>
      <c r="G41" s="123" t="s">
        <v>1261</v>
      </c>
      <c r="H41" s="123" t="s">
        <v>1260</v>
      </c>
      <c r="I41" s="123" t="s">
        <v>1261</v>
      </c>
      <c r="J41" s="123" t="s">
        <v>1260</v>
      </c>
      <c r="K41" s="123" t="s">
        <v>1261</v>
      </c>
      <c r="L41" s="123" t="s">
        <v>1260</v>
      </c>
      <c r="M41" s="123" t="s">
        <v>1261</v>
      </c>
      <c r="N41" s="123" t="s">
        <v>1260</v>
      </c>
      <c r="O41" s="123" t="s">
        <v>1261</v>
      </c>
      <c r="P41" s="123" t="s">
        <v>1260</v>
      </c>
      <c r="Q41" s="124" t="s">
        <v>1271</v>
      </c>
      <c r="R41" s="124" t="s">
        <v>1260</v>
      </c>
      <c r="S41" s="124" t="s">
        <v>1271</v>
      </c>
      <c r="T41" s="122" t="b">
        <f t="shared" si="0"/>
        <v>1</v>
      </c>
      <c r="U41" s="302" t="s">
        <v>1260</v>
      </c>
      <c r="V41" s="302" t="s">
        <v>1271</v>
      </c>
      <c r="W41" s="122" t="s">
        <v>612</v>
      </c>
      <c r="X41" s="122" t="s">
        <v>613</v>
      </c>
    </row>
    <row r="42" spans="1:24" x14ac:dyDescent="0.5">
      <c r="A42" s="302"/>
      <c r="D42" s="123" t="s">
        <v>645</v>
      </c>
      <c r="E42" s="123" t="s">
        <v>646</v>
      </c>
      <c r="F42" s="123" t="s">
        <v>1262</v>
      </c>
      <c r="G42" s="123" t="s">
        <v>1263</v>
      </c>
      <c r="H42" s="123" t="s">
        <v>1262</v>
      </c>
      <c r="I42" s="123" t="s">
        <v>1263</v>
      </c>
      <c r="J42" s="123" t="s">
        <v>1262</v>
      </c>
      <c r="K42" s="123" t="s">
        <v>1263</v>
      </c>
      <c r="L42" s="123" t="s">
        <v>1262</v>
      </c>
      <c r="M42" s="123" t="s">
        <v>1263</v>
      </c>
      <c r="N42" s="123" t="s">
        <v>1262</v>
      </c>
      <c r="O42" s="123" t="s">
        <v>1263</v>
      </c>
      <c r="P42" s="123" t="s">
        <v>1262</v>
      </c>
      <c r="Q42" s="124" t="s">
        <v>1265</v>
      </c>
      <c r="R42" s="124" t="s">
        <v>1262</v>
      </c>
      <c r="S42" s="124" t="s">
        <v>1265</v>
      </c>
      <c r="T42" s="122" t="b">
        <f t="shared" si="0"/>
        <v>1</v>
      </c>
      <c r="U42" s="302" t="s">
        <v>1262</v>
      </c>
      <c r="V42" s="302" t="s">
        <v>1265</v>
      </c>
      <c r="W42" s="122" t="s">
        <v>614</v>
      </c>
      <c r="X42" s="122" t="s">
        <v>1327</v>
      </c>
    </row>
    <row r="43" spans="1:24" x14ac:dyDescent="0.5">
      <c r="A43" s="302"/>
      <c r="D43" s="123" t="s">
        <v>647</v>
      </c>
      <c r="E43" s="123" t="s">
        <v>648</v>
      </c>
      <c r="F43" s="123" t="s">
        <v>1264</v>
      </c>
      <c r="G43" s="123" t="s">
        <v>1265</v>
      </c>
      <c r="H43" s="123" t="s">
        <v>1264</v>
      </c>
      <c r="I43" s="123" t="s">
        <v>1265</v>
      </c>
      <c r="J43" s="123" t="s">
        <v>1264</v>
      </c>
      <c r="K43" s="123" t="s">
        <v>1265</v>
      </c>
      <c r="L43" s="123" t="s">
        <v>1264</v>
      </c>
      <c r="M43" s="123" t="s">
        <v>1265</v>
      </c>
      <c r="N43" s="123" t="s">
        <v>1264</v>
      </c>
      <c r="O43" s="123" t="s">
        <v>1265</v>
      </c>
      <c r="P43" s="123" t="s">
        <v>1264</v>
      </c>
      <c r="Q43" s="124" t="s">
        <v>1267</v>
      </c>
      <c r="R43" s="124" t="s">
        <v>1264</v>
      </c>
      <c r="S43" s="124" t="s">
        <v>1267</v>
      </c>
      <c r="T43" s="122" t="b">
        <f t="shared" si="0"/>
        <v>1</v>
      </c>
      <c r="U43" s="302" t="s">
        <v>1264</v>
      </c>
      <c r="V43" s="302" t="s">
        <v>1267</v>
      </c>
      <c r="W43" s="122" t="s">
        <v>615</v>
      </c>
      <c r="X43" s="122" t="s">
        <v>616</v>
      </c>
    </row>
    <row r="44" spans="1:24" x14ac:dyDescent="0.5">
      <c r="A44" s="302"/>
      <c r="D44" s="123" t="s">
        <v>649</v>
      </c>
      <c r="E44" s="123" t="s">
        <v>650</v>
      </c>
      <c r="F44" s="123" t="s">
        <v>1266</v>
      </c>
      <c r="G44" s="123" t="s">
        <v>1267</v>
      </c>
      <c r="H44" s="123" t="s">
        <v>1266</v>
      </c>
      <c r="I44" s="123" t="s">
        <v>1267</v>
      </c>
      <c r="J44" s="123" t="s">
        <v>1266</v>
      </c>
      <c r="K44" s="123" t="s">
        <v>1267</v>
      </c>
      <c r="L44" s="123" t="s">
        <v>1266</v>
      </c>
      <c r="M44" s="123" t="s">
        <v>1267</v>
      </c>
      <c r="N44" s="123" t="s">
        <v>1266</v>
      </c>
      <c r="O44" s="123" t="s">
        <v>1267</v>
      </c>
      <c r="P44" s="123" t="s">
        <v>1266</v>
      </c>
      <c r="Q44" s="124" t="s">
        <v>1273</v>
      </c>
      <c r="R44" s="124" t="s">
        <v>1266</v>
      </c>
      <c r="S44" s="124" t="s">
        <v>1273</v>
      </c>
      <c r="T44" s="122" t="b">
        <f t="shared" si="0"/>
        <v>1</v>
      </c>
      <c r="U44" s="302" t="s">
        <v>1266</v>
      </c>
      <c r="V44" s="302" t="s">
        <v>1273</v>
      </c>
      <c r="W44" s="122" t="s">
        <v>617</v>
      </c>
      <c r="X44" s="122" t="s">
        <v>1034</v>
      </c>
    </row>
    <row r="45" spans="1:24" x14ac:dyDescent="0.5">
      <c r="A45" s="302"/>
      <c r="D45" s="123" t="s">
        <v>651</v>
      </c>
      <c r="E45" s="123" t="s">
        <v>652</v>
      </c>
      <c r="F45" s="123" t="s">
        <v>1268</v>
      </c>
      <c r="G45" s="123" t="s">
        <v>1269</v>
      </c>
      <c r="H45" s="123" t="s">
        <v>1268</v>
      </c>
      <c r="I45" s="123" t="s">
        <v>1269</v>
      </c>
      <c r="J45" s="123" t="s">
        <v>1268</v>
      </c>
      <c r="K45" s="123" t="s">
        <v>1269</v>
      </c>
      <c r="L45" s="123" t="s">
        <v>1268</v>
      </c>
      <c r="M45" s="123" t="s">
        <v>1269</v>
      </c>
      <c r="N45" s="123" t="s">
        <v>1268</v>
      </c>
      <c r="O45" s="123" t="s">
        <v>1269</v>
      </c>
      <c r="P45" s="123" t="s">
        <v>1268</v>
      </c>
      <c r="Q45" s="124" t="s">
        <v>1263</v>
      </c>
      <c r="R45" s="124" t="s">
        <v>1268</v>
      </c>
      <c r="S45" s="124" t="s">
        <v>1263</v>
      </c>
      <c r="T45" s="122" t="b">
        <f t="shared" si="0"/>
        <v>1</v>
      </c>
      <c r="U45" s="302" t="s">
        <v>1268</v>
      </c>
      <c r="V45" s="302" t="s">
        <v>1263</v>
      </c>
      <c r="W45" s="122" t="s">
        <v>619</v>
      </c>
      <c r="X45" s="122" t="s">
        <v>1327</v>
      </c>
    </row>
    <row r="46" spans="1:24" x14ac:dyDescent="0.5">
      <c r="A46" s="302"/>
      <c r="D46" s="123" t="s">
        <v>653</v>
      </c>
      <c r="E46" s="123" t="s">
        <v>642</v>
      </c>
      <c r="F46" s="123" t="s">
        <v>1270</v>
      </c>
      <c r="G46" s="123" t="s">
        <v>1271</v>
      </c>
      <c r="H46" s="123" t="s">
        <v>1270</v>
      </c>
      <c r="I46" s="123" t="s">
        <v>1271</v>
      </c>
      <c r="J46" s="123" t="s">
        <v>1270</v>
      </c>
      <c r="K46" s="123" t="s">
        <v>1271</v>
      </c>
      <c r="L46" s="123" t="s">
        <v>1270</v>
      </c>
      <c r="M46" s="123" t="s">
        <v>1271</v>
      </c>
      <c r="N46" s="123" t="s">
        <v>1270</v>
      </c>
      <c r="O46" s="123" t="s">
        <v>1271</v>
      </c>
      <c r="P46" s="123" t="s">
        <v>1270</v>
      </c>
      <c r="Q46" s="124" t="s">
        <v>1446</v>
      </c>
      <c r="R46" s="124" t="s">
        <v>1270</v>
      </c>
      <c r="S46" s="124" t="s">
        <v>1446</v>
      </c>
      <c r="T46" s="122" t="b">
        <f t="shared" si="0"/>
        <v>1</v>
      </c>
      <c r="U46" s="302" t="s">
        <v>1270</v>
      </c>
      <c r="V46" s="302" t="s">
        <v>1446</v>
      </c>
      <c r="W46" s="122" t="s">
        <v>620</v>
      </c>
      <c r="X46" s="122" t="s">
        <v>621</v>
      </c>
    </row>
    <row r="47" spans="1:24" x14ac:dyDescent="0.5">
      <c r="A47" s="302"/>
      <c r="D47" s="123" t="s">
        <v>654</v>
      </c>
      <c r="E47" s="123" t="s">
        <v>655</v>
      </c>
      <c r="F47" s="123" t="s">
        <v>1272</v>
      </c>
      <c r="G47" s="123" t="s">
        <v>1273</v>
      </c>
      <c r="H47" s="123" t="s">
        <v>1272</v>
      </c>
      <c r="I47" s="123" t="s">
        <v>1273</v>
      </c>
      <c r="J47" s="123" t="s">
        <v>1272</v>
      </c>
      <c r="K47" s="123" t="s">
        <v>1273</v>
      </c>
      <c r="L47" s="123" t="s">
        <v>1272</v>
      </c>
      <c r="M47" s="123" t="s">
        <v>1273</v>
      </c>
      <c r="N47" s="123" t="s">
        <v>1272</v>
      </c>
      <c r="O47" s="123" t="s">
        <v>1273</v>
      </c>
      <c r="P47" s="123" t="s">
        <v>1272</v>
      </c>
      <c r="Q47" s="124" t="s">
        <v>1261</v>
      </c>
      <c r="R47" s="124" t="s">
        <v>1272</v>
      </c>
      <c r="S47" s="124" t="s">
        <v>1261</v>
      </c>
      <c r="T47" s="122" t="b">
        <f t="shared" si="0"/>
        <v>1</v>
      </c>
      <c r="U47" s="302" t="s">
        <v>1272</v>
      </c>
      <c r="V47" s="302" t="s">
        <v>1261</v>
      </c>
      <c r="W47" s="122" t="s">
        <v>622</v>
      </c>
      <c r="X47" s="122" t="s">
        <v>1327</v>
      </c>
    </row>
    <row r="48" spans="1:24" x14ac:dyDescent="0.5">
      <c r="A48" s="302"/>
      <c r="D48" s="123" t="s">
        <v>656</v>
      </c>
      <c r="E48" s="123" t="s">
        <v>657</v>
      </c>
      <c r="F48" s="123" t="s">
        <v>1274</v>
      </c>
      <c r="G48" s="123" t="s">
        <v>1241</v>
      </c>
      <c r="H48" s="123" t="s">
        <v>1274</v>
      </c>
      <c r="I48" s="123" t="s">
        <v>1241</v>
      </c>
      <c r="J48" s="123" t="s">
        <v>1274</v>
      </c>
      <c r="K48" s="123" t="s">
        <v>1241</v>
      </c>
      <c r="L48" s="123" t="s">
        <v>1274</v>
      </c>
      <c r="M48" s="123" t="s">
        <v>1241</v>
      </c>
      <c r="N48" s="123" t="s">
        <v>1274</v>
      </c>
      <c r="O48" s="123" t="s">
        <v>1241</v>
      </c>
      <c r="P48" s="123" t="s">
        <v>1447</v>
      </c>
      <c r="Q48" s="124" t="s">
        <v>1448</v>
      </c>
      <c r="R48" s="124" t="s">
        <v>1447</v>
      </c>
      <c r="S48" s="124" t="s">
        <v>1448</v>
      </c>
      <c r="T48" s="122" t="b">
        <f t="shared" si="0"/>
        <v>1</v>
      </c>
      <c r="U48" s="302" t="s">
        <v>1447</v>
      </c>
      <c r="V48" s="302" t="s">
        <v>1448</v>
      </c>
      <c r="W48" s="122" t="s">
        <v>2047</v>
      </c>
      <c r="X48" s="122" t="s">
        <v>1327</v>
      </c>
    </row>
    <row r="49" spans="1:24" x14ac:dyDescent="0.5">
      <c r="A49" s="302"/>
      <c r="D49" s="123" t="s">
        <v>658</v>
      </c>
      <c r="E49" s="123" t="s">
        <v>648</v>
      </c>
      <c r="F49" s="123" t="s">
        <v>612</v>
      </c>
      <c r="G49" s="123" t="s">
        <v>613</v>
      </c>
      <c r="H49" s="123" t="s">
        <v>612</v>
      </c>
      <c r="I49" s="123" t="s">
        <v>613</v>
      </c>
      <c r="J49" s="123" t="s">
        <v>612</v>
      </c>
      <c r="K49" s="123" t="s">
        <v>613</v>
      </c>
      <c r="L49" s="123" t="s">
        <v>612</v>
      </c>
      <c r="M49" s="123" t="s">
        <v>613</v>
      </c>
      <c r="N49" s="123" t="s">
        <v>612</v>
      </c>
      <c r="O49" s="123" t="s">
        <v>613</v>
      </c>
      <c r="P49" s="123" t="s">
        <v>1274</v>
      </c>
      <c r="Q49" s="124" t="s">
        <v>1241</v>
      </c>
      <c r="R49" s="124" t="s">
        <v>1274</v>
      </c>
      <c r="S49" s="124" t="s">
        <v>1241</v>
      </c>
      <c r="T49" s="122" t="b">
        <f t="shared" si="0"/>
        <v>1</v>
      </c>
      <c r="U49" s="302" t="s">
        <v>1274</v>
      </c>
      <c r="V49" s="302" t="s">
        <v>1241</v>
      </c>
      <c r="W49" s="122" t="s">
        <v>2048</v>
      </c>
      <c r="X49" s="122" t="s">
        <v>594</v>
      </c>
    </row>
    <row r="50" spans="1:24" x14ac:dyDescent="0.5">
      <c r="A50" s="302"/>
      <c r="D50" s="123" t="s">
        <v>659</v>
      </c>
      <c r="E50" s="123" t="s">
        <v>660</v>
      </c>
      <c r="F50" s="123" t="s">
        <v>614</v>
      </c>
      <c r="G50" s="123" t="s">
        <v>1211</v>
      </c>
      <c r="H50" s="123" t="s">
        <v>614</v>
      </c>
      <c r="I50" s="123" t="s">
        <v>1327</v>
      </c>
      <c r="J50" s="123" t="s">
        <v>614</v>
      </c>
      <c r="K50" s="123" t="s">
        <v>1327</v>
      </c>
      <c r="L50" s="123" t="s">
        <v>614</v>
      </c>
      <c r="M50" s="123" t="s">
        <v>1327</v>
      </c>
      <c r="N50" s="123" t="s">
        <v>614</v>
      </c>
      <c r="O50" s="123" t="s">
        <v>1327</v>
      </c>
      <c r="P50" s="123" t="s">
        <v>612</v>
      </c>
      <c r="Q50" s="124" t="s">
        <v>613</v>
      </c>
      <c r="R50" s="124" t="s">
        <v>612</v>
      </c>
      <c r="S50" s="124" t="s">
        <v>613</v>
      </c>
      <c r="T50" s="122" t="b">
        <f t="shared" si="0"/>
        <v>1</v>
      </c>
      <c r="U50" s="302" t="s">
        <v>612</v>
      </c>
      <c r="V50" s="302" t="s">
        <v>613</v>
      </c>
      <c r="W50" s="122" t="s">
        <v>2049</v>
      </c>
      <c r="X50" s="122" t="s">
        <v>2050</v>
      </c>
    </row>
    <row r="51" spans="1:24" x14ac:dyDescent="0.5">
      <c r="A51" s="302"/>
      <c r="D51" s="123" t="s">
        <v>661</v>
      </c>
      <c r="E51" s="123" t="s">
        <v>652</v>
      </c>
      <c r="F51" s="123" t="s">
        <v>615</v>
      </c>
      <c r="G51" s="123" t="s">
        <v>616</v>
      </c>
      <c r="H51" s="123" t="s">
        <v>615</v>
      </c>
      <c r="I51" s="123" t="s">
        <v>616</v>
      </c>
      <c r="J51" s="123" t="s">
        <v>615</v>
      </c>
      <c r="K51" s="123" t="s">
        <v>616</v>
      </c>
      <c r="L51" s="123" t="s">
        <v>615</v>
      </c>
      <c r="M51" s="123" t="s">
        <v>616</v>
      </c>
      <c r="N51" s="123" t="s">
        <v>615</v>
      </c>
      <c r="O51" s="123" t="s">
        <v>616</v>
      </c>
      <c r="P51" s="123" t="s">
        <v>614</v>
      </c>
      <c r="Q51" s="124" t="s">
        <v>1327</v>
      </c>
      <c r="R51" s="124" t="s">
        <v>614</v>
      </c>
      <c r="S51" s="124" t="s">
        <v>1502</v>
      </c>
      <c r="T51" s="122" t="b">
        <f t="shared" si="0"/>
        <v>1</v>
      </c>
      <c r="U51" s="302" t="s">
        <v>614</v>
      </c>
      <c r="V51" s="302" t="s">
        <v>1327</v>
      </c>
      <c r="W51" s="122" t="s">
        <v>2051</v>
      </c>
      <c r="X51" s="122" t="s">
        <v>1327</v>
      </c>
    </row>
    <row r="52" spans="1:24" x14ac:dyDescent="0.5">
      <c r="A52" s="302"/>
      <c r="D52" s="123" t="s">
        <v>662</v>
      </c>
      <c r="E52" s="123" t="s">
        <v>663</v>
      </c>
      <c r="F52" s="123" t="s">
        <v>617</v>
      </c>
      <c r="G52" s="123" t="s">
        <v>618</v>
      </c>
      <c r="H52" s="123" t="s">
        <v>617</v>
      </c>
      <c r="I52" s="123" t="s">
        <v>618</v>
      </c>
      <c r="J52" s="123" t="s">
        <v>617</v>
      </c>
      <c r="K52" s="123" t="s">
        <v>618</v>
      </c>
      <c r="L52" s="123" t="s">
        <v>617</v>
      </c>
      <c r="M52" s="123" t="s">
        <v>618</v>
      </c>
      <c r="N52" s="123" t="s">
        <v>617</v>
      </c>
      <c r="O52" s="123" t="s">
        <v>618</v>
      </c>
      <c r="P52" s="123" t="s">
        <v>615</v>
      </c>
      <c r="Q52" s="124" t="s">
        <v>616</v>
      </c>
      <c r="R52" s="124" t="s">
        <v>615</v>
      </c>
      <c r="S52" s="124" t="s">
        <v>616</v>
      </c>
      <c r="T52" s="122" t="b">
        <f t="shared" si="0"/>
        <v>1</v>
      </c>
      <c r="U52" s="302" t="s">
        <v>615</v>
      </c>
      <c r="V52" s="302" t="s">
        <v>616</v>
      </c>
      <c r="W52" s="122" t="s">
        <v>2052</v>
      </c>
      <c r="X52" s="122" t="s">
        <v>2053</v>
      </c>
    </row>
    <row r="53" spans="1:24" x14ac:dyDescent="0.5">
      <c r="A53" s="302"/>
      <c r="D53" s="123" t="s">
        <v>664</v>
      </c>
      <c r="E53" s="123" t="s">
        <v>665</v>
      </c>
      <c r="F53" s="123" t="s">
        <v>619</v>
      </c>
      <c r="G53" s="123" t="s">
        <v>1205</v>
      </c>
      <c r="H53" s="123" t="s">
        <v>619</v>
      </c>
      <c r="I53" s="123" t="s">
        <v>1327</v>
      </c>
      <c r="J53" s="123" t="s">
        <v>619</v>
      </c>
      <c r="K53" s="123" t="s">
        <v>1327</v>
      </c>
      <c r="L53" s="123" t="s">
        <v>619</v>
      </c>
      <c r="M53" s="123" t="s">
        <v>1327</v>
      </c>
      <c r="N53" s="123" t="s">
        <v>619</v>
      </c>
      <c r="O53" s="123" t="s">
        <v>1327</v>
      </c>
      <c r="P53" s="123" t="s">
        <v>617</v>
      </c>
      <c r="Q53" s="124" t="s">
        <v>618</v>
      </c>
      <c r="R53" s="124" t="s">
        <v>617</v>
      </c>
      <c r="S53" s="124" t="s">
        <v>618</v>
      </c>
      <c r="T53" s="122" t="b">
        <f t="shared" si="0"/>
        <v>1</v>
      </c>
      <c r="U53" s="302" t="s">
        <v>617</v>
      </c>
      <c r="V53" s="302" t="s">
        <v>618</v>
      </c>
      <c r="W53" s="122" t="s">
        <v>2054</v>
      </c>
      <c r="X53" s="122" t="s">
        <v>1327</v>
      </c>
    </row>
    <row r="54" spans="1:24" x14ac:dyDescent="0.5">
      <c r="A54" s="302"/>
      <c r="D54" s="123" t="s">
        <v>666</v>
      </c>
      <c r="E54" s="123" t="s">
        <v>667</v>
      </c>
      <c r="F54" s="123" t="s">
        <v>620</v>
      </c>
      <c r="G54" s="123" t="s">
        <v>621</v>
      </c>
      <c r="H54" s="123" t="s">
        <v>620</v>
      </c>
      <c r="I54" s="123" t="s">
        <v>621</v>
      </c>
      <c r="J54" s="123" t="s">
        <v>620</v>
      </c>
      <c r="K54" s="123" t="s">
        <v>621</v>
      </c>
      <c r="L54" s="123" t="s">
        <v>620</v>
      </c>
      <c r="M54" s="123" t="s">
        <v>621</v>
      </c>
      <c r="N54" s="123" t="s">
        <v>620</v>
      </c>
      <c r="O54" s="123" t="s">
        <v>621</v>
      </c>
      <c r="P54" s="123" t="s">
        <v>619</v>
      </c>
      <c r="Q54" s="124" t="s">
        <v>1327</v>
      </c>
      <c r="R54" s="124" t="s">
        <v>619</v>
      </c>
      <c r="S54" s="124" t="s">
        <v>1503</v>
      </c>
      <c r="T54" s="122" t="b">
        <f t="shared" si="0"/>
        <v>1</v>
      </c>
      <c r="U54" s="302" t="s">
        <v>619</v>
      </c>
      <c r="V54" s="302" t="s">
        <v>1327</v>
      </c>
      <c r="W54" s="122" t="s">
        <v>2055</v>
      </c>
      <c r="X54" s="122" t="s">
        <v>1327</v>
      </c>
    </row>
    <row r="55" spans="1:24" x14ac:dyDescent="0.5">
      <c r="A55" s="302"/>
      <c r="D55" s="123" t="s">
        <v>668</v>
      </c>
      <c r="E55" s="123" t="s">
        <v>648</v>
      </c>
      <c r="F55" s="123" t="s">
        <v>622</v>
      </c>
      <c r="G55" s="123" t="s">
        <v>1206</v>
      </c>
      <c r="H55" s="123" t="s">
        <v>622</v>
      </c>
      <c r="I55" s="123" t="s">
        <v>1327</v>
      </c>
      <c r="J55" s="123" t="s">
        <v>622</v>
      </c>
      <c r="K55" s="123" t="s">
        <v>1327</v>
      </c>
      <c r="L55" s="123" t="s">
        <v>622</v>
      </c>
      <c r="M55" s="123" t="s">
        <v>1327</v>
      </c>
      <c r="N55" s="123" t="s">
        <v>622</v>
      </c>
      <c r="O55" s="123" t="s">
        <v>1327</v>
      </c>
      <c r="P55" s="123" t="s">
        <v>620</v>
      </c>
      <c r="Q55" s="124" t="s">
        <v>621</v>
      </c>
      <c r="R55" s="124" t="s">
        <v>620</v>
      </c>
      <c r="S55" s="124" t="s">
        <v>621</v>
      </c>
      <c r="T55" s="122" t="b">
        <f t="shared" si="0"/>
        <v>1</v>
      </c>
      <c r="U55" s="302" t="s">
        <v>620</v>
      </c>
      <c r="V55" s="302" t="s">
        <v>621</v>
      </c>
      <c r="W55" s="122" t="s">
        <v>2056</v>
      </c>
      <c r="X55" s="122" t="s">
        <v>634</v>
      </c>
    </row>
    <row r="56" spans="1:24" x14ac:dyDescent="0.5">
      <c r="A56" s="302"/>
      <c r="D56" s="123" t="s">
        <v>669</v>
      </c>
      <c r="E56" s="123" t="s">
        <v>670</v>
      </c>
      <c r="F56" s="123" t="s">
        <v>623</v>
      </c>
      <c r="G56" s="123" t="s">
        <v>1211</v>
      </c>
      <c r="H56" s="123" t="s">
        <v>623</v>
      </c>
      <c r="I56" s="123" t="s">
        <v>1327</v>
      </c>
      <c r="J56" s="123" t="s">
        <v>623</v>
      </c>
      <c r="K56" s="123" t="s">
        <v>1327</v>
      </c>
      <c r="L56" s="123" t="s">
        <v>623</v>
      </c>
      <c r="M56" s="123" t="s">
        <v>1327</v>
      </c>
      <c r="N56" s="123" t="s">
        <v>623</v>
      </c>
      <c r="O56" s="123" t="s">
        <v>1327</v>
      </c>
      <c r="P56" s="123" t="s">
        <v>622</v>
      </c>
      <c r="Q56" s="124" t="s">
        <v>1327</v>
      </c>
      <c r="R56" s="124" t="s">
        <v>622</v>
      </c>
      <c r="S56" s="124" t="s">
        <v>1504</v>
      </c>
      <c r="T56" s="122" t="b">
        <f t="shared" si="0"/>
        <v>1</v>
      </c>
      <c r="U56" s="302" t="s">
        <v>622</v>
      </c>
      <c r="V56" s="302" t="s">
        <v>1327</v>
      </c>
      <c r="W56" s="122" t="s">
        <v>2057</v>
      </c>
      <c r="X56" s="122" t="s">
        <v>1473</v>
      </c>
    </row>
    <row r="57" spans="1:24" x14ac:dyDescent="0.5">
      <c r="A57" s="302"/>
      <c r="D57" s="123" t="s">
        <v>671</v>
      </c>
      <c r="E57" s="123" t="s">
        <v>652</v>
      </c>
      <c r="F57" s="123" t="s">
        <v>624</v>
      </c>
      <c r="G57" s="123" t="s">
        <v>625</v>
      </c>
      <c r="H57" s="123" t="s">
        <v>624</v>
      </c>
      <c r="I57" s="123" t="s">
        <v>625</v>
      </c>
      <c r="J57" s="123" t="s">
        <v>624</v>
      </c>
      <c r="K57" s="123" t="s">
        <v>625</v>
      </c>
      <c r="L57" s="123" t="s">
        <v>624</v>
      </c>
      <c r="M57" s="123" t="s">
        <v>625</v>
      </c>
      <c r="N57" s="123" t="s">
        <v>624</v>
      </c>
      <c r="O57" s="123" t="s">
        <v>625</v>
      </c>
      <c r="P57" s="123" t="s">
        <v>623</v>
      </c>
      <c r="Q57" s="124" t="s">
        <v>1327</v>
      </c>
      <c r="R57" s="124" t="s">
        <v>623</v>
      </c>
      <c r="S57" s="124" t="s">
        <v>1505</v>
      </c>
      <c r="T57" s="122" t="b">
        <f t="shared" si="0"/>
        <v>1</v>
      </c>
      <c r="U57" s="302" t="s">
        <v>623</v>
      </c>
      <c r="V57" s="302" t="s">
        <v>1327</v>
      </c>
      <c r="W57" s="122" t="s">
        <v>2058</v>
      </c>
      <c r="X57" s="122" t="s">
        <v>1327</v>
      </c>
    </row>
    <row r="58" spans="1:24" x14ac:dyDescent="0.5">
      <c r="A58" s="302"/>
      <c r="D58" s="123" t="s">
        <v>672</v>
      </c>
      <c r="E58" s="123" t="s">
        <v>642</v>
      </c>
      <c r="F58" s="123" t="s">
        <v>626</v>
      </c>
      <c r="G58" s="123" t="s">
        <v>627</v>
      </c>
      <c r="H58" s="123" t="s">
        <v>626</v>
      </c>
      <c r="I58" s="123" t="s">
        <v>627</v>
      </c>
      <c r="J58" s="123" t="s">
        <v>626</v>
      </c>
      <c r="K58" s="123" t="s">
        <v>627</v>
      </c>
      <c r="L58" s="123" t="s">
        <v>626</v>
      </c>
      <c r="M58" s="123" t="s">
        <v>627</v>
      </c>
      <c r="N58" s="123" t="s">
        <v>626</v>
      </c>
      <c r="O58" s="123" t="s">
        <v>627</v>
      </c>
      <c r="P58" s="123" t="s">
        <v>624</v>
      </c>
      <c r="Q58" s="124" t="s">
        <v>625</v>
      </c>
      <c r="R58" s="124" t="s">
        <v>624</v>
      </c>
      <c r="S58" s="124" t="s">
        <v>625</v>
      </c>
      <c r="T58" s="122" t="b">
        <f t="shared" si="0"/>
        <v>1</v>
      </c>
      <c r="U58" s="302" t="s">
        <v>624</v>
      </c>
      <c r="V58" s="302" t="s">
        <v>625</v>
      </c>
      <c r="W58" s="122" t="s">
        <v>2059</v>
      </c>
      <c r="X58" s="122" t="s">
        <v>639</v>
      </c>
    </row>
    <row r="59" spans="1:24" x14ac:dyDescent="0.5">
      <c r="A59" s="302"/>
      <c r="D59" s="123" t="s">
        <v>673</v>
      </c>
      <c r="E59" s="123" t="s">
        <v>674</v>
      </c>
      <c r="F59" s="123" t="s">
        <v>628</v>
      </c>
      <c r="G59" s="123" t="s">
        <v>1205</v>
      </c>
      <c r="H59" s="123" t="s">
        <v>628</v>
      </c>
      <c r="I59" s="123" t="s">
        <v>1327</v>
      </c>
      <c r="J59" s="123" t="s">
        <v>628</v>
      </c>
      <c r="K59" s="123" t="s">
        <v>1327</v>
      </c>
      <c r="L59" s="123" t="s">
        <v>628</v>
      </c>
      <c r="M59" s="123" t="s">
        <v>1327</v>
      </c>
      <c r="N59" s="123" t="s">
        <v>628</v>
      </c>
      <c r="O59" s="123" t="s">
        <v>1327</v>
      </c>
      <c r="P59" s="123" t="s">
        <v>626</v>
      </c>
      <c r="Q59" s="124" t="s">
        <v>627</v>
      </c>
      <c r="R59" s="124" t="s">
        <v>626</v>
      </c>
      <c r="S59" s="124" t="s">
        <v>627</v>
      </c>
      <c r="T59" s="122" t="b">
        <f t="shared" si="0"/>
        <v>1</v>
      </c>
      <c r="U59" s="302" t="s">
        <v>626</v>
      </c>
      <c r="V59" s="302" t="s">
        <v>627</v>
      </c>
      <c r="W59" s="122" t="s">
        <v>2060</v>
      </c>
      <c r="X59" s="122" t="s">
        <v>1327</v>
      </c>
    </row>
    <row r="60" spans="1:24" x14ac:dyDescent="0.5">
      <c r="A60" s="302"/>
      <c r="D60" s="123" t="s">
        <v>675</v>
      </c>
      <c r="E60" s="123" t="s">
        <v>676</v>
      </c>
      <c r="F60" s="123" t="s">
        <v>629</v>
      </c>
      <c r="G60" s="123" t="s">
        <v>630</v>
      </c>
      <c r="H60" s="123" t="s">
        <v>629</v>
      </c>
      <c r="I60" s="123" t="s">
        <v>630</v>
      </c>
      <c r="J60" s="123" t="s">
        <v>629</v>
      </c>
      <c r="K60" s="123" t="s">
        <v>630</v>
      </c>
      <c r="L60" s="123" t="s">
        <v>629</v>
      </c>
      <c r="M60" s="123" t="s">
        <v>630</v>
      </c>
      <c r="N60" s="123" t="s">
        <v>629</v>
      </c>
      <c r="O60" s="123" t="s">
        <v>630</v>
      </c>
      <c r="P60" s="123" t="s">
        <v>628</v>
      </c>
      <c r="Q60" s="124" t="s">
        <v>1327</v>
      </c>
      <c r="R60" s="124" t="s">
        <v>628</v>
      </c>
      <c r="S60" s="124" t="s">
        <v>1506</v>
      </c>
      <c r="T60" s="122" t="b">
        <f t="shared" si="0"/>
        <v>1</v>
      </c>
      <c r="U60" s="302" t="s">
        <v>628</v>
      </c>
      <c r="V60" s="302" t="s">
        <v>1327</v>
      </c>
      <c r="W60" s="122" t="s">
        <v>2061</v>
      </c>
      <c r="X60" s="122" t="s">
        <v>1327</v>
      </c>
    </row>
    <row r="61" spans="1:24" x14ac:dyDescent="0.5">
      <c r="A61" s="302"/>
      <c r="D61" s="123" t="s">
        <v>677</v>
      </c>
      <c r="E61" s="123" t="s">
        <v>648</v>
      </c>
      <c r="F61" s="123" t="s">
        <v>631</v>
      </c>
      <c r="G61" s="123" t="s">
        <v>1206</v>
      </c>
      <c r="H61" s="123" t="s">
        <v>631</v>
      </c>
      <c r="I61" s="123" t="s">
        <v>1327</v>
      </c>
      <c r="J61" s="123" t="s">
        <v>631</v>
      </c>
      <c r="K61" s="123" t="s">
        <v>1327</v>
      </c>
      <c r="L61" s="123" t="s">
        <v>631</v>
      </c>
      <c r="M61" s="123" t="s">
        <v>1327</v>
      </c>
      <c r="N61" s="123" t="s">
        <v>631</v>
      </c>
      <c r="O61" s="123" t="s">
        <v>1327</v>
      </c>
      <c r="P61" s="123" t="s">
        <v>629</v>
      </c>
      <c r="Q61" s="124" t="s">
        <v>630</v>
      </c>
      <c r="R61" s="124" t="s">
        <v>629</v>
      </c>
      <c r="S61" s="124" t="s">
        <v>630</v>
      </c>
      <c r="T61" s="122" t="b">
        <f t="shared" si="0"/>
        <v>1</v>
      </c>
      <c r="U61" s="302" t="s">
        <v>629</v>
      </c>
      <c r="V61" s="302" t="s">
        <v>630</v>
      </c>
      <c r="W61" s="122" t="s">
        <v>2062</v>
      </c>
      <c r="X61" s="122" t="s">
        <v>618</v>
      </c>
    </row>
    <row r="62" spans="1:24" x14ac:dyDescent="0.5">
      <c r="A62" s="302"/>
      <c r="D62" s="123" t="s">
        <v>678</v>
      </c>
      <c r="E62" s="123" t="s">
        <v>679</v>
      </c>
      <c r="F62" s="123" t="s">
        <v>632</v>
      </c>
      <c r="G62" s="123" t="s">
        <v>1208</v>
      </c>
      <c r="H62" s="123" t="s">
        <v>632</v>
      </c>
      <c r="I62" s="123" t="s">
        <v>1327</v>
      </c>
      <c r="J62" s="123" t="s">
        <v>632</v>
      </c>
      <c r="K62" s="123" t="s">
        <v>1327</v>
      </c>
      <c r="L62" s="123" t="s">
        <v>632</v>
      </c>
      <c r="M62" s="123" t="s">
        <v>1327</v>
      </c>
      <c r="N62" s="123" t="s">
        <v>632</v>
      </c>
      <c r="O62" s="123" t="s">
        <v>1327</v>
      </c>
      <c r="P62" s="123" t="s">
        <v>631</v>
      </c>
      <c r="Q62" s="124" t="s">
        <v>1327</v>
      </c>
      <c r="R62" s="124" t="s">
        <v>631</v>
      </c>
      <c r="S62" s="124" t="s">
        <v>1507</v>
      </c>
      <c r="T62" s="122" t="b">
        <f t="shared" si="0"/>
        <v>1</v>
      </c>
      <c r="U62" s="302" t="s">
        <v>631</v>
      </c>
      <c r="V62" s="302" t="s">
        <v>1327</v>
      </c>
      <c r="W62" s="122" t="s">
        <v>2063</v>
      </c>
      <c r="X62" s="122" t="s">
        <v>2064</v>
      </c>
    </row>
    <row r="63" spans="1:24" x14ac:dyDescent="0.5">
      <c r="A63" s="302"/>
      <c r="D63" s="123" t="s">
        <v>680</v>
      </c>
      <c r="E63" s="123" t="s">
        <v>652</v>
      </c>
      <c r="F63" s="123" t="s">
        <v>633</v>
      </c>
      <c r="G63" s="123" t="s">
        <v>634</v>
      </c>
      <c r="H63" s="123" t="s">
        <v>633</v>
      </c>
      <c r="I63" s="123" t="s">
        <v>634</v>
      </c>
      <c r="J63" s="123" t="s">
        <v>633</v>
      </c>
      <c r="K63" s="123" t="s">
        <v>634</v>
      </c>
      <c r="L63" s="123" t="s">
        <v>633</v>
      </c>
      <c r="M63" s="123" t="s">
        <v>634</v>
      </c>
      <c r="N63" s="123" t="s">
        <v>633</v>
      </c>
      <c r="O63" s="123" t="s">
        <v>634</v>
      </c>
      <c r="P63" s="123" t="s">
        <v>632</v>
      </c>
      <c r="Q63" s="124" t="s">
        <v>1327</v>
      </c>
      <c r="R63" s="124" t="s">
        <v>632</v>
      </c>
      <c r="S63" s="124" t="s">
        <v>1508</v>
      </c>
      <c r="T63" s="122" t="b">
        <f t="shared" si="0"/>
        <v>1</v>
      </c>
      <c r="U63" s="302" t="s">
        <v>632</v>
      </c>
      <c r="V63" s="302" t="s">
        <v>1327</v>
      </c>
      <c r="W63" s="122" t="s">
        <v>2065</v>
      </c>
      <c r="X63" s="122" t="s">
        <v>1327</v>
      </c>
    </row>
    <row r="64" spans="1:24" x14ac:dyDescent="0.5">
      <c r="A64" s="302"/>
      <c r="D64" s="123" t="s">
        <v>681</v>
      </c>
      <c r="E64" s="123" t="s">
        <v>642</v>
      </c>
      <c r="F64" s="123" t="s">
        <v>635</v>
      </c>
      <c r="G64" s="123" t="s">
        <v>636</v>
      </c>
      <c r="H64" s="123" t="s">
        <v>635</v>
      </c>
      <c r="I64" s="123" t="s">
        <v>636</v>
      </c>
      <c r="J64" s="123" t="s">
        <v>635</v>
      </c>
      <c r="K64" s="123" t="s">
        <v>636</v>
      </c>
      <c r="L64" s="123" t="s">
        <v>635</v>
      </c>
      <c r="M64" s="123" t="s">
        <v>636</v>
      </c>
      <c r="N64" s="123" t="s">
        <v>635</v>
      </c>
      <c r="O64" s="123" t="s">
        <v>636</v>
      </c>
      <c r="P64" s="123" t="s">
        <v>633</v>
      </c>
      <c r="Q64" s="124" t="s">
        <v>634</v>
      </c>
      <c r="R64" s="124" t="s">
        <v>633</v>
      </c>
      <c r="S64" s="124" t="s">
        <v>634</v>
      </c>
      <c r="T64" s="122" t="b">
        <f t="shared" si="0"/>
        <v>1</v>
      </c>
      <c r="U64" s="302" t="s">
        <v>633</v>
      </c>
      <c r="V64" s="302" t="s">
        <v>634</v>
      </c>
      <c r="W64" s="122" t="s">
        <v>2066</v>
      </c>
      <c r="X64" s="122" t="s">
        <v>2067</v>
      </c>
    </row>
    <row r="65" spans="1:24" x14ac:dyDescent="0.5">
      <c r="A65" s="302"/>
      <c r="D65" s="123" t="s">
        <v>682</v>
      </c>
      <c r="E65" s="123" t="s">
        <v>683</v>
      </c>
      <c r="F65" s="123" t="s">
        <v>637</v>
      </c>
      <c r="G65" s="123" t="s">
        <v>1205</v>
      </c>
      <c r="H65" s="123" t="s">
        <v>637</v>
      </c>
      <c r="I65" s="123" t="s">
        <v>1327</v>
      </c>
      <c r="J65" s="123" t="s">
        <v>637</v>
      </c>
      <c r="K65" s="123" t="s">
        <v>1327</v>
      </c>
      <c r="L65" s="123" t="s">
        <v>637</v>
      </c>
      <c r="M65" s="123" t="s">
        <v>1327</v>
      </c>
      <c r="N65" s="123" t="s">
        <v>637</v>
      </c>
      <c r="O65" s="123" t="s">
        <v>1327</v>
      </c>
      <c r="P65" s="123" t="s">
        <v>635</v>
      </c>
      <c r="Q65" s="124" t="s">
        <v>636</v>
      </c>
      <c r="R65" s="124" t="s">
        <v>635</v>
      </c>
      <c r="S65" s="124" t="s">
        <v>636</v>
      </c>
      <c r="T65" s="122" t="b">
        <f t="shared" si="0"/>
        <v>1</v>
      </c>
      <c r="U65" s="302" t="s">
        <v>635</v>
      </c>
      <c r="V65" s="302" t="s">
        <v>636</v>
      </c>
      <c r="W65" s="122" t="s">
        <v>2068</v>
      </c>
      <c r="X65" s="122" t="s">
        <v>1327</v>
      </c>
    </row>
    <row r="66" spans="1:24" x14ac:dyDescent="0.5">
      <c r="A66" s="302"/>
      <c r="D66" s="123" t="s">
        <v>684</v>
      </c>
      <c r="E66" s="123" t="s">
        <v>685</v>
      </c>
      <c r="F66" s="123" t="s">
        <v>638</v>
      </c>
      <c r="G66" s="123" t="s">
        <v>639</v>
      </c>
      <c r="H66" s="123" t="s">
        <v>638</v>
      </c>
      <c r="I66" s="123" t="s">
        <v>639</v>
      </c>
      <c r="J66" s="123" t="s">
        <v>638</v>
      </c>
      <c r="K66" s="123" t="s">
        <v>639</v>
      </c>
      <c r="L66" s="123" t="s">
        <v>638</v>
      </c>
      <c r="M66" s="123" t="s">
        <v>639</v>
      </c>
      <c r="N66" s="123" t="s">
        <v>638</v>
      </c>
      <c r="O66" s="123" t="s">
        <v>639</v>
      </c>
      <c r="P66" s="123" t="s">
        <v>637</v>
      </c>
      <c r="Q66" s="124" t="s">
        <v>1327</v>
      </c>
      <c r="R66" s="124" t="s">
        <v>637</v>
      </c>
      <c r="S66" s="124" t="s">
        <v>1509</v>
      </c>
      <c r="T66" s="122" t="b">
        <f t="shared" si="0"/>
        <v>1</v>
      </c>
      <c r="U66" s="302" t="s">
        <v>637</v>
      </c>
      <c r="V66" s="302" t="s">
        <v>1327</v>
      </c>
      <c r="W66" s="122" t="s">
        <v>623</v>
      </c>
      <c r="X66" s="122" t="s">
        <v>1327</v>
      </c>
    </row>
    <row r="67" spans="1:24" x14ac:dyDescent="0.5">
      <c r="A67" s="302"/>
      <c r="D67" s="123" t="s">
        <v>686</v>
      </c>
      <c r="E67" s="123" t="s">
        <v>648</v>
      </c>
      <c r="F67" s="123" t="s">
        <v>640</v>
      </c>
      <c r="G67" s="123" t="s">
        <v>1206</v>
      </c>
      <c r="H67" s="123" t="s">
        <v>640</v>
      </c>
      <c r="I67" s="123" t="s">
        <v>1327</v>
      </c>
      <c r="J67" s="123" t="s">
        <v>640</v>
      </c>
      <c r="K67" s="123" t="s">
        <v>1327</v>
      </c>
      <c r="L67" s="123" t="s">
        <v>640</v>
      </c>
      <c r="M67" s="123" t="s">
        <v>1327</v>
      </c>
      <c r="N67" s="123" t="s">
        <v>640</v>
      </c>
      <c r="O67" s="123" t="s">
        <v>1327</v>
      </c>
      <c r="P67" s="123" t="s">
        <v>638</v>
      </c>
      <c r="Q67" s="124" t="s">
        <v>639</v>
      </c>
      <c r="R67" s="124" t="s">
        <v>638</v>
      </c>
      <c r="S67" s="124" t="s">
        <v>639</v>
      </c>
      <c r="T67" s="122" t="b">
        <f t="shared" ref="T67:T130" si="1">P67=R67</f>
        <v>1</v>
      </c>
      <c r="U67" s="302" t="s">
        <v>638</v>
      </c>
      <c r="V67" s="302" t="s">
        <v>639</v>
      </c>
      <c r="W67" s="122" t="s">
        <v>624</v>
      </c>
      <c r="X67" s="122" t="s">
        <v>625</v>
      </c>
    </row>
    <row r="68" spans="1:24" x14ac:dyDescent="0.5">
      <c r="A68" s="302"/>
      <c r="D68" s="123" t="s">
        <v>687</v>
      </c>
      <c r="E68" s="123" t="s">
        <v>688</v>
      </c>
      <c r="F68" s="123" t="s">
        <v>641</v>
      </c>
      <c r="G68" s="123" t="s">
        <v>642</v>
      </c>
      <c r="H68" s="123" t="s">
        <v>641</v>
      </c>
      <c r="I68" s="123" t="s">
        <v>1327</v>
      </c>
      <c r="J68" s="123" t="s">
        <v>641</v>
      </c>
      <c r="K68" s="123" t="s">
        <v>1327</v>
      </c>
      <c r="L68" s="123" t="s">
        <v>641</v>
      </c>
      <c r="M68" s="123" t="s">
        <v>1327</v>
      </c>
      <c r="N68" s="123" t="s">
        <v>641</v>
      </c>
      <c r="O68" s="123" t="s">
        <v>1327</v>
      </c>
      <c r="P68" s="123" t="s">
        <v>640</v>
      </c>
      <c r="Q68" s="124" t="s">
        <v>1327</v>
      </c>
      <c r="R68" s="124" t="s">
        <v>640</v>
      </c>
      <c r="S68" s="124" t="s">
        <v>1510</v>
      </c>
      <c r="T68" s="122" t="b">
        <f t="shared" si="1"/>
        <v>1</v>
      </c>
      <c r="U68" s="302" t="s">
        <v>640</v>
      </c>
      <c r="V68" s="302" t="s">
        <v>1327</v>
      </c>
      <c r="W68" s="122" t="s">
        <v>626</v>
      </c>
      <c r="X68" s="122" t="s">
        <v>1025</v>
      </c>
    </row>
    <row r="69" spans="1:24" x14ac:dyDescent="0.5">
      <c r="A69" s="302"/>
      <c r="D69" s="123" t="s">
        <v>689</v>
      </c>
      <c r="E69" s="123" t="s">
        <v>652</v>
      </c>
      <c r="F69" s="123" t="s">
        <v>643</v>
      </c>
      <c r="G69" s="123" t="s">
        <v>644</v>
      </c>
      <c r="H69" s="123" t="s">
        <v>643</v>
      </c>
      <c r="I69" s="123" t="s">
        <v>644</v>
      </c>
      <c r="J69" s="123" t="s">
        <v>643</v>
      </c>
      <c r="K69" s="123" t="s">
        <v>644</v>
      </c>
      <c r="L69" s="123" t="s">
        <v>643</v>
      </c>
      <c r="M69" s="123" t="s">
        <v>644</v>
      </c>
      <c r="N69" s="123" t="s">
        <v>643</v>
      </c>
      <c r="O69" s="123" t="s">
        <v>644</v>
      </c>
      <c r="P69" s="123" t="s">
        <v>1449</v>
      </c>
      <c r="Q69" s="124" t="s">
        <v>1450</v>
      </c>
      <c r="R69" s="124" t="s">
        <v>1449</v>
      </c>
      <c r="S69" s="124" t="s">
        <v>1450</v>
      </c>
      <c r="T69" s="122" t="b">
        <f t="shared" si="1"/>
        <v>1</v>
      </c>
      <c r="U69" s="302" t="s">
        <v>1449</v>
      </c>
      <c r="V69" s="302" t="s">
        <v>1450</v>
      </c>
      <c r="W69" s="122" t="s">
        <v>628</v>
      </c>
      <c r="X69" s="122" t="s">
        <v>1327</v>
      </c>
    </row>
    <row r="70" spans="1:24" x14ac:dyDescent="0.5">
      <c r="A70" s="302"/>
      <c r="D70" s="123" t="s">
        <v>690</v>
      </c>
      <c r="E70" s="123" t="s">
        <v>663</v>
      </c>
      <c r="F70" s="123" t="s">
        <v>645</v>
      </c>
      <c r="G70" s="123" t="s">
        <v>646</v>
      </c>
      <c r="H70" s="123" t="s">
        <v>645</v>
      </c>
      <c r="I70" s="123" t="s">
        <v>646</v>
      </c>
      <c r="J70" s="123" t="s">
        <v>645</v>
      </c>
      <c r="K70" s="123" t="s">
        <v>646</v>
      </c>
      <c r="L70" s="123" t="s">
        <v>645</v>
      </c>
      <c r="M70" s="123" t="s">
        <v>646</v>
      </c>
      <c r="N70" s="123" t="s">
        <v>645</v>
      </c>
      <c r="O70" s="123" t="s">
        <v>646</v>
      </c>
      <c r="P70" s="123" t="s">
        <v>641</v>
      </c>
      <c r="Q70" s="124" t="s">
        <v>1327</v>
      </c>
      <c r="R70" s="124" t="s">
        <v>641</v>
      </c>
      <c r="S70" s="124" t="s">
        <v>1511</v>
      </c>
      <c r="T70" s="122" t="b">
        <f t="shared" si="1"/>
        <v>1</v>
      </c>
      <c r="U70" s="302" t="s">
        <v>641</v>
      </c>
      <c r="V70" s="302" t="s">
        <v>1327</v>
      </c>
      <c r="W70" s="122" t="s">
        <v>629</v>
      </c>
      <c r="X70" s="122" t="s">
        <v>630</v>
      </c>
    </row>
    <row r="71" spans="1:24" x14ac:dyDescent="0.5">
      <c r="A71" s="302"/>
      <c r="D71" s="123" t="s">
        <v>691</v>
      </c>
      <c r="E71" s="123" t="s">
        <v>692</v>
      </c>
      <c r="F71" s="123" t="s">
        <v>647</v>
      </c>
      <c r="G71" s="123" t="s">
        <v>648</v>
      </c>
      <c r="H71" s="123" t="s">
        <v>647</v>
      </c>
      <c r="I71" s="123" t="s">
        <v>1327</v>
      </c>
      <c r="J71" s="123" t="s">
        <v>647</v>
      </c>
      <c r="K71" s="123" t="s">
        <v>1327</v>
      </c>
      <c r="L71" s="123" t="s">
        <v>647</v>
      </c>
      <c r="M71" s="123" t="s">
        <v>1327</v>
      </c>
      <c r="N71" s="123" t="s">
        <v>647</v>
      </c>
      <c r="O71" s="123" t="s">
        <v>1327</v>
      </c>
      <c r="P71" s="123" t="s">
        <v>643</v>
      </c>
      <c r="Q71" s="124" t="s">
        <v>644</v>
      </c>
      <c r="R71" s="124" t="s">
        <v>643</v>
      </c>
      <c r="S71" s="124" t="s">
        <v>644</v>
      </c>
      <c r="T71" s="122" t="b">
        <f t="shared" si="1"/>
        <v>1</v>
      </c>
      <c r="U71" s="302" t="s">
        <v>643</v>
      </c>
      <c r="V71" s="302" t="s">
        <v>644</v>
      </c>
      <c r="W71" s="122" t="s">
        <v>631</v>
      </c>
      <c r="X71" s="122" t="s">
        <v>1327</v>
      </c>
    </row>
    <row r="72" spans="1:24" x14ac:dyDescent="0.5">
      <c r="A72" s="302"/>
      <c r="D72" s="123" t="s">
        <v>693</v>
      </c>
      <c r="E72" s="123" t="s">
        <v>694</v>
      </c>
      <c r="F72" s="123" t="s">
        <v>649</v>
      </c>
      <c r="G72" s="123" t="s">
        <v>650</v>
      </c>
      <c r="H72" s="123" t="s">
        <v>649</v>
      </c>
      <c r="I72" s="123" t="s">
        <v>650</v>
      </c>
      <c r="J72" s="123" t="s">
        <v>649</v>
      </c>
      <c r="K72" s="123" t="s">
        <v>650</v>
      </c>
      <c r="L72" s="123" t="s">
        <v>649</v>
      </c>
      <c r="M72" s="123" t="s">
        <v>650</v>
      </c>
      <c r="N72" s="123" t="s">
        <v>649</v>
      </c>
      <c r="O72" s="123" t="s">
        <v>650</v>
      </c>
      <c r="P72" s="123" t="s">
        <v>645</v>
      </c>
      <c r="Q72" s="124" t="s">
        <v>646</v>
      </c>
      <c r="R72" s="124" t="s">
        <v>645</v>
      </c>
      <c r="S72" s="124" t="s">
        <v>646</v>
      </c>
      <c r="T72" s="122" t="b">
        <f t="shared" si="1"/>
        <v>1</v>
      </c>
      <c r="U72" s="302" t="s">
        <v>645</v>
      </c>
      <c r="V72" s="302" t="s">
        <v>646</v>
      </c>
      <c r="W72" s="122" t="s">
        <v>2069</v>
      </c>
      <c r="X72" s="122" t="s">
        <v>1327</v>
      </c>
    </row>
    <row r="73" spans="1:24" x14ac:dyDescent="0.5">
      <c r="A73" s="302"/>
      <c r="D73" s="123" t="s">
        <v>695</v>
      </c>
      <c r="E73" s="123" t="s">
        <v>648</v>
      </c>
      <c r="F73" s="123" t="s">
        <v>651</v>
      </c>
      <c r="G73" s="123" t="s">
        <v>652</v>
      </c>
      <c r="H73" s="123" t="s">
        <v>651</v>
      </c>
      <c r="I73" s="123" t="s">
        <v>1327</v>
      </c>
      <c r="J73" s="123" t="s">
        <v>651</v>
      </c>
      <c r="K73" s="123" t="s">
        <v>1327</v>
      </c>
      <c r="L73" s="123" t="s">
        <v>651</v>
      </c>
      <c r="M73" s="123" t="s">
        <v>1327</v>
      </c>
      <c r="N73" s="123" t="s">
        <v>651</v>
      </c>
      <c r="O73" s="123" t="s">
        <v>1327</v>
      </c>
      <c r="P73" s="123" t="s">
        <v>647</v>
      </c>
      <c r="Q73" s="124" t="s">
        <v>1327</v>
      </c>
      <c r="R73" s="124" t="s">
        <v>647</v>
      </c>
      <c r="S73" s="124" t="s">
        <v>1512</v>
      </c>
      <c r="T73" s="122" t="b">
        <f t="shared" si="1"/>
        <v>1</v>
      </c>
      <c r="U73" s="302" t="s">
        <v>647</v>
      </c>
      <c r="V73" s="302" t="s">
        <v>1327</v>
      </c>
      <c r="W73" s="122" t="s">
        <v>2070</v>
      </c>
      <c r="X73" s="122" t="s">
        <v>1161</v>
      </c>
    </row>
    <row r="74" spans="1:24" x14ac:dyDescent="0.5">
      <c r="A74" s="302"/>
      <c r="D74" s="123" t="s">
        <v>696</v>
      </c>
      <c r="E74" s="123" t="s">
        <v>697</v>
      </c>
      <c r="F74" s="123" t="s">
        <v>653</v>
      </c>
      <c r="G74" s="123" t="s">
        <v>642</v>
      </c>
      <c r="H74" s="123" t="s">
        <v>1328</v>
      </c>
      <c r="I74" s="123" t="s">
        <v>1327</v>
      </c>
      <c r="J74" s="123" t="s">
        <v>1328</v>
      </c>
      <c r="K74" s="123" t="s">
        <v>1327</v>
      </c>
      <c r="L74" s="123" t="s">
        <v>1328</v>
      </c>
      <c r="M74" s="123" t="s">
        <v>1327</v>
      </c>
      <c r="N74" s="123" t="s">
        <v>1328</v>
      </c>
      <c r="O74" s="123" t="s">
        <v>1327</v>
      </c>
      <c r="P74" s="123" t="s">
        <v>649</v>
      </c>
      <c r="Q74" s="124" t="s">
        <v>650</v>
      </c>
      <c r="R74" s="124" t="s">
        <v>649</v>
      </c>
      <c r="S74" s="124" t="s">
        <v>650</v>
      </c>
      <c r="T74" s="122" t="b">
        <f t="shared" si="1"/>
        <v>1</v>
      </c>
      <c r="U74" s="302" t="s">
        <v>649</v>
      </c>
      <c r="V74" s="302" t="s">
        <v>650</v>
      </c>
      <c r="W74" s="122" t="s">
        <v>2071</v>
      </c>
      <c r="X74" s="122" t="s">
        <v>2072</v>
      </c>
    </row>
    <row r="75" spans="1:24" x14ac:dyDescent="0.5">
      <c r="A75" s="302"/>
      <c r="D75" s="123" t="s">
        <v>698</v>
      </c>
      <c r="E75" s="123" t="s">
        <v>652</v>
      </c>
      <c r="F75" s="123" t="s">
        <v>654</v>
      </c>
      <c r="G75" s="123" t="s">
        <v>655</v>
      </c>
      <c r="H75" s="123" t="s">
        <v>1329</v>
      </c>
      <c r="I75" s="123" t="s">
        <v>1330</v>
      </c>
      <c r="J75" s="123" t="s">
        <v>1329</v>
      </c>
      <c r="K75" s="123" t="s">
        <v>1330</v>
      </c>
      <c r="L75" s="123" t="s">
        <v>1329</v>
      </c>
      <c r="M75" s="123" t="s">
        <v>1330</v>
      </c>
      <c r="N75" s="123" t="s">
        <v>1329</v>
      </c>
      <c r="O75" s="123" t="s">
        <v>1330</v>
      </c>
      <c r="P75" s="123" t="s">
        <v>651</v>
      </c>
      <c r="Q75" s="124" t="s">
        <v>1327</v>
      </c>
      <c r="R75" s="124" t="s">
        <v>651</v>
      </c>
      <c r="S75" s="124" t="s">
        <v>1513</v>
      </c>
      <c r="T75" s="122" t="b">
        <f t="shared" si="1"/>
        <v>1</v>
      </c>
      <c r="U75" s="302" t="s">
        <v>651</v>
      </c>
      <c r="V75" s="302" t="s">
        <v>1327</v>
      </c>
      <c r="W75" s="122" t="s">
        <v>2073</v>
      </c>
      <c r="X75" s="122" t="s">
        <v>1327</v>
      </c>
    </row>
    <row r="76" spans="1:24" x14ac:dyDescent="0.5">
      <c r="A76" s="302"/>
      <c r="D76" s="123" t="s">
        <v>699</v>
      </c>
      <c r="E76" s="123" t="s">
        <v>642</v>
      </c>
      <c r="F76" s="123" t="s">
        <v>656</v>
      </c>
      <c r="G76" s="123" t="s">
        <v>657</v>
      </c>
      <c r="H76" s="123" t="s">
        <v>1331</v>
      </c>
      <c r="I76" s="123" t="s">
        <v>1332</v>
      </c>
      <c r="J76" s="123" t="s">
        <v>1331</v>
      </c>
      <c r="K76" s="123" t="s">
        <v>1332</v>
      </c>
      <c r="L76" s="123" t="s">
        <v>1331</v>
      </c>
      <c r="M76" s="123" t="s">
        <v>1332</v>
      </c>
      <c r="N76" s="123" t="s">
        <v>1331</v>
      </c>
      <c r="O76" s="123" t="s">
        <v>1332</v>
      </c>
      <c r="P76" s="123" t="s">
        <v>1328</v>
      </c>
      <c r="Q76" s="124" t="s">
        <v>1327</v>
      </c>
      <c r="R76" s="124" t="s">
        <v>1328</v>
      </c>
      <c r="S76" s="124" t="s">
        <v>1514</v>
      </c>
      <c r="T76" s="122" t="b">
        <f t="shared" si="1"/>
        <v>1</v>
      </c>
      <c r="U76" s="302" t="s">
        <v>1328</v>
      </c>
      <c r="V76" s="302" t="s">
        <v>1327</v>
      </c>
      <c r="W76" s="122" t="s">
        <v>2074</v>
      </c>
      <c r="X76" s="122" t="s">
        <v>2075</v>
      </c>
    </row>
    <row r="77" spans="1:24" x14ac:dyDescent="0.5">
      <c r="A77" s="302"/>
      <c r="D77" s="123" t="s">
        <v>700</v>
      </c>
      <c r="E77" s="123" t="s">
        <v>701</v>
      </c>
      <c r="F77" s="123" t="s">
        <v>658</v>
      </c>
      <c r="G77" s="123" t="s">
        <v>648</v>
      </c>
      <c r="H77" s="123" t="s">
        <v>1333</v>
      </c>
      <c r="I77" s="123" t="s">
        <v>1327</v>
      </c>
      <c r="J77" s="123" t="s">
        <v>1333</v>
      </c>
      <c r="K77" s="123" t="s">
        <v>1327</v>
      </c>
      <c r="L77" s="123" t="s">
        <v>1333</v>
      </c>
      <c r="M77" s="123" t="s">
        <v>1327</v>
      </c>
      <c r="N77" s="123" t="s">
        <v>1333</v>
      </c>
      <c r="O77" s="123" t="s">
        <v>1327</v>
      </c>
      <c r="P77" s="123" t="s">
        <v>1329</v>
      </c>
      <c r="Q77" s="124" t="s">
        <v>1330</v>
      </c>
      <c r="R77" s="124" t="s">
        <v>1329</v>
      </c>
      <c r="S77" s="124" t="s">
        <v>1330</v>
      </c>
      <c r="T77" s="122" t="b">
        <f t="shared" si="1"/>
        <v>1</v>
      </c>
      <c r="U77" s="302" t="s">
        <v>1329</v>
      </c>
      <c r="V77" s="302" t="s">
        <v>1330</v>
      </c>
      <c r="W77" s="122" t="s">
        <v>2076</v>
      </c>
      <c r="X77" s="122" t="s">
        <v>1327</v>
      </c>
    </row>
    <row r="78" spans="1:24" x14ac:dyDescent="0.5">
      <c r="A78" s="302"/>
      <c r="D78" s="123" t="s">
        <v>702</v>
      </c>
      <c r="E78" s="123" t="s">
        <v>703</v>
      </c>
      <c r="F78" s="123" t="s">
        <v>659</v>
      </c>
      <c r="G78" s="123" t="s">
        <v>660</v>
      </c>
      <c r="H78" s="123" t="s">
        <v>653</v>
      </c>
      <c r="I78" s="123" t="s">
        <v>1327</v>
      </c>
      <c r="J78" s="123" t="s">
        <v>653</v>
      </c>
      <c r="K78" s="123" t="s">
        <v>1327</v>
      </c>
      <c r="L78" s="123" t="s">
        <v>653</v>
      </c>
      <c r="M78" s="123" t="s">
        <v>1327</v>
      </c>
      <c r="N78" s="123" t="s">
        <v>653</v>
      </c>
      <c r="O78" s="123" t="s">
        <v>1327</v>
      </c>
      <c r="P78" s="123" t="s">
        <v>1331</v>
      </c>
      <c r="Q78" s="124" t="s">
        <v>1332</v>
      </c>
      <c r="R78" s="124" t="s">
        <v>1331</v>
      </c>
      <c r="S78" s="124" t="s">
        <v>1332</v>
      </c>
      <c r="T78" s="122" t="b">
        <f t="shared" si="1"/>
        <v>1</v>
      </c>
      <c r="U78" s="302" t="s">
        <v>1331</v>
      </c>
      <c r="V78" s="302" t="s">
        <v>1332</v>
      </c>
      <c r="W78" s="122" t="s">
        <v>2077</v>
      </c>
      <c r="X78" s="122" t="s">
        <v>1327</v>
      </c>
    </row>
    <row r="79" spans="1:24" x14ac:dyDescent="0.5">
      <c r="A79" s="302"/>
      <c r="D79" s="123" t="s">
        <v>704</v>
      </c>
      <c r="E79" s="123" t="s">
        <v>648</v>
      </c>
      <c r="F79" s="123" t="s">
        <v>661</v>
      </c>
      <c r="G79" s="123" t="s">
        <v>652</v>
      </c>
      <c r="H79" s="123" t="s">
        <v>654</v>
      </c>
      <c r="I79" s="123" t="s">
        <v>655</v>
      </c>
      <c r="J79" s="123" t="s">
        <v>654</v>
      </c>
      <c r="K79" s="123" t="s">
        <v>655</v>
      </c>
      <c r="L79" s="123" t="s">
        <v>654</v>
      </c>
      <c r="M79" s="123" t="s">
        <v>655</v>
      </c>
      <c r="N79" s="123" t="s">
        <v>654</v>
      </c>
      <c r="O79" s="123" t="s">
        <v>655</v>
      </c>
      <c r="P79" s="123" t="s">
        <v>1333</v>
      </c>
      <c r="Q79" s="124" t="s">
        <v>1327</v>
      </c>
      <c r="R79" s="124" t="s">
        <v>1333</v>
      </c>
      <c r="S79" s="124" t="s">
        <v>1515</v>
      </c>
      <c r="T79" s="122" t="b">
        <f t="shared" si="1"/>
        <v>1</v>
      </c>
      <c r="U79" s="302" t="s">
        <v>1333</v>
      </c>
      <c r="V79" s="302" t="s">
        <v>1327</v>
      </c>
      <c r="W79" s="122" t="s">
        <v>2078</v>
      </c>
      <c r="X79" s="122" t="s">
        <v>627</v>
      </c>
    </row>
    <row r="80" spans="1:24" x14ac:dyDescent="0.5">
      <c r="A80" s="302"/>
      <c r="D80" s="123" t="s">
        <v>705</v>
      </c>
      <c r="E80" s="123" t="s">
        <v>706</v>
      </c>
      <c r="F80" s="123" t="s">
        <v>662</v>
      </c>
      <c r="G80" s="123" t="s">
        <v>663</v>
      </c>
      <c r="H80" s="123" t="s">
        <v>656</v>
      </c>
      <c r="I80" s="123" t="s">
        <v>657</v>
      </c>
      <c r="J80" s="123" t="s">
        <v>656</v>
      </c>
      <c r="K80" s="123" t="s">
        <v>657</v>
      </c>
      <c r="L80" s="123" t="s">
        <v>656</v>
      </c>
      <c r="M80" s="123" t="s">
        <v>657</v>
      </c>
      <c r="N80" s="123" t="s">
        <v>656</v>
      </c>
      <c r="O80" s="123" t="s">
        <v>657</v>
      </c>
      <c r="P80" s="123" t="s">
        <v>653</v>
      </c>
      <c r="Q80" s="124" t="s">
        <v>1327</v>
      </c>
      <c r="R80" s="124" t="s">
        <v>653</v>
      </c>
      <c r="S80" s="124" t="s">
        <v>1516</v>
      </c>
      <c r="T80" s="122" t="b">
        <f t="shared" si="1"/>
        <v>1</v>
      </c>
      <c r="U80" s="302" t="s">
        <v>653</v>
      </c>
      <c r="V80" s="302" t="s">
        <v>1327</v>
      </c>
      <c r="W80" s="122" t="s">
        <v>2079</v>
      </c>
      <c r="X80" s="122" t="s">
        <v>2080</v>
      </c>
    </row>
    <row r="81" spans="1:24" x14ac:dyDescent="0.5">
      <c r="A81" s="302"/>
      <c r="D81" s="123" t="s">
        <v>707</v>
      </c>
      <c r="E81" s="123" t="s">
        <v>652</v>
      </c>
      <c r="F81" s="123" t="s">
        <v>664</v>
      </c>
      <c r="G81" s="123" t="s">
        <v>665</v>
      </c>
      <c r="H81" s="123" t="s">
        <v>658</v>
      </c>
      <c r="I81" s="123" t="s">
        <v>1327</v>
      </c>
      <c r="J81" s="123" t="s">
        <v>658</v>
      </c>
      <c r="K81" s="123" t="s">
        <v>1327</v>
      </c>
      <c r="L81" s="123" t="s">
        <v>658</v>
      </c>
      <c r="M81" s="123" t="s">
        <v>1327</v>
      </c>
      <c r="N81" s="123" t="s">
        <v>658</v>
      </c>
      <c r="O81" s="123" t="s">
        <v>1327</v>
      </c>
      <c r="P81" s="123" t="s">
        <v>654</v>
      </c>
      <c r="Q81" s="124" t="s">
        <v>655</v>
      </c>
      <c r="R81" s="124" t="s">
        <v>654</v>
      </c>
      <c r="S81" s="124" t="s">
        <v>655</v>
      </c>
      <c r="T81" s="122" t="b">
        <f t="shared" si="1"/>
        <v>1</v>
      </c>
      <c r="U81" s="302" t="s">
        <v>654</v>
      </c>
      <c r="V81" s="302" t="s">
        <v>655</v>
      </c>
      <c r="W81" s="122" t="s">
        <v>2081</v>
      </c>
      <c r="X81" s="122" t="s">
        <v>1327</v>
      </c>
    </row>
    <row r="82" spans="1:24" x14ac:dyDescent="0.5">
      <c r="A82" s="302"/>
      <c r="D82" s="123" t="s">
        <v>708</v>
      </c>
      <c r="E82" s="123" t="s">
        <v>642</v>
      </c>
      <c r="F82" s="123" t="s">
        <v>666</v>
      </c>
      <c r="G82" s="123" t="s">
        <v>667</v>
      </c>
      <c r="H82" s="123" t="s">
        <v>659</v>
      </c>
      <c r="I82" s="123" t="s">
        <v>660</v>
      </c>
      <c r="J82" s="123" t="s">
        <v>659</v>
      </c>
      <c r="K82" s="123" t="s">
        <v>660</v>
      </c>
      <c r="L82" s="123" t="s">
        <v>659</v>
      </c>
      <c r="M82" s="123" t="s">
        <v>660</v>
      </c>
      <c r="N82" s="123" t="s">
        <v>659</v>
      </c>
      <c r="O82" s="123" t="s">
        <v>660</v>
      </c>
      <c r="P82" s="123" t="s">
        <v>656</v>
      </c>
      <c r="Q82" s="124" t="s">
        <v>657</v>
      </c>
      <c r="R82" s="124" t="s">
        <v>656</v>
      </c>
      <c r="S82" s="124" t="s">
        <v>657</v>
      </c>
      <c r="T82" s="122" t="b">
        <f t="shared" si="1"/>
        <v>1</v>
      </c>
      <c r="U82" s="302" t="s">
        <v>656</v>
      </c>
      <c r="V82" s="302" t="s">
        <v>657</v>
      </c>
      <c r="W82" s="122" t="s">
        <v>2082</v>
      </c>
      <c r="X82" s="122" t="s">
        <v>2083</v>
      </c>
    </row>
    <row r="83" spans="1:24" x14ac:dyDescent="0.5">
      <c r="A83" s="302"/>
      <c r="D83" s="123" t="s">
        <v>709</v>
      </c>
      <c r="E83" s="123" t="s">
        <v>710</v>
      </c>
      <c r="F83" s="123" t="s">
        <v>668</v>
      </c>
      <c r="G83" s="123" t="s">
        <v>648</v>
      </c>
      <c r="H83" s="123" t="s">
        <v>661</v>
      </c>
      <c r="I83" s="123" t="s">
        <v>1327</v>
      </c>
      <c r="J83" s="123" t="s">
        <v>661</v>
      </c>
      <c r="K83" s="123" t="s">
        <v>1327</v>
      </c>
      <c r="L83" s="123" t="s">
        <v>661</v>
      </c>
      <c r="M83" s="123" t="s">
        <v>1327</v>
      </c>
      <c r="N83" s="123" t="s">
        <v>661</v>
      </c>
      <c r="O83" s="123" t="s">
        <v>1327</v>
      </c>
      <c r="P83" s="123" t="s">
        <v>658</v>
      </c>
      <c r="Q83" s="124" t="s">
        <v>1327</v>
      </c>
      <c r="R83" s="124" t="s">
        <v>658</v>
      </c>
      <c r="S83" s="124" t="s">
        <v>1517</v>
      </c>
      <c r="T83" s="122" t="b">
        <f t="shared" si="1"/>
        <v>1</v>
      </c>
      <c r="U83" s="302" t="s">
        <v>658</v>
      </c>
      <c r="V83" s="302" t="s">
        <v>1327</v>
      </c>
      <c r="W83" s="122" t="s">
        <v>2084</v>
      </c>
      <c r="X83" s="122" t="s">
        <v>1327</v>
      </c>
    </row>
    <row r="84" spans="1:24" x14ac:dyDescent="0.5">
      <c r="A84" s="302"/>
      <c r="D84" s="123" t="s">
        <v>711</v>
      </c>
      <c r="E84" s="123" t="s">
        <v>712</v>
      </c>
      <c r="F84" s="123" t="s">
        <v>669</v>
      </c>
      <c r="G84" s="123" t="s">
        <v>670</v>
      </c>
      <c r="H84" s="123" t="s">
        <v>1334</v>
      </c>
      <c r="I84" s="123" t="s">
        <v>1327</v>
      </c>
      <c r="J84" s="123" t="s">
        <v>1334</v>
      </c>
      <c r="K84" s="123" t="s">
        <v>1327</v>
      </c>
      <c r="L84" s="123" t="s">
        <v>1334</v>
      </c>
      <c r="M84" s="123" t="s">
        <v>1327</v>
      </c>
      <c r="N84" s="123" t="s">
        <v>1334</v>
      </c>
      <c r="O84" s="123" t="s">
        <v>1327</v>
      </c>
      <c r="P84" s="123" t="s">
        <v>659</v>
      </c>
      <c r="Q84" s="124" t="s">
        <v>660</v>
      </c>
      <c r="R84" s="124" t="s">
        <v>659</v>
      </c>
      <c r="S84" s="124" t="s">
        <v>660</v>
      </c>
      <c r="T84" s="122" t="b">
        <f t="shared" si="1"/>
        <v>1</v>
      </c>
      <c r="U84" s="302" t="s">
        <v>659</v>
      </c>
      <c r="V84" s="302" t="s">
        <v>660</v>
      </c>
      <c r="W84" s="122" t="s">
        <v>2085</v>
      </c>
      <c r="X84" s="122" t="s">
        <v>1327</v>
      </c>
    </row>
    <row r="85" spans="1:24" x14ac:dyDescent="0.5">
      <c r="A85" s="302"/>
      <c r="D85" s="123" t="s">
        <v>713</v>
      </c>
      <c r="E85" s="123" t="s">
        <v>648</v>
      </c>
      <c r="F85" s="123" t="s">
        <v>671</v>
      </c>
      <c r="G85" s="123" t="s">
        <v>652</v>
      </c>
      <c r="H85" s="123" t="s">
        <v>662</v>
      </c>
      <c r="I85" s="123" t="s">
        <v>1327</v>
      </c>
      <c r="J85" s="123" t="s">
        <v>662</v>
      </c>
      <c r="K85" s="123" t="s">
        <v>1327</v>
      </c>
      <c r="L85" s="123" t="s">
        <v>662</v>
      </c>
      <c r="M85" s="123" t="s">
        <v>1327</v>
      </c>
      <c r="N85" s="123" t="s">
        <v>662</v>
      </c>
      <c r="O85" s="123" t="s">
        <v>1327</v>
      </c>
      <c r="P85" s="123" t="s">
        <v>661</v>
      </c>
      <c r="Q85" s="124" t="s">
        <v>1327</v>
      </c>
      <c r="R85" s="124" t="s">
        <v>661</v>
      </c>
      <c r="S85" s="124" t="s">
        <v>1518</v>
      </c>
      <c r="T85" s="122" t="b">
        <f t="shared" si="1"/>
        <v>1</v>
      </c>
      <c r="U85" s="302" t="s">
        <v>661</v>
      </c>
      <c r="V85" s="302" t="s">
        <v>1327</v>
      </c>
      <c r="W85" s="122" t="s">
        <v>2086</v>
      </c>
      <c r="X85" s="122" t="s">
        <v>2087</v>
      </c>
    </row>
    <row r="86" spans="1:24" x14ac:dyDescent="0.5">
      <c r="A86" s="302"/>
      <c r="D86" s="123" t="s">
        <v>714</v>
      </c>
      <c r="E86" s="123" t="s">
        <v>715</v>
      </c>
      <c r="F86" s="123" t="s">
        <v>672</v>
      </c>
      <c r="G86" s="123" t="s">
        <v>642</v>
      </c>
      <c r="H86" s="123" t="s">
        <v>664</v>
      </c>
      <c r="I86" s="123" t="s">
        <v>665</v>
      </c>
      <c r="J86" s="123" t="s">
        <v>664</v>
      </c>
      <c r="K86" s="123" t="s">
        <v>665</v>
      </c>
      <c r="L86" s="123" t="s">
        <v>664</v>
      </c>
      <c r="M86" s="123" t="s">
        <v>665</v>
      </c>
      <c r="N86" s="123" t="s">
        <v>664</v>
      </c>
      <c r="O86" s="123" t="s">
        <v>665</v>
      </c>
      <c r="P86" s="123" t="s">
        <v>1334</v>
      </c>
      <c r="Q86" s="124" t="s">
        <v>1327</v>
      </c>
      <c r="R86" s="124" t="s">
        <v>1334</v>
      </c>
      <c r="S86" s="124" t="s">
        <v>1519</v>
      </c>
      <c r="T86" s="122" t="b">
        <f t="shared" si="1"/>
        <v>1</v>
      </c>
      <c r="U86" s="302" t="s">
        <v>1334</v>
      </c>
      <c r="V86" s="302" t="s">
        <v>1327</v>
      </c>
      <c r="W86" s="122" t="s">
        <v>2088</v>
      </c>
      <c r="X86" s="122" t="s">
        <v>2089</v>
      </c>
    </row>
    <row r="87" spans="1:24" x14ac:dyDescent="0.5">
      <c r="A87" s="302"/>
      <c r="D87" s="123" t="s">
        <v>716</v>
      </c>
      <c r="E87" s="123" t="s">
        <v>652</v>
      </c>
      <c r="F87" s="123" t="s">
        <v>673</v>
      </c>
      <c r="G87" s="123" t="s">
        <v>674</v>
      </c>
      <c r="H87" s="123" t="s">
        <v>666</v>
      </c>
      <c r="I87" s="123" t="s">
        <v>667</v>
      </c>
      <c r="J87" s="123" t="s">
        <v>666</v>
      </c>
      <c r="K87" s="123" t="s">
        <v>667</v>
      </c>
      <c r="L87" s="123" t="s">
        <v>666</v>
      </c>
      <c r="M87" s="123" t="s">
        <v>667</v>
      </c>
      <c r="N87" s="123" t="s">
        <v>666</v>
      </c>
      <c r="O87" s="123" t="s">
        <v>667</v>
      </c>
      <c r="P87" s="123" t="s">
        <v>662</v>
      </c>
      <c r="Q87" s="124" t="s">
        <v>1327</v>
      </c>
      <c r="R87" s="124" t="s">
        <v>662</v>
      </c>
      <c r="S87" s="124" t="s">
        <v>1520</v>
      </c>
      <c r="T87" s="122" t="b">
        <f t="shared" si="1"/>
        <v>1</v>
      </c>
      <c r="U87" s="302" t="s">
        <v>662</v>
      </c>
      <c r="V87" s="302" t="s">
        <v>1327</v>
      </c>
      <c r="W87" s="122" t="s">
        <v>2090</v>
      </c>
      <c r="X87" s="122" t="s">
        <v>1327</v>
      </c>
    </row>
    <row r="88" spans="1:24" x14ac:dyDescent="0.5">
      <c r="A88" s="302"/>
      <c r="D88" s="123" t="s">
        <v>717</v>
      </c>
      <c r="E88" s="123" t="s">
        <v>663</v>
      </c>
      <c r="F88" s="123" t="s">
        <v>675</v>
      </c>
      <c r="G88" s="123" t="s">
        <v>676</v>
      </c>
      <c r="H88" s="123" t="s">
        <v>668</v>
      </c>
      <c r="I88" s="123" t="s">
        <v>1327</v>
      </c>
      <c r="J88" s="123" t="s">
        <v>668</v>
      </c>
      <c r="K88" s="123" t="s">
        <v>1327</v>
      </c>
      <c r="L88" s="123" t="s">
        <v>668</v>
      </c>
      <c r="M88" s="123" t="s">
        <v>1327</v>
      </c>
      <c r="N88" s="123" t="s">
        <v>668</v>
      </c>
      <c r="O88" s="123" t="s">
        <v>1327</v>
      </c>
      <c r="P88" s="123" t="s">
        <v>664</v>
      </c>
      <c r="Q88" s="124" t="s">
        <v>665</v>
      </c>
      <c r="R88" s="124" t="s">
        <v>664</v>
      </c>
      <c r="S88" s="124" t="s">
        <v>665</v>
      </c>
      <c r="T88" s="122" t="b">
        <f t="shared" si="1"/>
        <v>1</v>
      </c>
      <c r="U88" s="302" t="s">
        <v>664</v>
      </c>
      <c r="V88" s="302" t="s">
        <v>665</v>
      </c>
      <c r="W88" s="122" t="s">
        <v>2091</v>
      </c>
      <c r="X88" s="122" t="s">
        <v>2092</v>
      </c>
    </row>
    <row r="89" spans="1:24" x14ac:dyDescent="0.5">
      <c r="A89" s="302"/>
      <c r="D89" s="123" t="s">
        <v>718</v>
      </c>
      <c r="E89" s="123" t="s">
        <v>719</v>
      </c>
      <c r="F89" s="123" t="s">
        <v>677</v>
      </c>
      <c r="G89" s="123" t="s">
        <v>648</v>
      </c>
      <c r="H89" s="123" t="s">
        <v>669</v>
      </c>
      <c r="I89" s="123" t="s">
        <v>670</v>
      </c>
      <c r="J89" s="123" t="s">
        <v>669</v>
      </c>
      <c r="K89" s="123" t="s">
        <v>670</v>
      </c>
      <c r="L89" s="123" t="s">
        <v>669</v>
      </c>
      <c r="M89" s="123" t="s">
        <v>670</v>
      </c>
      <c r="N89" s="123" t="s">
        <v>669</v>
      </c>
      <c r="O89" s="123" t="s">
        <v>670</v>
      </c>
      <c r="P89" s="123" t="s">
        <v>666</v>
      </c>
      <c r="Q89" s="124" t="s">
        <v>667</v>
      </c>
      <c r="R89" s="124" t="s">
        <v>666</v>
      </c>
      <c r="S89" s="124" t="s">
        <v>667</v>
      </c>
      <c r="T89" s="122" t="b">
        <f t="shared" si="1"/>
        <v>1</v>
      </c>
      <c r="U89" s="302" t="s">
        <v>666</v>
      </c>
      <c r="V89" s="302" t="s">
        <v>667</v>
      </c>
      <c r="W89" s="122" t="s">
        <v>2093</v>
      </c>
      <c r="X89" s="122" t="s">
        <v>1327</v>
      </c>
    </row>
    <row r="90" spans="1:24" x14ac:dyDescent="0.5">
      <c r="A90" s="302"/>
      <c r="D90" s="123" t="s">
        <v>720</v>
      </c>
      <c r="E90" s="123" t="s">
        <v>721</v>
      </c>
      <c r="F90" s="123" t="s">
        <v>678</v>
      </c>
      <c r="G90" s="123" t="s">
        <v>679</v>
      </c>
      <c r="H90" s="123" t="s">
        <v>671</v>
      </c>
      <c r="I90" s="123" t="s">
        <v>1327</v>
      </c>
      <c r="J90" s="123" t="s">
        <v>671</v>
      </c>
      <c r="K90" s="123" t="s">
        <v>1327</v>
      </c>
      <c r="L90" s="123" t="s">
        <v>671</v>
      </c>
      <c r="M90" s="123" t="s">
        <v>1327</v>
      </c>
      <c r="N90" s="123" t="s">
        <v>671</v>
      </c>
      <c r="O90" s="123" t="s">
        <v>1327</v>
      </c>
      <c r="P90" s="123" t="s">
        <v>668</v>
      </c>
      <c r="Q90" s="124" t="s">
        <v>1327</v>
      </c>
      <c r="R90" s="124" t="s">
        <v>668</v>
      </c>
      <c r="S90" s="124" t="s">
        <v>1521</v>
      </c>
      <c r="T90" s="122" t="b">
        <f t="shared" si="1"/>
        <v>1</v>
      </c>
      <c r="U90" s="302" t="s">
        <v>668</v>
      </c>
      <c r="V90" s="302" t="s">
        <v>1327</v>
      </c>
      <c r="W90" s="122" t="s">
        <v>641</v>
      </c>
      <c r="X90" s="122" t="s">
        <v>1327</v>
      </c>
    </row>
    <row r="91" spans="1:24" x14ac:dyDescent="0.5">
      <c r="A91" s="302"/>
      <c r="D91" s="123" t="s">
        <v>722</v>
      </c>
      <c r="E91" s="123" t="s">
        <v>648</v>
      </c>
      <c r="F91" s="123" t="s">
        <v>680</v>
      </c>
      <c r="G91" s="123" t="s">
        <v>652</v>
      </c>
      <c r="H91" s="123" t="s">
        <v>672</v>
      </c>
      <c r="I91" s="123" t="s">
        <v>1327</v>
      </c>
      <c r="J91" s="123" t="s">
        <v>672</v>
      </c>
      <c r="K91" s="123" t="s">
        <v>1327</v>
      </c>
      <c r="L91" s="123" t="s">
        <v>672</v>
      </c>
      <c r="M91" s="123" t="s">
        <v>1327</v>
      </c>
      <c r="N91" s="123" t="s">
        <v>672</v>
      </c>
      <c r="O91" s="123" t="s">
        <v>1327</v>
      </c>
      <c r="P91" s="123" t="s">
        <v>669</v>
      </c>
      <c r="Q91" s="124" t="s">
        <v>670</v>
      </c>
      <c r="R91" s="124" t="s">
        <v>669</v>
      </c>
      <c r="S91" s="124" t="s">
        <v>670</v>
      </c>
      <c r="T91" s="122" t="b">
        <f t="shared" si="1"/>
        <v>1</v>
      </c>
      <c r="U91" s="302" t="s">
        <v>669</v>
      </c>
      <c r="V91" s="302" t="s">
        <v>670</v>
      </c>
      <c r="W91" s="122" t="s">
        <v>643</v>
      </c>
      <c r="X91" s="122" t="s">
        <v>644</v>
      </c>
    </row>
    <row r="92" spans="1:24" x14ac:dyDescent="0.5">
      <c r="A92" s="302"/>
      <c r="D92" s="123" t="s">
        <v>723</v>
      </c>
      <c r="E92" s="123" t="s">
        <v>724</v>
      </c>
      <c r="F92" s="123" t="s">
        <v>681</v>
      </c>
      <c r="G92" s="123" t="s">
        <v>642</v>
      </c>
      <c r="H92" s="123" t="s">
        <v>673</v>
      </c>
      <c r="I92" s="123" t="s">
        <v>674</v>
      </c>
      <c r="J92" s="123" t="s">
        <v>673</v>
      </c>
      <c r="K92" s="123" t="s">
        <v>674</v>
      </c>
      <c r="L92" s="123" t="s">
        <v>673</v>
      </c>
      <c r="M92" s="123" t="s">
        <v>674</v>
      </c>
      <c r="N92" s="123" t="s">
        <v>673</v>
      </c>
      <c r="O92" s="123" t="s">
        <v>674</v>
      </c>
      <c r="P92" s="123" t="s">
        <v>671</v>
      </c>
      <c r="Q92" s="124" t="s">
        <v>1327</v>
      </c>
      <c r="R92" s="124" t="s">
        <v>671</v>
      </c>
      <c r="S92" s="124" t="s">
        <v>1522</v>
      </c>
      <c r="T92" s="122" t="b">
        <f t="shared" si="1"/>
        <v>1</v>
      </c>
      <c r="U92" s="302" t="s">
        <v>671</v>
      </c>
      <c r="V92" s="302" t="s">
        <v>1327</v>
      </c>
      <c r="W92" s="122" t="s">
        <v>645</v>
      </c>
      <c r="X92" s="122" t="s">
        <v>739</v>
      </c>
    </row>
    <row r="93" spans="1:24" x14ac:dyDescent="0.5">
      <c r="A93" s="302"/>
      <c r="D93" s="123" t="s">
        <v>725</v>
      </c>
      <c r="E93" s="123" t="s">
        <v>652</v>
      </c>
      <c r="F93" s="123" t="s">
        <v>682</v>
      </c>
      <c r="G93" s="123" t="s">
        <v>683</v>
      </c>
      <c r="H93" s="123" t="s">
        <v>675</v>
      </c>
      <c r="I93" s="123" t="s">
        <v>676</v>
      </c>
      <c r="J93" s="123" t="s">
        <v>675</v>
      </c>
      <c r="K93" s="123" t="s">
        <v>676</v>
      </c>
      <c r="L93" s="123" t="s">
        <v>675</v>
      </c>
      <c r="M93" s="123" t="s">
        <v>676</v>
      </c>
      <c r="N93" s="123" t="s">
        <v>675</v>
      </c>
      <c r="O93" s="123" t="s">
        <v>676</v>
      </c>
      <c r="P93" s="123" t="s">
        <v>1451</v>
      </c>
      <c r="Q93" s="124" t="s">
        <v>1452</v>
      </c>
      <c r="R93" s="124" t="s">
        <v>1451</v>
      </c>
      <c r="S93" s="124" t="s">
        <v>1452</v>
      </c>
      <c r="T93" s="122" t="b">
        <f t="shared" si="1"/>
        <v>1</v>
      </c>
      <c r="U93" s="302" t="s">
        <v>1451</v>
      </c>
      <c r="V93" s="302" t="s">
        <v>1452</v>
      </c>
      <c r="W93" s="122" t="s">
        <v>647</v>
      </c>
      <c r="X93" s="122" t="s">
        <v>1327</v>
      </c>
    </row>
    <row r="94" spans="1:24" x14ac:dyDescent="0.5">
      <c r="A94" s="302"/>
      <c r="D94" s="123" t="s">
        <v>726</v>
      </c>
      <c r="E94" s="123" t="s">
        <v>642</v>
      </c>
      <c r="F94" s="123" t="s">
        <v>684</v>
      </c>
      <c r="G94" s="123" t="s">
        <v>685</v>
      </c>
      <c r="H94" s="123" t="s">
        <v>677</v>
      </c>
      <c r="I94" s="123" t="s">
        <v>1327</v>
      </c>
      <c r="J94" s="123" t="s">
        <v>677</v>
      </c>
      <c r="K94" s="123" t="s">
        <v>1327</v>
      </c>
      <c r="L94" s="123" t="s">
        <v>677</v>
      </c>
      <c r="M94" s="123" t="s">
        <v>1327</v>
      </c>
      <c r="N94" s="123" t="s">
        <v>677</v>
      </c>
      <c r="O94" s="123" t="s">
        <v>1327</v>
      </c>
      <c r="P94" s="123" t="s">
        <v>672</v>
      </c>
      <c r="Q94" s="124" t="s">
        <v>1327</v>
      </c>
      <c r="R94" s="124" t="s">
        <v>672</v>
      </c>
      <c r="S94" s="124" t="s">
        <v>1523</v>
      </c>
      <c r="T94" s="122" t="b">
        <f t="shared" si="1"/>
        <v>1</v>
      </c>
      <c r="U94" s="302" t="s">
        <v>672</v>
      </c>
      <c r="V94" s="302" t="s">
        <v>1327</v>
      </c>
      <c r="W94" s="122" t="s">
        <v>649</v>
      </c>
      <c r="X94" s="122" t="s">
        <v>650</v>
      </c>
    </row>
    <row r="95" spans="1:24" x14ac:dyDescent="0.5">
      <c r="A95" s="302"/>
      <c r="D95" s="123" t="s">
        <v>727</v>
      </c>
      <c r="E95" s="123" t="s">
        <v>728</v>
      </c>
      <c r="F95" s="123" t="s">
        <v>686</v>
      </c>
      <c r="G95" s="123" t="s">
        <v>648</v>
      </c>
      <c r="H95" s="123" t="s">
        <v>678</v>
      </c>
      <c r="I95" s="123" t="s">
        <v>679</v>
      </c>
      <c r="J95" s="123" t="s">
        <v>678</v>
      </c>
      <c r="K95" s="123" t="s">
        <v>679</v>
      </c>
      <c r="L95" s="123" t="s">
        <v>678</v>
      </c>
      <c r="M95" s="123" t="s">
        <v>679</v>
      </c>
      <c r="N95" s="123" t="s">
        <v>678</v>
      </c>
      <c r="O95" s="123" t="s">
        <v>679</v>
      </c>
      <c r="P95" s="123" t="s">
        <v>673</v>
      </c>
      <c r="Q95" s="124" t="s">
        <v>674</v>
      </c>
      <c r="R95" s="124" t="s">
        <v>673</v>
      </c>
      <c r="S95" s="124" t="s">
        <v>674</v>
      </c>
      <c r="T95" s="122" t="b">
        <f t="shared" si="1"/>
        <v>1</v>
      </c>
      <c r="U95" s="302" t="s">
        <v>673</v>
      </c>
      <c r="V95" s="302" t="s">
        <v>674</v>
      </c>
      <c r="W95" s="122" t="s">
        <v>651</v>
      </c>
      <c r="X95" s="122" t="s">
        <v>1327</v>
      </c>
    </row>
    <row r="96" spans="1:24" x14ac:dyDescent="0.5">
      <c r="A96" s="302"/>
      <c r="D96" s="123" t="s">
        <v>729</v>
      </c>
      <c r="E96" s="123" t="s">
        <v>730</v>
      </c>
      <c r="F96" s="123" t="s">
        <v>687</v>
      </c>
      <c r="G96" s="123" t="s">
        <v>688</v>
      </c>
      <c r="H96" s="123" t="s">
        <v>680</v>
      </c>
      <c r="I96" s="123" t="s">
        <v>1327</v>
      </c>
      <c r="J96" s="123" t="s">
        <v>680</v>
      </c>
      <c r="K96" s="123" t="s">
        <v>1327</v>
      </c>
      <c r="L96" s="123" t="s">
        <v>680</v>
      </c>
      <c r="M96" s="123" t="s">
        <v>1327</v>
      </c>
      <c r="N96" s="123" t="s">
        <v>680</v>
      </c>
      <c r="O96" s="123" t="s">
        <v>1327</v>
      </c>
      <c r="P96" s="123" t="s">
        <v>675</v>
      </c>
      <c r="Q96" s="124" t="s">
        <v>676</v>
      </c>
      <c r="R96" s="124" t="s">
        <v>675</v>
      </c>
      <c r="S96" s="124" t="s">
        <v>676</v>
      </c>
      <c r="T96" s="122" t="b">
        <f t="shared" si="1"/>
        <v>1</v>
      </c>
      <c r="U96" s="302" t="s">
        <v>675</v>
      </c>
      <c r="V96" s="302" t="s">
        <v>676</v>
      </c>
      <c r="W96" s="122" t="s">
        <v>1328</v>
      </c>
      <c r="X96" s="122" t="s">
        <v>1327</v>
      </c>
    </row>
    <row r="97" spans="1:24" x14ac:dyDescent="0.5">
      <c r="A97" s="302"/>
      <c r="D97" s="123" t="s">
        <v>731</v>
      </c>
      <c r="E97" s="123" t="s">
        <v>648</v>
      </c>
      <c r="F97" s="123" t="s">
        <v>689</v>
      </c>
      <c r="G97" s="123" t="s">
        <v>652</v>
      </c>
      <c r="H97" s="123" t="s">
        <v>1335</v>
      </c>
      <c r="I97" s="123" t="s">
        <v>1327</v>
      </c>
      <c r="J97" s="123" t="s">
        <v>1335</v>
      </c>
      <c r="K97" s="123" t="s">
        <v>1327</v>
      </c>
      <c r="L97" s="123" t="s">
        <v>1335</v>
      </c>
      <c r="M97" s="123" t="s">
        <v>1327</v>
      </c>
      <c r="N97" s="123" t="s">
        <v>1335</v>
      </c>
      <c r="O97" s="123" t="s">
        <v>1327</v>
      </c>
      <c r="P97" s="123" t="s">
        <v>677</v>
      </c>
      <c r="Q97" s="124" t="s">
        <v>1327</v>
      </c>
      <c r="R97" s="124" t="s">
        <v>677</v>
      </c>
      <c r="S97" s="124" t="s">
        <v>1524</v>
      </c>
      <c r="T97" s="122" t="b">
        <f t="shared" si="1"/>
        <v>1</v>
      </c>
      <c r="U97" s="302" t="s">
        <v>677</v>
      </c>
      <c r="V97" s="302" t="s">
        <v>1327</v>
      </c>
      <c r="W97" s="122" t="s">
        <v>1329</v>
      </c>
      <c r="X97" s="122" t="s">
        <v>1330</v>
      </c>
    </row>
    <row r="98" spans="1:24" x14ac:dyDescent="0.5">
      <c r="A98" s="302"/>
      <c r="D98" s="123" t="s">
        <v>732</v>
      </c>
      <c r="E98" s="123" t="s">
        <v>733</v>
      </c>
      <c r="F98" s="123" t="s">
        <v>690</v>
      </c>
      <c r="G98" s="123" t="s">
        <v>663</v>
      </c>
      <c r="H98" s="123" t="s">
        <v>1336</v>
      </c>
      <c r="I98" s="123" t="s">
        <v>1337</v>
      </c>
      <c r="J98" s="123" t="s">
        <v>1336</v>
      </c>
      <c r="K98" s="123" t="s">
        <v>1337</v>
      </c>
      <c r="L98" s="123" t="s">
        <v>1336</v>
      </c>
      <c r="M98" s="123" t="s">
        <v>1337</v>
      </c>
      <c r="N98" s="123" t="s">
        <v>1336</v>
      </c>
      <c r="O98" s="123" t="s">
        <v>1337</v>
      </c>
      <c r="P98" s="123" t="s">
        <v>678</v>
      </c>
      <c r="Q98" s="124" t="s">
        <v>679</v>
      </c>
      <c r="R98" s="124" t="s">
        <v>678</v>
      </c>
      <c r="S98" s="124" t="s">
        <v>679</v>
      </c>
      <c r="T98" s="122" t="b">
        <f t="shared" si="1"/>
        <v>1</v>
      </c>
      <c r="U98" s="302" t="s">
        <v>678</v>
      </c>
      <c r="V98" s="302" t="s">
        <v>679</v>
      </c>
      <c r="W98" s="122" t="s">
        <v>1331</v>
      </c>
      <c r="X98" s="122" t="s">
        <v>2094</v>
      </c>
    </row>
    <row r="99" spans="1:24" x14ac:dyDescent="0.5">
      <c r="A99" s="302"/>
      <c r="D99" s="123" t="s">
        <v>734</v>
      </c>
      <c r="E99" s="123" t="s">
        <v>652</v>
      </c>
      <c r="F99" s="123" t="s">
        <v>691</v>
      </c>
      <c r="G99" s="123" t="s">
        <v>692</v>
      </c>
      <c r="H99" s="123" t="s">
        <v>1338</v>
      </c>
      <c r="I99" s="123" t="s">
        <v>1339</v>
      </c>
      <c r="J99" s="123" t="s">
        <v>1338</v>
      </c>
      <c r="K99" s="123" t="s">
        <v>1339</v>
      </c>
      <c r="L99" s="123" t="s">
        <v>1338</v>
      </c>
      <c r="M99" s="123" t="s">
        <v>1339</v>
      </c>
      <c r="N99" s="123" t="s">
        <v>1338</v>
      </c>
      <c r="O99" s="123" t="s">
        <v>1339</v>
      </c>
      <c r="P99" s="123" t="s">
        <v>680</v>
      </c>
      <c r="Q99" s="124" t="s">
        <v>1327</v>
      </c>
      <c r="R99" s="124" t="s">
        <v>680</v>
      </c>
      <c r="S99" s="124" t="s">
        <v>1525</v>
      </c>
      <c r="T99" s="122" t="b">
        <f t="shared" si="1"/>
        <v>1</v>
      </c>
      <c r="U99" s="302" t="s">
        <v>680</v>
      </c>
      <c r="V99" s="302" t="s">
        <v>1327</v>
      </c>
      <c r="W99" s="122" t="s">
        <v>1333</v>
      </c>
      <c r="X99" s="122" t="s">
        <v>1327</v>
      </c>
    </row>
    <row r="100" spans="1:24" x14ac:dyDescent="0.5">
      <c r="A100" s="302"/>
      <c r="D100" s="123" t="s">
        <v>735</v>
      </c>
      <c r="E100" s="123" t="s">
        <v>642</v>
      </c>
      <c r="F100" s="123" t="s">
        <v>693</v>
      </c>
      <c r="G100" s="123" t="s">
        <v>694</v>
      </c>
      <c r="H100" s="123" t="s">
        <v>1340</v>
      </c>
      <c r="I100" s="123" t="s">
        <v>1327</v>
      </c>
      <c r="J100" s="123" t="s">
        <v>1340</v>
      </c>
      <c r="K100" s="123" t="s">
        <v>1327</v>
      </c>
      <c r="L100" s="123" t="s">
        <v>1340</v>
      </c>
      <c r="M100" s="123" t="s">
        <v>1327</v>
      </c>
      <c r="N100" s="123" t="s">
        <v>1340</v>
      </c>
      <c r="O100" s="123" t="s">
        <v>1327</v>
      </c>
      <c r="P100" s="123" t="s">
        <v>1335</v>
      </c>
      <c r="Q100" s="124" t="s">
        <v>1327</v>
      </c>
      <c r="R100" s="124" t="s">
        <v>1335</v>
      </c>
      <c r="S100" s="124" t="s">
        <v>1526</v>
      </c>
      <c r="T100" s="122" t="b">
        <f t="shared" si="1"/>
        <v>1</v>
      </c>
      <c r="U100" s="302" t="s">
        <v>1335</v>
      </c>
      <c r="V100" s="302" t="s">
        <v>1327</v>
      </c>
      <c r="W100" s="122" t="s">
        <v>2095</v>
      </c>
      <c r="X100" s="122" t="s">
        <v>1450</v>
      </c>
    </row>
    <row r="101" spans="1:24" x14ac:dyDescent="0.5">
      <c r="A101" s="302"/>
      <c r="D101" s="123" t="s">
        <v>736</v>
      </c>
      <c r="E101" s="123" t="s">
        <v>737</v>
      </c>
      <c r="F101" s="123" t="s">
        <v>695</v>
      </c>
      <c r="G101" s="123" t="s">
        <v>648</v>
      </c>
      <c r="H101" s="123" t="s">
        <v>681</v>
      </c>
      <c r="I101" s="123" t="s">
        <v>1327</v>
      </c>
      <c r="J101" s="123" t="s">
        <v>681</v>
      </c>
      <c r="K101" s="123" t="s">
        <v>1327</v>
      </c>
      <c r="L101" s="123" t="s">
        <v>681</v>
      </c>
      <c r="M101" s="123" t="s">
        <v>1327</v>
      </c>
      <c r="N101" s="123" t="s">
        <v>681</v>
      </c>
      <c r="O101" s="123" t="s">
        <v>1327</v>
      </c>
      <c r="P101" s="123" t="s">
        <v>1336</v>
      </c>
      <c r="Q101" s="124" t="s">
        <v>1337</v>
      </c>
      <c r="R101" s="124" t="s">
        <v>1336</v>
      </c>
      <c r="S101" s="124" t="s">
        <v>1337</v>
      </c>
      <c r="T101" s="122" t="b">
        <f t="shared" si="1"/>
        <v>1</v>
      </c>
      <c r="U101" s="302" t="s">
        <v>1336</v>
      </c>
      <c r="V101" s="302" t="s">
        <v>1337</v>
      </c>
      <c r="W101" s="122" t="s">
        <v>653</v>
      </c>
      <c r="X101" s="122" t="s">
        <v>1327</v>
      </c>
    </row>
    <row r="102" spans="1:24" x14ac:dyDescent="0.5">
      <c r="A102" s="302"/>
      <c r="D102" s="123" t="s">
        <v>738</v>
      </c>
      <c r="E102" s="123" t="s">
        <v>739</v>
      </c>
      <c r="F102" s="123" t="s">
        <v>696</v>
      </c>
      <c r="G102" s="123" t="s">
        <v>697</v>
      </c>
      <c r="H102" s="123" t="s">
        <v>682</v>
      </c>
      <c r="I102" s="123" t="s">
        <v>683</v>
      </c>
      <c r="J102" s="123" t="s">
        <v>682</v>
      </c>
      <c r="K102" s="123" t="s">
        <v>683</v>
      </c>
      <c r="L102" s="123" t="s">
        <v>682</v>
      </c>
      <c r="M102" s="123" t="s">
        <v>683</v>
      </c>
      <c r="N102" s="123" t="s">
        <v>682</v>
      </c>
      <c r="O102" s="123" t="s">
        <v>683</v>
      </c>
      <c r="P102" s="123" t="s">
        <v>1338</v>
      </c>
      <c r="Q102" s="124" t="s">
        <v>1339</v>
      </c>
      <c r="R102" s="124" t="s">
        <v>1338</v>
      </c>
      <c r="S102" s="124" t="s">
        <v>1339</v>
      </c>
      <c r="T102" s="122" t="b">
        <f t="shared" si="1"/>
        <v>1</v>
      </c>
      <c r="U102" s="302" t="s">
        <v>1338</v>
      </c>
      <c r="V102" s="302" t="s">
        <v>1339</v>
      </c>
      <c r="W102" s="122" t="s">
        <v>654</v>
      </c>
      <c r="X102" s="122" t="s">
        <v>655</v>
      </c>
    </row>
    <row r="103" spans="1:24" x14ac:dyDescent="0.5">
      <c r="A103" s="302"/>
      <c r="D103" s="123" t="s">
        <v>740</v>
      </c>
      <c r="E103" s="123" t="s">
        <v>648</v>
      </c>
      <c r="F103" s="123" t="s">
        <v>698</v>
      </c>
      <c r="G103" s="123" t="s">
        <v>652</v>
      </c>
      <c r="H103" s="123" t="s">
        <v>684</v>
      </c>
      <c r="I103" s="123" t="s">
        <v>685</v>
      </c>
      <c r="J103" s="123" t="s">
        <v>684</v>
      </c>
      <c r="K103" s="123" t="s">
        <v>685</v>
      </c>
      <c r="L103" s="123" t="s">
        <v>684</v>
      </c>
      <c r="M103" s="123" t="s">
        <v>685</v>
      </c>
      <c r="N103" s="123" t="s">
        <v>684</v>
      </c>
      <c r="O103" s="123" t="s">
        <v>685</v>
      </c>
      <c r="P103" s="123" t="s">
        <v>1340</v>
      </c>
      <c r="Q103" s="124" t="s">
        <v>1327</v>
      </c>
      <c r="R103" s="124" t="s">
        <v>1340</v>
      </c>
      <c r="S103" s="124" t="s">
        <v>1527</v>
      </c>
      <c r="T103" s="122" t="b">
        <f t="shared" si="1"/>
        <v>1</v>
      </c>
      <c r="U103" s="302" t="s">
        <v>1340</v>
      </c>
      <c r="V103" s="302" t="s">
        <v>1327</v>
      </c>
      <c r="W103" s="122" t="s">
        <v>656</v>
      </c>
      <c r="X103" s="122" t="s">
        <v>748</v>
      </c>
    </row>
    <row r="104" spans="1:24" x14ac:dyDescent="0.5">
      <c r="A104" s="302"/>
      <c r="D104" s="123" t="s">
        <v>741</v>
      </c>
      <c r="E104" s="123" t="s">
        <v>742</v>
      </c>
      <c r="F104" s="123" t="s">
        <v>699</v>
      </c>
      <c r="G104" s="123" t="s">
        <v>642</v>
      </c>
      <c r="H104" s="123" t="s">
        <v>686</v>
      </c>
      <c r="I104" s="123" t="s">
        <v>1327</v>
      </c>
      <c r="J104" s="123" t="s">
        <v>686</v>
      </c>
      <c r="K104" s="123" t="s">
        <v>1327</v>
      </c>
      <c r="L104" s="123" t="s">
        <v>686</v>
      </c>
      <c r="M104" s="123" t="s">
        <v>1327</v>
      </c>
      <c r="N104" s="123" t="s">
        <v>686</v>
      </c>
      <c r="O104" s="123" t="s">
        <v>1327</v>
      </c>
      <c r="P104" s="123" t="s">
        <v>681</v>
      </c>
      <c r="Q104" s="124" t="s">
        <v>1327</v>
      </c>
      <c r="R104" s="124" t="s">
        <v>681</v>
      </c>
      <c r="S104" s="124" t="s">
        <v>1528</v>
      </c>
      <c r="T104" s="122" t="b">
        <f t="shared" si="1"/>
        <v>1</v>
      </c>
      <c r="U104" s="302" t="s">
        <v>681</v>
      </c>
      <c r="V104" s="302" t="s">
        <v>1327</v>
      </c>
      <c r="W104" s="122" t="s">
        <v>658</v>
      </c>
      <c r="X104" s="122" t="s">
        <v>1327</v>
      </c>
    </row>
    <row r="105" spans="1:24" x14ac:dyDescent="0.5">
      <c r="A105" s="302"/>
      <c r="D105" s="123" t="s">
        <v>743</v>
      </c>
      <c r="E105" s="123" t="s">
        <v>652</v>
      </c>
      <c r="F105" s="123" t="s">
        <v>700</v>
      </c>
      <c r="G105" s="123" t="s">
        <v>701</v>
      </c>
      <c r="H105" s="123" t="s">
        <v>687</v>
      </c>
      <c r="I105" s="123" t="s">
        <v>688</v>
      </c>
      <c r="J105" s="123" t="s">
        <v>687</v>
      </c>
      <c r="K105" s="123" t="s">
        <v>688</v>
      </c>
      <c r="L105" s="123" t="s">
        <v>687</v>
      </c>
      <c r="M105" s="123" t="s">
        <v>688</v>
      </c>
      <c r="N105" s="123" t="s">
        <v>687</v>
      </c>
      <c r="O105" s="123" t="s">
        <v>688</v>
      </c>
      <c r="P105" s="123" t="s">
        <v>682</v>
      </c>
      <c r="Q105" s="124" t="s">
        <v>683</v>
      </c>
      <c r="R105" s="124" t="s">
        <v>682</v>
      </c>
      <c r="S105" s="124" t="s">
        <v>683</v>
      </c>
      <c r="T105" s="122" t="b">
        <f t="shared" si="1"/>
        <v>1</v>
      </c>
      <c r="U105" s="302" t="s">
        <v>682</v>
      </c>
      <c r="V105" s="302" t="s">
        <v>683</v>
      </c>
      <c r="W105" s="122" t="s">
        <v>659</v>
      </c>
      <c r="X105" s="122" t="s">
        <v>660</v>
      </c>
    </row>
    <row r="106" spans="1:24" x14ac:dyDescent="0.5">
      <c r="A106" s="302"/>
      <c r="D106" s="123" t="s">
        <v>744</v>
      </c>
      <c r="E106" s="123" t="s">
        <v>663</v>
      </c>
      <c r="F106" s="123" t="s">
        <v>702</v>
      </c>
      <c r="G106" s="123" t="s">
        <v>703</v>
      </c>
      <c r="H106" s="123" t="s">
        <v>689</v>
      </c>
      <c r="I106" s="123" t="s">
        <v>1327</v>
      </c>
      <c r="J106" s="123" t="s">
        <v>689</v>
      </c>
      <c r="K106" s="123" t="s">
        <v>1327</v>
      </c>
      <c r="L106" s="123" t="s">
        <v>689</v>
      </c>
      <c r="M106" s="123" t="s">
        <v>1327</v>
      </c>
      <c r="N106" s="123" t="s">
        <v>689</v>
      </c>
      <c r="O106" s="123" t="s">
        <v>1327</v>
      </c>
      <c r="P106" s="123" t="s">
        <v>684</v>
      </c>
      <c r="Q106" s="124" t="s">
        <v>685</v>
      </c>
      <c r="R106" s="124" t="s">
        <v>684</v>
      </c>
      <c r="S106" s="124" t="s">
        <v>685</v>
      </c>
      <c r="T106" s="122" t="b">
        <f t="shared" si="1"/>
        <v>1</v>
      </c>
      <c r="U106" s="302" t="s">
        <v>684</v>
      </c>
      <c r="V106" s="302" t="s">
        <v>685</v>
      </c>
      <c r="W106" s="122" t="s">
        <v>661</v>
      </c>
      <c r="X106" s="122" t="s">
        <v>1327</v>
      </c>
    </row>
    <row r="107" spans="1:24" x14ac:dyDescent="0.5">
      <c r="A107" s="302"/>
      <c r="D107" s="123" t="s">
        <v>745</v>
      </c>
      <c r="E107" s="123" t="s">
        <v>746</v>
      </c>
      <c r="F107" s="123" t="s">
        <v>704</v>
      </c>
      <c r="G107" s="123" t="s">
        <v>648</v>
      </c>
      <c r="H107" s="123" t="s">
        <v>1341</v>
      </c>
      <c r="I107" s="123" t="s">
        <v>1327</v>
      </c>
      <c r="J107" s="123" t="s">
        <v>1341</v>
      </c>
      <c r="K107" s="123" t="s">
        <v>1327</v>
      </c>
      <c r="L107" s="123" t="s">
        <v>1341</v>
      </c>
      <c r="M107" s="123" t="s">
        <v>1327</v>
      </c>
      <c r="N107" s="123" t="s">
        <v>1341</v>
      </c>
      <c r="O107" s="123" t="s">
        <v>1327</v>
      </c>
      <c r="P107" s="123" t="s">
        <v>686</v>
      </c>
      <c r="Q107" s="124" t="s">
        <v>1327</v>
      </c>
      <c r="R107" s="124" t="s">
        <v>686</v>
      </c>
      <c r="S107" s="124" t="s">
        <v>1529</v>
      </c>
      <c r="T107" s="122" t="b">
        <f t="shared" si="1"/>
        <v>1</v>
      </c>
      <c r="U107" s="302" t="s">
        <v>686</v>
      </c>
      <c r="V107" s="302" t="s">
        <v>1327</v>
      </c>
      <c r="W107" s="122" t="s">
        <v>1334</v>
      </c>
      <c r="X107" s="122" t="s">
        <v>1327</v>
      </c>
    </row>
    <row r="108" spans="1:24" x14ac:dyDescent="0.5">
      <c r="A108" s="302"/>
      <c r="D108" s="123" t="s">
        <v>747</v>
      </c>
      <c r="E108" s="123" t="s">
        <v>748</v>
      </c>
      <c r="F108" s="123" t="s">
        <v>705</v>
      </c>
      <c r="G108" s="123" t="s">
        <v>706</v>
      </c>
      <c r="H108" s="123" t="s">
        <v>690</v>
      </c>
      <c r="I108" s="123" t="s">
        <v>1327</v>
      </c>
      <c r="J108" s="123" t="s">
        <v>690</v>
      </c>
      <c r="K108" s="123" t="s">
        <v>1327</v>
      </c>
      <c r="L108" s="123" t="s">
        <v>690</v>
      </c>
      <c r="M108" s="123" t="s">
        <v>1327</v>
      </c>
      <c r="N108" s="123" t="s">
        <v>690</v>
      </c>
      <c r="O108" s="123" t="s">
        <v>1327</v>
      </c>
      <c r="P108" s="123" t="s">
        <v>687</v>
      </c>
      <c r="Q108" s="124" t="s">
        <v>688</v>
      </c>
      <c r="R108" s="124" t="s">
        <v>687</v>
      </c>
      <c r="S108" s="124" t="s">
        <v>688</v>
      </c>
      <c r="T108" s="122" t="b">
        <f t="shared" si="1"/>
        <v>1</v>
      </c>
      <c r="U108" s="302" t="s">
        <v>687</v>
      </c>
      <c r="V108" s="302" t="s">
        <v>688</v>
      </c>
      <c r="W108" s="122" t="s">
        <v>662</v>
      </c>
      <c r="X108" s="122" t="s">
        <v>1327</v>
      </c>
    </row>
    <row r="109" spans="1:24" x14ac:dyDescent="0.5">
      <c r="A109" s="302"/>
      <c r="D109" s="123" t="s">
        <v>749</v>
      </c>
      <c r="E109" s="123" t="s">
        <v>648</v>
      </c>
      <c r="F109" s="123" t="s">
        <v>707</v>
      </c>
      <c r="G109" s="123" t="s">
        <v>652</v>
      </c>
      <c r="H109" s="123" t="s">
        <v>691</v>
      </c>
      <c r="I109" s="123" t="s">
        <v>692</v>
      </c>
      <c r="J109" s="123" t="s">
        <v>691</v>
      </c>
      <c r="K109" s="123" t="s">
        <v>692</v>
      </c>
      <c r="L109" s="123" t="s">
        <v>691</v>
      </c>
      <c r="M109" s="123" t="s">
        <v>692</v>
      </c>
      <c r="N109" s="123" t="s">
        <v>691</v>
      </c>
      <c r="O109" s="123" t="s">
        <v>692</v>
      </c>
      <c r="P109" s="123" t="s">
        <v>689</v>
      </c>
      <c r="Q109" s="124" t="s">
        <v>1327</v>
      </c>
      <c r="R109" s="124" t="s">
        <v>689</v>
      </c>
      <c r="S109" s="124" t="s">
        <v>1530</v>
      </c>
      <c r="T109" s="122" t="b">
        <f t="shared" si="1"/>
        <v>1</v>
      </c>
      <c r="U109" s="302" t="s">
        <v>689</v>
      </c>
      <c r="V109" s="302" t="s">
        <v>1327</v>
      </c>
      <c r="W109" s="122" t="s">
        <v>664</v>
      </c>
      <c r="X109" s="122" t="s">
        <v>665</v>
      </c>
    </row>
    <row r="110" spans="1:24" x14ac:dyDescent="0.5">
      <c r="A110" s="302"/>
      <c r="D110" s="123" t="s">
        <v>750</v>
      </c>
      <c r="E110" s="123" t="s">
        <v>751</v>
      </c>
      <c r="F110" s="123" t="s">
        <v>708</v>
      </c>
      <c r="G110" s="123" t="s">
        <v>642</v>
      </c>
      <c r="H110" s="123" t="s">
        <v>693</v>
      </c>
      <c r="I110" s="123" t="s">
        <v>694</v>
      </c>
      <c r="J110" s="123" t="s">
        <v>693</v>
      </c>
      <c r="K110" s="123" t="s">
        <v>694</v>
      </c>
      <c r="L110" s="123" t="s">
        <v>693</v>
      </c>
      <c r="M110" s="123" t="s">
        <v>694</v>
      </c>
      <c r="N110" s="123" t="s">
        <v>693</v>
      </c>
      <c r="O110" s="123" t="s">
        <v>694</v>
      </c>
      <c r="P110" s="123" t="s">
        <v>1341</v>
      </c>
      <c r="Q110" s="124" t="s">
        <v>1327</v>
      </c>
      <c r="R110" s="124" t="s">
        <v>1341</v>
      </c>
      <c r="S110" s="124" t="s">
        <v>1531</v>
      </c>
      <c r="T110" s="122" t="b">
        <f t="shared" si="1"/>
        <v>1</v>
      </c>
      <c r="U110" s="302" t="s">
        <v>1341</v>
      </c>
      <c r="V110" s="302" t="s">
        <v>1327</v>
      </c>
      <c r="W110" s="122" t="s">
        <v>666</v>
      </c>
      <c r="X110" s="122" t="s">
        <v>2096</v>
      </c>
    </row>
    <row r="111" spans="1:24" x14ac:dyDescent="0.5">
      <c r="A111" s="302"/>
      <c r="D111" s="123" t="s">
        <v>752</v>
      </c>
      <c r="E111" s="123" t="s">
        <v>652</v>
      </c>
      <c r="F111" s="123" t="s">
        <v>709</v>
      </c>
      <c r="G111" s="123" t="s">
        <v>710</v>
      </c>
      <c r="H111" s="123" t="s">
        <v>695</v>
      </c>
      <c r="I111" s="123" t="s">
        <v>1327</v>
      </c>
      <c r="J111" s="123" t="s">
        <v>695</v>
      </c>
      <c r="K111" s="123" t="s">
        <v>1327</v>
      </c>
      <c r="L111" s="123" t="s">
        <v>695</v>
      </c>
      <c r="M111" s="123" t="s">
        <v>1327</v>
      </c>
      <c r="N111" s="123" t="s">
        <v>695</v>
      </c>
      <c r="O111" s="123" t="s">
        <v>1327</v>
      </c>
      <c r="P111" s="123" t="s">
        <v>690</v>
      </c>
      <c r="Q111" s="124" t="s">
        <v>1327</v>
      </c>
      <c r="R111" s="124" t="s">
        <v>690</v>
      </c>
      <c r="S111" s="124" t="s">
        <v>1532</v>
      </c>
      <c r="T111" s="122" t="b">
        <f t="shared" si="1"/>
        <v>1</v>
      </c>
      <c r="U111" s="302" t="s">
        <v>690</v>
      </c>
      <c r="V111" s="302" t="s">
        <v>1327</v>
      </c>
      <c r="W111" s="122" t="s">
        <v>668</v>
      </c>
      <c r="X111" s="122" t="s">
        <v>1327</v>
      </c>
    </row>
    <row r="112" spans="1:24" x14ac:dyDescent="0.5">
      <c r="A112" s="302"/>
      <c r="D112" s="123" t="s">
        <v>753</v>
      </c>
      <c r="E112" s="123" t="s">
        <v>754</v>
      </c>
      <c r="F112" s="123" t="s">
        <v>711</v>
      </c>
      <c r="G112" s="123" t="s">
        <v>712</v>
      </c>
      <c r="H112" s="123" t="s">
        <v>696</v>
      </c>
      <c r="I112" s="123" t="s">
        <v>697</v>
      </c>
      <c r="J112" s="123" t="s">
        <v>696</v>
      </c>
      <c r="K112" s="123" t="s">
        <v>697</v>
      </c>
      <c r="L112" s="123" t="s">
        <v>696</v>
      </c>
      <c r="M112" s="123" t="s">
        <v>697</v>
      </c>
      <c r="N112" s="123" t="s">
        <v>696</v>
      </c>
      <c r="O112" s="123" t="s">
        <v>697</v>
      </c>
      <c r="P112" s="123" t="s">
        <v>691</v>
      </c>
      <c r="Q112" s="124" t="s">
        <v>692</v>
      </c>
      <c r="R112" s="124" t="s">
        <v>691</v>
      </c>
      <c r="S112" s="124" t="s">
        <v>692</v>
      </c>
      <c r="T112" s="122" t="b">
        <f t="shared" si="1"/>
        <v>1</v>
      </c>
      <c r="U112" s="302" t="s">
        <v>691</v>
      </c>
      <c r="V112" s="302" t="s">
        <v>692</v>
      </c>
      <c r="W112" s="122" t="s">
        <v>669</v>
      </c>
      <c r="X112" s="122" t="s">
        <v>670</v>
      </c>
    </row>
    <row r="113" spans="1:24" x14ac:dyDescent="0.5">
      <c r="A113" s="302"/>
      <c r="D113" s="123" t="s">
        <v>755</v>
      </c>
      <c r="E113" s="123" t="s">
        <v>756</v>
      </c>
      <c r="F113" s="123" t="s">
        <v>713</v>
      </c>
      <c r="G113" s="123" t="s">
        <v>648</v>
      </c>
      <c r="H113" s="123" t="s">
        <v>698</v>
      </c>
      <c r="I113" s="123" t="s">
        <v>1327</v>
      </c>
      <c r="J113" s="123" t="s">
        <v>698</v>
      </c>
      <c r="K113" s="123" t="s">
        <v>1327</v>
      </c>
      <c r="L113" s="123" t="s">
        <v>698</v>
      </c>
      <c r="M113" s="123" t="s">
        <v>1327</v>
      </c>
      <c r="N113" s="123" t="s">
        <v>698</v>
      </c>
      <c r="O113" s="123" t="s">
        <v>1327</v>
      </c>
      <c r="P113" s="123" t="s">
        <v>693</v>
      </c>
      <c r="Q113" s="124" t="s">
        <v>694</v>
      </c>
      <c r="R113" s="124" t="s">
        <v>693</v>
      </c>
      <c r="S113" s="124" t="s">
        <v>694</v>
      </c>
      <c r="T113" s="122" t="b">
        <f t="shared" si="1"/>
        <v>1</v>
      </c>
      <c r="U113" s="302" t="s">
        <v>693</v>
      </c>
      <c r="V113" s="302" t="s">
        <v>694</v>
      </c>
      <c r="W113" s="122" t="s">
        <v>671</v>
      </c>
      <c r="X113" s="122" t="s">
        <v>1327</v>
      </c>
    </row>
    <row r="114" spans="1:24" x14ac:dyDescent="0.5">
      <c r="A114" s="302"/>
      <c r="D114" s="123" t="s">
        <v>757</v>
      </c>
      <c r="E114" s="123" t="s">
        <v>758</v>
      </c>
      <c r="F114" s="123" t="s">
        <v>714</v>
      </c>
      <c r="G114" s="123" t="s">
        <v>715</v>
      </c>
      <c r="H114" s="123" t="s">
        <v>699</v>
      </c>
      <c r="I114" s="123" t="s">
        <v>1327</v>
      </c>
      <c r="J114" s="123" t="s">
        <v>699</v>
      </c>
      <c r="K114" s="123" t="s">
        <v>1327</v>
      </c>
      <c r="L114" s="123" t="s">
        <v>699</v>
      </c>
      <c r="M114" s="123" t="s">
        <v>1327</v>
      </c>
      <c r="N114" s="123" t="s">
        <v>699</v>
      </c>
      <c r="O114" s="123" t="s">
        <v>1327</v>
      </c>
      <c r="P114" s="123" t="s">
        <v>695</v>
      </c>
      <c r="Q114" s="124" t="s">
        <v>1327</v>
      </c>
      <c r="R114" s="124" t="s">
        <v>695</v>
      </c>
      <c r="S114" s="124" t="s">
        <v>1533</v>
      </c>
      <c r="T114" s="122" t="b">
        <f t="shared" si="1"/>
        <v>1</v>
      </c>
      <c r="U114" s="302" t="s">
        <v>695</v>
      </c>
      <c r="V114" s="302" t="s">
        <v>1327</v>
      </c>
      <c r="W114" s="122" t="s">
        <v>672</v>
      </c>
      <c r="X114" s="122" t="s">
        <v>1327</v>
      </c>
    </row>
    <row r="115" spans="1:24" x14ac:dyDescent="0.5">
      <c r="A115" s="302"/>
      <c r="D115" s="123" t="s">
        <v>759</v>
      </c>
      <c r="E115" s="123" t="s">
        <v>760</v>
      </c>
      <c r="F115" s="123" t="s">
        <v>716</v>
      </c>
      <c r="G115" s="123" t="s">
        <v>652</v>
      </c>
      <c r="H115" s="123" t="s">
        <v>700</v>
      </c>
      <c r="I115" s="123" t="s">
        <v>701</v>
      </c>
      <c r="J115" s="123" t="s">
        <v>700</v>
      </c>
      <c r="K115" s="123" t="s">
        <v>701</v>
      </c>
      <c r="L115" s="123" t="s">
        <v>700</v>
      </c>
      <c r="M115" s="123" t="s">
        <v>701</v>
      </c>
      <c r="N115" s="123" t="s">
        <v>700</v>
      </c>
      <c r="O115" s="123" t="s">
        <v>701</v>
      </c>
      <c r="P115" s="123" t="s">
        <v>696</v>
      </c>
      <c r="Q115" s="124" t="s">
        <v>697</v>
      </c>
      <c r="R115" s="124" t="s">
        <v>696</v>
      </c>
      <c r="S115" s="124" t="s">
        <v>697</v>
      </c>
      <c r="T115" s="122" t="b">
        <f t="shared" si="1"/>
        <v>1</v>
      </c>
      <c r="U115" s="302" t="s">
        <v>696</v>
      </c>
      <c r="V115" s="302" t="s">
        <v>697</v>
      </c>
      <c r="W115" s="122" t="s">
        <v>673</v>
      </c>
      <c r="X115" s="122" t="s">
        <v>674</v>
      </c>
    </row>
    <row r="116" spans="1:24" x14ac:dyDescent="0.5">
      <c r="A116" s="302"/>
      <c r="D116" s="123" t="s">
        <v>761</v>
      </c>
      <c r="E116" s="123" t="s">
        <v>762</v>
      </c>
      <c r="F116" s="123" t="s">
        <v>717</v>
      </c>
      <c r="G116" s="123" t="s">
        <v>663</v>
      </c>
      <c r="H116" s="123" t="s">
        <v>702</v>
      </c>
      <c r="I116" s="123" t="s">
        <v>703</v>
      </c>
      <c r="J116" s="123" t="s">
        <v>702</v>
      </c>
      <c r="K116" s="123" t="s">
        <v>703</v>
      </c>
      <c r="L116" s="123" t="s">
        <v>702</v>
      </c>
      <c r="M116" s="123" t="s">
        <v>703</v>
      </c>
      <c r="N116" s="123" t="s">
        <v>702</v>
      </c>
      <c r="O116" s="123" t="s">
        <v>703</v>
      </c>
      <c r="P116" s="123" t="s">
        <v>698</v>
      </c>
      <c r="Q116" s="124" t="s">
        <v>1327</v>
      </c>
      <c r="R116" s="124" t="s">
        <v>698</v>
      </c>
      <c r="S116" s="124" t="s">
        <v>1534</v>
      </c>
      <c r="T116" s="122" t="b">
        <f t="shared" si="1"/>
        <v>1</v>
      </c>
      <c r="U116" s="302" t="s">
        <v>698</v>
      </c>
      <c r="V116" s="302" t="s">
        <v>1327</v>
      </c>
      <c r="W116" s="122" t="s">
        <v>675</v>
      </c>
      <c r="X116" s="122" t="s">
        <v>806</v>
      </c>
    </row>
    <row r="117" spans="1:24" x14ac:dyDescent="0.5">
      <c r="A117" s="302"/>
      <c r="D117" s="123" t="s">
        <v>763</v>
      </c>
      <c r="E117" s="123" t="s">
        <v>764</v>
      </c>
      <c r="F117" s="123" t="s">
        <v>718</v>
      </c>
      <c r="G117" s="123" t="s">
        <v>719</v>
      </c>
      <c r="H117" s="123" t="s">
        <v>704</v>
      </c>
      <c r="I117" s="123" t="s">
        <v>1327</v>
      </c>
      <c r="J117" s="123" t="s">
        <v>704</v>
      </c>
      <c r="K117" s="123" t="s">
        <v>1327</v>
      </c>
      <c r="L117" s="123" t="s">
        <v>704</v>
      </c>
      <c r="M117" s="123" t="s">
        <v>1327</v>
      </c>
      <c r="N117" s="123" t="s">
        <v>704</v>
      </c>
      <c r="O117" s="123" t="s">
        <v>1327</v>
      </c>
      <c r="P117" s="123" t="s">
        <v>1453</v>
      </c>
      <c r="Q117" s="124" t="s">
        <v>1454</v>
      </c>
      <c r="R117" s="124" t="s">
        <v>1453</v>
      </c>
      <c r="S117" s="124" t="s">
        <v>1454</v>
      </c>
      <c r="T117" s="122" t="b">
        <f t="shared" si="1"/>
        <v>1</v>
      </c>
      <c r="U117" s="302" t="s">
        <v>1453</v>
      </c>
      <c r="V117" s="302" t="s">
        <v>1454</v>
      </c>
      <c r="W117" s="122" t="s">
        <v>677</v>
      </c>
      <c r="X117" s="122" t="s">
        <v>1327</v>
      </c>
    </row>
    <row r="118" spans="1:24" x14ac:dyDescent="0.5">
      <c r="A118" s="302"/>
      <c r="D118" s="123" t="s">
        <v>765</v>
      </c>
      <c r="E118" s="123" t="s">
        <v>766</v>
      </c>
      <c r="F118" s="123" t="s">
        <v>720</v>
      </c>
      <c r="G118" s="123" t="s">
        <v>721</v>
      </c>
      <c r="H118" s="123" t="s">
        <v>705</v>
      </c>
      <c r="I118" s="123" t="s">
        <v>706</v>
      </c>
      <c r="J118" s="123" t="s">
        <v>705</v>
      </c>
      <c r="K118" s="123" t="s">
        <v>706</v>
      </c>
      <c r="L118" s="123" t="s">
        <v>705</v>
      </c>
      <c r="M118" s="123" t="s">
        <v>706</v>
      </c>
      <c r="N118" s="123" t="s">
        <v>705</v>
      </c>
      <c r="O118" s="123" t="s">
        <v>706</v>
      </c>
      <c r="P118" s="123" t="s">
        <v>699</v>
      </c>
      <c r="Q118" s="124" t="s">
        <v>1327</v>
      </c>
      <c r="R118" s="124" t="s">
        <v>699</v>
      </c>
      <c r="S118" s="124" t="s">
        <v>1535</v>
      </c>
      <c r="T118" s="122" t="b">
        <f t="shared" si="1"/>
        <v>1</v>
      </c>
      <c r="U118" s="302" t="s">
        <v>699</v>
      </c>
      <c r="V118" s="302" t="s">
        <v>1327</v>
      </c>
      <c r="W118" s="122" t="s">
        <v>678</v>
      </c>
      <c r="X118" s="122" t="s">
        <v>679</v>
      </c>
    </row>
    <row r="119" spans="1:24" x14ac:dyDescent="0.5">
      <c r="A119" s="302"/>
      <c r="D119" s="123" t="s">
        <v>767</v>
      </c>
      <c r="E119" s="123" t="s">
        <v>768</v>
      </c>
      <c r="F119" s="123" t="s">
        <v>722</v>
      </c>
      <c r="G119" s="123" t="s">
        <v>648</v>
      </c>
      <c r="H119" s="123" t="s">
        <v>707</v>
      </c>
      <c r="I119" s="123" t="s">
        <v>1327</v>
      </c>
      <c r="J119" s="123" t="s">
        <v>707</v>
      </c>
      <c r="K119" s="123" t="s">
        <v>1327</v>
      </c>
      <c r="L119" s="123" t="s">
        <v>707</v>
      </c>
      <c r="M119" s="123" t="s">
        <v>1327</v>
      </c>
      <c r="N119" s="123" t="s">
        <v>707</v>
      </c>
      <c r="O119" s="123" t="s">
        <v>1327</v>
      </c>
      <c r="P119" s="123" t="s">
        <v>700</v>
      </c>
      <c r="Q119" s="124" t="s">
        <v>701</v>
      </c>
      <c r="R119" s="124" t="s">
        <v>700</v>
      </c>
      <c r="S119" s="124" t="s">
        <v>701</v>
      </c>
      <c r="T119" s="122" t="b">
        <f t="shared" si="1"/>
        <v>1</v>
      </c>
      <c r="U119" s="302" t="s">
        <v>700</v>
      </c>
      <c r="V119" s="302" t="s">
        <v>701</v>
      </c>
      <c r="W119" s="122" t="s">
        <v>680</v>
      </c>
      <c r="X119" s="122" t="s">
        <v>1327</v>
      </c>
    </row>
    <row r="120" spans="1:24" x14ac:dyDescent="0.5">
      <c r="A120" s="302"/>
      <c r="D120" s="123" t="s">
        <v>769</v>
      </c>
      <c r="E120" s="123" t="s">
        <v>770</v>
      </c>
      <c r="F120" s="123" t="s">
        <v>723</v>
      </c>
      <c r="G120" s="123" t="s">
        <v>724</v>
      </c>
      <c r="H120" s="123" t="s">
        <v>1342</v>
      </c>
      <c r="I120" s="123" t="s">
        <v>1327</v>
      </c>
      <c r="J120" s="123" t="s">
        <v>1342</v>
      </c>
      <c r="K120" s="123" t="s">
        <v>1327</v>
      </c>
      <c r="L120" s="123" t="s">
        <v>1342</v>
      </c>
      <c r="M120" s="123" t="s">
        <v>1327</v>
      </c>
      <c r="N120" s="123" t="s">
        <v>1342</v>
      </c>
      <c r="O120" s="123" t="s">
        <v>1327</v>
      </c>
      <c r="P120" s="123" t="s">
        <v>702</v>
      </c>
      <c r="Q120" s="124" t="s">
        <v>703</v>
      </c>
      <c r="R120" s="124" t="s">
        <v>702</v>
      </c>
      <c r="S120" s="124" t="s">
        <v>703</v>
      </c>
      <c r="T120" s="122" t="b">
        <f t="shared" si="1"/>
        <v>1</v>
      </c>
      <c r="U120" s="302" t="s">
        <v>702</v>
      </c>
      <c r="V120" s="302" t="s">
        <v>703</v>
      </c>
      <c r="W120" s="122" t="s">
        <v>1335</v>
      </c>
      <c r="X120" s="122" t="s">
        <v>1327</v>
      </c>
    </row>
    <row r="121" spans="1:24" x14ac:dyDescent="0.5">
      <c r="A121" s="302"/>
      <c r="D121" s="123" t="s">
        <v>771</v>
      </c>
      <c r="E121" s="123" t="s">
        <v>760</v>
      </c>
      <c r="F121" s="123" t="s">
        <v>725</v>
      </c>
      <c r="G121" s="123" t="s">
        <v>652</v>
      </c>
      <c r="H121" s="123" t="s">
        <v>1343</v>
      </c>
      <c r="I121" s="123" t="s">
        <v>1344</v>
      </c>
      <c r="J121" s="123" t="s">
        <v>1343</v>
      </c>
      <c r="K121" s="123" t="s">
        <v>1344</v>
      </c>
      <c r="L121" s="123" t="s">
        <v>1343</v>
      </c>
      <c r="M121" s="123" t="s">
        <v>1344</v>
      </c>
      <c r="N121" s="123" t="s">
        <v>1343</v>
      </c>
      <c r="O121" s="123" t="s">
        <v>1344</v>
      </c>
      <c r="P121" s="123" t="s">
        <v>704</v>
      </c>
      <c r="Q121" s="124" t="s">
        <v>1327</v>
      </c>
      <c r="R121" s="124" t="s">
        <v>704</v>
      </c>
      <c r="S121" s="124" t="s">
        <v>1536</v>
      </c>
      <c r="T121" s="122" t="b">
        <f t="shared" si="1"/>
        <v>1</v>
      </c>
      <c r="U121" s="302" t="s">
        <v>704</v>
      </c>
      <c r="V121" s="302" t="s">
        <v>1327</v>
      </c>
      <c r="W121" s="122" t="s">
        <v>1336</v>
      </c>
      <c r="X121" s="122" t="s">
        <v>1337</v>
      </c>
    </row>
    <row r="122" spans="1:24" x14ac:dyDescent="0.5">
      <c r="A122" s="302"/>
      <c r="D122" s="123" t="s">
        <v>772</v>
      </c>
      <c r="E122" s="123" t="s">
        <v>773</v>
      </c>
      <c r="F122" s="123" t="s">
        <v>726</v>
      </c>
      <c r="G122" s="123" t="s">
        <v>642</v>
      </c>
      <c r="H122" s="123" t="s">
        <v>1345</v>
      </c>
      <c r="I122" s="123" t="s">
        <v>1346</v>
      </c>
      <c r="J122" s="123" t="s">
        <v>1345</v>
      </c>
      <c r="K122" s="123" t="s">
        <v>1346</v>
      </c>
      <c r="L122" s="123" t="s">
        <v>1345</v>
      </c>
      <c r="M122" s="123" t="s">
        <v>1346</v>
      </c>
      <c r="N122" s="123" t="s">
        <v>1345</v>
      </c>
      <c r="O122" s="123" t="s">
        <v>1346</v>
      </c>
      <c r="P122" s="123" t="s">
        <v>705</v>
      </c>
      <c r="Q122" s="124" t="s">
        <v>706</v>
      </c>
      <c r="R122" s="124" t="s">
        <v>705</v>
      </c>
      <c r="S122" s="124" t="s">
        <v>706</v>
      </c>
      <c r="T122" s="122" t="b">
        <f t="shared" si="1"/>
        <v>1</v>
      </c>
      <c r="U122" s="302" t="s">
        <v>705</v>
      </c>
      <c r="V122" s="302" t="s">
        <v>706</v>
      </c>
      <c r="W122" s="122" t="s">
        <v>1338</v>
      </c>
      <c r="X122" s="122" t="s">
        <v>2097</v>
      </c>
    </row>
    <row r="123" spans="1:24" x14ac:dyDescent="0.5">
      <c r="A123" s="302"/>
      <c r="D123" s="123" t="s">
        <v>774</v>
      </c>
      <c r="E123" s="123" t="s">
        <v>764</v>
      </c>
      <c r="F123" s="123" t="s">
        <v>727</v>
      </c>
      <c r="G123" s="123" t="s">
        <v>728</v>
      </c>
      <c r="H123" s="123" t="s">
        <v>1347</v>
      </c>
      <c r="I123" s="123" t="s">
        <v>1327</v>
      </c>
      <c r="J123" s="123" t="s">
        <v>1347</v>
      </c>
      <c r="K123" s="123" t="s">
        <v>1327</v>
      </c>
      <c r="L123" s="123" t="s">
        <v>1347</v>
      </c>
      <c r="M123" s="123" t="s">
        <v>1327</v>
      </c>
      <c r="N123" s="123" t="s">
        <v>1347</v>
      </c>
      <c r="O123" s="123" t="s">
        <v>1327</v>
      </c>
      <c r="P123" s="123" t="s">
        <v>707</v>
      </c>
      <c r="Q123" s="124" t="s">
        <v>1327</v>
      </c>
      <c r="R123" s="124" t="s">
        <v>707</v>
      </c>
      <c r="S123" s="124" t="s">
        <v>1537</v>
      </c>
      <c r="T123" s="122" t="b">
        <f t="shared" si="1"/>
        <v>1</v>
      </c>
      <c r="U123" s="302" t="s">
        <v>707</v>
      </c>
      <c r="V123" s="302" t="s">
        <v>1327</v>
      </c>
      <c r="W123" s="122" t="s">
        <v>1340</v>
      </c>
      <c r="X123" s="122" t="s">
        <v>1327</v>
      </c>
    </row>
    <row r="124" spans="1:24" x14ac:dyDescent="0.5">
      <c r="A124" s="302"/>
      <c r="D124" s="123" t="s">
        <v>775</v>
      </c>
      <c r="E124" s="123" t="s">
        <v>642</v>
      </c>
      <c r="F124" s="123" t="s">
        <v>729</v>
      </c>
      <c r="G124" s="123" t="s">
        <v>730</v>
      </c>
      <c r="H124" s="123" t="s">
        <v>708</v>
      </c>
      <c r="I124" s="123" t="s">
        <v>1327</v>
      </c>
      <c r="J124" s="123" t="s">
        <v>708</v>
      </c>
      <c r="K124" s="123" t="s">
        <v>1327</v>
      </c>
      <c r="L124" s="123" t="s">
        <v>708</v>
      </c>
      <c r="M124" s="123" t="s">
        <v>1327</v>
      </c>
      <c r="N124" s="123" t="s">
        <v>708</v>
      </c>
      <c r="O124" s="123" t="s">
        <v>1327</v>
      </c>
      <c r="P124" s="123" t="s">
        <v>1342</v>
      </c>
      <c r="Q124" s="124" t="s">
        <v>1327</v>
      </c>
      <c r="R124" s="124" t="s">
        <v>1342</v>
      </c>
      <c r="S124" s="124" t="s">
        <v>1538</v>
      </c>
      <c r="T124" s="122" t="b">
        <f t="shared" si="1"/>
        <v>1</v>
      </c>
      <c r="U124" s="302" t="s">
        <v>1342</v>
      </c>
      <c r="V124" s="302" t="s">
        <v>1327</v>
      </c>
      <c r="W124" s="122" t="s">
        <v>2098</v>
      </c>
      <c r="X124" s="122" t="s">
        <v>1452</v>
      </c>
    </row>
    <row r="125" spans="1:24" x14ac:dyDescent="0.5">
      <c r="A125" s="302"/>
      <c r="D125" s="123" t="s">
        <v>776</v>
      </c>
      <c r="E125" s="123" t="s">
        <v>777</v>
      </c>
      <c r="F125" s="123" t="s">
        <v>731</v>
      </c>
      <c r="G125" s="123" t="s">
        <v>648</v>
      </c>
      <c r="H125" s="123" t="s">
        <v>709</v>
      </c>
      <c r="I125" s="123" t="s">
        <v>710</v>
      </c>
      <c r="J125" s="123" t="s">
        <v>709</v>
      </c>
      <c r="K125" s="123" t="s">
        <v>710</v>
      </c>
      <c r="L125" s="123" t="s">
        <v>709</v>
      </c>
      <c r="M125" s="123" t="s">
        <v>710</v>
      </c>
      <c r="N125" s="123" t="s">
        <v>709</v>
      </c>
      <c r="O125" s="123" t="s">
        <v>710</v>
      </c>
      <c r="P125" s="123" t="s">
        <v>1343</v>
      </c>
      <c r="Q125" s="124" t="s">
        <v>1344</v>
      </c>
      <c r="R125" s="124" t="s">
        <v>1343</v>
      </c>
      <c r="S125" s="124" t="s">
        <v>1344</v>
      </c>
      <c r="T125" s="122" t="b">
        <f t="shared" si="1"/>
        <v>1</v>
      </c>
      <c r="U125" s="302" t="s">
        <v>1343</v>
      </c>
      <c r="V125" s="302" t="s">
        <v>1344</v>
      </c>
      <c r="W125" s="122" t="s">
        <v>681</v>
      </c>
      <c r="X125" s="122" t="s">
        <v>1327</v>
      </c>
    </row>
    <row r="126" spans="1:24" x14ac:dyDescent="0.5">
      <c r="A126" s="302"/>
      <c r="D126" s="123" t="s">
        <v>778</v>
      </c>
      <c r="E126" s="123" t="s">
        <v>779</v>
      </c>
      <c r="F126" s="123" t="s">
        <v>732</v>
      </c>
      <c r="G126" s="123" t="s">
        <v>733</v>
      </c>
      <c r="H126" s="123" t="s">
        <v>711</v>
      </c>
      <c r="I126" s="123" t="s">
        <v>712</v>
      </c>
      <c r="J126" s="123" t="s">
        <v>711</v>
      </c>
      <c r="K126" s="123" t="s">
        <v>712</v>
      </c>
      <c r="L126" s="123" t="s">
        <v>711</v>
      </c>
      <c r="M126" s="123" t="s">
        <v>712</v>
      </c>
      <c r="N126" s="123" t="s">
        <v>711</v>
      </c>
      <c r="O126" s="123" t="s">
        <v>712</v>
      </c>
      <c r="P126" s="123" t="s">
        <v>1345</v>
      </c>
      <c r="Q126" s="124" t="s">
        <v>1346</v>
      </c>
      <c r="R126" s="124" t="s">
        <v>1345</v>
      </c>
      <c r="S126" s="124" t="s">
        <v>1346</v>
      </c>
      <c r="T126" s="122" t="b">
        <f t="shared" si="1"/>
        <v>1</v>
      </c>
      <c r="U126" s="302" t="s">
        <v>1345</v>
      </c>
      <c r="V126" s="302" t="s">
        <v>1346</v>
      </c>
      <c r="W126" s="122" t="s">
        <v>682</v>
      </c>
      <c r="X126" s="122" t="s">
        <v>683</v>
      </c>
    </row>
    <row r="127" spans="1:24" x14ac:dyDescent="0.5">
      <c r="A127" s="302"/>
      <c r="D127" s="123" t="s">
        <v>780</v>
      </c>
      <c r="E127" s="123" t="s">
        <v>648</v>
      </c>
      <c r="F127" s="123" t="s">
        <v>734</v>
      </c>
      <c r="G127" s="123" t="s">
        <v>652</v>
      </c>
      <c r="H127" s="123" t="s">
        <v>713</v>
      </c>
      <c r="I127" s="123" t="s">
        <v>1327</v>
      </c>
      <c r="J127" s="123" t="s">
        <v>713</v>
      </c>
      <c r="K127" s="123" t="s">
        <v>1327</v>
      </c>
      <c r="L127" s="123" t="s">
        <v>713</v>
      </c>
      <c r="M127" s="123" t="s">
        <v>1327</v>
      </c>
      <c r="N127" s="123" t="s">
        <v>713</v>
      </c>
      <c r="O127" s="123" t="s">
        <v>1327</v>
      </c>
      <c r="P127" s="123" t="s">
        <v>1347</v>
      </c>
      <c r="Q127" s="124" t="s">
        <v>1327</v>
      </c>
      <c r="R127" s="124" t="s">
        <v>1347</v>
      </c>
      <c r="S127" s="124" t="s">
        <v>1539</v>
      </c>
      <c r="T127" s="122" t="b">
        <f t="shared" si="1"/>
        <v>1</v>
      </c>
      <c r="U127" s="302" t="s">
        <v>1347</v>
      </c>
      <c r="V127" s="302" t="s">
        <v>1327</v>
      </c>
      <c r="W127" s="122" t="s">
        <v>684</v>
      </c>
      <c r="X127" s="122" t="s">
        <v>2099</v>
      </c>
    </row>
    <row r="128" spans="1:24" x14ac:dyDescent="0.5">
      <c r="A128" s="302"/>
      <c r="D128" s="123" t="s">
        <v>781</v>
      </c>
      <c r="E128" s="123" t="s">
        <v>782</v>
      </c>
      <c r="F128" s="123" t="s">
        <v>735</v>
      </c>
      <c r="G128" s="123" t="s">
        <v>642</v>
      </c>
      <c r="H128" s="123" t="s">
        <v>714</v>
      </c>
      <c r="I128" s="123" t="s">
        <v>715</v>
      </c>
      <c r="J128" s="123" t="s">
        <v>714</v>
      </c>
      <c r="K128" s="123" t="s">
        <v>715</v>
      </c>
      <c r="L128" s="123" t="s">
        <v>714</v>
      </c>
      <c r="M128" s="123" t="s">
        <v>715</v>
      </c>
      <c r="N128" s="123" t="s">
        <v>714</v>
      </c>
      <c r="O128" s="123" t="s">
        <v>715</v>
      </c>
      <c r="P128" s="123" t="s">
        <v>708</v>
      </c>
      <c r="Q128" s="124" t="s">
        <v>1327</v>
      </c>
      <c r="R128" s="124" t="s">
        <v>708</v>
      </c>
      <c r="S128" s="124" t="s">
        <v>1540</v>
      </c>
      <c r="T128" s="122" t="b">
        <f t="shared" si="1"/>
        <v>1</v>
      </c>
      <c r="U128" s="302" t="s">
        <v>708</v>
      </c>
      <c r="V128" s="302" t="s">
        <v>1327</v>
      </c>
      <c r="W128" s="122" t="s">
        <v>686</v>
      </c>
      <c r="X128" s="122" t="s">
        <v>1327</v>
      </c>
    </row>
    <row r="129" spans="1:24" x14ac:dyDescent="0.5">
      <c r="A129" s="302"/>
      <c r="D129" s="123" t="s">
        <v>783</v>
      </c>
      <c r="E129" s="123" t="s">
        <v>652</v>
      </c>
      <c r="F129" s="123" t="s">
        <v>736</v>
      </c>
      <c r="G129" s="123" t="s">
        <v>737</v>
      </c>
      <c r="H129" s="123" t="s">
        <v>716</v>
      </c>
      <c r="I129" s="123" t="s">
        <v>1327</v>
      </c>
      <c r="J129" s="123" t="s">
        <v>716</v>
      </c>
      <c r="K129" s="123" t="s">
        <v>1327</v>
      </c>
      <c r="L129" s="123" t="s">
        <v>716</v>
      </c>
      <c r="M129" s="123" t="s">
        <v>1327</v>
      </c>
      <c r="N129" s="123" t="s">
        <v>716</v>
      </c>
      <c r="O129" s="123" t="s">
        <v>1327</v>
      </c>
      <c r="P129" s="123" t="s">
        <v>709</v>
      </c>
      <c r="Q129" s="124" t="s">
        <v>710</v>
      </c>
      <c r="R129" s="124" t="s">
        <v>709</v>
      </c>
      <c r="S129" s="124" t="s">
        <v>710</v>
      </c>
      <c r="T129" s="122" t="b">
        <f t="shared" si="1"/>
        <v>1</v>
      </c>
      <c r="U129" s="302" t="s">
        <v>709</v>
      </c>
      <c r="V129" s="302" t="s">
        <v>710</v>
      </c>
      <c r="W129" s="122" t="s">
        <v>687</v>
      </c>
      <c r="X129" s="122" t="s">
        <v>688</v>
      </c>
    </row>
    <row r="130" spans="1:24" x14ac:dyDescent="0.5">
      <c r="A130" s="302"/>
      <c r="D130" s="123" t="s">
        <v>784</v>
      </c>
      <c r="E130" s="123" t="s">
        <v>766</v>
      </c>
      <c r="F130" s="123" t="s">
        <v>738</v>
      </c>
      <c r="G130" s="123" t="s">
        <v>739</v>
      </c>
      <c r="H130" s="123" t="s">
        <v>1348</v>
      </c>
      <c r="I130" s="123" t="s">
        <v>1327</v>
      </c>
      <c r="J130" s="123" t="s">
        <v>1348</v>
      </c>
      <c r="K130" s="123" t="s">
        <v>1327</v>
      </c>
      <c r="L130" s="123" t="s">
        <v>1348</v>
      </c>
      <c r="M130" s="123" t="s">
        <v>1327</v>
      </c>
      <c r="N130" s="123" t="s">
        <v>1348</v>
      </c>
      <c r="O130" s="123" t="s">
        <v>1327</v>
      </c>
      <c r="P130" s="123" t="s">
        <v>711</v>
      </c>
      <c r="Q130" s="124" t="s">
        <v>712</v>
      </c>
      <c r="R130" s="124" t="s">
        <v>711</v>
      </c>
      <c r="S130" s="124" t="s">
        <v>712</v>
      </c>
      <c r="T130" s="122" t="b">
        <f t="shared" si="1"/>
        <v>1</v>
      </c>
      <c r="U130" s="302" t="s">
        <v>711</v>
      </c>
      <c r="V130" s="302" t="s">
        <v>712</v>
      </c>
      <c r="W130" s="122" t="s">
        <v>689</v>
      </c>
      <c r="X130" s="122" t="s">
        <v>1327</v>
      </c>
    </row>
    <row r="131" spans="1:24" x14ac:dyDescent="0.5">
      <c r="A131" s="302"/>
      <c r="D131" s="123" t="s">
        <v>785</v>
      </c>
      <c r="E131" s="123" t="s">
        <v>786</v>
      </c>
      <c r="F131" s="123" t="s">
        <v>740</v>
      </c>
      <c r="G131" s="123" t="s">
        <v>648</v>
      </c>
      <c r="H131" s="123" t="s">
        <v>717</v>
      </c>
      <c r="I131" s="123" t="s">
        <v>1327</v>
      </c>
      <c r="J131" s="123" t="s">
        <v>717</v>
      </c>
      <c r="K131" s="123" t="s">
        <v>1327</v>
      </c>
      <c r="L131" s="123" t="s">
        <v>717</v>
      </c>
      <c r="M131" s="123" t="s">
        <v>1327</v>
      </c>
      <c r="N131" s="123" t="s">
        <v>717</v>
      </c>
      <c r="O131" s="123" t="s">
        <v>1327</v>
      </c>
      <c r="P131" s="123" t="s">
        <v>713</v>
      </c>
      <c r="Q131" s="124" t="s">
        <v>1327</v>
      </c>
      <c r="R131" s="124" t="s">
        <v>713</v>
      </c>
      <c r="S131" s="124" t="s">
        <v>1541</v>
      </c>
      <c r="T131" s="122" t="b">
        <f t="shared" ref="T131:T194" si="2">P131=R131</f>
        <v>1</v>
      </c>
      <c r="U131" s="302" t="s">
        <v>713</v>
      </c>
      <c r="V131" s="302" t="s">
        <v>1327</v>
      </c>
      <c r="W131" s="122" t="s">
        <v>1341</v>
      </c>
      <c r="X131" s="122" t="s">
        <v>1327</v>
      </c>
    </row>
    <row r="132" spans="1:24" x14ac:dyDescent="0.5">
      <c r="A132" s="302"/>
      <c r="D132" s="123" t="s">
        <v>787</v>
      </c>
      <c r="E132" s="123" t="s">
        <v>788</v>
      </c>
      <c r="F132" s="123" t="s">
        <v>741</v>
      </c>
      <c r="G132" s="123" t="s">
        <v>742</v>
      </c>
      <c r="H132" s="123" t="s">
        <v>718</v>
      </c>
      <c r="I132" s="123" t="s">
        <v>719</v>
      </c>
      <c r="J132" s="123" t="s">
        <v>718</v>
      </c>
      <c r="K132" s="123" t="s">
        <v>719</v>
      </c>
      <c r="L132" s="123" t="s">
        <v>718</v>
      </c>
      <c r="M132" s="123" t="s">
        <v>719</v>
      </c>
      <c r="N132" s="123" t="s">
        <v>718</v>
      </c>
      <c r="O132" s="123" t="s">
        <v>719</v>
      </c>
      <c r="P132" s="123" t="s">
        <v>714</v>
      </c>
      <c r="Q132" s="124" t="s">
        <v>715</v>
      </c>
      <c r="R132" s="124" t="s">
        <v>714</v>
      </c>
      <c r="S132" s="124" t="s">
        <v>715</v>
      </c>
      <c r="T132" s="122" t="b">
        <f t="shared" si="2"/>
        <v>1</v>
      </c>
      <c r="U132" s="302" t="s">
        <v>714</v>
      </c>
      <c r="V132" s="302" t="s">
        <v>715</v>
      </c>
      <c r="W132" s="122" t="s">
        <v>690</v>
      </c>
      <c r="X132" s="122" t="s">
        <v>1327</v>
      </c>
    </row>
    <row r="133" spans="1:24" x14ac:dyDescent="0.5">
      <c r="A133" s="302"/>
      <c r="D133" s="123" t="s">
        <v>789</v>
      </c>
      <c r="E133" s="123" t="s">
        <v>760</v>
      </c>
      <c r="F133" s="123" t="s">
        <v>743</v>
      </c>
      <c r="G133" s="123" t="s">
        <v>652</v>
      </c>
      <c r="H133" s="123" t="s">
        <v>720</v>
      </c>
      <c r="I133" s="123" t="s">
        <v>721</v>
      </c>
      <c r="J133" s="123" t="s">
        <v>720</v>
      </c>
      <c r="K133" s="123" t="s">
        <v>721</v>
      </c>
      <c r="L133" s="123" t="s">
        <v>720</v>
      </c>
      <c r="M133" s="123" t="s">
        <v>721</v>
      </c>
      <c r="N133" s="123" t="s">
        <v>720</v>
      </c>
      <c r="O133" s="123" t="s">
        <v>721</v>
      </c>
      <c r="P133" s="123" t="s">
        <v>716</v>
      </c>
      <c r="Q133" s="124" t="s">
        <v>1327</v>
      </c>
      <c r="R133" s="124" t="s">
        <v>716</v>
      </c>
      <c r="S133" s="124" t="s">
        <v>1542</v>
      </c>
      <c r="T133" s="122" t="b">
        <f t="shared" si="2"/>
        <v>1</v>
      </c>
      <c r="U133" s="302" t="s">
        <v>716</v>
      </c>
      <c r="V133" s="302" t="s">
        <v>1327</v>
      </c>
      <c r="W133" s="122" t="s">
        <v>691</v>
      </c>
      <c r="X133" s="122" t="s">
        <v>692</v>
      </c>
    </row>
    <row r="134" spans="1:24" x14ac:dyDescent="0.5">
      <c r="A134" s="302"/>
      <c r="D134" s="123" t="s">
        <v>790</v>
      </c>
      <c r="E134" s="123" t="s">
        <v>791</v>
      </c>
      <c r="F134" s="123" t="s">
        <v>744</v>
      </c>
      <c r="G134" s="123" t="s">
        <v>663</v>
      </c>
      <c r="H134" s="123" t="s">
        <v>722</v>
      </c>
      <c r="I134" s="123" t="s">
        <v>1327</v>
      </c>
      <c r="J134" s="123" t="s">
        <v>722</v>
      </c>
      <c r="K134" s="123" t="s">
        <v>1327</v>
      </c>
      <c r="L134" s="123" t="s">
        <v>722</v>
      </c>
      <c r="M134" s="123" t="s">
        <v>1327</v>
      </c>
      <c r="N134" s="123" t="s">
        <v>722</v>
      </c>
      <c r="O134" s="123" t="s">
        <v>1327</v>
      </c>
      <c r="P134" s="123" t="s">
        <v>1348</v>
      </c>
      <c r="Q134" s="124" t="s">
        <v>1327</v>
      </c>
      <c r="R134" s="124" t="s">
        <v>1348</v>
      </c>
      <c r="S134" s="124" t="s">
        <v>1543</v>
      </c>
      <c r="T134" s="122" t="b">
        <f t="shared" si="2"/>
        <v>1</v>
      </c>
      <c r="U134" s="302" t="s">
        <v>1348</v>
      </c>
      <c r="V134" s="302" t="s">
        <v>1327</v>
      </c>
      <c r="W134" s="122" t="s">
        <v>693</v>
      </c>
      <c r="X134" s="122" t="s">
        <v>1332</v>
      </c>
    </row>
    <row r="135" spans="1:24" x14ac:dyDescent="0.5">
      <c r="A135" s="302"/>
      <c r="D135" s="123" t="s">
        <v>792</v>
      </c>
      <c r="E135" s="123" t="s">
        <v>764</v>
      </c>
      <c r="F135" s="123" t="s">
        <v>745</v>
      </c>
      <c r="G135" s="123" t="s">
        <v>746</v>
      </c>
      <c r="H135" s="123" t="s">
        <v>723</v>
      </c>
      <c r="I135" s="123" t="s">
        <v>724</v>
      </c>
      <c r="J135" s="123" t="s">
        <v>723</v>
      </c>
      <c r="K135" s="123" t="s">
        <v>724</v>
      </c>
      <c r="L135" s="123" t="s">
        <v>723</v>
      </c>
      <c r="M135" s="123" t="s">
        <v>724</v>
      </c>
      <c r="N135" s="123" t="s">
        <v>723</v>
      </c>
      <c r="O135" s="123" t="s">
        <v>724</v>
      </c>
      <c r="P135" s="123" t="s">
        <v>717</v>
      </c>
      <c r="Q135" s="124" t="s">
        <v>1327</v>
      </c>
      <c r="R135" s="124" t="s">
        <v>717</v>
      </c>
      <c r="S135" s="124" t="s">
        <v>1544</v>
      </c>
      <c r="T135" s="122" t="b">
        <f t="shared" si="2"/>
        <v>1</v>
      </c>
      <c r="U135" s="302" t="s">
        <v>717</v>
      </c>
      <c r="V135" s="302" t="s">
        <v>1327</v>
      </c>
      <c r="W135" s="122" t="s">
        <v>695</v>
      </c>
      <c r="X135" s="122" t="s">
        <v>1327</v>
      </c>
    </row>
    <row r="136" spans="1:24" x14ac:dyDescent="0.5">
      <c r="A136" s="302"/>
      <c r="D136" s="123" t="s">
        <v>793</v>
      </c>
      <c r="E136" s="123" t="s">
        <v>642</v>
      </c>
      <c r="F136" s="123" t="s">
        <v>747</v>
      </c>
      <c r="G136" s="123" t="s">
        <v>748</v>
      </c>
      <c r="H136" s="123" t="s">
        <v>725</v>
      </c>
      <c r="I136" s="123" t="s">
        <v>1327</v>
      </c>
      <c r="J136" s="123" t="s">
        <v>725</v>
      </c>
      <c r="K136" s="123" t="s">
        <v>1327</v>
      </c>
      <c r="L136" s="123" t="s">
        <v>725</v>
      </c>
      <c r="M136" s="123" t="s">
        <v>1327</v>
      </c>
      <c r="N136" s="123" t="s">
        <v>725</v>
      </c>
      <c r="O136" s="123" t="s">
        <v>1327</v>
      </c>
      <c r="P136" s="123" t="s">
        <v>718</v>
      </c>
      <c r="Q136" s="124" t="s">
        <v>719</v>
      </c>
      <c r="R136" s="124" t="s">
        <v>718</v>
      </c>
      <c r="S136" s="124" t="s">
        <v>719</v>
      </c>
      <c r="T136" s="122" t="b">
        <f t="shared" si="2"/>
        <v>1</v>
      </c>
      <c r="U136" s="302" t="s">
        <v>718</v>
      </c>
      <c r="V136" s="302" t="s">
        <v>719</v>
      </c>
      <c r="W136" s="122" t="s">
        <v>696</v>
      </c>
      <c r="X136" s="122" t="s">
        <v>697</v>
      </c>
    </row>
    <row r="137" spans="1:24" x14ac:dyDescent="0.5">
      <c r="A137" s="302"/>
      <c r="D137" s="123" t="s">
        <v>794</v>
      </c>
      <c r="E137" s="123" t="s">
        <v>795</v>
      </c>
      <c r="F137" s="123" t="s">
        <v>749</v>
      </c>
      <c r="G137" s="123" t="s">
        <v>648</v>
      </c>
      <c r="H137" s="123" t="s">
        <v>726</v>
      </c>
      <c r="I137" s="123" t="s">
        <v>1327</v>
      </c>
      <c r="J137" s="123" t="s">
        <v>726</v>
      </c>
      <c r="K137" s="123" t="s">
        <v>1327</v>
      </c>
      <c r="L137" s="123" t="s">
        <v>726</v>
      </c>
      <c r="M137" s="123" t="s">
        <v>1327</v>
      </c>
      <c r="N137" s="123" t="s">
        <v>726</v>
      </c>
      <c r="O137" s="123" t="s">
        <v>1327</v>
      </c>
      <c r="P137" s="123" t="s">
        <v>720</v>
      </c>
      <c r="Q137" s="124" t="s">
        <v>721</v>
      </c>
      <c r="R137" s="124" t="s">
        <v>720</v>
      </c>
      <c r="S137" s="124" t="s">
        <v>721</v>
      </c>
      <c r="T137" s="122" t="b">
        <f t="shared" si="2"/>
        <v>1</v>
      </c>
      <c r="U137" s="302" t="s">
        <v>720</v>
      </c>
      <c r="V137" s="302" t="s">
        <v>721</v>
      </c>
      <c r="W137" s="122" t="s">
        <v>698</v>
      </c>
      <c r="X137" s="122" t="s">
        <v>1327</v>
      </c>
    </row>
    <row r="138" spans="1:24" x14ac:dyDescent="0.5">
      <c r="A138" s="302"/>
      <c r="D138" s="123" t="s">
        <v>796</v>
      </c>
      <c r="E138" s="123" t="s">
        <v>797</v>
      </c>
      <c r="F138" s="123" t="s">
        <v>750</v>
      </c>
      <c r="G138" s="123" t="s">
        <v>751</v>
      </c>
      <c r="H138" s="123" t="s">
        <v>727</v>
      </c>
      <c r="I138" s="123" t="s">
        <v>728</v>
      </c>
      <c r="J138" s="123" t="s">
        <v>727</v>
      </c>
      <c r="K138" s="123" t="s">
        <v>728</v>
      </c>
      <c r="L138" s="123" t="s">
        <v>727</v>
      </c>
      <c r="M138" s="123" t="s">
        <v>728</v>
      </c>
      <c r="N138" s="123" t="s">
        <v>727</v>
      </c>
      <c r="O138" s="123" t="s">
        <v>728</v>
      </c>
      <c r="P138" s="123" t="s">
        <v>722</v>
      </c>
      <c r="Q138" s="124" t="s">
        <v>1327</v>
      </c>
      <c r="R138" s="124" t="s">
        <v>722</v>
      </c>
      <c r="S138" s="124" t="s">
        <v>1545</v>
      </c>
      <c r="T138" s="122" t="b">
        <f t="shared" si="2"/>
        <v>1</v>
      </c>
      <c r="U138" s="302" t="s">
        <v>722</v>
      </c>
      <c r="V138" s="302" t="s">
        <v>1327</v>
      </c>
      <c r="W138" s="122" t="s">
        <v>699</v>
      </c>
      <c r="X138" s="122" t="s">
        <v>1327</v>
      </c>
    </row>
    <row r="139" spans="1:24" x14ac:dyDescent="0.5">
      <c r="A139" s="302"/>
      <c r="D139" s="123" t="s">
        <v>798</v>
      </c>
      <c r="E139" s="123" t="s">
        <v>648</v>
      </c>
      <c r="F139" s="123" t="s">
        <v>752</v>
      </c>
      <c r="G139" s="123" t="s">
        <v>652</v>
      </c>
      <c r="H139" s="123" t="s">
        <v>729</v>
      </c>
      <c r="I139" s="123" t="s">
        <v>730</v>
      </c>
      <c r="J139" s="123" t="s">
        <v>729</v>
      </c>
      <c r="K139" s="123" t="s">
        <v>730</v>
      </c>
      <c r="L139" s="123" t="s">
        <v>729</v>
      </c>
      <c r="M139" s="123" t="s">
        <v>730</v>
      </c>
      <c r="N139" s="123" t="s">
        <v>729</v>
      </c>
      <c r="O139" s="123" t="s">
        <v>730</v>
      </c>
      <c r="P139" s="123" t="s">
        <v>723</v>
      </c>
      <c r="Q139" s="124" t="s">
        <v>724</v>
      </c>
      <c r="R139" s="124" t="s">
        <v>723</v>
      </c>
      <c r="S139" s="124" t="s">
        <v>724</v>
      </c>
      <c r="T139" s="122" t="b">
        <f t="shared" si="2"/>
        <v>1</v>
      </c>
      <c r="U139" s="302" t="s">
        <v>723</v>
      </c>
      <c r="V139" s="302" t="s">
        <v>724</v>
      </c>
      <c r="W139" s="122" t="s">
        <v>700</v>
      </c>
      <c r="X139" s="122" t="s">
        <v>701</v>
      </c>
    </row>
    <row r="140" spans="1:24" x14ac:dyDescent="0.5">
      <c r="A140" s="302"/>
      <c r="D140" s="123" t="s">
        <v>799</v>
      </c>
      <c r="E140" s="123" t="s">
        <v>800</v>
      </c>
      <c r="F140" s="123" t="s">
        <v>753</v>
      </c>
      <c r="G140" s="123" t="s">
        <v>754</v>
      </c>
      <c r="H140" s="123" t="s">
        <v>731</v>
      </c>
      <c r="I140" s="123" t="s">
        <v>1327</v>
      </c>
      <c r="J140" s="123" t="s">
        <v>731</v>
      </c>
      <c r="K140" s="123" t="s">
        <v>1327</v>
      </c>
      <c r="L140" s="123" t="s">
        <v>731</v>
      </c>
      <c r="M140" s="123" t="s">
        <v>1327</v>
      </c>
      <c r="N140" s="123" t="s">
        <v>731</v>
      </c>
      <c r="O140" s="123" t="s">
        <v>1327</v>
      </c>
      <c r="P140" s="123" t="s">
        <v>725</v>
      </c>
      <c r="Q140" s="124" t="s">
        <v>1327</v>
      </c>
      <c r="R140" s="124" t="s">
        <v>725</v>
      </c>
      <c r="S140" s="124" t="s">
        <v>1546</v>
      </c>
      <c r="T140" s="122" t="b">
        <f t="shared" si="2"/>
        <v>1</v>
      </c>
      <c r="U140" s="302" t="s">
        <v>725</v>
      </c>
      <c r="V140" s="302" t="s">
        <v>1327</v>
      </c>
      <c r="W140" s="122" t="s">
        <v>702</v>
      </c>
      <c r="X140" s="122" t="s">
        <v>824</v>
      </c>
    </row>
    <row r="141" spans="1:24" x14ac:dyDescent="0.5">
      <c r="A141" s="302"/>
      <c r="D141" s="123" t="s">
        <v>801</v>
      </c>
      <c r="E141" s="123" t="s">
        <v>652</v>
      </c>
      <c r="F141" s="123" t="s">
        <v>755</v>
      </c>
      <c r="G141" s="123" t="s">
        <v>756</v>
      </c>
      <c r="H141" s="123" t="s">
        <v>732</v>
      </c>
      <c r="I141" s="123" t="s">
        <v>733</v>
      </c>
      <c r="J141" s="123" t="s">
        <v>732</v>
      </c>
      <c r="K141" s="123" t="s">
        <v>733</v>
      </c>
      <c r="L141" s="123" t="s">
        <v>732</v>
      </c>
      <c r="M141" s="123" t="s">
        <v>733</v>
      </c>
      <c r="N141" s="123" t="s">
        <v>732</v>
      </c>
      <c r="O141" s="123" t="s">
        <v>733</v>
      </c>
      <c r="P141" s="123" t="s">
        <v>1455</v>
      </c>
      <c r="Q141" s="124" t="s">
        <v>1456</v>
      </c>
      <c r="R141" s="124" t="s">
        <v>1455</v>
      </c>
      <c r="S141" s="124" t="s">
        <v>1456</v>
      </c>
      <c r="T141" s="122" t="b">
        <f t="shared" si="2"/>
        <v>1</v>
      </c>
      <c r="U141" s="302" t="s">
        <v>1455</v>
      </c>
      <c r="V141" s="302" t="s">
        <v>1456</v>
      </c>
      <c r="W141" s="122" t="s">
        <v>704</v>
      </c>
      <c r="X141" s="122" t="s">
        <v>1327</v>
      </c>
    </row>
    <row r="142" spans="1:24" x14ac:dyDescent="0.5">
      <c r="A142" s="302"/>
      <c r="D142" s="123" t="s">
        <v>802</v>
      </c>
      <c r="E142" s="123" t="s">
        <v>663</v>
      </c>
      <c r="F142" s="123" t="s">
        <v>757</v>
      </c>
      <c r="G142" s="123" t="s">
        <v>758</v>
      </c>
      <c r="H142" s="123" t="s">
        <v>734</v>
      </c>
      <c r="I142" s="123" t="s">
        <v>1327</v>
      </c>
      <c r="J142" s="123" t="s">
        <v>734</v>
      </c>
      <c r="K142" s="123" t="s">
        <v>1327</v>
      </c>
      <c r="L142" s="123" t="s">
        <v>734</v>
      </c>
      <c r="M142" s="123" t="s">
        <v>1327</v>
      </c>
      <c r="N142" s="123" t="s">
        <v>734</v>
      </c>
      <c r="O142" s="123" t="s">
        <v>1327</v>
      </c>
      <c r="P142" s="123" t="s">
        <v>726</v>
      </c>
      <c r="Q142" s="124" t="s">
        <v>1327</v>
      </c>
      <c r="R142" s="124" t="s">
        <v>726</v>
      </c>
      <c r="S142" s="124" t="s">
        <v>1547</v>
      </c>
      <c r="T142" s="122" t="b">
        <f t="shared" si="2"/>
        <v>1</v>
      </c>
      <c r="U142" s="302" t="s">
        <v>726</v>
      </c>
      <c r="V142" s="302" t="s">
        <v>1327</v>
      </c>
      <c r="W142" s="122" t="s">
        <v>705</v>
      </c>
      <c r="X142" s="122" t="s">
        <v>706</v>
      </c>
    </row>
    <row r="143" spans="1:24" x14ac:dyDescent="0.5">
      <c r="A143" s="302"/>
      <c r="D143" s="123" t="s">
        <v>803</v>
      </c>
      <c r="E143" s="123" t="s">
        <v>804</v>
      </c>
      <c r="F143" s="123" t="s">
        <v>759</v>
      </c>
      <c r="G143" s="123" t="s">
        <v>760</v>
      </c>
      <c r="H143" s="123" t="s">
        <v>1349</v>
      </c>
      <c r="I143" s="123" t="s">
        <v>1327</v>
      </c>
      <c r="J143" s="123" t="s">
        <v>1349</v>
      </c>
      <c r="K143" s="123" t="s">
        <v>1327</v>
      </c>
      <c r="L143" s="123" t="s">
        <v>1349</v>
      </c>
      <c r="M143" s="123" t="s">
        <v>1327</v>
      </c>
      <c r="N143" s="123" t="s">
        <v>1349</v>
      </c>
      <c r="O143" s="123" t="s">
        <v>1327</v>
      </c>
      <c r="P143" s="123" t="s">
        <v>727</v>
      </c>
      <c r="Q143" s="124" t="s">
        <v>728</v>
      </c>
      <c r="R143" s="124" t="s">
        <v>727</v>
      </c>
      <c r="S143" s="124" t="s">
        <v>728</v>
      </c>
      <c r="T143" s="122" t="b">
        <f t="shared" si="2"/>
        <v>1</v>
      </c>
      <c r="U143" s="302" t="s">
        <v>727</v>
      </c>
      <c r="V143" s="302" t="s">
        <v>728</v>
      </c>
      <c r="W143" s="122" t="s">
        <v>707</v>
      </c>
      <c r="X143" s="122" t="s">
        <v>1327</v>
      </c>
    </row>
    <row r="144" spans="1:24" x14ac:dyDescent="0.5">
      <c r="A144" s="302"/>
      <c r="D144" s="123" t="s">
        <v>805</v>
      </c>
      <c r="E144" s="123" t="s">
        <v>806</v>
      </c>
      <c r="F144" s="123" t="s">
        <v>761</v>
      </c>
      <c r="G144" s="123" t="s">
        <v>762</v>
      </c>
      <c r="H144" s="123" t="s">
        <v>1350</v>
      </c>
      <c r="I144" s="123" t="s">
        <v>1351</v>
      </c>
      <c r="J144" s="123" t="s">
        <v>1350</v>
      </c>
      <c r="K144" s="123" t="s">
        <v>1351</v>
      </c>
      <c r="L144" s="123" t="s">
        <v>1350</v>
      </c>
      <c r="M144" s="123" t="s">
        <v>1351</v>
      </c>
      <c r="N144" s="123" t="s">
        <v>1350</v>
      </c>
      <c r="O144" s="123" t="s">
        <v>1351</v>
      </c>
      <c r="P144" s="123" t="s">
        <v>729</v>
      </c>
      <c r="Q144" s="124" t="s">
        <v>730</v>
      </c>
      <c r="R144" s="124" t="s">
        <v>729</v>
      </c>
      <c r="S144" s="124" t="s">
        <v>730</v>
      </c>
      <c r="T144" s="122" t="b">
        <f t="shared" si="2"/>
        <v>1</v>
      </c>
      <c r="U144" s="302" t="s">
        <v>729</v>
      </c>
      <c r="V144" s="302" t="s">
        <v>730</v>
      </c>
      <c r="W144" s="122" t="s">
        <v>1342</v>
      </c>
      <c r="X144" s="122" t="s">
        <v>1327</v>
      </c>
    </row>
    <row r="145" spans="1:24" x14ac:dyDescent="0.5">
      <c r="A145" s="302"/>
      <c r="D145" s="123" t="s">
        <v>807</v>
      </c>
      <c r="E145" s="123" t="s">
        <v>648</v>
      </c>
      <c r="F145" s="123" t="s">
        <v>763</v>
      </c>
      <c r="G145" s="123" t="s">
        <v>764</v>
      </c>
      <c r="H145" s="123" t="s">
        <v>1352</v>
      </c>
      <c r="I145" s="123" t="s">
        <v>1353</v>
      </c>
      <c r="J145" s="123" t="s">
        <v>1352</v>
      </c>
      <c r="K145" s="123" t="s">
        <v>1353</v>
      </c>
      <c r="L145" s="123" t="s">
        <v>1352</v>
      </c>
      <c r="M145" s="123" t="s">
        <v>1353</v>
      </c>
      <c r="N145" s="123" t="s">
        <v>1352</v>
      </c>
      <c r="O145" s="123" t="s">
        <v>1353</v>
      </c>
      <c r="P145" s="123" t="s">
        <v>731</v>
      </c>
      <c r="Q145" s="124" t="s">
        <v>1327</v>
      </c>
      <c r="R145" s="124" t="s">
        <v>731</v>
      </c>
      <c r="S145" s="124" t="s">
        <v>1548</v>
      </c>
      <c r="T145" s="122" t="b">
        <f t="shared" si="2"/>
        <v>1</v>
      </c>
      <c r="U145" s="302" t="s">
        <v>731</v>
      </c>
      <c r="V145" s="302" t="s">
        <v>1327</v>
      </c>
      <c r="W145" s="122" t="s">
        <v>1343</v>
      </c>
      <c r="X145" s="122" t="s">
        <v>1344</v>
      </c>
    </row>
    <row r="146" spans="1:24" x14ac:dyDescent="0.5">
      <c r="A146" s="302"/>
      <c r="D146" s="123" t="s">
        <v>808</v>
      </c>
      <c r="E146" s="123" t="s">
        <v>809</v>
      </c>
      <c r="F146" s="123" t="s">
        <v>765</v>
      </c>
      <c r="G146" s="123" t="s">
        <v>766</v>
      </c>
      <c r="H146" s="123" t="s">
        <v>1354</v>
      </c>
      <c r="I146" s="123" t="s">
        <v>1327</v>
      </c>
      <c r="J146" s="123" t="s">
        <v>1354</v>
      </c>
      <c r="K146" s="123" t="s">
        <v>1327</v>
      </c>
      <c r="L146" s="123" t="s">
        <v>1354</v>
      </c>
      <c r="M146" s="123" t="s">
        <v>1327</v>
      </c>
      <c r="N146" s="123" t="s">
        <v>1354</v>
      </c>
      <c r="O146" s="123" t="s">
        <v>1327</v>
      </c>
      <c r="P146" s="123" t="s">
        <v>732</v>
      </c>
      <c r="Q146" s="124" t="s">
        <v>733</v>
      </c>
      <c r="R146" s="124" t="s">
        <v>732</v>
      </c>
      <c r="S146" s="124" t="s">
        <v>733</v>
      </c>
      <c r="T146" s="122" t="b">
        <f t="shared" si="2"/>
        <v>1</v>
      </c>
      <c r="U146" s="302" t="s">
        <v>732</v>
      </c>
      <c r="V146" s="302" t="s">
        <v>733</v>
      </c>
      <c r="W146" s="122" t="s">
        <v>1345</v>
      </c>
      <c r="X146" s="122" t="s">
        <v>2100</v>
      </c>
    </row>
    <row r="147" spans="1:24" x14ac:dyDescent="0.5">
      <c r="A147" s="302"/>
      <c r="D147" s="123" t="s">
        <v>810</v>
      </c>
      <c r="E147" s="123" t="s">
        <v>652</v>
      </c>
      <c r="F147" s="123" t="s">
        <v>767</v>
      </c>
      <c r="G147" s="123" t="s">
        <v>768</v>
      </c>
      <c r="H147" s="123" t="s">
        <v>735</v>
      </c>
      <c r="I147" s="123" t="s">
        <v>1327</v>
      </c>
      <c r="J147" s="123" t="s">
        <v>735</v>
      </c>
      <c r="K147" s="123" t="s">
        <v>1327</v>
      </c>
      <c r="L147" s="123" t="s">
        <v>735</v>
      </c>
      <c r="M147" s="123" t="s">
        <v>1327</v>
      </c>
      <c r="N147" s="123" t="s">
        <v>735</v>
      </c>
      <c r="O147" s="123" t="s">
        <v>1327</v>
      </c>
      <c r="P147" s="123" t="s">
        <v>734</v>
      </c>
      <c r="Q147" s="124" t="s">
        <v>1327</v>
      </c>
      <c r="R147" s="124" t="s">
        <v>734</v>
      </c>
      <c r="S147" s="124" t="s">
        <v>1549</v>
      </c>
      <c r="T147" s="122" t="b">
        <f t="shared" si="2"/>
        <v>1</v>
      </c>
      <c r="U147" s="302" t="s">
        <v>734</v>
      </c>
      <c r="V147" s="302" t="s">
        <v>1327</v>
      </c>
      <c r="W147" s="122" t="s">
        <v>1347</v>
      </c>
      <c r="X147" s="122" t="s">
        <v>1327</v>
      </c>
    </row>
    <row r="148" spans="1:24" x14ac:dyDescent="0.5">
      <c r="A148" s="302"/>
      <c r="D148" s="123" t="s">
        <v>811</v>
      </c>
      <c r="E148" s="123" t="s">
        <v>642</v>
      </c>
      <c r="F148" s="123" t="s">
        <v>769</v>
      </c>
      <c r="G148" s="123" t="s">
        <v>770</v>
      </c>
      <c r="H148" s="123" t="s">
        <v>736</v>
      </c>
      <c r="I148" s="123" t="s">
        <v>737</v>
      </c>
      <c r="J148" s="123" t="s">
        <v>736</v>
      </c>
      <c r="K148" s="123" t="s">
        <v>737</v>
      </c>
      <c r="L148" s="123" t="s">
        <v>736</v>
      </c>
      <c r="M148" s="123" t="s">
        <v>737</v>
      </c>
      <c r="N148" s="123" t="s">
        <v>736</v>
      </c>
      <c r="O148" s="123" t="s">
        <v>737</v>
      </c>
      <c r="P148" s="123" t="s">
        <v>1349</v>
      </c>
      <c r="Q148" s="124" t="s">
        <v>1327</v>
      </c>
      <c r="R148" s="124" t="s">
        <v>1349</v>
      </c>
      <c r="S148" s="124" t="s">
        <v>1550</v>
      </c>
      <c r="T148" s="122" t="b">
        <f t="shared" si="2"/>
        <v>1</v>
      </c>
      <c r="U148" s="302" t="s">
        <v>1349</v>
      </c>
      <c r="V148" s="302" t="s">
        <v>1327</v>
      </c>
      <c r="W148" s="122" t="s">
        <v>2101</v>
      </c>
      <c r="X148" s="122" t="s">
        <v>1454</v>
      </c>
    </row>
    <row r="149" spans="1:24" x14ac:dyDescent="0.5">
      <c r="A149" s="302"/>
      <c r="D149" s="123" t="s">
        <v>812</v>
      </c>
      <c r="E149" s="123" t="s">
        <v>813</v>
      </c>
      <c r="F149" s="123" t="s">
        <v>771</v>
      </c>
      <c r="G149" s="123" t="s">
        <v>760</v>
      </c>
      <c r="H149" s="123" t="s">
        <v>738</v>
      </c>
      <c r="I149" s="123" t="s">
        <v>739</v>
      </c>
      <c r="J149" s="123" t="s">
        <v>738</v>
      </c>
      <c r="K149" s="123" t="s">
        <v>739</v>
      </c>
      <c r="L149" s="123" t="s">
        <v>738</v>
      </c>
      <c r="M149" s="123" t="s">
        <v>739</v>
      </c>
      <c r="N149" s="123" t="s">
        <v>738</v>
      </c>
      <c r="O149" s="123" t="s">
        <v>739</v>
      </c>
      <c r="P149" s="123" t="s">
        <v>1350</v>
      </c>
      <c r="Q149" s="124" t="s">
        <v>1351</v>
      </c>
      <c r="R149" s="124" t="s">
        <v>1350</v>
      </c>
      <c r="S149" s="124" t="s">
        <v>1351</v>
      </c>
      <c r="T149" s="122" t="b">
        <f t="shared" si="2"/>
        <v>1</v>
      </c>
      <c r="U149" s="302" t="s">
        <v>1350</v>
      </c>
      <c r="V149" s="302" t="s">
        <v>1351</v>
      </c>
      <c r="W149" s="122" t="s">
        <v>708</v>
      </c>
      <c r="X149" s="122" t="s">
        <v>1327</v>
      </c>
    </row>
    <row r="150" spans="1:24" x14ac:dyDescent="0.5">
      <c r="A150" s="302"/>
      <c r="D150" s="123" t="s">
        <v>814</v>
      </c>
      <c r="E150" s="123" t="s">
        <v>815</v>
      </c>
      <c r="F150" s="123" t="s">
        <v>772</v>
      </c>
      <c r="G150" s="123" t="s">
        <v>773</v>
      </c>
      <c r="H150" s="123" t="s">
        <v>740</v>
      </c>
      <c r="I150" s="123" t="s">
        <v>1327</v>
      </c>
      <c r="J150" s="123" t="s">
        <v>740</v>
      </c>
      <c r="K150" s="123" t="s">
        <v>1327</v>
      </c>
      <c r="L150" s="123" t="s">
        <v>740</v>
      </c>
      <c r="M150" s="123" t="s">
        <v>1327</v>
      </c>
      <c r="N150" s="123" t="s">
        <v>740</v>
      </c>
      <c r="O150" s="123" t="s">
        <v>1327</v>
      </c>
      <c r="P150" s="123" t="s">
        <v>1352</v>
      </c>
      <c r="Q150" s="124" t="s">
        <v>1353</v>
      </c>
      <c r="R150" s="124" t="s">
        <v>1352</v>
      </c>
      <c r="S150" s="124" t="s">
        <v>1353</v>
      </c>
      <c r="T150" s="122" t="b">
        <f t="shared" si="2"/>
        <v>1</v>
      </c>
      <c r="U150" s="302" t="s">
        <v>1352</v>
      </c>
      <c r="V150" s="302" t="s">
        <v>1353</v>
      </c>
      <c r="W150" s="122" t="s">
        <v>709</v>
      </c>
      <c r="X150" s="122" t="s">
        <v>710</v>
      </c>
    </row>
    <row r="151" spans="1:24" x14ac:dyDescent="0.5">
      <c r="A151" s="302"/>
      <c r="D151" s="123" t="s">
        <v>816</v>
      </c>
      <c r="E151" s="123" t="s">
        <v>648</v>
      </c>
      <c r="F151" s="123" t="s">
        <v>774</v>
      </c>
      <c r="G151" s="123" t="s">
        <v>764</v>
      </c>
      <c r="H151" s="123" t="s">
        <v>741</v>
      </c>
      <c r="I151" s="123" t="s">
        <v>742</v>
      </c>
      <c r="J151" s="123" t="s">
        <v>741</v>
      </c>
      <c r="K151" s="123" t="s">
        <v>742</v>
      </c>
      <c r="L151" s="123" t="s">
        <v>741</v>
      </c>
      <c r="M151" s="123" t="s">
        <v>742</v>
      </c>
      <c r="N151" s="123" t="s">
        <v>741</v>
      </c>
      <c r="O151" s="123" t="s">
        <v>742</v>
      </c>
      <c r="P151" s="123" t="s">
        <v>1354</v>
      </c>
      <c r="Q151" s="124" t="s">
        <v>1327</v>
      </c>
      <c r="R151" s="124" t="s">
        <v>1354</v>
      </c>
      <c r="S151" s="124" t="s">
        <v>1551</v>
      </c>
      <c r="T151" s="122" t="b">
        <f t="shared" si="2"/>
        <v>1</v>
      </c>
      <c r="U151" s="302" t="s">
        <v>1354</v>
      </c>
      <c r="V151" s="302" t="s">
        <v>1327</v>
      </c>
      <c r="W151" s="122" t="s">
        <v>711</v>
      </c>
      <c r="X151" s="122" t="s">
        <v>833</v>
      </c>
    </row>
    <row r="152" spans="1:24" x14ac:dyDescent="0.5">
      <c r="A152" s="302"/>
      <c r="D152" s="123" t="s">
        <v>817</v>
      </c>
      <c r="E152" s="123" t="s">
        <v>818</v>
      </c>
      <c r="F152" s="123" t="s">
        <v>775</v>
      </c>
      <c r="G152" s="123" t="s">
        <v>642</v>
      </c>
      <c r="H152" s="123" t="s">
        <v>743</v>
      </c>
      <c r="I152" s="123" t="s">
        <v>1327</v>
      </c>
      <c r="J152" s="123" t="s">
        <v>743</v>
      </c>
      <c r="K152" s="123" t="s">
        <v>1327</v>
      </c>
      <c r="L152" s="123" t="s">
        <v>743</v>
      </c>
      <c r="M152" s="123" t="s">
        <v>1327</v>
      </c>
      <c r="N152" s="123" t="s">
        <v>743</v>
      </c>
      <c r="O152" s="123" t="s">
        <v>1327</v>
      </c>
      <c r="P152" s="123" t="s">
        <v>735</v>
      </c>
      <c r="Q152" s="124" t="s">
        <v>1327</v>
      </c>
      <c r="R152" s="124" t="s">
        <v>735</v>
      </c>
      <c r="S152" s="124" t="s">
        <v>1552</v>
      </c>
      <c r="T152" s="122" t="b">
        <f t="shared" si="2"/>
        <v>1</v>
      </c>
      <c r="U152" s="302" t="s">
        <v>735</v>
      </c>
      <c r="V152" s="302" t="s">
        <v>1327</v>
      </c>
      <c r="W152" s="122" t="s">
        <v>713</v>
      </c>
      <c r="X152" s="122" t="s">
        <v>1327</v>
      </c>
    </row>
    <row r="153" spans="1:24" x14ac:dyDescent="0.5">
      <c r="A153" s="302"/>
      <c r="D153" s="123" t="s">
        <v>819</v>
      </c>
      <c r="E153" s="123" t="s">
        <v>652</v>
      </c>
      <c r="F153" s="123" t="s">
        <v>776</v>
      </c>
      <c r="G153" s="123" t="s">
        <v>777</v>
      </c>
      <c r="H153" s="123" t="s">
        <v>1355</v>
      </c>
      <c r="I153" s="123" t="s">
        <v>1327</v>
      </c>
      <c r="J153" s="123" t="s">
        <v>1355</v>
      </c>
      <c r="K153" s="123" t="s">
        <v>1327</v>
      </c>
      <c r="L153" s="123" t="s">
        <v>1355</v>
      </c>
      <c r="M153" s="123" t="s">
        <v>1327</v>
      </c>
      <c r="N153" s="123" t="s">
        <v>1355</v>
      </c>
      <c r="O153" s="123" t="s">
        <v>1327</v>
      </c>
      <c r="P153" s="123" t="s">
        <v>736</v>
      </c>
      <c r="Q153" s="124" t="s">
        <v>737</v>
      </c>
      <c r="R153" s="124" t="s">
        <v>736</v>
      </c>
      <c r="S153" s="124" t="s">
        <v>737</v>
      </c>
      <c r="T153" s="122" t="b">
        <f t="shared" si="2"/>
        <v>1</v>
      </c>
      <c r="U153" s="302" t="s">
        <v>736</v>
      </c>
      <c r="V153" s="302" t="s">
        <v>737</v>
      </c>
      <c r="W153" s="122" t="s">
        <v>714</v>
      </c>
      <c r="X153" s="122" t="s">
        <v>715</v>
      </c>
    </row>
    <row r="154" spans="1:24" x14ac:dyDescent="0.5">
      <c r="A154" s="302"/>
      <c r="D154" s="123" t="s">
        <v>820</v>
      </c>
      <c r="E154" s="123" t="s">
        <v>642</v>
      </c>
      <c r="F154" s="123" t="s">
        <v>778</v>
      </c>
      <c r="G154" s="123" t="s">
        <v>779</v>
      </c>
      <c r="H154" s="123" t="s">
        <v>744</v>
      </c>
      <c r="I154" s="123" t="s">
        <v>1327</v>
      </c>
      <c r="J154" s="123" t="s">
        <v>744</v>
      </c>
      <c r="K154" s="123" t="s">
        <v>1327</v>
      </c>
      <c r="L154" s="123" t="s">
        <v>744</v>
      </c>
      <c r="M154" s="123" t="s">
        <v>1327</v>
      </c>
      <c r="N154" s="123" t="s">
        <v>744</v>
      </c>
      <c r="O154" s="123" t="s">
        <v>1327</v>
      </c>
      <c r="P154" s="123" t="s">
        <v>738</v>
      </c>
      <c r="Q154" s="124" t="s">
        <v>739</v>
      </c>
      <c r="R154" s="124" t="s">
        <v>738</v>
      </c>
      <c r="S154" s="124" t="s">
        <v>739</v>
      </c>
      <c r="T154" s="122" t="b">
        <f t="shared" si="2"/>
        <v>1</v>
      </c>
      <c r="U154" s="302" t="s">
        <v>738</v>
      </c>
      <c r="V154" s="302" t="s">
        <v>739</v>
      </c>
      <c r="W154" s="122" t="s">
        <v>716</v>
      </c>
      <c r="X154" s="122" t="s">
        <v>1327</v>
      </c>
    </row>
    <row r="155" spans="1:24" x14ac:dyDescent="0.5">
      <c r="A155" s="302"/>
      <c r="D155" s="123" t="s">
        <v>821</v>
      </c>
      <c r="E155" s="123" t="s">
        <v>822</v>
      </c>
      <c r="F155" s="123" t="s">
        <v>780</v>
      </c>
      <c r="G155" s="123" t="s">
        <v>648</v>
      </c>
      <c r="H155" s="123" t="s">
        <v>745</v>
      </c>
      <c r="I155" s="123" t="s">
        <v>746</v>
      </c>
      <c r="J155" s="123" t="s">
        <v>745</v>
      </c>
      <c r="K155" s="123" t="s">
        <v>746</v>
      </c>
      <c r="L155" s="123" t="s">
        <v>745</v>
      </c>
      <c r="M155" s="123" t="s">
        <v>746</v>
      </c>
      <c r="N155" s="123" t="s">
        <v>745</v>
      </c>
      <c r="O155" s="123" t="s">
        <v>746</v>
      </c>
      <c r="P155" s="123" t="s">
        <v>740</v>
      </c>
      <c r="Q155" s="124" t="s">
        <v>1327</v>
      </c>
      <c r="R155" s="124" t="s">
        <v>740</v>
      </c>
      <c r="S155" s="124" t="s">
        <v>1553</v>
      </c>
      <c r="T155" s="122" t="b">
        <f t="shared" si="2"/>
        <v>1</v>
      </c>
      <c r="U155" s="302" t="s">
        <v>740</v>
      </c>
      <c r="V155" s="302" t="s">
        <v>1327</v>
      </c>
      <c r="W155" s="122" t="s">
        <v>1348</v>
      </c>
      <c r="X155" s="122" t="s">
        <v>1327</v>
      </c>
    </row>
    <row r="156" spans="1:24" x14ac:dyDescent="0.5">
      <c r="A156" s="302"/>
      <c r="D156" s="123" t="s">
        <v>823</v>
      </c>
      <c r="E156" s="123" t="s">
        <v>824</v>
      </c>
      <c r="F156" s="123" t="s">
        <v>781</v>
      </c>
      <c r="G156" s="123" t="s">
        <v>782</v>
      </c>
      <c r="H156" s="123" t="s">
        <v>747</v>
      </c>
      <c r="I156" s="123" t="s">
        <v>748</v>
      </c>
      <c r="J156" s="123" t="s">
        <v>747</v>
      </c>
      <c r="K156" s="123" t="s">
        <v>748</v>
      </c>
      <c r="L156" s="123" t="s">
        <v>747</v>
      </c>
      <c r="M156" s="123" t="s">
        <v>748</v>
      </c>
      <c r="N156" s="123" t="s">
        <v>747</v>
      </c>
      <c r="O156" s="123" t="s">
        <v>748</v>
      </c>
      <c r="P156" s="123" t="s">
        <v>741</v>
      </c>
      <c r="Q156" s="124" t="s">
        <v>742</v>
      </c>
      <c r="R156" s="124" t="s">
        <v>741</v>
      </c>
      <c r="S156" s="124" t="s">
        <v>742</v>
      </c>
      <c r="T156" s="122" t="b">
        <f t="shared" si="2"/>
        <v>1</v>
      </c>
      <c r="U156" s="302" t="s">
        <v>741</v>
      </c>
      <c r="V156" s="302" t="s">
        <v>742</v>
      </c>
      <c r="W156" s="122" t="s">
        <v>717</v>
      </c>
      <c r="X156" s="122" t="s">
        <v>1327</v>
      </c>
    </row>
    <row r="157" spans="1:24" x14ac:dyDescent="0.5">
      <c r="A157" s="302"/>
      <c r="D157" s="123" t="s">
        <v>825</v>
      </c>
      <c r="E157" s="123" t="s">
        <v>648</v>
      </c>
      <c r="F157" s="123" t="s">
        <v>783</v>
      </c>
      <c r="G157" s="123" t="s">
        <v>652</v>
      </c>
      <c r="H157" s="123" t="s">
        <v>749</v>
      </c>
      <c r="I157" s="123" t="s">
        <v>1327</v>
      </c>
      <c r="J157" s="123" t="s">
        <v>749</v>
      </c>
      <c r="K157" s="123" t="s">
        <v>1327</v>
      </c>
      <c r="L157" s="123" t="s">
        <v>749</v>
      </c>
      <c r="M157" s="123" t="s">
        <v>1327</v>
      </c>
      <c r="N157" s="123" t="s">
        <v>749</v>
      </c>
      <c r="O157" s="123" t="s">
        <v>1327</v>
      </c>
      <c r="P157" s="123" t="s">
        <v>743</v>
      </c>
      <c r="Q157" s="124" t="s">
        <v>1327</v>
      </c>
      <c r="R157" s="124" t="s">
        <v>743</v>
      </c>
      <c r="S157" s="124" t="s">
        <v>1554</v>
      </c>
      <c r="T157" s="122" t="b">
        <f t="shared" si="2"/>
        <v>1</v>
      </c>
      <c r="U157" s="302" t="s">
        <v>743</v>
      </c>
      <c r="V157" s="302" t="s">
        <v>1327</v>
      </c>
      <c r="W157" s="122" t="s">
        <v>718</v>
      </c>
      <c r="X157" s="122" t="s">
        <v>719</v>
      </c>
    </row>
    <row r="158" spans="1:24" x14ac:dyDescent="0.5">
      <c r="A158" s="302"/>
      <c r="D158" s="123" t="s">
        <v>826</v>
      </c>
      <c r="E158" s="123" t="s">
        <v>827</v>
      </c>
      <c r="F158" s="123" t="s">
        <v>784</v>
      </c>
      <c r="G158" s="123" t="s">
        <v>766</v>
      </c>
      <c r="H158" s="123" t="s">
        <v>750</v>
      </c>
      <c r="I158" s="123" t="s">
        <v>751</v>
      </c>
      <c r="J158" s="123" t="s">
        <v>750</v>
      </c>
      <c r="K158" s="123" t="s">
        <v>751</v>
      </c>
      <c r="L158" s="123" t="s">
        <v>750</v>
      </c>
      <c r="M158" s="123" t="s">
        <v>751</v>
      </c>
      <c r="N158" s="123" t="s">
        <v>750</v>
      </c>
      <c r="O158" s="123" t="s">
        <v>751</v>
      </c>
      <c r="P158" s="123" t="s">
        <v>1355</v>
      </c>
      <c r="Q158" s="124" t="s">
        <v>1327</v>
      </c>
      <c r="R158" s="124" t="s">
        <v>1355</v>
      </c>
      <c r="S158" s="124" t="s">
        <v>1555</v>
      </c>
      <c r="T158" s="122" t="b">
        <f t="shared" si="2"/>
        <v>1</v>
      </c>
      <c r="U158" s="302" t="s">
        <v>1355</v>
      </c>
      <c r="V158" s="302" t="s">
        <v>1327</v>
      </c>
      <c r="W158" s="122" t="s">
        <v>720</v>
      </c>
      <c r="X158" s="122" t="s">
        <v>1360</v>
      </c>
    </row>
    <row r="159" spans="1:24" x14ac:dyDescent="0.5">
      <c r="A159" s="302"/>
      <c r="D159" s="123" t="s">
        <v>828</v>
      </c>
      <c r="E159" s="123" t="s">
        <v>652</v>
      </c>
      <c r="F159" s="123" t="s">
        <v>785</v>
      </c>
      <c r="G159" s="123" t="s">
        <v>786</v>
      </c>
      <c r="H159" s="123" t="s">
        <v>752</v>
      </c>
      <c r="I159" s="123" t="s">
        <v>1327</v>
      </c>
      <c r="J159" s="123" t="s">
        <v>752</v>
      </c>
      <c r="K159" s="123" t="s">
        <v>1327</v>
      </c>
      <c r="L159" s="123" t="s">
        <v>752</v>
      </c>
      <c r="M159" s="123" t="s">
        <v>1327</v>
      </c>
      <c r="N159" s="123" t="s">
        <v>752</v>
      </c>
      <c r="O159" s="123" t="s">
        <v>1327</v>
      </c>
      <c r="P159" s="123" t="s">
        <v>744</v>
      </c>
      <c r="Q159" s="124" t="s">
        <v>1327</v>
      </c>
      <c r="R159" s="124" t="s">
        <v>744</v>
      </c>
      <c r="S159" s="124" t="s">
        <v>1556</v>
      </c>
      <c r="T159" s="122" t="b">
        <f t="shared" si="2"/>
        <v>1</v>
      </c>
      <c r="U159" s="302" t="s">
        <v>744</v>
      </c>
      <c r="V159" s="302" t="s">
        <v>1327</v>
      </c>
      <c r="W159" s="122" t="s">
        <v>722</v>
      </c>
      <c r="X159" s="122" t="s">
        <v>1327</v>
      </c>
    </row>
    <row r="160" spans="1:24" x14ac:dyDescent="0.5">
      <c r="A160" s="302"/>
      <c r="D160" s="123" t="s">
        <v>829</v>
      </c>
      <c r="E160" s="123" t="s">
        <v>663</v>
      </c>
      <c r="F160" s="123" t="s">
        <v>787</v>
      </c>
      <c r="G160" s="123" t="s">
        <v>788</v>
      </c>
      <c r="H160" s="123" t="s">
        <v>753</v>
      </c>
      <c r="I160" s="123" t="s">
        <v>1327</v>
      </c>
      <c r="J160" s="123" t="s">
        <v>753</v>
      </c>
      <c r="K160" s="123" t="s">
        <v>1327</v>
      </c>
      <c r="L160" s="123" t="s">
        <v>753</v>
      </c>
      <c r="M160" s="123" t="s">
        <v>1327</v>
      </c>
      <c r="N160" s="123" t="s">
        <v>753</v>
      </c>
      <c r="O160" s="123" t="s">
        <v>1327</v>
      </c>
      <c r="P160" s="123" t="s">
        <v>745</v>
      </c>
      <c r="Q160" s="124" t="s">
        <v>746</v>
      </c>
      <c r="R160" s="124" t="s">
        <v>745</v>
      </c>
      <c r="S160" s="124" t="s">
        <v>746</v>
      </c>
      <c r="T160" s="122" t="b">
        <f t="shared" si="2"/>
        <v>1</v>
      </c>
      <c r="U160" s="302" t="s">
        <v>745</v>
      </c>
      <c r="V160" s="302" t="s">
        <v>746</v>
      </c>
      <c r="W160" s="122" t="s">
        <v>723</v>
      </c>
      <c r="X160" s="122" t="s">
        <v>724</v>
      </c>
    </row>
    <row r="161" spans="1:24" x14ac:dyDescent="0.5">
      <c r="A161" s="302"/>
      <c r="D161" s="123" t="s">
        <v>830</v>
      </c>
      <c r="E161" s="123" t="s">
        <v>831</v>
      </c>
      <c r="F161" s="123" t="s">
        <v>789</v>
      </c>
      <c r="G161" s="123" t="s">
        <v>760</v>
      </c>
      <c r="H161" s="123" t="s">
        <v>755</v>
      </c>
      <c r="I161" s="123" t="s">
        <v>756</v>
      </c>
      <c r="J161" s="123" t="s">
        <v>755</v>
      </c>
      <c r="K161" s="123" t="s">
        <v>756</v>
      </c>
      <c r="L161" s="123" t="s">
        <v>755</v>
      </c>
      <c r="M161" s="123" t="s">
        <v>756</v>
      </c>
      <c r="N161" s="123" t="s">
        <v>755</v>
      </c>
      <c r="O161" s="123" t="s">
        <v>756</v>
      </c>
      <c r="P161" s="123" t="s">
        <v>747</v>
      </c>
      <c r="Q161" s="124" t="s">
        <v>748</v>
      </c>
      <c r="R161" s="124" t="s">
        <v>747</v>
      </c>
      <c r="S161" s="124" t="s">
        <v>748</v>
      </c>
      <c r="T161" s="122" t="b">
        <f t="shared" si="2"/>
        <v>1</v>
      </c>
      <c r="U161" s="302" t="s">
        <v>747</v>
      </c>
      <c r="V161" s="302" t="s">
        <v>748</v>
      </c>
      <c r="W161" s="122" t="s">
        <v>725</v>
      </c>
      <c r="X161" s="122" t="s">
        <v>1327</v>
      </c>
    </row>
    <row r="162" spans="1:24" x14ac:dyDescent="0.5">
      <c r="A162" s="302"/>
      <c r="D162" s="123" t="s">
        <v>832</v>
      </c>
      <c r="E162" s="123" t="s">
        <v>833</v>
      </c>
      <c r="F162" s="123" t="s">
        <v>790</v>
      </c>
      <c r="G162" s="123" t="s">
        <v>791</v>
      </c>
      <c r="H162" s="123" t="s">
        <v>757</v>
      </c>
      <c r="I162" s="123" t="s">
        <v>758</v>
      </c>
      <c r="J162" s="123" t="s">
        <v>757</v>
      </c>
      <c r="K162" s="123" t="s">
        <v>758</v>
      </c>
      <c r="L162" s="123" t="s">
        <v>757</v>
      </c>
      <c r="M162" s="123" t="s">
        <v>758</v>
      </c>
      <c r="N162" s="123" t="s">
        <v>757</v>
      </c>
      <c r="O162" s="123" t="s">
        <v>758</v>
      </c>
      <c r="P162" s="123" t="s">
        <v>749</v>
      </c>
      <c r="Q162" s="124" t="s">
        <v>1327</v>
      </c>
      <c r="R162" s="124" t="s">
        <v>749</v>
      </c>
      <c r="S162" s="124" t="s">
        <v>1557</v>
      </c>
      <c r="T162" s="122" t="b">
        <f t="shared" si="2"/>
        <v>1</v>
      </c>
      <c r="U162" s="302" t="s">
        <v>749</v>
      </c>
      <c r="V162" s="302" t="s">
        <v>1327</v>
      </c>
      <c r="W162" s="122" t="s">
        <v>726</v>
      </c>
      <c r="X162" s="122" t="s">
        <v>1327</v>
      </c>
    </row>
    <row r="163" spans="1:24" x14ac:dyDescent="0.5">
      <c r="A163" s="302"/>
      <c r="D163" s="123" t="s">
        <v>834</v>
      </c>
      <c r="E163" s="123" t="s">
        <v>648</v>
      </c>
      <c r="F163" s="123" t="s">
        <v>792</v>
      </c>
      <c r="G163" s="123" t="s">
        <v>764</v>
      </c>
      <c r="H163" s="123" t="s">
        <v>759</v>
      </c>
      <c r="I163" s="123" t="s">
        <v>1327</v>
      </c>
      <c r="J163" s="123" t="s">
        <v>759</v>
      </c>
      <c r="K163" s="123" t="s">
        <v>1327</v>
      </c>
      <c r="L163" s="123" t="s">
        <v>759</v>
      </c>
      <c r="M163" s="123" t="s">
        <v>1327</v>
      </c>
      <c r="N163" s="123" t="s">
        <v>759</v>
      </c>
      <c r="O163" s="123" t="s">
        <v>1327</v>
      </c>
      <c r="P163" s="123" t="s">
        <v>750</v>
      </c>
      <c r="Q163" s="124" t="s">
        <v>751</v>
      </c>
      <c r="R163" s="124" t="s">
        <v>750</v>
      </c>
      <c r="S163" s="124" t="s">
        <v>751</v>
      </c>
      <c r="T163" s="122" t="b">
        <f t="shared" si="2"/>
        <v>1</v>
      </c>
      <c r="U163" s="302" t="s">
        <v>750</v>
      </c>
      <c r="V163" s="302" t="s">
        <v>751</v>
      </c>
      <c r="W163" s="122" t="s">
        <v>727</v>
      </c>
      <c r="X163" s="122" t="s">
        <v>728</v>
      </c>
    </row>
    <row r="164" spans="1:24" x14ac:dyDescent="0.5">
      <c r="A164" s="302"/>
      <c r="D164" s="123" t="s">
        <v>835</v>
      </c>
      <c r="E164" s="123" t="s">
        <v>836</v>
      </c>
      <c r="F164" s="123" t="s">
        <v>793</v>
      </c>
      <c r="G164" s="123" t="s">
        <v>642</v>
      </c>
      <c r="H164" s="123" t="s">
        <v>761</v>
      </c>
      <c r="I164" s="123" t="s">
        <v>762</v>
      </c>
      <c r="J164" s="123" t="s">
        <v>761</v>
      </c>
      <c r="K164" s="123" t="s">
        <v>762</v>
      </c>
      <c r="L164" s="123" t="s">
        <v>761</v>
      </c>
      <c r="M164" s="123" t="s">
        <v>762</v>
      </c>
      <c r="N164" s="123" t="s">
        <v>761</v>
      </c>
      <c r="O164" s="123" t="s">
        <v>762</v>
      </c>
      <c r="P164" s="123" t="s">
        <v>752</v>
      </c>
      <c r="Q164" s="124" t="s">
        <v>1327</v>
      </c>
      <c r="R164" s="124" t="s">
        <v>752</v>
      </c>
      <c r="S164" s="124" t="s">
        <v>1558</v>
      </c>
      <c r="T164" s="122" t="b">
        <f t="shared" si="2"/>
        <v>1</v>
      </c>
      <c r="U164" s="302" t="s">
        <v>752</v>
      </c>
      <c r="V164" s="302" t="s">
        <v>1327</v>
      </c>
      <c r="W164" s="122" t="s">
        <v>729</v>
      </c>
      <c r="X164" s="122" t="s">
        <v>2102</v>
      </c>
    </row>
    <row r="165" spans="1:24" x14ac:dyDescent="0.5">
      <c r="A165" s="302"/>
      <c r="D165" s="123" t="s">
        <v>837</v>
      </c>
      <c r="E165" s="123" t="s">
        <v>652</v>
      </c>
      <c r="F165" s="123" t="s">
        <v>794</v>
      </c>
      <c r="G165" s="123" t="s">
        <v>795</v>
      </c>
      <c r="H165" s="123" t="s">
        <v>763</v>
      </c>
      <c r="I165" s="123" t="s">
        <v>1327</v>
      </c>
      <c r="J165" s="123" t="s">
        <v>763</v>
      </c>
      <c r="K165" s="123" t="s">
        <v>1327</v>
      </c>
      <c r="L165" s="123" t="s">
        <v>763</v>
      </c>
      <c r="M165" s="123" t="s">
        <v>1327</v>
      </c>
      <c r="N165" s="123" t="s">
        <v>763</v>
      </c>
      <c r="O165" s="123" t="s">
        <v>1327</v>
      </c>
      <c r="P165" s="123" t="s">
        <v>753</v>
      </c>
      <c r="Q165" s="124" t="s">
        <v>1327</v>
      </c>
      <c r="R165" s="124" t="s">
        <v>753</v>
      </c>
      <c r="S165" s="124" t="s">
        <v>1559</v>
      </c>
      <c r="T165" s="122" t="b">
        <f t="shared" si="2"/>
        <v>1</v>
      </c>
      <c r="U165" s="302" t="s">
        <v>753</v>
      </c>
      <c r="V165" s="302" t="s">
        <v>1327</v>
      </c>
      <c r="W165" s="122" t="s">
        <v>731</v>
      </c>
      <c r="X165" s="122" t="s">
        <v>1327</v>
      </c>
    </row>
    <row r="166" spans="1:24" x14ac:dyDescent="0.5">
      <c r="A166" s="302"/>
      <c r="D166" s="123" t="s">
        <v>838</v>
      </c>
      <c r="E166" s="123" t="s">
        <v>1208</v>
      </c>
      <c r="F166" s="123" t="s">
        <v>796</v>
      </c>
      <c r="G166" s="123" t="s">
        <v>797</v>
      </c>
      <c r="H166" s="123" t="s">
        <v>765</v>
      </c>
      <c r="I166" s="123" t="s">
        <v>1327</v>
      </c>
      <c r="J166" s="123" t="s">
        <v>765</v>
      </c>
      <c r="K166" s="123" t="s">
        <v>1327</v>
      </c>
      <c r="L166" s="123" t="s">
        <v>765</v>
      </c>
      <c r="M166" s="123" t="s">
        <v>1327</v>
      </c>
      <c r="N166" s="123" t="s">
        <v>765</v>
      </c>
      <c r="O166" s="123" t="s">
        <v>1327</v>
      </c>
      <c r="P166" s="123" t="s">
        <v>755</v>
      </c>
      <c r="Q166" s="124" t="s">
        <v>756</v>
      </c>
      <c r="R166" s="124" t="s">
        <v>755</v>
      </c>
      <c r="S166" s="124" t="s">
        <v>756</v>
      </c>
      <c r="T166" s="122" t="b">
        <f t="shared" si="2"/>
        <v>1</v>
      </c>
      <c r="U166" s="302" t="s">
        <v>755</v>
      </c>
      <c r="V166" s="302" t="s">
        <v>756</v>
      </c>
      <c r="W166" s="122" t="s">
        <v>732</v>
      </c>
      <c r="X166" s="122" t="s">
        <v>733</v>
      </c>
    </row>
    <row r="167" spans="1:24" x14ac:dyDescent="0.5">
      <c r="A167" s="302"/>
      <c r="D167" s="123" t="s">
        <v>839</v>
      </c>
      <c r="E167" s="123" t="s">
        <v>840</v>
      </c>
      <c r="F167" s="123" t="s">
        <v>798</v>
      </c>
      <c r="G167" s="123" t="s">
        <v>648</v>
      </c>
      <c r="H167" s="123" t="s">
        <v>767</v>
      </c>
      <c r="I167" s="123" t="s">
        <v>768</v>
      </c>
      <c r="J167" s="123" t="s">
        <v>767</v>
      </c>
      <c r="K167" s="123" t="s">
        <v>768</v>
      </c>
      <c r="L167" s="123" t="s">
        <v>767</v>
      </c>
      <c r="M167" s="123" t="s">
        <v>768</v>
      </c>
      <c r="N167" s="123" t="s">
        <v>767</v>
      </c>
      <c r="O167" s="123" t="s">
        <v>768</v>
      </c>
      <c r="P167" s="123" t="s">
        <v>757</v>
      </c>
      <c r="Q167" s="124" t="s">
        <v>758</v>
      </c>
      <c r="R167" s="124" t="s">
        <v>757</v>
      </c>
      <c r="S167" s="124" t="s">
        <v>758</v>
      </c>
      <c r="T167" s="122" t="b">
        <f t="shared" si="2"/>
        <v>1</v>
      </c>
      <c r="U167" s="302" t="s">
        <v>757</v>
      </c>
      <c r="V167" s="302" t="s">
        <v>758</v>
      </c>
      <c r="W167" s="122" t="s">
        <v>734</v>
      </c>
      <c r="X167" s="122" t="s">
        <v>1327</v>
      </c>
    </row>
    <row r="168" spans="1:24" x14ac:dyDescent="0.5">
      <c r="A168" s="302"/>
      <c r="D168" s="123" t="s">
        <v>841</v>
      </c>
      <c r="E168" s="123" t="s">
        <v>842</v>
      </c>
      <c r="F168" s="123" t="s">
        <v>799</v>
      </c>
      <c r="G168" s="123" t="s">
        <v>800</v>
      </c>
      <c r="H168" s="123" t="s">
        <v>769</v>
      </c>
      <c r="I168" s="123" t="s">
        <v>770</v>
      </c>
      <c r="J168" s="123" t="s">
        <v>769</v>
      </c>
      <c r="K168" s="123" t="s">
        <v>770</v>
      </c>
      <c r="L168" s="123" t="s">
        <v>769</v>
      </c>
      <c r="M168" s="123" t="s">
        <v>770</v>
      </c>
      <c r="N168" s="123" t="s">
        <v>769</v>
      </c>
      <c r="O168" s="123" t="s">
        <v>770</v>
      </c>
      <c r="P168" s="123" t="s">
        <v>759</v>
      </c>
      <c r="Q168" s="124" t="s">
        <v>1327</v>
      </c>
      <c r="R168" s="124" t="s">
        <v>759</v>
      </c>
      <c r="S168" s="124" t="s">
        <v>1560</v>
      </c>
      <c r="T168" s="122" t="b">
        <f t="shared" si="2"/>
        <v>1</v>
      </c>
      <c r="U168" s="302" t="s">
        <v>759</v>
      </c>
      <c r="V168" s="302" t="s">
        <v>1327</v>
      </c>
      <c r="W168" s="122" t="s">
        <v>1349</v>
      </c>
      <c r="X168" s="122" t="s">
        <v>1327</v>
      </c>
    </row>
    <row r="169" spans="1:24" x14ac:dyDescent="0.5">
      <c r="A169" s="302"/>
      <c r="D169" s="123" t="s">
        <v>843</v>
      </c>
      <c r="E169" s="123" t="s">
        <v>1205</v>
      </c>
      <c r="F169" s="123" t="s">
        <v>801</v>
      </c>
      <c r="G169" s="123" t="s">
        <v>652</v>
      </c>
      <c r="H169" s="123" t="s">
        <v>771</v>
      </c>
      <c r="I169" s="123" t="s">
        <v>1327</v>
      </c>
      <c r="J169" s="123" t="s">
        <v>771</v>
      </c>
      <c r="K169" s="123" t="s">
        <v>1327</v>
      </c>
      <c r="L169" s="123" t="s">
        <v>771</v>
      </c>
      <c r="M169" s="123" t="s">
        <v>1327</v>
      </c>
      <c r="N169" s="123" t="s">
        <v>771</v>
      </c>
      <c r="O169" s="123" t="s">
        <v>1327</v>
      </c>
      <c r="P169" s="123" t="s">
        <v>761</v>
      </c>
      <c r="Q169" s="124" t="s">
        <v>762</v>
      </c>
      <c r="R169" s="124" t="s">
        <v>761</v>
      </c>
      <c r="S169" s="124" t="s">
        <v>762</v>
      </c>
      <c r="T169" s="122" t="b">
        <f t="shared" si="2"/>
        <v>1</v>
      </c>
      <c r="U169" s="302" t="s">
        <v>761</v>
      </c>
      <c r="V169" s="302" t="s">
        <v>762</v>
      </c>
      <c r="W169" s="122" t="s">
        <v>1350</v>
      </c>
      <c r="X169" s="122" t="s">
        <v>1351</v>
      </c>
    </row>
    <row r="170" spans="1:24" x14ac:dyDescent="0.5">
      <c r="A170" s="302"/>
      <c r="D170" s="123" t="s">
        <v>844</v>
      </c>
      <c r="E170" s="123" t="s">
        <v>845</v>
      </c>
      <c r="F170" s="123" t="s">
        <v>802</v>
      </c>
      <c r="G170" s="123" t="s">
        <v>663</v>
      </c>
      <c r="H170" s="123" t="s">
        <v>772</v>
      </c>
      <c r="I170" s="123" t="s">
        <v>773</v>
      </c>
      <c r="J170" s="123" t="s">
        <v>772</v>
      </c>
      <c r="K170" s="123" t="s">
        <v>773</v>
      </c>
      <c r="L170" s="123" t="s">
        <v>772</v>
      </c>
      <c r="M170" s="123" t="s">
        <v>773</v>
      </c>
      <c r="N170" s="123" t="s">
        <v>772</v>
      </c>
      <c r="O170" s="123" t="s">
        <v>773</v>
      </c>
      <c r="P170" s="123" t="s">
        <v>763</v>
      </c>
      <c r="Q170" s="124" t="s">
        <v>1327</v>
      </c>
      <c r="R170" s="124" t="s">
        <v>763</v>
      </c>
      <c r="S170" s="124" t="s">
        <v>1561</v>
      </c>
      <c r="T170" s="122" t="b">
        <f t="shared" si="2"/>
        <v>1</v>
      </c>
      <c r="U170" s="302" t="s">
        <v>763</v>
      </c>
      <c r="V170" s="302" t="s">
        <v>1327</v>
      </c>
      <c r="W170" s="122" t="s">
        <v>1352</v>
      </c>
      <c r="X170" s="122" t="s">
        <v>2103</v>
      </c>
    </row>
    <row r="171" spans="1:24" x14ac:dyDescent="0.5">
      <c r="A171" s="302"/>
      <c r="D171" s="123" t="s">
        <v>846</v>
      </c>
      <c r="E171" s="123" t="s">
        <v>1206</v>
      </c>
      <c r="F171" s="123" t="s">
        <v>803</v>
      </c>
      <c r="G171" s="123" t="s">
        <v>804</v>
      </c>
      <c r="H171" s="123" t="s">
        <v>774</v>
      </c>
      <c r="I171" s="123" t="s">
        <v>1327</v>
      </c>
      <c r="J171" s="123" t="s">
        <v>774</v>
      </c>
      <c r="K171" s="123" t="s">
        <v>1327</v>
      </c>
      <c r="L171" s="123" t="s">
        <v>774</v>
      </c>
      <c r="M171" s="123" t="s">
        <v>1327</v>
      </c>
      <c r="N171" s="123" t="s">
        <v>774</v>
      </c>
      <c r="O171" s="123" t="s">
        <v>1327</v>
      </c>
      <c r="P171" s="123" t="s">
        <v>1457</v>
      </c>
      <c r="Q171" s="124" t="s">
        <v>1458</v>
      </c>
      <c r="R171" s="124" t="s">
        <v>1457</v>
      </c>
      <c r="S171" s="124" t="s">
        <v>1458</v>
      </c>
      <c r="T171" s="122" t="b">
        <f t="shared" si="2"/>
        <v>1</v>
      </c>
      <c r="U171" s="302" t="s">
        <v>1457</v>
      </c>
      <c r="V171" s="302" t="s">
        <v>1458</v>
      </c>
      <c r="W171" s="122" t="s">
        <v>1354</v>
      </c>
      <c r="X171" s="122" t="s">
        <v>1327</v>
      </c>
    </row>
    <row r="172" spans="1:24" x14ac:dyDescent="0.5">
      <c r="A172" s="302"/>
      <c r="D172" s="123" t="s">
        <v>847</v>
      </c>
      <c r="E172" s="123" t="s">
        <v>1208</v>
      </c>
      <c r="F172" s="123" t="s">
        <v>805</v>
      </c>
      <c r="G172" s="123" t="s">
        <v>806</v>
      </c>
      <c r="H172" s="123" t="s">
        <v>775</v>
      </c>
      <c r="I172" s="123" t="s">
        <v>1327</v>
      </c>
      <c r="J172" s="123" t="s">
        <v>775</v>
      </c>
      <c r="K172" s="123" t="s">
        <v>1327</v>
      </c>
      <c r="L172" s="123" t="s">
        <v>775</v>
      </c>
      <c r="M172" s="123" t="s">
        <v>1327</v>
      </c>
      <c r="N172" s="123" t="s">
        <v>775</v>
      </c>
      <c r="O172" s="123" t="s">
        <v>1327</v>
      </c>
      <c r="P172" s="123" t="s">
        <v>765</v>
      </c>
      <c r="Q172" s="124" t="s">
        <v>1327</v>
      </c>
      <c r="R172" s="124" t="s">
        <v>765</v>
      </c>
      <c r="S172" s="124" t="s">
        <v>1562</v>
      </c>
      <c r="T172" s="122" t="b">
        <f t="shared" si="2"/>
        <v>1</v>
      </c>
      <c r="U172" s="302" t="s">
        <v>765</v>
      </c>
      <c r="V172" s="302" t="s">
        <v>1327</v>
      </c>
      <c r="W172" s="122" t="s">
        <v>2104</v>
      </c>
      <c r="X172" s="122" t="s">
        <v>1456</v>
      </c>
    </row>
    <row r="173" spans="1:24" x14ac:dyDescent="0.5">
      <c r="A173" s="302"/>
      <c r="D173" s="123" t="s">
        <v>848</v>
      </c>
      <c r="E173" s="123" t="s">
        <v>849</v>
      </c>
      <c r="F173" s="123" t="s">
        <v>807</v>
      </c>
      <c r="G173" s="123" t="s">
        <v>648</v>
      </c>
      <c r="H173" s="123" t="s">
        <v>776</v>
      </c>
      <c r="I173" s="123" t="s">
        <v>777</v>
      </c>
      <c r="J173" s="123" t="s">
        <v>776</v>
      </c>
      <c r="K173" s="123" t="s">
        <v>777</v>
      </c>
      <c r="L173" s="123" t="s">
        <v>776</v>
      </c>
      <c r="M173" s="123" t="s">
        <v>777</v>
      </c>
      <c r="N173" s="123" t="s">
        <v>776</v>
      </c>
      <c r="O173" s="123" t="s">
        <v>777</v>
      </c>
      <c r="P173" s="123" t="s">
        <v>767</v>
      </c>
      <c r="Q173" s="124" t="s">
        <v>768</v>
      </c>
      <c r="R173" s="124" t="s">
        <v>767</v>
      </c>
      <c r="S173" s="124" t="s">
        <v>768</v>
      </c>
      <c r="T173" s="122" t="b">
        <f t="shared" si="2"/>
        <v>1</v>
      </c>
      <c r="U173" s="302" t="s">
        <v>767</v>
      </c>
      <c r="V173" s="302" t="s">
        <v>768</v>
      </c>
      <c r="W173" s="122" t="s">
        <v>735</v>
      </c>
      <c r="X173" s="122" t="s">
        <v>1327</v>
      </c>
    </row>
    <row r="174" spans="1:24" x14ac:dyDescent="0.5">
      <c r="A174" s="302"/>
      <c r="D174" s="123" t="s">
        <v>850</v>
      </c>
      <c r="E174" s="123" t="s">
        <v>851</v>
      </c>
      <c r="F174" s="123" t="s">
        <v>808</v>
      </c>
      <c r="G174" s="123" t="s">
        <v>809</v>
      </c>
      <c r="H174" s="123" t="s">
        <v>778</v>
      </c>
      <c r="I174" s="123" t="s">
        <v>779</v>
      </c>
      <c r="J174" s="123" t="s">
        <v>778</v>
      </c>
      <c r="K174" s="123" t="s">
        <v>779</v>
      </c>
      <c r="L174" s="123" t="s">
        <v>778</v>
      </c>
      <c r="M174" s="123" t="s">
        <v>779</v>
      </c>
      <c r="N174" s="123" t="s">
        <v>778</v>
      </c>
      <c r="O174" s="123" t="s">
        <v>779</v>
      </c>
      <c r="P174" s="123" t="s">
        <v>769</v>
      </c>
      <c r="Q174" s="124" t="s">
        <v>770</v>
      </c>
      <c r="R174" s="124" t="s">
        <v>769</v>
      </c>
      <c r="S174" s="124" t="s">
        <v>770</v>
      </c>
      <c r="T174" s="122" t="b">
        <f t="shared" si="2"/>
        <v>1</v>
      </c>
      <c r="U174" s="302" t="s">
        <v>769</v>
      </c>
      <c r="V174" s="302" t="s">
        <v>770</v>
      </c>
      <c r="W174" s="122" t="s">
        <v>736</v>
      </c>
      <c r="X174" s="122" t="s">
        <v>737</v>
      </c>
    </row>
    <row r="175" spans="1:24" x14ac:dyDescent="0.5">
      <c r="A175" s="302"/>
      <c r="D175" s="123" t="s">
        <v>852</v>
      </c>
      <c r="E175" s="123" t="s">
        <v>1205</v>
      </c>
      <c r="F175" s="123" t="s">
        <v>810</v>
      </c>
      <c r="G175" s="123" t="s">
        <v>652</v>
      </c>
      <c r="H175" s="123" t="s">
        <v>780</v>
      </c>
      <c r="I175" s="123" t="s">
        <v>1327</v>
      </c>
      <c r="J175" s="123" t="s">
        <v>780</v>
      </c>
      <c r="K175" s="123" t="s">
        <v>1327</v>
      </c>
      <c r="L175" s="123" t="s">
        <v>780</v>
      </c>
      <c r="M175" s="123" t="s">
        <v>1327</v>
      </c>
      <c r="N175" s="123" t="s">
        <v>780</v>
      </c>
      <c r="O175" s="123" t="s">
        <v>1327</v>
      </c>
      <c r="P175" s="123" t="s">
        <v>771</v>
      </c>
      <c r="Q175" s="124" t="s">
        <v>1327</v>
      </c>
      <c r="R175" s="124" t="s">
        <v>771</v>
      </c>
      <c r="S175" s="124" t="s">
        <v>1563</v>
      </c>
      <c r="T175" s="122" t="b">
        <f t="shared" si="2"/>
        <v>1</v>
      </c>
      <c r="U175" s="302" t="s">
        <v>771</v>
      </c>
      <c r="V175" s="302" t="s">
        <v>1327</v>
      </c>
      <c r="W175" s="122" t="s">
        <v>738</v>
      </c>
      <c r="X175" s="122" t="s">
        <v>2105</v>
      </c>
    </row>
    <row r="176" spans="1:24" x14ac:dyDescent="0.5">
      <c r="A176" s="302"/>
      <c r="D176" s="123" t="s">
        <v>853</v>
      </c>
      <c r="E176" s="123" t="s">
        <v>854</v>
      </c>
      <c r="F176" s="123" t="s">
        <v>811</v>
      </c>
      <c r="G176" s="123" t="s">
        <v>642</v>
      </c>
      <c r="H176" s="123" t="s">
        <v>781</v>
      </c>
      <c r="I176" s="123" t="s">
        <v>782</v>
      </c>
      <c r="J176" s="123" t="s">
        <v>781</v>
      </c>
      <c r="K176" s="123" t="s">
        <v>782</v>
      </c>
      <c r="L176" s="123" t="s">
        <v>781</v>
      </c>
      <c r="M176" s="123" t="s">
        <v>782</v>
      </c>
      <c r="N176" s="123" t="s">
        <v>781</v>
      </c>
      <c r="O176" s="123" t="s">
        <v>782</v>
      </c>
      <c r="P176" s="123" t="s">
        <v>772</v>
      </c>
      <c r="Q176" s="124" t="s">
        <v>773</v>
      </c>
      <c r="R176" s="124" t="s">
        <v>772</v>
      </c>
      <c r="S176" s="124" t="s">
        <v>773</v>
      </c>
      <c r="T176" s="122" t="b">
        <f t="shared" si="2"/>
        <v>1</v>
      </c>
      <c r="U176" s="302" t="s">
        <v>772</v>
      </c>
      <c r="V176" s="302" t="s">
        <v>773</v>
      </c>
      <c r="W176" s="122" t="s">
        <v>740</v>
      </c>
      <c r="X176" s="122" t="s">
        <v>1327</v>
      </c>
    </row>
    <row r="177" spans="1:24" x14ac:dyDescent="0.5">
      <c r="A177" s="302"/>
      <c r="D177" s="123" t="s">
        <v>855</v>
      </c>
      <c r="E177" s="123" t="s">
        <v>1206</v>
      </c>
      <c r="F177" s="123" t="s">
        <v>812</v>
      </c>
      <c r="G177" s="123" t="s">
        <v>813</v>
      </c>
      <c r="H177" s="123" t="s">
        <v>783</v>
      </c>
      <c r="I177" s="123" t="s">
        <v>1327</v>
      </c>
      <c r="J177" s="123" t="s">
        <v>783</v>
      </c>
      <c r="K177" s="123" t="s">
        <v>1327</v>
      </c>
      <c r="L177" s="123" t="s">
        <v>783</v>
      </c>
      <c r="M177" s="123" t="s">
        <v>1327</v>
      </c>
      <c r="N177" s="123" t="s">
        <v>783</v>
      </c>
      <c r="O177" s="123" t="s">
        <v>1327</v>
      </c>
      <c r="P177" s="123" t="s">
        <v>774</v>
      </c>
      <c r="Q177" s="124" t="s">
        <v>1327</v>
      </c>
      <c r="R177" s="124" t="s">
        <v>774</v>
      </c>
      <c r="S177" s="124" t="s">
        <v>1564</v>
      </c>
      <c r="T177" s="122" t="b">
        <f t="shared" si="2"/>
        <v>1</v>
      </c>
      <c r="U177" s="302" t="s">
        <v>774</v>
      </c>
      <c r="V177" s="302" t="s">
        <v>1327</v>
      </c>
      <c r="W177" s="122" t="s">
        <v>741</v>
      </c>
      <c r="X177" s="122" t="s">
        <v>742</v>
      </c>
    </row>
    <row r="178" spans="1:24" x14ac:dyDescent="0.5">
      <c r="A178" s="302"/>
      <c r="D178" s="123" t="s">
        <v>856</v>
      </c>
      <c r="E178" s="123" t="s">
        <v>1208</v>
      </c>
      <c r="F178" s="123" t="s">
        <v>814</v>
      </c>
      <c r="G178" s="123" t="s">
        <v>815</v>
      </c>
      <c r="H178" s="123" t="s">
        <v>1356</v>
      </c>
      <c r="I178" s="123" t="s">
        <v>1327</v>
      </c>
      <c r="J178" s="123" t="s">
        <v>1356</v>
      </c>
      <c r="K178" s="123" t="s">
        <v>1327</v>
      </c>
      <c r="L178" s="123" t="s">
        <v>1356</v>
      </c>
      <c r="M178" s="123" t="s">
        <v>1327</v>
      </c>
      <c r="N178" s="123" t="s">
        <v>1356</v>
      </c>
      <c r="O178" s="123" t="s">
        <v>1327</v>
      </c>
      <c r="P178" s="123" t="s">
        <v>775</v>
      </c>
      <c r="Q178" s="124" t="s">
        <v>1327</v>
      </c>
      <c r="R178" s="124" t="s">
        <v>775</v>
      </c>
      <c r="S178" s="124" t="s">
        <v>1565</v>
      </c>
      <c r="T178" s="122" t="b">
        <f t="shared" si="2"/>
        <v>1</v>
      </c>
      <c r="U178" s="302" t="s">
        <v>775</v>
      </c>
      <c r="V178" s="302" t="s">
        <v>1327</v>
      </c>
      <c r="W178" s="122" t="s">
        <v>743</v>
      </c>
      <c r="X178" s="122" t="s">
        <v>1327</v>
      </c>
    </row>
    <row r="179" spans="1:24" x14ac:dyDescent="0.5">
      <c r="A179" s="302"/>
      <c r="D179" s="123" t="s">
        <v>857</v>
      </c>
      <c r="E179" s="123" t="s">
        <v>858</v>
      </c>
      <c r="F179" s="123" t="s">
        <v>816</v>
      </c>
      <c r="G179" s="123" t="s">
        <v>648</v>
      </c>
      <c r="H179" s="123" t="s">
        <v>1357</v>
      </c>
      <c r="I179" s="123" t="s">
        <v>1358</v>
      </c>
      <c r="J179" s="123" t="s">
        <v>1357</v>
      </c>
      <c r="K179" s="123" t="s">
        <v>1358</v>
      </c>
      <c r="L179" s="123" t="s">
        <v>1357</v>
      </c>
      <c r="M179" s="123" t="s">
        <v>1358</v>
      </c>
      <c r="N179" s="123" t="s">
        <v>1357</v>
      </c>
      <c r="O179" s="123" t="s">
        <v>1358</v>
      </c>
      <c r="P179" s="123" t="s">
        <v>776</v>
      </c>
      <c r="Q179" s="124" t="s">
        <v>777</v>
      </c>
      <c r="R179" s="124" t="s">
        <v>776</v>
      </c>
      <c r="S179" s="124" t="s">
        <v>777</v>
      </c>
      <c r="T179" s="122" t="b">
        <f t="shared" si="2"/>
        <v>1</v>
      </c>
      <c r="U179" s="302" t="s">
        <v>776</v>
      </c>
      <c r="V179" s="302" t="s">
        <v>777</v>
      </c>
      <c r="W179" s="122" t="s">
        <v>1355</v>
      </c>
      <c r="X179" s="122" t="s">
        <v>1327</v>
      </c>
    </row>
    <row r="180" spans="1:24" x14ac:dyDescent="0.5">
      <c r="A180" s="302"/>
      <c r="D180" s="123" t="s">
        <v>859</v>
      </c>
      <c r="E180" s="123" t="s">
        <v>860</v>
      </c>
      <c r="F180" s="123" t="s">
        <v>817</v>
      </c>
      <c r="G180" s="123" t="s">
        <v>818</v>
      </c>
      <c r="H180" s="123" t="s">
        <v>1359</v>
      </c>
      <c r="I180" s="123" t="s">
        <v>1360</v>
      </c>
      <c r="J180" s="123" t="s">
        <v>1359</v>
      </c>
      <c r="K180" s="123" t="s">
        <v>1360</v>
      </c>
      <c r="L180" s="123" t="s">
        <v>1359</v>
      </c>
      <c r="M180" s="123" t="s">
        <v>1360</v>
      </c>
      <c r="N180" s="123" t="s">
        <v>1359</v>
      </c>
      <c r="O180" s="123" t="s">
        <v>1360</v>
      </c>
      <c r="P180" s="123" t="s">
        <v>778</v>
      </c>
      <c r="Q180" s="124" t="s">
        <v>779</v>
      </c>
      <c r="R180" s="124" t="s">
        <v>778</v>
      </c>
      <c r="S180" s="124" t="s">
        <v>779</v>
      </c>
      <c r="T180" s="122" t="b">
        <f t="shared" si="2"/>
        <v>1</v>
      </c>
      <c r="U180" s="302" t="s">
        <v>778</v>
      </c>
      <c r="V180" s="302" t="s">
        <v>779</v>
      </c>
      <c r="W180" s="122" t="s">
        <v>744</v>
      </c>
      <c r="X180" s="122" t="s">
        <v>1327</v>
      </c>
    </row>
    <row r="181" spans="1:24" x14ac:dyDescent="0.5">
      <c r="A181" s="302"/>
      <c r="D181" s="123" t="s">
        <v>861</v>
      </c>
      <c r="E181" s="123" t="s">
        <v>1205</v>
      </c>
      <c r="F181" s="123" t="s">
        <v>819</v>
      </c>
      <c r="G181" s="123" t="s">
        <v>652</v>
      </c>
      <c r="H181" s="123" t="s">
        <v>1361</v>
      </c>
      <c r="I181" s="123" t="s">
        <v>1327</v>
      </c>
      <c r="J181" s="123" t="s">
        <v>1361</v>
      </c>
      <c r="K181" s="123" t="s">
        <v>1327</v>
      </c>
      <c r="L181" s="123" t="s">
        <v>1361</v>
      </c>
      <c r="M181" s="123" t="s">
        <v>1327</v>
      </c>
      <c r="N181" s="123" t="s">
        <v>1361</v>
      </c>
      <c r="O181" s="123" t="s">
        <v>1327</v>
      </c>
      <c r="P181" s="123" t="s">
        <v>780</v>
      </c>
      <c r="Q181" s="124" t="s">
        <v>1327</v>
      </c>
      <c r="R181" s="124" t="s">
        <v>780</v>
      </c>
      <c r="S181" s="124" t="s">
        <v>1566</v>
      </c>
      <c r="T181" s="122" t="b">
        <f t="shared" si="2"/>
        <v>1</v>
      </c>
      <c r="U181" s="302" t="s">
        <v>780</v>
      </c>
      <c r="V181" s="302" t="s">
        <v>1327</v>
      </c>
      <c r="W181" s="122" t="s">
        <v>745</v>
      </c>
      <c r="X181" s="122" t="s">
        <v>746</v>
      </c>
    </row>
    <row r="182" spans="1:24" x14ac:dyDescent="0.5">
      <c r="A182" s="302"/>
      <c r="D182" s="123" t="s">
        <v>862</v>
      </c>
      <c r="E182" s="123" t="s">
        <v>863</v>
      </c>
      <c r="F182" s="123" t="s">
        <v>820</v>
      </c>
      <c r="G182" s="123" t="s">
        <v>642</v>
      </c>
      <c r="H182" s="123" t="s">
        <v>784</v>
      </c>
      <c r="I182" s="123" t="s">
        <v>1327</v>
      </c>
      <c r="J182" s="123" t="s">
        <v>784</v>
      </c>
      <c r="K182" s="123" t="s">
        <v>1327</v>
      </c>
      <c r="L182" s="123" t="s">
        <v>784</v>
      </c>
      <c r="M182" s="123" t="s">
        <v>1327</v>
      </c>
      <c r="N182" s="123" t="s">
        <v>784</v>
      </c>
      <c r="O182" s="123" t="s">
        <v>1327</v>
      </c>
      <c r="P182" s="123" t="s">
        <v>781</v>
      </c>
      <c r="Q182" s="124" t="s">
        <v>782</v>
      </c>
      <c r="R182" s="124" t="s">
        <v>781</v>
      </c>
      <c r="S182" s="124" t="s">
        <v>782</v>
      </c>
      <c r="T182" s="122" t="b">
        <f t="shared" si="2"/>
        <v>1</v>
      </c>
      <c r="U182" s="302" t="s">
        <v>781</v>
      </c>
      <c r="V182" s="302" t="s">
        <v>782</v>
      </c>
      <c r="W182" s="122" t="s">
        <v>747</v>
      </c>
      <c r="X182" s="122" t="s">
        <v>1346</v>
      </c>
    </row>
    <row r="183" spans="1:24" x14ac:dyDescent="0.5">
      <c r="A183" s="302"/>
      <c r="D183" s="123" t="s">
        <v>864</v>
      </c>
      <c r="E183" s="123" t="s">
        <v>1206</v>
      </c>
      <c r="F183" s="123" t="s">
        <v>821</v>
      </c>
      <c r="G183" s="123" t="s">
        <v>822</v>
      </c>
      <c r="H183" s="123" t="s">
        <v>785</v>
      </c>
      <c r="I183" s="123" t="s">
        <v>786</v>
      </c>
      <c r="J183" s="123" t="s">
        <v>785</v>
      </c>
      <c r="K183" s="123" t="s">
        <v>786</v>
      </c>
      <c r="L183" s="123" t="s">
        <v>785</v>
      </c>
      <c r="M183" s="123" t="s">
        <v>786</v>
      </c>
      <c r="N183" s="123" t="s">
        <v>785</v>
      </c>
      <c r="O183" s="123" t="s">
        <v>786</v>
      </c>
      <c r="P183" s="123" t="s">
        <v>783</v>
      </c>
      <c r="Q183" s="124" t="s">
        <v>1327</v>
      </c>
      <c r="R183" s="124" t="s">
        <v>783</v>
      </c>
      <c r="S183" s="124" t="s">
        <v>1567</v>
      </c>
      <c r="T183" s="122" t="b">
        <f t="shared" si="2"/>
        <v>1</v>
      </c>
      <c r="U183" s="302" t="s">
        <v>783</v>
      </c>
      <c r="V183" s="302" t="s">
        <v>1327</v>
      </c>
      <c r="W183" s="122" t="s">
        <v>749</v>
      </c>
      <c r="X183" s="122" t="s">
        <v>1327</v>
      </c>
    </row>
    <row r="184" spans="1:24" x14ac:dyDescent="0.5">
      <c r="A184" s="302"/>
      <c r="D184" s="123" t="s">
        <v>865</v>
      </c>
      <c r="E184" s="123" t="s">
        <v>1208</v>
      </c>
      <c r="F184" s="123" t="s">
        <v>823</v>
      </c>
      <c r="G184" s="123" t="s">
        <v>824</v>
      </c>
      <c r="H184" s="123" t="s">
        <v>787</v>
      </c>
      <c r="I184" s="123" t="s">
        <v>788</v>
      </c>
      <c r="J184" s="123" t="s">
        <v>787</v>
      </c>
      <c r="K184" s="123" t="s">
        <v>788</v>
      </c>
      <c r="L184" s="123" t="s">
        <v>787</v>
      </c>
      <c r="M184" s="123" t="s">
        <v>788</v>
      </c>
      <c r="N184" s="123" t="s">
        <v>787</v>
      </c>
      <c r="O184" s="123" t="s">
        <v>788</v>
      </c>
      <c r="P184" s="123" t="s">
        <v>1356</v>
      </c>
      <c r="Q184" s="124" t="s">
        <v>1327</v>
      </c>
      <c r="R184" s="124" t="s">
        <v>1356</v>
      </c>
      <c r="S184" s="124" t="s">
        <v>1568</v>
      </c>
      <c r="T184" s="122" t="b">
        <f t="shared" si="2"/>
        <v>1</v>
      </c>
      <c r="U184" s="302" t="s">
        <v>1356</v>
      </c>
      <c r="V184" s="302" t="s">
        <v>1327</v>
      </c>
      <c r="W184" s="122" t="s">
        <v>750</v>
      </c>
      <c r="X184" s="122" t="s">
        <v>751</v>
      </c>
    </row>
    <row r="185" spans="1:24" x14ac:dyDescent="0.5">
      <c r="A185" s="302"/>
      <c r="D185" s="123" t="s">
        <v>866</v>
      </c>
      <c r="E185" s="123" t="s">
        <v>867</v>
      </c>
      <c r="F185" s="123" t="s">
        <v>825</v>
      </c>
      <c r="G185" s="123" t="s">
        <v>648</v>
      </c>
      <c r="H185" s="123" t="s">
        <v>789</v>
      </c>
      <c r="I185" s="123" t="s">
        <v>1327</v>
      </c>
      <c r="J185" s="123" t="s">
        <v>789</v>
      </c>
      <c r="K185" s="123" t="s">
        <v>1327</v>
      </c>
      <c r="L185" s="123" t="s">
        <v>789</v>
      </c>
      <c r="M185" s="123" t="s">
        <v>1327</v>
      </c>
      <c r="N185" s="123" t="s">
        <v>789</v>
      </c>
      <c r="O185" s="123" t="s">
        <v>1327</v>
      </c>
      <c r="P185" s="123" t="s">
        <v>1357</v>
      </c>
      <c r="Q185" s="124" t="s">
        <v>1358</v>
      </c>
      <c r="R185" s="124" t="s">
        <v>1357</v>
      </c>
      <c r="S185" s="124" t="s">
        <v>1358</v>
      </c>
      <c r="T185" s="122" t="b">
        <f t="shared" si="2"/>
        <v>1</v>
      </c>
      <c r="U185" s="302" t="s">
        <v>1357</v>
      </c>
      <c r="V185" s="302" t="s">
        <v>1358</v>
      </c>
      <c r="W185" s="122" t="s">
        <v>752</v>
      </c>
      <c r="X185" s="122" t="s">
        <v>1327</v>
      </c>
    </row>
    <row r="186" spans="1:24" x14ac:dyDescent="0.5">
      <c r="A186" s="302"/>
      <c r="D186" s="123" t="s">
        <v>868</v>
      </c>
      <c r="E186" s="123" t="s">
        <v>869</v>
      </c>
      <c r="F186" s="123" t="s">
        <v>826</v>
      </c>
      <c r="G186" s="123" t="s">
        <v>827</v>
      </c>
      <c r="H186" s="123" t="s">
        <v>790</v>
      </c>
      <c r="I186" s="123" t="s">
        <v>791</v>
      </c>
      <c r="J186" s="123" t="s">
        <v>790</v>
      </c>
      <c r="K186" s="123" t="s">
        <v>791</v>
      </c>
      <c r="L186" s="123" t="s">
        <v>790</v>
      </c>
      <c r="M186" s="123" t="s">
        <v>791</v>
      </c>
      <c r="N186" s="123" t="s">
        <v>790</v>
      </c>
      <c r="O186" s="123" t="s">
        <v>791</v>
      </c>
      <c r="P186" s="123" t="s">
        <v>1359</v>
      </c>
      <c r="Q186" s="124" t="s">
        <v>1360</v>
      </c>
      <c r="R186" s="124" t="s">
        <v>1359</v>
      </c>
      <c r="S186" s="124" t="s">
        <v>1360</v>
      </c>
      <c r="T186" s="122" t="b">
        <f t="shared" si="2"/>
        <v>1</v>
      </c>
      <c r="U186" s="302" t="s">
        <v>1359</v>
      </c>
      <c r="V186" s="302" t="s">
        <v>1360</v>
      </c>
      <c r="W186" s="122" t="s">
        <v>753</v>
      </c>
      <c r="X186" s="122" t="s">
        <v>1327</v>
      </c>
    </row>
    <row r="187" spans="1:24" x14ac:dyDescent="0.5">
      <c r="A187" s="302"/>
      <c r="D187" s="123" t="s">
        <v>870</v>
      </c>
      <c r="E187" s="123" t="s">
        <v>1205</v>
      </c>
      <c r="F187" s="123" t="s">
        <v>828</v>
      </c>
      <c r="G187" s="123" t="s">
        <v>652</v>
      </c>
      <c r="H187" s="123" t="s">
        <v>792</v>
      </c>
      <c r="I187" s="123" t="s">
        <v>1327</v>
      </c>
      <c r="J187" s="123" t="s">
        <v>792</v>
      </c>
      <c r="K187" s="123" t="s">
        <v>1327</v>
      </c>
      <c r="L187" s="123" t="s">
        <v>792</v>
      </c>
      <c r="M187" s="123" t="s">
        <v>1327</v>
      </c>
      <c r="N187" s="123" t="s">
        <v>792</v>
      </c>
      <c r="O187" s="123" t="s">
        <v>1327</v>
      </c>
      <c r="P187" s="123" t="s">
        <v>1361</v>
      </c>
      <c r="Q187" s="124" t="s">
        <v>1327</v>
      </c>
      <c r="R187" s="124" t="s">
        <v>1361</v>
      </c>
      <c r="S187" s="124" t="s">
        <v>1569</v>
      </c>
      <c r="T187" s="122" t="b">
        <f t="shared" si="2"/>
        <v>1</v>
      </c>
      <c r="U187" s="302" t="s">
        <v>1361</v>
      </c>
      <c r="V187" s="302" t="s">
        <v>1327</v>
      </c>
      <c r="W187" s="122" t="s">
        <v>755</v>
      </c>
      <c r="X187" s="122" t="s">
        <v>756</v>
      </c>
    </row>
    <row r="188" spans="1:24" x14ac:dyDescent="0.5">
      <c r="A188" s="302"/>
      <c r="D188" s="123" t="s">
        <v>871</v>
      </c>
      <c r="E188" s="123" t="s">
        <v>872</v>
      </c>
      <c r="F188" s="123" t="s">
        <v>829</v>
      </c>
      <c r="G188" s="123" t="s">
        <v>663</v>
      </c>
      <c r="H188" s="123" t="s">
        <v>793</v>
      </c>
      <c r="I188" s="123" t="s">
        <v>1327</v>
      </c>
      <c r="J188" s="123" t="s">
        <v>793</v>
      </c>
      <c r="K188" s="123" t="s">
        <v>1327</v>
      </c>
      <c r="L188" s="123" t="s">
        <v>793</v>
      </c>
      <c r="M188" s="123" t="s">
        <v>1327</v>
      </c>
      <c r="N188" s="123" t="s">
        <v>793</v>
      </c>
      <c r="O188" s="123" t="s">
        <v>1327</v>
      </c>
      <c r="P188" s="123" t="s">
        <v>784</v>
      </c>
      <c r="Q188" s="124" t="s">
        <v>1327</v>
      </c>
      <c r="R188" s="124" t="s">
        <v>784</v>
      </c>
      <c r="S188" s="124" t="s">
        <v>1570</v>
      </c>
      <c r="T188" s="122" t="b">
        <f t="shared" si="2"/>
        <v>1</v>
      </c>
      <c r="U188" s="302" t="s">
        <v>784</v>
      </c>
      <c r="V188" s="302" t="s">
        <v>1327</v>
      </c>
      <c r="W188" s="122" t="s">
        <v>757</v>
      </c>
      <c r="X188" s="122" t="s">
        <v>2106</v>
      </c>
    </row>
    <row r="189" spans="1:24" x14ac:dyDescent="0.5">
      <c r="A189" s="302"/>
      <c r="D189" s="123" t="s">
        <v>873</v>
      </c>
      <c r="E189" s="123" t="s">
        <v>1206</v>
      </c>
      <c r="F189" s="123" t="s">
        <v>830</v>
      </c>
      <c r="G189" s="123" t="s">
        <v>831</v>
      </c>
      <c r="H189" s="123" t="s">
        <v>794</v>
      </c>
      <c r="I189" s="123" t="s">
        <v>795</v>
      </c>
      <c r="J189" s="123" t="s">
        <v>794</v>
      </c>
      <c r="K189" s="123" t="s">
        <v>795</v>
      </c>
      <c r="L189" s="123" t="s">
        <v>794</v>
      </c>
      <c r="M189" s="123" t="s">
        <v>795</v>
      </c>
      <c r="N189" s="123" t="s">
        <v>794</v>
      </c>
      <c r="O189" s="123" t="s">
        <v>795</v>
      </c>
      <c r="P189" s="123" t="s">
        <v>785</v>
      </c>
      <c r="Q189" s="124" t="s">
        <v>786</v>
      </c>
      <c r="R189" s="124" t="s">
        <v>785</v>
      </c>
      <c r="S189" s="124" t="s">
        <v>786</v>
      </c>
      <c r="T189" s="122" t="b">
        <f t="shared" si="2"/>
        <v>1</v>
      </c>
      <c r="U189" s="302" t="s">
        <v>785</v>
      </c>
      <c r="V189" s="302" t="s">
        <v>786</v>
      </c>
      <c r="W189" s="122" t="s">
        <v>759</v>
      </c>
      <c r="X189" s="122" t="s">
        <v>1327</v>
      </c>
    </row>
    <row r="190" spans="1:24" x14ac:dyDescent="0.5">
      <c r="A190" s="302"/>
      <c r="D190" s="123" t="s">
        <v>874</v>
      </c>
      <c r="E190" s="123" t="s">
        <v>1173</v>
      </c>
      <c r="F190" s="123" t="s">
        <v>832</v>
      </c>
      <c r="G190" s="123" t="s">
        <v>833</v>
      </c>
      <c r="H190" s="123" t="s">
        <v>796</v>
      </c>
      <c r="I190" s="123" t="s">
        <v>797</v>
      </c>
      <c r="J190" s="123" t="s">
        <v>796</v>
      </c>
      <c r="K190" s="123" t="s">
        <v>797</v>
      </c>
      <c r="L190" s="123" t="s">
        <v>796</v>
      </c>
      <c r="M190" s="123" t="s">
        <v>797</v>
      </c>
      <c r="N190" s="123" t="s">
        <v>796</v>
      </c>
      <c r="O190" s="123" t="s">
        <v>797</v>
      </c>
      <c r="P190" s="123" t="s">
        <v>787</v>
      </c>
      <c r="Q190" s="124" t="s">
        <v>788</v>
      </c>
      <c r="R190" s="124" t="s">
        <v>787</v>
      </c>
      <c r="S190" s="124" t="s">
        <v>788</v>
      </c>
      <c r="T190" s="122" t="b">
        <f t="shared" si="2"/>
        <v>1</v>
      </c>
      <c r="U190" s="302" t="s">
        <v>787</v>
      </c>
      <c r="V190" s="302" t="s">
        <v>788</v>
      </c>
      <c r="W190" s="122" t="s">
        <v>761</v>
      </c>
      <c r="X190" s="122" t="s">
        <v>762</v>
      </c>
    </row>
    <row r="191" spans="1:24" x14ac:dyDescent="0.5">
      <c r="A191" s="302"/>
      <c r="D191" s="123" t="s">
        <v>875</v>
      </c>
      <c r="E191" s="123" t="s">
        <v>876</v>
      </c>
      <c r="F191" s="123" t="s">
        <v>834</v>
      </c>
      <c r="G191" s="123" t="s">
        <v>648</v>
      </c>
      <c r="H191" s="123" t="s">
        <v>798</v>
      </c>
      <c r="I191" s="123" t="s">
        <v>1327</v>
      </c>
      <c r="J191" s="123" t="s">
        <v>798</v>
      </c>
      <c r="K191" s="123" t="s">
        <v>1327</v>
      </c>
      <c r="L191" s="123" t="s">
        <v>798</v>
      </c>
      <c r="M191" s="123" t="s">
        <v>1327</v>
      </c>
      <c r="N191" s="123" t="s">
        <v>798</v>
      </c>
      <c r="O191" s="123" t="s">
        <v>1327</v>
      </c>
      <c r="P191" s="123" t="s">
        <v>789</v>
      </c>
      <c r="Q191" s="124" t="s">
        <v>1327</v>
      </c>
      <c r="R191" s="124" t="s">
        <v>789</v>
      </c>
      <c r="S191" s="124" t="s">
        <v>1571</v>
      </c>
      <c r="T191" s="122" t="b">
        <f t="shared" si="2"/>
        <v>1</v>
      </c>
      <c r="U191" s="302" t="s">
        <v>789</v>
      </c>
      <c r="V191" s="302" t="s">
        <v>1327</v>
      </c>
      <c r="W191" s="122" t="s">
        <v>763</v>
      </c>
      <c r="X191" s="122" t="s">
        <v>1327</v>
      </c>
    </row>
    <row r="192" spans="1:24" x14ac:dyDescent="0.5">
      <c r="A192" s="302"/>
      <c r="D192" s="123" t="s">
        <v>877</v>
      </c>
      <c r="E192" s="123" t="s">
        <v>878</v>
      </c>
      <c r="F192" s="123" t="s">
        <v>835</v>
      </c>
      <c r="G192" s="123" t="s">
        <v>836</v>
      </c>
      <c r="H192" s="123" t="s">
        <v>799</v>
      </c>
      <c r="I192" s="123" t="s">
        <v>800</v>
      </c>
      <c r="J192" s="123" t="s">
        <v>799</v>
      </c>
      <c r="K192" s="123" t="s">
        <v>800</v>
      </c>
      <c r="L192" s="123" t="s">
        <v>799</v>
      </c>
      <c r="M192" s="123" t="s">
        <v>800</v>
      </c>
      <c r="N192" s="123" t="s">
        <v>799</v>
      </c>
      <c r="O192" s="123" t="s">
        <v>800</v>
      </c>
      <c r="P192" s="123" t="s">
        <v>790</v>
      </c>
      <c r="Q192" s="124" t="s">
        <v>791</v>
      </c>
      <c r="R192" s="124" t="s">
        <v>790</v>
      </c>
      <c r="S192" s="124" t="s">
        <v>791</v>
      </c>
      <c r="T192" s="122" t="b">
        <f t="shared" si="2"/>
        <v>1</v>
      </c>
      <c r="U192" s="302" t="s">
        <v>790</v>
      </c>
      <c r="V192" s="302" t="s">
        <v>791</v>
      </c>
      <c r="W192" s="122" t="s">
        <v>765</v>
      </c>
      <c r="X192" s="122" t="s">
        <v>1327</v>
      </c>
    </row>
    <row r="193" spans="1:24" x14ac:dyDescent="0.5">
      <c r="A193" s="302"/>
      <c r="D193" s="123" t="s">
        <v>879</v>
      </c>
      <c r="E193" s="123" t="s">
        <v>1174</v>
      </c>
      <c r="F193" s="123" t="s">
        <v>837</v>
      </c>
      <c r="G193" s="123" t="s">
        <v>652</v>
      </c>
      <c r="H193" s="123" t="s">
        <v>801</v>
      </c>
      <c r="I193" s="123" t="s">
        <v>1327</v>
      </c>
      <c r="J193" s="123" t="s">
        <v>801</v>
      </c>
      <c r="K193" s="123" t="s">
        <v>1327</v>
      </c>
      <c r="L193" s="123" t="s">
        <v>801</v>
      </c>
      <c r="M193" s="123" t="s">
        <v>1327</v>
      </c>
      <c r="N193" s="123" t="s">
        <v>801</v>
      </c>
      <c r="O193" s="123" t="s">
        <v>1327</v>
      </c>
      <c r="P193" s="123" t="s">
        <v>792</v>
      </c>
      <c r="Q193" s="124" t="s">
        <v>1327</v>
      </c>
      <c r="R193" s="124" t="s">
        <v>792</v>
      </c>
      <c r="S193" s="124" t="s">
        <v>1572</v>
      </c>
      <c r="T193" s="122" t="b">
        <f t="shared" si="2"/>
        <v>1</v>
      </c>
      <c r="U193" s="302" t="s">
        <v>792</v>
      </c>
      <c r="V193" s="302" t="s">
        <v>1327</v>
      </c>
      <c r="W193" s="122" t="s">
        <v>767</v>
      </c>
      <c r="X193" s="122" t="s">
        <v>768</v>
      </c>
    </row>
    <row r="194" spans="1:24" x14ac:dyDescent="0.5">
      <c r="A194" s="302"/>
      <c r="D194" s="123" t="s">
        <v>880</v>
      </c>
      <c r="E194" s="123" t="s">
        <v>881</v>
      </c>
      <c r="F194" s="123" t="s">
        <v>838</v>
      </c>
      <c r="G194" s="123" t="s">
        <v>1275</v>
      </c>
      <c r="H194" s="123" t="s">
        <v>1362</v>
      </c>
      <c r="I194" s="123" t="s">
        <v>1327</v>
      </c>
      <c r="J194" s="123" t="s">
        <v>1362</v>
      </c>
      <c r="K194" s="123" t="s">
        <v>1327</v>
      </c>
      <c r="L194" s="123" t="s">
        <v>1362</v>
      </c>
      <c r="M194" s="123" t="s">
        <v>1327</v>
      </c>
      <c r="N194" s="123" t="s">
        <v>1362</v>
      </c>
      <c r="O194" s="123" t="s">
        <v>1327</v>
      </c>
      <c r="P194" s="123" t="s">
        <v>793</v>
      </c>
      <c r="Q194" s="124" t="s">
        <v>1327</v>
      </c>
      <c r="R194" s="124" t="s">
        <v>793</v>
      </c>
      <c r="S194" s="124" t="s">
        <v>1573</v>
      </c>
      <c r="T194" s="122" t="b">
        <f t="shared" si="2"/>
        <v>1</v>
      </c>
      <c r="U194" s="302" t="s">
        <v>793</v>
      </c>
      <c r="V194" s="302" t="s">
        <v>1327</v>
      </c>
      <c r="W194" s="122" t="s">
        <v>769</v>
      </c>
      <c r="X194" s="122" t="s">
        <v>2107</v>
      </c>
    </row>
    <row r="195" spans="1:24" x14ac:dyDescent="0.5">
      <c r="A195" s="302"/>
      <c r="D195" s="123" t="s">
        <v>882</v>
      </c>
      <c r="E195" s="123" t="s">
        <v>1175</v>
      </c>
      <c r="F195" s="123" t="s">
        <v>839</v>
      </c>
      <c r="G195" s="123" t="s">
        <v>840</v>
      </c>
      <c r="H195" s="123" t="s">
        <v>802</v>
      </c>
      <c r="I195" s="123" t="s">
        <v>1327</v>
      </c>
      <c r="J195" s="123" t="s">
        <v>802</v>
      </c>
      <c r="K195" s="123" t="s">
        <v>1327</v>
      </c>
      <c r="L195" s="123" t="s">
        <v>802</v>
      </c>
      <c r="M195" s="123" t="s">
        <v>1327</v>
      </c>
      <c r="N195" s="123" t="s">
        <v>802</v>
      </c>
      <c r="O195" s="123" t="s">
        <v>1327</v>
      </c>
      <c r="P195" s="123" t="s">
        <v>794</v>
      </c>
      <c r="Q195" s="124" t="s">
        <v>795</v>
      </c>
      <c r="R195" s="124" t="s">
        <v>794</v>
      </c>
      <c r="S195" s="124" t="s">
        <v>795</v>
      </c>
      <c r="T195" s="122" t="b">
        <f t="shared" ref="T195:T258" si="3">P195=R195</f>
        <v>1</v>
      </c>
      <c r="U195" s="302" t="s">
        <v>794</v>
      </c>
      <c r="V195" s="302" t="s">
        <v>795</v>
      </c>
      <c r="W195" s="122" t="s">
        <v>771</v>
      </c>
      <c r="X195" s="122" t="s">
        <v>1327</v>
      </c>
    </row>
    <row r="196" spans="1:24" x14ac:dyDescent="0.5">
      <c r="A196" s="302"/>
      <c r="D196" s="123" t="s">
        <v>883</v>
      </c>
      <c r="E196" s="123" t="s">
        <v>1176</v>
      </c>
      <c r="F196" s="123" t="s">
        <v>841</v>
      </c>
      <c r="G196" s="123" t="s">
        <v>842</v>
      </c>
      <c r="H196" s="123" t="s">
        <v>803</v>
      </c>
      <c r="I196" s="123" t="s">
        <v>804</v>
      </c>
      <c r="J196" s="123" t="s">
        <v>803</v>
      </c>
      <c r="K196" s="123" t="s">
        <v>804</v>
      </c>
      <c r="L196" s="123" t="s">
        <v>803</v>
      </c>
      <c r="M196" s="123" t="s">
        <v>804</v>
      </c>
      <c r="N196" s="123" t="s">
        <v>803</v>
      </c>
      <c r="O196" s="123" t="s">
        <v>804</v>
      </c>
      <c r="P196" s="123" t="s">
        <v>796</v>
      </c>
      <c r="Q196" s="124" t="s">
        <v>797</v>
      </c>
      <c r="R196" s="124" t="s">
        <v>796</v>
      </c>
      <c r="S196" s="124" t="s">
        <v>797</v>
      </c>
      <c r="T196" s="122" t="b">
        <f t="shared" si="3"/>
        <v>1</v>
      </c>
      <c r="U196" s="302" t="s">
        <v>796</v>
      </c>
      <c r="V196" s="302" t="s">
        <v>797</v>
      </c>
      <c r="W196" s="122" t="s">
        <v>772</v>
      </c>
      <c r="X196" s="122" t="s">
        <v>773</v>
      </c>
    </row>
    <row r="197" spans="1:24" x14ac:dyDescent="0.5">
      <c r="A197" s="302"/>
      <c r="D197" s="123" t="s">
        <v>884</v>
      </c>
      <c r="E197" s="123" t="s">
        <v>885</v>
      </c>
      <c r="F197" s="123" t="s">
        <v>843</v>
      </c>
      <c r="G197" s="123" t="s">
        <v>1218</v>
      </c>
      <c r="H197" s="123" t="s">
        <v>805</v>
      </c>
      <c r="I197" s="123" t="s">
        <v>806</v>
      </c>
      <c r="J197" s="123" t="s">
        <v>805</v>
      </c>
      <c r="K197" s="123" t="s">
        <v>806</v>
      </c>
      <c r="L197" s="123" t="s">
        <v>805</v>
      </c>
      <c r="M197" s="123" t="s">
        <v>806</v>
      </c>
      <c r="N197" s="123" t="s">
        <v>805</v>
      </c>
      <c r="O197" s="123" t="s">
        <v>806</v>
      </c>
      <c r="P197" s="123" t="s">
        <v>798</v>
      </c>
      <c r="Q197" s="124" t="s">
        <v>1327</v>
      </c>
      <c r="R197" s="124" t="s">
        <v>798</v>
      </c>
      <c r="S197" s="124" t="s">
        <v>1574</v>
      </c>
      <c r="T197" s="122" t="b">
        <f t="shared" si="3"/>
        <v>1</v>
      </c>
      <c r="U197" s="302" t="s">
        <v>798</v>
      </c>
      <c r="V197" s="302" t="s">
        <v>1327</v>
      </c>
      <c r="W197" s="122" t="s">
        <v>774</v>
      </c>
      <c r="X197" s="122" t="s">
        <v>1327</v>
      </c>
    </row>
    <row r="198" spans="1:24" x14ac:dyDescent="0.5">
      <c r="A198" s="302"/>
      <c r="D198" s="123" t="s">
        <v>886</v>
      </c>
      <c r="E198" s="123" t="s">
        <v>887</v>
      </c>
      <c r="F198" s="123" t="s">
        <v>844</v>
      </c>
      <c r="G198" s="123" t="s">
        <v>845</v>
      </c>
      <c r="H198" s="123" t="s">
        <v>807</v>
      </c>
      <c r="I198" s="123" t="s">
        <v>1327</v>
      </c>
      <c r="J198" s="123" t="s">
        <v>807</v>
      </c>
      <c r="K198" s="123" t="s">
        <v>1327</v>
      </c>
      <c r="L198" s="123" t="s">
        <v>807</v>
      </c>
      <c r="M198" s="123" t="s">
        <v>1327</v>
      </c>
      <c r="N198" s="123" t="s">
        <v>807</v>
      </c>
      <c r="O198" s="123" t="s">
        <v>1327</v>
      </c>
      <c r="P198" s="123" t="s">
        <v>799</v>
      </c>
      <c r="Q198" s="124" t="s">
        <v>800</v>
      </c>
      <c r="R198" s="124" t="s">
        <v>799</v>
      </c>
      <c r="S198" s="124" t="s">
        <v>800</v>
      </c>
      <c r="T198" s="122" t="b">
        <f t="shared" si="3"/>
        <v>1</v>
      </c>
      <c r="U198" s="302" t="s">
        <v>799</v>
      </c>
      <c r="V198" s="302" t="s">
        <v>800</v>
      </c>
      <c r="W198" s="122" t="s">
        <v>775</v>
      </c>
      <c r="X198" s="122" t="s">
        <v>1327</v>
      </c>
    </row>
    <row r="199" spans="1:24" x14ac:dyDescent="0.5">
      <c r="A199" s="302"/>
      <c r="D199" s="123" t="s">
        <v>888</v>
      </c>
      <c r="E199" s="123" t="s">
        <v>1174</v>
      </c>
      <c r="F199" s="123" t="s">
        <v>846</v>
      </c>
      <c r="G199" s="123" t="s">
        <v>1219</v>
      </c>
      <c r="H199" s="123" t="s">
        <v>808</v>
      </c>
      <c r="I199" s="123" t="s">
        <v>809</v>
      </c>
      <c r="J199" s="123" t="s">
        <v>808</v>
      </c>
      <c r="K199" s="123" t="s">
        <v>809</v>
      </c>
      <c r="L199" s="123" t="s">
        <v>808</v>
      </c>
      <c r="M199" s="123" t="s">
        <v>809</v>
      </c>
      <c r="N199" s="123" t="s">
        <v>808</v>
      </c>
      <c r="O199" s="123" t="s">
        <v>809</v>
      </c>
      <c r="P199" s="123" t="s">
        <v>801</v>
      </c>
      <c r="Q199" s="124" t="s">
        <v>1327</v>
      </c>
      <c r="R199" s="124" t="s">
        <v>801</v>
      </c>
      <c r="S199" s="124" t="s">
        <v>1575</v>
      </c>
      <c r="T199" s="122" t="b">
        <f t="shared" si="3"/>
        <v>1</v>
      </c>
      <c r="U199" s="302" t="s">
        <v>801</v>
      </c>
      <c r="V199" s="302" t="s">
        <v>1327</v>
      </c>
      <c r="W199" s="122" t="s">
        <v>776</v>
      </c>
      <c r="X199" s="122" t="s">
        <v>777</v>
      </c>
    </row>
    <row r="200" spans="1:24" x14ac:dyDescent="0.5">
      <c r="A200" s="302"/>
      <c r="D200" s="123" t="s">
        <v>889</v>
      </c>
      <c r="E200" s="123" t="s">
        <v>890</v>
      </c>
      <c r="F200" s="123" t="s">
        <v>847</v>
      </c>
      <c r="G200" s="123" t="s">
        <v>1275</v>
      </c>
      <c r="H200" s="123" t="s">
        <v>810</v>
      </c>
      <c r="I200" s="123" t="s">
        <v>1327</v>
      </c>
      <c r="J200" s="123" t="s">
        <v>810</v>
      </c>
      <c r="K200" s="123" t="s">
        <v>1327</v>
      </c>
      <c r="L200" s="123" t="s">
        <v>810</v>
      </c>
      <c r="M200" s="123" t="s">
        <v>1327</v>
      </c>
      <c r="N200" s="123" t="s">
        <v>810</v>
      </c>
      <c r="O200" s="123" t="s">
        <v>1327</v>
      </c>
      <c r="P200" s="123" t="s">
        <v>1362</v>
      </c>
      <c r="Q200" s="124" t="s">
        <v>1327</v>
      </c>
      <c r="R200" s="124" t="s">
        <v>1362</v>
      </c>
      <c r="S200" s="124" t="s">
        <v>1576</v>
      </c>
      <c r="T200" s="122" t="b">
        <f t="shared" si="3"/>
        <v>1</v>
      </c>
      <c r="U200" s="302" t="s">
        <v>1362</v>
      </c>
      <c r="V200" s="302" t="s">
        <v>1327</v>
      </c>
      <c r="W200" s="122" t="s">
        <v>778</v>
      </c>
      <c r="X200" s="122" t="s">
        <v>712</v>
      </c>
    </row>
    <row r="201" spans="1:24" x14ac:dyDescent="0.5">
      <c r="A201" s="302"/>
      <c r="D201" s="123" t="s">
        <v>891</v>
      </c>
      <c r="E201" s="123" t="s">
        <v>1175</v>
      </c>
      <c r="F201" s="123" t="s">
        <v>848</v>
      </c>
      <c r="G201" s="123" t="s">
        <v>849</v>
      </c>
      <c r="H201" s="123" t="s">
        <v>811</v>
      </c>
      <c r="I201" s="123" t="s">
        <v>1327</v>
      </c>
      <c r="J201" s="123" t="s">
        <v>811</v>
      </c>
      <c r="K201" s="123" t="s">
        <v>1327</v>
      </c>
      <c r="L201" s="123" t="s">
        <v>811</v>
      </c>
      <c r="M201" s="123" t="s">
        <v>1327</v>
      </c>
      <c r="N201" s="123" t="s">
        <v>811</v>
      </c>
      <c r="O201" s="123" t="s">
        <v>1327</v>
      </c>
      <c r="P201" s="123" t="s">
        <v>802</v>
      </c>
      <c r="Q201" s="124" t="s">
        <v>1327</v>
      </c>
      <c r="R201" s="124" t="s">
        <v>802</v>
      </c>
      <c r="S201" s="124" t="s">
        <v>1577</v>
      </c>
      <c r="T201" s="122" t="b">
        <f t="shared" si="3"/>
        <v>1</v>
      </c>
      <c r="U201" s="302" t="s">
        <v>802</v>
      </c>
      <c r="V201" s="302" t="s">
        <v>1327</v>
      </c>
      <c r="W201" s="122" t="s">
        <v>780</v>
      </c>
      <c r="X201" s="122" t="s">
        <v>1327</v>
      </c>
    </row>
    <row r="202" spans="1:24" x14ac:dyDescent="0.5">
      <c r="A202" s="302"/>
      <c r="D202" s="123" t="s">
        <v>892</v>
      </c>
      <c r="E202" s="123" t="s">
        <v>1176</v>
      </c>
      <c r="F202" s="123" t="s">
        <v>850</v>
      </c>
      <c r="G202" s="123" t="s">
        <v>851</v>
      </c>
      <c r="H202" s="123" t="s">
        <v>812</v>
      </c>
      <c r="I202" s="123" t="s">
        <v>813</v>
      </c>
      <c r="J202" s="123" t="s">
        <v>812</v>
      </c>
      <c r="K202" s="123" t="s">
        <v>813</v>
      </c>
      <c r="L202" s="123" t="s">
        <v>812</v>
      </c>
      <c r="M202" s="123" t="s">
        <v>813</v>
      </c>
      <c r="N202" s="123" t="s">
        <v>812</v>
      </c>
      <c r="O202" s="123" t="s">
        <v>813</v>
      </c>
      <c r="P202" s="123" t="s">
        <v>803</v>
      </c>
      <c r="Q202" s="124" t="s">
        <v>804</v>
      </c>
      <c r="R202" s="124" t="s">
        <v>803</v>
      </c>
      <c r="S202" s="124" t="s">
        <v>804</v>
      </c>
      <c r="T202" s="122" t="b">
        <f t="shared" si="3"/>
        <v>1</v>
      </c>
      <c r="U202" s="302" t="s">
        <v>803</v>
      </c>
      <c r="V202" s="302" t="s">
        <v>804</v>
      </c>
      <c r="W202" s="122" t="s">
        <v>781</v>
      </c>
      <c r="X202" s="122" t="s">
        <v>782</v>
      </c>
    </row>
    <row r="203" spans="1:24" x14ac:dyDescent="0.5">
      <c r="A203" s="302"/>
      <c r="D203" s="123" t="s">
        <v>893</v>
      </c>
      <c r="E203" s="123" t="s">
        <v>894</v>
      </c>
      <c r="F203" s="123" t="s">
        <v>852</v>
      </c>
      <c r="G203" s="123" t="s">
        <v>1218</v>
      </c>
      <c r="H203" s="123" t="s">
        <v>814</v>
      </c>
      <c r="I203" s="123" t="s">
        <v>815</v>
      </c>
      <c r="J203" s="123" t="s">
        <v>814</v>
      </c>
      <c r="K203" s="123" t="s">
        <v>815</v>
      </c>
      <c r="L203" s="123" t="s">
        <v>814</v>
      </c>
      <c r="M203" s="123" t="s">
        <v>815</v>
      </c>
      <c r="N203" s="123" t="s">
        <v>814</v>
      </c>
      <c r="O203" s="123" t="s">
        <v>815</v>
      </c>
      <c r="P203" s="123" t="s">
        <v>805</v>
      </c>
      <c r="Q203" s="124" t="s">
        <v>806</v>
      </c>
      <c r="R203" s="124" t="s">
        <v>805</v>
      </c>
      <c r="S203" s="124" t="s">
        <v>806</v>
      </c>
      <c r="T203" s="122" t="b">
        <f t="shared" si="3"/>
        <v>1</v>
      </c>
      <c r="U203" s="302" t="s">
        <v>805</v>
      </c>
      <c r="V203" s="302" t="s">
        <v>806</v>
      </c>
      <c r="W203" s="122" t="s">
        <v>783</v>
      </c>
      <c r="X203" s="122" t="s">
        <v>1327</v>
      </c>
    </row>
    <row r="204" spans="1:24" x14ac:dyDescent="0.5">
      <c r="A204" s="302"/>
      <c r="D204" s="123" t="s">
        <v>895</v>
      </c>
      <c r="E204" s="123" t="s">
        <v>896</v>
      </c>
      <c r="F204" s="123" t="s">
        <v>853</v>
      </c>
      <c r="G204" s="123" t="s">
        <v>854</v>
      </c>
      <c r="H204" s="123" t="s">
        <v>816</v>
      </c>
      <c r="I204" s="123" t="s">
        <v>1327</v>
      </c>
      <c r="J204" s="123" t="s">
        <v>816</v>
      </c>
      <c r="K204" s="123" t="s">
        <v>1327</v>
      </c>
      <c r="L204" s="123" t="s">
        <v>816</v>
      </c>
      <c r="M204" s="123" t="s">
        <v>1327</v>
      </c>
      <c r="N204" s="123" t="s">
        <v>816</v>
      </c>
      <c r="O204" s="123" t="s">
        <v>1327</v>
      </c>
      <c r="P204" s="123" t="s">
        <v>807</v>
      </c>
      <c r="Q204" s="124" t="s">
        <v>1327</v>
      </c>
      <c r="R204" s="124" t="s">
        <v>807</v>
      </c>
      <c r="S204" s="124" t="s">
        <v>1578</v>
      </c>
      <c r="T204" s="122" t="b">
        <f t="shared" si="3"/>
        <v>1</v>
      </c>
      <c r="U204" s="302" t="s">
        <v>807</v>
      </c>
      <c r="V204" s="302" t="s">
        <v>1327</v>
      </c>
      <c r="W204" s="122" t="s">
        <v>1356</v>
      </c>
      <c r="X204" s="122" t="s">
        <v>1327</v>
      </c>
    </row>
    <row r="205" spans="1:24" x14ac:dyDescent="0.5">
      <c r="A205" s="302"/>
      <c r="D205" s="123" t="s">
        <v>897</v>
      </c>
      <c r="E205" s="123" t="s">
        <v>1174</v>
      </c>
      <c r="F205" s="123" t="s">
        <v>855</v>
      </c>
      <c r="G205" s="123" t="s">
        <v>1219</v>
      </c>
      <c r="H205" s="123" t="s">
        <v>817</v>
      </c>
      <c r="I205" s="123" t="s">
        <v>818</v>
      </c>
      <c r="J205" s="123" t="s">
        <v>817</v>
      </c>
      <c r="K205" s="123" t="s">
        <v>818</v>
      </c>
      <c r="L205" s="123" t="s">
        <v>817</v>
      </c>
      <c r="M205" s="123" t="s">
        <v>818</v>
      </c>
      <c r="N205" s="123" t="s">
        <v>817</v>
      </c>
      <c r="O205" s="123" t="s">
        <v>818</v>
      </c>
      <c r="P205" s="123" t="s">
        <v>808</v>
      </c>
      <c r="Q205" s="124" t="s">
        <v>809</v>
      </c>
      <c r="R205" s="124" t="s">
        <v>808</v>
      </c>
      <c r="S205" s="124" t="s">
        <v>809</v>
      </c>
      <c r="T205" s="122" t="b">
        <f t="shared" si="3"/>
        <v>1</v>
      </c>
      <c r="U205" s="302" t="s">
        <v>808</v>
      </c>
      <c r="V205" s="302" t="s">
        <v>809</v>
      </c>
      <c r="W205" s="122" t="s">
        <v>1357</v>
      </c>
      <c r="X205" s="122" t="s">
        <v>1358</v>
      </c>
    </row>
    <row r="206" spans="1:24" x14ac:dyDescent="0.5">
      <c r="A206" s="302"/>
      <c r="D206" s="123" t="s">
        <v>898</v>
      </c>
      <c r="E206" s="123" t="s">
        <v>899</v>
      </c>
      <c r="F206" s="123" t="s">
        <v>856</v>
      </c>
      <c r="G206" s="123" t="s">
        <v>1275</v>
      </c>
      <c r="H206" s="123" t="s">
        <v>819</v>
      </c>
      <c r="I206" s="123" t="s">
        <v>1327</v>
      </c>
      <c r="J206" s="123" t="s">
        <v>819</v>
      </c>
      <c r="K206" s="123" t="s">
        <v>1327</v>
      </c>
      <c r="L206" s="123" t="s">
        <v>819</v>
      </c>
      <c r="M206" s="123" t="s">
        <v>1327</v>
      </c>
      <c r="N206" s="123" t="s">
        <v>819</v>
      </c>
      <c r="O206" s="123" t="s">
        <v>1327</v>
      </c>
      <c r="P206" s="123" t="s">
        <v>810</v>
      </c>
      <c r="Q206" s="124" t="s">
        <v>1327</v>
      </c>
      <c r="R206" s="124" t="s">
        <v>810</v>
      </c>
      <c r="S206" s="124" t="s">
        <v>1579</v>
      </c>
      <c r="T206" s="122" t="b">
        <f t="shared" si="3"/>
        <v>1</v>
      </c>
      <c r="U206" s="302" t="s">
        <v>810</v>
      </c>
      <c r="V206" s="302" t="s">
        <v>1327</v>
      </c>
      <c r="W206" s="122" t="s">
        <v>1359</v>
      </c>
      <c r="X206" s="122" t="s">
        <v>2108</v>
      </c>
    </row>
    <row r="207" spans="1:24" x14ac:dyDescent="0.5">
      <c r="A207" s="302"/>
      <c r="D207" s="123" t="s">
        <v>900</v>
      </c>
      <c r="E207" s="123" t="s">
        <v>1175</v>
      </c>
      <c r="F207" s="123" t="s">
        <v>857</v>
      </c>
      <c r="G207" s="123" t="s">
        <v>858</v>
      </c>
      <c r="H207" s="123" t="s">
        <v>1363</v>
      </c>
      <c r="I207" s="123" t="s">
        <v>1327</v>
      </c>
      <c r="J207" s="123" t="s">
        <v>1363</v>
      </c>
      <c r="K207" s="123" t="s">
        <v>1327</v>
      </c>
      <c r="L207" s="123" t="s">
        <v>1363</v>
      </c>
      <c r="M207" s="123" t="s">
        <v>1327</v>
      </c>
      <c r="N207" s="123" t="s">
        <v>1363</v>
      </c>
      <c r="O207" s="123" t="s">
        <v>1327</v>
      </c>
      <c r="P207" s="123" t="s">
        <v>1459</v>
      </c>
      <c r="Q207" s="124" t="s">
        <v>1460</v>
      </c>
      <c r="R207" s="124" t="s">
        <v>1459</v>
      </c>
      <c r="S207" s="124" t="s">
        <v>1460</v>
      </c>
      <c r="T207" s="122" t="b">
        <f t="shared" si="3"/>
        <v>1</v>
      </c>
      <c r="U207" s="302" t="s">
        <v>1459</v>
      </c>
      <c r="V207" s="302" t="s">
        <v>1460</v>
      </c>
      <c r="W207" s="122" t="s">
        <v>1361</v>
      </c>
      <c r="X207" s="122" t="s">
        <v>1327</v>
      </c>
    </row>
    <row r="208" spans="1:24" x14ac:dyDescent="0.5">
      <c r="A208" s="302"/>
      <c r="D208" s="123" t="s">
        <v>901</v>
      </c>
      <c r="E208" s="123" t="s">
        <v>1173</v>
      </c>
      <c r="F208" s="123" t="s">
        <v>859</v>
      </c>
      <c r="G208" s="123" t="s">
        <v>860</v>
      </c>
      <c r="H208" s="123" t="s">
        <v>1364</v>
      </c>
      <c r="I208" s="123" t="s">
        <v>1365</v>
      </c>
      <c r="J208" s="123" t="s">
        <v>1364</v>
      </c>
      <c r="K208" s="123" t="s">
        <v>1365</v>
      </c>
      <c r="L208" s="123" t="s">
        <v>1364</v>
      </c>
      <c r="M208" s="123" t="s">
        <v>1365</v>
      </c>
      <c r="N208" s="123" t="s">
        <v>1364</v>
      </c>
      <c r="O208" s="123" t="s">
        <v>1365</v>
      </c>
      <c r="P208" s="123" t="s">
        <v>811</v>
      </c>
      <c r="Q208" s="124" t="s">
        <v>1327</v>
      </c>
      <c r="R208" s="124" t="s">
        <v>811</v>
      </c>
      <c r="S208" s="124" t="s">
        <v>1580</v>
      </c>
      <c r="T208" s="122" t="b">
        <f t="shared" si="3"/>
        <v>1</v>
      </c>
      <c r="U208" s="302" t="s">
        <v>811</v>
      </c>
      <c r="V208" s="302" t="s">
        <v>1327</v>
      </c>
      <c r="W208" s="122" t="s">
        <v>2109</v>
      </c>
      <c r="X208" s="122" t="s">
        <v>1458</v>
      </c>
    </row>
    <row r="209" spans="1:24" x14ac:dyDescent="0.5">
      <c r="A209" s="302"/>
      <c r="D209" s="123" t="s">
        <v>902</v>
      </c>
      <c r="E209" s="123" t="s">
        <v>903</v>
      </c>
      <c r="F209" s="123" t="s">
        <v>861</v>
      </c>
      <c r="G209" s="123" t="s">
        <v>1218</v>
      </c>
      <c r="H209" s="123" t="s">
        <v>1366</v>
      </c>
      <c r="I209" s="123" t="s">
        <v>1367</v>
      </c>
      <c r="J209" s="123" t="s">
        <v>1366</v>
      </c>
      <c r="K209" s="123" t="s">
        <v>1367</v>
      </c>
      <c r="L209" s="123" t="s">
        <v>1366</v>
      </c>
      <c r="M209" s="123" t="s">
        <v>1367</v>
      </c>
      <c r="N209" s="123" t="s">
        <v>1366</v>
      </c>
      <c r="O209" s="123" t="s">
        <v>1367</v>
      </c>
      <c r="P209" s="123" t="s">
        <v>812</v>
      </c>
      <c r="Q209" s="124" t="s">
        <v>813</v>
      </c>
      <c r="R209" s="124" t="s">
        <v>812</v>
      </c>
      <c r="S209" s="124" t="s">
        <v>813</v>
      </c>
      <c r="T209" s="122" t="b">
        <f t="shared" si="3"/>
        <v>1</v>
      </c>
      <c r="U209" s="302" t="s">
        <v>812</v>
      </c>
      <c r="V209" s="302" t="s">
        <v>813</v>
      </c>
      <c r="W209" s="122" t="s">
        <v>784</v>
      </c>
      <c r="X209" s="122" t="s">
        <v>1327</v>
      </c>
    </row>
    <row r="210" spans="1:24" x14ac:dyDescent="0.5">
      <c r="A210" s="302"/>
      <c r="D210" s="123" t="s">
        <v>904</v>
      </c>
      <c r="E210" s="123" t="s">
        <v>905</v>
      </c>
      <c r="F210" s="123" t="s">
        <v>862</v>
      </c>
      <c r="G210" s="123" t="s">
        <v>863</v>
      </c>
      <c r="H210" s="123" t="s">
        <v>1368</v>
      </c>
      <c r="I210" s="123" t="s">
        <v>1327</v>
      </c>
      <c r="J210" s="123" t="s">
        <v>1368</v>
      </c>
      <c r="K210" s="123" t="s">
        <v>1327</v>
      </c>
      <c r="L210" s="123" t="s">
        <v>1368</v>
      </c>
      <c r="M210" s="123" t="s">
        <v>1327</v>
      </c>
      <c r="N210" s="123" t="s">
        <v>1368</v>
      </c>
      <c r="O210" s="123" t="s">
        <v>1327</v>
      </c>
      <c r="P210" s="123" t="s">
        <v>814</v>
      </c>
      <c r="Q210" s="124" t="s">
        <v>815</v>
      </c>
      <c r="R210" s="124" t="s">
        <v>814</v>
      </c>
      <c r="S210" s="124" t="s">
        <v>815</v>
      </c>
      <c r="T210" s="122" t="b">
        <f t="shared" si="3"/>
        <v>1</v>
      </c>
      <c r="U210" s="302" t="s">
        <v>814</v>
      </c>
      <c r="V210" s="302" t="s">
        <v>815</v>
      </c>
      <c r="W210" s="122" t="s">
        <v>785</v>
      </c>
      <c r="X210" s="122" t="s">
        <v>786</v>
      </c>
    </row>
    <row r="211" spans="1:24" x14ac:dyDescent="0.5">
      <c r="A211" s="302"/>
      <c r="D211" s="123" t="s">
        <v>906</v>
      </c>
      <c r="E211" s="123" t="s">
        <v>1174</v>
      </c>
      <c r="F211" s="123" t="s">
        <v>864</v>
      </c>
      <c r="G211" s="123" t="s">
        <v>1219</v>
      </c>
      <c r="H211" s="123" t="s">
        <v>820</v>
      </c>
      <c r="I211" s="123" t="s">
        <v>1327</v>
      </c>
      <c r="J211" s="123" t="s">
        <v>820</v>
      </c>
      <c r="K211" s="123" t="s">
        <v>1327</v>
      </c>
      <c r="L211" s="123" t="s">
        <v>820</v>
      </c>
      <c r="M211" s="123" t="s">
        <v>1327</v>
      </c>
      <c r="N211" s="123" t="s">
        <v>820</v>
      </c>
      <c r="O211" s="123" t="s">
        <v>1327</v>
      </c>
      <c r="P211" s="123" t="s">
        <v>816</v>
      </c>
      <c r="Q211" s="124" t="s">
        <v>1327</v>
      </c>
      <c r="R211" s="124" t="s">
        <v>816</v>
      </c>
      <c r="S211" s="124" t="s">
        <v>1581</v>
      </c>
      <c r="T211" s="122" t="b">
        <f t="shared" si="3"/>
        <v>1</v>
      </c>
      <c r="U211" s="302" t="s">
        <v>816</v>
      </c>
      <c r="V211" s="302" t="s">
        <v>1327</v>
      </c>
      <c r="W211" s="122" t="s">
        <v>787</v>
      </c>
      <c r="X211" s="122" t="s">
        <v>2110</v>
      </c>
    </row>
    <row r="212" spans="1:24" x14ac:dyDescent="0.5">
      <c r="A212" s="302"/>
      <c r="D212" s="123" t="s">
        <v>907</v>
      </c>
      <c r="E212" s="123" t="s">
        <v>908</v>
      </c>
      <c r="F212" s="123" t="s">
        <v>865</v>
      </c>
      <c r="G212" s="123" t="s">
        <v>1275</v>
      </c>
      <c r="H212" s="123" t="s">
        <v>821</v>
      </c>
      <c r="I212" s="123" t="s">
        <v>822</v>
      </c>
      <c r="J212" s="123" t="s">
        <v>821</v>
      </c>
      <c r="K212" s="123" t="s">
        <v>822</v>
      </c>
      <c r="L212" s="123" t="s">
        <v>821</v>
      </c>
      <c r="M212" s="123" t="s">
        <v>822</v>
      </c>
      <c r="N212" s="123" t="s">
        <v>821</v>
      </c>
      <c r="O212" s="123" t="s">
        <v>822</v>
      </c>
      <c r="P212" s="123" t="s">
        <v>817</v>
      </c>
      <c r="Q212" s="124" t="s">
        <v>818</v>
      </c>
      <c r="R212" s="124" t="s">
        <v>817</v>
      </c>
      <c r="S212" s="124" t="s">
        <v>818</v>
      </c>
      <c r="T212" s="122" t="b">
        <f t="shared" si="3"/>
        <v>1</v>
      </c>
      <c r="U212" s="302" t="s">
        <v>817</v>
      </c>
      <c r="V212" s="302" t="s">
        <v>818</v>
      </c>
      <c r="W212" s="122" t="s">
        <v>789</v>
      </c>
      <c r="X212" s="122" t="s">
        <v>1327</v>
      </c>
    </row>
    <row r="213" spans="1:24" x14ac:dyDescent="0.5">
      <c r="A213" s="302"/>
      <c r="D213" s="123" t="s">
        <v>909</v>
      </c>
      <c r="E213" s="123" t="s">
        <v>1175</v>
      </c>
      <c r="F213" s="123" t="s">
        <v>866</v>
      </c>
      <c r="G213" s="123" t="s">
        <v>867</v>
      </c>
      <c r="H213" s="123" t="s">
        <v>823</v>
      </c>
      <c r="I213" s="123" t="s">
        <v>824</v>
      </c>
      <c r="J213" s="123" t="s">
        <v>823</v>
      </c>
      <c r="K213" s="123" t="s">
        <v>824</v>
      </c>
      <c r="L213" s="123" t="s">
        <v>823</v>
      </c>
      <c r="M213" s="123" t="s">
        <v>824</v>
      </c>
      <c r="N213" s="123" t="s">
        <v>823</v>
      </c>
      <c r="O213" s="123" t="s">
        <v>824</v>
      </c>
      <c r="P213" s="123" t="s">
        <v>819</v>
      </c>
      <c r="Q213" s="124" t="s">
        <v>1327</v>
      </c>
      <c r="R213" s="124" t="s">
        <v>819</v>
      </c>
      <c r="S213" s="124" t="s">
        <v>1582</v>
      </c>
      <c r="T213" s="122" t="b">
        <f t="shared" si="3"/>
        <v>1</v>
      </c>
      <c r="U213" s="302" t="s">
        <v>819</v>
      </c>
      <c r="V213" s="302" t="s">
        <v>1327</v>
      </c>
      <c r="W213" s="122" t="s">
        <v>790</v>
      </c>
      <c r="X213" s="122" t="s">
        <v>791</v>
      </c>
    </row>
    <row r="214" spans="1:24" x14ac:dyDescent="0.5">
      <c r="A214" s="302"/>
      <c r="D214" s="123" t="s">
        <v>910</v>
      </c>
      <c r="E214" s="123" t="s">
        <v>1176</v>
      </c>
      <c r="F214" s="123" t="s">
        <v>868</v>
      </c>
      <c r="G214" s="123" t="s">
        <v>869</v>
      </c>
      <c r="H214" s="123" t="s">
        <v>825</v>
      </c>
      <c r="I214" s="123" t="s">
        <v>1327</v>
      </c>
      <c r="J214" s="123" t="s">
        <v>825</v>
      </c>
      <c r="K214" s="123" t="s">
        <v>1327</v>
      </c>
      <c r="L214" s="123" t="s">
        <v>825</v>
      </c>
      <c r="M214" s="123" t="s">
        <v>1327</v>
      </c>
      <c r="N214" s="123" t="s">
        <v>825</v>
      </c>
      <c r="O214" s="123" t="s">
        <v>1327</v>
      </c>
      <c r="P214" s="123" t="s">
        <v>1363</v>
      </c>
      <c r="Q214" s="124" t="s">
        <v>1327</v>
      </c>
      <c r="R214" s="124" t="s">
        <v>1363</v>
      </c>
      <c r="S214" s="124" t="s">
        <v>1583</v>
      </c>
      <c r="T214" s="122" t="b">
        <f t="shared" si="3"/>
        <v>1</v>
      </c>
      <c r="U214" s="302" t="s">
        <v>1363</v>
      </c>
      <c r="V214" s="302" t="s">
        <v>1327</v>
      </c>
      <c r="W214" s="122" t="s">
        <v>792</v>
      </c>
      <c r="X214" s="122" t="s">
        <v>1327</v>
      </c>
    </row>
    <row r="215" spans="1:24" x14ac:dyDescent="0.5">
      <c r="A215" s="302"/>
      <c r="D215" s="123" t="s">
        <v>911</v>
      </c>
      <c r="E215" s="123" t="s">
        <v>912</v>
      </c>
      <c r="F215" s="123" t="s">
        <v>870</v>
      </c>
      <c r="G215" s="123" t="s">
        <v>1218</v>
      </c>
      <c r="H215" s="123" t="s">
        <v>826</v>
      </c>
      <c r="I215" s="123" t="s">
        <v>827</v>
      </c>
      <c r="J215" s="123" t="s">
        <v>826</v>
      </c>
      <c r="K215" s="123" t="s">
        <v>827</v>
      </c>
      <c r="L215" s="123" t="s">
        <v>826</v>
      </c>
      <c r="M215" s="123" t="s">
        <v>827</v>
      </c>
      <c r="N215" s="123" t="s">
        <v>826</v>
      </c>
      <c r="O215" s="123" t="s">
        <v>827</v>
      </c>
      <c r="P215" s="123" t="s">
        <v>1364</v>
      </c>
      <c r="Q215" s="124" t="s">
        <v>1365</v>
      </c>
      <c r="R215" s="124" t="s">
        <v>1364</v>
      </c>
      <c r="S215" s="124" t="s">
        <v>1365</v>
      </c>
      <c r="T215" s="122" t="b">
        <f t="shared" si="3"/>
        <v>1</v>
      </c>
      <c r="U215" s="302" t="s">
        <v>1364</v>
      </c>
      <c r="V215" s="302" t="s">
        <v>1365</v>
      </c>
      <c r="W215" s="122" t="s">
        <v>793</v>
      </c>
      <c r="X215" s="122" t="s">
        <v>1327</v>
      </c>
    </row>
    <row r="216" spans="1:24" x14ac:dyDescent="0.5">
      <c r="A216" s="302"/>
      <c r="D216" s="123" t="s">
        <v>913</v>
      </c>
      <c r="E216" s="123" t="s">
        <v>914</v>
      </c>
      <c r="F216" s="123" t="s">
        <v>871</v>
      </c>
      <c r="G216" s="123" t="s">
        <v>872</v>
      </c>
      <c r="H216" s="123" t="s">
        <v>828</v>
      </c>
      <c r="I216" s="123" t="s">
        <v>1327</v>
      </c>
      <c r="J216" s="123" t="s">
        <v>828</v>
      </c>
      <c r="K216" s="123" t="s">
        <v>1327</v>
      </c>
      <c r="L216" s="123" t="s">
        <v>828</v>
      </c>
      <c r="M216" s="123" t="s">
        <v>1327</v>
      </c>
      <c r="N216" s="123" t="s">
        <v>828</v>
      </c>
      <c r="O216" s="123" t="s">
        <v>1327</v>
      </c>
      <c r="P216" s="123" t="s">
        <v>1366</v>
      </c>
      <c r="Q216" s="124" t="s">
        <v>1367</v>
      </c>
      <c r="R216" s="124" t="s">
        <v>1366</v>
      </c>
      <c r="S216" s="124" t="s">
        <v>1367</v>
      </c>
      <c r="T216" s="122" t="b">
        <f t="shared" si="3"/>
        <v>1</v>
      </c>
      <c r="U216" s="302" t="s">
        <v>1366</v>
      </c>
      <c r="V216" s="302" t="s">
        <v>1367</v>
      </c>
      <c r="W216" s="122" t="s">
        <v>794</v>
      </c>
      <c r="X216" s="122" t="s">
        <v>795</v>
      </c>
    </row>
    <row r="217" spans="1:24" x14ac:dyDescent="0.5">
      <c r="A217" s="302"/>
      <c r="D217" s="123" t="s">
        <v>915</v>
      </c>
      <c r="E217" s="123" t="s">
        <v>1174</v>
      </c>
      <c r="F217" s="123" t="s">
        <v>873</v>
      </c>
      <c r="G217" s="123" t="s">
        <v>1219</v>
      </c>
      <c r="H217" s="123" t="s">
        <v>1369</v>
      </c>
      <c r="I217" s="123" t="s">
        <v>1327</v>
      </c>
      <c r="J217" s="123" t="s">
        <v>1369</v>
      </c>
      <c r="K217" s="123" t="s">
        <v>1327</v>
      </c>
      <c r="L217" s="123" t="s">
        <v>1369</v>
      </c>
      <c r="M217" s="123" t="s">
        <v>1327</v>
      </c>
      <c r="N217" s="123" t="s">
        <v>1369</v>
      </c>
      <c r="O217" s="123" t="s">
        <v>1327</v>
      </c>
      <c r="P217" s="123" t="s">
        <v>1368</v>
      </c>
      <c r="Q217" s="124" t="s">
        <v>1327</v>
      </c>
      <c r="R217" s="124" t="s">
        <v>1368</v>
      </c>
      <c r="S217" s="124" t="s">
        <v>1584</v>
      </c>
      <c r="T217" s="122" t="b">
        <f t="shared" si="3"/>
        <v>1</v>
      </c>
      <c r="U217" s="302" t="s">
        <v>1368</v>
      </c>
      <c r="V217" s="302" t="s">
        <v>1327</v>
      </c>
      <c r="W217" s="122" t="s">
        <v>796</v>
      </c>
      <c r="X217" s="122" t="s">
        <v>721</v>
      </c>
    </row>
    <row r="218" spans="1:24" x14ac:dyDescent="0.5">
      <c r="A218" s="302"/>
      <c r="D218" s="123" t="s">
        <v>916</v>
      </c>
      <c r="E218" s="123" t="s">
        <v>917</v>
      </c>
      <c r="F218" s="123" t="s">
        <v>874</v>
      </c>
      <c r="G218" s="123" t="s">
        <v>1276</v>
      </c>
      <c r="H218" s="123" t="s">
        <v>829</v>
      </c>
      <c r="I218" s="123" t="s">
        <v>1327</v>
      </c>
      <c r="J218" s="123" t="s">
        <v>829</v>
      </c>
      <c r="K218" s="123" t="s">
        <v>1327</v>
      </c>
      <c r="L218" s="123" t="s">
        <v>829</v>
      </c>
      <c r="M218" s="123" t="s">
        <v>1327</v>
      </c>
      <c r="N218" s="123" t="s">
        <v>829</v>
      </c>
      <c r="O218" s="123" t="s">
        <v>1327</v>
      </c>
      <c r="P218" s="123" t="s">
        <v>820</v>
      </c>
      <c r="Q218" s="124" t="s">
        <v>1327</v>
      </c>
      <c r="R218" s="124" t="s">
        <v>820</v>
      </c>
      <c r="S218" s="124" t="s">
        <v>1585</v>
      </c>
      <c r="T218" s="122" t="b">
        <f t="shared" si="3"/>
        <v>1</v>
      </c>
      <c r="U218" s="302" t="s">
        <v>820</v>
      </c>
      <c r="V218" s="302" t="s">
        <v>1327</v>
      </c>
      <c r="W218" s="122" t="s">
        <v>798</v>
      </c>
      <c r="X218" s="122" t="s">
        <v>1327</v>
      </c>
    </row>
    <row r="219" spans="1:24" x14ac:dyDescent="0.5">
      <c r="A219" s="302"/>
      <c r="D219" s="123" t="s">
        <v>918</v>
      </c>
      <c r="E219" s="123" t="s">
        <v>1175</v>
      </c>
      <c r="F219" s="123" t="s">
        <v>875</v>
      </c>
      <c r="G219" s="123" t="s">
        <v>876</v>
      </c>
      <c r="H219" s="123" t="s">
        <v>830</v>
      </c>
      <c r="I219" s="123" t="s">
        <v>831</v>
      </c>
      <c r="J219" s="123" t="s">
        <v>830</v>
      </c>
      <c r="K219" s="123" t="s">
        <v>831</v>
      </c>
      <c r="L219" s="123" t="s">
        <v>830</v>
      </c>
      <c r="M219" s="123" t="s">
        <v>831</v>
      </c>
      <c r="N219" s="123" t="s">
        <v>830</v>
      </c>
      <c r="O219" s="123" t="s">
        <v>831</v>
      </c>
      <c r="P219" s="123" t="s">
        <v>821</v>
      </c>
      <c r="Q219" s="124" t="s">
        <v>822</v>
      </c>
      <c r="R219" s="124" t="s">
        <v>821</v>
      </c>
      <c r="S219" s="124" t="s">
        <v>822</v>
      </c>
      <c r="T219" s="122" t="b">
        <f t="shared" si="3"/>
        <v>1</v>
      </c>
      <c r="U219" s="302" t="s">
        <v>821</v>
      </c>
      <c r="V219" s="302" t="s">
        <v>822</v>
      </c>
      <c r="W219" s="122" t="s">
        <v>799</v>
      </c>
      <c r="X219" s="122" t="s">
        <v>800</v>
      </c>
    </row>
    <row r="220" spans="1:24" x14ac:dyDescent="0.5">
      <c r="A220" s="302"/>
      <c r="D220" s="123" t="s">
        <v>919</v>
      </c>
      <c r="E220" s="123" t="s">
        <v>1176</v>
      </c>
      <c r="F220" s="123" t="s">
        <v>877</v>
      </c>
      <c r="G220" s="123" t="s">
        <v>878</v>
      </c>
      <c r="H220" s="123" t="s">
        <v>832</v>
      </c>
      <c r="I220" s="123" t="s">
        <v>833</v>
      </c>
      <c r="J220" s="123" t="s">
        <v>832</v>
      </c>
      <c r="K220" s="123" t="s">
        <v>833</v>
      </c>
      <c r="L220" s="123" t="s">
        <v>832</v>
      </c>
      <c r="M220" s="123" t="s">
        <v>833</v>
      </c>
      <c r="N220" s="123" t="s">
        <v>832</v>
      </c>
      <c r="O220" s="123" t="s">
        <v>833</v>
      </c>
      <c r="P220" s="123" t="s">
        <v>823</v>
      </c>
      <c r="Q220" s="124" t="s">
        <v>824</v>
      </c>
      <c r="R220" s="124" t="s">
        <v>823</v>
      </c>
      <c r="S220" s="124" t="s">
        <v>824</v>
      </c>
      <c r="T220" s="122" t="b">
        <f t="shared" si="3"/>
        <v>1</v>
      </c>
      <c r="U220" s="302" t="s">
        <v>823</v>
      </c>
      <c r="V220" s="302" t="s">
        <v>824</v>
      </c>
      <c r="W220" s="122" t="s">
        <v>801</v>
      </c>
      <c r="X220" s="122" t="s">
        <v>1327</v>
      </c>
    </row>
    <row r="221" spans="1:24" x14ac:dyDescent="0.5">
      <c r="A221" s="302"/>
      <c r="D221" s="123" t="s">
        <v>920</v>
      </c>
      <c r="E221" s="123" t="s">
        <v>921</v>
      </c>
      <c r="F221" s="123" t="s">
        <v>879</v>
      </c>
      <c r="G221" s="123" t="s">
        <v>1277</v>
      </c>
      <c r="H221" s="123" t="s">
        <v>834</v>
      </c>
      <c r="I221" s="123" t="s">
        <v>1327</v>
      </c>
      <c r="J221" s="123" t="s">
        <v>834</v>
      </c>
      <c r="K221" s="123" t="s">
        <v>1327</v>
      </c>
      <c r="L221" s="123" t="s">
        <v>834</v>
      </c>
      <c r="M221" s="123" t="s">
        <v>1327</v>
      </c>
      <c r="N221" s="123" t="s">
        <v>834</v>
      </c>
      <c r="O221" s="123" t="s">
        <v>1327</v>
      </c>
      <c r="P221" s="123" t="s">
        <v>825</v>
      </c>
      <c r="Q221" s="124" t="s">
        <v>1327</v>
      </c>
      <c r="R221" s="124" t="s">
        <v>825</v>
      </c>
      <c r="S221" s="124" t="s">
        <v>1586</v>
      </c>
      <c r="T221" s="122" t="b">
        <f t="shared" si="3"/>
        <v>1</v>
      </c>
      <c r="U221" s="302" t="s">
        <v>825</v>
      </c>
      <c r="V221" s="302" t="s">
        <v>1327</v>
      </c>
      <c r="W221" s="122" t="s">
        <v>1362</v>
      </c>
      <c r="X221" s="122" t="s">
        <v>1327</v>
      </c>
    </row>
    <row r="222" spans="1:24" x14ac:dyDescent="0.5">
      <c r="A222" s="302"/>
      <c r="D222" s="123" t="s">
        <v>922</v>
      </c>
      <c r="E222" s="123" t="s">
        <v>923</v>
      </c>
      <c r="F222" s="123" t="s">
        <v>880</v>
      </c>
      <c r="G222" s="123" t="s">
        <v>881</v>
      </c>
      <c r="H222" s="123" t="s">
        <v>835</v>
      </c>
      <c r="I222" s="123" t="s">
        <v>836</v>
      </c>
      <c r="J222" s="123" t="s">
        <v>835</v>
      </c>
      <c r="K222" s="123" t="s">
        <v>836</v>
      </c>
      <c r="L222" s="123" t="s">
        <v>835</v>
      </c>
      <c r="M222" s="123" t="s">
        <v>836</v>
      </c>
      <c r="N222" s="123" t="s">
        <v>835</v>
      </c>
      <c r="O222" s="123" t="s">
        <v>836</v>
      </c>
      <c r="P222" s="123" t="s">
        <v>826</v>
      </c>
      <c r="Q222" s="124" t="s">
        <v>827</v>
      </c>
      <c r="R222" s="124" t="s">
        <v>826</v>
      </c>
      <c r="S222" s="124" t="s">
        <v>827</v>
      </c>
      <c r="T222" s="122" t="b">
        <f t="shared" si="3"/>
        <v>1</v>
      </c>
      <c r="U222" s="302" t="s">
        <v>826</v>
      </c>
      <c r="V222" s="302" t="s">
        <v>827</v>
      </c>
      <c r="W222" s="122" t="s">
        <v>802</v>
      </c>
      <c r="X222" s="122" t="s">
        <v>1327</v>
      </c>
    </row>
    <row r="223" spans="1:24" x14ac:dyDescent="0.5">
      <c r="A223" s="302"/>
      <c r="D223" s="123" t="s">
        <v>924</v>
      </c>
      <c r="E223" s="123" t="s">
        <v>1174</v>
      </c>
      <c r="F223" s="123" t="s">
        <v>882</v>
      </c>
      <c r="G223" s="123" t="s">
        <v>1278</v>
      </c>
      <c r="H223" s="123" t="s">
        <v>837</v>
      </c>
      <c r="I223" s="123" t="s">
        <v>1327</v>
      </c>
      <c r="J223" s="123" t="s">
        <v>837</v>
      </c>
      <c r="K223" s="123" t="s">
        <v>1327</v>
      </c>
      <c r="L223" s="123" t="s">
        <v>837</v>
      </c>
      <c r="M223" s="123" t="s">
        <v>1327</v>
      </c>
      <c r="N223" s="123" t="s">
        <v>837</v>
      </c>
      <c r="O223" s="123" t="s">
        <v>1327</v>
      </c>
      <c r="P223" s="123" t="s">
        <v>828</v>
      </c>
      <c r="Q223" s="124" t="s">
        <v>1327</v>
      </c>
      <c r="R223" s="124" t="s">
        <v>828</v>
      </c>
      <c r="S223" s="124" t="s">
        <v>1587</v>
      </c>
      <c r="T223" s="122" t="b">
        <f t="shared" si="3"/>
        <v>1</v>
      </c>
      <c r="U223" s="302" t="s">
        <v>828</v>
      </c>
      <c r="V223" s="302" t="s">
        <v>1327</v>
      </c>
      <c r="W223" s="122" t="s">
        <v>803</v>
      </c>
      <c r="X223" s="122" t="s">
        <v>804</v>
      </c>
    </row>
    <row r="224" spans="1:24" x14ac:dyDescent="0.5">
      <c r="A224" s="302"/>
      <c r="D224" s="123" t="s">
        <v>925</v>
      </c>
      <c r="E224" s="123" t="s">
        <v>926</v>
      </c>
      <c r="F224" s="123" t="s">
        <v>883</v>
      </c>
      <c r="G224" s="123" t="s">
        <v>1279</v>
      </c>
      <c r="H224" s="123" t="s">
        <v>838</v>
      </c>
      <c r="I224" s="123" t="s">
        <v>1327</v>
      </c>
      <c r="J224" s="123" t="s">
        <v>838</v>
      </c>
      <c r="K224" s="123" t="s">
        <v>1327</v>
      </c>
      <c r="L224" s="123" t="s">
        <v>838</v>
      </c>
      <c r="M224" s="123" t="s">
        <v>1327</v>
      </c>
      <c r="N224" s="123" t="s">
        <v>838</v>
      </c>
      <c r="O224" s="123" t="s">
        <v>1327</v>
      </c>
      <c r="P224" s="123" t="s">
        <v>1369</v>
      </c>
      <c r="Q224" s="124" t="s">
        <v>1327</v>
      </c>
      <c r="R224" s="124" t="s">
        <v>1369</v>
      </c>
      <c r="S224" s="124" t="s">
        <v>1588</v>
      </c>
      <c r="T224" s="122" t="b">
        <f t="shared" si="3"/>
        <v>1</v>
      </c>
      <c r="U224" s="302" t="s">
        <v>1369</v>
      </c>
      <c r="V224" s="302" t="s">
        <v>1327</v>
      </c>
      <c r="W224" s="122" t="s">
        <v>805</v>
      </c>
      <c r="X224" s="122" t="s">
        <v>2111</v>
      </c>
    </row>
    <row r="225" spans="1:24" x14ac:dyDescent="0.5">
      <c r="A225" s="302"/>
      <c r="D225" s="123" t="s">
        <v>927</v>
      </c>
      <c r="E225" s="123" t="s">
        <v>1175</v>
      </c>
      <c r="F225" s="123" t="s">
        <v>884</v>
      </c>
      <c r="G225" s="123" t="s">
        <v>885</v>
      </c>
      <c r="H225" s="123" t="s">
        <v>839</v>
      </c>
      <c r="I225" s="123" t="s">
        <v>840</v>
      </c>
      <c r="J225" s="123" t="s">
        <v>839</v>
      </c>
      <c r="K225" s="123" t="s">
        <v>840</v>
      </c>
      <c r="L225" s="123" t="s">
        <v>839</v>
      </c>
      <c r="M225" s="123" t="s">
        <v>840</v>
      </c>
      <c r="N225" s="123" t="s">
        <v>839</v>
      </c>
      <c r="O225" s="123" t="s">
        <v>840</v>
      </c>
      <c r="P225" s="123" t="s">
        <v>829</v>
      </c>
      <c r="Q225" s="124" t="s">
        <v>1327</v>
      </c>
      <c r="R225" s="124" t="s">
        <v>829</v>
      </c>
      <c r="S225" s="124" t="s">
        <v>1589</v>
      </c>
      <c r="T225" s="122" t="b">
        <f t="shared" si="3"/>
        <v>1</v>
      </c>
      <c r="U225" s="302" t="s">
        <v>829</v>
      </c>
      <c r="V225" s="302" t="s">
        <v>1327</v>
      </c>
      <c r="W225" s="122" t="s">
        <v>807</v>
      </c>
      <c r="X225" s="122" t="s">
        <v>1327</v>
      </c>
    </row>
    <row r="226" spans="1:24" x14ac:dyDescent="0.5">
      <c r="A226" s="302"/>
      <c r="D226" s="123" t="s">
        <v>928</v>
      </c>
      <c r="E226" s="123" t="s">
        <v>1173</v>
      </c>
      <c r="F226" s="123" t="s">
        <v>886</v>
      </c>
      <c r="G226" s="123" t="s">
        <v>887</v>
      </c>
      <c r="H226" s="123" t="s">
        <v>841</v>
      </c>
      <c r="I226" s="123" t="s">
        <v>842</v>
      </c>
      <c r="J226" s="123" t="s">
        <v>841</v>
      </c>
      <c r="K226" s="123" t="s">
        <v>842</v>
      </c>
      <c r="L226" s="123" t="s">
        <v>841</v>
      </c>
      <c r="M226" s="123" t="s">
        <v>842</v>
      </c>
      <c r="N226" s="123" t="s">
        <v>841</v>
      </c>
      <c r="O226" s="123" t="s">
        <v>842</v>
      </c>
      <c r="P226" s="123" t="s">
        <v>830</v>
      </c>
      <c r="Q226" s="124" t="s">
        <v>831</v>
      </c>
      <c r="R226" s="124" t="s">
        <v>830</v>
      </c>
      <c r="S226" s="124" t="s">
        <v>831</v>
      </c>
      <c r="T226" s="122" t="b">
        <f t="shared" si="3"/>
        <v>1</v>
      </c>
      <c r="U226" s="302" t="s">
        <v>830</v>
      </c>
      <c r="V226" s="302" t="s">
        <v>831</v>
      </c>
      <c r="W226" s="122" t="s">
        <v>808</v>
      </c>
      <c r="X226" s="122" t="s">
        <v>809</v>
      </c>
    </row>
    <row r="227" spans="1:24" x14ac:dyDescent="0.5">
      <c r="A227" s="302"/>
      <c r="D227" s="123" t="s">
        <v>929</v>
      </c>
      <c r="E227" s="123" t="s">
        <v>930</v>
      </c>
      <c r="F227" s="123" t="s">
        <v>888</v>
      </c>
      <c r="G227" s="123" t="s">
        <v>1277</v>
      </c>
      <c r="H227" s="123" t="s">
        <v>843</v>
      </c>
      <c r="I227" s="123" t="s">
        <v>1327</v>
      </c>
      <c r="J227" s="123" t="s">
        <v>843</v>
      </c>
      <c r="K227" s="123" t="s">
        <v>1327</v>
      </c>
      <c r="L227" s="123" t="s">
        <v>843</v>
      </c>
      <c r="M227" s="123" t="s">
        <v>1327</v>
      </c>
      <c r="N227" s="123" t="s">
        <v>843</v>
      </c>
      <c r="O227" s="123" t="s">
        <v>1327</v>
      </c>
      <c r="P227" s="123" t="s">
        <v>832</v>
      </c>
      <c r="Q227" s="124" t="s">
        <v>833</v>
      </c>
      <c r="R227" s="124" t="s">
        <v>832</v>
      </c>
      <c r="S227" s="124" t="s">
        <v>833</v>
      </c>
      <c r="T227" s="122" t="b">
        <f t="shared" si="3"/>
        <v>1</v>
      </c>
      <c r="U227" s="302" t="s">
        <v>832</v>
      </c>
      <c r="V227" s="302" t="s">
        <v>833</v>
      </c>
      <c r="W227" s="122" t="s">
        <v>810</v>
      </c>
      <c r="X227" s="122" t="s">
        <v>1327</v>
      </c>
    </row>
    <row r="228" spans="1:24" x14ac:dyDescent="0.5">
      <c r="A228" s="302"/>
      <c r="D228" s="123" t="s">
        <v>931</v>
      </c>
      <c r="E228" s="123" t="s">
        <v>932</v>
      </c>
      <c r="F228" s="123" t="s">
        <v>889</v>
      </c>
      <c r="G228" s="123" t="s">
        <v>890</v>
      </c>
      <c r="H228" s="123" t="s">
        <v>844</v>
      </c>
      <c r="I228" s="123" t="s">
        <v>845</v>
      </c>
      <c r="J228" s="123" t="s">
        <v>844</v>
      </c>
      <c r="K228" s="123" t="s">
        <v>845</v>
      </c>
      <c r="L228" s="123" t="s">
        <v>844</v>
      </c>
      <c r="M228" s="123" t="s">
        <v>845</v>
      </c>
      <c r="N228" s="123" t="s">
        <v>844</v>
      </c>
      <c r="O228" s="123" t="s">
        <v>845</v>
      </c>
      <c r="P228" s="123" t="s">
        <v>834</v>
      </c>
      <c r="Q228" s="124" t="s">
        <v>1327</v>
      </c>
      <c r="R228" s="124" t="s">
        <v>834</v>
      </c>
      <c r="S228" s="124" t="s">
        <v>1590</v>
      </c>
      <c r="T228" s="122" t="b">
        <f t="shared" si="3"/>
        <v>1</v>
      </c>
      <c r="U228" s="302" t="s">
        <v>834</v>
      </c>
      <c r="V228" s="302" t="s">
        <v>1327</v>
      </c>
      <c r="W228" s="122" t="s">
        <v>811</v>
      </c>
      <c r="X228" s="122" t="s">
        <v>1327</v>
      </c>
    </row>
    <row r="229" spans="1:24" x14ac:dyDescent="0.5">
      <c r="A229" s="302"/>
      <c r="D229" s="123" t="s">
        <v>933</v>
      </c>
      <c r="E229" s="123" t="s">
        <v>1174</v>
      </c>
      <c r="F229" s="123" t="s">
        <v>891</v>
      </c>
      <c r="G229" s="123" t="s">
        <v>1278</v>
      </c>
      <c r="H229" s="123" t="s">
        <v>846</v>
      </c>
      <c r="I229" s="123" t="s">
        <v>1327</v>
      </c>
      <c r="J229" s="123" t="s">
        <v>846</v>
      </c>
      <c r="K229" s="123" t="s">
        <v>1327</v>
      </c>
      <c r="L229" s="123" t="s">
        <v>846</v>
      </c>
      <c r="M229" s="123" t="s">
        <v>1327</v>
      </c>
      <c r="N229" s="123" t="s">
        <v>846</v>
      </c>
      <c r="O229" s="123" t="s">
        <v>1327</v>
      </c>
      <c r="P229" s="123" t="s">
        <v>835</v>
      </c>
      <c r="Q229" s="124" t="s">
        <v>836</v>
      </c>
      <c r="R229" s="124" t="s">
        <v>835</v>
      </c>
      <c r="S229" s="124" t="s">
        <v>836</v>
      </c>
      <c r="T229" s="122" t="b">
        <f t="shared" si="3"/>
        <v>1</v>
      </c>
      <c r="U229" s="302" t="s">
        <v>835</v>
      </c>
      <c r="V229" s="302" t="s">
        <v>836</v>
      </c>
      <c r="W229" s="122" t="s">
        <v>812</v>
      </c>
      <c r="X229" s="122" t="s">
        <v>813</v>
      </c>
    </row>
    <row r="230" spans="1:24" x14ac:dyDescent="0.5">
      <c r="A230" s="302"/>
      <c r="D230" s="123" t="s">
        <v>934</v>
      </c>
      <c r="E230" s="123" t="s">
        <v>935</v>
      </c>
      <c r="F230" s="123" t="s">
        <v>892</v>
      </c>
      <c r="G230" s="123" t="s">
        <v>1279</v>
      </c>
      <c r="H230" s="123" t="s">
        <v>847</v>
      </c>
      <c r="I230" s="123" t="s">
        <v>1327</v>
      </c>
      <c r="J230" s="123" t="s">
        <v>847</v>
      </c>
      <c r="K230" s="123" t="s">
        <v>1327</v>
      </c>
      <c r="L230" s="123" t="s">
        <v>847</v>
      </c>
      <c r="M230" s="123" t="s">
        <v>1327</v>
      </c>
      <c r="N230" s="123" t="s">
        <v>847</v>
      </c>
      <c r="O230" s="123" t="s">
        <v>1327</v>
      </c>
      <c r="P230" s="123" t="s">
        <v>837</v>
      </c>
      <c r="Q230" s="124" t="s">
        <v>1327</v>
      </c>
      <c r="R230" s="124" t="s">
        <v>837</v>
      </c>
      <c r="S230" s="124" t="s">
        <v>1591</v>
      </c>
      <c r="T230" s="122" t="b">
        <f t="shared" si="3"/>
        <v>1</v>
      </c>
      <c r="U230" s="302" t="s">
        <v>837</v>
      </c>
      <c r="V230" s="302" t="s">
        <v>1327</v>
      </c>
      <c r="W230" s="122" t="s">
        <v>814</v>
      </c>
      <c r="X230" s="122" t="s">
        <v>667</v>
      </c>
    </row>
    <row r="231" spans="1:24" x14ac:dyDescent="0.5">
      <c r="A231" s="302"/>
      <c r="D231" s="123" t="s">
        <v>936</v>
      </c>
      <c r="E231" s="123" t="s">
        <v>1175</v>
      </c>
      <c r="F231" s="123" t="s">
        <v>893</v>
      </c>
      <c r="G231" s="123" t="s">
        <v>894</v>
      </c>
      <c r="H231" s="123" t="s">
        <v>848</v>
      </c>
      <c r="I231" s="123" t="s">
        <v>849</v>
      </c>
      <c r="J231" s="123" t="s">
        <v>848</v>
      </c>
      <c r="K231" s="123" t="s">
        <v>849</v>
      </c>
      <c r="L231" s="123" t="s">
        <v>848</v>
      </c>
      <c r="M231" s="123" t="s">
        <v>849</v>
      </c>
      <c r="N231" s="123" t="s">
        <v>848</v>
      </c>
      <c r="O231" s="123" t="s">
        <v>849</v>
      </c>
      <c r="P231" s="123" t="s">
        <v>838</v>
      </c>
      <c r="Q231" s="124" t="s">
        <v>1327</v>
      </c>
      <c r="R231" s="124" t="s">
        <v>838</v>
      </c>
      <c r="S231" s="124" t="s">
        <v>1592</v>
      </c>
      <c r="T231" s="122" t="b">
        <f t="shared" si="3"/>
        <v>1</v>
      </c>
      <c r="U231" s="302" t="s">
        <v>838</v>
      </c>
      <c r="V231" s="302" t="s">
        <v>1327</v>
      </c>
      <c r="W231" s="122" t="s">
        <v>816</v>
      </c>
      <c r="X231" s="122" t="s">
        <v>1327</v>
      </c>
    </row>
    <row r="232" spans="1:24" x14ac:dyDescent="0.5">
      <c r="A232" s="302"/>
      <c r="D232" s="123" t="s">
        <v>937</v>
      </c>
      <c r="E232" s="123" t="s">
        <v>1176</v>
      </c>
      <c r="F232" s="123" t="s">
        <v>895</v>
      </c>
      <c r="G232" s="123" t="s">
        <v>896</v>
      </c>
      <c r="H232" s="123" t="s">
        <v>850</v>
      </c>
      <c r="I232" s="123" t="s">
        <v>851</v>
      </c>
      <c r="J232" s="123" t="s">
        <v>850</v>
      </c>
      <c r="K232" s="123" t="s">
        <v>851</v>
      </c>
      <c r="L232" s="123" t="s">
        <v>850</v>
      </c>
      <c r="M232" s="123" t="s">
        <v>851</v>
      </c>
      <c r="N232" s="123" t="s">
        <v>850</v>
      </c>
      <c r="O232" s="123" t="s">
        <v>851</v>
      </c>
      <c r="P232" s="123" t="s">
        <v>839</v>
      </c>
      <c r="Q232" s="124" t="s">
        <v>840</v>
      </c>
      <c r="R232" s="124" t="s">
        <v>839</v>
      </c>
      <c r="S232" s="124" t="s">
        <v>840</v>
      </c>
      <c r="T232" s="122" t="b">
        <f t="shared" si="3"/>
        <v>1</v>
      </c>
      <c r="U232" s="302" t="s">
        <v>839</v>
      </c>
      <c r="V232" s="302" t="s">
        <v>840</v>
      </c>
      <c r="W232" s="122" t="s">
        <v>817</v>
      </c>
      <c r="X232" s="122" t="s">
        <v>818</v>
      </c>
    </row>
    <row r="233" spans="1:24" x14ac:dyDescent="0.5">
      <c r="A233" s="302"/>
      <c r="D233" s="123" t="s">
        <v>938</v>
      </c>
      <c r="E233" s="123" t="s">
        <v>939</v>
      </c>
      <c r="F233" s="123" t="s">
        <v>897</v>
      </c>
      <c r="G233" s="123" t="s">
        <v>1277</v>
      </c>
      <c r="H233" s="123" t="s">
        <v>852</v>
      </c>
      <c r="I233" s="123" t="s">
        <v>1327</v>
      </c>
      <c r="J233" s="123" t="s">
        <v>852</v>
      </c>
      <c r="K233" s="123" t="s">
        <v>1327</v>
      </c>
      <c r="L233" s="123" t="s">
        <v>852</v>
      </c>
      <c r="M233" s="123" t="s">
        <v>1327</v>
      </c>
      <c r="N233" s="123" t="s">
        <v>852</v>
      </c>
      <c r="O233" s="123" t="s">
        <v>1327</v>
      </c>
      <c r="P233" s="123" t="s">
        <v>841</v>
      </c>
      <c r="Q233" s="124" t="s">
        <v>842</v>
      </c>
      <c r="R233" s="124" t="s">
        <v>841</v>
      </c>
      <c r="S233" s="124" t="s">
        <v>842</v>
      </c>
      <c r="T233" s="122" t="b">
        <f t="shared" si="3"/>
        <v>1</v>
      </c>
      <c r="U233" s="302" t="s">
        <v>841</v>
      </c>
      <c r="V233" s="302" t="s">
        <v>842</v>
      </c>
      <c r="W233" s="122" t="s">
        <v>819</v>
      </c>
      <c r="X233" s="122" t="s">
        <v>1327</v>
      </c>
    </row>
    <row r="234" spans="1:24" x14ac:dyDescent="0.5">
      <c r="A234" s="302"/>
      <c r="D234" s="123" t="s">
        <v>940</v>
      </c>
      <c r="E234" s="123" t="s">
        <v>941</v>
      </c>
      <c r="F234" s="123" t="s">
        <v>898</v>
      </c>
      <c r="G234" s="123" t="s">
        <v>899</v>
      </c>
      <c r="H234" s="123" t="s">
        <v>853</v>
      </c>
      <c r="I234" s="123" t="s">
        <v>854</v>
      </c>
      <c r="J234" s="123" t="s">
        <v>853</v>
      </c>
      <c r="K234" s="123" t="s">
        <v>854</v>
      </c>
      <c r="L234" s="123" t="s">
        <v>853</v>
      </c>
      <c r="M234" s="123" t="s">
        <v>854</v>
      </c>
      <c r="N234" s="123" t="s">
        <v>853</v>
      </c>
      <c r="O234" s="123" t="s">
        <v>854</v>
      </c>
      <c r="P234" s="123" t="s">
        <v>843</v>
      </c>
      <c r="Q234" s="124" t="s">
        <v>1327</v>
      </c>
      <c r="R234" s="124" t="s">
        <v>843</v>
      </c>
      <c r="S234" s="124" t="s">
        <v>1593</v>
      </c>
      <c r="T234" s="122" t="b">
        <f t="shared" si="3"/>
        <v>1</v>
      </c>
      <c r="U234" s="302" t="s">
        <v>843</v>
      </c>
      <c r="V234" s="302" t="s">
        <v>1327</v>
      </c>
      <c r="W234" s="122" t="s">
        <v>1363</v>
      </c>
      <c r="X234" s="122" t="s">
        <v>1327</v>
      </c>
    </row>
    <row r="235" spans="1:24" x14ac:dyDescent="0.5">
      <c r="A235" s="302"/>
      <c r="D235" s="123" t="s">
        <v>942</v>
      </c>
      <c r="E235" s="123" t="s">
        <v>1174</v>
      </c>
      <c r="F235" s="123" t="s">
        <v>900</v>
      </c>
      <c r="G235" s="123" t="s">
        <v>1278</v>
      </c>
      <c r="H235" s="123" t="s">
        <v>855</v>
      </c>
      <c r="I235" s="123" t="s">
        <v>1327</v>
      </c>
      <c r="J235" s="123" t="s">
        <v>855</v>
      </c>
      <c r="K235" s="123" t="s">
        <v>1327</v>
      </c>
      <c r="L235" s="123" t="s">
        <v>855</v>
      </c>
      <c r="M235" s="123" t="s">
        <v>1327</v>
      </c>
      <c r="N235" s="123" t="s">
        <v>855</v>
      </c>
      <c r="O235" s="123" t="s">
        <v>1327</v>
      </c>
      <c r="P235" s="123" t="s">
        <v>844</v>
      </c>
      <c r="Q235" s="124" t="s">
        <v>845</v>
      </c>
      <c r="R235" s="124" t="s">
        <v>844</v>
      </c>
      <c r="S235" s="124" t="s">
        <v>845</v>
      </c>
      <c r="T235" s="122" t="b">
        <f t="shared" si="3"/>
        <v>1</v>
      </c>
      <c r="U235" s="302" t="s">
        <v>844</v>
      </c>
      <c r="V235" s="302" t="s">
        <v>845</v>
      </c>
      <c r="W235" s="122" t="s">
        <v>1364</v>
      </c>
      <c r="X235" s="122" t="s">
        <v>1365</v>
      </c>
    </row>
    <row r="236" spans="1:24" x14ac:dyDescent="0.5">
      <c r="A236" s="302"/>
      <c r="D236" s="123" t="s">
        <v>943</v>
      </c>
      <c r="E236" s="123" t="s">
        <v>944</v>
      </c>
      <c r="F236" s="123" t="s">
        <v>901</v>
      </c>
      <c r="G236" s="123" t="s">
        <v>1276</v>
      </c>
      <c r="H236" s="123" t="s">
        <v>856</v>
      </c>
      <c r="I236" s="123" t="s">
        <v>1327</v>
      </c>
      <c r="J236" s="123" t="s">
        <v>856</v>
      </c>
      <c r="K236" s="123" t="s">
        <v>1327</v>
      </c>
      <c r="L236" s="123" t="s">
        <v>856</v>
      </c>
      <c r="M236" s="123" t="s">
        <v>1327</v>
      </c>
      <c r="N236" s="123" t="s">
        <v>856</v>
      </c>
      <c r="O236" s="123" t="s">
        <v>1327</v>
      </c>
      <c r="P236" s="123" t="s">
        <v>846</v>
      </c>
      <c r="Q236" s="124" t="s">
        <v>1327</v>
      </c>
      <c r="R236" s="124" t="s">
        <v>846</v>
      </c>
      <c r="S236" s="124" t="s">
        <v>1594</v>
      </c>
      <c r="T236" s="122" t="b">
        <f t="shared" si="3"/>
        <v>1</v>
      </c>
      <c r="U236" s="302" t="s">
        <v>846</v>
      </c>
      <c r="V236" s="302" t="s">
        <v>1327</v>
      </c>
      <c r="W236" s="122" t="s">
        <v>1366</v>
      </c>
      <c r="X236" s="122" t="s">
        <v>2112</v>
      </c>
    </row>
    <row r="237" spans="1:24" x14ac:dyDescent="0.5">
      <c r="A237" s="302"/>
      <c r="D237" s="123" t="s">
        <v>945</v>
      </c>
      <c r="E237" s="123" t="s">
        <v>1175</v>
      </c>
      <c r="F237" s="123" t="s">
        <v>902</v>
      </c>
      <c r="G237" s="123" t="s">
        <v>903</v>
      </c>
      <c r="H237" s="123" t="s">
        <v>857</v>
      </c>
      <c r="I237" s="123" t="s">
        <v>858</v>
      </c>
      <c r="J237" s="123" t="s">
        <v>857</v>
      </c>
      <c r="K237" s="123" t="s">
        <v>858</v>
      </c>
      <c r="L237" s="123" t="s">
        <v>857</v>
      </c>
      <c r="M237" s="123" t="s">
        <v>858</v>
      </c>
      <c r="N237" s="123" t="s">
        <v>857</v>
      </c>
      <c r="O237" s="123" t="s">
        <v>858</v>
      </c>
      <c r="P237" s="123" t="s">
        <v>847</v>
      </c>
      <c r="Q237" s="124" t="s">
        <v>1327</v>
      </c>
      <c r="R237" s="124" t="s">
        <v>847</v>
      </c>
      <c r="S237" s="124" t="s">
        <v>1595</v>
      </c>
      <c r="T237" s="122" t="b">
        <f t="shared" si="3"/>
        <v>1</v>
      </c>
      <c r="U237" s="302" t="s">
        <v>847</v>
      </c>
      <c r="V237" s="302" t="s">
        <v>1327</v>
      </c>
      <c r="W237" s="122" t="s">
        <v>1368</v>
      </c>
      <c r="X237" s="122" t="s">
        <v>1327</v>
      </c>
    </row>
    <row r="238" spans="1:24" x14ac:dyDescent="0.5">
      <c r="A238" s="302"/>
      <c r="D238" s="123" t="s">
        <v>946</v>
      </c>
      <c r="E238" s="123" t="s">
        <v>1176</v>
      </c>
      <c r="F238" s="123" t="s">
        <v>904</v>
      </c>
      <c r="G238" s="123" t="s">
        <v>905</v>
      </c>
      <c r="H238" s="123" t="s">
        <v>859</v>
      </c>
      <c r="I238" s="123" t="s">
        <v>860</v>
      </c>
      <c r="J238" s="123" t="s">
        <v>859</v>
      </c>
      <c r="K238" s="123" t="s">
        <v>860</v>
      </c>
      <c r="L238" s="123" t="s">
        <v>859</v>
      </c>
      <c r="M238" s="123" t="s">
        <v>860</v>
      </c>
      <c r="N238" s="123" t="s">
        <v>859</v>
      </c>
      <c r="O238" s="123" t="s">
        <v>860</v>
      </c>
      <c r="P238" s="123" t="s">
        <v>848</v>
      </c>
      <c r="Q238" s="124" t="s">
        <v>849</v>
      </c>
      <c r="R238" s="124" t="s">
        <v>848</v>
      </c>
      <c r="S238" s="124" t="s">
        <v>849</v>
      </c>
      <c r="T238" s="122" t="b">
        <f t="shared" si="3"/>
        <v>1</v>
      </c>
      <c r="U238" s="302" t="s">
        <v>848</v>
      </c>
      <c r="V238" s="302" t="s">
        <v>849</v>
      </c>
      <c r="W238" s="122" t="s">
        <v>2113</v>
      </c>
      <c r="X238" s="122" t="s">
        <v>1460</v>
      </c>
    </row>
    <row r="239" spans="1:24" x14ac:dyDescent="0.5">
      <c r="A239" s="302"/>
      <c r="D239" s="123" t="s">
        <v>947</v>
      </c>
      <c r="E239" s="123" t="s">
        <v>948</v>
      </c>
      <c r="F239" s="123" t="s">
        <v>906</v>
      </c>
      <c r="G239" s="123" t="s">
        <v>1277</v>
      </c>
      <c r="H239" s="123" t="s">
        <v>861</v>
      </c>
      <c r="I239" s="123" t="s">
        <v>1327</v>
      </c>
      <c r="J239" s="123" t="s">
        <v>861</v>
      </c>
      <c r="K239" s="123" t="s">
        <v>1327</v>
      </c>
      <c r="L239" s="123" t="s">
        <v>861</v>
      </c>
      <c r="M239" s="123" t="s">
        <v>1327</v>
      </c>
      <c r="N239" s="123" t="s">
        <v>861</v>
      </c>
      <c r="O239" s="123" t="s">
        <v>1327</v>
      </c>
      <c r="P239" s="123" t="s">
        <v>850</v>
      </c>
      <c r="Q239" s="124" t="s">
        <v>851</v>
      </c>
      <c r="R239" s="124" t="s">
        <v>850</v>
      </c>
      <c r="S239" s="124" t="s">
        <v>851</v>
      </c>
      <c r="T239" s="122" t="b">
        <f t="shared" si="3"/>
        <v>1</v>
      </c>
      <c r="U239" s="302" t="s">
        <v>850</v>
      </c>
      <c r="V239" s="302" t="s">
        <v>851</v>
      </c>
      <c r="W239" s="122" t="s">
        <v>820</v>
      </c>
      <c r="X239" s="122" t="s">
        <v>1327</v>
      </c>
    </row>
    <row r="240" spans="1:24" x14ac:dyDescent="0.5">
      <c r="A240" s="302"/>
      <c r="D240" s="123" t="s">
        <v>949</v>
      </c>
      <c r="E240" s="123" t="s">
        <v>950</v>
      </c>
      <c r="F240" s="123" t="s">
        <v>907</v>
      </c>
      <c r="G240" s="123" t="s">
        <v>908</v>
      </c>
      <c r="H240" s="123" t="s">
        <v>862</v>
      </c>
      <c r="I240" s="123" t="s">
        <v>863</v>
      </c>
      <c r="J240" s="123" t="s">
        <v>862</v>
      </c>
      <c r="K240" s="123" t="s">
        <v>863</v>
      </c>
      <c r="L240" s="123" t="s">
        <v>862</v>
      </c>
      <c r="M240" s="123" t="s">
        <v>863</v>
      </c>
      <c r="N240" s="123" t="s">
        <v>862</v>
      </c>
      <c r="O240" s="123" t="s">
        <v>863</v>
      </c>
      <c r="P240" s="123" t="s">
        <v>852</v>
      </c>
      <c r="Q240" s="124" t="s">
        <v>1327</v>
      </c>
      <c r="R240" s="124" t="s">
        <v>852</v>
      </c>
      <c r="S240" s="124" t="s">
        <v>1596</v>
      </c>
      <c r="T240" s="122" t="b">
        <f t="shared" si="3"/>
        <v>1</v>
      </c>
      <c r="U240" s="302" t="s">
        <v>852</v>
      </c>
      <c r="V240" s="302" t="s">
        <v>1327</v>
      </c>
      <c r="W240" s="122" t="s">
        <v>821</v>
      </c>
      <c r="X240" s="122" t="s">
        <v>822</v>
      </c>
    </row>
    <row r="241" spans="1:24" x14ac:dyDescent="0.5">
      <c r="A241" s="302"/>
      <c r="D241" s="123" t="s">
        <v>951</v>
      </c>
      <c r="E241" s="123" t="s">
        <v>1174</v>
      </c>
      <c r="F241" s="123" t="s">
        <v>909</v>
      </c>
      <c r="G241" s="123" t="s">
        <v>1278</v>
      </c>
      <c r="H241" s="123" t="s">
        <v>864</v>
      </c>
      <c r="I241" s="123" t="s">
        <v>1327</v>
      </c>
      <c r="J241" s="123" t="s">
        <v>864</v>
      </c>
      <c r="K241" s="123" t="s">
        <v>1327</v>
      </c>
      <c r="L241" s="123" t="s">
        <v>864</v>
      </c>
      <c r="M241" s="123" t="s">
        <v>1327</v>
      </c>
      <c r="N241" s="123" t="s">
        <v>864</v>
      </c>
      <c r="O241" s="123" t="s">
        <v>1327</v>
      </c>
      <c r="P241" s="123" t="s">
        <v>853</v>
      </c>
      <c r="Q241" s="124" t="s">
        <v>854</v>
      </c>
      <c r="R241" s="124" t="s">
        <v>853</v>
      </c>
      <c r="S241" s="124" t="s">
        <v>854</v>
      </c>
      <c r="T241" s="122" t="b">
        <f t="shared" si="3"/>
        <v>1</v>
      </c>
      <c r="U241" s="302" t="s">
        <v>853</v>
      </c>
      <c r="V241" s="302" t="s">
        <v>854</v>
      </c>
      <c r="W241" s="122" t="s">
        <v>823</v>
      </c>
      <c r="X241" s="122" t="s">
        <v>2114</v>
      </c>
    </row>
    <row r="242" spans="1:24" x14ac:dyDescent="0.5">
      <c r="A242" s="302"/>
      <c r="D242" s="123" t="s">
        <v>952</v>
      </c>
      <c r="E242" s="123" t="s">
        <v>953</v>
      </c>
      <c r="F242" s="123" t="s">
        <v>910</v>
      </c>
      <c r="G242" s="123" t="s">
        <v>1279</v>
      </c>
      <c r="H242" s="123" t="s">
        <v>865</v>
      </c>
      <c r="I242" s="123" t="s">
        <v>1327</v>
      </c>
      <c r="J242" s="123" t="s">
        <v>865</v>
      </c>
      <c r="K242" s="123" t="s">
        <v>1327</v>
      </c>
      <c r="L242" s="123" t="s">
        <v>865</v>
      </c>
      <c r="M242" s="123" t="s">
        <v>1327</v>
      </c>
      <c r="N242" s="123" t="s">
        <v>865</v>
      </c>
      <c r="O242" s="123" t="s">
        <v>1327</v>
      </c>
      <c r="P242" s="123" t="s">
        <v>855</v>
      </c>
      <c r="Q242" s="124" t="s">
        <v>1327</v>
      </c>
      <c r="R242" s="124" t="s">
        <v>855</v>
      </c>
      <c r="S242" s="124" t="s">
        <v>1597</v>
      </c>
      <c r="T242" s="122" t="b">
        <f t="shared" si="3"/>
        <v>1</v>
      </c>
      <c r="U242" s="302" t="s">
        <v>855</v>
      </c>
      <c r="V242" s="302" t="s">
        <v>1327</v>
      </c>
      <c r="W242" s="122" t="s">
        <v>825</v>
      </c>
      <c r="X242" s="122" t="s">
        <v>1327</v>
      </c>
    </row>
    <row r="243" spans="1:24" x14ac:dyDescent="0.5">
      <c r="A243" s="302"/>
      <c r="D243" s="123" t="s">
        <v>954</v>
      </c>
      <c r="E243" s="123" t="s">
        <v>1175</v>
      </c>
      <c r="F243" s="123" t="s">
        <v>911</v>
      </c>
      <c r="G243" s="123" t="s">
        <v>912</v>
      </c>
      <c r="H243" s="123" t="s">
        <v>866</v>
      </c>
      <c r="I243" s="123" t="s">
        <v>867</v>
      </c>
      <c r="J243" s="123" t="s">
        <v>866</v>
      </c>
      <c r="K243" s="123" t="s">
        <v>867</v>
      </c>
      <c r="L243" s="123" t="s">
        <v>866</v>
      </c>
      <c r="M243" s="123" t="s">
        <v>867</v>
      </c>
      <c r="N243" s="123" t="s">
        <v>866</v>
      </c>
      <c r="O243" s="123" t="s">
        <v>867</v>
      </c>
      <c r="P243" s="123" t="s">
        <v>856</v>
      </c>
      <c r="Q243" s="124" t="s">
        <v>1327</v>
      </c>
      <c r="R243" s="124" t="s">
        <v>856</v>
      </c>
      <c r="S243" s="124" t="s">
        <v>1598</v>
      </c>
      <c r="T243" s="122" t="b">
        <f t="shared" si="3"/>
        <v>1</v>
      </c>
      <c r="U243" s="302" t="s">
        <v>856</v>
      </c>
      <c r="V243" s="302" t="s">
        <v>1327</v>
      </c>
      <c r="W243" s="122" t="s">
        <v>826</v>
      </c>
      <c r="X243" s="122" t="s">
        <v>827</v>
      </c>
    </row>
    <row r="244" spans="1:24" x14ac:dyDescent="0.5">
      <c r="A244" s="302"/>
      <c r="D244" s="123" t="s">
        <v>955</v>
      </c>
      <c r="E244" s="123" t="s">
        <v>1173</v>
      </c>
      <c r="F244" s="123" t="s">
        <v>913</v>
      </c>
      <c r="G244" s="123" t="s">
        <v>914</v>
      </c>
      <c r="H244" s="123" t="s">
        <v>868</v>
      </c>
      <c r="I244" s="123" t="s">
        <v>869</v>
      </c>
      <c r="J244" s="123" t="s">
        <v>868</v>
      </c>
      <c r="K244" s="123" t="s">
        <v>869</v>
      </c>
      <c r="L244" s="123" t="s">
        <v>868</v>
      </c>
      <c r="M244" s="123" t="s">
        <v>869</v>
      </c>
      <c r="N244" s="123" t="s">
        <v>868</v>
      </c>
      <c r="O244" s="123" t="s">
        <v>869</v>
      </c>
      <c r="P244" s="123" t="s">
        <v>857</v>
      </c>
      <c r="Q244" s="124" t="s">
        <v>858</v>
      </c>
      <c r="R244" s="124" t="s">
        <v>857</v>
      </c>
      <c r="S244" s="124" t="s">
        <v>858</v>
      </c>
      <c r="T244" s="122" t="b">
        <f t="shared" si="3"/>
        <v>1</v>
      </c>
      <c r="U244" s="302" t="s">
        <v>857</v>
      </c>
      <c r="V244" s="302" t="s">
        <v>858</v>
      </c>
      <c r="W244" s="122" t="s">
        <v>828</v>
      </c>
      <c r="X244" s="122" t="s">
        <v>1327</v>
      </c>
    </row>
    <row r="245" spans="1:24" x14ac:dyDescent="0.5">
      <c r="A245" s="302"/>
      <c r="D245" s="123" t="s">
        <v>956</v>
      </c>
      <c r="E245" s="123" t="s">
        <v>957</v>
      </c>
      <c r="F245" s="123" t="s">
        <v>915</v>
      </c>
      <c r="G245" s="123" t="s">
        <v>1277</v>
      </c>
      <c r="H245" s="123" t="s">
        <v>870</v>
      </c>
      <c r="I245" s="123" t="s">
        <v>1327</v>
      </c>
      <c r="J245" s="123" t="s">
        <v>870</v>
      </c>
      <c r="K245" s="123" t="s">
        <v>1327</v>
      </c>
      <c r="L245" s="123" t="s">
        <v>870</v>
      </c>
      <c r="M245" s="123" t="s">
        <v>1327</v>
      </c>
      <c r="N245" s="123" t="s">
        <v>870</v>
      </c>
      <c r="O245" s="123" t="s">
        <v>1327</v>
      </c>
      <c r="P245" s="123" t="s">
        <v>859</v>
      </c>
      <c r="Q245" s="124" t="s">
        <v>860</v>
      </c>
      <c r="R245" s="124" t="s">
        <v>859</v>
      </c>
      <c r="S245" s="124" t="s">
        <v>860</v>
      </c>
      <c r="T245" s="122" t="b">
        <f t="shared" si="3"/>
        <v>1</v>
      </c>
      <c r="U245" s="302" t="s">
        <v>859</v>
      </c>
      <c r="V245" s="302" t="s">
        <v>860</v>
      </c>
      <c r="W245" s="122" t="s">
        <v>1369</v>
      </c>
      <c r="X245" s="122" t="s">
        <v>1327</v>
      </c>
    </row>
    <row r="246" spans="1:24" x14ac:dyDescent="0.5">
      <c r="A246" s="302"/>
      <c r="D246" s="123" t="s">
        <v>958</v>
      </c>
      <c r="E246" s="123" t="s">
        <v>959</v>
      </c>
      <c r="F246" s="123" t="s">
        <v>916</v>
      </c>
      <c r="G246" s="123" t="s">
        <v>917</v>
      </c>
      <c r="H246" s="123" t="s">
        <v>871</v>
      </c>
      <c r="I246" s="123" t="s">
        <v>872</v>
      </c>
      <c r="J246" s="123" t="s">
        <v>871</v>
      </c>
      <c r="K246" s="123" t="s">
        <v>872</v>
      </c>
      <c r="L246" s="123" t="s">
        <v>871</v>
      </c>
      <c r="M246" s="123" t="s">
        <v>872</v>
      </c>
      <c r="N246" s="123" t="s">
        <v>871</v>
      </c>
      <c r="O246" s="123" t="s">
        <v>872</v>
      </c>
      <c r="P246" s="123" t="s">
        <v>861</v>
      </c>
      <c r="Q246" s="124" t="s">
        <v>1327</v>
      </c>
      <c r="R246" s="124" t="s">
        <v>861</v>
      </c>
      <c r="S246" s="124" t="s">
        <v>1599</v>
      </c>
      <c r="T246" s="122" t="b">
        <f t="shared" si="3"/>
        <v>1</v>
      </c>
      <c r="U246" s="302" t="s">
        <v>861</v>
      </c>
      <c r="V246" s="302" t="s">
        <v>1327</v>
      </c>
      <c r="W246" s="122" t="s">
        <v>829</v>
      </c>
      <c r="X246" s="122" t="s">
        <v>1327</v>
      </c>
    </row>
    <row r="247" spans="1:24" x14ac:dyDescent="0.5">
      <c r="A247" s="302"/>
      <c r="D247" s="123" t="s">
        <v>960</v>
      </c>
      <c r="E247" s="123" t="s">
        <v>1174</v>
      </c>
      <c r="F247" s="123" t="s">
        <v>918</v>
      </c>
      <c r="G247" s="123" t="s">
        <v>1278</v>
      </c>
      <c r="H247" s="123" t="s">
        <v>873</v>
      </c>
      <c r="I247" s="123" t="s">
        <v>1327</v>
      </c>
      <c r="J247" s="123" t="s">
        <v>873</v>
      </c>
      <c r="K247" s="123" t="s">
        <v>1327</v>
      </c>
      <c r="L247" s="123" t="s">
        <v>873</v>
      </c>
      <c r="M247" s="123" t="s">
        <v>1327</v>
      </c>
      <c r="N247" s="123" t="s">
        <v>873</v>
      </c>
      <c r="O247" s="123" t="s">
        <v>1327</v>
      </c>
      <c r="P247" s="123" t="s">
        <v>862</v>
      </c>
      <c r="Q247" s="124" t="s">
        <v>863</v>
      </c>
      <c r="R247" s="124" t="s">
        <v>862</v>
      </c>
      <c r="S247" s="124" t="s">
        <v>863</v>
      </c>
      <c r="T247" s="122" t="b">
        <f t="shared" si="3"/>
        <v>1</v>
      </c>
      <c r="U247" s="302" t="s">
        <v>862</v>
      </c>
      <c r="V247" s="302" t="s">
        <v>863</v>
      </c>
      <c r="W247" s="122" t="s">
        <v>830</v>
      </c>
      <c r="X247" s="122" t="s">
        <v>831</v>
      </c>
    </row>
    <row r="248" spans="1:24" x14ac:dyDescent="0.5">
      <c r="A248" s="302"/>
      <c r="D248" s="123" t="s">
        <v>961</v>
      </c>
      <c r="E248" s="123" t="s">
        <v>962</v>
      </c>
      <c r="F248" s="123" t="s">
        <v>919</v>
      </c>
      <c r="G248" s="123" t="s">
        <v>1279</v>
      </c>
      <c r="H248" s="123" t="s">
        <v>874</v>
      </c>
      <c r="I248" s="123" t="s">
        <v>1327</v>
      </c>
      <c r="J248" s="123" t="s">
        <v>874</v>
      </c>
      <c r="K248" s="123" t="s">
        <v>1327</v>
      </c>
      <c r="L248" s="123" t="s">
        <v>874</v>
      </c>
      <c r="M248" s="123" t="s">
        <v>1327</v>
      </c>
      <c r="N248" s="123" t="s">
        <v>874</v>
      </c>
      <c r="O248" s="123" t="s">
        <v>1327</v>
      </c>
      <c r="P248" s="123" t="s">
        <v>864</v>
      </c>
      <c r="Q248" s="124" t="s">
        <v>1327</v>
      </c>
      <c r="R248" s="124" t="s">
        <v>864</v>
      </c>
      <c r="S248" s="124" t="s">
        <v>1600</v>
      </c>
      <c r="T248" s="122" t="b">
        <f t="shared" si="3"/>
        <v>1</v>
      </c>
      <c r="U248" s="302" t="s">
        <v>864</v>
      </c>
      <c r="V248" s="302" t="s">
        <v>1327</v>
      </c>
      <c r="W248" s="122" t="s">
        <v>832</v>
      </c>
      <c r="X248" s="122" t="s">
        <v>1339</v>
      </c>
    </row>
    <row r="249" spans="1:24" x14ac:dyDescent="0.5">
      <c r="A249" s="302"/>
      <c r="D249" s="123" t="s">
        <v>963</v>
      </c>
      <c r="E249" s="123" t="s">
        <v>1175</v>
      </c>
      <c r="F249" s="123" t="s">
        <v>920</v>
      </c>
      <c r="G249" s="123" t="s">
        <v>921</v>
      </c>
      <c r="H249" s="123" t="s">
        <v>875</v>
      </c>
      <c r="I249" s="123" t="s">
        <v>876</v>
      </c>
      <c r="J249" s="123" t="s">
        <v>875</v>
      </c>
      <c r="K249" s="123" t="s">
        <v>876</v>
      </c>
      <c r="L249" s="123" t="s">
        <v>875</v>
      </c>
      <c r="M249" s="123" t="s">
        <v>876</v>
      </c>
      <c r="N249" s="123" t="s">
        <v>875</v>
      </c>
      <c r="O249" s="123" t="s">
        <v>876</v>
      </c>
      <c r="P249" s="123" t="s">
        <v>865</v>
      </c>
      <c r="Q249" s="124" t="s">
        <v>1327</v>
      </c>
      <c r="R249" s="124" t="s">
        <v>865</v>
      </c>
      <c r="S249" s="124" t="s">
        <v>1601</v>
      </c>
      <c r="T249" s="122" t="b">
        <f t="shared" si="3"/>
        <v>1</v>
      </c>
      <c r="U249" s="302" t="s">
        <v>865</v>
      </c>
      <c r="V249" s="302" t="s">
        <v>1327</v>
      </c>
      <c r="W249" s="122" t="s">
        <v>834</v>
      </c>
      <c r="X249" s="122" t="s">
        <v>1327</v>
      </c>
    </row>
    <row r="250" spans="1:24" x14ac:dyDescent="0.5">
      <c r="A250" s="302"/>
      <c r="D250" s="123" t="s">
        <v>964</v>
      </c>
      <c r="E250" s="123" t="s">
        <v>1176</v>
      </c>
      <c r="F250" s="123" t="s">
        <v>922</v>
      </c>
      <c r="G250" s="123" t="s">
        <v>923</v>
      </c>
      <c r="H250" s="123" t="s">
        <v>877</v>
      </c>
      <c r="I250" s="123" t="s">
        <v>878</v>
      </c>
      <c r="J250" s="123" t="s">
        <v>877</v>
      </c>
      <c r="K250" s="123" t="s">
        <v>878</v>
      </c>
      <c r="L250" s="123" t="s">
        <v>877</v>
      </c>
      <c r="M250" s="123" t="s">
        <v>878</v>
      </c>
      <c r="N250" s="123" t="s">
        <v>877</v>
      </c>
      <c r="O250" s="123" t="s">
        <v>878</v>
      </c>
      <c r="P250" s="123" t="s">
        <v>866</v>
      </c>
      <c r="Q250" s="124" t="s">
        <v>867</v>
      </c>
      <c r="R250" s="124" t="s">
        <v>866</v>
      </c>
      <c r="S250" s="124" t="s">
        <v>867</v>
      </c>
      <c r="T250" s="122" t="b">
        <f t="shared" si="3"/>
        <v>1</v>
      </c>
      <c r="U250" s="302" t="s">
        <v>866</v>
      </c>
      <c r="V250" s="302" t="s">
        <v>867</v>
      </c>
      <c r="W250" s="122" t="s">
        <v>835</v>
      </c>
      <c r="X250" s="122" t="s">
        <v>836</v>
      </c>
    </row>
    <row r="251" spans="1:24" x14ac:dyDescent="0.5">
      <c r="A251" s="302"/>
      <c r="D251" s="123" t="s">
        <v>965</v>
      </c>
      <c r="E251" s="123" t="s">
        <v>966</v>
      </c>
      <c r="F251" s="123" t="s">
        <v>924</v>
      </c>
      <c r="G251" s="123" t="s">
        <v>1277</v>
      </c>
      <c r="H251" s="123" t="s">
        <v>879</v>
      </c>
      <c r="I251" s="123" t="s">
        <v>1327</v>
      </c>
      <c r="J251" s="123" t="s">
        <v>879</v>
      </c>
      <c r="K251" s="123" t="s">
        <v>1327</v>
      </c>
      <c r="L251" s="123" t="s">
        <v>879</v>
      </c>
      <c r="M251" s="123" t="s">
        <v>1327</v>
      </c>
      <c r="N251" s="123" t="s">
        <v>879</v>
      </c>
      <c r="O251" s="123" t="s">
        <v>1327</v>
      </c>
      <c r="P251" s="123" t="s">
        <v>868</v>
      </c>
      <c r="Q251" s="124" t="s">
        <v>869</v>
      </c>
      <c r="R251" s="124" t="s">
        <v>868</v>
      </c>
      <c r="S251" s="124" t="s">
        <v>869</v>
      </c>
      <c r="T251" s="122" t="b">
        <f t="shared" si="3"/>
        <v>1</v>
      </c>
      <c r="U251" s="302" t="s">
        <v>868</v>
      </c>
      <c r="V251" s="302" t="s">
        <v>869</v>
      </c>
      <c r="W251" s="122" t="s">
        <v>837</v>
      </c>
      <c r="X251" s="122" t="s">
        <v>1327</v>
      </c>
    </row>
    <row r="252" spans="1:24" x14ac:dyDescent="0.5">
      <c r="A252" s="302"/>
      <c r="D252" s="123" t="s">
        <v>967</v>
      </c>
      <c r="E252" s="123" t="s">
        <v>968</v>
      </c>
      <c r="F252" s="123" t="s">
        <v>925</v>
      </c>
      <c r="G252" s="123" t="s">
        <v>926</v>
      </c>
      <c r="H252" s="123" t="s">
        <v>880</v>
      </c>
      <c r="I252" s="123" t="s">
        <v>881</v>
      </c>
      <c r="J252" s="123" t="s">
        <v>880</v>
      </c>
      <c r="K252" s="123" t="s">
        <v>881</v>
      </c>
      <c r="L252" s="123" t="s">
        <v>880</v>
      </c>
      <c r="M252" s="123" t="s">
        <v>881</v>
      </c>
      <c r="N252" s="123" t="s">
        <v>880</v>
      </c>
      <c r="O252" s="123" t="s">
        <v>881</v>
      </c>
      <c r="P252" s="123" t="s">
        <v>870</v>
      </c>
      <c r="Q252" s="124" t="s">
        <v>1327</v>
      </c>
      <c r="R252" s="124" t="s">
        <v>870</v>
      </c>
      <c r="S252" s="124" t="s">
        <v>1602</v>
      </c>
      <c r="T252" s="122" t="b">
        <f t="shared" si="3"/>
        <v>1</v>
      </c>
      <c r="U252" s="302" t="s">
        <v>870</v>
      </c>
      <c r="V252" s="302" t="s">
        <v>1327</v>
      </c>
      <c r="W252" s="122" t="s">
        <v>838</v>
      </c>
      <c r="X252" s="122" t="s">
        <v>1327</v>
      </c>
    </row>
    <row r="253" spans="1:24" x14ac:dyDescent="0.5">
      <c r="A253" s="302"/>
      <c r="D253" s="123" t="s">
        <v>969</v>
      </c>
      <c r="E253" s="123" t="s">
        <v>1174</v>
      </c>
      <c r="F253" s="123" t="s">
        <v>927</v>
      </c>
      <c r="G253" s="123" t="s">
        <v>1278</v>
      </c>
      <c r="H253" s="123" t="s">
        <v>882</v>
      </c>
      <c r="I253" s="123" t="s">
        <v>1327</v>
      </c>
      <c r="J253" s="123" t="s">
        <v>882</v>
      </c>
      <c r="K253" s="123" t="s">
        <v>1327</v>
      </c>
      <c r="L253" s="123" t="s">
        <v>882</v>
      </c>
      <c r="M253" s="123" t="s">
        <v>1327</v>
      </c>
      <c r="N253" s="123" t="s">
        <v>882</v>
      </c>
      <c r="O253" s="123" t="s">
        <v>1327</v>
      </c>
      <c r="P253" s="123" t="s">
        <v>871</v>
      </c>
      <c r="Q253" s="124" t="s">
        <v>872</v>
      </c>
      <c r="R253" s="124" t="s">
        <v>871</v>
      </c>
      <c r="S253" s="124" t="s">
        <v>872</v>
      </c>
      <c r="T253" s="122" t="b">
        <f t="shared" si="3"/>
        <v>1</v>
      </c>
      <c r="U253" s="302" t="s">
        <v>871</v>
      </c>
      <c r="V253" s="302" t="s">
        <v>872</v>
      </c>
      <c r="W253" s="122" t="s">
        <v>839</v>
      </c>
      <c r="X253" s="122" t="s">
        <v>840</v>
      </c>
    </row>
    <row r="254" spans="1:24" x14ac:dyDescent="0.5">
      <c r="A254" s="302"/>
      <c r="D254" s="123" t="s">
        <v>970</v>
      </c>
      <c r="E254" s="123" t="s">
        <v>971</v>
      </c>
      <c r="F254" s="123" t="s">
        <v>928</v>
      </c>
      <c r="G254" s="123" t="s">
        <v>1276</v>
      </c>
      <c r="H254" s="123" t="s">
        <v>883</v>
      </c>
      <c r="I254" s="123" t="s">
        <v>1327</v>
      </c>
      <c r="J254" s="123" t="s">
        <v>883</v>
      </c>
      <c r="K254" s="123" t="s">
        <v>1327</v>
      </c>
      <c r="L254" s="123" t="s">
        <v>883</v>
      </c>
      <c r="M254" s="123" t="s">
        <v>1327</v>
      </c>
      <c r="N254" s="123" t="s">
        <v>883</v>
      </c>
      <c r="O254" s="123" t="s">
        <v>1327</v>
      </c>
      <c r="P254" s="123" t="s">
        <v>873</v>
      </c>
      <c r="Q254" s="124" t="s">
        <v>1327</v>
      </c>
      <c r="R254" s="124" t="s">
        <v>873</v>
      </c>
      <c r="S254" s="124" t="s">
        <v>1603</v>
      </c>
      <c r="T254" s="122" t="b">
        <f t="shared" si="3"/>
        <v>1</v>
      </c>
      <c r="U254" s="302" t="s">
        <v>873</v>
      </c>
      <c r="V254" s="302" t="s">
        <v>1327</v>
      </c>
      <c r="W254" s="122" t="s">
        <v>841</v>
      </c>
      <c r="X254" s="122" t="s">
        <v>932</v>
      </c>
    </row>
    <row r="255" spans="1:24" x14ac:dyDescent="0.5">
      <c r="A255" s="302"/>
      <c r="D255" s="123" t="s">
        <v>972</v>
      </c>
      <c r="E255" s="123" t="s">
        <v>1175</v>
      </c>
      <c r="F255" s="123" t="s">
        <v>929</v>
      </c>
      <c r="G255" s="123" t="s">
        <v>930</v>
      </c>
      <c r="H255" s="123" t="s">
        <v>884</v>
      </c>
      <c r="I255" s="123" t="s">
        <v>885</v>
      </c>
      <c r="J255" s="123" t="s">
        <v>884</v>
      </c>
      <c r="K255" s="123" t="s">
        <v>885</v>
      </c>
      <c r="L255" s="123" t="s">
        <v>884</v>
      </c>
      <c r="M255" s="123" t="s">
        <v>885</v>
      </c>
      <c r="N255" s="123" t="s">
        <v>884</v>
      </c>
      <c r="O255" s="123" t="s">
        <v>885</v>
      </c>
      <c r="P255" s="123" t="s">
        <v>874</v>
      </c>
      <c r="Q255" s="124" t="s">
        <v>1327</v>
      </c>
      <c r="R255" s="124" t="s">
        <v>874</v>
      </c>
      <c r="S255" s="124" t="s">
        <v>1604</v>
      </c>
      <c r="T255" s="122" t="b">
        <f t="shared" si="3"/>
        <v>1</v>
      </c>
      <c r="U255" s="302" t="s">
        <v>874</v>
      </c>
      <c r="V255" s="302" t="s">
        <v>1327</v>
      </c>
      <c r="W255" s="122" t="s">
        <v>843</v>
      </c>
      <c r="X255" s="122" t="s">
        <v>1327</v>
      </c>
    </row>
    <row r="256" spans="1:24" x14ac:dyDescent="0.5">
      <c r="A256" s="302"/>
      <c r="D256" s="123" t="s">
        <v>973</v>
      </c>
      <c r="E256" s="123" t="s">
        <v>1176</v>
      </c>
      <c r="F256" s="123" t="s">
        <v>931</v>
      </c>
      <c r="G256" s="123" t="s">
        <v>932</v>
      </c>
      <c r="H256" s="123" t="s">
        <v>886</v>
      </c>
      <c r="I256" s="123" t="s">
        <v>887</v>
      </c>
      <c r="J256" s="123" t="s">
        <v>886</v>
      </c>
      <c r="K256" s="123" t="s">
        <v>887</v>
      </c>
      <c r="L256" s="123" t="s">
        <v>886</v>
      </c>
      <c r="M256" s="123" t="s">
        <v>887</v>
      </c>
      <c r="N256" s="123" t="s">
        <v>886</v>
      </c>
      <c r="O256" s="123" t="s">
        <v>887</v>
      </c>
      <c r="P256" s="123" t="s">
        <v>875</v>
      </c>
      <c r="Q256" s="124" t="s">
        <v>876</v>
      </c>
      <c r="R256" s="124" t="s">
        <v>875</v>
      </c>
      <c r="S256" s="124" t="s">
        <v>876</v>
      </c>
      <c r="T256" s="122" t="b">
        <f t="shared" si="3"/>
        <v>1</v>
      </c>
      <c r="U256" s="302" t="s">
        <v>875</v>
      </c>
      <c r="V256" s="302" t="s">
        <v>876</v>
      </c>
      <c r="W256" s="122" t="s">
        <v>844</v>
      </c>
      <c r="X256" s="122" t="s">
        <v>845</v>
      </c>
    </row>
    <row r="257" spans="1:24" x14ac:dyDescent="0.5">
      <c r="A257" s="302"/>
      <c r="D257" s="123" t="s">
        <v>974</v>
      </c>
      <c r="E257" s="123" t="s">
        <v>975</v>
      </c>
      <c r="F257" s="123" t="s">
        <v>933</v>
      </c>
      <c r="G257" s="123" t="s">
        <v>1277</v>
      </c>
      <c r="H257" s="123" t="s">
        <v>888</v>
      </c>
      <c r="I257" s="123" t="s">
        <v>1327</v>
      </c>
      <c r="J257" s="123" t="s">
        <v>888</v>
      </c>
      <c r="K257" s="123" t="s">
        <v>1327</v>
      </c>
      <c r="L257" s="123" t="s">
        <v>888</v>
      </c>
      <c r="M257" s="123" t="s">
        <v>1327</v>
      </c>
      <c r="N257" s="123" t="s">
        <v>888</v>
      </c>
      <c r="O257" s="123" t="s">
        <v>1327</v>
      </c>
      <c r="P257" s="123" t="s">
        <v>877</v>
      </c>
      <c r="Q257" s="124" t="s">
        <v>878</v>
      </c>
      <c r="R257" s="124" t="s">
        <v>877</v>
      </c>
      <c r="S257" s="124" t="s">
        <v>878</v>
      </c>
      <c r="T257" s="122" t="b">
        <f t="shared" si="3"/>
        <v>1</v>
      </c>
      <c r="U257" s="302" t="s">
        <v>877</v>
      </c>
      <c r="V257" s="302" t="s">
        <v>878</v>
      </c>
      <c r="W257" s="122" t="s">
        <v>846</v>
      </c>
      <c r="X257" s="122" t="s">
        <v>1327</v>
      </c>
    </row>
    <row r="258" spans="1:24" x14ac:dyDescent="0.5">
      <c r="A258" s="302"/>
      <c r="D258" s="123" t="s">
        <v>976</v>
      </c>
      <c r="E258" s="123" t="s">
        <v>977</v>
      </c>
      <c r="F258" s="123" t="s">
        <v>934</v>
      </c>
      <c r="G258" s="123" t="s">
        <v>935</v>
      </c>
      <c r="H258" s="123" t="s">
        <v>889</v>
      </c>
      <c r="I258" s="123" t="s">
        <v>890</v>
      </c>
      <c r="J258" s="123" t="s">
        <v>889</v>
      </c>
      <c r="K258" s="123" t="s">
        <v>890</v>
      </c>
      <c r="L258" s="123" t="s">
        <v>889</v>
      </c>
      <c r="M258" s="123" t="s">
        <v>890</v>
      </c>
      <c r="N258" s="123" t="s">
        <v>889</v>
      </c>
      <c r="O258" s="123" t="s">
        <v>890</v>
      </c>
      <c r="P258" s="123" t="s">
        <v>879</v>
      </c>
      <c r="Q258" s="124" t="s">
        <v>1327</v>
      </c>
      <c r="R258" s="124" t="s">
        <v>879</v>
      </c>
      <c r="S258" s="124" t="s">
        <v>1605</v>
      </c>
      <c r="T258" s="122" t="b">
        <f t="shared" si="3"/>
        <v>1</v>
      </c>
      <c r="U258" s="302" t="s">
        <v>879</v>
      </c>
      <c r="V258" s="302" t="s">
        <v>1327</v>
      </c>
      <c r="W258" s="122" t="s">
        <v>847</v>
      </c>
      <c r="X258" s="122" t="s">
        <v>1327</v>
      </c>
    </row>
    <row r="259" spans="1:24" x14ac:dyDescent="0.5">
      <c r="A259" s="302"/>
      <c r="D259" s="123" t="s">
        <v>978</v>
      </c>
      <c r="E259" s="123" t="s">
        <v>1174</v>
      </c>
      <c r="F259" s="123" t="s">
        <v>936</v>
      </c>
      <c r="G259" s="123" t="s">
        <v>1278</v>
      </c>
      <c r="H259" s="123" t="s">
        <v>891</v>
      </c>
      <c r="I259" s="123" t="s">
        <v>1327</v>
      </c>
      <c r="J259" s="123" t="s">
        <v>891</v>
      </c>
      <c r="K259" s="123" t="s">
        <v>1327</v>
      </c>
      <c r="L259" s="123" t="s">
        <v>891</v>
      </c>
      <c r="M259" s="123" t="s">
        <v>1327</v>
      </c>
      <c r="N259" s="123" t="s">
        <v>891</v>
      </c>
      <c r="O259" s="123" t="s">
        <v>1327</v>
      </c>
      <c r="P259" s="123" t="s">
        <v>880</v>
      </c>
      <c r="Q259" s="124" t="s">
        <v>881</v>
      </c>
      <c r="R259" s="124" t="s">
        <v>880</v>
      </c>
      <c r="S259" s="124" t="s">
        <v>881</v>
      </c>
      <c r="T259" s="122" t="b">
        <f t="shared" ref="T259:T322" si="4">P259=R259</f>
        <v>1</v>
      </c>
      <c r="U259" s="302" t="s">
        <v>880</v>
      </c>
      <c r="V259" s="302" t="s">
        <v>881</v>
      </c>
      <c r="W259" s="122" t="s">
        <v>848</v>
      </c>
      <c r="X259" s="122" t="s">
        <v>849</v>
      </c>
    </row>
    <row r="260" spans="1:24" x14ac:dyDescent="0.5">
      <c r="A260" s="302"/>
      <c r="D260" s="123" t="s">
        <v>979</v>
      </c>
      <c r="E260" s="123" t="s">
        <v>980</v>
      </c>
      <c r="F260" s="123" t="s">
        <v>937</v>
      </c>
      <c r="G260" s="123" t="s">
        <v>1279</v>
      </c>
      <c r="H260" s="123" t="s">
        <v>892</v>
      </c>
      <c r="I260" s="123" t="s">
        <v>1327</v>
      </c>
      <c r="J260" s="123" t="s">
        <v>892</v>
      </c>
      <c r="K260" s="123" t="s">
        <v>1327</v>
      </c>
      <c r="L260" s="123" t="s">
        <v>892</v>
      </c>
      <c r="M260" s="123" t="s">
        <v>1327</v>
      </c>
      <c r="N260" s="123" t="s">
        <v>892</v>
      </c>
      <c r="O260" s="123" t="s">
        <v>1327</v>
      </c>
      <c r="P260" s="123" t="s">
        <v>882</v>
      </c>
      <c r="Q260" s="124" t="s">
        <v>1327</v>
      </c>
      <c r="R260" s="124" t="s">
        <v>882</v>
      </c>
      <c r="S260" s="124" t="s">
        <v>1606</v>
      </c>
      <c r="T260" s="122" t="b">
        <f t="shared" si="4"/>
        <v>1</v>
      </c>
      <c r="U260" s="302" t="s">
        <v>882</v>
      </c>
      <c r="V260" s="302" t="s">
        <v>1327</v>
      </c>
      <c r="W260" s="122" t="s">
        <v>850</v>
      </c>
      <c r="X260" s="122" t="s">
        <v>2115</v>
      </c>
    </row>
    <row r="261" spans="1:24" x14ac:dyDescent="0.5">
      <c r="A261" s="302"/>
      <c r="D261" s="123" t="s">
        <v>981</v>
      </c>
      <c r="E261" s="123" t="s">
        <v>1175</v>
      </c>
      <c r="F261" s="123" t="s">
        <v>938</v>
      </c>
      <c r="G261" s="123" t="s">
        <v>939</v>
      </c>
      <c r="H261" s="123" t="s">
        <v>893</v>
      </c>
      <c r="I261" s="123" t="s">
        <v>894</v>
      </c>
      <c r="J261" s="123" t="s">
        <v>893</v>
      </c>
      <c r="K261" s="123" t="s">
        <v>894</v>
      </c>
      <c r="L261" s="123" t="s">
        <v>893</v>
      </c>
      <c r="M261" s="123" t="s">
        <v>894</v>
      </c>
      <c r="N261" s="123" t="s">
        <v>893</v>
      </c>
      <c r="O261" s="123" t="s">
        <v>894</v>
      </c>
      <c r="P261" s="123" t="s">
        <v>883</v>
      </c>
      <c r="Q261" s="124" t="s">
        <v>1327</v>
      </c>
      <c r="R261" s="124" t="s">
        <v>883</v>
      </c>
      <c r="S261" s="124" t="s">
        <v>1607</v>
      </c>
      <c r="T261" s="122" t="b">
        <f t="shared" si="4"/>
        <v>1</v>
      </c>
      <c r="U261" s="302" t="s">
        <v>883</v>
      </c>
      <c r="V261" s="302" t="s">
        <v>1327</v>
      </c>
      <c r="W261" s="122" t="s">
        <v>852</v>
      </c>
      <c r="X261" s="122" t="s">
        <v>1327</v>
      </c>
    </row>
    <row r="262" spans="1:24" x14ac:dyDescent="0.5">
      <c r="A262" s="302"/>
      <c r="D262" s="123" t="s">
        <v>982</v>
      </c>
      <c r="E262" s="123" t="s">
        <v>1173</v>
      </c>
      <c r="F262" s="123" t="s">
        <v>940</v>
      </c>
      <c r="G262" s="123" t="s">
        <v>941</v>
      </c>
      <c r="H262" s="123" t="s">
        <v>895</v>
      </c>
      <c r="I262" s="123" t="s">
        <v>896</v>
      </c>
      <c r="J262" s="123" t="s">
        <v>895</v>
      </c>
      <c r="K262" s="123" t="s">
        <v>896</v>
      </c>
      <c r="L262" s="123" t="s">
        <v>895</v>
      </c>
      <c r="M262" s="123" t="s">
        <v>896</v>
      </c>
      <c r="N262" s="123" t="s">
        <v>895</v>
      </c>
      <c r="O262" s="123" t="s">
        <v>896</v>
      </c>
      <c r="P262" s="123" t="s">
        <v>884</v>
      </c>
      <c r="Q262" s="124" t="s">
        <v>885</v>
      </c>
      <c r="R262" s="124" t="s">
        <v>884</v>
      </c>
      <c r="S262" s="124" t="s">
        <v>885</v>
      </c>
      <c r="T262" s="122" t="b">
        <f t="shared" si="4"/>
        <v>1</v>
      </c>
      <c r="U262" s="302" t="s">
        <v>884</v>
      </c>
      <c r="V262" s="302" t="s">
        <v>885</v>
      </c>
      <c r="W262" s="122" t="s">
        <v>853</v>
      </c>
      <c r="X262" s="122" t="s">
        <v>854</v>
      </c>
    </row>
    <row r="263" spans="1:24" x14ac:dyDescent="0.5">
      <c r="A263" s="302"/>
      <c r="D263" s="123" t="s">
        <v>983</v>
      </c>
      <c r="E263" s="123" t="s">
        <v>984</v>
      </c>
      <c r="F263" s="123" t="s">
        <v>942</v>
      </c>
      <c r="G263" s="123" t="s">
        <v>1277</v>
      </c>
      <c r="H263" s="123" t="s">
        <v>897</v>
      </c>
      <c r="I263" s="123" t="s">
        <v>1327</v>
      </c>
      <c r="J263" s="123" t="s">
        <v>897</v>
      </c>
      <c r="K263" s="123" t="s">
        <v>1327</v>
      </c>
      <c r="L263" s="123" t="s">
        <v>897</v>
      </c>
      <c r="M263" s="123" t="s">
        <v>1327</v>
      </c>
      <c r="N263" s="123" t="s">
        <v>897</v>
      </c>
      <c r="O263" s="123" t="s">
        <v>1327</v>
      </c>
      <c r="P263" s="123" t="s">
        <v>886</v>
      </c>
      <c r="Q263" s="124" t="s">
        <v>887</v>
      </c>
      <c r="R263" s="124" t="s">
        <v>886</v>
      </c>
      <c r="S263" s="124" t="s">
        <v>887</v>
      </c>
      <c r="T263" s="122" t="b">
        <f t="shared" si="4"/>
        <v>1</v>
      </c>
      <c r="U263" s="302" t="s">
        <v>886</v>
      </c>
      <c r="V263" s="302" t="s">
        <v>887</v>
      </c>
      <c r="W263" s="122" t="s">
        <v>855</v>
      </c>
      <c r="X263" s="122" t="s">
        <v>1327</v>
      </c>
    </row>
    <row r="264" spans="1:24" x14ac:dyDescent="0.5">
      <c r="A264" s="302"/>
      <c r="D264" s="123" t="s">
        <v>985</v>
      </c>
      <c r="E264" s="123" t="s">
        <v>986</v>
      </c>
      <c r="F264" s="123" t="s">
        <v>943</v>
      </c>
      <c r="G264" s="123" t="s">
        <v>944</v>
      </c>
      <c r="H264" s="123" t="s">
        <v>898</v>
      </c>
      <c r="I264" s="123" t="s">
        <v>899</v>
      </c>
      <c r="J264" s="123" t="s">
        <v>898</v>
      </c>
      <c r="K264" s="123" t="s">
        <v>899</v>
      </c>
      <c r="L264" s="123" t="s">
        <v>898</v>
      </c>
      <c r="M264" s="123" t="s">
        <v>899</v>
      </c>
      <c r="N264" s="123" t="s">
        <v>898</v>
      </c>
      <c r="O264" s="123" t="s">
        <v>899</v>
      </c>
      <c r="P264" s="123" t="s">
        <v>888</v>
      </c>
      <c r="Q264" s="124" t="s">
        <v>1327</v>
      </c>
      <c r="R264" s="124" t="s">
        <v>888</v>
      </c>
      <c r="S264" s="124" t="s">
        <v>1608</v>
      </c>
      <c r="T264" s="122" t="b">
        <f t="shared" si="4"/>
        <v>1</v>
      </c>
      <c r="U264" s="302" t="s">
        <v>888</v>
      </c>
      <c r="V264" s="302" t="s">
        <v>1327</v>
      </c>
      <c r="W264" s="122" t="s">
        <v>856</v>
      </c>
      <c r="X264" s="122" t="s">
        <v>1327</v>
      </c>
    </row>
    <row r="265" spans="1:24" x14ac:dyDescent="0.5">
      <c r="A265" s="302"/>
      <c r="D265" s="123" t="s">
        <v>987</v>
      </c>
      <c r="E265" s="123" t="s">
        <v>1174</v>
      </c>
      <c r="F265" s="123" t="s">
        <v>945</v>
      </c>
      <c r="G265" s="123" t="s">
        <v>1278</v>
      </c>
      <c r="H265" s="123" t="s">
        <v>900</v>
      </c>
      <c r="I265" s="123" t="s">
        <v>1327</v>
      </c>
      <c r="J265" s="123" t="s">
        <v>900</v>
      </c>
      <c r="K265" s="123" t="s">
        <v>1327</v>
      </c>
      <c r="L265" s="123" t="s">
        <v>900</v>
      </c>
      <c r="M265" s="123" t="s">
        <v>1327</v>
      </c>
      <c r="N265" s="123" t="s">
        <v>900</v>
      </c>
      <c r="O265" s="123" t="s">
        <v>1327</v>
      </c>
      <c r="P265" s="123" t="s">
        <v>889</v>
      </c>
      <c r="Q265" s="124" t="s">
        <v>890</v>
      </c>
      <c r="R265" s="124" t="s">
        <v>889</v>
      </c>
      <c r="S265" s="124" t="s">
        <v>890</v>
      </c>
      <c r="T265" s="122" t="b">
        <f t="shared" si="4"/>
        <v>1</v>
      </c>
      <c r="U265" s="302" t="s">
        <v>889</v>
      </c>
      <c r="V265" s="302" t="s">
        <v>890</v>
      </c>
      <c r="W265" s="122" t="s">
        <v>857</v>
      </c>
      <c r="X265" s="122" t="s">
        <v>858</v>
      </c>
    </row>
    <row r="266" spans="1:24" x14ac:dyDescent="0.5">
      <c r="A266" s="302"/>
      <c r="D266" s="123" t="s">
        <v>988</v>
      </c>
      <c r="E266" s="123" t="s">
        <v>989</v>
      </c>
      <c r="F266" s="123" t="s">
        <v>946</v>
      </c>
      <c r="G266" s="123" t="s">
        <v>1279</v>
      </c>
      <c r="H266" s="123" t="s">
        <v>901</v>
      </c>
      <c r="I266" s="123" t="s">
        <v>1327</v>
      </c>
      <c r="J266" s="123" t="s">
        <v>901</v>
      </c>
      <c r="K266" s="123" t="s">
        <v>1327</v>
      </c>
      <c r="L266" s="123" t="s">
        <v>901</v>
      </c>
      <c r="M266" s="123" t="s">
        <v>1327</v>
      </c>
      <c r="N266" s="123" t="s">
        <v>901</v>
      </c>
      <c r="O266" s="123" t="s">
        <v>1327</v>
      </c>
      <c r="P266" s="123" t="s">
        <v>891</v>
      </c>
      <c r="Q266" s="124" t="s">
        <v>1327</v>
      </c>
      <c r="R266" s="124" t="s">
        <v>891</v>
      </c>
      <c r="S266" s="124" t="s">
        <v>1609</v>
      </c>
      <c r="T266" s="122" t="b">
        <f t="shared" si="4"/>
        <v>1</v>
      </c>
      <c r="U266" s="302" t="s">
        <v>891</v>
      </c>
      <c r="V266" s="302" t="s">
        <v>1327</v>
      </c>
      <c r="W266" s="122" t="s">
        <v>859</v>
      </c>
      <c r="X266" s="122" t="s">
        <v>941</v>
      </c>
    </row>
    <row r="267" spans="1:24" x14ac:dyDescent="0.5">
      <c r="A267" s="302"/>
      <c r="D267" s="123" t="s">
        <v>990</v>
      </c>
      <c r="E267" s="123" t="s">
        <v>1175</v>
      </c>
      <c r="F267" s="123" t="s">
        <v>947</v>
      </c>
      <c r="G267" s="123" t="s">
        <v>948</v>
      </c>
      <c r="H267" s="123" t="s">
        <v>902</v>
      </c>
      <c r="I267" s="123" t="s">
        <v>903</v>
      </c>
      <c r="J267" s="123" t="s">
        <v>902</v>
      </c>
      <c r="K267" s="123" t="s">
        <v>903</v>
      </c>
      <c r="L267" s="123" t="s">
        <v>902</v>
      </c>
      <c r="M267" s="123" t="s">
        <v>903</v>
      </c>
      <c r="N267" s="123" t="s">
        <v>902</v>
      </c>
      <c r="O267" s="123" t="s">
        <v>903</v>
      </c>
      <c r="P267" s="123" t="s">
        <v>892</v>
      </c>
      <c r="Q267" s="124" t="s">
        <v>1327</v>
      </c>
      <c r="R267" s="124" t="s">
        <v>892</v>
      </c>
      <c r="S267" s="124" t="s">
        <v>1610</v>
      </c>
      <c r="T267" s="122" t="b">
        <f t="shared" si="4"/>
        <v>1</v>
      </c>
      <c r="U267" s="302" t="s">
        <v>892</v>
      </c>
      <c r="V267" s="302" t="s">
        <v>1327</v>
      </c>
      <c r="W267" s="122" t="s">
        <v>861</v>
      </c>
      <c r="X267" s="122" t="s">
        <v>1327</v>
      </c>
    </row>
    <row r="268" spans="1:24" x14ac:dyDescent="0.5">
      <c r="A268" s="302"/>
      <c r="D268" s="123" t="s">
        <v>991</v>
      </c>
      <c r="E268" s="123" t="s">
        <v>1176</v>
      </c>
      <c r="F268" s="123" t="s">
        <v>949</v>
      </c>
      <c r="G268" s="123" t="s">
        <v>950</v>
      </c>
      <c r="H268" s="123" t="s">
        <v>904</v>
      </c>
      <c r="I268" s="123" t="s">
        <v>905</v>
      </c>
      <c r="J268" s="123" t="s">
        <v>904</v>
      </c>
      <c r="K268" s="123" t="s">
        <v>905</v>
      </c>
      <c r="L268" s="123" t="s">
        <v>904</v>
      </c>
      <c r="M268" s="123" t="s">
        <v>905</v>
      </c>
      <c r="N268" s="123" t="s">
        <v>904</v>
      </c>
      <c r="O268" s="123" t="s">
        <v>905</v>
      </c>
      <c r="P268" s="123" t="s">
        <v>893</v>
      </c>
      <c r="Q268" s="124" t="s">
        <v>894</v>
      </c>
      <c r="R268" s="124" t="s">
        <v>893</v>
      </c>
      <c r="S268" s="124" t="s">
        <v>894</v>
      </c>
      <c r="T268" s="122" t="b">
        <f t="shared" si="4"/>
        <v>1</v>
      </c>
      <c r="U268" s="302" t="s">
        <v>893</v>
      </c>
      <c r="V268" s="302" t="s">
        <v>894</v>
      </c>
      <c r="W268" s="122" t="s">
        <v>862</v>
      </c>
      <c r="X268" s="122" t="s">
        <v>863</v>
      </c>
    </row>
    <row r="269" spans="1:24" x14ac:dyDescent="0.5">
      <c r="A269" s="302"/>
      <c r="D269" s="123" t="s">
        <v>992</v>
      </c>
      <c r="E269" s="123" t="s">
        <v>993</v>
      </c>
      <c r="F269" s="123" t="s">
        <v>951</v>
      </c>
      <c r="G269" s="123" t="s">
        <v>1277</v>
      </c>
      <c r="H269" s="123" t="s">
        <v>906</v>
      </c>
      <c r="I269" s="123" t="s">
        <v>1327</v>
      </c>
      <c r="J269" s="123" t="s">
        <v>906</v>
      </c>
      <c r="K269" s="123" t="s">
        <v>1327</v>
      </c>
      <c r="L269" s="123" t="s">
        <v>906</v>
      </c>
      <c r="M269" s="123" t="s">
        <v>1327</v>
      </c>
      <c r="N269" s="123" t="s">
        <v>906</v>
      </c>
      <c r="O269" s="123" t="s">
        <v>1327</v>
      </c>
      <c r="P269" s="123" t="s">
        <v>895</v>
      </c>
      <c r="Q269" s="124" t="s">
        <v>896</v>
      </c>
      <c r="R269" s="124" t="s">
        <v>895</v>
      </c>
      <c r="S269" s="124" t="s">
        <v>896</v>
      </c>
      <c r="T269" s="122" t="b">
        <f t="shared" si="4"/>
        <v>1</v>
      </c>
      <c r="U269" s="302" t="s">
        <v>895</v>
      </c>
      <c r="V269" s="302" t="s">
        <v>896</v>
      </c>
      <c r="W269" s="122" t="s">
        <v>864</v>
      </c>
      <c r="X269" s="122" t="s">
        <v>1327</v>
      </c>
    </row>
    <row r="270" spans="1:24" x14ac:dyDescent="0.5">
      <c r="A270" s="302"/>
      <c r="D270" s="123" t="s">
        <v>994</v>
      </c>
      <c r="E270" s="123" t="s">
        <v>995</v>
      </c>
      <c r="F270" s="123" t="s">
        <v>952</v>
      </c>
      <c r="G270" s="123" t="s">
        <v>953</v>
      </c>
      <c r="H270" s="123" t="s">
        <v>907</v>
      </c>
      <c r="I270" s="123" t="s">
        <v>908</v>
      </c>
      <c r="J270" s="123" t="s">
        <v>907</v>
      </c>
      <c r="K270" s="123" t="s">
        <v>908</v>
      </c>
      <c r="L270" s="123" t="s">
        <v>907</v>
      </c>
      <c r="M270" s="123" t="s">
        <v>908</v>
      </c>
      <c r="N270" s="123" t="s">
        <v>907</v>
      </c>
      <c r="O270" s="123" t="s">
        <v>908</v>
      </c>
      <c r="P270" s="123" t="s">
        <v>897</v>
      </c>
      <c r="Q270" s="124" t="s">
        <v>1327</v>
      </c>
      <c r="R270" s="124" t="s">
        <v>897</v>
      </c>
      <c r="S270" s="124" t="s">
        <v>1611</v>
      </c>
      <c r="T270" s="122" t="b">
        <f t="shared" si="4"/>
        <v>1</v>
      </c>
      <c r="U270" s="302" t="s">
        <v>897</v>
      </c>
      <c r="V270" s="302" t="s">
        <v>1327</v>
      </c>
      <c r="W270" s="122" t="s">
        <v>865</v>
      </c>
      <c r="X270" s="122" t="s">
        <v>1327</v>
      </c>
    </row>
    <row r="271" spans="1:24" x14ac:dyDescent="0.5">
      <c r="A271" s="302"/>
      <c r="D271" s="123" t="s">
        <v>996</v>
      </c>
      <c r="E271" s="123" t="s">
        <v>1174</v>
      </c>
      <c r="F271" s="123" t="s">
        <v>954</v>
      </c>
      <c r="G271" s="123" t="s">
        <v>1278</v>
      </c>
      <c r="H271" s="123" t="s">
        <v>909</v>
      </c>
      <c r="I271" s="123" t="s">
        <v>1327</v>
      </c>
      <c r="J271" s="123" t="s">
        <v>909</v>
      </c>
      <c r="K271" s="123" t="s">
        <v>1327</v>
      </c>
      <c r="L271" s="123" t="s">
        <v>909</v>
      </c>
      <c r="M271" s="123" t="s">
        <v>1327</v>
      </c>
      <c r="N271" s="123" t="s">
        <v>909</v>
      </c>
      <c r="O271" s="123" t="s">
        <v>1327</v>
      </c>
      <c r="P271" s="123" t="s">
        <v>898</v>
      </c>
      <c r="Q271" s="124" t="s">
        <v>899</v>
      </c>
      <c r="R271" s="124" t="s">
        <v>898</v>
      </c>
      <c r="S271" s="124" t="s">
        <v>899</v>
      </c>
      <c r="T271" s="122" t="b">
        <f t="shared" si="4"/>
        <v>1</v>
      </c>
      <c r="U271" s="302" t="s">
        <v>898</v>
      </c>
      <c r="V271" s="302" t="s">
        <v>899</v>
      </c>
      <c r="W271" s="122" t="s">
        <v>866</v>
      </c>
      <c r="X271" s="122" t="s">
        <v>867</v>
      </c>
    </row>
    <row r="272" spans="1:24" x14ac:dyDescent="0.5">
      <c r="A272" s="302"/>
      <c r="D272" s="123" t="s">
        <v>997</v>
      </c>
      <c r="E272" s="123" t="s">
        <v>998</v>
      </c>
      <c r="F272" s="123" t="s">
        <v>955</v>
      </c>
      <c r="G272" s="123" t="s">
        <v>1276</v>
      </c>
      <c r="H272" s="123" t="s">
        <v>910</v>
      </c>
      <c r="I272" s="123" t="s">
        <v>1327</v>
      </c>
      <c r="J272" s="123" t="s">
        <v>910</v>
      </c>
      <c r="K272" s="123" t="s">
        <v>1327</v>
      </c>
      <c r="L272" s="123" t="s">
        <v>910</v>
      </c>
      <c r="M272" s="123" t="s">
        <v>1327</v>
      </c>
      <c r="N272" s="123" t="s">
        <v>910</v>
      </c>
      <c r="O272" s="123" t="s">
        <v>1327</v>
      </c>
      <c r="P272" s="123" t="s">
        <v>900</v>
      </c>
      <c r="Q272" s="124" t="s">
        <v>1327</v>
      </c>
      <c r="R272" s="124" t="s">
        <v>900</v>
      </c>
      <c r="S272" s="124" t="s">
        <v>1612</v>
      </c>
      <c r="T272" s="122" t="b">
        <f t="shared" si="4"/>
        <v>1</v>
      </c>
      <c r="U272" s="302" t="s">
        <v>900</v>
      </c>
      <c r="V272" s="302" t="s">
        <v>1327</v>
      </c>
      <c r="W272" s="122" t="s">
        <v>868</v>
      </c>
      <c r="X272" s="122" t="s">
        <v>2116</v>
      </c>
    </row>
    <row r="273" spans="1:24" x14ac:dyDescent="0.5">
      <c r="A273" s="302"/>
      <c r="D273" s="123" t="s">
        <v>999</v>
      </c>
      <c r="E273" s="123" t="s">
        <v>1175</v>
      </c>
      <c r="F273" s="123" t="s">
        <v>956</v>
      </c>
      <c r="G273" s="123" t="s">
        <v>957</v>
      </c>
      <c r="H273" s="123" t="s">
        <v>911</v>
      </c>
      <c r="I273" s="123" t="s">
        <v>912</v>
      </c>
      <c r="J273" s="123" t="s">
        <v>911</v>
      </c>
      <c r="K273" s="123" t="s">
        <v>912</v>
      </c>
      <c r="L273" s="123" t="s">
        <v>911</v>
      </c>
      <c r="M273" s="123" t="s">
        <v>912</v>
      </c>
      <c r="N273" s="123" t="s">
        <v>911</v>
      </c>
      <c r="O273" s="123" t="s">
        <v>912</v>
      </c>
      <c r="P273" s="123" t="s">
        <v>901</v>
      </c>
      <c r="Q273" s="124" t="s">
        <v>1327</v>
      </c>
      <c r="R273" s="124" t="s">
        <v>901</v>
      </c>
      <c r="S273" s="124" t="s">
        <v>1613</v>
      </c>
      <c r="T273" s="122" t="b">
        <f t="shared" si="4"/>
        <v>1</v>
      </c>
      <c r="U273" s="302" t="s">
        <v>901</v>
      </c>
      <c r="V273" s="302" t="s">
        <v>1327</v>
      </c>
      <c r="W273" s="122" t="s">
        <v>870</v>
      </c>
      <c r="X273" s="122" t="s">
        <v>1327</v>
      </c>
    </row>
    <row r="274" spans="1:24" x14ac:dyDescent="0.5">
      <c r="A274" s="302"/>
      <c r="D274" s="123" t="s">
        <v>1000</v>
      </c>
      <c r="E274" s="123" t="s">
        <v>1176</v>
      </c>
      <c r="F274" s="123" t="s">
        <v>958</v>
      </c>
      <c r="G274" s="123" t="s">
        <v>959</v>
      </c>
      <c r="H274" s="123" t="s">
        <v>913</v>
      </c>
      <c r="I274" s="123" t="s">
        <v>914</v>
      </c>
      <c r="J274" s="123" t="s">
        <v>913</v>
      </c>
      <c r="K274" s="123" t="s">
        <v>914</v>
      </c>
      <c r="L274" s="123" t="s">
        <v>913</v>
      </c>
      <c r="M274" s="123" t="s">
        <v>914</v>
      </c>
      <c r="N274" s="123" t="s">
        <v>913</v>
      </c>
      <c r="O274" s="123" t="s">
        <v>914</v>
      </c>
      <c r="P274" s="123" t="s">
        <v>902</v>
      </c>
      <c r="Q274" s="124" t="s">
        <v>903</v>
      </c>
      <c r="R274" s="124" t="s">
        <v>902</v>
      </c>
      <c r="S274" s="124" t="s">
        <v>903</v>
      </c>
      <c r="T274" s="122" t="b">
        <f t="shared" si="4"/>
        <v>1</v>
      </c>
      <c r="U274" s="302" t="s">
        <v>902</v>
      </c>
      <c r="V274" s="302" t="s">
        <v>903</v>
      </c>
      <c r="W274" s="122" t="s">
        <v>871</v>
      </c>
      <c r="X274" s="122" t="s">
        <v>872</v>
      </c>
    </row>
    <row r="275" spans="1:24" x14ac:dyDescent="0.5">
      <c r="A275" s="302"/>
      <c r="D275" s="123" t="s">
        <v>1001</v>
      </c>
      <c r="E275" s="123" t="s">
        <v>1002</v>
      </c>
      <c r="F275" s="123" t="s">
        <v>960</v>
      </c>
      <c r="G275" s="123" t="s">
        <v>1277</v>
      </c>
      <c r="H275" s="123" t="s">
        <v>915</v>
      </c>
      <c r="I275" s="123" t="s">
        <v>1327</v>
      </c>
      <c r="J275" s="123" t="s">
        <v>915</v>
      </c>
      <c r="K275" s="123" t="s">
        <v>1327</v>
      </c>
      <c r="L275" s="123" t="s">
        <v>915</v>
      </c>
      <c r="M275" s="123" t="s">
        <v>1327</v>
      </c>
      <c r="N275" s="123" t="s">
        <v>915</v>
      </c>
      <c r="O275" s="123" t="s">
        <v>1327</v>
      </c>
      <c r="P275" s="123" t="s">
        <v>904</v>
      </c>
      <c r="Q275" s="124" t="s">
        <v>905</v>
      </c>
      <c r="R275" s="124" t="s">
        <v>904</v>
      </c>
      <c r="S275" s="124" t="s">
        <v>905</v>
      </c>
      <c r="T275" s="122" t="b">
        <f t="shared" si="4"/>
        <v>1</v>
      </c>
      <c r="U275" s="302" t="s">
        <v>904</v>
      </c>
      <c r="V275" s="302" t="s">
        <v>905</v>
      </c>
      <c r="W275" s="122" t="s">
        <v>873</v>
      </c>
      <c r="X275" s="122" t="s">
        <v>1327</v>
      </c>
    </row>
    <row r="276" spans="1:24" x14ac:dyDescent="0.5">
      <c r="A276" s="302"/>
      <c r="D276" s="123" t="s">
        <v>1003</v>
      </c>
      <c r="E276" s="123" t="s">
        <v>1004</v>
      </c>
      <c r="F276" s="123" t="s">
        <v>961</v>
      </c>
      <c r="G276" s="123" t="s">
        <v>962</v>
      </c>
      <c r="H276" s="123" t="s">
        <v>916</v>
      </c>
      <c r="I276" s="123" t="s">
        <v>917</v>
      </c>
      <c r="J276" s="123" t="s">
        <v>916</v>
      </c>
      <c r="K276" s="123" t="s">
        <v>917</v>
      </c>
      <c r="L276" s="123" t="s">
        <v>916</v>
      </c>
      <c r="M276" s="123" t="s">
        <v>917</v>
      </c>
      <c r="N276" s="123" t="s">
        <v>916</v>
      </c>
      <c r="O276" s="123" t="s">
        <v>917</v>
      </c>
      <c r="P276" s="123" t="s">
        <v>906</v>
      </c>
      <c r="Q276" s="124" t="s">
        <v>1327</v>
      </c>
      <c r="R276" s="124" t="s">
        <v>906</v>
      </c>
      <c r="S276" s="124" t="s">
        <v>1614</v>
      </c>
      <c r="T276" s="122" t="b">
        <f t="shared" si="4"/>
        <v>1</v>
      </c>
      <c r="U276" s="302" t="s">
        <v>906</v>
      </c>
      <c r="V276" s="302" t="s">
        <v>1327</v>
      </c>
      <c r="W276" s="122" t="s">
        <v>874</v>
      </c>
      <c r="X276" s="122" t="s">
        <v>1327</v>
      </c>
    </row>
    <row r="277" spans="1:24" x14ac:dyDescent="0.5">
      <c r="A277" s="302"/>
      <c r="D277" s="123" t="s">
        <v>1005</v>
      </c>
      <c r="E277" s="123" t="s">
        <v>1174</v>
      </c>
      <c r="F277" s="123" t="s">
        <v>963</v>
      </c>
      <c r="G277" s="123" t="s">
        <v>1278</v>
      </c>
      <c r="H277" s="123" t="s">
        <v>918</v>
      </c>
      <c r="I277" s="123" t="s">
        <v>1327</v>
      </c>
      <c r="J277" s="123" t="s">
        <v>918</v>
      </c>
      <c r="K277" s="123" t="s">
        <v>1327</v>
      </c>
      <c r="L277" s="123" t="s">
        <v>918</v>
      </c>
      <c r="M277" s="123" t="s">
        <v>1327</v>
      </c>
      <c r="N277" s="123" t="s">
        <v>918</v>
      </c>
      <c r="O277" s="123" t="s">
        <v>1327</v>
      </c>
      <c r="P277" s="123" t="s">
        <v>907</v>
      </c>
      <c r="Q277" s="124" t="s">
        <v>908</v>
      </c>
      <c r="R277" s="124" t="s">
        <v>907</v>
      </c>
      <c r="S277" s="124" t="s">
        <v>908</v>
      </c>
      <c r="T277" s="122" t="b">
        <f t="shared" si="4"/>
        <v>1</v>
      </c>
      <c r="U277" s="302" t="s">
        <v>907</v>
      </c>
      <c r="V277" s="302" t="s">
        <v>908</v>
      </c>
      <c r="W277" s="122" t="s">
        <v>875</v>
      </c>
      <c r="X277" s="122" t="s">
        <v>876</v>
      </c>
    </row>
    <row r="278" spans="1:24" x14ac:dyDescent="0.5">
      <c r="A278" s="302"/>
      <c r="D278" s="123" t="s">
        <v>1006</v>
      </c>
      <c r="E278" s="123" t="s">
        <v>1007</v>
      </c>
      <c r="F278" s="123" t="s">
        <v>964</v>
      </c>
      <c r="G278" s="123" t="s">
        <v>1279</v>
      </c>
      <c r="H278" s="123" t="s">
        <v>919</v>
      </c>
      <c r="I278" s="123" t="s">
        <v>1327</v>
      </c>
      <c r="J278" s="123" t="s">
        <v>919</v>
      </c>
      <c r="K278" s="123" t="s">
        <v>1327</v>
      </c>
      <c r="L278" s="123" t="s">
        <v>919</v>
      </c>
      <c r="M278" s="123" t="s">
        <v>1327</v>
      </c>
      <c r="N278" s="123" t="s">
        <v>919</v>
      </c>
      <c r="O278" s="123" t="s">
        <v>1327</v>
      </c>
      <c r="P278" s="123" t="s">
        <v>909</v>
      </c>
      <c r="Q278" s="124" t="s">
        <v>1327</v>
      </c>
      <c r="R278" s="124" t="s">
        <v>909</v>
      </c>
      <c r="S278" s="124" t="s">
        <v>1615</v>
      </c>
      <c r="T278" s="122" t="b">
        <f t="shared" si="4"/>
        <v>1</v>
      </c>
      <c r="U278" s="302" t="s">
        <v>909</v>
      </c>
      <c r="V278" s="302" t="s">
        <v>1327</v>
      </c>
      <c r="W278" s="122" t="s">
        <v>877</v>
      </c>
      <c r="X278" s="122" t="s">
        <v>2117</v>
      </c>
    </row>
    <row r="279" spans="1:24" x14ac:dyDescent="0.5">
      <c r="A279" s="302"/>
      <c r="D279" s="123" t="s">
        <v>1008</v>
      </c>
      <c r="E279" s="123" t="s">
        <v>1175</v>
      </c>
      <c r="F279" s="123" t="s">
        <v>965</v>
      </c>
      <c r="G279" s="123" t="s">
        <v>966</v>
      </c>
      <c r="H279" s="123" t="s">
        <v>920</v>
      </c>
      <c r="I279" s="123" t="s">
        <v>921</v>
      </c>
      <c r="J279" s="123" t="s">
        <v>920</v>
      </c>
      <c r="K279" s="123" t="s">
        <v>921</v>
      </c>
      <c r="L279" s="123" t="s">
        <v>920</v>
      </c>
      <c r="M279" s="123" t="s">
        <v>921</v>
      </c>
      <c r="N279" s="123" t="s">
        <v>920</v>
      </c>
      <c r="O279" s="123" t="s">
        <v>921</v>
      </c>
      <c r="P279" s="123" t="s">
        <v>910</v>
      </c>
      <c r="Q279" s="124" t="s">
        <v>1327</v>
      </c>
      <c r="R279" s="124" t="s">
        <v>910</v>
      </c>
      <c r="S279" s="124" t="s">
        <v>1616</v>
      </c>
      <c r="T279" s="122" t="b">
        <f t="shared" si="4"/>
        <v>1</v>
      </c>
      <c r="U279" s="302" t="s">
        <v>910</v>
      </c>
      <c r="V279" s="302" t="s">
        <v>1327</v>
      </c>
      <c r="W279" s="122" t="s">
        <v>879</v>
      </c>
      <c r="X279" s="122" t="s">
        <v>1327</v>
      </c>
    </row>
    <row r="280" spans="1:24" x14ac:dyDescent="0.5">
      <c r="A280" s="302"/>
      <c r="D280" s="123" t="s">
        <v>1009</v>
      </c>
      <c r="E280" s="123" t="s">
        <v>1010</v>
      </c>
      <c r="F280" s="123" t="s">
        <v>967</v>
      </c>
      <c r="G280" s="123" t="s">
        <v>968</v>
      </c>
      <c r="H280" s="123" t="s">
        <v>922</v>
      </c>
      <c r="I280" s="123" t="s">
        <v>923</v>
      </c>
      <c r="J280" s="123" t="s">
        <v>922</v>
      </c>
      <c r="K280" s="123" t="s">
        <v>923</v>
      </c>
      <c r="L280" s="123" t="s">
        <v>922</v>
      </c>
      <c r="M280" s="123" t="s">
        <v>923</v>
      </c>
      <c r="N280" s="123" t="s">
        <v>922</v>
      </c>
      <c r="O280" s="123" t="s">
        <v>923</v>
      </c>
      <c r="P280" s="123" t="s">
        <v>911</v>
      </c>
      <c r="Q280" s="124" t="s">
        <v>912</v>
      </c>
      <c r="R280" s="124" t="s">
        <v>911</v>
      </c>
      <c r="S280" s="124" t="s">
        <v>912</v>
      </c>
      <c r="T280" s="122" t="b">
        <f t="shared" si="4"/>
        <v>1</v>
      </c>
      <c r="U280" s="302" t="s">
        <v>911</v>
      </c>
      <c r="V280" s="302" t="s">
        <v>912</v>
      </c>
      <c r="W280" s="122" t="s">
        <v>880</v>
      </c>
      <c r="X280" s="122" t="s">
        <v>881</v>
      </c>
    </row>
    <row r="281" spans="1:24" x14ac:dyDescent="0.5">
      <c r="A281" s="302"/>
      <c r="D281" s="123" t="s">
        <v>1011</v>
      </c>
      <c r="E281" s="123" t="s">
        <v>1209</v>
      </c>
      <c r="F281" s="123" t="s">
        <v>969</v>
      </c>
      <c r="G281" s="123" t="s">
        <v>1277</v>
      </c>
      <c r="H281" s="123" t="s">
        <v>924</v>
      </c>
      <c r="I281" s="123" t="s">
        <v>1327</v>
      </c>
      <c r="J281" s="123" t="s">
        <v>924</v>
      </c>
      <c r="K281" s="123" t="s">
        <v>1327</v>
      </c>
      <c r="L281" s="123" t="s">
        <v>924</v>
      </c>
      <c r="M281" s="123" t="s">
        <v>1327</v>
      </c>
      <c r="N281" s="123" t="s">
        <v>924</v>
      </c>
      <c r="O281" s="123" t="s">
        <v>1327</v>
      </c>
      <c r="P281" s="123" t="s">
        <v>913</v>
      </c>
      <c r="Q281" s="124" t="s">
        <v>914</v>
      </c>
      <c r="R281" s="124" t="s">
        <v>913</v>
      </c>
      <c r="S281" s="124" t="s">
        <v>914</v>
      </c>
      <c r="T281" s="122" t="b">
        <f t="shared" si="4"/>
        <v>1</v>
      </c>
      <c r="U281" s="302" t="s">
        <v>913</v>
      </c>
      <c r="V281" s="302" t="s">
        <v>914</v>
      </c>
      <c r="W281" s="122" t="s">
        <v>882</v>
      </c>
      <c r="X281" s="122" t="s">
        <v>1327</v>
      </c>
    </row>
    <row r="282" spans="1:24" x14ac:dyDescent="0.5">
      <c r="A282" s="302"/>
      <c r="D282" s="123" t="s">
        <v>1177</v>
      </c>
      <c r="E282" s="123" t="s">
        <v>1178</v>
      </c>
      <c r="F282" s="123" t="s">
        <v>970</v>
      </c>
      <c r="G282" s="123" t="s">
        <v>971</v>
      </c>
      <c r="H282" s="123" t="s">
        <v>925</v>
      </c>
      <c r="I282" s="123" t="s">
        <v>926</v>
      </c>
      <c r="J282" s="123" t="s">
        <v>925</v>
      </c>
      <c r="K282" s="123" t="s">
        <v>926</v>
      </c>
      <c r="L282" s="123" t="s">
        <v>925</v>
      </c>
      <c r="M282" s="123" t="s">
        <v>926</v>
      </c>
      <c r="N282" s="123" t="s">
        <v>925</v>
      </c>
      <c r="O282" s="123" t="s">
        <v>926</v>
      </c>
      <c r="P282" s="123" t="s">
        <v>915</v>
      </c>
      <c r="Q282" s="124" t="s">
        <v>1327</v>
      </c>
      <c r="R282" s="124" t="s">
        <v>915</v>
      </c>
      <c r="S282" s="124" t="s">
        <v>1617</v>
      </c>
      <c r="T282" s="122" t="b">
        <f t="shared" si="4"/>
        <v>1</v>
      </c>
      <c r="U282" s="302" t="s">
        <v>915</v>
      </c>
      <c r="V282" s="302" t="s">
        <v>1327</v>
      </c>
      <c r="W282" s="122" t="s">
        <v>883</v>
      </c>
      <c r="X282" s="122" t="s">
        <v>1327</v>
      </c>
    </row>
    <row r="283" spans="1:24" x14ac:dyDescent="0.5">
      <c r="A283" s="302"/>
      <c r="D283" s="123" t="s">
        <v>1179</v>
      </c>
      <c r="E283" s="123" t="s">
        <v>1180</v>
      </c>
      <c r="F283" s="123" t="s">
        <v>972</v>
      </c>
      <c r="G283" s="123" t="s">
        <v>1278</v>
      </c>
      <c r="H283" s="123" t="s">
        <v>927</v>
      </c>
      <c r="I283" s="123" t="s">
        <v>1327</v>
      </c>
      <c r="J283" s="123" t="s">
        <v>927</v>
      </c>
      <c r="K283" s="123" t="s">
        <v>1327</v>
      </c>
      <c r="L283" s="123" t="s">
        <v>927</v>
      </c>
      <c r="M283" s="123" t="s">
        <v>1327</v>
      </c>
      <c r="N283" s="123" t="s">
        <v>927</v>
      </c>
      <c r="O283" s="123" t="s">
        <v>1327</v>
      </c>
      <c r="P283" s="123" t="s">
        <v>916</v>
      </c>
      <c r="Q283" s="124" t="s">
        <v>917</v>
      </c>
      <c r="R283" s="124" t="s">
        <v>916</v>
      </c>
      <c r="S283" s="124" t="s">
        <v>917</v>
      </c>
      <c r="T283" s="122" t="b">
        <f t="shared" si="4"/>
        <v>1</v>
      </c>
      <c r="U283" s="302" t="s">
        <v>916</v>
      </c>
      <c r="V283" s="302" t="s">
        <v>917</v>
      </c>
      <c r="W283" s="122" t="s">
        <v>884</v>
      </c>
      <c r="X283" s="122" t="s">
        <v>885</v>
      </c>
    </row>
    <row r="284" spans="1:24" x14ac:dyDescent="0.5">
      <c r="A284" s="302"/>
      <c r="D284" s="123" t="s">
        <v>1181</v>
      </c>
      <c r="E284" s="123" t="s">
        <v>1012</v>
      </c>
      <c r="F284" s="123" t="s">
        <v>973</v>
      </c>
      <c r="G284" s="123" t="s">
        <v>1279</v>
      </c>
      <c r="H284" s="123" t="s">
        <v>928</v>
      </c>
      <c r="I284" s="123" t="s">
        <v>1327</v>
      </c>
      <c r="J284" s="123" t="s">
        <v>928</v>
      </c>
      <c r="K284" s="123" t="s">
        <v>1327</v>
      </c>
      <c r="L284" s="123" t="s">
        <v>928</v>
      </c>
      <c r="M284" s="123" t="s">
        <v>1327</v>
      </c>
      <c r="N284" s="123" t="s">
        <v>928</v>
      </c>
      <c r="O284" s="123" t="s">
        <v>1327</v>
      </c>
      <c r="P284" s="123" t="s">
        <v>918</v>
      </c>
      <c r="Q284" s="124" t="s">
        <v>1327</v>
      </c>
      <c r="R284" s="124" t="s">
        <v>918</v>
      </c>
      <c r="S284" s="124" t="s">
        <v>1618</v>
      </c>
      <c r="T284" s="122" t="b">
        <f t="shared" si="4"/>
        <v>1</v>
      </c>
      <c r="U284" s="302" t="s">
        <v>918</v>
      </c>
      <c r="V284" s="302" t="s">
        <v>1327</v>
      </c>
      <c r="W284" s="122" t="s">
        <v>886</v>
      </c>
      <c r="X284" s="122" t="s">
        <v>2118</v>
      </c>
    </row>
    <row r="285" spans="1:24" x14ac:dyDescent="0.5">
      <c r="A285" s="302"/>
      <c r="D285" s="123" t="s">
        <v>1182</v>
      </c>
      <c r="E285" s="123" t="s">
        <v>1013</v>
      </c>
      <c r="F285" s="123" t="s">
        <v>974</v>
      </c>
      <c r="G285" s="123" t="s">
        <v>975</v>
      </c>
      <c r="H285" s="123" t="s">
        <v>929</v>
      </c>
      <c r="I285" s="123" t="s">
        <v>930</v>
      </c>
      <c r="J285" s="123" t="s">
        <v>929</v>
      </c>
      <c r="K285" s="123" t="s">
        <v>930</v>
      </c>
      <c r="L285" s="123" t="s">
        <v>929</v>
      </c>
      <c r="M285" s="123" t="s">
        <v>930</v>
      </c>
      <c r="N285" s="123" t="s">
        <v>929</v>
      </c>
      <c r="O285" s="123" t="s">
        <v>930</v>
      </c>
      <c r="P285" s="123" t="s">
        <v>919</v>
      </c>
      <c r="Q285" s="124" t="s">
        <v>1327</v>
      </c>
      <c r="R285" s="124" t="s">
        <v>919</v>
      </c>
      <c r="S285" s="124" t="s">
        <v>1619</v>
      </c>
      <c r="T285" s="122" t="b">
        <f t="shared" si="4"/>
        <v>1</v>
      </c>
      <c r="U285" s="302" t="s">
        <v>919</v>
      </c>
      <c r="V285" s="302" t="s">
        <v>1327</v>
      </c>
      <c r="W285" s="122" t="s">
        <v>888</v>
      </c>
      <c r="X285" s="122" t="s">
        <v>1327</v>
      </c>
    </row>
    <row r="286" spans="1:24" x14ac:dyDescent="0.5">
      <c r="A286" s="302"/>
      <c r="D286" s="123" t="s">
        <v>1183</v>
      </c>
      <c r="E286" s="123" t="s">
        <v>1184</v>
      </c>
      <c r="F286" s="123" t="s">
        <v>976</v>
      </c>
      <c r="G286" s="123" t="s">
        <v>977</v>
      </c>
      <c r="H286" s="123" t="s">
        <v>931</v>
      </c>
      <c r="I286" s="123" t="s">
        <v>932</v>
      </c>
      <c r="J286" s="123" t="s">
        <v>931</v>
      </c>
      <c r="K286" s="123" t="s">
        <v>932</v>
      </c>
      <c r="L286" s="123" t="s">
        <v>931</v>
      </c>
      <c r="M286" s="123" t="s">
        <v>932</v>
      </c>
      <c r="N286" s="123" t="s">
        <v>931</v>
      </c>
      <c r="O286" s="123" t="s">
        <v>932</v>
      </c>
      <c r="P286" s="123" t="s">
        <v>920</v>
      </c>
      <c r="Q286" s="124" t="s">
        <v>921</v>
      </c>
      <c r="R286" s="124" t="s">
        <v>920</v>
      </c>
      <c r="S286" s="124" t="s">
        <v>921</v>
      </c>
      <c r="T286" s="122" t="b">
        <f t="shared" si="4"/>
        <v>1</v>
      </c>
      <c r="U286" s="302" t="s">
        <v>920</v>
      </c>
      <c r="V286" s="302" t="s">
        <v>921</v>
      </c>
      <c r="W286" s="122" t="s">
        <v>889</v>
      </c>
      <c r="X286" s="122" t="s">
        <v>890</v>
      </c>
    </row>
    <row r="287" spans="1:24" x14ac:dyDescent="0.5">
      <c r="A287" s="302"/>
      <c r="D287" s="123" t="s">
        <v>1185</v>
      </c>
      <c r="E287" s="123" t="s">
        <v>1186</v>
      </c>
      <c r="F287" s="123" t="s">
        <v>978</v>
      </c>
      <c r="G287" s="123" t="s">
        <v>1277</v>
      </c>
      <c r="H287" s="123" t="s">
        <v>933</v>
      </c>
      <c r="I287" s="123" t="s">
        <v>1327</v>
      </c>
      <c r="J287" s="123" t="s">
        <v>933</v>
      </c>
      <c r="K287" s="123" t="s">
        <v>1327</v>
      </c>
      <c r="L287" s="123" t="s">
        <v>933</v>
      </c>
      <c r="M287" s="123" t="s">
        <v>1327</v>
      </c>
      <c r="N287" s="123" t="s">
        <v>933</v>
      </c>
      <c r="O287" s="123" t="s">
        <v>1327</v>
      </c>
      <c r="P287" s="123" t="s">
        <v>922</v>
      </c>
      <c r="Q287" s="124" t="s">
        <v>923</v>
      </c>
      <c r="R287" s="124" t="s">
        <v>922</v>
      </c>
      <c r="S287" s="124" t="s">
        <v>923</v>
      </c>
      <c r="T287" s="122" t="b">
        <f t="shared" si="4"/>
        <v>1</v>
      </c>
      <c r="U287" s="302" t="s">
        <v>922</v>
      </c>
      <c r="V287" s="302" t="s">
        <v>923</v>
      </c>
      <c r="W287" s="122" t="s">
        <v>891</v>
      </c>
      <c r="X287" s="122" t="s">
        <v>1327</v>
      </c>
    </row>
    <row r="288" spans="1:24" x14ac:dyDescent="0.5">
      <c r="A288" s="302"/>
      <c r="D288" s="123" t="s">
        <v>1187</v>
      </c>
      <c r="E288" s="123" t="s">
        <v>1188</v>
      </c>
      <c r="F288" s="123" t="s">
        <v>979</v>
      </c>
      <c r="G288" s="123" t="s">
        <v>980</v>
      </c>
      <c r="H288" s="123" t="s">
        <v>934</v>
      </c>
      <c r="I288" s="123" t="s">
        <v>935</v>
      </c>
      <c r="J288" s="123" t="s">
        <v>934</v>
      </c>
      <c r="K288" s="123" t="s">
        <v>935</v>
      </c>
      <c r="L288" s="123" t="s">
        <v>934</v>
      </c>
      <c r="M288" s="123" t="s">
        <v>935</v>
      </c>
      <c r="N288" s="123" t="s">
        <v>934</v>
      </c>
      <c r="O288" s="123" t="s">
        <v>935</v>
      </c>
      <c r="P288" s="123" t="s">
        <v>924</v>
      </c>
      <c r="Q288" s="124" t="s">
        <v>1327</v>
      </c>
      <c r="R288" s="124" t="s">
        <v>924</v>
      </c>
      <c r="S288" s="124" t="s">
        <v>1620</v>
      </c>
      <c r="T288" s="122" t="b">
        <f t="shared" si="4"/>
        <v>1</v>
      </c>
      <c r="U288" s="302" t="s">
        <v>924</v>
      </c>
      <c r="V288" s="302" t="s">
        <v>1327</v>
      </c>
      <c r="W288" s="122" t="s">
        <v>892</v>
      </c>
      <c r="X288" s="122" t="s">
        <v>1327</v>
      </c>
    </row>
    <row r="289" spans="1:24" x14ac:dyDescent="0.5">
      <c r="A289" s="302"/>
      <c r="D289" s="123" t="s">
        <v>1189</v>
      </c>
      <c r="E289" s="123" t="s">
        <v>1190</v>
      </c>
      <c r="F289" s="123" t="s">
        <v>981</v>
      </c>
      <c r="G289" s="123" t="s">
        <v>1278</v>
      </c>
      <c r="H289" s="123" t="s">
        <v>936</v>
      </c>
      <c r="I289" s="123" t="s">
        <v>1327</v>
      </c>
      <c r="J289" s="123" t="s">
        <v>936</v>
      </c>
      <c r="K289" s="123" t="s">
        <v>1327</v>
      </c>
      <c r="L289" s="123" t="s">
        <v>936</v>
      </c>
      <c r="M289" s="123" t="s">
        <v>1327</v>
      </c>
      <c r="N289" s="123" t="s">
        <v>936</v>
      </c>
      <c r="O289" s="123" t="s">
        <v>1327</v>
      </c>
      <c r="P289" s="123" t="s">
        <v>925</v>
      </c>
      <c r="Q289" s="124" t="s">
        <v>926</v>
      </c>
      <c r="R289" s="124" t="s">
        <v>925</v>
      </c>
      <c r="S289" s="124" t="s">
        <v>926</v>
      </c>
      <c r="T289" s="122" t="b">
        <f t="shared" si="4"/>
        <v>1</v>
      </c>
      <c r="U289" s="302" t="s">
        <v>925</v>
      </c>
      <c r="V289" s="302" t="s">
        <v>926</v>
      </c>
      <c r="W289" s="122" t="s">
        <v>893</v>
      </c>
      <c r="X289" s="122" t="s">
        <v>894</v>
      </c>
    </row>
    <row r="290" spans="1:24" x14ac:dyDescent="0.5">
      <c r="A290" s="302"/>
      <c r="D290" s="123" t="s">
        <v>1191</v>
      </c>
      <c r="E290" s="123" t="s">
        <v>1192</v>
      </c>
      <c r="F290" s="123" t="s">
        <v>982</v>
      </c>
      <c r="G290" s="123" t="s">
        <v>1276</v>
      </c>
      <c r="H290" s="123" t="s">
        <v>937</v>
      </c>
      <c r="I290" s="123" t="s">
        <v>1327</v>
      </c>
      <c r="J290" s="123" t="s">
        <v>937</v>
      </c>
      <c r="K290" s="123" t="s">
        <v>1327</v>
      </c>
      <c r="L290" s="123" t="s">
        <v>937</v>
      </c>
      <c r="M290" s="123" t="s">
        <v>1327</v>
      </c>
      <c r="N290" s="123" t="s">
        <v>937</v>
      </c>
      <c r="O290" s="123" t="s">
        <v>1327</v>
      </c>
      <c r="P290" s="123" t="s">
        <v>927</v>
      </c>
      <c r="Q290" s="124" t="s">
        <v>1327</v>
      </c>
      <c r="R290" s="124" t="s">
        <v>927</v>
      </c>
      <c r="S290" s="124" t="s">
        <v>1621</v>
      </c>
      <c r="T290" s="122" t="b">
        <f t="shared" si="4"/>
        <v>1</v>
      </c>
      <c r="U290" s="302" t="s">
        <v>927</v>
      </c>
      <c r="V290" s="302" t="s">
        <v>1327</v>
      </c>
      <c r="W290" s="122" t="s">
        <v>895</v>
      </c>
      <c r="X290" s="122" t="s">
        <v>2119</v>
      </c>
    </row>
    <row r="291" spans="1:24" x14ac:dyDescent="0.5">
      <c r="A291" s="302"/>
      <c r="D291" s="123" t="s">
        <v>1193</v>
      </c>
      <c r="E291" s="123" t="s">
        <v>1194</v>
      </c>
      <c r="F291" s="123" t="s">
        <v>983</v>
      </c>
      <c r="G291" s="123" t="s">
        <v>984</v>
      </c>
      <c r="H291" s="123" t="s">
        <v>938</v>
      </c>
      <c r="I291" s="123" t="s">
        <v>939</v>
      </c>
      <c r="J291" s="123" t="s">
        <v>938</v>
      </c>
      <c r="K291" s="123" t="s">
        <v>939</v>
      </c>
      <c r="L291" s="123" t="s">
        <v>938</v>
      </c>
      <c r="M291" s="123" t="s">
        <v>939</v>
      </c>
      <c r="N291" s="123" t="s">
        <v>938</v>
      </c>
      <c r="O291" s="123" t="s">
        <v>939</v>
      </c>
      <c r="P291" s="123" t="s">
        <v>928</v>
      </c>
      <c r="Q291" s="124" t="s">
        <v>1327</v>
      </c>
      <c r="R291" s="124" t="s">
        <v>928</v>
      </c>
      <c r="S291" s="124" t="s">
        <v>1622</v>
      </c>
      <c r="T291" s="122" t="b">
        <f t="shared" si="4"/>
        <v>1</v>
      </c>
      <c r="U291" s="302" t="s">
        <v>928</v>
      </c>
      <c r="V291" s="302" t="s">
        <v>1327</v>
      </c>
      <c r="W291" s="122" t="s">
        <v>897</v>
      </c>
      <c r="X291" s="122" t="s">
        <v>1327</v>
      </c>
    </row>
    <row r="292" spans="1:24" x14ac:dyDescent="0.5">
      <c r="A292" s="302"/>
      <c r="D292" s="123" t="s">
        <v>1195</v>
      </c>
      <c r="E292" s="123" t="s">
        <v>1196</v>
      </c>
      <c r="F292" s="123" t="s">
        <v>985</v>
      </c>
      <c r="G292" s="123" t="s">
        <v>986</v>
      </c>
      <c r="H292" s="123" t="s">
        <v>940</v>
      </c>
      <c r="I292" s="123" t="s">
        <v>941</v>
      </c>
      <c r="J292" s="123" t="s">
        <v>940</v>
      </c>
      <c r="K292" s="123" t="s">
        <v>941</v>
      </c>
      <c r="L292" s="123" t="s">
        <v>940</v>
      </c>
      <c r="M292" s="123" t="s">
        <v>941</v>
      </c>
      <c r="N292" s="123" t="s">
        <v>940</v>
      </c>
      <c r="O292" s="123" t="s">
        <v>941</v>
      </c>
      <c r="P292" s="123" t="s">
        <v>929</v>
      </c>
      <c r="Q292" s="124" t="s">
        <v>930</v>
      </c>
      <c r="R292" s="124" t="s">
        <v>929</v>
      </c>
      <c r="S292" s="124" t="s">
        <v>930</v>
      </c>
      <c r="T292" s="122" t="b">
        <f t="shared" si="4"/>
        <v>1</v>
      </c>
      <c r="U292" s="302" t="s">
        <v>929</v>
      </c>
      <c r="V292" s="302" t="s">
        <v>930</v>
      </c>
      <c r="W292" s="122" t="s">
        <v>898</v>
      </c>
      <c r="X292" s="122" t="s">
        <v>899</v>
      </c>
    </row>
    <row r="293" spans="1:24" x14ac:dyDescent="0.5">
      <c r="A293" s="302"/>
      <c r="D293" s="123" t="s">
        <v>1197</v>
      </c>
      <c r="E293" s="123" t="s">
        <v>1198</v>
      </c>
      <c r="F293" s="123" t="s">
        <v>987</v>
      </c>
      <c r="G293" s="123" t="s">
        <v>1277</v>
      </c>
      <c r="H293" s="123" t="s">
        <v>942</v>
      </c>
      <c r="I293" s="123" t="s">
        <v>1327</v>
      </c>
      <c r="J293" s="123" t="s">
        <v>942</v>
      </c>
      <c r="K293" s="123" t="s">
        <v>1327</v>
      </c>
      <c r="L293" s="123" t="s">
        <v>942</v>
      </c>
      <c r="M293" s="123" t="s">
        <v>1327</v>
      </c>
      <c r="N293" s="123" t="s">
        <v>942</v>
      </c>
      <c r="O293" s="123" t="s">
        <v>1327</v>
      </c>
      <c r="P293" s="123" t="s">
        <v>931</v>
      </c>
      <c r="Q293" s="124" t="s">
        <v>932</v>
      </c>
      <c r="R293" s="124" t="s">
        <v>931</v>
      </c>
      <c r="S293" s="124" t="s">
        <v>932</v>
      </c>
      <c r="T293" s="122" t="b">
        <f t="shared" si="4"/>
        <v>1</v>
      </c>
      <c r="U293" s="302" t="s">
        <v>931</v>
      </c>
      <c r="V293" s="302" t="s">
        <v>932</v>
      </c>
      <c r="W293" s="122" t="s">
        <v>900</v>
      </c>
      <c r="X293" s="122" t="s">
        <v>1327</v>
      </c>
    </row>
    <row r="294" spans="1:24" x14ac:dyDescent="0.5">
      <c r="A294" s="302"/>
      <c r="D294" s="123" t="s">
        <v>1199</v>
      </c>
      <c r="E294" s="123" t="s">
        <v>1200</v>
      </c>
      <c r="F294" s="123" t="s">
        <v>988</v>
      </c>
      <c r="G294" s="123" t="s">
        <v>989</v>
      </c>
      <c r="H294" s="123" t="s">
        <v>943</v>
      </c>
      <c r="I294" s="123" t="s">
        <v>944</v>
      </c>
      <c r="J294" s="123" t="s">
        <v>943</v>
      </c>
      <c r="K294" s="123" t="s">
        <v>944</v>
      </c>
      <c r="L294" s="123" t="s">
        <v>943</v>
      </c>
      <c r="M294" s="123" t="s">
        <v>944</v>
      </c>
      <c r="N294" s="123" t="s">
        <v>943</v>
      </c>
      <c r="O294" s="123" t="s">
        <v>944</v>
      </c>
      <c r="P294" s="123" t="s">
        <v>933</v>
      </c>
      <c r="Q294" s="124" t="s">
        <v>1327</v>
      </c>
      <c r="R294" s="124" t="s">
        <v>933</v>
      </c>
      <c r="S294" s="124" t="s">
        <v>1623</v>
      </c>
      <c r="T294" s="122" t="b">
        <f t="shared" si="4"/>
        <v>1</v>
      </c>
      <c r="U294" s="302" t="s">
        <v>933</v>
      </c>
      <c r="V294" s="302" t="s">
        <v>1327</v>
      </c>
      <c r="W294" s="122" t="s">
        <v>901</v>
      </c>
      <c r="X294" s="122" t="s">
        <v>1327</v>
      </c>
    </row>
    <row r="295" spans="1:24" x14ac:dyDescent="0.5">
      <c r="A295" s="302"/>
      <c r="D295" s="123" t="s">
        <v>1014</v>
      </c>
      <c r="E295" s="123" t="s">
        <v>1015</v>
      </c>
      <c r="F295" s="123" t="s">
        <v>990</v>
      </c>
      <c r="G295" s="123" t="s">
        <v>1278</v>
      </c>
      <c r="H295" s="123" t="s">
        <v>945</v>
      </c>
      <c r="I295" s="123" t="s">
        <v>1327</v>
      </c>
      <c r="J295" s="123" t="s">
        <v>945</v>
      </c>
      <c r="K295" s="123" t="s">
        <v>1327</v>
      </c>
      <c r="L295" s="123" t="s">
        <v>945</v>
      </c>
      <c r="M295" s="123" t="s">
        <v>1327</v>
      </c>
      <c r="N295" s="123" t="s">
        <v>945</v>
      </c>
      <c r="O295" s="123" t="s">
        <v>1327</v>
      </c>
      <c r="P295" s="123" t="s">
        <v>934</v>
      </c>
      <c r="Q295" s="124" t="s">
        <v>935</v>
      </c>
      <c r="R295" s="124" t="s">
        <v>934</v>
      </c>
      <c r="S295" s="124" t="s">
        <v>935</v>
      </c>
      <c r="T295" s="122" t="b">
        <f t="shared" si="4"/>
        <v>1</v>
      </c>
      <c r="U295" s="302" t="s">
        <v>934</v>
      </c>
      <c r="V295" s="302" t="s">
        <v>935</v>
      </c>
      <c r="W295" s="122" t="s">
        <v>902</v>
      </c>
      <c r="X295" s="122" t="s">
        <v>903</v>
      </c>
    </row>
    <row r="296" spans="1:24" x14ac:dyDescent="0.5">
      <c r="A296" s="302"/>
      <c r="D296" s="123" t="s">
        <v>1016</v>
      </c>
      <c r="E296" s="123" t="s">
        <v>1017</v>
      </c>
      <c r="F296" s="123" t="s">
        <v>991</v>
      </c>
      <c r="G296" s="123" t="s">
        <v>1279</v>
      </c>
      <c r="H296" s="123" t="s">
        <v>946</v>
      </c>
      <c r="I296" s="123" t="s">
        <v>1327</v>
      </c>
      <c r="J296" s="123" t="s">
        <v>946</v>
      </c>
      <c r="K296" s="123" t="s">
        <v>1327</v>
      </c>
      <c r="L296" s="123" t="s">
        <v>946</v>
      </c>
      <c r="M296" s="123" t="s">
        <v>1327</v>
      </c>
      <c r="N296" s="123" t="s">
        <v>946</v>
      </c>
      <c r="O296" s="123" t="s">
        <v>1327</v>
      </c>
      <c r="P296" s="123" t="s">
        <v>936</v>
      </c>
      <c r="Q296" s="124" t="s">
        <v>1327</v>
      </c>
      <c r="R296" s="124" t="s">
        <v>936</v>
      </c>
      <c r="S296" s="124" t="s">
        <v>1624</v>
      </c>
      <c r="T296" s="122" t="b">
        <f t="shared" si="4"/>
        <v>1</v>
      </c>
      <c r="U296" s="302" t="s">
        <v>936</v>
      </c>
      <c r="V296" s="302" t="s">
        <v>1327</v>
      </c>
      <c r="W296" s="122" t="s">
        <v>904</v>
      </c>
      <c r="X296" s="122" t="s">
        <v>977</v>
      </c>
    </row>
    <row r="297" spans="1:24" x14ac:dyDescent="0.5">
      <c r="A297" s="302"/>
      <c r="D297" s="123" t="s">
        <v>93</v>
      </c>
      <c r="E297" s="123" t="s">
        <v>1018</v>
      </c>
      <c r="F297" s="123" t="s">
        <v>992</v>
      </c>
      <c r="G297" s="123" t="s">
        <v>993</v>
      </c>
      <c r="H297" s="123" t="s">
        <v>947</v>
      </c>
      <c r="I297" s="123" t="s">
        <v>948</v>
      </c>
      <c r="J297" s="123" t="s">
        <v>947</v>
      </c>
      <c r="K297" s="123" t="s">
        <v>948</v>
      </c>
      <c r="L297" s="123" t="s">
        <v>947</v>
      </c>
      <c r="M297" s="123" t="s">
        <v>948</v>
      </c>
      <c r="N297" s="123" t="s">
        <v>947</v>
      </c>
      <c r="O297" s="123" t="s">
        <v>948</v>
      </c>
      <c r="P297" s="123" t="s">
        <v>937</v>
      </c>
      <c r="Q297" s="124" t="s">
        <v>1327</v>
      </c>
      <c r="R297" s="124" t="s">
        <v>937</v>
      </c>
      <c r="S297" s="124" t="s">
        <v>1625</v>
      </c>
      <c r="T297" s="122" t="b">
        <f t="shared" si="4"/>
        <v>1</v>
      </c>
      <c r="U297" s="302" t="s">
        <v>937</v>
      </c>
      <c r="V297" s="302" t="s">
        <v>1327</v>
      </c>
      <c r="W297" s="122" t="s">
        <v>906</v>
      </c>
      <c r="X297" s="122" t="s">
        <v>1327</v>
      </c>
    </row>
    <row r="298" spans="1:24" x14ac:dyDescent="0.5">
      <c r="A298" s="302"/>
      <c r="D298" s="123" t="s">
        <v>101</v>
      </c>
      <c r="E298" s="123" t="s">
        <v>1019</v>
      </c>
      <c r="F298" s="123" t="s">
        <v>994</v>
      </c>
      <c r="G298" s="123" t="s">
        <v>995</v>
      </c>
      <c r="H298" s="123" t="s">
        <v>949</v>
      </c>
      <c r="I298" s="123" t="s">
        <v>950</v>
      </c>
      <c r="J298" s="123" t="s">
        <v>949</v>
      </c>
      <c r="K298" s="123" t="s">
        <v>950</v>
      </c>
      <c r="L298" s="123" t="s">
        <v>949</v>
      </c>
      <c r="M298" s="123" t="s">
        <v>950</v>
      </c>
      <c r="N298" s="123" t="s">
        <v>949</v>
      </c>
      <c r="O298" s="123" t="s">
        <v>950</v>
      </c>
      <c r="P298" s="123" t="s">
        <v>938</v>
      </c>
      <c r="Q298" s="124" t="s">
        <v>939</v>
      </c>
      <c r="R298" s="124" t="s">
        <v>938</v>
      </c>
      <c r="S298" s="124" t="s">
        <v>939</v>
      </c>
      <c r="T298" s="122" t="b">
        <f t="shared" si="4"/>
        <v>1</v>
      </c>
      <c r="U298" s="302" t="s">
        <v>938</v>
      </c>
      <c r="V298" s="302" t="s">
        <v>939</v>
      </c>
      <c r="W298" s="122" t="s">
        <v>907</v>
      </c>
      <c r="X298" s="122" t="s">
        <v>908</v>
      </c>
    </row>
    <row r="299" spans="1:24" x14ac:dyDescent="0.5">
      <c r="A299" s="302"/>
      <c r="D299" s="123" t="s">
        <v>195</v>
      </c>
      <c r="E299" s="123" t="s">
        <v>1210</v>
      </c>
      <c r="F299" s="123" t="s">
        <v>996</v>
      </c>
      <c r="G299" s="123" t="s">
        <v>1277</v>
      </c>
      <c r="H299" s="123" t="s">
        <v>951</v>
      </c>
      <c r="I299" s="123" t="s">
        <v>1327</v>
      </c>
      <c r="J299" s="123" t="s">
        <v>951</v>
      </c>
      <c r="K299" s="123" t="s">
        <v>1327</v>
      </c>
      <c r="L299" s="123" t="s">
        <v>951</v>
      </c>
      <c r="M299" s="123" t="s">
        <v>1327</v>
      </c>
      <c r="N299" s="123" t="s">
        <v>951</v>
      </c>
      <c r="O299" s="123" t="s">
        <v>1327</v>
      </c>
      <c r="P299" s="123" t="s">
        <v>940</v>
      </c>
      <c r="Q299" s="124" t="s">
        <v>941</v>
      </c>
      <c r="R299" s="124" t="s">
        <v>940</v>
      </c>
      <c r="S299" s="124" t="s">
        <v>941</v>
      </c>
      <c r="T299" s="122" t="b">
        <f t="shared" si="4"/>
        <v>1</v>
      </c>
      <c r="U299" s="302" t="s">
        <v>940</v>
      </c>
      <c r="V299" s="302" t="s">
        <v>941</v>
      </c>
      <c r="W299" s="122" t="s">
        <v>909</v>
      </c>
      <c r="X299" s="122" t="s">
        <v>1327</v>
      </c>
    </row>
    <row r="300" spans="1:24" x14ac:dyDescent="0.5">
      <c r="A300" s="302"/>
      <c r="D300" s="123" t="s">
        <v>1020</v>
      </c>
      <c r="E300" s="123" t="s">
        <v>1211</v>
      </c>
      <c r="F300" s="123" t="s">
        <v>997</v>
      </c>
      <c r="G300" s="123" t="s">
        <v>998</v>
      </c>
      <c r="H300" s="123" t="s">
        <v>952</v>
      </c>
      <c r="I300" s="123" t="s">
        <v>953</v>
      </c>
      <c r="J300" s="123" t="s">
        <v>952</v>
      </c>
      <c r="K300" s="123" t="s">
        <v>953</v>
      </c>
      <c r="L300" s="123" t="s">
        <v>952</v>
      </c>
      <c r="M300" s="123" t="s">
        <v>953</v>
      </c>
      <c r="N300" s="123" t="s">
        <v>952</v>
      </c>
      <c r="O300" s="123" t="s">
        <v>953</v>
      </c>
      <c r="P300" s="123" t="s">
        <v>942</v>
      </c>
      <c r="Q300" s="124" t="s">
        <v>1327</v>
      </c>
      <c r="R300" s="124" t="s">
        <v>942</v>
      </c>
      <c r="S300" s="124" t="s">
        <v>1626</v>
      </c>
      <c r="T300" s="122" t="b">
        <f t="shared" si="4"/>
        <v>1</v>
      </c>
      <c r="U300" s="302" t="s">
        <v>942</v>
      </c>
      <c r="V300" s="302" t="s">
        <v>1327</v>
      </c>
      <c r="W300" s="122" t="s">
        <v>910</v>
      </c>
      <c r="X300" s="122" t="s">
        <v>1327</v>
      </c>
    </row>
    <row r="301" spans="1:24" x14ac:dyDescent="0.5">
      <c r="A301" s="302"/>
      <c r="D301" s="123" t="s">
        <v>1022</v>
      </c>
      <c r="E301" s="123" t="s">
        <v>1023</v>
      </c>
      <c r="F301" s="123" t="s">
        <v>999</v>
      </c>
      <c r="G301" s="123" t="s">
        <v>1278</v>
      </c>
      <c r="H301" s="123" t="s">
        <v>954</v>
      </c>
      <c r="I301" s="123" t="s">
        <v>1327</v>
      </c>
      <c r="J301" s="123" t="s">
        <v>954</v>
      </c>
      <c r="K301" s="123" t="s">
        <v>1327</v>
      </c>
      <c r="L301" s="123" t="s">
        <v>954</v>
      </c>
      <c r="M301" s="123" t="s">
        <v>1327</v>
      </c>
      <c r="N301" s="123" t="s">
        <v>954</v>
      </c>
      <c r="O301" s="123" t="s">
        <v>1327</v>
      </c>
      <c r="P301" s="123" t="s">
        <v>943</v>
      </c>
      <c r="Q301" s="124" t="s">
        <v>944</v>
      </c>
      <c r="R301" s="124" t="s">
        <v>943</v>
      </c>
      <c r="S301" s="124" t="s">
        <v>944</v>
      </c>
      <c r="T301" s="122" t="b">
        <f t="shared" si="4"/>
        <v>1</v>
      </c>
      <c r="U301" s="302" t="s">
        <v>943</v>
      </c>
      <c r="V301" s="302" t="s">
        <v>944</v>
      </c>
      <c r="W301" s="122" t="s">
        <v>911</v>
      </c>
      <c r="X301" s="122" t="s">
        <v>912</v>
      </c>
    </row>
    <row r="302" spans="1:24" x14ac:dyDescent="0.5">
      <c r="A302" s="302"/>
      <c r="D302" s="123" t="s">
        <v>1024</v>
      </c>
      <c r="E302" s="123" t="s">
        <v>1025</v>
      </c>
      <c r="F302" s="123" t="s">
        <v>1000</v>
      </c>
      <c r="G302" s="123" t="s">
        <v>1279</v>
      </c>
      <c r="H302" s="123" t="s">
        <v>955</v>
      </c>
      <c r="I302" s="123" t="s">
        <v>1327</v>
      </c>
      <c r="J302" s="123" t="s">
        <v>955</v>
      </c>
      <c r="K302" s="123" t="s">
        <v>1327</v>
      </c>
      <c r="L302" s="123" t="s">
        <v>955</v>
      </c>
      <c r="M302" s="123" t="s">
        <v>1327</v>
      </c>
      <c r="N302" s="123" t="s">
        <v>955</v>
      </c>
      <c r="O302" s="123" t="s">
        <v>1327</v>
      </c>
      <c r="P302" s="123" t="s">
        <v>945</v>
      </c>
      <c r="Q302" s="124" t="s">
        <v>1327</v>
      </c>
      <c r="R302" s="124" t="s">
        <v>945</v>
      </c>
      <c r="S302" s="124" t="s">
        <v>1627</v>
      </c>
      <c r="T302" s="122" t="b">
        <f t="shared" si="4"/>
        <v>1</v>
      </c>
      <c r="U302" s="302" t="s">
        <v>945</v>
      </c>
      <c r="V302" s="302" t="s">
        <v>1327</v>
      </c>
      <c r="W302" s="122" t="s">
        <v>913</v>
      </c>
      <c r="X302" s="122" t="s">
        <v>878</v>
      </c>
    </row>
    <row r="303" spans="1:24" x14ac:dyDescent="0.5">
      <c r="A303" s="302"/>
      <c r="D303" s="123" t="s">
        <v>1026</v>
      </c>
      <c r="E303" s="123" t="s">
        <v>1205</v>
      </c>
      <c r="F303" s="123" t="s">
        <v>1001</v>
      </c>
      <c r="G303" s="123" t="s">
        <v>1002</v>
      </c>
      <c r="H303" s="123" t="s">
        <v>956</v>
      </c>
      <c r="I303" s="123" t="s">
        <v>957</v>
      </c>
      <c r="J303" s="123" t="s">
        <v>956</v>
      </c>
      <c r="K303" s="123" t="s">
        <v>957</v>
      </c>
      <c r="L303" s="123" t="s">
        <v>956</v>
      </c>
      <c r="M303" s="123" t="s">
        <v>957</v>
      </c>
      <c r="N303" s="123" t="s">
        <v>956</v>
      </c>
      <c r="O303" s="123" t="s">
        <v>957</v>
      </c>
      <c r="P303" s="123" t="s">
        <v>946</v>
      </c>
      <c r="Q303" s="124" t="s">
        <v>1327</v>
      </c>
      <c r="R303" s="124" t="s">
        <v>946</v>
      </c>
      <c r="S303" s="124" t="s">
        <v>1628</v>
      </c>
      <c r="T303" s="122" t="b">
        <f t="shared" si="4"/>
        <v>1</v>
      </c>
      <c r="U303" s="302" t="s">
        <v>946</v>
      </c>
      <c r="V303" s="302" t="s">
        <v>1327</v>
      </c>
      <c r="W303" s="122" t="s">
        <v>915</v>
      </c>
      <c r="X303" s="122" t="s">
        <v>1327</v>
      </c>
    </row>
    <row r="304" spans="1:24" x14ac:dyDescent="0.5">
      <c r="A304" s="302"/>
      <c r="D304" s="123" t="s">
        <v>1027</v>
      </c>
      <c r="E304" s="123" t="s">
        <v>1028</v>
      </c>
      <c r="F304" s="123" t="s">
        <v>1003</v>
      </c>
      <c r="G304" s="123" t="s">
        <v>1004</v>
      </c>
      <c r="H304" s="123" t="s">
        <v>958</v>
      </c>
      <c r="I304" s="123" t="s">
        <v>959</v>
      </c>
      <c r="J304" s="123" t="s">
        <v>958</v>
      </c>
      <c r="K304" s="123" t="s">
        <v>959</v>
      </c>
      <c r="L304" s="123" t="s">
        <v>958</v>
      </c>
      <c r="M304" s="123" t="s">
        <v>959</v>
      </c>
      <c r="N304" s="123" t="s">
        <v>958</v>
      </c>
      <c r="O304" s="123" t="s">
        <v>959</v>
      </c>
      <c r="P304" s="123" t="s">
        <v>947</v>
      </c>
      <c r="Q304" s="124" t="s">
        <v>948</v>
      </c>
      <c r="R304" s="124" t="s">
        <v>947</v>
      </c>
      <c r="S304" s="124" t="s">
        <v>948</v>
      </c>
      <c r="T304" s="122" t="b">
        <f t="shared" si="4"/>
        <v>1</v>
      </c>
      <c r="U304" s="302" t="s">
        <v>947</v>
      </c>
      <c r="V304" s="302" t="s">
        <v>948</v>
      </c>
      <c r="W304" s="122" t="s">
        <v>916</v>
      </c>
      <c r="X304" s="122" t="s">
        <v>917</v>
      </c>
    </row>
    <row r="305" spans="1:24" x14ac:dyDescent="0.5">
      <c r="A305" s="302"/>
      <c r="D305" s="123" t="s">
        <v>1029</v>
      </c>
      <c r="E305" s="123" t="s">
        <v>1206</v>
      </c>
      <c r="F305" s="123" t="s">
        <v>1005</v>
      </c>
      <c r="G305" s="123" t="s">
        <v>1277</v>
      </c>
      <c r="H305" s="123" t="s">
        <v>960</v>
      </c>
      <c r="I305" s="123" t="s">
        <v>1327</v>
      </c>
      <c r="J305" s="123" t="s">
        <v>960</v>
      </c>
      <c r="K305" s="123" t="s">
        <v>1327</v>
      </c>
      <c r="L305" s="123" t="s">
        <v>960</v>
      </c>
      <c r="M305" s="123" t="s">
        <v>1327</v>
      </c>
      <c r="N305" s="123" t="s">
        <v>960</v>
      </c>
      <c r="O305" s="123" t="s">
        <v>1327</v>
      </c>
      <c r="P305" s="123" t="s">
        <v>949</v>
      </c>
      <c r="Q305" s="124" t="s">
        <v>950</v>
      </c>
      <c r="R305" s="124" t="s">
        <v>949</v>
      </c>
      <c r="S305" s="124" t="s">
        <v>950</v>
      </c>
      <c r="T305" s="122" t="b">
        <f t="shared" si="4"/>
        <v>1</v>
      </c>
      <c r="U305" s="302" t="s">
        <v>949</v>
      </c>
      <c r="V305" s="302" t="s">
        <v>950</v>
      </c>
      <c r="W305" s="122" t="s">
        <v>918</v>
      </c>
      <c r="X305" s="122" t="s">
        <v>1327</v>
      </c>
    </row>
    <row r="306" spans="1:24" x14ac:dyDescent="0.5">
      <c r="A306" s="302"/>
      <c r="D306" s="123" t="s">
        <v>1030</v>
      </c>
      <c r="E306" s="123" t="s">
        <v>1211</v>
      </c>
      <c r="F306" s="123" t="s">
        <v>1006</v>
      </c>
      <c r="G306" s="123" t="s">
        <v>1007</v>
      </c>
      <c r="H306" s="123" t="s">
        <v>961</v>
      </c>
      <c r="I306" s="123" t="s">
        <v>962</v>
      </c>
      <c r="J306" s="123" t="s">
        <v>961</v>
      </c>
      <c r="K306" s="123" t="s">
        <v>962</v>
      </c>
      <c r="L306" s="123" t="s">
        <v>961</v>
      </c>
      <c r="M306" s="123" t="s">
        <v>962</v>
      </c>
      <c r="N306" s="123" t="s">
        <v>961</v>
      </c>
      <c r="O306" s="123" t="s">
        <v>962</v>
      </c>
      <c r="P306" s="123" t="s">
        <v>951</v>
      </c>
      <c r="Q306" s="124" t="s">
        <v>1327</v>
      </c>
      <c r="R306" s="124" t="s">
        <v>951</v>
      </c>
      <c r="S306" s="124" t="s">
        <v>1629</v>
      </c>
      <c r="T306" s="122" t="b">
        <f t="shared" si="4"/>
        <v>1</v>
      </c>
      <c r="U306" s="302" t="s">
        <v>951</v>
      </c>
      <c r="V306" s="302" t="s">
        <v>1327</v>
      </c>
      <c r="W306" s="122" t="s">
        <v>919</v>
      </c>
      <c r="X306" s="122" t="s">
        <v>1327</v>
      </c>
    </row>
    <row r="307" spans="1:24" x14ac:dyDescent="0.5">
      <c r="A307" s="302"/>
      <c r="D307" s="123" t="s">
        <v>1031</v>
      </c>
      <c r="E307" s="123" t="s">
        <v>1032</v>
      </c>
      <c r="F307" s="123" t="s">
        <v>1008</v>
      </c>
      <c r="G307" s="123" t="s">
        <v>1278</v>
      </c>
      <c r="H307" s="123" t="s">
        <v>963</v>
      </c>
      <c r="I307" s="123" t="s">
        <v>1327</v>
      </c>
      <c r="J307" s="123" t="s">
        <v>963</v>
      </c>
      <c r="K307" s="123" t="s">
        <v>1327</v>
      </c>
      <c r="L307" s="123" t="s">
        <v>963</v>
      </c>
      <c r="M307" s="123" t="s">
        <v>1327</v>
      </c>
      <c r="N307" s="123" t="s">
        <v>963</v>
      </c>
      <c r="O307" s="123" t="s">
        <v>1327</v>
      </c>
      <c r="P307" s="123" t="s">
        <v>952</v>
      </c>
      <c r="Q307" s="124" t="s">
        <v>953</v>
      </c>
      <c r="R307" s="124" t="s">
        <v>952</v>
      </c>
      <c r="S307" s="124" t="s">
        <v>953</v>
      </c>
      <c r="T307" s="122" t="b">
        <f t="shared" si="4"/>
        <v>1</v>
      </c>
      <c r="U307" s="302" t="s">
        <v>952</v>
      </c>
      <c r="V307" s="302" t="s">
        <v>953</v>
      </c>
      <c r="W307" s="122" t="s">
        <v>920</v>
      </c>
      <c r="X307" s="122" t="s">
        <v>921</v>
      </c>
    </row>
    <row r="308" spans="1:24" x14ac:dyDescent="0.5">
      <c r="A308" s="302"/>
      <c r="D308" s="123" t="s">
        <v>1033</v>
      </c>
      <c r="E308" s="123" t="s">
        <v>1034</v>
      </c>
      <c r="F308" s="123" t="s">
        <v>1009</v>
      </c>
      <c r="G308" s="123" t="s">
        <v>1010</v>
      </c>
      <c r="H308" s="123" t="s">
        <v>964</v>
      </c>
      <c r="I308" s="123" t="s">
        <v>1327</v>
      </c>
      <c r="J308" s="123" t="s">
        <v>964</v>
      </c>
      <c r="K308" s="123" t="s">
        <v>1327</v>
      </c>
      <c r="L308" s="123" t="s">
        <v>964</v>
      </c>
      <c r="M308" s="123" t="s">
        <v>1327</v>
      </c>
      <c r="N308" s="123" t="s">
        <v>964</v>
      </c>
      <c r="O308" s="123" t="s">
        <v>1327</v>
      </c>
      <c r="P308" s="123" t="s">
        <v>954</v>
      </c>
      <c r="Q308" s="124" t="s">
        <v>1327</v>
      </c>
      <c r="R308" s="124" t="s">
        <v>954</v>
      </c>
      <c r="S308" s="124" t="s">
        <v>1630</v>
      </c>
      <c r="T308" s="122" t="b">
        <f t="shared" si="4"/>
        <v>1</v>
      </c>
      <c r="U308" s="302" t="s">
        <v>954</v>
      </c>
      <c r="V308" s="302" t="s">
        <v>1327</v>
      </c>
      <c r="W308" s="122" t="s">
        <v>922</v>
      </c>
      <c r="X308" s="122" t="s">
        <v>887</v>
      </c>
    </row>
    <row r="309" spans="1:24" x14ac:dyDescent="0.5">
      <c r="A309" s="302"/>
      <c r="D309" s="123" t="s">
        <v>1035</v>
      </c>
      <c r="E309" s="123" t="s">
        <v>1205</v>
      </c>
      <c r="F309" s="123" t="s">
        <v>1011</v>
      </c>
      <c r="G309" s="123" t="s">
        <v>1209</v>
      </c>
      <c r="H309" s="123" t="s">
        <v>965</v>
      </c>
      <c r="I309" s="123" t="s">
        <v>966</v>
      </c>
      <c r="J309" s="123" t="s">
        <v>965</v>
      </c>
      <c r="K309" s="123" t="s">
        <v>966</v>
      </c>
      <c r="L309" s="123" t="s">
        <v>965</v>
      </c>
      <c r="M309" s="123" t="s">
        <v>966</v>
      </c>
      <c r="N309" s="123" t="s">
        <v>965</v>
      </c>
      <c r="O309" s="123" t="s">
        <v>966</v>
      </c>
      <c r="P309" s="123" t="s">
        <v>955</v>
      </c>
      <c r="Q309" s="124" t="s">
        <v>1327</v>
      </c>
      <c r="R309" s="124" t="s">
        <v>955</v>
      </c>
      <c r="S309" s="124" t="s">
        <v>1631</v>
      </c>
      <c r="T309" s="122" t="b">
        <f t="shared" si="4"/>
        <v>1</v>
      </c>
      <c r="U309" s="302" t="s">
        <v>955</v>
      </c>
      <c r="V309" s="302" t="s">
        <v>1327</v>
      </c>
      <c r="W309" s="122" t="s">
        <v>924</v>
      </c>
      <c r="X309" s="122" t="s">
        <v>1327</v>
      </c>
    </row>
    <row r="310" spans="1:24" x14ac:dyDescent="0.5">
      <c r="A310" s="302"/>
      <c r="D310" s="123" t="s">
        <v>1036</v>
      </c>
      <c r="E310" s="123" t="s">
        <v>1037</v>
      </c>
      <c r="F310" s="123" t="s">
        <v>1177</v>
      </c>
      <c r="G310" s="123" t="s">
        <v>1178</v>
      </c>
      <c r="H310" s="123" t="s">
        <v>967</v>
      </c>
      <c r="I310" s="123" t="s">
        <v>968</v>
      </c>
      <c r="J310" s="123" t="s">
        <v>967</v>
      </c>
      <c r="K310" s="123" t="s">
        <v>968</v>
      </c>
      <c r="L310" s="123" t="s">
        <v>967</v>
      </c>
      <c r="M310" s="123" t="s">
        <v>968</v>
      </c>
      <c r="N310" s="123" t="s">
        <v>967</v>
      </c>
      <c r="O310" s="123" t="s">
        <v>968</v>
      </c>
      <c r="P310" s="123" t="s">
        <v>956</v>
      </c>
      <c r="Q310" s="124" t="s">
        <v>957</v>
      </c>
      <c r="R310" s="124" t="s">
        <v>956</v>
      </c>
      <c r="S310" s="124" t="s">
        <v>957</v>
      </c>
      <c r="T310" s="122" t="b">
        <f t="shared" si="4"/>
        <v>1</v>
      </c>
      <c r="U310" s="302" t="s">
        <v>956</v>
      </c>
      <c r="V310" s="302" t="s">
        <v>957</v>
      </c>
      <c r="W310" s="122" t="s">
        <v>925</v>
      </c>
      <c r="X310" s="122" t="s">
        <v>926</v>
      </c>
    </row>
    <row r="311" spans="1:24" x14ac:dyDescent="0.5">
      <c r="A311" s="302"/>
      <c r="D311" s="123" t="s">
        <v>1038</v>
      </c>
      <c r="E311" s="123" t="s">
        <v>1206</v>
      </c>
      <c r="F311" s="123" t="s">
        <v>1179</v>
      </c>
      <c r="G311" s="123" t="s">
        <v>1280</v>
      </c>
      <c r="H311" s="123" t="s">
        <v>969</v>
      </c>
      <c r="I311" s="123" t="s">
        <v>1327</v>
      </c>
      <c r="J311" s="123" t="s">
        <v>969</v>
      </c>
      <c r="K311" s="123" t="s">
        <v>1327</v>
      </c>
      <c r="L311" s="123" t="s">
        <v>969</v>
      </c>
      <c r="M311" s="123" t="s">
        <v>1327</v>
      </c>
      <c r="N311" s="123" t="s">
        <v>969</v>
      </c>
      <c r="O311" s="123" t="s">
        <v>1327</v>
      </c>
      <c r="P311" s="123" t="s">
        <v>958</v>
      </c>
      <c r="Q311" s="124" t="s">
        <v>959</v>
      </c>
      <c r="R311" s="124" t="s">
        <v>958</v>
      </c>
      <c r="S311" s="124" t="s">
        <v>959</v>
      </c>
      <c r="T311" s="122" t="b">
        <f t="shared" si="4"/>
        <v>1</v>
      </c>
      <c r="U311" s="302" t="s">
        <v>958</v>
      </c>
      <c r="V311" s="302" t="s">
        <v>959</v>
      </c>
      <c r="W311" s="122" t="s">
        <v>927</v>
      </c>
      <c r="X311" s="122" t="s">
        <v>1327</v>
      </c>
    </row>
    <row r="312" spans="1:24" x14ac:dyDescent="0.5">
      <c r="A312" s="302"/>
      <c r="D312" s="123" t="s">
        <v>1039</v>
      </c>
      <c r="E312" s="123" t="s">
        <v>1211</v>
      </c>
      <c r="F312" s="123" t="s">
        <v>1181</v>
      </c>
      <c r="G312" s="123" t="s">
        <v>1281</v>
      </c>
      <c r="H312" s="123" t="s">
        <v>970</v>
      </c>
      <c r="I312" s="123" t="s">
        <v>971</v>
      </c>
      <c r="J312" s="123" t="s">
        <v>970</v>
      </c>
      <c r="K312" s="123" t="s">
        <v>971</v>
      </c>
      <c r="L312" s="123" t="s">
        <v>970</v>
      </c>
      <c r="M312" s="123" t="s">
        <v>971</v>
      </c>
      <c r="N312" s="123" t="s">
        <v>970</v>
      </c>
      <c r="O312" s="123" t="s">
        <v>971</v>
      </c>
      <c r="P312" s="123" t="s">
        <v>960</v>
      </c>
      <c r="Q312" s="124" t="s">
        <v>1327</v>
      </c>
      <c r="R312" s="124" t="s">
        <v>960</v>
      </c>
      <c r="S312" s="124" t="s">
        <v>1632</v>
      </c>
      <c r="T312" s="122" t="b">
        <f t="shared" si="4"/>
        <v>1</v>
      </c>
      <c r="U312" s="302" t="s">
        <v>960</v>
      </c>
      <c r="V312" s="302" t="s">
        <v>1327</v>
      </c>
      <c r="W312" s="122" t="s">
        <v>928</v>
      </c>
      <c r="X312" s="122" t="s">
        <v>1327</v>
      </c>
    </row>
    <row r="313" spans="1:24" x14ac:dyDescent="0.5">
      <c r="A313" s="302"/>
      <c r="D313" s="123" t="s">
        <v>1040</v>
      </c>
      <c r="E313" s="123" t="s">
        <v>1041</v>
      </c>
      <c r="F313" s="123" t="s">
        <v>1182</v>
      </c>
      <c r="G313" s="123" t="s">
        <v>1282</v>
      </c>
      <c r="H313" s="123" t="s">
        <v>972</v>
      </c>
      <c r="I313" s="123" t="s">
        <v>1327</v>
      </c>
      <c r="J313" s="123" t="s">
        <v>972</v>
      </c>
      <c r="K313" s="123" t="s">
        <v>1327</v>
      </c>
      <c r="L313" s="123" t="s">
        <v>972</v>
      </c>
      <c r="M313" s="123" t="s">
        <v>1327</v>
      </c>
      <c r="N313" s="123" t="s">
        <v>972</v>
      </c>
      <c r="O313" s="123" t="s">
        <v>1327</v>
      </c>
      <c r="P313" s="123" t="s">
        <v>961</v>
      </c>
      <c r="Q313" s="124" t="s">
        <v>962</v>
      </c>
      <c r="R313" s="124" t="s">
        <v>961</v>
      </c>
      <c r="S313" s="124" t="s">
        <v>962</v>
      </c>
      <c r="T313" s="122" t="b">
        <f t="shared" si="4"/>
        <v>1</v>
      </c>
      <c r="U313" s="302" t="s">
        <v>961</v>
      </c>
      <c r="V313" s="302" t="s">
        <v>962</v>
      </c>
      <c r="W313" s="122" t="s">
        <v>929</v>
      </c>
      <c r="X313" s="122" t="s">
        <v>930</v>
      </c>
    </row>
    <row r="314" spans="1:24" x14ac:dyDescent="0.5">
      <c r="A314" s="302"/>
      <c r="D314" s="123" t="s">
        <v>1042</v>
      </c>
      <c r="E314" s="123" t="s">
        <v>1043</v>
      </c>
      <c r="F314" s="123" t="s">
        <v>1183</v>
      </c>
      <c r="G314" s="123" t="s">
        <v>1283</v>
      </c>
      <c r="H314" s="123" t="s">
        <v>973</v>
      </c>
      <c r="I314" s="123" t="s">
        <v>1327</v>
      </c>
      <c r="J314" s="123" t="s">
        <v>973</v>
      </c>
      <c r="K314" s="123" t="s">
        <v>1327</v>
      </c>
      <c r="L314" s="123" t="s">
        <v>973</v>
      </c>
      <c r="M314" s="123" t="s">
        <v>1327</v>
      </c>
      <c r="N314" s="123" t="s">
        <v>973</v>
      </c>
      <c r="O314" s="123" t="s">
        <v>1327</v>
      </c>
      <c r="P314" s="123" t="s">
        <v>963</v>
      </c>
      <c r="Q314" s="124" t="s">
        <v>1327</v>
      </c>
      <c r="R314" s="124" t="s">
        <v>963</v>
      </c>
      <c r="S314" s="124" t="s">
        <v>1633</v>
      </c>
      <c r="T314" s="122" t="b">
        <f t="shared" si="4"/>
        <v>1</v>
      </c>
      <c r="U314" s="302" t="s">
        <v>963</v>
      </c>
      <c r="V314" s="302" t="s">
        <v>1327</v>
      </c>
      <c r="W314" s="122" t="s">
        <v>931</v>
      </c>
      <c r="X314" s="122" t="s">
        <v>2120</v>
      </c>
    </row>
    <row r="315" spans="1:24" x14ac:dyDescent="0.5">
      <c r="A315" s="302"/>
      <c r="D315" s="123" t="s">
        <v>1044</v>
      </c>
      <c r="E315" s="123" t="s">
        <v>1205</v>
      </c>
      <c r="F315" s="123" t="s">
        <v>1185</v>
      </c>
      <c r="G315" s="123" t="s">
        <v>1186</v>
      </c>
      <c r="H315" s="123" t="s">
        <v>974</v>
      </c>
      <c r="I315" s="123" t="s">
        <v>975</v>
      </c>
      <c r="J315" s="123" t="s">
        <v>974</v>
      </c>
      <c r="K315" s="123" t="s">
        <v>975</v>
      </c>
      <c r="L315" s="123" t="s">
        <v>974</v>
      </c>
      <c r="M315" s="123" t="s">
        <v>975</v>
      </c>
      <c r="N315" s="123" t="s">
        <v>974</v>
      </c>
      <c r="O315" s="123" t="s">
        <v>975</v>
      </c>
      <c r="P315" s="123" t="s">
        <v>964</v>
      </c>
      <c r="Q315" s="124" t="s">
        <v>1327</v>
      </c>
      <c r="R315" s="124" t="s">
        <v>964</v>
      </c>
      <c r="S315" s="124" t="s">
        <v>1634</v>
      </c>
      <c r="T315" s="122" t="b">
        <f t="shared" si="4"/>
        <v>1</v>
      </c>
      <c r="U315" s="302" t="s">
        <v>964</v>
      </c>
      <c r="V315" s="302" t="s">
        <v>1327</v>
      </c>
      <c r="W315" s="122" t="s">
        <v>933</v>
      </c>
      <c r="X315" s="122" t="s">
        <v>1327</v>
      </c>
    </row>
    <row r="316" spans="1:24" x14ac:dyDescent="0.5">
      <c r="A316" s="302"/>
      <c r="D316" s="123" t="s">
        <v>1045</v>
      </c>
      <c r="E316" s="123" t="s">
        <v>1046</v>
      </c>
      <c r="F316" s="123" t="s">
        <v>1187</v>
      </c>
      <c r="G316" s="123" t="s">
        <v>1284</v>
      </c>
      <c r="H316" s="123" t="s">
        <v>976</v>
      </c>
      <c r="I316" s="123" t="s">
        <v>977</v>
      </c>
      <c r="J316" s="123" t="s">
        <v>976</v>
      </c>
      <c r="K316" s="123" t="s">
        <v>977</v>
      </c>
      <c r="L316" s="123" t="s">
        <v>976</v>
      </c>
      <c r="M316" s="123" t="s">
        <v>977</v>
      </c>
      <c r="N316" s="123" t="s">
        <v>976</v>
      </c>
      <c r="O316" s="123" t="s">
        <v>977</v>
      </c>
      <c r="P316" s="123" t="s">
        <v>965</v>
      </c>
      <c r="Q316" s="124" t="s">
        <v>966</v>
      </c>
      <c r="R316" s="124" t="s">
        <v>965</v>
      </c>
      <c r="S316" s="124" t="s">
        <v>966</v>
      </c>
      <c r="T316" s="122" t="b">
        <f t="shared" si="4"/>
        <v>1</v>
      </c>
      <c r="U316" s="302" t="s">
        <v>965</v>
      </c>
      <c r="V316" s="302" t="s">
        <v>966</v>
      </c>
      <c r="W316" s="122" t="s">
        <v>934</v>
      </c>
      <c r="X316" s="122" t="s">
        <v>935</v>
      </c>
    </row>
    <row r="317" spans="1:24" x14ac:dyDescent="0.5">
      <c r="A317" s="302"/>
      <c r="D317" s="123" t="s">
        <v>1047</v>
      </c>
      <c r="E317" s="123" t="s">
        <v>1206</v>
      </c>
      <c r="F317" s="123" t="s">
        <v>1189</v>
      </c>
      <c r="G317" s="123" t="s">
        <v>1285</v>
      </c>
      <c r="H317" s="123" t="s">
        <v>978</v>
      </c>
      <c r="I317" s="123" t="s">
        <v>1327</v>
      </c>
      <c r="J317" s="123" t="s">
        <v>978</v>
      </c>
      <c r="K317" s="123" t="s">
        <v>1327</v>
      </c>
      <c r="L317" s="123" t="s">
        <v>978</v>
      </c>
      <c r="M317" s="123" t="s">
        <v>1327</v>
      </c>
      <c r="N317" s="123" t="s">
        <v>978</v>
      </c>
      <c r="O317" s="123" t="s">
        <v>1327</v>
      </c>
      <c r="P317" s="123" t="s">
        <v>967</v>
      </c>
      <c r="Q317" s="124" t="s">
        <v>968</v>
      </c>
      <c r="R317" s="124" t="s">
        <v>967</v>
      </c>
      <c r="S317" s="124" t="s">
        <v>968</v>
      </c>
      <c r="T317" s="122" t="b">
        <f t="shared" si="4"/>
        <v>1</v>
      </c>
      <c r="U317" s="302" t="s">
        <v>967</v>
      </c>
      <c r="V317" s="302" t="s">
        <v>968</v>
      </c>
      <c r="W317" s="122" t="s">
        <v>936</v>
      </c>
      <c r="X317" s="122" t="s">
        <v>1327</v>
      </c>
    </row>
    <row r="318" spans="1:24" x14ac:dyDescent="0.5">
      <c r="A318" s="302"/>
      <c r="D318" s="123" t="s">
        <v>1048</v>
      </c>
      <c r="E318" s="123" t="s">
        <v>1211</v>
      </c>
      <c r="F318" s="123" t="s">
        <v>1191</v>
      </c>
      <c r="G318" s="123" t="s">
        <v>1286</v>
      </c>
      <c r="H318" s="123" t="s">
        <v>979</v>
      </c>
      <c r="I318" s="123" t="s">
        <v>980</v>
      </c>
      <c r="J318" s="123" t="s">
        <v>979</v>
      </c>
      <c r="K318" s="123" t="s">
        <v>980</v>
      </c>
      <c r="L318" s="123" t="s">
        <v>979</v>
      </c>
      <c r="M318" s="123" t="s">
        <v>980</v>
      </c>
      <c r="N318" s="123" t="s">
        <v>979</v>
      </c>
      <c r="O318" s="123" t="s">
        <v>980</v>
      </c>
      <c r="P318" s="123" t="s">
        <v>969</v>
      </c>
      <c r="Q318" s="124" t="s">
        <v>1327</v>
      </c>
      <c r="R318" s="124" t="s">
        <v>969</v>
      </c>
      <c r="S318" s="124" t="s">
        <v>1635</v>
      </c>
      <c r="T318" s="122" t="b">
        <f t="shared" si="4"/>
        <v>1</v>
      </c>
      <c r="U318" s="302" t="s">
        <v>969</v>
      </c>
      <c r="V318" s="302" t="s">
        <v>1327</v>
      </c>
      <c r="W318" s="122" t="s">
        <v>937</v>
      </c>
      <c r="X318" s="122" t="s">
        <v>1327</v>
      </c>
    </row>
    <row r="319" spans="1:24" x14ac:dyDescent="0.5">
      <c r="A319" s="302"/>
      <c r="D319" s="123" t="s">
        <v>1049</v>
      </c>
      <c r="E319" s="123" t="s">
        <v>1050</v>
      </c>
      <c r="F319" s="123" t="s">
        <v>1193</v>
      </c>
      <c r="G319" s="123" t="s">
        <v>1287</v>
      </c>
      <c r="H319" s="123" t="s">
        <v>981</v>
      </c>
      <c r="I319" s="123" t="s">
        <v>1327</v>
      </c>
      <c r="J319" s="123" t="s">
        <v>981</v>
      </c>
      <c r="K319" s="123" t="s">
        <v>1327</v>
      </c>
      <c r="L319" s="123" t="s">
        <v>981</v>
      </c>
      <c r="M319" s="123" t="s">
        <v>1327</v>
      </c>
      <c r="N319" s="123" t="s">
        <v>981</v>
      </c>
      <c r="O319" s="123" t="s">
        <v>1327</v>
      </c>
      <c r="P319" s="123" t="s">
        <v>970</v>
      </c>
      <c r="Q319" s="124" t="s">
        <v>971</v>
      </c>
      <c r="R319" s="124" t="s">
        <v>970</v>
      </c>
      <c r="S319" s="124" t="s">
        <v>971</v>
      </c>
      <c r="T319" s="122" t="b">
        <f t="shared" si="4"/>
        <v>1</v>
      </c>
      <c r="U319" s="302" t="s">
        <v>970</v>
      </c>
      <c r="V319" s="302" t="s">
        <v>971</v>
      </c>
      <c r="W319" s="122" t="s">
        <v>938</v>
      </c>
      <c r="X319" s="122" t="s">
        <v>939</v>
      </c>
    </row>
    <row r="320" spans="1:24" x14ac:dyDescent="0.5">
      <c r="A320" s="302"/>
      <c r="D320" s="123" t="s">
        <v>1051</v>
      </c>
      <c r="E320" s="123" t="s">
        <v>1052</v>
      </c>
      <c r="F320" s="123" t="s">
        <v>1195</v>
      </c>
      <c r="G320" s="123" t="s">
        <v>1288</v>
      </c>
      <c r="H320" s="123" t="s">
        <v>982</v>
      </c>
      <c r="I320" s="123" t="s">
        <v>1327</v>
      </c>
      <c r="J320" s="123" t="s">
        <v>982</v>
      </c>
      <c r="K320" s="123" t="s">
        <v>1327</v>
      </c>
      <c r="L320" s="123" t="s">
        <v>982</v>
      </c>
      <c r="M320" s="123" t="s">
        <v>1327</v>
      </c>
      <c r="N320" s="123" t="s">
        <v>982</v>
      </c>
      <c r="O320" s="123" t="s">
        <v>1327</v>
      </c>
      <c r="P320" s="123" t="s">
        <v>972</v>
      </c>
      <c r="Q320" s="124" t="s">
        <v>1327</v>
      </c>
      <c r="R320" s="124" t="s">
        <v>972</v>
      </c>
      <c r="S320" s="124" t="s">
        <v>1636</v>
      </c>
      <c r="T320" s="122" t="b">
        <f t="shared" si="4"/>
        <v>1</v>
      </c>
      <c r="U320" s="302" t="s">
        <v>972</v>
      </c>
      <c r="V320" s="302" t="s">
        <v>1327</v>
      </c>
      <c r="W320" s="122" t="s">
        <v>940</v>
      </c>
      <c r="X320" s="122" t="s">
        <v>2121</v>
      </c>
    </row>
    <row r="321" spans="1:24" x14ac:dyDescent="0.5">
      <c r="A321" s="302"/>
      <c r="D321" s="123" t="s">
        <v>1053</v>
      </c>
      <c r="E321" s="123" t="s">
        <v>1205</v>
      </c>
      <c r="F321" s="123" t="s">
        <v>1197</v>
      </c>
      <c r="G321" s="123" t="s">
        <v>1198</v>
      </c>
      <c r="H321" s="123" t="s">
        <v>983</v>
      </c>
      <c r="I321" s="123" t="s">
        <v>984</v>
      </c>
      <c r="J321" s="123" t="s">
        <v>983</v>
      </c>
      <c r="K321" s="123" t="s">
        <v>984</v>
      </c>
      <c r="L321" s="123" t="s">
        <v>983</v>
      </c>
      <c r="M321" s="123" t="s">
        <v>984</v>
      </c>
      <c r="N321" s="123" t="s">
        <v>983</v>
      </c>
      <c r="O321" s="123" t="s">
        <v>984</v>
      </c>
      <c r="P321" s="123" t="s">
        <v>973</v>
      </c>
      <c r="Q321" s="124" t="s">
        <v>1327</v>
      </c>
      <c r="R321" s="124" t="s">
        <v>973</v>
      </c>
      <c r="S321" s="124" t="s">
        <v>1637</v>
      </c>
      <c r="T321" s="122" t="b">
        <f t="shared" si="4"/>
        <v>1</v>
      </c>
      <c r="U321" s="302" t="s">
        <v>973</v>
      </c>
      <c r="V321" s="302" t="s">
        <v>1327</v>
      </c>
      <c r="W321" s="122" t="s">
        <v>942</v>
      </c>
      <c r="X321" s="122" t="s">
        <v>1327</v>
      </c>
    </row>
    <row r="322" spans="1:24" x14ac:dyDescent="0.5">
      <c r="A322" s="302"/>
      <c r="D322" s="123" t="s">
        <v>1054</v>
      </c>
      <c r="E322" s="123" t="s">
        <v>1055</v>
      </c>
      <c r="F322" s="123" t="s">
        <v>1199</v>
      </c>
      <c r="G322" s="123" t="s">
        <v>1289</v>
      </c>
      <c r="H322" s="123" t="s">
        <v>985</v>
      </c>
      <c r="I322" s="123" t="s">
        <v>986</v>
      </c>
      <c r="J322" s="123" t="s">
        <v>985</v>
      </c>
      <c r="K322" s="123" t="s">
        <v>986</v>
      </c>
      <c r="L322" s="123" t="s">
        <v>985</v>
      </c>
      <c r="M322" s="123" t="s">
        <v>986</v>
      </c>
      <c r="N322" s="123" t="s">
        <v>985</v>
      </c>
      <c r="O322" s="123" t="s">
        <v>986</v>
      </c>
      <c r="P322" s="123" t="s">
        <v>974</v>
      </c>
      <c r="Q322" s="124" t="s">
        <v>975</v>
      </c>
      <c r="R322" s="124" t="s">
        <v>974</v>
      </c>
      <c r="S322" s="124" t="s">
        <v>975</v>
      </c>
      <c r="T322" s="122" t="b">
        <f t="shared" si="4"/>
        <v>1</v>
      </c>
      <c r="U322" s="302" t="s">
        <v>974</v>
      </c>
      <c r="V322" s="302" t="s">
        <v>975</v>
      </c>
      <c r="W322" s="122" t="s">
        <v>943</v>
      </c>
      <c r="X322" s="122" t="s">
        <v>944</v>
      </c>
    </row>
    <row r="323" spans="1:24" x14ac:dyDescent="0.5">
      <c r="A323" s="302"/>
      <c r="D323" s="123" t="s">
        <v>1056</v>
      </c>
      <c r="E323" s="123" t="s">
        <v>1206</v>
      </c>
      <c r="F323" s="123" t="s">
        <v>1014</v>
      </c>
      <c r="G323" s="123" t="s">
        <v>1015</v>
      </c>
      <c r="H323" s="123" t="s">
        <v>987</v>
      </c>
      <c r="I323" s="123" t="s">
        <v>1327</v>
      </c>
      <c r="J323" s="123" t="s">
        <v>987</v>
      </c>
      <c r="K323" s="123" t="s">
        <v>1327</v>
      </c>
      <c r="L323" s="123" t="s">
        <v>987</v>
      </c>
      <c r="M323" s="123" t="s">
        <v>1327</v>
      </c>
      <c r="N323" s="123" t="s">
        <v>987</v>
      </c>
      <c r="O323" s="123" t="s">
        <v>1327</v>
      </c>
      <c r="P323" s="123" t="s">
        <v>976</v>
      </c>
      <c r="Q323" s="124" t="s">
        <v>977</v>
      </c>
      <c r="R323" s="124" t="s">
        <v>976</v>
      </c>
      <c r="S323" s="124" t="s">
        <v>977</v>
      </c>
      <c r="T323" s="122" t="b">
        <f t="shared" ref="T323:T386" si="5">P323=R323</f>
        <v>1</v>
      </c>
      <c r="U323" s="302" t="s">
        <v>976</v>
      </c>
      <c r="V323" s="302" t="s">
        <v>977</v>
      </c>
      <c r="W323" s="122" t="s">
        <v>945</v>
      </c>
      <c r="X323" s="122" t="s">
        <v>1327</v>
      </c>
    </row>
    <row r="324" spans="1:24" x14ac:dyDescent="0.5">
      <c r="A324" s="302"/>
      <c r="D324" s="123" t="s">
        <v>1057</v>
      </c>
      <c r="E324" s="123" t="s">
        <v>1211</v>
      </c>
      <c r="F324" s="123" t="s">
        <v>1016</v>
      </c>
      <c r="G324" s="123" t="s">
        <v>1017</v>
      </c>
      <c r="H324" s="123" t="s">
        <v>988</v>
      </c>
      <c r="I324" s="123" t="s">
        <v>989</v>
      </c>
      <c r="J324" s="123" t="s">
        <v>988</v>
      </c>
      <c r="K324" s="123" t="s">
        <v>989</v>
      </c>
      <c r="L324" s="123" t="s">
        <v>988</v>
      </c>
      <c r="M324" s="123" t="s">
        <v>989</v>
      </c>
      <c r="N324" s="123" t="s">
        <v>988</v>
      </c>
      <c r="O324" s="123" t="s">
        <v>989</v>
      </c>
      <c r="P324" s="123" t="s">
        <v>978</v>
      </c>
      <c r="Q324" s="124" t="s">
        <v>1327</v>
      </c>
      <c r="R324" s="124" t="s">
        <v>978</v>
      </c>
      <c r="S324" s="124" t="s">
        <v>1638</v>
      </c>
      <c r="T324" s="122" t="b">
        <f t="shared" si="5"/>
        <v>1</v>
      </c>
      <c r="U324" s="302" t="s">
        <v>978</v>
      </c>
      <c r="V324" s="302" t="s">
        <v>1327</v>
      </c>
      <c r="W324" s="122" t="s">
        <v>946</v>
      </c>
      <c r="X324" s="122" t="s">
        <v>1327</v>
      </c>
    </row>
    <row r="325" spans="1:24" x14ac:dyDescent="0.5">
      <c r="A325" s="302"/>
      <c r="D325" s="123" t="s">
        <v>1058</v>
      </c>
      <c r="E325" s="123" t="s">
        <v>1059</v>
      </c>
      <c r="F325" s="123" t="s">
        <v>93</v>
      </c>
      <c r="G325" s="123" t="s">
        <v>1018</v>
      </c>
      <c r="H325" s="123" t="s">
        <v>990</v>
      </c>
      <c r="I325" s="123" t="s">
        <v>1327</v>
      </c>
      <c r="J325" s="123" t="s">
        <v>990</v>
      </c>
      <c r="K325" s="123" t="s">
        <v>1327</v>
      </c>
      <c r="L325" s="123" t="s">
        <v>990</v>
      </c>
      <c r="M325" s="123" t="s">
        <v>1327</v>
      </c>
      <c r="N325" s="123" t="s">
        <v>990</v>
      </c>
      <c r="O325" s="123" t="s">
        <v>1327</v>
      </c>
      <c r="P325" s="123" t="s">
        <v>979</v>
      </c>
      <c r="Q325" s="124" t="s">
        <v>980</v>
      </c>
      <c r="R325" s="124" t="s">
        <v>979</v>
      </c>
      <c r="S325" s="124" t="s">
        <v>980</v>
      </c>
      <c r="T325" s="122" t="b">
        <f t="shared" si="5"/>
        <v>1</v>
      </c>
      <c r="U325" s="302" t="s">
        <v>979</v>
      </c>
      <c r="V325" s="302" t="s">
        <v>980</v>
      </c>
      <c r="W325" s="122" t="s">
        <v>947</v>
      </c>
      <c r="X325" s="122" t="s">
        <v>948</v>
      </c>
    </row>
    <row r="326" spans="1:24" x14ac:dyDescent="0.5">
      <c r="A326" s="302"/>
      <c r="D326" s="123" t="s">
        <v>1060</v>
      </c>
      <c r="E326" s="123" t="s">
        <v>1061</v>
      </c>
      <c r="F326" s="123" t="s">
        <v>101</v>
      </c>
      <c r="G326" s="123" t="s">
        <v>1019</v>
      </c>
      <c r="H326" s="123" t="s">
        <v>991</v>
      </c>
      <c r="I326" s="123" t="s">
        <v>1327</v>
      </c>
      <c r="J326" s="123" t="s">
        <v>991</v>
      </c>
      <c r="K326" s="123" t="s">
        <v>1327</v>
      </c>
      <c r="L326" s="123" t="s">
        <v>991</v>
      </c>
      <c r="M326" s="123" t="s">
        <v>1327</v>
      </c>
      <c r="N326" s="123" t="s">
        <v>991</v>
      </c>
      <c r="O326" s="123" t="s">
        <v>1327</v>
      </c>
      <c r="P326" s="123" t="s">
        <v>981</v>
      </c>
      <c r="Q326" s="124" t="s">
        <v>1327</v>
      </c>
      <c r="R326" s="124" t="s">
        <v>981</v>
      </c>
      <c r="S326" s="124" t="s">
        <v>1639</v>
      </c>
      <c r="T326" s="122" t="b">
        <f t="shared" si="5"/>
        <v>1</v>
      </c>
      <c r="U326" s="302" t="s">
        <v>981</v>
      </c>
      <c r="V326" s="302" t="s">
        <v>1327</v>
      </c>
      <c r="W326" s="122" t="s">
        <v>949</v>
      </c>
      <c r="X326" s="122" t="s">
        <v>2122</v>
      </c>
    </row>
    <row r="327" spans="1:24" x14ac:dyDescent="0.5">
      <c r="A327" s="302"/>
      <c r="D327" s="123" t="s">
        <v>1062</v>
      </c>
      <c r="E327" s="123" t="s">
        <v>1205</v>
      </c>
      <c r="F327" s="123" t="s">
        <v>195</v>
      </c>
      <c r="G327" s="123" t="s">
        <v>1210</v>
      </c>
      <c r="H327" s="123" t="s">
        <v>992</v>
      </c>
      <c r="I327" s="123" t="s">
        <v>993</v>
      </c>
      <c r="J327" s="123" t="s">
        <v>992</v>
      </c>
      <c r="K327" s="123" t="s">
        <v>993</v>
      </c>
      <c r="L327" s="123" t="s">
        <v>992</v>
      </c>
      <c r="M327" s="123" t="s">
        <v>993</v>
      </c>
      <c r="N327" s="123" t="s">
        <v>992</v>
      </c>
      <c r="O327" s="123" t="s">
        <v>993</v>
      </c>
      <c r="P327" s="123" t="s">
        <v>982</v>
      </c>
      <c r="Q327" s="124" t="s">
        <v>1327</v>
      </c>
      <c r="R327" s="124" t="s">
        <v>982</v>
      </c>
      <c r="S327" s="124" t="s">
        <v>1640</v>
      </c>
      <c r="T327" s="122" t="b">
        <f t="shared" si="5"/>
        <v>1</v>
      </c>
      <c r="U327" s="302" t="s">
        <v>982</v>
      </c>
      <c r="V327" s="302" t="s">
        <v>1327</v>
      </c>
      <c r="W327" s="122" t="s">
        <v>951</v>
      </c>
      <c r="X327" s="122" t="s">
        <v>1327</v>
      </c>
    </row>
    <row r="328" spans="1:24" x14ac:dyDescent="0.5">
      <c r="A328" s="302"/>
      <c r="D328" s="123" t="s">
        <v>1063</v>
      </c>
      <c r="E328" s="123" t="s">
        <v>1064</v>
      </c>
      <c r="F328" s="123" t="s">
        <v>1020</v>
      </c>
      <c r="G328" s="123" t="s">
        <v>1290</v>
      </c>
      <c r="H328" s="123" t="s">
        <v>994</v>
      </c>
      <c r="I328" s="123" t="s">
        <v>995</v>
      </c>
      <c r="J328" s="123" t="s">
        <v>994</v>
      </c>
      <c r="K328" s="123" t="s">
        <v>995</v>
      </c>
      <c r="L328" s="123" t="s">
        <v>994</v>
      </c>
      <c r="M328" s="123" t="s">
        <v>995</v>
      </c>
      <c r="N328" s="123" t="s">
        <v>994</v>
      </c>
      <c r="O328" s="123" t="s">
        <v>995</v>
      </c>
      <c r="P328" s="123" t="s">
        <v>983</v>
      </c>
      <c r="Q328" s="124" t="s">
        <v>984</v>
      </c>
      <c r="R328" s="124" t="s">
        <v>983</v>
      </c>
      <c r="S328" s="124" t="s">
        <v>984</v>
      </c>
      <c r="T328" s="122" t="b">
        <f t="shared" si="5"/>
        <v>1</v>
      </c>
      <c r="U328" s="302" t="s">
        <v>983</v>
      </c>
      <c r="V328" s="302" t="s">
        <v>984</v>
      </c>
      <c r="W328" s="122" t="s">
        <v>952</v>
      </c>
      <c r="X328" s="122" t="s">
        <v>953</v>
      </c>
    </row>
    <row r="329" spans="1:24" x14ac:dyDescent="0.5">
      <c r="A329" s="302"/>
      <c r="D329" s="123" t="s">
        <v>1065</v>
      </c>
      <c r="E329" s="123" t="s">
        <v>1206</v>
      </c>
      <c r="F329" s="123" t="s">
        <v>1022</v>
      </c>
      <c r="G329" s="123" t="s">
        <v>1023</v>
      </c>
      <c r="H329" s="123" t="s">
        <v>996</v>
      </c>
      <c r="I329" s="123" t="s">
        <v>1327</v>
      </c>
      <c r="J329" s="123" t="s">
        <v>996</v>
      </c>
      <c r="K329" s="123" t="s">
        <v>1327</v>
      </c>
      <c r="L329" s="123" t="s">
        <v>996</v>
      </c>
      <c r="M329" s="123" t="s">
        <v>1327</v>
      </c>
      <c r="N329" s="123" t="s">
        <v>996</v>
      </c>
      <c r="O329" s="123" t="s">
        <v>1327</v>
      </c>
      <c r="P329" s="123" t="s">
        <v>985</v>
      </c>
      <c r="Q329" s="124" t="s">
        <v>986</v>
      </c>
      <c r="R329" s="124" t="s">
        <v>985</v>
      </c>
      <c r="S329" s="124" t="s">
        <v>986</v>
      </c>
      <c r="T329" s="122" t="b">
        <f t="shared" si="5"/>
        <v>1</v>
      </c>
      <c r="U329" s="302" t="s">
        <v>985</v>
      </c>
      <c r="V329" s="302" t="s">
        <v>986</v>
      </c>
      <c r="W329" s="122" t="s">
        <v>954</v>
      </c>
      <c r="X329" s="122" t="s">
        <v>1327</v>
      </c>
    </row>
    <row r="330" spans="1:24" x14ac:dyDescent="0.5">
      <c r="A330" s="302"/>
      <c r="D330" s="123" t="s">
        <v>1066</v>
      </c>
      <c r="E330" s="123" t="s">
        <v>1211</v>
      </c>
      <c r="F330" s="123" t="s">
        <v>1024</v>
      </c>
      <c r="G330" s="123" t="s">
        <v>1025</v>
      </c>
      <c r="H330" s="123" t="s">
        <v>997</v>
      </c>
      <c r="I330" s="123" t="s">
        <v>998</v>
      </c>
      <c r="J330" s="123" t="s">
        <v>997</v>
      </c>
      <c r="K330" s="123" t="s">
        <v>998</v>
      </c>
      <c r="L330" s="123" t="s">
        <v>997</v>
      </c>
      <c r="M330" s="123" t="s">
        <v>998</v>
      </c>
      <c r="N330" s="123" t="s">
        <v>997</v>
      </c>
      <c r="O330" s="123" t="s">
        <v>998</v>
      </c>
      <c r="P330" s="123" t="s">
        <v>987</v>
      </c>
      <c r="Q330" s="124" t="s">
        <v>1327</v>
      </c>
      <c r="R330" s="124" t="s">
        <v>987</v>
      </c>
      <c r="S330" s="124" t="s">
        <v>1641</v>
      </c>
      <c r="T330" s="122" t="b">
        <f t="shared" si="5"/>
        <v>1</v>
      </c>
      <c r="U330" s="302" t="s">
        <v>987</v>
      </c>
      <c r="V330" s="302" t="s">
        <v>1327</v>
      </c>
      <c r="W330" s="122" t="s">
        <v>955</v>
      </c>
      <c r="X330" s="122" t="s">
        <v>1327</v>
      </c>
    </row>
    <row r="331" spans="1:24" x14ac:dyDescent="0.5">
      <c r="A331" s="302"/>
      <c r="D331" s="123" t="s">
        <v>1067</v>
      </c>
      <c r="E331" s="123" t="s">
        <v>1068</v>
      </c>
      <c r="F331" s="123" t="s">
        <v>1026</v>
      </c>
      <c r="G331" s="123" t="s">
        <v>1218</v>
      </c>
      <c r="H331" s="123" t="s">
        <v>999</v>
      </c>
      <c r="I331" s="123" t="s">
        <v>1327</v>
      </c>
      <c r="J331" s="123" t="s">
        <v>999</v>
      </c>
      <c r="K331" s="123" t="s">
        <v>1327</v>
      </c>
      <c r="L331" s="123" t="s">
        <v>999</v>
      </c>
      <c r="M331" s="123" t="s">
        <v>1327</v>
      </c>
      <c r="N331" s="123" t="s">
        <v>999</v>
      </c>
      <c r="O331" s="123" t="s">
        <v>1327</v>
      </c>
      <c r="P331" s="123" t="s">
        <v>988</v>
      </c>
      <c r="Q331" s="124" t="s">
        <v>989</v>
      </c>
      <c r="R331" s="124" t="s">
        <v>988</v>
      </c>
      <c r="S331" s="124" t="s">
        <v>989</v>
      </c>
      <c r="T331" s="122" t="b">
        <f t="shared" si="5"/>
        <v>1</v>
      </c>
      <c r="U331" s="302" t="s">
        <v>988</v>
      </c>
      <c r="V331" s="302" t="s">
        <v>989</v>
      </c>
      <c r="W331" s="122" t="s">
        <v>956</v>
      </c>
      <c r="X331" s="122" t="s">
        <v>957</v>
      </c>
    </row>
    <row r="332" spans="1:24" x14ac:dyDescent="0.5">
      <c r="A332" s="302"/>
      <c r="D332" s="123" t="s">
        <v>1069</v>
      </c>
      <c r="E332" s="123" t="s">
        <v>1070</v>
      </c>
      <c r="F332" s="123" t="s">
        <v>1027</v>
      </c>
      <c r="G332" s="123" t="s">
        <v>1028</v>
      </c>
      <c r="H332" s="123" t="s">
        <v>1000</v>
      </c>
      <c r="I332" s="123" t="s">
        <v>1327</v>
      </c>
      <c r="J332" s="123" t="s">
        <v>1000</v>
      </c>
      <c r="K332" s="123" t="s">
        <v>1327</v>
      </c>
      <c r="L332" s="123" t="s">
        <v>1000</v>
      </c>
      <c r="M332" s="123" t="s">
        <v>1327</v>
      </c>
      <c r="N332" s="123" t="s">
        <v>1000</v>
      </c>
      <c r="O332" s="123" t="s">
        <v>1327</v>
      </c>
      <c r="P332" s="123" t="s">
        <v>990</v>
      </c>
      <c r="Q332" s="124" t="s">
        <v>1327</v>
      </c>
      <c r="R332" s="124" t="s">
        <v>990</v>
      </c>
      <c r="S332" s="124" t="s">
        <v>1642</v>
      </c>
      <c r="T332" s="122" t="b">
        <f t="shared" si="5"/>
        <v>1</v>
      </c>
      <c r="U332" s="302" t="s">
        <v>990</v>
      </c>
      <c r="V332" s="302" t="s">
        <v>1327</v>
      </c>
      <c r="W332" s="122" t="s">
        <v>958</v>
      </c>
      <c r="X332" s="122" t="s">
        <v>2123</v>
      </c>
    </row>
    <row r="333" spans="1:24" x14ac:dyDescent="0.5">
      <c r="A333" s="302"/>
      <c r="D333" s="123" t="s">
        <v>1071</v>
      </c>
      <c r="E333" s="123" t="s">
        <v>1205</v>
      </c>
      <c r="F333" s="123" t="s">
        <v>1029</v>
      </c>
      <c r="G333" s="123" t="s">
        <v>1219</v>
      </c>
      <c r="H333" s="123" t="s">
        <v>1001</v>
      </c>
      <c r="I333" s="123" t="s">
        <v>1002</v>
      </c>
      <c r="J333" s="123" t="s">
        <v>1001</v>
      </c>
      <c r="K333" s="123" t="s">
        <v>1002</v>
      </c>
      <c r="L333" s="123" t="s">
        <v>1001</v>
      </c>
      <c r="M333" s="123" t="s">
        <v>1002</v>
      </c>
      <c r="N333" s="123" t="s">
        <v>1001</v>
      </c>
      <c r="O333" s="123" t="s">
        <v>1002</v>
      </c>
      <c r="P333" s="123" t="s">
        <v>991</v>
      </c>
      <c r="Q333" s="124" t="s">
        <v>1327</v>
      </c>
      <c r="R333" s="124" t="s">
        <v>991</v>
      </c>
      <c r="S333" s="124" t="s">
        <v>1643</v>
      </c>
      <c r="T333" s="122" t="b">
        <f t="shared" si="5"/>
        <v>1</v>
      </c>
      <c r="U333" s="302" t="s">
        <v>991</v>
      </c>
      <c r="V333" s="302" t="s">
        <v>1327</v>
      </c>
      <c r="W333" s="122" t="s">
        <v>960</v>
      </c>
      <c r="X333" s="122" t="s">
        <v>1327</v>
      </c>
    </row>
    <row r="334" spans="1:24" x14ac:dyDescent="0.5">
      <c r="A334" s="302"/>
      <c r="D334" s="123" t="s">
        <v>1072</v>
      </c>
      <c r="E334" s="123" t="s">
        <v>1073</v>
      </c>
      <c r="F334" s="123" t="s">
        <v>1030</v>
      </c>
      <c r="G334" s="123" t="s">
        <v>1290</v>
      </c>
      <c r="H334" s="123" t="s">
        <v>1003</v>
      </c>
      <c r="I334" s="123" t="s">
        <v>1004</v>
      </c>
      <c r="J334" s="123" t="s">
        <v>1003</v>
      </c>
      <c r="K334" s="123" t="s">
        <v>1004</v>
      </c>
      <c r="L334" s="123" t="s">
        <v>1003</v>
      </c>
      <c r="M334" s="123" t="s">
        <v>1004</v>
      </c>
      <c r="N334" s="123" t="s">
        <v>1003</v>
      </c>
      <c r="O334" s="123" t="s">
        <v>1004</v>
      </c>
      <c r="P334" s="123" t="s">
        <v>992</v>
      </c>
      <c r="Q334" s="124" t="s">
        <v>993</v>
      </c>
      <c r="R334" s="124" t="s">
        <v>992</v>
      </c>
      <c r="S334" s="124" t="s">
        <v>993</v>
      </c>
      <c r="T334" s="122" t="b">
        <f t="shared" si="5"/>
        <v>1</v>
      </c>
      <c r="U334" s="302" t="s">
        <v>992</v>
      </c>
      <c r="V334" s="302" t="s">
        <v>993</v>
      </c>
      <c r="W334" s="122" t="s">
        <v>961</v>
      </c>
      <c r="X334" s="122" t="s">
        <v>962</v>
      </c>
    </row>
    <row r="335" spans="1:24" x14ac:dyDescent="0.5">
      <c r="A335" s="302"/>
      <c r="D335" s="123" t="s">
        <v>1074</v>
      </c>
      <c r="E335" s="123" t="s">
        <v>1206</v>
      </c>
      <c r="F335" s="123" t="s">
        <v>1031</v>
      </c>
      <c r="G335" s="123" t="s">
        <v>1032</v>
      </c>
      <c r="H335" s="123" t="s">
        <v>1005</v>
      </c>
      <c r="I335" s="123" t="s">
        <v>1327</v>
      </c>
      <c r="J335" s="123" t="s">
        <v>1005</v>
      </c>
      <c r="K335" s="123" t="s">
        <v>1327</v>
      </c>
      <c r="L335" s="123" t="s">
        <v>1005</v>
      </c>
      <c r="M335" s="123" t="s">
        <v>1327</v>
      </c>
      <c r="N335" s="123" t="s">
        <v>1005</v>
      </c>
      <c r="O335" s="123" t="s">
        <v>1327</v>
      </c>
      <c r="P335" s="123" t="s">
        <v>994</v>
      </c>
      <c r="Q335" s="124" t="s">
        <v>995</v>
      </c>
      <c r="R335" s="124" t="s">
        <v>994</v>
      </c>
      <c r="S335" s="124" t="s">
        <v>995</v>
      </c>
      <c r="T335" s="122" t="b">
        <f t="shared" si="5"/>
        <v>1</v>
      </c>
      <c r="U335" s="302" t="s">
        <v>994</v>
      </c>
      <c r="V335" s="302" t="s">
        <v>995</v>
      </c>
      <c r="W335" s="122" t="s">
        <v>963</v>
      </c>
      <c r="X335" s="122" t="s">
        <v>1327</v>
      </c>
    </row>
    <row r="336" spans="1:24" x14ac:dyDescent="0.5">
      <c r="A336" s="302"/>
      <c r="D336" s="123" t="s">
        <v>1075</v>
      </c>
      <c r="E336" s="123" t="s">
        <v>1211</v>
      </c>
      <c r="F336" s="123" t="s">
        <v>1033</v>
      </c>
      <c r="G336" s="123" t="s">
        <v>1034</v>
      </c>
      <c r="H336" s="123" t="s">
        <v>1006</v>
      </c>
      <c r="I336" s="123" t="s">
        <v>1007</v>
      </c>
      <c r="J336" s="123" t="s">
        <v>1006</v>
      </c>
      <c r="K336" s="123" t="s">
        <v>1007</v>
      </c>
      <c r="L336" s="123" t="s">
        <v>1006</v>
      </c>
      <c r="M336" s="123" t="s">
        <v>1007</v>
      </c>
      <c r="N336" s="123" t="s">
        <v>1006</v>
      </c>
      <c r="O336" s="123" t="s">
        <v>1007</v>
      </c>
      <c r="P336" s="123" t="s">
        <v>996</v>
      </c>
      <c r="Q336" s="124" t="s">
        <v>1327</v>
      </c>
      <c r="R336" s="124" t="s">
        <v>996</v>
      </c>
      <c r="S336" s="124" t="s">
        <v>1644</v>
      </c>
      <c r="T336" s="122" t="b">
        <f t="shared" si="5"/>
        <v>1</v>
      </c>
      <c r="U336" s="302" t="s">
        <v>996</v>
      </c>
      <c r="V336" s="302" t="s">
        <v>1327</v>
      </c>
      <c r="W336" s="122" t="s">
        <v>964</v>
      </c>
      <c r="X336" s="122" t="s">
        <v>1327</v>
      </c>
    </row>
    <row r="337" spans="1:24" x14ac:dyDescent="0.5">
      <c r="A337" s="302"/>
      <c r="D337" s="123" t="s">
        <v>1076</v>
      </c>
      <c r="E337" s="123" t="s">
        <v>1077</v>
      </c>
      <c r="F337" s="123" t="s">
        <v>1035</v>
      </c>
      <c r="G337" s="123" t="s">
        <v>1218</v>
      </c>
      <c r="H337" s="123" t="s">
        <v>1008</v>
      </c>
      <c r="I337" s="123" t="s">
        <v>1327</v>
      </c>
      <c r="J337" s="123" t="s">
        <v>1008</v>
      </c>
      <c r="K337" s="123" t="s">
        <v>1327</v>
      </c>
      <c r="L337" s="123" t="s">
        <v>1008</v>
      </c>
      <c r="M337" s="123" t="s">
        <v>1327</v>
      </c>
      <c r="N337" s="123" t="s">
        <v>1008</v>
      </c>
      <c r="O337" s="123" t="s">
        <v>1327</v>
      </c>
      <c r="P337" s="123" t="s">
        <v>997</v>
      </c>
      <c r="Q337" s="124" t="s">
        <v>998</v>
      </c>
      <c r="R337" s="124" t="s">
        <v>997</v>
      </c>
      <c r="S337" s="124" t="s">
        <v>998</v>
      </c>
      <c r="T337" s="122" t="b">
        <f t="shared" si="5"/>
        <v>1</v>
      </c>
      <c r="U337" s="302" t="s">
        <v>997</v>
      </c>
      <c r="V337" s="302" t="s">
        <v>998</v>
      </c>
      <c r="W337" s="122" t="s">
        <v>965</v>
      </c>
      <c r="X337" s="122" t="s">
        <v>966</v>
      </c>
    </row>
    <row r="338" spans="1:24" x14ac:dyDescent="0.5">
      <c r="A338" s="302"/>
      <c r="D338" s="123" t="s">
        <v>1078</v>
      </c>
      <c r="E338" s="123" t="s">
        <v>1079</v>
      </c>
      <c r="F338" s="123" t="s">
        <v>1036</v>
      </c>
      <c r="G338" s="123" t="s">
        <v>1037</v>
      </c>
      <c r="H338" s="123" t="s">
        <v>1009</v>
      </c>
      <c r="I338" s="123" t="s">
        <v>1010</v>
      </c>
      <c r="J338" s="123" t="s">
        <v>1009</v>
      </c>
      <c r="K338" s="123" t="s">
        <v>1010</v>
      </c>
      <c r="L338" s="123" t="s">
        <v>1009</v>
      </c>
      <c r="M338" s="123" t="s">
        <v>1010</v>
      </c>
      <c r="N338" s="123" t="s">
        <v>1009</v>
      </c>
      <c r="O338" s="123" t="s">
        <v>1010</v>
      </c>
      <c r="P338" s="123" t="s">
        <v>999</v>
      </c>
      <c r="Q338" s="124" t="s">
        <v>1327</v>
      </c>
      <c r="R338" s="124" t="s">
        <v>999</v>
      </c>
      <c r="S338" s="124" t="s">
        <v>1645</v>
      </c>
      <c r="T338" s="122" t="b">
        <f t="shared" si="5"/>
        <v>1</v>
      </c>
      <c r="U338" s="302" t="s">
        <v>999</v>
      </c>
      <c r="V338" s="302" t="s">
        <v>1327</v>
      </c>
      <c r="W338" s="122" t="s">
        <v>967</v>
      </c>
      <c r="X338" s="122" t="s">
        <v>2124</v>
      </c>
    </row>
    <row r="339" spans="1:24" x14ac:dyDescent="0.5">
      <c r="A339" s="302"/>
      <c r="D339" s="123" t="s">
        <v>1080</v>
      </c>
      <c r="E339" s="123" t="s">
        <v>1205</v>
      </c>
      <c r="F339" s="123" t="s">
        <v>1038</v>
      </c>
      <c r="G339" s="123" t="s">
        <v>1219</v>
      </c>
      <c r="H339" s="123" t="s">
        <v>1011</v>
      </c>
      <c r="I339" s="123" t="s">
        <v>1209</v>
      </c>
      <c r="J339" s="123" t="s">
        <v>1011</v>
      </c>
      <c r="K339" s="123" t="s">
        <v>1209</v>
      </c>
      <c r="L339" s="123" t="s">
        <v>1011</v>
      </c>
      <c r="M339" s="123" t="s">
        <v>1209</v>
      </c>
      <c r="N339" s="123" t="s">
        <v>1011</v>
      </c>
      <c r="O339" s="123" t="s">
        <v>1209</v>
      </c>
      <c r="P339" s="123" t="s">
        <v>1000</v>
      </c>
      <c r="Q339" s="124" t="s">
        <v>1327</v>
      </c>
      <c r="R339" s="124" t="s">
        <v>1000</v>
      </c>
      <c r="S339" s="124" t="s">
        <v>1646</v>
      </c>
      <c r="T339" s="122" t="b">
        <f t="shared" si="5"/>
        <v>1</v>
      </c>
      <c r="U339" s="302" t="s">
        <v>1000</v>
      </c>
      <c r="V339" s="302" t="s">
        <v>1327</v>
      </c>
      <c r="W339" s="122" t="s">
        <v>969</v>
      </c>
      <c r="X339" s="122" t="s">
        <v>1327</v>
      </c>
    </row>
    <row r="340" spans="1:24" x14ac:dyDescent="0.5">
      <c r="A340" s="302"/>
      <c r="D340" s="123" t="s">
        <v>1081</v>
      </c>
      <c r="E340" s="123" t="s">
        <v>1082</v>
      </c>
      <c r="F340" s="123" t="s">
        <v>1039</v>
      </c>
      <c r="G340" s="123" t="s">
        <v>1290</v>
      </c>
      <c r="H340" s="123" t="s">
        <v>1177</v>
      </c>
      <c r="I340" s="123" t="s">
        <v>1178</v>
      </c>
      <c r="J340" s="123" t="s">
        <v>1177</v>
      </c>
      <c r="K340" s="123" t="s">
        <v>1178</v>
      </c>
      <c r="L340" s="123" t="s">
        <v>1177</v>
      </c>
      <c r="M340" s="123" t="s">
        <v>1178</v>
      </c>
      <c r="N340" s="123" t="s">
        <v>1177</v>
      </c>
      <c r="O340" s="123" t="s">
        <v>1178</v>
      </c>
      <c r="P340" s="123" t="s">
        <v>1001</v>
      </c>
      <c r="Q340" s="124" t="s">
        <v>1002</v>
      </c>
      <c r="R340" s="124" t="s">
        <v>1001</v>
      </c>
      <c r="S340" s="124" t="s">
        <v>1002</v>
      </c>
      <c r="T340" s="122" t="b">
        <f t="shared" si="5"/>
        <v>1</v>
      </c>
      <c r="U340" s="302" t="s">
        <v>1001</v>
      </c>
      <c r="V340" s="302" t="s">
        <v>1002</v>
      </c>
      <c r="W340" s="122" t="s">
        <v>970</v>
      </c>
      <c r="X340" s="122" t="s">
        <v>971</v>
      </c>
    </row>
    <row r="341" spans="1:24" x14ac:dyDescent="0.5">
      <c r="A341" s="302"/>
      <c r="D341" s="123" t="s">
        <v>1083</v>
      </c>
      <c r="E341" s="123" t="s">
        <v>1206</v>
      </c>
      <c r="F341" s="123" t="s">
        <v>1040</v>
      </c>
      <c r="G341" s="123" t="s">
        <v>1041</v>
      </c>
      <c r="H341" s="123" t="s">
        <v>1179</v>
      </c>
      <c r="I341" s="123" t="s">
        <v>1370</v>
      </c>
      <c r="J341" s="123" t="s">
        <v>1179</v>
      </c>
      <c r="K341" s="123" t="s">
        <v>1370</v>
      </c>
      <c r="L341" s="123" t="s">
        <v>1179</v>
      </c>
      <c r="M341" s="123" t="s">
        <v>1411</v>
      </c>
      <c r="N341" s="123" t="s">
        <v>1179</v>
      </c>
      <c r="O341" s="123" t="s">
        <v>1411</v>
      </c>
      <c r="P341" s="123" t="s">
        <v>1003</v>
      </c>
      <c r="Q341" s="124" t="s">
        <v>1004</v>
      </c>
      <c r="R341" s="124" t="s">
        <v>1003</v>
      </c>
      <c r="S341" s="124" t="s">
        <v>1004</v>
      </c>
      <c r="T341" s="122" t="b">
        <f t="shared" si="5"/>
        <v>1</v>
      </c>
      <c r="U341" s="302" t="s">
        <v>1003</v>
      </c>
      <c r="V341" s="302" t="s">
        <v>1004</v>
      </c>
      <c r="W341" s="122" t="s">
        <v>972</v>
      </c>
      <c r="X341" s="122" t="s">
        <v>1327</v>
      </c>
    </row>
    <row r="342" spans="1:24" x14ac:dyDescent="0.5">
      <c r="A342" s="302"/>
      <c r="D342" s="123" t="s">
        <v>1084</v>
      </c>
      <c r="E342" s="123" t="s">
        <v>1211</v>
      </c>
      <c r="F342" s="123" t="s">
        <v>1042</v>
      </c>
      <c r="G342" s="123" t="s">
        <v>1043</v>
      </c>
      <c r="H342" s="123" t="s">
        <v>1181</v>
      </c>
      <c r="I342" s="123" t="s">
        <v>1281</v>
      </c>
      <c r="J342" s="123" t="s">
        <v>1181</v>
      </c>
      <c r="K342" s="123" t="s">
        <v>1281</v>
      </c>
      <c r="L342" s="123" t="s">
        <v>1181</v>
      </c>
      <c r="M342" s="123" t="s">
        <v>1281</v>
      </c>
      <c r="N342" s="123" t="s">
        <v>1181</v>
      </c>
      <c r="O342" s="123" t="s">
        <v>1281</v>
      </c>
      <c r="P342" s="123" t="s">
        <v>1005</v>
      </c>
      <c r="Q342" s="124" t="s">
        <v>1327</v>
      </c>
      <c r="R342" s="124" t="s">
        <v>1005</v>
      </c>
      <c r="S342" s="124" t="s">
        <v>1647</v>
      </c>
      <c r="T342" s="122" t="b">
        <f t="shared" si="5"/>
        <v>1</v>
      </c>
      <c r="U342" s="302" t="s">
        <v>1005</v>
      </c>
      <c r="V342" s="302" t="s">
        <v>1327</v>
      </c>
      <c r="W342" s="122" t="s">
        <v>973</v>
      </c>
      <c r="X342" s="122" t="s">
        <v>1327</v>
      </c>
    </row>
    <row r="343" spans="1:24" x14ac:dyDescent="0.5">
      <c r="A343" s="302"/>
      <c r="D343" s="123" t="s">
        <v>1085</v>
      </c>
      <c r="E343" s="123" t="s">
        <v>1086</v>
      </c>
      <c r="F343" s="123" t="s">
        <v>1044</v>
      </c>
      <c r="G343" s="123" t="s">
        <v>1218</v>
      </c>
      <c r="H343" s="123" t="s">
        <v>1182</v>
      </c>
      <c r="I343" s="123" t="s">
        <v>1282</v>
      </c>
      <c r="J343" s="123" t="s">
        <v>1182</v>
      </c>
      <c r="K343" s="123" t="s">
        <v>1282</v>
      </c>
      <c r="L343" s="123" t="s">
        <v>1182</v>
      </c>
      <c r="M343" s="123" t="s">
        <v>1282</v>
      </c>
      <c r="N343" s="123" t="s">
        <v>1182</v>
      </c>
      <c r="O343" s="123" t="s">
        <v>1282</v>
      </c>
      <c r="P343" s="123" t="s">
        <v>1006</v>
      </c>
      <c r="Q343" s="124" t="s">
        <v>1007</v>
      </c>
      <c r="R343" s="124" t="s">
        <v>1006</v>
      </c>
      <c r="S343" s="124" t="s">
        <v>1007</v>
      </c>
      <c r="T343" s="122" t="b">
        <f t="shared" si="5"/>
        <v>1</v>
      </c>
      <c r="U343" s="302" t="s">
        <v>1006</v>
      </c>
      <c r="V343" s="302" t="s">
        <v>1007</v>
      </c>
      <c r="W343" s="122" t="s">
        <v>974</v>
      </c>
      <c r="X343" s="122" t="s">
        <v>975</v>
      </c>
    </row>
    <row r="344" spans="1:24" x14ac:dyDescent="0.5">
      <c r="A344" s="302"/>
      <c r="D344" s="123" t="s">
        <v>1087</v>
      </c>
      <c r="E344" s="123" t="s">
        <v>1088</v>
      </c>
      <c r="F344" s="123" t="s">
        <v>1045</v>
      </c>
      <c r="G344" s="123" t="s">
        <v>1046</v>
      </c>
      <c r="H344" s="123" t="s">
        <v>1183</v>
      </c>
      <c r="I344" s="123" t="s">
        <v>1371</v>
      </c>
      <c r="J344" s="123" t="s">
        <v>1183</v>
      </c>
      <c r="K344" s="123" t="s">
        <v>1371</v>
      </c>
      <c r="L344" s="123" t="s">
        <v>1183</v>
      </c>
      <c r="M344" s="123" t="s">
        <v>1412</v>
      </c>
      <c r="N344" s="123" t="s">
        <v>1183</v>
      </c>
      <c r="O344" s="123" t="s">
        <v>1412</v>
      </c>
      <c r="P344" s="123" t="s">
        <v>1008</v>
      </c>
      <c r="Q344" s="124" t="s">
        <v>1327</v>
      </c>
      <c r="R344" s="124" t="s">
        <v>1008</v>
      </c>
      <c r="S344" s="124" t="s">
        <v>1648</v>
      </c>
      <c r="T344" s="122" t="b">
        <f t="shared" si="5"/>
        <v>1</v>
      </c>
      <c r="U344" s="302" t="s">
        <v>1008</v>
      </c>
      <c r="V344" s="302" t="s">
        <v>1327</v>
      </c>
      <c r="W344" s="122" t="s">
        <v>976</v>
      </c>
      <c r="X344" s="122" t="s">
        <v>2125</v>
      </c>
    </row>
    <row r="345" spans="1:24" x14ac:dyDescent="0.5">
      <c r="A345" s="302"/>
      <c r="D345" s="123" t="s">
        <v>1089</v>
      </c>
      <c r="E345" s="123" t="s">
        <v>1205</v>
      </c>
      <c r="F345" s="123" t="s">
        <v>1047</v>
      </c>
      <c r="G345" s="123" t="s">
        <v>1219</v>
      </c>
      <c r="H345" s="123" t="s">
        <v>1185</v>
      </c>
      <c r="I345" s="123" t="s">
        <v>1186</v>
      </c>
      <c r="J345" s="123" t="s">
        <v>1185</v>
      </c>
      <c r="K345" s="123" t="s">
        <v>1186</v>
      </c>
      <c r="L345" s="123" t="s">
        <v>1185</v>
      </c>
      <c r="M345" s="123" t="s">
        <v>1186</v>
      </c>
      <c r="N345" s="123" t="s">
        <v>1185</v>
      </c>
      <c r="O345" s="123" t="s">
        <v>1186</v>
      </c>
      <c r="P345" s="123" t="s">
        <v>1009</v>
      </c>
      <c r="Q345" s="124" t="s">
        <v>1010</v>
      </c>
      <c r="R345" s="124" t="s">
        <v>1009</v>
      </c>
      <c r="S345" s="124" t="s">
        <v>1010</v>
      </c>
      <c r="T345" s="122" t="b">
        <f t="shared" si="5"/>
        <v>1</v>
      </c>
      <c r="U345" s="302" t="s">
        <v>1009</v>
      </c>
      <c r="V345" s="302" t="s">
        <v>1010</v>
      </c>
      <c r="W345" s="122" t="s">
        <v>978</v>
      </c>
      <c r="X345" s="122" t="s">
        <v>1327</v>
      </c>
    </row>
    <row r="346" spans="1:24" x14ac:dyDescent="0.5">
      <c r="A346" s="302"/>
      <c r="D346" s="123" t="s">
        <v>1090</v>
      </c>
      <c r="E346" s="123" t="s">
        <v>1091</v>
      </c>
      <c r="F346" s="123" t="s">
        <v>1048</v>
      </c>
      <c r="G346" s="123" t="s">
        <v>1290</v>
      </c>
      <c r="H346" s="589" t="s">
        <v>1187</v>
      </c>
      <c r="I346" s="123" t="s">
        <v>1372</v>
      </c>
      <c r="J346" s="123" t="s">
        <v>1187</v>
      </c>
      <c r="K346" s="123" t="s">
        <v>1372</v>
      </c>
      <c r="L346" s="123" t="s">
        <v>1187</v>
      </c>
      <c r="M346" s="123" t="s">
        <v>1413</v>
      </c>
      <c r="N346" s="123" t="s">
        <v>1187</v>
      </c>
      <c r="O346" s="123" t="s">
        <v>1413</v>
      </c>
      <c r="P346" s="123" t="s">
        <v>1011</v>
      </c>
      <c r="Q346" s="124" t="s">
        <v>1461</v>
      </c>
      <c r="R346" s="124" t="s">
        <v>1011</v>
      </c>
      <c r="S346" s="124" t="s">
        <v>1209</v>
      </c>
      <c r="T346" s="122" t="b">
        <f t="shared" si="5"/>
        <v>1</v>
      </c>
      <c r="U346" s="302" t="s">
        <v>1011</v>
      </c>
      <c r="V346" s="302" t="s">
        <v>1461</v>
      </c>
      <c r="W346" s="122" t="s">
        <v>979</v>
      </c>
      <c r="X346" s="122" t="s">
        <v>980</v>
      </c>
    </row>
    <row r="347" spans="1:24" x14ac:dyDescent="0.5">
      <c r="A347" s="302"/>
      <c r="D347" s="123" t="s">
        <v>1092</v>
      </c>
      <c r="E347" s="123" t="s">
        <v>1206</v>
      </c>
      <c r="F347" s="123" t="s">
        <v>1049</v>
      </c>
      <c r="G347" s="123" t="s">
        <v>1050</v>
      </c>
      <c r="H347" s="589" t="s">
        <v>1189</v>
      </c>
      <c r="I347" s="123" t="s">
        <v>1373</v>
      </c>
      <c r="J347" s="123" t="s">
        <v>1189</v>
      </c>
      <c r="K347" s="123" t="s">
        <v>1373</v>
      </c>
      <c r="L347" s="123" t="s">
        <v>1189</v>
      </c>
      <c r="M347" s="123" t="s">
        <v>1414</v>
      </c>
      <c r="N347" s="123" t="s">
        <v>1189</v>
      </c>
      <c r="O347" s="123" t="s">
        <v>1414</v>
      </c>
      <c r="P347" s="123" t="s">
        <v>1177</v>
      </c>
      <c r="Q347" s="124" t="s">
        <v>1462</v>
      </c>
      <c r="R347" s="124" t="s">
        <v>1177</v>
      </c>
      <c r="S347" s="124" t="s">
        <v>1178</v>
      </c>
      <c r="T347" s="122" t="b">
        <f t="shared" si="5"/>
        <v>1</v>
      </c>
      <c r="U347" s="302" t="s">
        <v>1177</v>
      </c>
      <c r="V347" s="302" t="s">
        <v>1462</v>
      </c>
      <c r="W347" s="122" t="s">
        <v>981</v>
      </c>
      <c r="X347" s="122" t="s">
        <v>1327</v>
      </c>
    </row>
    <row r="348" spans="1:24" x14ac:dyDescent="0.5">
      <c r="A348" s="302"/>
      <c r="D348" s="123" t="s">
        <v>1093</v>
      </c>
      <c r="E348" s="123" t="s">
        <v>1211</v>
      </c>
      <c r="F348" s="123" t="s">
        <v>1051</v>
      </c>
      <c r="G348" s="123" t="s">
        <v>1052</v>
      </c>
      <c r="H348" s="123" t="s">
        <v>1191</v>
      </c>
      <c r="I348" s="123" t="s">
        <v>1286</v>
      </c>
      <c r="J348" s="123" t="s">
        <v>1191</v>
      </c>
      <c r="K348" s="123" t="s">
        <v>1286</v>
      </c>
      <c r="L348" s="123" t="s">
        <v>1191</v>
      </c>
      <c r="M348" s="123" t="s">
        <v>1286</v>
      </c>
      <c r="N348" s="123" t="s">
        <v>1191</v>
      </c>
      <c r="O348" s="123" t="s">
        <v>1286</v>
      </c>
      <c r="P348" s="123" t="s">
        <v>1179</v>
      </c>
      <c r="Q348" s="124" t="s">
        <v>1463</v>
      </c>
      <c r="R348" s="124" t="s">
        <v>1179</v>
      </c>
      <c r="S348" s="124" t="s">
        <v>1463</v>
      </c>
      <c r="T348" s="122" t="b">
        <f t="shared" si="5"/>
        <v>1</v>
      </c>
      <c r="U348" s="302" t="s">
        <v>1179</v>
      </c>
      <c r="V348" s="302" t="s">
        <v>1463</v>
      </c>
      <c r="W348" s="122" t="s">
        <v>982</v>
      </c>
      <c r="X348" s="122" t="s">
        <v>1327</v>
      </c>
    </row>
    <row r="349" spans="1:24" x14ac:dyDescent="0.5">
      <c r="A349" s="302"/>
      <c r="D349" s="123" t="s">
        <v>1094</v>
      </c>
      <c r="E349" s="123" t="s">
        <v>1095</v>
      </c>
      <c r="F349" s="123" t="s">
        <v>1053</v>
      </c>
      <c r="G349" s="123" t="s">
        <v>1218</v>
      </c>
      <c r="H349" s="123" t="s">
        <v>1193</v>
      </c>
      <c r="I349" s="123" t="s">
        <v>1287</v>
      </c>
      <c r="J349" s="123" t="s">
        <v>1193</v>
      </c>
      <c r="K349" s="123" t="s">
        <v>1287</v>
      </c>
      <c r="L349" s="123" t="s">
        <v>1193</v>
      </c>
      <c r="M349" s="123" t="s">
        <v>1287</v>
      </c>
      <c r="N349" s="123" t="s">
        <v>1193</v>
      </c>
      <c r="O349" s="123" t="s">
        <v>1287</v>
      </c>
      <c r="P349" s="123" t="s">
        <v>1181</v>
      </c>
      <c r="Q349" s="124" t="s">
        <v>1281</v>
      </c>
      <c r="R349" s="124" t="s">
        <v>1181</v>
      </c>
      <c r="S349" s="124" t="s">
        <v>1281</v>
      </c>
      <c r="T349" s="122" t="b">
        <f t="shared" si="5"/>
        <v>1</v>
      </c>
      <c r="U349" s="302" t="s">
        <v>1181</v>
      </c>
      <c r="V349" s="302" t="s">
        <v>1281</v>
      </c>
      <c r="W349" s="122" t="s">
        <v>983</v>
      </c>
      <c r="X349" s="122" t="s">
        <v>984</v>
      </c>
    </row>
    <row r="350" spans="1:24" x14ac:dyDescent="0.5">
      <c r="A350" s="302"/>
      <c r="D350" s="123" t="s">
        <v>1096</v>
      </c>
      <c r="E350" s="123" t="s">
        <v>1097</v>
      </c>
      <c r="F350" s="123" t="s">
        <v>1054</v>
      </c>
      <c r="G350" s="123" t="s">
        <v>1055</v>
      </c>
      <c r="H350" s="589" t="s">
        <v>1195</v>
      </c>
      <c r="I350" s="123" t="s">
        <v>1374</v>
      </c>
      <c r="J350" s="123" t="s">
        <v>1195</v>
      </c>
      <c r="K350" s="123" t="s">
        <v>1374</v>
      </c>
      <c r="L350" s="123" t="s">
        <v>1195</v>
      </c>
      <c r="M350" s="123" t="s">
        <v>1415</v>
      </c>
      <c r="N350" s="123" t="s">
        <v>1195</v>
      </c>
      <c r="O350" s="123" t="s">
        <v>1415</v>
      </c>
      <c r="P350" s="123" t="s">
        <v>1182</v>
      </c>
      <c r="Q350" s="124" t="s">
        <v>1282</v>
      </c>
      <c r="R350" s="124" t="s">
        <v>1182</v>
      </c>
      <c r="S350" s="124" t="s">
        <v>1282</v>
      </c>
      <c r="T350" s="122" t="b">
        <f t="shared" si="5"/>
        <v>1</v>
      </c>
      <c r="U350" s="302" t="s">
        <v>1182</v>
      </c>
      <c r="V350" s="302" t="s">
        <v>1282</v>
      </c>
      <c r="W350" s="122" t="s">
        <v>985</v>
      </c>
      <c r="X350" s="122" t="s">
        <v>2126</v>
      </c>
    </row>
    <row r="351" spans="1:24" x14ac:dyDescent="0.5">
      <c r="A351" s="302"/>
      <c r="D351" s="123" t="s">
        <v>1098</v>
      </c>
      <c r="E351" s="123" t="s">
        <v>1205</v>
      </c>
      <c r="F351" s="123" t="s">
        <v>1056</v>
      </c>
      <c r="G351" s="123" t="s">
        <v>1219</v>
      </c>
      <c r="H351" s="123" t="s">
        <v>1197</v>
      </c>
      <c r="I351" s="123" t="s">
        <v>1198</v>
      </c>
      <c r="J351" s="123" t="s">
        <v>1197</v>
      </c>
      <c r="K351" s="123" t="s">
        <v>1198</v>
      </c>
      <c r="L351" s="123" t="s">
        <v>1197</v>
      </c>
      <c r="M351" s="123" t="s">
        <v>1198</v>
      </c>
      <c r="N351" s="123" t="s">
        <v>1197</v>
      </c>
      <c r="O351" s="123" t="s">
        <v>1198</v>
      </c>
      <c r="P351" s="123" t="s">
        <v>1183</v>
      </c>
      <c r="Q351" s="124" t="s">
        <v>1464</v>
      </c>
      <c r="R351" s="124" t="s">
        <v>1183</v>
      </c>
      <c r="S351" s="124" t="s">
        <v>1464</v>
      </c>
      <c r="T351" s="122" t="b">
        <f t="shared" si="5"/>
        <v>1</v>
      </c>
      <c r="U351" s="302" t="s">
        <v>1183</v>
      </c>
      <c r="V351" s="302" t="s">
        <v>1464</v>
      </c>
      <c r="W351" s="122" t="s">
        <v>987</v>
      </c>
      <c r="X351" s="122" t="s">
        <v>1327</v>
      </c>
    </row>
    <row r="352" spans="1:24" x14ac:dyDescent="0.5">
      <c r="A352" s="302"/>
      <c r="D352" s="123" t="s">
        <v>1099</v>
      </c>
      <c r="E352" s="123" t="s">
        <v>1100</v>
      </c>
      <c r="F352" s="123" t="s">
        <v>1057</v>
      </c>
      <c r="G352" s="123" t="s">
        <v>1290</v>
      </c>
      <c r="H352" s="589" t="s">
        <v>1199</v>
      </c>
      <c r="I352" s="123" t="s">
        <v>1375</v>
      </c>
      <c r="J352" s="123" t="s">
        <v>1199</v>
      </c>
      <c r="K352" s="123" t="s">
        <v>1375</v>
      </c>
      <c r="L352" s="123" t="s">
        <v>1199</v>
      </c>
      <c r="M352" s="123" t="s">
        <v>1416</v>
      </c>
      <c r="N352" s="123" t="s">
        <v>1199</v>
      </c>
      <c r="O352" s="123" t="s">
        <v>1416</v>
      </c>
      <c r="P352" s="123" t="s">
        <v>1185</v>
      </c>
      <c r="Q352" s="124" t="s">
        <v>1186</v>
      </c>
      <c r="R352" s="124" t="s">
        <v>1185</v>
      </c>
      <c r="S352" s="124" t="s">
        <v>1186</v>
      </c>
      <c r="T352" s="122" t="b">
        <f t="shared" si="5"/>
        <v>1</v>
      </c>
      <c r="U352" s="302" t="s">
        <v>1185</v>
      </c>
      <c r="V352" s="302" t="s">
        <v>1186</v>
      </c>
      <c r="W352" s="122" t="s">
        <v>988</v>
      </c>
      <c r="X352" s="122" t="s">
        <v>989</v>
      </c>
    </row>
    <row r="353" spans="1:24" x14ac:dyDescent="0.5">
      <c r="A353" s="302"/>
      <c r="D353" s="123" t="s">
        <v>1101</v>
      </c>
      <c r="E353" s="123" t="s">
        <v>1206</v>
      </c>
      <c r="F353" s="123" t="s">
        <v>1058</v>
      </c>
      <c r="G353" s="123" t="s">
        <v>1059</v>
      </c>
      <c r="H353" s="123" t="s">
        <v>1014</v>
      </c>
      <c r="I353" s="123" t="s">
        <v>1015</v>
      </c>
      <c r="J353" s="123" t="s">
        <v>1014</v>
      </c>
      <c r="K353" s="123" t="s">
        <v>1015</v>
      </c>
      <c r="L353" s="123" t="s">
        <v>1014</v>
      </c>
      <c r="M353" s="123" t="s">
        <v>1015</v>
      </c>
      <c r="N353" s="123" t="s">
        <v>1014</v>
      </c>
      <c r="O353" s="123" t="s">
        <v>1015</v>
      </c>
      <c r="P353" s="123" t="s">
        <v>1187</v>
      </c>
      <c r="Q353" s="124" t="s">
        <v>1465</v>
      </c>
      <c r="R353" s="124" t="s">
        <v>1187</v>
      </c>
      <c r="S353" s="124" t="s">
        <v>1465</v>
      </c>
      <c r="T353" s="122" t="b">
        <f t="shared" si="5"/>
        <v>1</v>
      </c>
      <c r="U353" s="302" t="s">
        <v>1187</v>
      </c>
      <c r="V353" s="302" t="s">
        <v>1465</v>
      </c>
      <c r="W353" s="122" t="s">
        <v>990</v>
      </c>
      <c r="X353" s="122" t="s">
        <v>1327</v>
      </c>
    </row>
    <row r="354" spans="1:24" x14ac:dyDescent="0.5">
      <c r="A354" s="302"/>
      <c r="D354" s="123" t="s">
        <v>1102</v>
      </c>
      <c r="E354" s="123" t="s">
        <v>1211</v>
      </c>
      <c r="F354" s="123" t="s">
        <v>1060</v>
      </c>
      <c r="G354" s="123" t="s">
        <v>1061</v>
      </c>
      <c r="H354" s="123" t="s">
        <v>1016</v>
      </c>
      <c r="I354" s="123" t="s">
        <v>1017</v>
      </c>
      <c r="J354" s="123" t="s">
        <v>1016</v>
      </c>
      <c r="K354" s="123" t="s">
        <v>1017</v>
      </c>
      <c r="L354" s="123" t="s">
        <v>1016</v>
      </c>
      <c r="M354" s="123" t="s">
        <v>1017</v>
      </c>
      <c r="N354" s="123" t="s">
        <v>1016</v>
      </c>
      <c r="O354" s="123" t="s">
        <v>1017</v>
      </c>
      <c r="P354" s="123" t="s">
        <v>1189</v>
      </c>
      <c r="Q354" s="124" t="s">
        <v>1466</v>
      </c>
      <c r="R354" s="124" t="s">
        <v>1189</v>
      </c>
      <c r="S354" s="124" t="s">
        <v>1466</v>
      </c>
      <c r="T354" s="122" t="b">
        <f t="shared" si="5"/>
        <v>1</v>
      </c>
      <c r="U354" s="302" t="s">
        <v>1189</v>
      </c>
      <c r="V354" s="302" t="s">
        <v>1466</v>
      </c>
      <c r="W354" s="122" t="s">
        <v>991</v>
      </c>
      <c r="X354" s="122" t="s">
        <v>1327</v>
      </c>
    </row>
    <row r="355" spans="1:24" x14ac:dyDescent="0.5">
      <c r="A355" s="302"/>
      <c r="D355" s="123" t="s">
        <v>1103</v>
      </c>
      <c r="E355" s="123" t="s">
        <v>1104</v>
      </c>
      <c r="F355" s="123" t="s">
        <v>1062</v>
      </c>
      <c r="G355" s="123" t="s">
        <v>1218</v>
      </c>
      <c r="H355" s="123" t="s">
        <v>93</v>
      </c>
      <c r="I355" s="123" t="s">
        <v>1018</v>
      </c>
      <c r="J355" s="123" t="s">
        <v>93</v>
      </c>
      <c r="K355" s="123" t="s">
        <v>1018</v>
      </c>
      <c r="L355" s="123" t="s">
        <v>93</v>
      </c>
      <c r="M355" s="123" t="s">
        <v>1018</v>
      </c>
      <c r="N355" s="123" t="s">
        <v>93</v>
      </c>
      <c r="O355" s="123" t="s">
        <v>1018</v>
      </c>
      <c r="P355" s="123" t="s">
        <v>1191</v>
      </c>
      <c r="Q355" s="124" t="s">
        <v>1286</v>
      </c>
      <c r="R355" s="124" t="s">
        <v>1191</v>
      </c>
      <c r="S355" s="124" t="s">
        <v>1286</v>
      </c>
      <c r="T355" s="122" t="b">
        <f t="shared" si="5"/>
        <v>1</v>
      </c>
      <c r="U355" s="302" t="s">
        <v>1191</v>
      </c>
      <c r="V355" s="302" t="s">
        <v>1286</v>
      </c>
      <c r="W355" s="122" t="s">
        <v>992</v>
      </c>
      <c r="X355" s="122" t="s">
        <v>993</v>
      </c>
    </row>
    <row r="356" spans="1:24" x14ac:dyDescent="0.5">
      <c r="A356" s="302"/>
      <c r="D356" s="123" t="s">
        <v>1105</v>
      </c>
      <c r="E356" s="123" t="s">
        <v>1106</v>
      </c>
      <c r="F356" s="123" t="s">
        <v>1063</v>
      </c>
      <c r="G356" s="123" t="s">
        <v>1064</v>
      </c>
      <c r="H356" s="123" t="s">
        <v>101</v>
      </c>
      <c r="I356" s="123" t="s">
        <v>1019</v>
      </c>
      <c r="J356" s="123" t="s">
        <v>101</v>
      </c>
      <c r="K356" s="123" t="s">
        <v>1019</v>
      </c>
      <c r="L356" s="123" t="s">
        <v>101</v>
      </c>
      <c r="M356" s="123" t="s">
        <v>1019</v>
      </c>
      <c r="N356" s="123" t="s">
        <v>101</v>
      </c>
      <c r="O356" s="123" t="s">
        <v>1019</v>
      </c>
      <c r="P356" s="123" t="s">
        <v>1193</v>
      </c>
      <c r="Q356" s="124" t="s">
        <v>1287</v>
      </c>
      <c r="R356" s="124" t="s">
        <v>1193</v>
      </c>
      <c r="S356" s="124" t="s">
        <v>1287</v>
      </c>
      <c r="T356" s="122" t="b">
        <f t="shared" si="5"/>
        <v>1</v>
      </c>
      <c r="U356" s="302" t="s">
        <v>1193</v>
      </c>
      <c r="V356" s="302" t="s">
        <v>1287</v>
      </c>
      <c r="W356" s="122" t="s">
        <v>994</v>
      </c>
      <c r="X356" s="122" t="s">
        <v>959</v>
      </c>
    </row>
    <row r="357" spans="1:24" x14ac:dyDescent="0.5">
      <c r="A357" s="302"/>
      <c r="D357" s="123" t="s">
        <v>1107</v>
      </c>
      <c r="E357" s="123" t="s">
        <v>1205</v>
      </c>
      <c r="F357" s="123" t="s">
        <v>1065</v>
      </c>
      <c r="G357" s="123" t="s">
        <v>1219</v>
      </c>
      <c r="H357" s="123" t="s">
        <v>195</v>
      </c>
      <c r="I357" s="123" t="s">
        <v>1210</v>
      </c>
      <c r="J357" s="123" t="s">
        <v>195</v>
      </c>
      <c r="K357" s="123" t="s">
        <v>1210</v>
      </c>
      <c r="L357" s="123" t="s">
        <v>195</v>
      </c>
      <c r="M357" s="123" t="s">
        <v>1210</v>
      </c>
      <c r="N357" s="123" t="s">
        <v>195</v>
      </c>
      <c r="O357" s="123" t="s">
        <v>1210</v>
      </c>
      <c r="P357" s="123" t="s">
        <v>1195</v>
      </c>
      <c r="Q357" s="124" t="s">
        <v>1467</v>
      </c>
      <c r="R357" s="124" t="s">
        <v>1195</v>
      </c>
      <c r="S357" s="124" t="s">
        <v>1467</v>
      </c>
      <c r="T357" s="122" t="b">
        <f t="shared" si="5"/>
        <v>1</v>
      </c>
      <c r="U357" s="302" t="s">
        <v>1195</v>
      </c>
      <c r="V357" s="302" t="s">
        <v>1467</v>
      </c>
      <c r="W357" s="122" t="s">
        <v>996</v>
      </c>
      <c r="X357" s="122" t="s">
        <v>1327</v>
      </c>
    </row>
    <row r="358" spans="1:24" x14ac:dyDescent="0.5">
      <c r="A358" s="302"/>
      <c r="D358" s="123" t="s">
        <v>1108</v>
      </c>
      <c r="E358" s="123" t="s">
        <v>1109</v>
      </c>
      <c r="F358" s="123" t="s">
        <v>1066</v>
      </c>
      <c r="G358" s="123" t="s">
        <v>1290</v>
      </c>
      <c r="H358" s="123" t="s">
        <v>1020</v>
      </c>
      <c r="I358" s="123" t="s">
        <v>1327</v>
      </c>
      <c r="J358" s="123" t="s">
        <v>1020</v>
      </c>
      <c r="K358" s="123" t="s">
        <v>1327</v>
      </c>
      <c r="L358" s="123" t="s">
        <v>1020</v>
      </c>
      <c r="M358" s="123" t="s">
        <v>1327</v>
      </c>
      <c r="N358" s="123" t="s">
        <v>1020</v>
      </c>
      <c r="O358" s="123" t="s">
        <v>1327</v>
      </c>
      <c r="P358" s="123" t="s">
        <v>1197</v>
      </c>
      <c r="Q358" s="124" t="s">
        <v>1198</v>
      </c>
      <c r="R358" s="124" t="s">
        <v>1197</v>
      </c>
      <c r="S358" s="124" t="s">
        <v>1198</v>
      </c>
      <c r="T358" s="122" t="b">
        <f t="shared" si="5"/>
        <v>1</v>
      </c>
      <c r="U358" s="302" t="s">
        <v>1197</v>
      </c>
      <c r="V358" s="302" t="s">
        <v>1198</v>
      </c>
      <c r="W358" s="122" t="s">
        <v>997</v>
      </c>
      <c r="X358" s="122" t="s">
        <v>998</v>
      </c>
    </row>
    <row r="359" spans="1:24" x14ac:dyDescent="0.5">
      <c r="A359" s="302"/>
      <c r="D359" s="123" t="s">
        <v>1110</v>
      </c>
      <c r="E359" s="123" t="s">
        <v>1206</v>
      </c>
      <c r="F359" s="123" t="s">
        <v>1067</v>
      </c>
      <c r="G359" s="123" t="s">
        <v>1068</v>
      </c>
      <c r="H359" s="123" t="s">
        <v>1022</v>
      </c>
      <c r="I359" s="123" t="s">
        <v>1023</v>
      </c>
      <c r="J359" s="123" t="s">
        <v>1022</v>
      </c>
      <c r="K359" s="123" t="s">
        <v>1023</v>
      </c>
      <c r="L359" s="123" t="s">
        <v>1022</v>
      </c>
      <c r="M359" s="123" t="s">
        <v>1023</v>
      </c>
      <c r="N359" s="123" t="s">
        <v>1022</v>
      </c>
      <c r="O359" s="123" t="s">
        <v>1023</v>
      </c>
      <c r="P359" s="123" t="s">
        <v>1199</v>
      </c>
      <c r="Q359" s="124" t="s">
        <v>1468</v>
      </c>
      <c r="R359" s="124" t="s">
        <v>1199</v>
      </c>
      <c r="S359" s="124" t="s">
        <v>1468</v>
      </c>
      <c r="T359" s="122" t="b">
        <f t="shared" si="5"/>
        <v>1</v>
      </c>
      <c r="U359" s="302" t="s">
        <v>1199</v>
      </c>
      <c r="V359" s="302" t="s">
        <v>1468</v>
      </c>
      <c r="W359" s="122" t="s">
        <v>999</v>
      </c>
      <c r="X359" s="122" t="s">
        <v>1327</v>
      </c>
    </row>
    <row r="360" spans="1:24" x14ac:dyDescent="0.5">
      <c r="A360" s="302"/>
      <c r="D360" s="123" t="s">
        <v>1111</v>
      </c>
      <c r="E360" s="123" t="s">
        <v>1211</v>
      </c>
      <c r="F360" s="123" t="s">
        <v>1069</v>
      </c>
      <c r="G360" s="123" t="s">
        <v>1070</v>
      </c>
      <c r="H360" s="123" t="s">
        <v>1024</v>
      </c>
      <c r="I360" s="123" t="s">
        <v>1025</v>
      </c>
      <c r="J360" s="123" t="s">
        <v>1024</v>
      </c>
      <c r="K360" s="123" t="s">
        <v>1025</v>
      </c>
      <c r="L360" s="123" t="s">
        <v>1024</v>
      </c>
      <c r="M360" s="123" t="s">
        <v>1025</v>
      </c>
      <c r="N360" s="123" t="s">
        <v>1024</v>
      </c>
      <c r="O360" s="123" t="s">
        <v>1025</v>
      </c>
      <c r="P360" s="123" t="s">
        <v>1014</v>
      </c>
      <c r="Q360" s="124" t="s">
        <v>1015</v>
      </c>
      <c r="R360" s="124" t="s">
        <v>1014</v>
      </c>
      <c r="S360" s="124" t="s">
        <v>1015</v>
      </c>
      <c r="T360" s="122" t="b">
        <f t="shared" si="5"/>
        <v>1</v>
      </c>
      <c r="U360" s="302" t="s">
        <v>1014</v>
      </c>
      <c r="V360" s="302" t="s">
        <v>1015</v>
      </c>
      <c r="W360" s="122" t="s">
        <v>1000</v>
      </c>
      <c r="X360" s="122" t="s">
        <v>1327</v>
      </c>
    </row>
    <row r="361" spans="1:24" x14ac:dyDescent="0.5">
      <c r="A361" s="302"/>
      <c r="D361" s="123" t="s">
        <v>1112</v>
      </c>
      <c r="E361" s="123" t="s">
        <v>1113</v>
      </c>
      <c r="F361" s="123" t="s">
        <v>1071</v>
      </c>
      <c r="G361" s="123" t="s">
        <v>1218</v>
      </c>
      <c r="H361" s="123" t="s">
        <v>1026</v>
      </c>
      <c r="I361" s="123" t="s">
        <v>1327</v>
      </c>
      <c r="J361" s="123" t="s">
        <v>1026</v>
      </c>
      <c r="K361" s="123" t="s">
        <v>1327</v>
      </c>
      <c r="L361" s="123" t="s">
        <v>1026</v>
      </c>
      <c r="M361" s="123" t="s">
        <v>1327</v>
      </c>
      <c r="N361" s="123" t="s">
        <v>1026</v>
      </c>
      <c r="O361" s="123" t="s">
        <v>1327</v>
      </c>
      <c r="P361" s="123" t="s">
        <v>1016</v>
      </c>
      <c r="Q361" s="124" t="s">
        <v>1017</v>
      </c>
      <c r="R361" s="124" t="s">
        <v>1016</v>
      </c>
      <c r="S361" s="124" t="s">
        <v>1017</v>
      </c>
      <c r="T361" s="122" t="b">
        <f t="shared" si="5"/>
        <v>1</v>
      </c>
      <c r="U361" s="302" t="s">
        <v>1016</v>
      </c>
      <c r="V361" s="302" t="s">
        <v>1017</v>
      </c>
      <c r="W361" s="122" t="s">
        <v>1001</v>
      </c>
      <c r="X361" s="122" t="s">
        <v>1002</v>
      </c>
    </row>
    <row r="362" spans="1:24" x14ac:dyDescent="0.5">
      <c r="A362" s="302"/>
      <c r="D362" s="123" t="s">
        <v>1114</v>
      </c>
      <c r="E362" s="123" t="s">
        <v>1115</v>
      </c>
      <c r="F362" s="123" t="s">
        <v>1072</v>
      </c>
      <c r="G362" s="123" t="s">
        <v>1073</v>
      </c>
      <c r="H362" s="123" t="s">
        <v>1027</v>
      </c>
      <c r="I362" s="123" t="s">
        <v>1028</v>
      </c>
      <c r="J362" s="123" t="s">
        <v>1027</v>
      </c>
      <c r="K362" s="123" t="s">
        <v>1028</v>
      </c>
      <c r="L362" s="123" t="s">
        <v>1027</v>
      </c>
      <c r="M362" s="123" t="s">
        <v>1028</v>
      </c>
      <c r="N362" s="123" t="s">
        <v>1027</v>
      </c>
      <c r="O362" s="123" t="s">
        <v>1028</v>
      </c>
      <c r="P362" s="123" t="s">
        <v>93</v>
      </c>
      <c r="Q362" s="124" t="s">
        <v>1018</v>
      </c>
      <c r="R362" s="124" t="s">
        <v>93</v>
      </c>
      <c r="S362" s="124" t="s">
        <v>1018</v>
      </c>
      <c r="T362" s="122" t="b">
        <f t="shared" si="5"/>
        <v>1</v>
      </c>
      <c r="U362" s="302" t="s">
        <v>93</v>
      </c>
      <c r="V362" s="302" t="s">
        <v>1018</v>
      </c>
      <c r="W362" s="122" t="s">
        <v>1003</v>
      </c>
      <c r="X362" s="122" t="s">
        <v>968</v>
      </c>
    </row>
    <row r="363" spans="1:24" x14ac:dyDescent="0.5">
      <c r="A363" s="302"/>
      <c r="D363" s="123" t="s">
        <v>1116</v>
      </c>
      <c r="E363" s="123" t="s">
        <v>1205</v>
      </c>
      <c r="F363" s="123" t="s">
        <v>1074</v>
      </c>
      <c r="G363" s="123" t="s">
        <v>1219</v>
      </c>
      <c r="H363" s="123" t="s">
        <v>1029</v>
      </c>
      <c r="I363" s="123" t="s">
        <v>1327</v>
      </c>
      <c r="J363" s="123" t="s">
        <v>1029</v>
      </c>
      <c r="K363" s="123" t="s">
        <v>1327</v>
      </c>
      <c r="L363" s="123" t="s">
        <v>1029</v>
      </c>
      <c r="M363" s="123" t="s">
        <v>1327</v>
      </c>
      <c r="N363" s="123" t="s">
        <v>1029</v>
      </c>
      <c r="O363" s="123" t="s">
        <v>1327</v>
      </c>
      <c r="P363" s="123" t="s">
        <v>101</v>
      </c>
      <c r="Q363" s="124" t="s">
        <v>1019</v>
      </c>
      <c r="R363" s="124" t="s">
        <v>101</v>
      </c>
      <c r="S363" s="124" t="s">
        <v>1019</v>
      </c>
      <c r="T363" s="122" t="b">
        <f t="shared" si="5"/>
        <v>1</v>
      </c>
      <c r="U363" s="302" t="s">
        <v>101</v>
      </c>
      <c r="V363" s="302" t="s">
        <v>1019</v>
      </c>
      <c r="W363" s="122" t="s">
        <v>1005</v>
      </c>
      <c r="X363" s="122" t="s">
        <v>1327</v>
      </c>
    </row>
    <row r="364" spans="1:24" x14ac:dyDescent="0.5">
      <c r="A364" s="302"/>
      <c r="D364" s="123" t="s">
        <v>1117</v>
      </c>
      <c r="E364" s="123" t="s">
        <v>1118</v>
      </c>
      <c r="F364" s="123" t="s">
        <v>1075</v>
      </c>
      <c r="G364" s="123" t="s">
        <v>1290</v>
      </c>
      <c r="H364" s="123" t="s">
        <v>1030</v>
      </c>
      <c r="I364" s="123" t="s">
        <v>1327</v>
      </c>
      <c r="J364" s="123" t="s">
        <v>1030</v>
      </c>
      <c r="K364" s="123" t="s">
        <v>1327</v>
      </c>
      <c r="L364" s="123" t="s">
        <v>1030</v>
      </c>
      <c r="M364" s="123" t="s">
        <v>1327</v>
      </c>
      <c r="N364" s="123" t="s">
        <v>1030</v>
      </c>
      <c r="O364" s="123" t="s">
        <v>1327</v>
      </c>
      <c r="P364" s="123" t="s">
        <v>195</v>
      </c>
      <c r="Q364" s="124" t="s">
        <v>1210</v>
      </c>
      <c r="R364" s="124" t="s">
        <v>195</v>
      </c>
      <c r="S364" s="124" t="s">
        <v>1210</v>
      </c>
      <c r="T364" s="122" t="b">
        <f t="shared" si="5"/>
        <v>1</v>
      </c>
      <c r="U364" s="302" t="s">
        <v>195</v>
      </c>
      <c r="V364" s="302" t="s">
        <v>1210</v>
      </c>
      <c r="W364" s="122" t="s">
        <v>1006</v>
      </c>
      <c r="X364" s="122" t="s">
        <v>1007</v>
      </c>
    </row>
    <row r="365" spans="1:24" x14ac:dyDescent="0.5">
      <c r="A365" s="302"/>
      <c r="D365" s="123" t="s">
        <v>1119</v>
      </c>
      <c r="E365" s="123" t="s">
        <v>1206</v>
      </c>
      <c r="F365" s="123" t="s">
        <v>1076</v>
      </c>
      <c r="G365" s="123" t="s">
        <v>1077</v>
      </c>
      <c r="H365" s="123" t="s">
        <v>1031</v>
      </c>
      <c r="I365" s="123" t="s">
        <v>1032</v>
      </c>
      <c r="J365" s="123" t="s">
        <v>1031</v>
      </c>
      <c r="K365" s="123" t="s">
        <v>1032</v>
      </c>
      <c r="L365" s="123" t="s">
        <v>1031</v>
      </c>
      <c r="M365" s="123" t="s">
        <v>1032</v>
      </c>
      <c r="N365" s="123" t="s">
        <v>1031</v>
      </c>
      <c r="O365" s="123" t="s">
        <v>1032</v>
      </c>
      <c r="P365" s="123" t="s">
        <v>1020</v>
      </c>
      <c r="Q365" s="124" t="s">
        <v>1327</v>
      </c>
      <c r="R365" s="124" t="s">
        <v>1020</v>
      </c>
      <c r="S365" s="124" t="s">
        <v>1649</v>
      </c>
      <c r="T365" s="122" t="b">
        <f t="shared" si="5"/>
        <v>1</v>
      </c>
      <c r="U365" s="302" t="s">
        <v>1020</v>
      </c>
      <c r="V365" s="302" t="s">
        <v>1327</v>
      </c>
      <c r="W365" s="122" t="s">
        <v>1008</v>
      </c>
      <c r="X365" s="122" t="s">
        <v>1327</v>
      </c>
    </row>
    <row r="366" spans="1:24" x14ac:dyDescent="0.5">
      <c r="A366" s="302"/>
      <c r="D366" s="123" t="s">
        <v>1120</v>
      </c>
      <c r="E366" s="123" t="s">
        <v>1211</v>
      </c>
      <c r="F366" s="123" t="s">
        <v>1078</v>
      </c>
      <c r="G366" s="123" t="s">
        <v>1079</v>
      </c>
      <c r="H366" s="123" t="s">
        <v>1033</v>
      </c>
      <c r="I366" s="123" t="s">
        <v>1034</v>
      </c>
      <c r="J366" s="123" t="s">
        <v>1033</v>
      </c>
      <c r="K366" s="123" t="s">
        <v>1034</v>
      </c>
      <c r="L366" s="123" t="s">
        <v>1033</v>
      </c>
      <c r="M366" s="123" t="s">
        <v>1034</v>
      </c>
      <c r="N366" s="123" t="s">
        <v>1033</v>
      </c>
      <c r="O366" s="123" t="s">
        <v>1034</v>
      </c>
      <c r="P366" s="123" t="s">
        <v>1022</v>
      </c>
      <c r="Q366" s="124" t="s">
        <v>1023</v>
      </c>
      <c r="R366" s="124" t="s">
        <v>1022</v>
      </c>
      <c r="S366" s="124" t="s">
        <v>1023</v>
      </c>
      <c r="T366" s="122" t="b">
        <f t="shared" si="5"/>
        <v>1</v>
      </c>
      <c r="U366" s="302" t="s">
        <v>1022</v>
      </c>
      <c r="V366" s="302" t="s">
        <v>1023</v>
      </c>
      <c r="W366" s="122" t="s">
        <v>1009</v>
      </c>
      <c r="X366" s="122" t="s">
        <v>1010</v>
      </c>
    </row>
    <row r="367" spans="1:24" x14ac:dyDescent="0.5">
      <c r="A367" s="302"/>
      <c r="D367" s="123" t="s">
        <v>1121</v>
      </c>
      <c r="E367" s="123" t="s">
        <v>1122</v>
      </c>
      <c r="F367" s="123" t="s">
        <v>1080</v>
      </c>
      <c r="G367" s="123" t="s">
        <v>1218</v>
      </c>
      <c r="H367" s="123" t="s">
        <v>1035</v>
      </c>
      <c r="I367" s="123" t="s">
        <v>1327</v>
      </c>
      <c r="J367" s="123" t="s">
        <v>1035</v>
      </c>
      <c r="K367" s="123" t="s">
        <v>1327</v>
      </c>
      <c r="L367" s="123" t="s">
        <v>1035</v>
      </c>
      <c r="M367" s="123" t="s">
        <v>1327</v>
      </c>
      <c r="N367" s="123" t="s">
        <v>1035</v>
      </c>
      <c r="O367" s="123" t="s">
        <v>1327</v>
      </c>
      <c r="P367" s="123" t="s">
        <v>1024</v>
      </c>
      <c r="Q367" s="124" t="s">
        <v>1025</v>
      </c>
      <c r="R367" s="124" t="s">
        <v>1024</v>
      </c>
      <c r="S367" s="124" t="s">
        <v>1025</v>
      </c>
      <c r="T367" s="122" t="b">
        <f t="shared" si="5"/>
        <v>1</v>
      </c>
      <c r="U367" s="302" t="s">
        <v>1024</v>
      </c>
      <c r="V367" s="302" t="s">
        <v>1025</v>
      </c>
      <c r="W367" s="122" t="s">
        <v>1011</v>
      </c>
      <c r="X367" s="122" t="s">
        <v>2127</v>
      </c>
    </row>
    <row r="368" spans="1:24" x14ac:dyDescent="0.5">
      <c r="A368" s="302"/>
      <c r="D368" s="123" t="s">
        <v>1123</v>
      </c>
      <c r="E368" s="123" t="s">
        <v>1124</v>
      </c>
      <c r="F368" s="123" t="s">
        <v>1081</v>
      </c>
      <c r="G368" s="123" t="s">
        <v>1082</v>
      </c>
      <c r="H368" s="123" t="s">
        <v>1036</v>
      </c>
      <c r="I368" s="123" t="s">
        <v>1037</v>
      </c>
      <c r="J368" s="123" t="s">
        <v>1036</v>
      </c>
      <c r="K368" s="123" t="s">
        <v>1037</v>
      </c>
      <c r="L368" s="123" t="s">
        <v>1036</v>
      </c>
      <c r="M368" s="123" t="s">
        <v>1037</v>
      </c>
      <c r="N368" s="123" t="s">
        <v>1036</v>
      </c>
      <c r="O368" s="123" t="s">
        <v>1037</v>
      </c>
      <c r="P368" s="123" t="s">
        <v>1026</v>
      </c>
      <c r="Q368" s="124" t="s">
        <v>1327</v>
      </c>
      <c r="R368" s="124" t="s">
        <v>1026</v>
      </c>
      <c r="S368" s="124" t="s">
        <v>1650</v>
      </c>
      <c r="T368" s="122" t="b">
        <f t="shared" si="5"/>
        <v>1</v>
      </c>
      <c r="U368" s="302" t="s">
        <v>1026</v>
      </c>
      <c r="V368" s="302" t="s">
        <v>1327</v>
      </c>
      <c r="W368" s="122" t="s">
        <v>1177</v>
      </c>
      <c r="X368" s="122" t="s">
        <v>2128</v>
      </c>
    </row>
    <row r="369" spans="1:24" x14ac:dyDescent="0.5">
      <c r="A369" s="302"/>
      <c r="D369" s="123" t="s">
        <v>1125</v>
      </c>
      <c r="E369" s="123" t="s">
        <v>1205</v>
      </c>
      <c r="F369" s="123" t="s">
        <v>1083</v>
      </c>
      <c r="G369" s="123" t="s">
        <v>1219</v>
      </c>
      <c r="H369" s="123" t="s">
        <v>1038</v>
      </c>
      <c r="I369" s="123" t="s">
        <v>1327</v>
      </c>
      <c r="J369" s="123" t="s">
        <v>1038</v>
      </c>
      <c r="K369" s="123" t="s">
        <v>1327</v>
      </c>
      <c r="L369" s="123" t="s">
        <v>1038</v>
      </c>
      <c r="M369" s="123" t="s">
        <v>1327</v>
      </c>
      <c r="N369" s="123" t="s">
        <v>1038</v>
      </c>
      <c r="O369" s="123" t="s">
        <v>1327</v>
      </c>
      <c r="P369" s="123" t="s">
        <v>1027</v>
      </c>
      <c r="Q369" s="124" t="s">
        <v>1028</v>
      </c>
      <c r="R369" s="124" t="s">
        <v>1027</v>
      </c>
      <c r="S369" s="124" t="s">
        <v>1028</v>
      </c>
      <c r="T369" s="122" t="b">
        <f t="shared" si="5"/>
        <v>1</v>
      </c>
      <c r="U369" s="302" t="s">
        <v>1027</v>
      </c>
      <c r="V369" s="302" t="s">
        <v>1028</v>
      </c>
      <c r="W369" s="122" t="s">
        <v>1179</v>
      </c>
      <c r="X369" s="122" t="s">
        <v>1463</v>
      </c>
    </row>
    <row r="370" spans="1:24" x14ac:dyDescent="0.5">
      <c r="A370" s="302"/>
      <c r="D370" s="123" t="s">
        <v>1126</v>
      </c>
      <c r="E370" s="123" t="s">
        <v>1127</v>
      </c>
      <c r="F370" s="123" t="s">
        <v>1084</v>
      </c>
      <c r="G370" s="123" t="s">
        <v>1290</v>
      </c>
      <c r="H370" s="123" t="s">
        <v>1039</v>
      </c>
      <c r="I370" s="123" t="s">
        <v>1327</v>
      </c>
      <c r="J370" s="123" t="s">
        <v>1039</v>
      </c>
      <c r="K370" s="123" t="s">
        <v>1327</v>
      </c>
      <c r="L370" s="123" t="s">
        <v>1039</v>
      </c>
      <c r="M370" s="123" t="s">
        <v>1327</v>
      </c>
      <c r="N370" s="123" t="s">
        <v>1039</v>
      </c>
      <c r="O370" s="123" t="s">
        <v>1327</v>
      </c>
      <c r="P370" s="123" t="s">
        <v>1029</v>
      </c>
      <c r="Q370" s="124" t="s">
        <v>1327</v>
      </c>
      <c r="R370" s="124" t="s">
        <v>1029</v>
      </c>
      <c r="S370" s="124" t="s">
        <v>1651</v>
      </c>
      <c r="T370" s="122" t="b">
        <f t="shared" si="5"/>
        <v>1</v>
      </c>
      <c r="U370" s="302" t="s">
        <v>1029</v>
      </c>
      <c r="V370" s="302" t="s">
        <v>1327</v>
      </c>
      <c r="W370" s="122" t="s">
        <v>1181</v>
      </c>
      <c r="X370" s="122" t="s">
        <v>1281</v>
      </c>
    </row>
    <row r="371" spans="1:24" x14ac:dyDescent="0.5">
      <c r="A371" s="302"/>
      <c r="D371" s="123" t="s">
        <v>1128</v>
      </c>
      <c r="E371" s="123" t="s">
        <v>1206</v>
      </c>
      <c r="F371" s="123" t="s">
        <v>1085</v>
      </c>
      <c r="G371" s="123" t="s">
        <v>1086</v>
      </c>
      <c r="H371" s="123" t="s">
        <v>1040</v>
      </c>
      <c r="I371" s="123" t="s">
        <v>1041</v>
      </c>
      <c r="J371" s="123" t="s">
        <v>1040</v>
      </c>
      <c r="K371" s="123" t="s">
        <v>1041</v>
      </c>
      <c r="L371" s="123" t="s">
        <v>1040</v>
      </c>
      <c r="M371" s="123" t="s">
        <v>1041</v>
      </c>
      <c r="N371" s="123" t="s">
        <v>1040</v>
      </c>
      <c r="O371" s="123" t="s">
        <v>1041</v>
      </c>
      <c r="P371" s="123" t="s">
        <v>1030</v>
      </c>
      <c r="Q371" s="124" t="s">
        <v>1327</v>
      </c>
      <c r="R371" s="124" t="s">
        <v>1030</v>
      </c>
      <c r="S371" s="124" t="s">
        <v>1652</v>
      </c>
      <c r="T371" s="122" t="b">
        <f t="shared" si="5"/>
        <v>1</v>
      </c>
      <c r="U371" s="302" t="s">
        <v>1030</v>
      </c>
      <c r="V371" s="302" t="s">
        <v>1327</v>
      </c>
      <c r="W371" s="122" t="s">
        <v>1182</v>
      </c>
      <c r="X371" s="122" t="s">
        <v>2129</v>
      </c>
    </row>
    <row r="372" spans="1:24" x14ac:dyDescent="0.5">
      <c r="A372" s="302"/>
      <c r="D372" s="123" t="s">
        <v>1129</v>
      </c>
      <c r="E372" s="123" t="s">
        <v>1211</v>
      </c>
      <c r="F372" s="123" t="s">
        <v>1087</v>
      </c>
      <c r="G372" s="123" t="s">
        <v>1088</v>
      </c>
      <c r="H372" s="123" t="s">
        <v>1042</v>
      </c>
      <c r="I372" s="123" t="s">
        <v>1043</v>
      </c>
      <c r="J372" s="123" t="s">
        <v>1042</v>
      </c>
      <c r="K372" s="123" t="s">
        <v>1043</v>
      </c>
      <c r="L372" s="123" t="s">
        <v>1042</v>
      </c>
      <c r="M372" s="123" t="s">
        <v>1043</v>
      </c>
      <c r="N372" s="123" t="s">
        <v>1042</v>
      </c>
      <c r="O372" s="123" t="s">
        <v>1043</v>
      </c>
      <c r="P372" s="123" t="s">
        <v>1031</v>
      </c>
      <c r="Q372" s="124" t="s">
        <v>1032</v>
      </c>
      <c r="R372" s="124" t="s">
        <v>1031</v>
      </c>
      <c r="S372" s="124" t="s">
        <v>1032</v>
      </c>
      <c r="T372" s="122" t="b">
        <f t="shared" si="5"/>
        <v>1</v>
      </c>
      <c r="U372" s="302" t="s">
        <v>1031</v>
      </c>
      <c r="V372" s="302" t="s">
        <v>1032</v>
      </c>
      <c r="W372" s="122" t="s">
        <v>1183</v>
      </c>
      <c r="X372" s="122" t="s">
        <v>1464</v>
      </c>
    </row>
    <row r="373" spans="1:24" x14ac:dyDescent="0.5">
      <c r="A373" s="302"/>
      <c r="D373" s="123" t="s">
        <v>1130</v>
      </c>
      <c r="E373" s="123" t="s">
        <v>1131</v>
      </c>
      <c r="F373" s="123" t="s">
        <v>1089</v>
      </c>
      <c r="G373" s="123" t="s">
        <v>1218</v>
      </c>
      <c r="H373" s="123" t="s">
        <v>1044</v>
      </c>
      <c r="I373" s="123" t="s">
        <v>1327</v>
      </c>
      <c r="J373" s="123" t="s">
        <v>1044</v>
      </c>
      <c r="K373" s="123" t="s">
        <v>1327</v>
      </c>
      <c r="L373" s="123" t="s">
        <v>1044</v>
      </c>
      <c r="M373" s="123" t="s">
        <v>1327</v>
      </c>
      <c r="N373" s="123" t="s">
        <v>1044</v>
      </c>
      <c r="O373" s="123" t="s">
        <v>1327</v>
      </c>
      <c r="P373" s="123" t="s">
        <v>1033</v>
      </c>
      <c r="Q373" s="124" t="s">
        <v>1034</v>
      </c>
      <c r="R373" s="124" t="s">
        <v>1033</v>
      </c>
      <c r="S373" s="124" t="s">
        <v>1034</v>
      </c>
      <c r="T373" s="122" t="b">
        <f t="shared" si="5"/>
        <v>1</v>
      </c>
      <c r="U373" s="302" t="s">
        <v>1033</v>
      </c>
      <c r="V373" s="302" t="s">
        <v>1034</v>
      </c>
      <c r="W373" s="122" t="s">
        <v>1185</v>
      </c>
      <c r="X373" s="122" t="s">
        <v>1186</v>
      </c>
    </row>
    <row r="374" spans="1:24" x14ac:dyDescent="0.5">
      <c r="A374" s="302"/>
      <c r="D374" s="123" t="s">
        <v>1132</v>
      </c>
      <c r="E374" s="123" t="s">
        <v>1133</v>
      </c>
      <c r="F374" s="123" t="s">
        <v>1090</v>
      </c>
      <c r="G374" s="123" t="s">
        <v>1091</v>
      </c>
      <c r="H374" s="123" t="s">
        <v>1045</v>
      </c>
      <c r="I374" s="123" t="s">
        <v>1046</v>
      </c>
      <c r="J374" s="123" t="s">
        <v>1045</v>
      </c>
      <c r="K374" s="123" t="s">
        <v>1046</v>
      </c>
      <c r="L374" s="123" t="s">
        <v>1045</v>
      </c>
      <c r="M374" s="123" t="s">
        <v>1046</v>
      </c>
      <c r="N374" s="123" t="s">
        <v>1045</v>
      </c>
      <c r="O374" s="123" t="s">
        <v>1046</v>
      </c>
      <c r="P374" s="123" t="s">
        <v>1035</v>
      </c>
      <c r="Q374" s="124" t="s">
        <v>1327</v>
      </c>
      <c r="R374" s="124" t="s">
        <v>1035</v>
      </c>
      <c r="S374" s="124" t="s">
        <v>1653</v>
      </c>
      <c r="T374" s="122" t="b">
        <f t="shared" si="5"/>
        <v>1</v>
      </c>
      <c r="U374" s="302" t="s">
        <v>1035</v>
      </c>
      <c r="V374" s="302" t="s">
        <v>1327</v>
      </c>
      <c r="W374" s="122" t="s">
        <v>1187</v>
      </c>
      <c r="X374" s="122" t="s">
        <v>1465</v>
      </c>
    </row>
    <row r="375" spans="1:24" x14ac:dyDescent="0.5">
      <c r="A375" s="302"/>
      <c r="D375" s="123" t="s">
        <v>1134</v>
      </c>
      <c r="E375" s="123" t="s">
        <v>1205</v>
      </c>
      <c r="F375" s="123" t="s">
        <v>1092</v>
      </c>
      <c r="G375" s="123" t="s">
        <v>1219</v>
      </c>
      <c r="H375" s="123" t="s">
        <v>1047</v>
      </c>
      <c r="I375" s="123" t="s">
        <v>1327</v>
      </c>
      <c r="J375" s="123" t="s">
        <v>1047</v>
      </c>
      <c r="K375" s="123" t="s">
        <v>1327</v>
      </c>
      <c r="L375" s="123" t="s">
        <v>1047</v>
      </c>
      <c r="M375" s="123" t="s">
        <v>1327</v>
      </c>
      <c r="N375" s="123" t="s">
        <v>1047</v>
      </c>
      <c r="O375" s="123" t="s">
        <v>1327</v>
      </c>
      <c r="P375" s="123" t="s">
        <v>1036</v>
      </c>
      <c r="Q375" s="124" t="s">
        <v>1037</v>
      </c>
      <c r="R375" s="124" t="s">
        <v>1036</v>
      </c>
      <c r="S375" s="124" t="s">
        <v>1037</v>
      </c>
      <c r="T375" s="122" t="b">
        <f t="shared" si="5"/>
        <v>1</v>
      </c>
      <c r="U375" s="302" t="s">
        <v>1036</v>
      </c>
      <c r="V375" s="302" t="s">
        <v>1037</v>
      </c>
      <c r="W375" s="122" t="s">
        <v>1189</v>
      </c>
      <c r="X375" s="122" t="s">
        <v>1466</v>
      </c>
    </row>
    <row r="376" spans="1:24" x14ac:dyDescent="0.5">
      <c r="A376" s="302"/>
      <c r="D376" s="123" t="s">
        <v>1135</v>
      </c>
      <c r="E376" s="123" t="s">
        <v>1136</v>
      </c>
      <c r="F376" s="123" t="s">
        <v>1093</v>
      </c>
      <c r="G376" s="123" t="s">
        <v>1290</v>
      </c>
      <c r="H376" s="123" t="s">
        <v>1048</v>
      </c>
      <c r="I376" s="123" t="s">
        <v>1327</v>
      </c>
      <c r="J376" s="123" t="s">
        <v>1048</v>
      </c>
      <c r="K376" s="123" t="s">
        <v>1327</v>
      </c>
      <c r="L376" s="123" t="s">
        <v>1048</v>
      </c>
      <c r="M376" s="123" t="s">
        <v>1327</v>
      </c>
      <c r="N376" s="123" t="s">
        <v>1048</v>
      </c>
      <c r="O376" s="123" t="s">
        <v>1327</v>
      </c>
      <c r="P376" s="123" t="s">
        <v>1038</v>
      </c>
      <c r="Q376" s="124" t="s">
        <v>1327</v>
      </c>
      <c r="R376" s="124" t="s">
        <v>1038</v>
      </c>
      <c r="S376" s="124" t="s">
        <v>1654</v>
      </c>
      <c r="T376" s="122" t="b">
        <f t="shared" si="5"/>
        <v>1</v>
      </c>
      <c r="U376" s="302" t="s">
        <v>1038</v>
      </c>
      <c r="V376" s="302" t="s">
        <v>1327</v>
      </c>
      <c r="W376" s="122" t="s">
        <v>1191</v>
      </c>
      <c r="X376" s="122" t="s">
        <v>1286</v>
      </c>
    </row>
    <row r="377" spans="1:24" x14ac:dyDescent="0.5">
      <c r="A377" s="302"/>
      <c r="D377" s="123" t="s">
        <v>1137</v>
      </c>
      <c r="E377" s="123" t="s">
        <v>1206</v>
      </c>
      <c r="F377" s="123" t="s">
        <v>1094</v>
      </c>
      <c r="G377" s="123" t="s">
        <v>1095</v>
      </c>
      <c r="H377" s="123" t="s">
        <v>1049</v>
      </c>
      <c r="I377" s="123" t="s">
        <v>1050</v>
      </c>
      <c r="J377" s="123" t="s">
        <v>1049</v>
      </c>
      <c r="K377" s="123" t="s">
        <v>1050</v>
      </c>
      <c r="L377" s="123" t="s">
        <v>1049</v>
      </c>
      <c r="M377" s="123" t="s">
        <v>1050</v>
      </c>
      <c r="N377" s="123" t="s">
        <v>1049</v>
      </c>
      <c r="O377" s="123" t="s">
        <v>1050</v>
      </c>
      <c r="P377" s="123" t="s">
        <v>1039</v>
      </c>
      <c r="Q377" s="124" t="s">
        <v>1327</v>
      </c>
      <c r="R377" s="124" t="s">
        <v>1039</v>
      </c>
      <c r="S377" s="124" t="s">
        <v>1655</v>
      </c>
      <c r="T377" s="122" t="b">
        <f t="shared" si="5"/>
        <v>1</v>
      </c>
      <c r="U377" s="302" t="s">
        <v>1039</v>
      </c>
      <c r="V377" s="302" t="s">
        <v>1327</v>
      </c>
      <c r="W377" s="122" t="s">
        <v>1193</v>
      </c>
      <c r="X377" s="122" t="s">
        <v>2130</v>
      </c>
    </row>
    <row r="378" spans="1:24" x14ac:dyDescent="0.5">
      <c r="A378" s="302"/>
      <c r="D378" s="123" t="s">
        <v>1138</v>
      </c>
      <c r="E378" s="123" t="s">
        <v>1211</v>
      </c>
      <c r="F378" s="123" t="s">
        <v>1096</v>
      </c>
      <c r="G378" s="123" t="s">
        <v>1097</v>
      </c>
      <c r="H378" s="123" t="s">
        <v>1051</v>
      </c>
      <c r="I378" s="123" t="s">
        <v>1052</v>
      </c>
      <c r="J378" s="123" t="s">
        <v>1051</v>
      </c>
      <c r="K378" s="123" t="s">
        <v>1052</v>
      </c>
      <c r="L378" s="123" t="s">
        <v>1051</v>
      </c>
      <c r="M378" s="123" t="s">
        <v>1052</v>
      </c>
      <c r="N378" s="123" t="s">
        <v>1051</v>
      </c>
      <c r="O378" s="123" t="s">
        <v>1052</v>
      </c>
      <c r="P378" s="123" t="s">
        <v>1040</v>
      </c>
      <c r="Q378" s="124" t="s">
        <v>1041</v>
      </c>
      <c r="R378" s="124" t="s">
        <v>1040</v>
      </c>
      <c r="S378" s="124" t="s">
        <v>1041</v>
      </c>
      <c r="T378" s="122" t="b">
        <f t="shared" si="5"/>
        <v>1</v>
      </c>
      <c r="U378" s="302" t="s">
        <v>1040</v>
      </c>
      <c r="V378" s="302" t="s">
        <v>1041</v>
      </c>
      <c r="W378" s="122" t="s">
        <v>1195</v>
      </c>
      <c r="X378" s="122" t="s">
        <v>1467</v>
      </c>
    </row>
    <row r="379" spans="1:24" x14ac:dyDescent="0.5">
      <c r="A379" s="302"/>
      <c r="D379" s="123" t="s">
        <v>1139</v>
      </c>
      <c r="E379" s="123" t="s">
        <v>1140</v>
      </c>
      <c r="F379" s="123" t="s">
        <v>1098</v>
      </c>
      <c r="G379" s="123" t="s">
        <v>1218</v>
      </c>
      <c r="H379" s="123" t="s">
        <v>1053</v>
      </c>
      <c r="I379" s="123" t="s">
        <v>1327</v>
      </c>
      <c r="J379" s="123" t="s">
        <v>1053</v>
      </c>
      <c r="K379" s="123" t="s">
        <v>1327</v>
      </c>
      <c r="L379" s="123" t="s">
        <v>1053</v>
      </c>
      <c r="M379" s="123" t="s">
        <v>1327</v>
      </c>
      <c r="N379" s="123" t="s">
        <v>1053</v>
      </c>
      <c r="O379" s="123" t="s">
        <v>1327</v>
      </c>
      <c r="P379" s="123" t="s">
        <v>1042</v>
      </c>
      <c r="Q379" s="124" t="s">
        <v>1043</v>
      </c>
      <c r="R379" s="124" t="s">
        <v>1042</v>
      </c>
      <c r="S379" s="124" t="s">
        <v>1043</v>
      </c>
      <c r="T379" s="122" t="b">
        <f t="shared" si="5"/>
        <v>1</v>
      </c>
      <c r="U379" s="302" t="s">
        <v>1042</v>
      </c>
      <c r="V379" s="302" t="s">
        <v>1043</v>
      </c>
      <c r="W379" s="122" t="s">
        <v>1197</v>
      </c>
      <c r="X379" s="122" t="s">
        <v>1198</v>
      </c>
    </row>
    <row r="380" spans="1:24" x14ac:dyDescent="0.5">
      <c r="A380" s="302"/>
      <c r="D380" s="123" t="s">
        <v>1141</v>
      </c>
      <c r="E380" s="123" t="s">
        <v>1142</v>
      </c>
      <c r="F380" s="123" t="s">
        <v>1099</v>
      </c>
      <c r="G380" s="123" t="s">
        <v>1100</v>
      </c>
      <c r="H380" s="123" t="s">
        <v>1054</v>
      </c>
      <c r="I380" s="123" t="s">
        <v>1055</v>
      </c>
      <c r="J380" s="123" t="s">
        <v>1054</v>
      </c>
      <c r="K380" s="123" t="s">
        <v>1055</v>
      </c>
      <c r="L380" s="123" t="s">
        <v>1054</v>
      </c>
      <c r="M380" s="123" t="s">
        <v>1055</v>
      </c>
      <c r="N380" s="123" t="s">
        <v>1054</v>
      </c>
      <c r="O380" s="123" t="s">
        <v>1055</v>
      </c>
      <c r="P380" s="123" t="s">
        <v>1044</v>
      </c>
      <c r="Q380" s="124" t="s">
        <v>1327</v>
      </c>
      <c r="R380" s="124" t="s">
        <v>1044</v>
      </c>
      <c r="S380" s="124" t="s">
        <v>1656</v>
      </c>
      <c r="T380" s="122" t="b">
        <f t="shared" si="5"/>
        <v>1</v>
      </c>
      <c r="U380" s="302" t="s">
        <v>1044</v>
      </c>
      <c r="V380" s="302" t="s">
        <v>1327</v>
      </c>
      <c r="W380" s="122" t="s">
        <v>1199</v>
      </c>
      <c r="X380" s="122" t="s">
        <v>1468</v>
      </c>
    </row>
    <row r="381" spans="1:24" x14ac:dyDescent="0.5">
      <c r="A381" s="302"/>
      <c r="D381" s="123" t="s">
        <v>1143</v>
      </c>
      <c r="E381" s="123" t="s">
        <v>1205</v>
      </c>
      <c r="F381" s="123" t="s">
        <v>1101</v>
      </c>
      <c r="G381" s="123" t="s">
        <v>1219</v>
      </c>
      <c r="H381" s="123" t="s">
        <v>1056</v>
      </c>
      <c r="I381" s="123" t="s">
        <v>1327</v>
      </c>
      <c r="J381" s="123" t="s">
        <v>1056</v>
      </c>
      <c r="K381" s="123" t="s">
        <v>1327</v>
      </c>
      <c r="L381" s="123" t="s">
        <v>1056</v>
      </c>
      <c r="M381" s="123" t="s">
        <v>1327</v>
      </c>
      <c r="N381" s="123" t="s">
        <v>1056</v>
      </c>
      <c r="O381" s="123" t="s">
        <v>1327</v>
      </c>
      <c r="P381" s="123" t="s">
        <v>1045</v>
      </c>
      <c r="Q381" s="124" t="s">
        <v>1046</v>
      </c>
      <c r="R381" s="124" t="s">
        <v>1045</v>
      </c>
      <c r="S381" s="124" t="s">
        <v>1046</v>
      </c>
      <c r="T381" s="122" t="b">
        <f t="shared" si="5"/>
        <v>1</v>
      </c>
      <c r="U381" s="302" t="s">
        <v>1045</v>
      </c>
      <c r="V381" s="302" t="s">
        <v>1046</v>
      </c>
      <c r="W381" s="122" t="s">
        <v>1014</v>
      </c>
      <c r="X381" s="122" t="s">
        <v>1015</v>
      </c>
    </row>
    <row r="382" spans="1:24" x14ac:dyDescent="0.5">
      <c r="A382" s="302"/>
      <c r="D382" s="123" t="s">
        <v>1144</v>
      </c>
      <c r="E382" s="123" t="s">
        <v>1145</v>
      </c>
      <c r="F382" s="123" t="s">
        <v>1102</v>
      </c>
      <c r="G382" s="123" t="s">
        <v>1290</v>
      </c>
      <c r="H382" s="123" t="s">
        <v>1057</v>
      </c>
      <c r="I382" s="123" t="s">
        <v>1327</v>
      </c>
      <c r="J382" s="123" t="s">
        <v>1057</v>
      </c>
      <c r="K382" s="123" t="s">
        <v>1327</v>
      </c>
      <c r="L382" s="123" t="s">
        <v>1057</v>
      </c>
      <c r="M382" s="123" t="s">
        <v>1327</v>
      </c>
      <c r="N382" s="123" t="s">
        <v>1057</v>
      </c>
      <c r="O382" s="123" t="s">
        <v>1327</v>
      </c>
      <c r="P382" s="123" t="s">
        <v>1047</v>
      </c>
      <c r="Q382" s="124" t="s">
        <v>1327</v>
      </c>
      <c r="R382" s="124" t="s">
        <v>1047</v>
      </c>
      <c r="S382" s="124" t="s">
        <v>1657</v>
      </c>
      <c r="T382" s="122" t="b">
        <f t="shared" si="5"/>
        <v>1</v>
      </c>
      <c r="U382" s="302" t="s">
        <v>1047</v>
      </c>
      <c r="V382" s="302" t="s">
        <v>1327</v>
      </c>
      <c r="W382" s="122" t="s">
        <v>1016</v>
      </c>
      <c r="X382" s="122" t="s">
        <v>1017</v>
      </c>
    </row>
    <row r="383" spans="1:24" x14ac:dyDescent="0.5">
      <c r="A383" s="302"/>
      <c r="D383" s="123" t="s">
        <v>1146</v>
      </c>
      <c r="E383" s="123" t="s">
        <v>1206</v>
      </c>
      <c r="F383" s="123" t="s">
        <v>1103</v>
      </c>
      <c r="G383" s="123" t="s">
        <v>1104</v>
      </c>
      <c r="H383" s="123" t="s">
        <v>1058</v>
      </c>
      <c r="I383" s="123" t="s">
        <v>1059</v>
      </c>
      <c r="J383" s="123" t="s">
        <v>1058</v>
      </c>
      <c r="K383" s="123" t="s">
        <v>1059</v>
      </c>
      <c r="L383" s="123" t="s">
        <v>1058</v>
      </c>
      <c r="M383" s="123" t="s">
        <v>1059</v>
      </c>
      <c r="N383" s="123" t="s">
        <v>1058</v>
      </c>
      <c r="O383" s="123" t="s">
        <v>1059</v>
      </c>
      <c r="P383" s="123" t="s">
        <v>1048</v>
      </c>
      <c r="Q383" s="124" t="s">
        <v>1327</v>
      </c>
      <c r="R383" s="124" t="s">
        <v>1048</v>
      </c>
      <c r="S383" s="124" t="s">
        <v>1658</v>
      </c>
      <c r="T383" s="122" t="b">
        <f t="shared" si="5"/>
        <v>1</v>
      </c>
      <c r="U383" s="302" t="s">
        <v>1048</v>
      </c>
      <c r="V383" s="302" t="s">
        <v>1327</v>
      </c>
      <c r="W383" s="122" t="s">
        <v>93</v>
      </c>
      <c r="X383" s="122" t="s">
        <v>1018</v>
      </c>
    </row>
    <row r="384" spans="1:24" x14ac:dyDescent="0.5">
      <c r="A384" s="302"/>
      <c r="D384" s="123" t="s">
        <v>1147</v>
      </c>
      <c r="E384" s="123" t="s">
        <v>1157</v>
      </c>
      <c r="F384" s="123" t="s">
        <v>1105</v>
      </c>
      <c r="G384" s="123" t="s">
        <v>1106</v>
      </c>
      <c r="H384" s="123" t="s">
        <v>1060</v>
      </c>
      <c r="I384" s="123" t="s">
        <v>1061</v>
      </c>
      <c r="J384" s="123" t="s">
        <v>1060</v>
      </c>
      <c r="K384" s="123" t="s">
        <v>1061</v>
      </c>
      <c r="L384" s="123" t="s">
        <v>1060</v>
      </c>
      <c r="M384" s="123" t="s">
        <v>1061</v>
      </c>
      <c r="N384" s="123" t="s">
        <v>1060</v>
      </c>
      <c r="O384" s="123" t="s">
        <v>1061</v>
      </c>
      <c r="P384" s="123" t="s">
        <v>1049</v>
      </c>
      <c r="Q384" s="124" t="s">
        <v>1050</v>
      </c>
      <c r="R384" s="124" t="s">
        <v>1049</v>
      </c>
      <c r="S384" s="124" t="s">
        <v>1050</v>
      </c>
      <c r="T384" s="122" t="b">
        <f t="shared" si="5"/>
        <v>1</v>
      </c>
      <c r="U384" s="302" t="s">
        <v>1049</v>
      </c>
      <c r="V384" s="302" t="s">
        <v>1050</v>
      </c>
      <c r="W384" s="122" t="s">
        <v>101</v>
      </c>
      <c r="X384" s="122" t="s">
        <v>1019</v>
      </c>
    </row>
    <row r="385" spans="1:24" x14ac:dyDescent="0.5">
      <c r="A385" s="302"/>
      <c r="D385" s="123" t="s">
        <v>1148</v>
      </c>
      <c r="E385" s="123" t="s">
        <v>1149</v>
      </c>
      <c r="F385" s="123" t="s">
        <v>1107</v>
      </c>
      <c r="G385" s="123" t="s">
        <v>1218</v>
      </c>
      <c r="H385" s="123" t="s">
        <v>1062</v>
      </c>
      <c r="I385" s="123" t="s">
        <v>1327</v>
      </c>
      <c r="J385" s="123" t="s">
        <v>1062</v>
      </c>
      <c r="K385" s="123" t="s">
        <v>1327</v>
      </c>
      <c r="L385" s="123" t="s">
        <v>1062</v>
      </c>
      <c r="M385" s="123" t="s">
        <v>1327</v>
      </c>
      <c r="N385" s="123" t="s">
        <v>1062</v>
      </c>
      <c r="O385" s="123" t="s">
        <v>1327</v>
      </c>
      <c r="P385" s="123" t="s">
        <v>1051</v>
      </c>
      <c r="Q385" s="124" t="s">
        <v>1052</v>
      </c>
      <c r="R385" s="124" t="s">
        <v>1051</v>
      </c>
      <c r="S385" s="124" t="s">
        <v>1052</v>
      </c>
      <c r="T385" s="122" t="b">
        <f t="shared" si="5"/>
        <v>1</v>
      </c>
      <c r="U385" s="302" t="s">
        <v>1051</v>
      </c>
      <c r="V385" s="302" t="s">
        <v>1052</v>
      </c>
      <c r="W385" s="122" t="s">
        <v>195</v>
      </c>
      <c r="X385" s="122" t="s">
        <v>2131</v>
      </c>
    </row>
    <row r="386" spans="1:24" x14ac:dyDescent="0.5">
      <c r="A386" s="302"/>
      <c r="D386" s="123" t="s">
        <v>1150</v>
      </c>
      <c r="E386" s="123" t="s">
        <v>1151</v>
      </c>
      <c r="F386" s="123" t="s">
        <v>1108</v>
      </c>
      <c r="G386" s="123" t="s">
        <v>1109</v>
      </c>
      <c r="H386" s="123" t="s">
        <v>1063</v>
      </c>
      <c r="I386" s="123" t="s">
        <v>1064</v>
      </c>
      <c r="J386" s="123" t="s">
        <v>1063</v>
      </c>
      <c r="K386" s="123" t="s">
        <v>1064</v>
      </c>
      <c r="L386" s="123" t="s">
        <v>1063</v>
      </c>
      <c r="M386" s="123" t="s">
        <v>1064</v>
      </c>
      <c r="N386" s="123" t="s">
        <v>1063</v>
      </c>
      <c r="O386" s="123" t="s">
        <v>1064</v>
      </c>
      <c r="P386" s="123" t="s">
        <v>1053</v>
      </c>
      <c r="Q386" s="124" t="s">
        <v>1327</v>
      </c>
      <c r="R386" s="124" t="s">
        <v>1053</v>
      </c>
      <c r="S386" s="124" t="s">
        <v>1659</v>
      </c>
      <c r="T386" s="122" t="b">
        <f t="shared" si="5"/>
        <v>1</v>
      </c>
      <c r="U386" s="302" t="s">
        <v>1053</v>
      </c>
      <c r="V386" s="302" t="s">
        <v>1327</v>
      </c>
      <c r="W386" s="122" t="s">
        <v>1020</v>
      </c>
      <c r="X386" s="122" t="s">
        <v>1327</v>
      </c>
    </row>
    <row r="387" spans="1:24" x14ac:dyDescent="0.5">
      <c r="A387" s="302"/>
      <c r="D387" s="123" t="s">
        <v>1152</v>
      </c>
      <c r="E387" s="123" t="s">
        <v>585</v>
      </c>
      <c r="F387" s="123" t="s">
        <v>1110</v>
      </c>
      <c r="G387" s="123" t="s">
        <v>1219</v>
      </c>
      <c r="H387" s="123" t="s">
        <v>1065</v>
      </c>
      <c r="I387" s="123" t="s">
        <v>1327</v>
      </c>
      <c r="J387" s="123" t="s">
        <v>1065</v>
      </c>
      <c r="K387" s="123" t="s">
        <v>1327</v>
      </c>
      <c r="L387" s="123" t="s">
        <v>1065</v>
      </c>
      <c r="M387" s="123" t="s">
        <v>1327</v>
      </c>
      <c r="N387" s="123" t="s">
        <v>1065</v>
      </c>
      <c r="O387" s="123" t="s">
        <v>1327</v>
      </c>
      <c r="P387" s="123" t="s">
        <v>1054</v>
      </c>
      <c r="Q387" s="124" t="s">
        <v>1055</v>
      </c>
      <c r="R387" s="124" t="s">
        <v>1054</v>
      </c>
      <c r="S387" s="124" t="s">
        <v>1055</v>
      </c>
      <c r="T387" s="122" t="b">
        <f t="shared" ref="T387:T450" si="6">P387=R387</f>
        <v>1</v>
      </c>
      <c r="U387" s="302" t="s">
        <v>1054</v>
      </c>
      <c r="V387" s="302" t="s">
        <v>1055</v>
      </c>
      <c r="W387" s="122" t="s">
        <v>1022</v>
      </c>
      <c r="X387" s="122" t="s">
        <v>1023</v>
      </c>
    </row>
    <row r="388" spans="1:24" x14ac:dyDescent="0.5">
      <c r="A388" s="302"/>
      <c r="D388" s="123" t="s">
        <v>1153</v>
      </c>
      <c r="E388" s="123" t="s">
        <v>1154</v>
      </c>
      <c r="F388" s="123" t="s">
        <v>1111</v>
      </c>
      <c r="G388" s="123" t="s">
        <v>1290</v>
      </c>
      <c r="H388" s="123" t="s">
        <v>1066</v>
      </c>
      <c r="I388" s="123" t="s">
        <v>1327</v>
      </c>
      <c r="J388" s="123" t="s">
        <v>1066</v>
      </c>
      <c r="K388" s="123" t="s">
        <v>1327</v>
      </c>
      <c r="L388" s="123" t="s">
        <v>1066</v>
      </c>
      <c r="M388" s="123" t="s">
        <v>1327</v>
      </c>
      <c r="N388" s="123" t="s">
        <v>1066</v>
      </c>
      <c r="O388" s="123" t="s">
        <v>1327</v>
      </c>
      <c r="P388" s="123" t="s">
        <v>1056</v>
      </c>
      <c r="Q388" s="124" t="s">
        <v>1327</v>
      </c>
      <c r="R388" s="124" t="s">
        <v>1056</v>
      </c>
      <c r="S388" s="124" t="s">
        <v>1660</v>
      </c>
      <c r="T388" s="122" t="b">
        <f t="shared" si="6"/>
        <v>1</v>
      </c>
      <c r="U388" s="302" t="s">
        <v>1056</v>
      </c>
      <c r="V388" s="302" t="s">
        <v>1327</v>
      </c>
      <c r="W388" s="122" t="s">
        <v>1024</v>
      </c>
      <c r="X388" s="122" t="s">
        <v>923</v>
      </c>
    </row>
    <row r="389" spans="1:24" x14ac:dyDescent="0.5">
      <c r="A389" s="302"/>
      <c r="D389" s="123" t="s">
        <v>1155</v>
      </c>
      <c r="E389" s="123" t="s">
        <v>589</v>
      </c>
      <c r="F389" s="123" t="s">
        <v>1112</v>
      </c>
      <c r="G389" s="123" t="s">
        <v>1113</v>
      </c>
      <c r="H389" s="123" t="s">
        <v>1067</v>
      </c>
      <c r="I389" s="123" t="s">
        <v>1068</v>
      </c>
      <c r="J389" s="123" t="s">
        <v>1067</v>
      </c>
      <c r="K389" s="123" t="s">
        <v>1068</v>
      </c>
      <c r="L389" s="123" t="s">
        <v>1067</v>
      </c>
      <c r="M389" s="123" t="s">
        <v>1068</v>
      </c>
      <c r="N389" s="123" t="s">
        <v>1067</v>
      </c>
      <c r="O389" s="123" t="s">
        <v>1068</v>
      </c>
      <c r="P389" s="123" t="s">
        <v>1057</v>
      </c>
      <c r="Q389" s="124" t="s">
        <v>1327</v>
      </c>
      <c r="R389" s="124" t="s">
        <v>1057</v>
      </c>
      <c r="S389" s="124" t="s">
        <v>1661</v>
      </c>
      <c r="T389" s="122" t="b">
        <f t="shared" si="6"/>
        <v>1</v>
      </c>
      <c r="U389" s="302" t="s">
        <v>1057</v>
      </c>
      <c r="V389" s="302" t="s">
        <v>1327</v>
      </c>
      <c r="W389" s="122" t="s">
        <v>1026</v>
      </c>
      <c r="X389" s="122" t="s">
        <v>1327</v>
      </c>
    </row>
    <row r="390" spans="1:24" x14ac:dyDescent="0.5">
      <c r="A390" s="302"/>
      <c r="D390" s="123" t="s">
        <v>1156</v>
      </c>
      <c r="E390" s="123" t="s">
        <v>1212</v>
      </c>
      <c r="F390" s="123" t="s">
        <v>1114</v>
      </c>
      <c r="G390" s="123" t="s">
        <v>1115</v>
      </c>
      <c r="H390" s="123" t="s">
        <v>1069</v>
      </c>
      <c r="I390" s="123" t="s">
        <v>1070</v>
      </c>
      <c r="J390" s="123" t="s">
        <v>1069</v>
      </c>
      <c r="K390" s="123" t="s">
        <v>1070</v>
      </c>
      <c r="L390" s="123" t="s">
        <v>1069</v>
      </c>
      <c r="M390" s="123" t="s">
        <v>1070</v>
      </c>
      <c r="N390" s="123" t="s">
        <v>1069</v>
      </c>
      <c r="O390" s="123" t="s">
        <v>1070</v>
      </c>
      <c r="P390" s="123" t="s">
        <v>1058</v>
      </c>
      <c r="Q390" s="124" t="s">
        <v>1059</v>
      </c>
      <c r="R390" s="124" t="s">
        <v>1058</v>
      </c>
      <c r="S390" s="124" t="s">
        <v>1059</v>
      </c>
      <c r="T390" s="122" t="b">
        <f t="shared" si="6"/>
        <v>1</v>
      </c>
      <c r="U390" s="302" t="s">
        <v>1058</v>
      </c>
      <c r="V390" s="302" t="s">
        <v>1059</v>
      </c>
      <c r="W390" s="122" t="s">
        <v>1027</v>
      </c>
      <c r="X390" s="122" t="s">
        <v>1028</v>
      </c>
    </row>
    <row r="391" spans="1:24" x14ac:dyDescent="0.5">
      <c r="A391" s="302"/>
      <c r="D391" s="123" t="s">
        <v>1158</v>
      </c>
      <c r="E391" s="123" t="s">
        <v>1159</v>
      </c>
      <c r="F391" s="123" t="s">
        <v>1116</v>
      </c>
      <c r="G391" s="123" t="s">
        <v>1218</v>
      </c>
      <c r="H391" s="123" t="s">
        <v>1071</v>
      </c>
      <c r="I391" s="123" t="s">
        <v>1327</v>
      </c>
      <c r="J391" s="123" t="s">
        <v>1071</v>
      </c>
      <c r="K391" s="123" t="s">
        <v>1327</v>
      </c>
      <c r="L391" s="123" t="s">
        <v>1071</v>
      </c>
      <c r="M391" s="123" t="s">
        <v>1327</v>
      </c>
      <c r="N391" s="123" t="s">
        <v>1071</v>
      </c>
      <c r="O391" s="123" t="s">
        <v>1327</v>
      </c>
      <c r="P391" s="123" t="s">
        <v>1060</v>
      </c>
      <c r="Q391" s="124" t="s">
        <v>1061</v>
      </c>
      <c r="R391" s="124" t="s">
        <v>1060</v>
      </c>
      <c r="S391" s="124" t="s">
        <v>1061</v>
      </c>
      <c r="T391" s="122" t="b">
        <f t="shared" si="6"/>
        <v>1</v>
      </c>
      <c r="U391" s="302" t="s">
        <v>1060</v>
      </c>
      <c r="V391" s="302" t="s">
        <v>1061</v>
      </c>
      <c r="W391" s="122" t="s">
        <v>1029</v>
      </c>
      <c r="X391" s="122" t="s">
        <v>1327</v>
      </c>
    </row>
    <row r="392" spans="1:24" x14ac:dyDescent="0.5">
      <c r="A392" s="302"/>
      <c r="D392" s="123" t="s">
        <v>1160</v>
      </c>
      <c r="E392" s="123" t="s">
        <v>1161</v>
      </c>
      <c r="F392" s="123" t="s">
        <v>1117</v>
      </c>
      <c r="G392" s="123" t="s">
        <v>1118</v>
      </c>
      <c r="H392" s="123" t="s">
        <v>1072</v>
      </c>
      <c r="I392" s="123" t="s">
        <v>1073</v>
      </c>
      <c r="J392" s="123" t="s">
        <v>1072</v>
      </c>
      <c r="K392" s="123" t="s">
        <v>1073</v>
      </c>
      <c r="L392" s="123" t="s">
        <v>1072</v>
      </c>
      <c r="M392" s="123" t="s">
        <v>1073</v>
      </c>
      <c r="N392" s="123" t="s">
        <v>1072</v>
      </c>
      <c r="O392" s="123" t="s">
        <v>1073</v>
      </c>
      <c r="P392" s="123" t="s">
        <v>1062</v>
      </c>
      <c r="Q392" s="124" t="s">
        <v>1327</v>
      </c>
      <c r="R392" s="124" t="s">
        <v>1062</v>
      </c>
      <c r="S392" s="124" t="s">
        <v>1662</v>
      </c>
      <c r="T392" s="122" t="b">
        <f t="shared" si="6"/>
        <v>1</v>
      </c>
      <c r="U392" s="302" t="s">
        <v>1062</v>
      </c>
      <c r="V392" s="302" t="s">
        <v>1327</v>
      </c>
      <c r="W392" s="122" t="s">
        <v>1030</v>
      </c>
      <c r="X392" s="122" t="s">
        <v>1327</v>
      </c>
    </row>
    <row r="393" spans="1:24" x14ac:dyDescent="0.5">
      <c r="A393" s="302"/>
      <c r="D393" s="123" t="s">
        <v>1162</v>
      </c>
      <c r="E393" s="123" t="s">
        <v>596</v>
      </c>
      <c r="F393" s="123" t="s">
        <v>1119</v>
      </c>
      <c r="G393" s="123" t="s">
        <v>1219</v>
      </c>
      <c r="H393" s="123" t="s">
        <v>1074</v>
      </c>
      <c r="I393" s="123" t="s">
        <v>1327</v>
      </c>
      <c r="J393" s="123" t="s">
        <v>1074</v>
      </c>
      <c r="K393" s="123" t="s">
        <v>1327</v>
      </c>
      <c r="L393" s="123" t="s">
        <v>1074</v>
      </c>
      <c r="M393" s="123" t="s">
        <v>1327</v>
      </c>
      <c r="N393" s="123" t="s">
        <v>1074</v>
      </c>
      <c r="O393" s="123" t="s">
        <v>1327</v>
      </c>
      <c r="P393" s="123" t="s">
        <v>1063</v>
      </c>
      <c r="Q393" s="124" t="s">
        <v>1064</v>
      </c>
      <c r="R393" s="124" t="s">
        <v>1063</v>
      </c>
      <c r="S393" s="124" t="s">
        <v>1064</v>
      </c>
      <c r="T393" s="122" t="b">
        <f t="shared" si="6"/>
        <v>1</v>
      </c>
      <c r="U393" s="302" t="s">
        <v>1063</v>
      </c>
      <c r="V393" s="302" t="s">
        <v>1064</v>
      </c>
      <c r="W393" s="122" t="s">
        <v>1031</v>
      </c>
      <c r="X393" s="122" t="s">
        <v>1032</v>
      </c>
    </row>
    <row r="394" spans="1:24" x14ac:dyDescent="0.5">
      <c r="A394" s="302"/>
      <c r="D394" s="123" t="s">
        <v>1163</v>
      </c>
      <c r="E394" s="123" t="s">
        <v>1164</v>
      </c>
      <c r="F394" s="123" t="s">
        <v>1120</v>
      </c>
      <c r="G394" s="123" t="s">
        <v>1290</v>
      </c>
      <c r="H394" s="123" t="s">
        <v>1075</v>
      </c>
      <c r="I394" s="123" t="s">
        <v>1327</v>
      </c>
      <c r="J394" s="123" t="s">
        <v>1075</v>
      </c>
      <c r="K394" s="123" t="s">
        <v>1327</v>
      </c>
      <c r="L394" s="123" t="s">
        <v>1075</v>
      </c>
      <c r="M394" s="123" t="s">
        <v>1327</v>
      </c>
      <c r="N394" s="123" t="s">
        <v>1075</v>
      </c>
      <c r="O394" s="123" t="s">
        <v>1327</v>
      </c>
      <c r="P394" s="123" t="s">
        <v>1065</v>
      </c>
      <c r="Q394" s="124" t="s">
        <v>1327</v>
      </c>
      <c r="R394" s="124" t="s">
        <v>1065</v>
      </c>
      <c r="S394" s="124" t="s">
        <v>1663</v>
      </c>
      <c r="T394" s="122" t="b">
        <f t="shared" si="6"/>
        <v>1</v>
      </c>
      <c r="U394" s="302" t="s">
        <v>1065</v>
      </c>
      <c r="V394" s="302" t="s">
        <v>1327</v>
      </c>
      <c r="W394" s="122" t="s">
        <v>1033</v>
      </c>
      <c r="X394" s="122" t="s">
        <v>1151</v>
      </c>
    </row>
    <row r="395" spans="1:24" x14ac:dyDescent="0.5">
      <c r="A395" s="302"/>
      <c r="D395" s="123" t="s">
        <v>1165</v>
      </c>
      <c r="E395" s="123" t="s">
        <v>608</v>
      </c>
      <c r="F395" s="123" t="s">
        <v>1121</v>
      </c>
      <c r="G395" s="123" t="s">
        <v>1122</v>
      </c>
      <c r="H395" s="123" t="s">
        <v>1076</v>
      </c>
      <c r="I395" s="123" t="s">
        <v>1077</v>
      </c>
      <c r="J395" s="123" t="s">
        <v>1076</v>
      </c>
      <c r="K395" s="123" t="s">
        <v>1077</v>
      </c>
      <c r="L395" s="123" t="s">
        <v>1076</v>
      </c>
      <c r="M395" s="123" t="s">
        <v>1077</v>
      </c>
      <c r="N395" s="123" t="s">
        <v>1076</v>
      </c>
      <c r="O395" s="123" t="s">
        <v>1077</v>
      </c>
      <c r="P395" s="123" t="s">
        <v>1066</v>
      </c>
      <c r="Q395" s="124" t="s">
        <v>1327</v>
      </c>
      <c r="R395" s="124" t="s">
        <v>1066</v>
      </c>
      <c r="S395" s="124" t="s">
        <v>1664</v>
      </c>
      <c r="T395" s="122" t="b">
        <f t="shared" si="6"/>
        <v>1</v>
      </c>
      <c r="U395" s="302" t="s">
        <v>1066</v>
      </c>
      <c r="V395" s="302" t="s">
        <v>1327</v>
      </c>
      <c r="W395" s="122" t="s">
        <v>1035</v>
      </c>
      <c r="X395" s="122" t="s">
        <v>1327</v>
      </c>
    </row>
    <row r="396" spans="1:24" x14ac:dyDescent="0.5">
      <c r="A396" s="302"/>
      <c r="F396" s="123" t="s">
        <v>1123</v>
      </c>
      <c r="G396" s="123" t="s">
        <v>1124</v>
      </c>
      <c r="H396" s="123" t="s">
        <v>1078</v>
      </c>
      <c r="I396" s="123" t="s">
        <v>1079</v>
      </c>
      <c r="J396" s="123" t="s">
        <v>1078</v>
      </c>
      <c r="K396" s="123" t="s">
        <v>1079</v>
      </c>
      <c r="L396" s="123" t="s">
        <v>1078</v>
      </c>
      <c r="M396" s="123" t="s">
        <v>1079</v>
      </c>
      <c r="N396" s="123" t="s">
        <v>1078</v>
      </c>
      <c r="O396" s="123" t="s">
        <v>1079</v>
      </c>
      <c r="P396" s="123" t="s">
        <v>1067</v>
      </c>
      <c r="Q396" s="124" t="s">
        <v>1068</v>
      </c>
      <c r="R396" s="124" t="s">
        <v>1067</v>
      </c>
      <c r="S396" s="124" t="s">
        <v>1068</v>
      </c>
      <c r="T396" s="122" t="b">
        <f t="shared" si="6"/>
        <v>1</v>
      </c>
      <c r="U396" s="302" t="s">
        <v>1067</v>
      </c>
      <c r="V396" s="302" t="s">
        <v>1068</v>
      </c>
      <c r="W396" s="122" t="s">
        <v>1036</v>
      </c>
      <c r="X396" s="122" t="s">
        <v>1037</v>
      </c>
    </row>
    <row r="397" spans="1:24" x14ac:dyDescent="0.5">
      <c r="A397" s="302"/>
      <c r="F397" s="123" t="s">
        <v>1125</v>
      </c>
      <c r="G397" s="123" t="s">
        <v>1218</v>
      </c>
      <c r="H397" s="123" t="s">
        <v>1080</v>
      </c>
      <c r="I397" s="123" t="s">
        <v>1327</v>
      </c>
      <c r="J397" s="123" t="s">
        <v>1080</v>
      </c>
      <c r="K397" s="123" t="s">
        <v>1327</v>
      </c>
      <c r="L397" s="123" t="s">
        <v>1080</v>
      </c>
      <c r="M397" s="123" t="s">
        <v>1327</v>
      </c>
      <c r="N397" s="123" t="s">
        <v>1080</v>
      </c>
      <c r="O397" s="123" t="s">
        <v>1327</v>
      </c>
      <c r="P397" s="123" t="s">
        <v>1069</v>
      </c>
      <c r="Q397" s="124" t="s">
        <v>1070</v>
      </c>
      <c r="R397" s="124" t="s">
        <v>1069</v>
      </c>
      <c r="S397" s="124" t="s">
        <v>1070</v>
      </c>
      <c r="T397" s="122" t="b">
        <f t="shared" si="6"/>
        <v>1</v>
      </c>
      <c r="U397" s="302" t="s">
        <v>1069</v>
      </c>
      <c r="V397" s="302" t="s">
        <v>1070</v>
      </c>
      <c r="W397" s="122" t="s">
        <v>1038</v>
      </c>
      <c r="X397" s="122" t="s">
        <v>1327</v>
      </c>
    </row>
    <row r="398" spans="1:24" x14ac:dyDescent="0.5">
      <c r="A398" s="302"/>
      <c r="F398" s="123" t="s">
        <v>1126</v>
      </c>
      <c r="G398" s="123" t="s">
        <v>1127</v>
      </c>
      <c r="H398" s="123" t="s">
        <v>1081</v>
      </c>
      <c r="I398" s="123" t="s">
        <v>1082</v>
      </c>
      <c r="J398" s="123" t="s">
        <v>1081</v>
      </c>
      <c r="K398" s="123" t="s">
        <v>1082</v>
      </c>
      <c r="L398" s="123" t="s">
        <v>1081</v>
      </c>
      <c r="M398" s="123" t="s">
        <v>1082</v>
      </c>
      <c r="N398" s="123" t="s">
        <v>1081</v>
      </c>
      <c r="O398" s="123" t="s">
        <v>1082</v>
      </c>
      <c r="P398" s="123" t="s">
        <v>1071</v>
      </c>
      <c r="Q398" s="124" t="s">
        <v>1327</v>
      </c>
      <c r="R398" s="124" t="s">
        <v>1071</v>
      </c>
      <c r="S398" s="124" t="s">
        <v>1665</v>
      </c>
      <c r="T398" s="122" t="b">
        <f t="shared" si="6"/>
        <v>1</v>
      </c>
      <c r="U398" s="302" t="s">
        <v>1071</v>
      </c>
      <c r="V398" s="302" t="s">
        <v>1327</v>
      </c>
      <c r="W398" s="122" t="s">
        <v>1039</v>
      </c>
      <c r="X398" s="122" t="s">
        <v>1327</v>
      </c>
    </row>
    <row r="399" spans="1:24" x14ac:dyDescent="0.5">
      <c r="A399" s="302"/>
      <c r="F399" s="123" t="s">
        <v>1128</v>
      </c>
      <c r="G399" s="123" t="s">
        <v>1219</v>
      </c>
      <c r="H399" s="123" t="s">
        <v>1083</v>
      </c>
      <c r="I399" s="123" t="s">
        <v>1327</v>
      </c>
      <c r="J399" s="123" t="s">
        <v>1083</v>
      </c>
      <c r="K399" s="123" t="s">
        <v>1327</v>
      </c>
      <c r="L399" s="123" t="s">
        <v>1083</v>
      </c>
      <c r="M399" s="123" t="s">
        <v>1327</v>
      </c>
      <c r="N399" s="123" t="s">
        <v>1083</v>
      </c>
      <c r="O399" s="123" t="s">
        <v>1327</v>
      </c>
      <c r="P399" s="123" t="s">
        <v>1072</v>
      </c>
      <c r="Q399" s="124" t="s">
        <v>1073</v>
      </c>
      <c r="R399" s="124" t="s">
        <v>1072</v>
      </c>
      <c r="S399" s="124" t="s">
        <v>1073</v>
      </c>
      <c r="T399" s="122" t="b">
        <f t="shared" si="6"/>
        <v>1</v>
      </c>
      <c r="U399" s="302" t="s">
        <v>1072</v>
      </c>
      <c r="V399" s="302" t="s">
        <v>1073</v>
      </c>
      <c r="W399" s="122" t="s">
        <v>1040</v>
      </c>
      <c r="X399" s="122" t="s">
        <v>1041</v>
      </c>
    </row>
    <row r="400" spans="1:24" x14ac:dyDescent="0.5">
      <c r="A400" s="302"/>
      <c r="F400" s="123" t="s">
        <v>1129</v>
      </c>
      <c r="G400" s="123" t="s">
        <v>1290</v>
      </c>
      <c r="H400" s="123" t="s">
        <v>1084</v>
      </c>
      <c r="I400" s="123" t="s">
        <v>1327</v>
      </c>
      <c r="J400" s="123" t="s">
        <v>1084</v>
      </c>
      <c r="K400" s="123" t="s">
        <v>1327</v>
      </c>
      <c r="L400" s="123" t="s">
        <v>1084</v>
      </c>
      <c r="M400" s="123" t="s">
        <v>1327</v>
      </c>
      <c r="N400" s="123" t="s">
        <v>1084</v>
      </c>
      <c r="O400" s="123" t="s">
        <v>1327</v>
      </c>
      <c r="P400" s="123" t="s">
        <v>1074</v>
      </c>
      <c r="Q400" s="124" t="s">
        <v>1327</v>
      </c>
      <c r="R400" s="124" t="s">
        <v>1074</v>
      </c>
      <c r="S400" s="124" t="s">
        <v>1666</v>
      </c>
      <c r="T400" s="122" t="b">
        <f t="shared" si="6"/>
        <v>1</v>
      </c>
      <c r="U400" s="302" t="s">
        <v>1074</v>
      </c>
      <c r="V400" s="302" t="s">
        <v>1327</v>
      </c>
      <c r="W400" s="122" t="s">
        <v>1042</v>
      </c>
      <c r="X400" s="122" t="s">
        <v>1133</v>
      </c>
    </row>
    <row r="401" spans="1:24" x14ac:dyDescent="0.5">
      <c r="A401" s="302"/>
      <c r="F401" s="123" t="s">
        <v>1130</v>
      </c>
      <c r="G401" s="123" t="s">
        <v>1131</v>
      </c>
      <c r="H401" s="123" t="s">
        <v>1085</v>
      </c>
      <c r="I401" s="123" t="s">
        <v>1086</v>
      </c>
      <c r="J401" s="123" t="s">
        <v>1085</v>
      </c>
      <c r="K401" s="123" t="s">
        <v>1086</v>
      </c>
      <c r="L401" s="123" t="s">
        <v>1085</v>
      </c>
      <c r="M401" s="123" t="s">
        <v>1086</v>
      </c>
      <c r="N401" s="123" t="s">
        <v>1085</v>
      </c>
      <c r="O401" s="123" t="s">
        <v>1086</v>
      </c>
      <c r="P401" s="123" t="s">
        <v>1075</v>
      </c>
      <c r="Q401" s="124" t="s">
        <v>1327</v>
      </c>
      <c r="R401" s="124" t="s">
        <v>1075</v>
      </c>
      <c r="S401" s="124" t="s">
        <v>1667</v>
      </c>
      <c r="T401" s="122" t="b">
        <f t="shared" si="6"/>
        <v>1</v>
      </c>
      <c r="U401" s="302" t="s">
        <v>1075</v>
      </c>
      <c r="V401" s="302" t="s">
        <v>1327</v>
      </c>
      <c r="W401" s="122" t="s">
        <v>1044</v>
      </c>
      <c r="X401" s="122" t="s">
        <v>1327</v>
      </c>
    </row>
    <row r="402" spans="1:24" x14ac:dyDescent="0.5">
      <c r="A402" s="302"/>
      <c r="F402" s="123" t="s">
        <v>1132</v>
      </c>
      <c r="G402" s="123" t="s">
        <v>1133</v>
      </c>
      <c r="H402" s="123" t="s">
        <v>1087</v>
      </c>
      <c r="I402" s="123" t="s">
        <v>1088</v>
      </c>
      <c r="J402" s="123" t="s">
        <v>1087</v>
      </c>
      <c r="K402" s="123" t="s">
        <v>1088</v>
      </c>
      <c r="L402" s="123" t="s">
        <v>1087</v>
      </c>
      <c r="M402" s="123" t="s">
        <v>1088</v>
      </c>
      <c r="N402" s="123" t="s">
        <v>1087</v>
      </c>
      <c r="O402" s="123" t="s">
        <v>1088</v>
      </c>
      <c r="P402" s="123" t="s">
        <v>1076</v>
      </c>
      <c r="Q402" s="124" t="s">
        <v>1077</v>
      </c>
      <c r="R402" s="124" t="s">
        <v>1076</v>
      </c>
      <c r="S402" s="124" t="s">
        <v>1077</v>
      </c>
      <c r="T402" s="122" t="b">
        <f t="shared" si="6"/>
        <v>1</v>
      </c>
      <c r="U402" s="302" t="s">
        <v>1076</v>
      </c>
      <c r="V402" s="302" t="s">
        <v>1077</v>
      </c>
      <c r="W402" s="122" t="s">
        <v>1045</v>
      </c>
      <c r="X402" s="122" t="s">
        <v>1046</v>
      </c>
    </row>
    <row r="403" spans="1:24" x14ac:dyDescent="0.5">
      <c r="A403" s="302"/>
      <c r="F403" s="123" t="s">
        <v>1134</v>
      </c>
      <c r="G403" s="123" t="s">
        <v>1218</v>
      </c>
      <c r="H403" s="123" t="s">
        <v>1089</v>
      </c>
      <c r="I403" s="123" t="s">
        <v>1327</v>
      </c>
      <c r="J403" s="123" t="s">
        <v>1089</v>
      </c>
      <c r="K403" s="123" t="s">
        <v>1327</v>
      </c>
      <c r="L403" s="123" t="s">
        <v>1089</v>
      </c>
      <c r="M403" s="123" t="s">
        <v>1327</v>
      </c>
      <c r="N403" s="123" t="s">
        <v>1089</v>
      </c>
      <c r="O403" s="123" t="s">
        <v>1327</v>
      </c>
      <c r="P403" s="123" t="s">
        <v>1078</v>
      </c>
      <c r="Q403" s="124" t="s">
        <v>1079</v>
      </c>
      <c r="R403" s="124" t="s">
        <v>1078</v>
      </c>
      <c r="S403" s="124" t="s">
        <v>1079</v>
      </c>
      <c r="T403" s="122" t="b">
        <f t="shared" si="6"/>
        <v>1</v>
      </c>
      <c r="U403" s="302" t="s">
        <v>1078</v>
      </c>
      <c r="V403" s="302" t="s">
        <v>1079</v>
      </c>
      <c r="W403" s="122" t="s">
        <v>1047</v>
      </c>
      <c r="X403" s="122" t="s">
        <v>1327</v>
      </c>
    </row>
    <row r="404" spans="1:24" x14ac:dyDescent="0.5">
      <c r="A404" s="302"/>
      <c r="F404" s="123" t="s">
        <v>1135</v>
      </c>
      <c r="G404" s="123" t="s">
        <v>1136</v>
      </c>
      <c r="H404" s="123" t="s">
        <v>1090</v>
      </c>
      <c r="I404" s="123" t="s">
        <v>1091</v>
      </c>
      <c r="J404" s="123" t="s">
        <v>1090</v>
      </c>
      <c r="K404" s="123" t="s">
        <v>1091</v>
      </c>
      <c r="L404" s="123" t="s">
        <v>1090</v>
      </c>
      <c r="M404" s="123" t="s">
        <v>1091</v>
      </c>
      <c r="N404" s="123" t="s">
        <v>1090</v>
      </c>
      <c r="O404" s="123" t="s">
        <v>1091</v>
      </c>
      <c r="P404" s="123" t="s">
        <v>1080</v>
      </c>
      <c r="Q404" s="124" t="s">
        <v>1327</v>
      </c>
      <c r="R404" s="124" t="s">
        <v>1080</v>
      </c>
      <c r="S404" s="124" t="s">
        <v>1668</v>
      </c>
      <c r="T404" s="122" t="b">
        <f t="shared" si="6"/>
        <v>1</v>
      </c>
      <c r="U404" s="302" t="s">
        <v>1080</v>
      </c>
      <c r="V404" s="302" t="s">
        <v>1327</v>
      </c>
      <c r="W404" s="122" t="s">
        <v>1048</v>
      </c>
      <c r="X404" s="122" t="s">
        <v>1327</v>
      </c>
    </row>
    <row r="405" spans="1:24" x14ac:dyDescent="0.5">
      <c r="A405" s="302"/>
      <c r="F405" s="123" t="s">
        <v>1137</v>
      </c>
      <c r="G405" s="123" t="s">
        <v>1219</v>
      </c>
      <c r="H405" s="123" t="s">
        <v>1092</v>
      </c>
      <c r="I405" s="123" t="s">
        <v>1327</v>
      </c>
      <c r="J405" s="123" t="s">
        <v>1092</v>
      </c>
      <c r="K405" s="123" t="s">
        <v>1327</v>
      </c>
      <c r="L405" s="123" t="s">
        <v>1092</v>
      </c>
      <c r="M405" s="123" t="s">
        <v>1327</v>
      </c>
      <c r="N405" s="123" t="s">
        <v>1092</v>
      </c>
      <c r="O405" s="123" t="s">
        <v>1327</v>
      </c>
      <c r="P405" s="123" t="s">
        <v>1081</v>
      </c>
      <c r="Q405" s="124" t="s">
        <v>1082</v>
      </c>
      <c r="R405" s="124" t="s">
        <v>1081</v>
      </c>
      <c r="S405" s="124" t="s">
        <v>1082</v>
      </c>
      <c r="T405" s="122" t="b">
        <f t="shared" si="6"/>
        <v>1</v>
      </c>
      <c r="U405" s="302" t="s">
        <v>1081</v>
      </c>
      <c r="V405" s="302" t="s">
        <v>1082</v>
      </c>
      <c r="W405" s="122" t="s">
        <v>1049</v>
      </c>
      <c r="X405" s="122" t="s">
        <v>1050</v>
      </c>
    </row>
    <row r="406" spans="1:24" x14ac:dyDescent="0.5">
      <c r="A406" s="302"/>
      <c r="F406" s="123" t="s">
        <v>1138</v>
      </c>
      <c r="G406" s="123" t="s">
        <v>1290</v>
      </c>
      <c r="H406" s="123" t="s">
        <v>1093</v>
      </c>
      <c r="I406" s="123" t="s">
        <v>1327</v>
      </c>
      <c r="J406" s="123" t="s">
        <v>1093</v>
      </c>
      <c r="K406" s="123" t="s">
        <v>1327</v>
      </c>
      <c r="L406" s="123" t="s">
        <v>1093</v>
      </c>
      <c r="M406" s="123" t="s">
        <v>1327</v>
      </c>
      <c r="N406" s="123" t="s">
        <v>1093</v>
      </c>
      <c r="O406" s="123" t="s">
        <v>1327</v>
      </c>
      <c r="P406" s="123" t="s">
        <v>1083</v>
      </c>
      <c r="Q406" s="124" t="s">
        <v>1327</v>
      </c>
      <c r="R406" s="124" t="s">
        <v>1083</v>
      </c>
      <c r="S406" s="124" t="s">
        <v>1669</v>
      </c>
      <c r="T406" s="122" t="b">
        <f t="shared" si="6"/>
        <v>1</v>
      </c>
      <c r="U406" s="302" t="s">
        <v>1083</v>
      </c>
      <c r="V406" s="302" t="s">
        <v>1327</v>
      </c>
      <c r="W406" s="122" t="s">
        <v>1051</v>
      </c>
      <c r="X406" s="122" t="s">
        <v>1142</v>
      </c>
    </row>
    <row r="407" spans="1:24" x14ac:dyDescent="0.5">
      <c r="A407" s="302"/>
      <c r="F407" s="123" t="s">
        <v>1139</v>
      </c>
      <c r="G407" s="123" t="s">
        <v>1140</v>
      </c>
      <c r="H407" s="123" t="s">
        <v>1094</v>
      </c>
      <c r="I407" s="123" t="s">
        <v>1095</v>
      </c>
      <c r="J407" s="123" t="s">
        <v>1094</v>
      </c>
      <c r="K407" s="123" t="s">
        <v>1095</v>
      </c>
      <c r="L407" s="123" t="s">
        <v>1094</v>
      </c>
      <c r="M407" s="123" t="s">
        <v>1095</v>
      </c>
      <c r="N407" s="123" t="s">
        <v>1094</v>
      </c>
      <c r="O407" s="123" t="s">
        <v>1095</v>
      </c>
      <c r="P407" s="123" t="s">
        <v>1084</v>
      </c>
      <c r="Q407" s="124" t="s">
        <v>1327</v>
      </c>
      <c r="R407" s="124" t="s">
        <v>1084</v>
      </c>
      <c r="S407" s="124" t="s">
        <v>1670</v>
      </c>
      <c r="T407" s="122" t="b">
        <f t="shared" si="6"/>
        <v>1</v>
      </c>
      <c r="U407" s="302" t="s">
        <v>1084</v>
      </c>
      <c r="V407" s="302" t="s">
        <v>1327</v>
      </c>
      <c r="W407" s="122" t="s">
        <v>1053</v>
      </c>
      <c r="X407" s="122" t="s">
        <v>1327</v>
      </c>
    </row>
    <row r="408" spans="1:24" x14ac:dyDescent="0.5">
      <c r="A408" s="302"/>
      <c r="F408" s="123" t="s">
        <v>1141</v>
      </c>
      <c r="G408" s="123" t="s">
        <v>1142</v>
      </c>
      <c r="H408" s="123" t="s">
        <v>1096</v>
      </c>
      <c r="I408" s="123" t="s">
        <v>1097</v>
      </c>
      <c r="J408" s="123" t="s">
        <v>1096</v>
      </c>
      <c r="K408" s="123" t="s">
        <v>1097</v>
      </c>
      <c r="L408" s="123" t="s">
        <v>1096</v>
      </c>
      <c r="M408" s="123" t="s">
        <v>1097</v>
      </c>
      <c r="N408" s="123" t="s">
        <v>1096</v>
      </c>
      <c r="O408" s="123" t="s">
        <v>1097</v>
      </c>
      <c r="P408" s="123" t="s">
        <v>1085</v>
      </c>
      <c r="Q408" s="124" t="s">
        <v>1086</v>
      </c>
      <c r="R408" s="124" t="s">
        <v>1085</v>
      </c>
      <c r="S408" s="124" t="s">
        <v>1086</v>
      </c>
      <c r="T408" s="122" t="b">
        <f t="shared" si="6"/>
        <v>1</v>
      </c>
      <c r="U408" s="302" t="s">
        <v>1085</v>
      </c>
      <c r="V408" s="302" t="s">
        <v>1086</v>
      </c>
      <c r="W408" s="122" t="s">
        <v>1054</v>
      </c>
      <c r="X408" s="122" t="s">
        <v>1055</v>
      </c>
    </row>
    <row r="409" spans="1:24" x14ac:dyDescent="0.5">
      <c r="A409" s="302"/>
      <c r="F409" s="123" t="s">
        <v>1143</v>
      </c>
      <c r="G409" s="123" t="s">
        <v>1218</v>
      </c>
      <c r="H409" s="123" t="s">
        <v>1098</v>
      </c>
      <c r="I409" s="123" t="s">
        <v>1327</v>
      </c>
      <c r="J409" s="123" t="s">
        <v>1098</v>
      </c>
      <c r="K409" s="123" t="s">
        <v>1327</v>
      </c>
      <c r="L409" s="123" t="s">
        <v>1098</v>
      </c>
      <c r="M409" s="123" t="s">
        <v>1327</v>
      </c>
      <c r="N409" s="123" t="s">
        <v>1098</v>
      </c>
      <c r="O409" s="123" t="s">
        <v>1327</v>
      </c>
      <c r="P409" s="123" t="s">
        <v>1087</v>
      </c>
      <c r="Q409" s="124" t="s">
        <v>1088</v>
      </c>
      <c r="R409" s="124" t="s">
        <v>1087</v>
      </c>
      <c r="S409" s="124" t="s">
        <v>1088</v>
      </c>
      <c r="T409" s="122" t="b">
        <f t="shared" si="6"/>
        <v>1</v>
      </c>
      <c r="U409" s="302" t="s">
        <v>1087</v>
      </c>
      <c r="V409" s="302" t="s">
        <v>1088</v>
      </c>
      <c r="W409" s="122" t="s">
        <v>1056</v>
      </c>
      <c r="X409" s="122" t="s">
        <v>1327</v>
      </c>
    </row>
    <row r="410" spans="1:24" x14ac:dyDescent="0.5">
      <c r="A410" s="302"/>
      <c r="F410" s="123" t="s">
        <v>1144</v>
      </c>
      <c r="G410" s="123" t="s">
        <v>1145</v>
      </c>
      <c r="H410" s="123" t="s">
        <v>1099</v>
      </c>
      <c r="I410" s="123" t="s">
        <v>1100</v>
      </c>
      <c r="J410" s="123" t="s">
        <v>1099</v>
      </c>
      <c r="K410" s="123" t="s">
        <v>1100</v>
      </c>
      <c r="L410" s="123" t="s">
        <v>1099</v>
      </c>
      <c r="M410" s="123" t="s">
        <v>1100</v>
      </c>
      <c r="N410" s="123" t="s">
        <v>1099</v>
      </c>
      <c r="O410" s="123" t="s">
        <v>1100</v>
      </c>
      <c r="P410" s="123" t="s">
        <v>1089</v>
      </c>
      <c r="Q410" s="124" t="s">
        <v>1327</v>
      </c>
      <c r="R410" s="124" t="s">
        <v>1089</v>
      </c>
      <c r="S410" s="124" t="s">
        <v>1671</v>
      </c>
      <c r="T410" s="122" t="b">
        <f t="shared" si="6"/>
        <v>1</v>
      </c>
      <c r="U410" s="302" t="s">
        <v>1089</v>
      </c>
      <c r="V410" s="302" t="s">
        <v>1327</v>
      </c>
      <c r="W410" s="122" t="s">
        <v>1057</v>
      </c>
      <c r="X410" s="122" t="s">
        <v>1327</v>
      </c>
    </row>
    <row r="411" spans="1:24" x14ac:dyDescent="0.5">
      <c r="A411" s="302"/>
      <c r="F411" s="123" t="s">
        <v>1146</v>
      </c>
      <c r="G411" s="123" t="s">
        <v>1219</v>
      </c>
      <c r="H411" s="123" t="s">
        <v>1101</v>
      </c>
      <c r="I411" s="123" t="s">
        <v>1327</v>
      </c>
      <c r="J411" s="123" t="s">
        <v>1101</v>
      </c>
      <c r="K411" s="123" t="s">
        <v>1327</v>
      </c>
      <c r="L411" s="123" t="s">
        <v>1101</v>
      </c>
      <c r="M411" s="123" t="s">
        <v>1327</v>
      </c>
      <c r="N411" s="123" t="s">
        <v>1101</v>
      </c>
      <c r="O411" s="123" t="s">
        <v>1327</v>
      </c>
      <c r="P411" s="123" t="s">
        <v>1090</v>
      </c>
      <c r="Q411" s="124" t="s">
        <v>1091</v>
      </c>
      <c r="R411" s="124" t="s">
        <v>1090</v>
      </c>
      <c r="S411" s="124" t="s">
        <v>1091</v>
      </c>
      <c r="T411" s="122" t="b">
        <f t="shared" si="6"/>
        <v>1</v>
      </c>
      <c r="U411" s="302" t="s">
        <v>1090</v>
      </c>
      <c r="V411" s="302" t="s">
        <v>1091</v>
      </c>
      <c r="W411" s="122" t="s">
        <v>1058</v>
      </c>
      <c r="X411" s="122" t="s">
        <v>1059</v>
      </c>
    </row>
    <row r="412" spans="1:24" x14ac:dyDescent="0.5">
      <c r="A412" s="302"/>
      <c r="F412" s="123" t="s">
        <v>1291</v>
      </c>
      <c r="G412" s="123" t="s">
        <v>1292</v>
      </c>
      <c r="H412" s="123" t="s">
        <v>1102</v>
      </c>
      <c r="I412" s="123" t="s">
        <v>1327</v>
      </c>
      <c r="J412" s="123" t="s">
        <v>1102</v>
      </c>
      <c r="K412" s="123" t="s">
        <v>1327</v>
      </c>
      <c r="L412" s="123" t="s">
        <v>1102</v>
      </c>
      <c r="M412" s="123" t="s">
        <v>1327</v>
      </c>
      <c r="N412" s="123" t="s">
        <v>1102</v>
      </c>
      <c r="O412" s="123" t="s">
        <v>1327</v>
      </c>
      <c r="P412" s="123" t="s">
        <v>1092</v>
      </c>
      <c r="Q412" s="124" t="s">
        <v>1327</v>
      </c>
      <c r="R412" s="124" t="s">
        <v>1092</v>
      </c>
      <c r="S412" s="124" t="s">
        <v>1672</v>
      </c>
      <c r="T412" s="122" t="b">
        <f t="shared" si="6"/>
        <v>1</v>
      </c>
      <c r="U412" s="302" t="s">
        <v>1092</v>
      </c>
      <c r="V412" s="302" t="s">
        <v>1327</v>
      </c>
      <c r="W412" s="122" t="s">
        <v>1060</v>
      </c>
      <c r="X412" s="122" t="s">
        <v>842</v>
      </c>
    </row>
    <row r="413" spans="1:24" x14ac:dyDescent="0.5">
      <c r="A413" s="302"/>
      <c r="F413" s="123" t="s">
        <v>1147</v>
      </c>
      <c r="G413" s="123" t="s">
        <v>1212</v>
      </c>
      <c r="H413" s="123" t="s">
        <v>1103</v>
      </c>
      <c r="I413" s="123" t="s">
        <v>1104</v>
      </c>
      <c r="J413" s="123" t="s">
        <v>1103</v>
      </c>
      <c r="K413" s="123" t="s">
        <v>1104</v>
      </c>
      <c r="L413" s="123" t="s">
        <v>1103</v>
      </c>
      <c r="M413" s="123" t="s">
        <v>1104</v>
      </c>
      <c r="N413" s="123" t="s">
        <v>1103</v>
      </c>
      <c r="O413" s="123" t="s">
        <v>1104</v>
      </c>
      <c r="P413" s="123" t="s">
        <v>1093</v>
      </c>
      <c r="Q413" s="124" t="s">
        <v>1327</v>
      </c>
      <c r="R413" s="124" t="s">
        <v>1093</v>
      </c>
      <c r="S413" s="124" t="s">
        <v>1673</v>
      </c>
      <c r="T413" s="122" t="b">
        <f t="shared" si="6"/>
        <v>1</v>
      </c>
      <c r="U413" s="302" t="s">
        <v>1093</v>
      </c>
      <c r="V413" s="302" t="s">
        <v>1327</v>
      </c>
      <c r="W413" s="122" t="s">
        <v>1062</v>
      </c>
      <c r="X413" s="122" t="s">
        <v>1327</v>
      </c>
    </row>
    <row r="414" spans="1:24" x14ac:dyDescent="0.5">
      <c r="A414" s="302"/>
      <c r="F414" s="123" t="s">
        <v>1148</v>
      </c>
      <c r="G414" s="123" t="s">
        <v>1149</v>
      </c>
      <c r="H414" s="123" t="s">
        <v>1105</v>
      </c>
      <c r="I414" s="123" t="s">
        <v>1106</v>
      </c>
      <c r="J414" s="123" t="s">
        <v>1105</v>
      </c>
      <c r="K414" s="123" t="s">
        <v>1106</v>
      </c>
      <c r="L414" s="123" t="s">
        <v>1105</v>
      </c>
      <c r="M414" s="123" t="s">
        <v>1106</v>
      </c>
      <c r="N414" s="123" t="s">
        <v>1105</v>
      </c>
      <c r="O414" s="123" t="s">
        <v>1106</v>
      </c>
      <c r="P414" s="123" t="s">
        <v>1094</v>
      </c>
      <c r="Q414" s="124" t="s">
        <v>1095</v>
      </c>
      <c r="R414" s="124" t="s">
        <v>1094</v>
      </c>
      <c r="S414" s="124" t="s">
        <v>1095</v>
      </c>
      <c r="T414" s="122" t="b">
        <f t="shared" si="6"/>
        <v>1</v>
      </c>
      <c r="U414" s="302" t="s">
        <v>1094</v>
      </c>
      <c r="V414" s="302" t="s">
        <v>1095</v>
      </c>
      <c r="W414" s="122" t="s">
        <v>1063</v>
      </c>
      <c r="X414" s="122" t="s">
        <v>1064</v>
      </c>
    </row>
    <row r="415" spans="1:24" x14ac:dyDescent="0.5">
      <c r="A415" s="302"/>
      <c r="F415" s="123" t="s">
        <v>1150</v>
      </c>
      <c r="G415" s="123" t="s">
        <v>1151</v>
      </c>
      <c r="H415" s="123" t="s">
        <v>1107</v>
      </c>
      <c r="I415" s="123" t="s">
        <v>1327</v>
      </c>
      <c r="J415" s="123" t="s">
        <v>1107</v>
      </c>
      <c r="K415" s="123" t="s">
        <v>1327</v>
      </c>
      <c r="L415" s="123" t="s">
        <v>1107</v>
      </c>
      <c r="M415" s="123" t="s">
        <v>1327</v>
      </c>
      <c r="N415" s="123" t="s">
        <v>1107</v>
      </c>
      <c r="O415" s="123" t="s">
        <v>1327</v>
      </c>
      <c r="P415" s="123" t="s">
        <v>1096</v>
      </c>
      <c r="Q415" s="124" t="s">
        <v>1097</v>
      </c>
      <c r="R415" s="124" t="s">
        <v>1096</v>
      </c>
      <c r="S415" s="124" t="s">
        <v>1097</v>
      </c>
      <c r="T415" s="122" t="b">
        <f t="shared" si="6"/>
        <v>1</v>
      </c>
      <c r="U415" s="302" t="s">
        <v>1096</v>
      </c>
      <c r="V415" s="302" t="s">
        <v>1097</v>
      </c>
      <c r="W415" s="122" t="s">
        <v>1065</v>
      </c>
      <c r="X415" s="122" t="s">
        <v>1327</v>
      </c>
    </row>
    <row r="416" spans="1:24" x14ac:dyDescent="0.5">
      <c r="A416" s="302"/>
      <c r="F416" s="123" t="s">
        <v>1152</v>
      </c>
      <c r="G416" s="123" t="s">
        <v>596</v>
      </c>
      <c r="H416" s="123" t="s">
        <v>1108</v>
      </c>
      <c r="I416" s="123" t="s">
        <v>1109</v>
      </c>
      <c r="J416" s="123" t="s">
        <v>1108</v>
      </c>
      <c r="K416" s="123" t="s">
        <v>1109</v>
      </c>
      <c r="L416" s="123" t="s">
        <v>1108</v>
      </c>
      <c r="M416" s="123" t="s">
        <v>1109</v>
      </c>
      <c r="N416" s="123" t="s">
        <v>1108</v>
      </c>
      <c r="O416" s="123" t="s">
        <v>1109</v>
      </c>
      <c r="P416" s="123" t="s">
        <v>1098</v>
      </c>
      <c r="Q416" s="124" t="s">
        <v>1327</v>
      </c>
      <c r="R416" s="124" t="s">
        <v>1098</v>
      </c>
      <c r="S416" s="124" t="s">
        <v>1674</v>
      </c>
      <c r="T416" s="122" t="b">
        <f t="shared" si="6"/>
        <v>1</v>
      </c>
      <c r="U416" s="302" t="s">
        <v>1098</v>
      </c>
      <c r="V416" s="302" t="s">
        <v>1327</v>
      </c>
      <c r="W416" s="122" t="s">
        <v>1066</v>
      </c>
      <c r="X416" s="122" t="s">
        <v>1327</v>
      </c>
    </row>
    <row r="417" spans="6:24" x14ac:dyDescent="0.5">
      <c r="F417" s="123" t="s">
        <v>1153</v>
      </c>
      <c r="G417" s="123" t="s">
        <v>1154</v>
      </c>
      <c r="H417" s="123" t="s">
        <v>1110</v>
      </c>
      <c r="I417" s="123" t="s">
        <v>1327</v>
      </c>
      <c r="J417" s="123" t="s">
        <v>1110</v>
      </c>
      <c r="K417" s="123" t="s">
        <v>1327</v>
      </c>
      <c r="L417" s="123" t="s">
        <v>1110</v>
      </c>
      <c r="M417" s="123" t="s">
        <v>1327</v>
      </c>
      <c r="N417" s="123" t="s">
        <v>1110</v>
      </c>
      <c r="O417" s="123" t="s">
        <v>1327</v>
      </c>
      <c r="P417" s="123" t="s">
        <v>1099</v>
      </c>
      <c r="Q417" s="124" t="s">
        <v>1100</v>
      </c>
      <c r="R417" s="124" t="s">
        <v>1099</v>
      </c>
      <c r="S417" s="124" t="s">
        <v>1100</v>
      </c>
      <c r="T417" s="122" t="b">
        <f t="shared" si="6"/>
        <v>1</v>
      </c>
      <c r="U417" s="302" t="s">
        <v>1099</v>
      </c>
      <c r="V417" s="302" t="s">
        <v>1100</v>
      </c>
      <c r="W417" s="122" t="s">
        <v>1067</v>
      </c>
      <c r="X417" s="122" t="s">
        <v>1068</v>
      </c>
    </row>
    <row r="418" spans="6:24" x14ac:dyDescent="0.5">
      <c r="F418" s="123" t="s">
        <v>1155</v>
      </c>
      <c r="G418" s="123" t="s">
        <v>608</v>
      </c>
      <c r="H418" s="123" t="s">
        <v>1111</v>
      </c>
      <c r="I418" s="123" t="s">
        <v>1327</v>
      </c>
      <c r="J418" s="123" t="s">
        <v>1111</v>
      </c>
      <c r="K418" s="123" t="s">
        <v>1327</v>
      </c>
      <c r="L418" s="123" t="s">
        <v>1111</v>
      </c>
      <c r="M418" s="123" t="s">
        <v>1327</v>
      </c>
      <c r="N418" s="123" t="s">
        <v>1111</v>
      </c>
      <c r="O418" s="123" t="s">
        <v>1327</v>
      </c>
      <c r="P418" s="123" t="s">
        <v>1101</v>
      </c>
      <c r="Q418" s="124" t="s">
        <v>1327</v>
      </c>
      <c r="R418" s="124" t="s">
        <v>1101</v>
      </c>
      <c r="S418" s="124" t="s">
        <v>1675</v>
      </c>
      <c r="T418" s="122" t="b">
        <f t="shared" si="6"/>
        <v>1</v>
      </c>
      <c r="U418" s="302" t="s">
        <v>1101</v>
      </c>
      <c r="V418" s="302" t="s">
        <v>1327</v>
      </c>
      <c r="W418" s="122" t="s">
        <v>1069</v>
      </c>
      <c r="X418" s="122" t="s">
        <v>860</v>
      </c>
    </row>
    <row r="419" spans="6:24" x14ac:dyDescent="0.5">
      <c r="F419" s="123" t="s">
        <v>1156</v>
      </c>
      <c r="G419" s="123" t="s">
        <v>1293</v>
      </c>
      <c r="H419" s="123" t="s">
        <v>1112</v>
      </c>
      <c r="I419" s="123" t="s">
        <v>1113</v>
      </c>
      <c r="J419" s="123" t="s">
        <v>1112</v>
      </c>
      <c r="K419" s="123" t="s">
        <v>1113</v>
      </c>
      <c r="L419" s="123" t="s">
        <v>1112</v>
      </c>
      <c r="M419" s="123" t="s">
        <v>1113</v>
      </c>
      <c r="N419" s="123" t="s">
        <v>1112</v>
      </c>
      <c r="O419" s="123" t="s">
        <v>1113</v>
      </c>
      <c r="P419" s="123" t="s">
        <v>1102</v>
      </c>
      <c r="Q419" s="124" t="s">
        <v>1327</v>
      </c>
      <c r="R419" s="124" t="s">
        <v>1102</v>
      </c>
      <c r="S419" s="124" t="s">
        <v>1676</v>
      </c>
      <c r="T419" s="122" t="b">
        <f t="shared" si="6"/>
        <v>1</v>
      </c>
      <c r="U419" s="302" t="s">
        <v>1102</v>
      </c>
      <c r="V419" s="302" t="s">
        <v>1327</v>
      </c>
      <c r="W419" s="122" t="s">
        <v>1071</v>
      </c>
      <c r="X419" s="122" t="s">
        <v>1327</v>
      </c>
    </row>
    <row r="420" spans="6:24" x14ac:dyDescent="0.5">
      <c r="F420" s="123" t="s">
        <v>1158</v>
      </c>
      <c r="G420" s="123" t="s">
        <v>1159</v>
      </c>
      <c r="H420" s="123" t="s">
        <v>1114</v>
      </c>
      <c r="I420" s="123" t="s">
        <v>1115</v>
      </c>
      <c r="J420" s="123" t="s">
        <v>1114</v>
      </c>
      <c r="K420" s="123" t="s">
        <v>1115</v>
      </c>
      <c r="L420" s="123" t="s">
        <v>1114</v>
      </c>
      <c r="M420" s="123" t="s">
        <v>1115</v>
      </c>
      <c r="N420" s="123" t="s">
        <v>1114</v>
      </c>
      <c r="O420" s="123" t="s">
        <v>1115</v>
      </c>
      <c r="P420" s="123" t="s">
        <v>1103</v>
      </c>
      <c r="Q420" s="124" t="s">
        <v>1104</v>
      </c>
      <c r="R420" s="124" t="s">
        <v>1103</v>
      </c>
      <c r="S420" s="124" t="s">
        <v>1104</v>
      </c>
      <c r="T420" s="122" t="b">
        <f t="shared" si="6"/>
        <v>1</v>
      </c>
      <c r="U420" s="302" t="s">
        <v>1103</v>
      </c>
      <c r="V420" s="302" t="s">
        <v>1104</v>
      </c>
      <c r="W420" s="122" t="s">
        <v>1072</v>
      </c>
      <c r="X420" s="122" t="s">
        <v>1073</v>
      </c>
    </row>
    <row r="421" spans="6:24" x14ac:dyDescent="0.5">
      <c r="F421" s="123" t="s">
        <v>1160</v>
      </c>
      <c r="G421" s="123" t="s">
        <v>1161</v>
      </c>
      <c r="H421" s="123" t="s">
        <v>1116</v>
      </c>
      <c r="I421" s="123" t="s">
        <v>1327</v>
      </c>
      <c r="J421" s="123" t="s">
        <v>1116</v>
      </c>
      <c r="K421" s="123" t="s">
        <v>1327</v>
      </c>
      <c r="L421" s="123" t="s">
        <v>1116</v>
      </c>
      <c r="M421" s="123" t="s">
        <v>1327</v>
      </c>
      <c r="N421" s="123" t="s">
        <v>1116</v>
      </c>
      <c r="O421" s="123" t="s">
        <v>1327</v>
      </c>
      <c r="P421" s="123" t="s">
        <v>1105</v>
      </c>
      <c r="Q421" s="124" t="s">
        <v>1106</v>
      </c>
      <c r="R421" s="124" t="s">
        <v>1105</v>
      </c>
      <c r="S421" s="124" t="s">
        <v>1106</v>
      </c>
      <c r="T421" s="122" t="b">
        <f t="shared" si="6"/>
        <v>1</v>
      </c>
      <c r="U421" s="302" t="s">
        <v>1105</v>
      </c>
      <c r="V421" s="302" t="s">
        <v>1106</v>
      </c>
      <c r="W421" s="122" t="s">
        <v>1074</v>
      </c>
      <c r="X421" s="122" t="s">
        <v>1327</v>
      </c>
    </row>
    <row r="422" spans="6:24" x14ac:dyDescent="0.5">
      <c r="F422" s="123" t="s">
        <v>1162</v>
      </c>
      <c r="G422" s="123" t="s">
        <v>1205</v>
      </c>
      <c r="H422" s="123" t="s">
        <v>1117</v>
      </c>
      <c r="I422" s="123" t="s">
        <v>1118</v>
      </c>
      <c r="J422" s="123" t="s">
        <v>1117</v>
      </c>
      <c r="K422" s="123" t="s">
        <v>1118</v>
      </c>
      <c r="L422" s="123" t="s">
        <v>1117</v>
      </c>
      <c r="M422" s="123" t="s">
        <v>1118</v>
      </c>
      <c r="N422" s="123" t="s">
        <v>1117</v>
      </c>
      <c r="O422" s="123" t="s">
        <v>1118</v>
      </c>
      <c r="P422" s="123" t="s">
        <v>1107</v>
      </c>
      <c r="Q422" s="124" t="s">
        <v>1327</v>
      </c>
      <c r="R422" s="124" t="s">
        <v>1107</v>
      </c>
      <c r="S422" s="124" t="s">
        <v>1677</v>
      </c>
      <c r="T422" s="122" t="b">
        <f t="shared" si="6"/>
        <v>1</v>
      </c>
      <c r="U422" s="302" t="s">
        <v>1107</v>
      </c>
      <c r="V422" s="302" t="s">
        <v>1327</v>
      </c>
      <c r="W422" s="122" t="s">
        <v>1075</v>
      </c>
      <c r="X422" s="122" t="s">
        <v>1327</v>
      </c>
    </row>
    <row r="423" spans="6:24" x14ac:dyDescent="0.5">
      <c r="F423" s="123" t="s">
        <v>1163</v>
      </c>
      <c r="G423" s="123" t="s">
        <v>1164</v>
      </c>
      <c r="H423" s="123" t="s">
        <v>1119</v>
      </c>
      <c r="I423" s="123" t="s">
        <v>1327</v>
      </c>
      <c r="J423" s="123" t="s">
        <v>1119</v>
      </c>
      <c r="K423" s="123" t="s">
        <v>1327</v>
      </c>
      <c r="L423" s="123" t="s">
        <v>1119</v>
      </c>
      <c r="M423" s="123" t="s">
        <v>1327</v>
      </c>
      <c r="N423" s="123" t="s">
        <v>1119</v>
      </c>
      <c r="O423" s="123" t="s">
        <v>1327</v>
      </c>
      <c r="P423" s="123" t="s">
        <v>1108</v>
      </c>
      <c r="Q423" s="124" t="s">
        <v>1109</v>
      </c>
      <c r="R423" s="124" t="s">
        <v>1108</v>
      </c>
      <c r="S423" s="124" t="s">
        <v>1109</v>
      </c>
      <c r="T423" s="122" t="b">
        <f t="shared" si="6"/>
        <v>1</v>
      </c>
      <c r="U423" s="302" t="s">
        <v>1108</v>
      </c>
      <c r="V423" s="302" t="s">
        <v>1109</v>
      </c>
      <c r="W423" s="122" t="s">
        <v>1076</v>
      </c>
      <c r="X423" s="122" t="s">
        <v>1077</v>
      </c>
    </row>
    <row r="424" spans="6:24" x14ac:dyDescent="0.5">
      <c r="F424" s="123" t="s">
        <v>1165</v>
      </c>
      <c r="G424" s="123" t="s">
        <v>1206</v>
      </c>
      <c r="H424" s="123" t="s">
        <v>1120</v>
      </c>
      <c r="I424" s="123" t="s">
        <v>1327</v>
      </c>
      <c r="J424" s="123" t="s">
        <v>1120</v>
      </c>
      <c r="K424" s="123" t="s">
        <v>1327</v>
      </c>
      <c r="L424" s="123" t="s">
        <v>1120</v>
      </c>
      <c r="M424" s="123" t="s">
        <v>1327</v>
      </c>
      <c r="N424" s="123" t="s">
        <v>1120</v>
      </c>
      <c r="O424" s="123" t="s">
        <v>1327</v>
      </c>
      <c r="P424" s="123" t="s">
        <v>1110</v>
      </c>
      <c r="Q424" s="124" t="s">
        <v>1327</v>
      </c>
      <c r="R424" s="124" t="s">
        <v>1110</v>
      </c>
      <c r="S424" s="124" t="s">
        <v>1678</v>
      </c>
      <c r="T424" s="122" t="b">
        <f t="shared" si="6"/>
        <v>1</v>
      </c>
      <c r="U424" s="302" t="s">
        <v>1110</v>
      </c>
      <c r="V424" s="302" t="s">
        <v>1327</v>
      </c>
      <c r="W424" s="122" t="s">
        <v>1078</v>
      </c>
      <c r="X424" s="122" t="s">
        <v>905</v>
      </c>
    </row>
    <row r="425" spans="6:24" x14ac:dyDescent="0.5">
      <c r="H425" s="123" t="s">
        <v>1121</v>
      </c>
      <c r="I425" s="123" t="s">
        <v>1122</v>
      </c>
      <c r="J425" s="123" t="s">
        <v>1121</v>
      </c>
      <c r="K425" s="123" t="s">
        <v>1122</v>
      </c>
      <c r="L425" s="123" t="s">
        <v>1121</v>
      </c>
      <c r="M425" s="123" t="s">
        <v>1122</v>
      </c>
      <c r="N425" s="123" t="s">
        <v>1121</v>
      </c>
      <c r="O425" s="123" t="s">
        <v>1122</v>
      </c>
      <c r="P425" s="123" t="s">
        <v>1111</v>
      </c>
      <c r="Q425" s="124" t="s">
        <v>1327</v>
      </c>
      <c r="R425" s="124" t="s">
        <v>1111</v>
      </c>
      <c r="S425" s="124" t="s">
        <v>1679</v>
      </c>
      <c r="T425" s="122" t="b">
        <f t="shared" si="6"/>
        <v>1</v>
      </c>
      <c r="U425" s="302" t="s">
        <v>1111</v>
      </c>
      <c r="V425" s="302" t="s">
        <v>1327</v>
      </c>
      <c r="W425" s="122" t="s">
        <v>1080</v>
      </c>
      <c r="X425" s="122" t="s">
        <v>1327</v>
      </c>
    </row>
    <row r="426" spans="6:24" x14ac:dyDescent="0.5">
      <c r="H426" s="123" t="s">
        <v>1123</v>
      </c>
      <c r="I426" s="123" t="s">
        <v>1124</v>
      </c>
      <c r="J426" s="123" t="s">
        <v>1123</v>
      </c>
      <c r="K426" s="123" t="s">
        <v>1124</v>
      </c>
      <c r="L426" s="123" t="s">
        <v>1123</v>
      </c>
      <c r="M426" s="123" t="s">
        <v>1124</v>
      </c>
      <c r="N426" s="123" t="s">
        <v>1123</v>
      </c>
      <c r="O426" s="123" t="s">
        <v>1124</v>
      </c>
      <c r="P426" s="123" t="s">
        <v>1112</v>
      </c>
      <c r="Q426" s="124" t="s">
        <v>1113</v>
      </c>
      <c r="R426" s="124" t="s">
        <v>1112</v>
      </c>
      <c r="S426" s="124" t="s">
        <v>1113</v>
      </c>
      <c r="T426" s="122" t="b">
        <f t="shared" si="6"/>
        <v>1</v>
      </c>
      <c r="U426" s="302" t="s">
        <v>1112</v>
      </c>
      <c r="V426" s="302" t="s">
        <v>1113</v>
      </c>
      <c r="W426" s="122" t="s">
        <v>1081</v>
      </c>
      <c r="X426" s="122" t="s">
        <v>1082</v>
      </c>
    </row>
    <row r="427" spans="6:24" x14ac:dyDescent="0.5">
      <c r="H427" s="123" t="s">
        <v>1125</v>
      </c>
      <c r="I427" s="123" t="s">
        <v>1327</v>
      </c>
      <c r="J427" s="123" t="s">
        <v>1125</v>
      </c>
      <c r="K427" s="123" t="s">
        <v>1327</v>
      </c>
      <c r="L427" s="123" t="s">
        <v>1125</v>
      </c>
      <c r="M427" s="123" t="s">
        <v>1327</v>
      </c>
      <c r="N427" s="123" t="s">
        <v>1125</v>
      </c>
      <c r="O427" s="123" t="s">
        <v>1327</v>
      </c>
      <c r="P427" s="123" t="s">
        <v>1114</v>
      </c>
      <c r="Q427" s="124" t="s">
        <v>1115</v>
      </c>
      <c r="R427" s="124" t="s">
        <v>1114</v>
      </c>
      <c r="S427" s="124" t="s">
        <v>1115</v>
      </c>
      <c r="T427" s="122" t="b">
        <f t="shared" si="6"/>
        <v>1</v>
      </c>
      <c r="U427" s="302" t="s">
        <v>1114</v>
      </c>
      <c r="V427" s="302" t="s">
        <v>1115</v>
      </c>
      <c r="W427" s="122" t="s">
        <v>1083</v>
      </c>
      <c r="X427" s="122" t="s">
        <v>1327</v>
      </c>
    </row>
    <row r="428" spans="6:24" x14ac:dyDescent="0.5">
      <c r="H428" s="123" t="s">
        <v>1126</v>
      </c>
      <c r="I428" s="123" t="s">
        <v>1127</v>
      </c>
      <c r="J428" s="123" t="s">
        <v>1126</v>
      </c>
      <c r="K428" s="123" t="s">
        <v>1127</v>
      </c>
      <c r="L428" s="123" t="s">
        <v>1126</v>
      </c>
      <c r="M428" s="123" t="s">
        <v>1127</v>
      </c>
      <c r="N428" s="123" t="s">
        <v>1126</v>
      </c>
      <c r="O428" s="123" t="s">
        <v>1127</v>
      </c>
      <c r="P428" s="123" t="s">
        <v>1116</v>
      </c>
      <c r="Q428" s="124" t="s">
        <v>1327</v>
      </c>
      <c r="R428" s="124" t="s">
        <v>1116</v>
      </c>
      <c r="S428" s="124" t="s">
        <v>1680</v>
      </c>
      <c r="T428" s="122" t="b">
        <f t="shared" si="6"/>
        <v>1</v>
      </c>
      <c r="U428" s="302" t="s">
        <v>1116</v>
      </c>
      <c r="V428" s="302" t="s">
        <v>1327</v>
      </c>
      <c r="W428" s="122" t="s">
        <v>1084</v>
      </c>
      <c r="X428" s="122" t="s">
        <v>1327</v>
      </c>
    </row>
    <row r="429" spans="6:24" x14ac:dyDescent="0.5">
      <c r="H429" s="123" t="s">
        <v>1128</v>
      </c>
      <c r="I429" s="123" t="s">
        <v>1327</v>
      </c>
      <c r="J429" s="123" t="s">
        <v>1128</v>
      </c>
      <c r="K429" s="123" t="s">
        <v>1327</v>
      </c>
      <c r="L429" s="123" t="s">
        <v>1128</v>
      </c>
      <c r="M429" s="123" t="s">
        <v>1327</v>
      </c>
      <c r="N429" s="123" t="s">
        <v>1128</v>
      </c>
      <c r="O429" s="123" t="s">
        <v>1327</v>
      </c>
      <c r="P429" s="123" t="s">
        <v>1117</v>
      </c>
      <c r="Q429" s="124" t="s">
        <v>1118</v>
      </c>
      <c r="R429" s="124" t="s">
        <v>1117</v>
      </c>
      <c r="S429" s="124" t="s">
        <v>1118</v>
      </c>
      <c r="T429" s="122" t="b">
        <f t="shared" si="6"/>
        <v>1</v>
      </c>
      <c r="U429" s="302" t="s">
        <v>1117</v>
      </c>
      <c r="V429" s="302" t="s">
        <v>1118</v>
      </c>
      <c r="W429" s="122" t="s">
        <v>1085</v>
      </c>
      <c r="X429" s="122" t="s">
        <v>1086</v>
      </c>
    </row>
    <row r="430" spans="6:24" x14ac:dyDescent="0.5">
      <c r="H430" s="123" t="s">
        <v>1129</v>
      </c>
      <c r="I430" s="123" t="s">
        <v>1327</v>
      </c>
      <c r="J430" s="123" t="s">
        <v>1129</v>
      </c>
      <c r="K430" s="123" t="s">
        <v>1327</v>
      </c>
      <c r="L430" s="123" t="s">
        <v>1129</v>
      </c>
      <c r="M430" s="123" t="s">
        <v>1327</v>
      </c>
      <c r="N430" s="123" t="s">
        <v>1129</v>
      </c>
      <c r="O430" s="123" t="s">
        <v>1327</v>
      </c>
      <c r="P430" s="123" t="s">
        <v>1119</v>
      </c>
      <c r="Q430" s="124" t="s">
        <v>1327</v>
      </c>
      <c r="R430" s="124" t="s">
        <v>1119</v>
      </c>
      <c r="S430" s="124" t="s">
        <v>1681</v>
      </c>
      <c r="T430" s="122" t="b">
        <f t="shared" si="6"/>
        <v>1</v>
      </c>
      <c r="U430" s="302" t="s">
        <v>1119</v>
      </c>
      <c r="V430" s="302" t="s">
        <v>1327</v>
      </c>
      <c r="W430" s="122" t="s">
        <v>1087</v>
      </c>
      <c r="X430" s="122" t="s">
        <v>914</v>
      </c>
    </row>
    <row r="431" spans="6:24" x14ac:dyDescent="0.5">
      <c r="H431" s="123" t="s">
        <v>1130</v>
      </c>
      <c r="I431" s="123" t="s">
        <v>1131</v>
      </c>
      <c r="J431" s="123" t="s">
        <v>1130</v>
      </c>
      <c r="K431" s="123" t="s">
        <v>1131</v>
      </c>
      <c r="L431" s="123" t="s">
        <v>1130</v>
      </c>
      <c r="M431" s="123" t="s">
        <v>1131</v>
      </c>
      <c r="N431" s="123" t="s">
        <v>1130</v>
      </c>
      <c r="O431" s="123" t="s">
        <v>1131</v>
      </c>
      <c r="P431" s="123" t="s">
        <v>1120</v>
      </c>
      <c r="Q431" s="124" t="s">
        <v>1327</v>
      </c>
      <c r="R431" s="124" t="s">
        <v>1120</v>
      </c>
      <c r="S431" s="124" t="s">
        <v>1682</v>
      </c>
      <c r="T431" s="122" t="b">
        <f t="shared" si="6"/>
        <v>1</v>
      </c>
      <c r="U431" s="302" t="s">
        <v>1120</v>
      </c>
      <c r="V431" s="302" t="s">
        <v>1327</v>
      </c>
      <c r="W431" s="122" t="s">
        <v>1089</v>
      </c>
      <c r="X431" s="122" t="s">
        <v>1327</v>
      </c>
    </row>
    <row r="432" spans="6:24" x14ac:dyDescent="0.5">
      <c r="H432" s="123" t="s">
        <v>1132</v>
      </c>
      <c r="I432" s="123" t="s">
        <v>1133</v>
      </c>
      <c r="J432" s="123" t="s">
        <v>1132</v>
      </c>
      <c r="K432" s="123" t="s">
        <v>1133</v>
      </c>
      <c r="L432" s="123" t="s">
        <v>1132</v>
      </c>
      <c r="M432" s="123" t="s">
        <v>1133</v>
      </c>
      <c r="N432" s="123" t="s">
        <v>1132</v>
      </c>
      <c r="O432" s="123" t="s">
        <v>1133</v>
      </c>
      <c r="P432" s="123" t="s">
        <v>1121</v>
      </c>
      <c r="Q432" s="124" t="s">
        <v>1122</v>
      </c>
      <c r="R432" s="124" t="s">
        <v>1121</v>
      </c>
      <c r="S432" s="124" t="s">
        <v>1122</v>
      </c>
      <c r="T432" s="122" t="b">
        <f t="shared" si="6"/>
        <v>1</v>
      </c>
      <c r="U432" s="302" t="s">
        <v>1121</v>
      </c>
      <c r="V432" s="302" t="s">
        <v>1122</v>
      </c>
      <c r="W432" s="122" t="s">
        <v>1090</v>
      </c>
      <c r="X432" s="122" t="s">
        <v>1091</v>
      </c>
    </row>
    <row r="433" spans="8:24" x14ac:dyDescent="0.5">
      <c r="H433" s="123" t="s">
        <v>1134</v>
      </c>
      <c r="I433" s="123" t="s">
        <v>1327</v>
      </c>
      <c r="J433" s="123" t="s">
        <v>1134</v>
      </c>
      <c r="K433" s="123" t="s">
        <v>1327</v>
      </c>
      <c r="L433" s="123" t="s">
        <v>1134</v>
      </c>
      <c r="M433" s="123" t="s">
        <v>1327</v>
      </c>
      <c r="N433" s="123" t="s">
        <v>1134</v>
      </c>
      <c r="O433" s="123" t="s">
        <v>1327</v>
      </c>
      <c r="P433" s="123" t="s">
        <v>1123</v>
      </c>
      <c r="Q433" s="124" t="s">
        <v>1124</v>
      </c>
      <c r="R433" s="124" t="s">
        <v>1123</v>
      </c>
      <c r="S433" s="124" t="s">
        <v>1124</v>
      </c>
      <c r="T433" s="122" t="b">
        <f t="shared" si="6"/>
        <v>1</v>
      </c>
      <c r="U433" s="302" t="s">
        <v>1123</v>
      </c>
      <c r="V433" s="302" t="s">
        <v>1124</v>
      </c>
      <c r="W433" s="122" t="s">
        <v>1092</v>
      </c>
      <c r="X433" s="122" t="s">
        <v>1327</v>
      </c>
    </row>
    <row r="434" spans="8:24" x14ac:dyDescent="0.5">
      <c r="H434" s="123" t="s">
        <v>1135</v>
      </c>
      <c r="I434" s="123" t="s">
        <v>1136</v>
      </c>
      <c r="J434" s="123" t="s">
        <v>1135</v>
      </c>
      <c r="K434" s="123" t="s">
        <v>1136</v>
      </c>
      <c r="L434" s="123" t="s">
        <v>1135</v>
      </c>
      <c r="M434" s="123" t="s">
        <v>1136</v>
      </c>
      <c r="N434" s="123" t="s">
        <v>1135</v>
      </c>
      <c r="O434" s="123" t="s">
        <v>1136</v>
      </c>
      <c r="P434" s="123" t="s">
        <v>1125</v>
      </c>
      <c r="Q434" s="124" t="s">
        <v>1327</v>
      </c>
      <c r="R434" s="124" t="s">
        <v>1125</v>
      </c>
      <c r="S434" s="124" t="s">
        <v>1683</v>
      </c>
      <c r="T434" s="122" t="b">
        <f t="shared" si="6"/>
        <v>1</v>
      </c>
      <c r="U434" s="302" t="s">
        <v>1125</v>
      </c>
      <c r="V434" s="302" t="s">
        <v>1327</v>
      </c>
      <c r="W434" s="122" t="s">
        <v>1093</v>
      </c>
      <c r="X434" s="122" t="s">
        <v>1327</v>
      </c>
    </row>
    <row r="435" spans="8:24" x14ac:dyDescent="0.5">
      <c r="H435" s="123" t="s">
        <v>1137</v>
      </c>
      <c r="I435" s="123" t="s">
        <v>1327</v>
      </c>
      <c r="J435" s="123" t="s">
        <v>1137</v>
      </c>
      <c r="K435" s="123" t="s">
        <v>1327</v>
      </c>
      <c r="L435" s="123" t="s">
        <v>1137</v>
      </c>
      <c r="M435" s="123" t="s">
        <v>1327</v>
      </c>
      <c r="N435" s="123" t="s">
        <v>1137</v>
      </c>
      <c r="O435" s="123" t="s">
        <v>1327</v>
      </c>
      <c r="P435" s="123" t="s">
        <v>1126</v>
      </c>
      <c r="Q435" s="124" t="s">
        <v>1127</v>
      </c>
      <c r="R435" s="124" t="s">
        <v>1126</v>
      </c>
      <c r="S435" s="124" t="s">
        <v>1127</v>
      </c>
      <c r="T435" s="122" t="b">
        <f t="shared" si="6"/>
        <v>1</v>
      </c>
      <c r="U435" s="302" t="s">
        <v>1126</v>
      </c>
      <c r="V435" s="302" t="s">
        <v>1127</v>
      </c>
      <c r="W435" s="122" t="s">
        <v>1094</v>
      </c>
      <c r="X435" s="122" t="s">
        <v>1095</v>
      </c>
    </row>
    <row r="436" spans="8:24" x14ac:dyDescent="0.5">
      <c r="H436" s="123" t="s">
        <v>1138</v>
      </c>
      <c r="I436" s="123" t="s">
        <v>1327</v>
      </c>
      <c r="J436" s="123" t="s">
        <v>1138</v>
      </c>
      <c r="K436" s="123" t="s">
        <v>1327</v>
      </c>
      <c r="L436" s="123" t="s">
        <v>1138</v>
      </c>
      <c r="M436" s="123" t="s">
        <v>1327</v>
      </c>
      <c r="N436" s="123" t="s">
        <v>1138</v>
      </c>
      <c r="O436" s="123" t="s">
        <v>1327</v>
      </c>
      <c r="P436" s="123" t="s">
        <v>1128</v>
      </c>
      <c r="Q436" s="124" t="s">
        <v>1327</v>
      </c>
      <c r="R436" s="124" t="s">
        <v>1128</v>
      </c>
      <c r="S436" s="124" t="s">
        <v>1684</v>
      </c>
      <c r="T436" s="122" t="b">
        <f t="shared" si="6"/>
        <v>1</v>
      </c>
      <c r="U436" s="302" t="s">
        <v>1128</v>
      </c>
      <c r="V436" s="302" t="s">
        <v>1327</v>
      </c>
      <c r="W436" s="122" t="s">
        <v>1096</v>
      </c>
      <c r="X436" s="122" t="s">
        <v>1115</v>
      </c>
    </row>
    <row r="437" spans="8:24" x14ac:dyDescent="0.5">
      <c r="H437" s="123" t="s">
        <v>1139</v>
      </c>
      <c r="I437" s="123" t="s">
        <v>1140</v>
      </c>
      <c r="J437" s="123" t="s">
        <v>1139</v>
      </c>
      <c r="K437" s="123" t="s">
        <v>1140</v>
      </c>
      <c r="L437" s="123" t="s">
        <v>1139</v>
      </c>
      <c r="M437" s="123" t="s">
        <v>1140</v>
      </c>
      <c r="N437" s="123" t="s">
        <v>1139</v>
      </c>
      <c r="O437" s="123" t="s">
        <v>1140</v>
      </c>
      <c r="P437" s="123" t="s">
        <v>1129</v>
      </c>
      <c r="Q437" s="124" t="s">
        <v>1327</v>
      </c>
      <c r="R437" s="124" t="s">
        <v>1129</v>
      </c>
      <c r="S437" s="124" t="s">
        <v>1685</v>
      </c>
      <c r="T437" s="122" t="b">
        <f t="shared" si="6"/>
        <v>1</v>
      </c>
      <c r="U437" s="302" t="s">
        <v>1129</v>
      </c>
      <c r="V437" s="302" t="s">
        <v>1327</v>
      </c>
      <c r="W437" s="122" t="s">
        <v>1098</v>
      </c>
      <c r="X437" s="122" t="s">
        <v>1327</v>
      </c>
    </row>
    <row r="438" spans="8:24" x14ac:dyDescent="0.5">
      <c r="H438" s="123" t="s">
        <v>1141</v>
      </c>
      <c r="I438" s="123" t="s">
        <v>1142</v>
      </c>
      <c r="J438" s="123" t="s">
        <v>1141</v>
      </c>
      <c r="K438" s="123" t="s">
        <v>1142</v>
      </c>
      <c r="L438" s="123" t="s">
        <v>1141</v>
      </c>
      <c r="M438" s="123" t="s">
        <v>1142</v>
      </c>
      <c r="N438" s="123" t="s">
        <v>1141</v>
      </c>
      <c r="O438" s="123" t="s">
        <v>1142</v>
      </c>
      <c r="P438" s="123" t="s">
        <v>1130</v>
      </c>
      <c r="Q438" s="124" t="s">
        <v>1131</v>
      </c>
      <c r="R438" s="124" t="s">
        <v>1130</v>
      </c>
      <c r="S438" s="124" t="s">
        <v>1131</v>
      </c>
      <c r="T438" s="122" t="b">
        <f t="shared" si="6"/>
        <v>1</v>
      </c>
      <c r="U438" s="302" t="s">
        <v>1130</v>
      </c>
      <c r="V438" s="302" t="s">
        <v>1131</v>
      </c>
      <c r="W438" s="122" t="s">
        <v>1099</v>
      </c>
      <c r="X438" s="122" t="s">
        <v>1100</v>
      </c>
    </row>
    <row r="439" spans="8:24" x14ac:dyDescent="0.5">
      <c r="H439" s="123" t="s">
        <v>1143</v>
      </c>
      <c r="I439" s="123" t="s">
        <v>1327</v>
      </c>
      <c r="J439" s="123" t="s">
        <v>1143</v>
      </c>
      <c r="K439" s="123" t="s">
        <v>1327</v>
      </c>
      <c r="L439" s="123" t="s">
        <v>1143</v>
      </c>
      <c r="M439" s="123" t="s">
        <v>1327</v>
      </c>
      <c r="N439" s="123" t="s">
        <v>1143</v>
      </c>
      <c r="O439" s="123" t="s">
        <v>1327</v>
      </c>
      <c r="P439" s="123" t="s">
        <v>1132</v>
      </c>
      <c r="Q439" s="124" t="s">
        <v>1133</v>
      </c>
      <c r="R439" s="124" t="s">
        <v>1132</v>
      </c>
      <c r="S439" s="124" t="s">
        <v>1133</v>
      </c>
      <c r="T439" s="122" t="b">
        <f t="shared" si="6"/>
        <v>1</v>
      </c>
      <c r="U439" s="302" t="s">
        <v>1132</v>
      </c>
      <c r="V439" s="302" t="s">
        <v>1133</v>
      </c>
      <c r="W439" s="122" t="s">
        <v>1101</v>
      </c>
      <c r="X439" s="122" t="s">
        <v>1327</v>
      </c>
    </row>
    <row r="440" spans="8:24" x14ac:dyDescent="0.5">
      <c r="H440" s="123" t="s">
        <v>1144</v>
      </c>
      <c r="I440" s="123" t="s">
        <v>1145</v>
      </c>
      <c r="J440" s="123" t="s">
        <v>1144</v>
      </c>
      <c r="K440" s="123" t="s">
        <v>1145</v>
      </c>
      <c r="L440" s="123" t="s">
        <v>1144</v>
      </c>
      <c r="M440" s="123" t="s">
        <v>1145</v>
      </c>
      <c r="N440" s="123" t="s">
        <v>1144</v>
      </c>
      <c r="O440" s="123" t="s">
        <v>1145</v>
      </c>
      <c r="P440" s="123" t="s">
        <v>1134</v>
      </c>
      <c r="Q440" s="124" t="s">
        <v>1327</v>
      </c>
      <c r="R440" s="124" t="s">
        <v>1134</v>
      </c>
      <c r="S440" s="124" t="s">
        <v>1686</v>
      </c>
      <c r="T440" s="122" t="b">
        <f t="shared" si="6"/>
        <v>1</v>
      </c>
      <c r="U440" s="302" t="s">
        <v>1134</v>
      </c>
      <c r="V440" s="302" t="s">
        <v>1327</v>
      </c>
      <c r="W440" s="122" t="s">
        <v>1102</v>
      </c>
      <c r="X440" s="122" t="s">
        <v>1327</v>
      </c>
    </row>
    <row r="441" spans="8:24" x14ac:dyDescent="0.5">
      <c r="H441" s="123" t="s">
        <v>1146</v>
      </c>
      <c r="I441" s="123" t="s">
        <v>1327</v>
      </c>
      <c r="J441" s="123" t="s">
        <v>1146</v>
      </c>
      <c r="K441" s="123" t="s">
        <v>1327</v>
      </c>
      <c r="L441" s="123" t="s">
        <v>1146</v>
      </c>
      <c r="M441" s="123" t="s">
        <v>1327</v>
      </c>
      <c r="N441" s="123" t="s">
        <v>1146</v>
      </c>
      <c r="O441" s="123" t="s">
        <v>1327</v>
      </c>
      <c r="P441" s="123" t="s">
        <v>1135</v>
      </c>
      <c r="Q441" s="124" t="s">
        <v>1136</v>
      </c>
      <c r="R441" s="124" t="s">
        <v>1135</v>
      </c>
      <c r="S441" s="124" t="s">
        <v>1136</v>
      </c>
      <c r="T441" s="122" t="b">
        <f t="shared" si="6"/>
        <v>1</v>
      </c>
      <c r="U441" s="302" t="s">
        <v>1135</v>
      </c>
      <c r="V441" s="302" t="s">
        <v>1136</v>
      </c>
      <c r="W441" s="122" t="s">
        <v>1103</v>
      </c>
      <c r="X441" s="122" t="s">
        <v>1104</v>
      </c>
    </row>
    <row r="442" spans="8:24" x14ac:dyDescent="0.5">
      <c r="H442" s="123" t="s">
        <v>1291</v>
      </c>
      <c r="I442" s="123" t="s">
        <v>1327</v>
      </c>
      <c r="J442" s="123" t="s">
        <v>1147</v>
      </c>
      <c r="K442" s="123" t="s">
        <v>1327</v>
      </c>
      <c r="L442" s="123" t="s">
        <v>1147</v>
      </c>
      <c r="M442" s="123" t="s">
        <v>1327</v>
      </c>
      <c r="N442" s="123" t="s">
        <v>1147</v>
      </c>
      <c r="O442" s="123" t="s">
        <v>1327</v>
      </c>
      <c r="P442" s="123" t="s">
        <v>1137</v>
      </c>
      <c r="Q442" s="124" t="s">
        <v>1327</v>
      </c>
      <c r="R442" s="124" t="s">
        <v>1137</v>
      </c>
      <c r="S442" s="124" t="s">
        <v>1687</v>
      </c>
      <c r="T442" s="122" t="b">
        <f t="shared" si="6"/>
        <v>1</v>
      </c>
      <c r="U442" s="302" t="s">
        <v>1137</v>
      </c>
      <c r="V442" s="302" t="s">
        <v>1327</v>
      </c>
      <c r="W442" s="122" t="s">
        <v>1105</v>
      </c>
      <c r="X442" s="122" t="s">
        <v>1124</v>
      </c>
    </row>
    <row r="443" spans="8:24" x14ac:dyDescent="0.5">
      <c r="H443" s="123" t="s">
        <v>1147</v>
      </c>
      <c r="I443" s="123" t="s">
        <v>1327</v>
      </c>
      <c r="J443" s="123" t="s">
        <v>1148</v>
      </c>
      <c r="K443" s="123" t="s">
        <v>1149</v>
      </c>
      <c r="L443" s="123" t="s">
        <v>1148</v>
      </c>
      <c r="M443" s="123" t="s">
        <v>1149</v>
      </c>
      <c r="N443" s="123" t="s">
        <v>1148</v>
      </c>
      <c r="O443" s="123" t="s">
        <v>1149</v>
      </c>
      <c r="P443" s="123" t="s">
        <v>1138</v>
      </c>
      <c r="Q443" s="124" t="s">
        <v>1327</v>
      </c>
      <c r="R443" s="124" t="s">
        <v>1138</v>
      </c>
      <c r="S443" s="124" t="s">
        <v>1688</v>
      </c>
      <c r="T443" s="122" t="b">
        <f t="shared" si="6"/>
        <v>1</v>
      </c>
      <c r="U443" s="302" t="s">
        <v>1138</v>
      </c>
      <c r="V443" s="302" t="s">
        <v>1327</v>
      </c>
      <c r="W443" s="122" t="s">
        <v>1107</v>
      </c>
      <c r="X443" s="122" t="s">
        <v>1327</v>
      </c>
    </row>
    <row r="444" spans="8:24" x14ac:dyDescent="0.5">
      <c r="H444" s="123" t="s">
        <v>1148</v>
      </c>
      <c r="I444" s="123" t="s">
        <v>1149</v>
      </c>
      <c r="J444" s="123" t="s">
        <v>1150</v>
      </c>
      <c r="K444" s="123" t="s">
        <v>1151</v>
      </c>
      <c r="L444" s="123" t="s">
        <v>1150</v>
      </c>
      <c r="M444" s="123" t="s">
        <v>1151</v>
      </c>
      <c r="N444" s="123" t="s">
        <v>1150</v>
      </c>
      <c r="O444" s="123" t="s">
        <v>1151</v>
      </c>
      <c r="P444" s="123" t="s">
        <v>1139</v>
      </c>
      <c r="Q444" s="124" t="s">
        <v>1140</v>
      </c>
      <c r="R444" s="124" t="s">
        <v>1139</v>
      </c>
      <c r="S444" s="124" t="s">
        <v>1140</v>
      </c>
      <c r="T444" s="122" t="b">
        <f t="shared" si="6"/>
        <v>1</v>
      </c>
      <c r="U444" s="302" t="s">
        <v>1139</v>
      </c>
      <c r="V444" s="302" t="s">
        <v>1140</v>
      </c>
      <c r="W444" s="122" t="s">
        <v>1108</v>
      </c>
      <c r="X444" s="122" t="s">
        <v>1109</v>
      </c>
    </row>
    <row r="445" spans="8:24" x14ac:dyDescent="0.5">
      <c r="H445" s="123" t="s">
        <v>1150</v>
      </c>
      <c r="I445" s="123" t="s">
        <v>1151</v>
      </c>
      <c r="J445" s="123" t="s">
        <v>1152</v>
      </c>
      <c r="K445" s="123" t="s">
        <v>1327</v>
      </c>
      <c r="L445" s="123" t="s">
        <v>1152</v>
      </c>
      <c r="M445" s="123" t="s">
        <v>1327</v>
      </c>
      <c r="N445" s="123" t="s">
        <v>1152</v>
      </c>
      <c r="O445" s="123" t="s">
        <v>1327</v>
      </c>
      <c r="P445" s="123" t="s">
        <v>1141</v>
      </c>
      <c r="Q445" s="124" t="s">
        <v>1142</v>
      </c>
      <c r="R445" s="124" t="s">
        <v>1141</v>
      </c>
      <c r="S445" s="124" t="s">
        <v>1142</v>
      </c>
      <c r="T445" s="122" t="b">
        <f t="shared" si="6"/>
        <v>1</v>
      </c>
      <c r="U445" s="302" t="s">
        <v>1141</v>
      </c>
      <c r="V445" s="302" t="s">
        <v>1142</v>
      </c>
      <c r="W445" s="122" t="s">
        <v>1110</v>
      </c>
      <c r="X445" s="122" t="s">
        <v>1327</v>
      </c>
    </row>
    <row r="446" spans="8:24" x14ac:dyDescent="0.5">
      <c r="H446" s="123" t="s">
        <v>1152</v>
      </c>
      <c r="I446" s="123" t="s">
        <v>1327</v>
      </c>
      <c r="J446" s="123" t="s">
        <v>1153</v>
      </c>
      <c r="K446" s="123" t="s">
        <v>1154</v>
      </c>
      <c r="L446" s="123" t="s">
        <v>1153</v>
      </c>
      <c r="M446" s="123" t="s">
        <v>1154</v>
      </c>
      <c r="N446" s="123" t="s">
        <v>1153</v>
      </c>
      <c r="O446" s="123" t="s">
        <v>1154</v>
      </c>
      <c r="P446" s="123" t="s">
        <v>1143</v>
      </c>
      <c r="Q446" s="124" t="s">
        <v>1327</v>
      </c>
      <c r="R446" s="124" t="s">
        <v>1143</v>
      </c>
      <c r="S446" s="124" t="s">
        <v>1689</v>
      </c>
      <c r="T446" s="122" t="b">
        <f t="shared" si="6"/>
        <v>1</v>
      </c>
      <c r="U446" s="302" t="s">
        <v>1143</v>
      </c>
      <c r="V446" s="302" t="s">
        <v>1327</v>
      </c>
      <c r="W446" s="122" t="s">
        <v>1111</v>
      </c>
      <c r="X446" s="122" t="s">
        <v>1327</v>
      </c>
    </row>
    <row r="447" spans="8:24" x14ac:dyDescent="0.5">
      <c r="H447" s="123" t="s">
        <v>1153</v>
      </c>
      <c r="I447" s="123" t="s">
        <v>1154</v>
      </c>
      <c r="J447" s="123" t="s">
        <v>1155</v>
      </c>
      <c r="K447" s="123" t="s">
        <v>1327</v>
      </c>
      <c r="L447" s="123" t="s">
        <v>1155</v>
      </c>
      <c r="M447" s="123" t="s">
        <v>1327</v>
      </c>
      <c r="N447" s="123" t="s">
        <v>1155</v>
      </c>
      <c r="O447" s="123" t="s">
        <v>1327</v>
      </c>
      <c r="P447" s="123" t="s">
        <v>1144</v>
      </c>
      <c r="Q447" s="124" t="s">
        <v>1145</v>
      </c>
      <c r="R447" s="124" t="s">
        <v>1144</v>
      </c>
      <c r="S447" s="124" t="s">
        <v>1145</v>
      </c>
      <c r="T447" s="122" t="b">
        <f t="shared" si="6"/>
        <v>1</v>
      </c>
      <c r="U447" s="302" t="s">
        <v>1144</v>
      </c>
      <c r="V447" s="302" t="s">
        <v>1145</v>
      </c>
      <c r="W447" s="122" t="s">
        <v>1112</v>
      </c>
      <c r="X447" s="122" t="s">
        <v>1113</v>
      </c>
    </row>
    <row r="448" spans="8:24" x14ac:dyDescent="0.5">
      <c r="H448" s="123" t="s">
        <v>1155</v>
      </c>
      <c r="I448" s="123" t="s">
        <v>1327</v>
      </c>
      <c r="J448" s="123" t="s">
        <v>1156</v>
      </c>
      <c r="K448" s="123" t="s">
        <v>1327</v>
      </c>
      <c r="L448" s="123" t="s">
        <v>1156</v>
      </c>
      <c r="M448" s="123" t="s">
        <v>1327</v>
      </c>
      <c r="N448" s="123" t="s">
        <v>1156</v>
      </c>
      <c r="O448" s="123" t="s">
        <v>1327</v>
      </c>
      <c r="P448" s="123" t="s">
        <v>1146</v>
      </c>
      <c r="Q448" s="124" t="s">
        <v>1327</v>
      </c>
      <c r="R448" s="124" t="s">
        <v>1146</v>
      </c>
      <c r="S448" s="124" t="s">
        <v>1690</v>
      </c>
      <c r="T448" s="122" t="b">
        <f t="shared" si="6"/>
        <v>1</v>
      </c>
      <c r="U448" s="302" t="s">
        <v>1146</v>
      </c>
      <c r="V448" s="302" t="s">
        <v>1327</v>
      </c>
      <c r="W448" s="122" t="s">
        <v>1114</v>
      </c>
      <c r="X448" s="122" t="s">
        <v>995</v>
      </c>
    </row>
    <row r="449" spans="8:24" x14ac:dyDescent="0.5">
      <c r="H449" s="123" t="s">
        <v>1156</v>
      </c>
      <c r="I449" s="123" t="s">
        <v>1327</v>
      </c>
      <c r="J449" s="123" t="s">
        <v>1158</v>
      </c>
      <c r="K449" s="123" t="s">
        <v>1159</v>
      </c>
      <c r="L449" s="123" t="s">
        <v>1158</v>
      </c>
      <c r="M449" s="123" t="s">
        <v>1159</v>
      </c>
      <c r="N449" s="123" t="s">
        <v>1158</v>
      </c>
      <c r="O449" s="123" t="s">
        <v>1159</v>
      </c>
      <c r="P449" s="123" t="s">
        <v>1469</v>
      </c>
      <c r="Q449" s="124" t="s">
        <v>1327</v>
      </c>
      <c r="R449" s="124" t="s">
        <v>1469</v>
      </c>
      <c r="S449" s="124" t="s">
        <v>1691</v>
      </c>
      <c r="T449" s="122" t="b">
        <f t="shared" si="6"/>
        <v>1</v>
      </c>
      <c r="U449" s="302" t="s">
        <v>1469</v>
      </c>
      <c r="V449" s="302" t="s">
        <v>1327</v>
      </c>
      <c r="W449" s="122" t="s">
        <v>1116</v>
      </c>
      <c r="X449" s="122" t="s">
        <v>1327</v>
      </c>
    </row>
    <row r="450" spans="8:24" x14ac:dyDescent="0.5">
      <c r="H450" s="123" t="s">
        <v>1158</v>
      </c>
      <c r="I450" s="123" t="s">
        <v>1159</v>
      </c>
      <c r="J450" s="123" t="s">
        <v>1160</v>
      </c>
      <c r="K450" s="123" t="s">
        <v>1161</v>
      </c>
      <c r="L450" s="123" t="s">
        <v>1160</v>
      </c>
      <c r="M450" s="123" t="s">
        <v>1161</v>
      </c>
      <c r="N450" s="123" t="s">
        <v>1160</v>
      </c>
      <c r="O450" s="123" t="s">
        <v>1161</v>
      </c>
      <c r="P450" s="123" t="s">
        <v>1470</v>
      </c>
      <c r="Q450" s="124" t="s">
        <v>1471</v>
      </c>
      <c r="R450" s="124" t="s">
        <v>1470</v>
      </c>
      <c r="S450" s="124" t="s">
        <v>1471</v>
      </c>
      <c r="T450" s="122" t="b">
        <f t="shared" si="6"/>
        <v>1</v>
      </c>
      <c r="U450" s="302" t="s">
        <v>1470</v>
      </c>
      <c r="V450" s="302" t="s">
        <v>1471</v>
      </c>
      <c r="W450" s="122" t="s">
        <v>1117</v>
      </c>
      <c r="X450" s="122" t="s">
        <v>1118</v>
      </c>
    </row>
    <row r="451" spans="8:24" x14ac:dyDescent="0.5">
      <c r="H451" s="123" t="s">
        <v>1160</v>
      </c>
      <c r="I451" s="123" t="s">
        <v>1161</v>
      </c>
      <c r="J451" s="123" t="s">
        <v>1162</v>
      </c>
      <c r="K451" s="123" t="s">
        <v>1327</v>
      </c>
      <c r="L451" s="123" t="s">
        <v>1162</v>
      </c>
      <c r="M451" s="123" t="s">
        <v>1327</v>
      </c>
      <c r="N451" s="123" t="s">
        <v>1162</v>
      </c>
      <c r="O451" s="123" t="s">
        <v>1327</v>
      </c>
      <c r="P451" s="123" t="s">
        <v>1472</v>
      </c>
      <c r="Q451" s="124" t="s">
        <v>1473</v>
      </c>
      <c r="R451" s="124" t="s">
        <v>1472</v>
      </c>
      <c r="S451" s="124" t="s">
        <v>1473</v>
      </c>
      <c r="T451" s="122" t="b">
        <f t="shared" ref="T451:T472" si="7">P451=R451</f>
        <v>1</v>
      </c>
      <c r="U451" s="302" t="s">
        <v>1472</v>
      </c>
      <c r="V451" s="302" t="s">
        <v>1473</v>
      </c>
      <c r="W451" s="122" t="s">
        <v>1119</v>
      </c>
      <c r="X451" s="122" t="s">
        <v>1327</v>
      </c>
    </row>
    <row r="452" spans="8:24" x14ac:dyDescent="0.5">
      <c r="H452" s="123" t="s">
        <v>1162</v>
      </c>
      <c r="I452" s="123" t="s">
        <v>1327</v>
      </c>
      <c r="J452" s="123" t="s">
        <v>1163</v>
      </c>
      <c r="K452" s="123" t="s">
        <v>1164</v>
      </c>
      <c r="L452" s="123" t="s">
        <v>1163</v>
      </c>
      <c r="M452" s="123" t="s">
        <v>1164</v>
      </c>
      <c r="N452" s="123" t="s">
        <v>1163</v>
      </c>
      <c r="O452" s="123" t="s">
        <v>1164</v>
      </c>
      <c r="P452" s="123" t="s">
        <v>1474</v>
      </c>
      <c r="Q452" s="124" t="s">
        <v>1327</v>
      </c>
      <c r="R452" s="124" t="s">
        <v>1474</v>
      </c>
      <c r="S452" s="124" t="s">
        <v>1692</v>
      </c>
      <c r="T452" s="122" t="b">
        <f t="shared" si="7"/>
        <v>1</v>
      </c>
      <c r="U452" s="302" t="s">
        <v>1474</v>
      </c>
      <c r="V452" s="302" t="s">
        <v>1327</v>
      </c>
      <c r="W452" s="122" t="s">
        <v>1120</v>
      </c>
      <c r="X452" s="122" t="s">
        <v>1327</v>
      </c>
    </row>
    <row r="453" spans="8:24" x14ac:dyDescent="0.5">
      <c r="H453" s="123" t="s">
        <v>1163</v>
      </c>
      <c r="I453" s="123" t="s">
        <v>1164</v>
      </c>
      <c r="J453" s="123" t="s">
        <v>1165</v>
      </c>
      <c r="K453" s="123" t="s">
        <v>1327</v>
      </c>
      <c r="L453" s="123" t="s">
        <v>1165</v>
      </c>
      <c r="M453" s="123" t="s">
        <v>1327</v>
      </c>
      <c r="N453" s="123" t="s">
        <v>1165</v>
      </c>
      <c r="O453" s="123" t="s">
        <v>1327</v>
      </c>
      <c r="P453" s="123" t="s">
        <v>1475</v>
      </c>
      <c r="Q453" s="124" t="s">
        <v>1476</v>
      </c>
      <c r="R453" s="124" t="s">
        <v>1475</v>
      </c>
      <c r="S453" s="124" t="s">
        <v>1476</v>
      </c>
      <c r="T453" s="122" t="b">
        <f t="shared" si="7"/>
        <v>1</v>
      </c>
      <c r="U453" s="302" t="s">
        <v>1475</v>
      </c>
      <c r="V453" s="302" t="s">
        <v>1476</v>
      </c>
      <c r="W453" s="122" t="s">
        <v>1121</v>
      </c>
      <c r="X453" s="122" t="s">
        <v>1122</v>
      </c>
    </row>
    <row r="454" spans="8:24" x14ac:dyDescent="0.5">
      <c r="H454" s="123" t="s">
        <v>1165</v>
      </c>
      <c r="I454" s="123" t="s">
        <v>1327</v>
      </c>
      <c r="P454" s="123" t="s">
        <v>1477</v>
      </c>
      <c r="Q454" s="124" t="s">
        <v>1327</v>
      </c>
      <c r="R454" s="124" t="s">
        <v>1477</v>
      </c>
      <c r="S454" s="124" t="s">
        <v>1693</v>
      </c>
      <c r="T454" s="122" t="b">
        <f t="shared" si="7"/>
        <v>1</v>
      </c>
      <c r="U454" s="302" t="s">
        <v>1477</v>
      </c>
      <c r="V454" s="302" t="s">
        <v>1327</v>
      </c>
      <c r="W454" s="122" t="s">
        <v>1123</v>
      </c>
      <c r="X454" s="122" t="s">
        <v>1004</v>
      </c>
    </row>
    <row r="455" spans="8:24" x14ac:dyDescent="0.5">
      <c r="P455" s="123" t="s">
        <v>1478</v>
      </c>
      <c r="Q455" s="124" t="s">
        <v>1327</v>
      </c>
      <c r="R455" s="124" t="s">
        <v>1478</v>
      </c>
      <c r="S455" s="124" t="s">
        <v>1694</v>
      </c>
      <c r="T455" s="122" t="b">
        <f t="shared" si="7"/>
        <v>1</v>
      </c>
      <c r="U455" s="302" t="s">
        <v>1478</v>
      </c>
      <c r="V455" s="302" t="s">
        <v>1327</v>
      </c>
      <c r="W455" s="122" t="s">
        <v>1125</v>
      </c>
      <c r="X455" s="122" t="s">
        <v>1327</v>
      </c>
    </row>
    <row r="456" spans="8:24" x14ac:dyDescent="0.5">
      <c r="P456" s="123" t="s">
        <v>1479</v>
      </c>
      <c r="Q456" s="124" t="s">
        <v>1480</v>
      </c>
      <c r="R456" s="124" t="s">
        <v>1479</v>
      </c>
      <c r="S456" s="124" t="s">
        <v>1480</v>
      </c>
      <c r="T456" s="122" t="b">
        <f t="shared" si="7"/>
        <v>1</v>
      </c>
      <c r="U456" s="302" t="s">
        <v>1479</v>
      </c>
      <c r="V456" s="302" t="s">
        <v>1480</v>
      </c>
      <c r="W456" s="122" t="s">
        <v>1126</v>
      </c>
      <c r="X456" s="122" t="s">
        <v>1127</v>
      </c>
    </row>
    <row r="457" spans="8:24" x14ac:dyDescent="0.5">
      <c r="P457" s="123" t="s">
        <v>1481</v>
      </c>
      <c r="Q457" s="124" t="s">
        <v>1482</v>
      </c>
      <c r="R457" s="124" t="s">
        <v>1481</v>
      </c>
      <c r="S457" s="124" t="s">
        <v>1482</v>
      </c>
      <c r="T457" s="122" t="b">
        <f t="shared" si="7"/>
        <v>1</v>
      </c>
      <c r="U457" s="302" t="s">
        <v>1481</v>
      </c>
      <c r="V457" s="302" t="s">
        <v>1482</v>
      </c>
      <c r="W457" s="122" t="s">
        <v>1128</v>
      </c>
      <c r="X457" s="122" t="s">
        <v>1327</v>
      </c>
    </row>
    <row r="458" spans="8:24" x14ac:dyDescent="0.5">
      <c r="P458" s="123" t="s">
        <v>1483</v>
      </c>
      <c r="Q458" s="124" t="s">
        <v>1327</v>
      </c>
      <c r="R458" s="124" t="s">
        <v>1483</v>
      </c>
      <c r="S458" s="124" t="s">
        <v>1695</v>
      </c>
      <c r="T458" s="122" t="b">
        <f t="shared" si="7"/>
        <v>1</v>
      </c>
      <c r="U458" s="302" t="s">
        <v>1483</v>
      </c>
      <c r="V458" s="302" t="s">
        <v>1327</v>
      </c>
      <c r="W458" s="122" t="s">
        <v>1129</v>
      </c>
      <c r="X458" s="122" t="s">
        <v>1327</v>
      </c>
    </row>
    <row r="459" spans="8:24" x14ac:dyDescent="0.5">
      <c r="P459" s="123" t="s">
        <v>1484</v>
      </c>
      <c r="Q459" s="124" t="s">
        <v>1485</v>
      </c>
      <c r="R459" s="124" t="s">
        <v>1484</v>
      </c>
      <c r="S459" s="124" t="s">
        <v>1485</v>
      </c>
      <c r="T459" s="122" t="b">
        <f t="shared" si="7"/>
        <v>1</v>
      </c>
      <c r="U459" s="302" t="s">
        <v>1484</v>
      </c>
      <c r="V459" s="302" t="s">
        <v>1485</v>
      </c>
      <c r="W459" s="122" t="s">
        <v>1130</v>
      </c>
      <c r="X459" s="122" t="s">
        <v>1131</v>
      </c>
    </row>
    <row r="460" spans="8:24" x14ac:dyDescent="0.5">
      <c r="P460" s="123" t="s">
        <v>1486</v>
      </c>
      <c r="Q460" s="124" t="s">
        <v>1327</v>
      </c>
      <c r="R460" s="124" t="s">
        <v>1486</v>
      </c>
      <c r="S460" s="124" t="s">
        <v>1696</v>
      </c>
      <c r="T460" s="122" t="b">
        <f t="shared" si="7"/>
        <v>1</v>
      </c>
      <c r="U460" s="302" t="s">
        <v>1486</v>
      </c>
      <c r="V460" s="302" t="s">
        <v>1327</v>
      </c>
      <c r="W460" s="122" t="s">
        <v>1132</v>
      </c>
      <c r="X460" s="122" t="s">
        <v>950</v>
      </c>
    </row>
    <row r="461" spans="8:24" x14ac:dyDescent="0.5">
      <c r="P461" s="123" t="s">
        <v>1147</v>
      </c>
      <c r="Q461" s="124" t="s">
        <v>1327</v>
      </c>
      <c r="R461" s="124" t="s">
        <v>1147</v>
      </c>
      <c r="S461" s="124" t="s">
        <v>1697</v>
      </c>
      <c r="T461" s="122" t="b">
        <f t="shared" si="7"/>
        <v>1</v>
      </c>
      <c r="U461" s="302" t="s">
        <v>1147</v>
      </c>
      <c r="V461" s="302" t="s">
        <v>1327</v>
      </c>
      <c r="W461" s="122" t="s">
        <v>1134</v>
      </c>
      <c r="X461" s="122" t="s">
        <v>1327</v>
      </c>
    </row>
    <row r="462" spans="8:24" x14ac:dyDescent="0.5">
      <c r="P462" s="123" t="s">
        <v>1148</v>
      </c>
      <c r="Q462" s="124" t="s">
        <v>1149</v>
      </c>
      <c r="R462" s="124" t="s">
        <v>1148</v>
      </c>
      <c r="S462" s="124" t="s">
        <v>1149</v>
      </c>
      <c r="T462" s="122" t="b">
        <f t="shared" si="7"/>
        <v>1</v>
      </c>
      <c r="U462" s="302" t="s">
        <v>1148</v>
      </c>
      <c r="V462" s="302" t="s">
        <v>1149</v>
      </c>
      <c r="W462" s="122" t="s">
        <v>1135</v>
      </c>
      <c r="X462" s="122" t="s">
        <v>1136</v>
      </c>
    </row>
    <row r="463" spans="8:24" x14ac:dyDescent="0.5">
      <c r="P463" s="123" t="s">
        <v>1150</v>
      </c>
      <c r="Q463" s="124" t="s">
        <v>1151</v>
      </c>
      <c r="R463" s="124" t="s">
        <v>1150</v>
      </c>
      <c r="S463" s="124" t="s">
        <v>1151</v>
      </c>
      <c r="T463" s="122" t="b">
        <f t="shared" si="7"/>
        <v>1</v>
      </c>
      <c r="U463" s="302" t="s">
        <v>1150</v>
      </c>
      <c r="V463" s="302" t="s">
        <v>1151</v>
      </c>
      <c r="W463" s="122" t="s">
        <v>1137</v>
      </c>
      <c r="X463" s="122" t="s">
        <v>1327</v>
      </c>
    </row>
    <row r="464" spans="8:24" x14ac:dyDescent="0.5">
      <c r="P464" s="123" t="s">
        <v>1152</v>
      </c>
      <c r="Q464" s="124" t="s">
        <v>1327</v>
      </c>
      <c r="R464" s="124" t="s">
        <v>1152</v>
      </c>
      <c r="S464" s="124" t="s">
        <v>1698</v>
      </c>
      <c r="T464" s="122" t="b">
        <f t="shared" si="7"/>
        <v>1</v>
      </c>
      <c r="U464" s="302" t="s">
        <v>1152</v>
      </c>
      <c r="V464" s="302" t="s">
        <v>1327</v>
      </c>
      <c r="W464" s="122" t="s">
        <v>1138</v>
      </c>
      <c r="X464" s="122" t="s">
        <v>1327</v>
      </c>
    </row>
    <row r="465" spans="16:24" x14ac:dyDescent="0.5">
      <c r="P465" s="123" t="s">
        <v>1153</v>
      </c>
      <c r="Q465" s="124" t="s">
        <v>1154</v>
      </c>
      <c r="R465" s="124" t="s">
        <v>1153</v>
      </c>
      <c r="S465" s="124" t="s">
        <v>1154</v>
      </c>
      <c r="T465" s="122" t="b">
        <f t="shared" si="7"/>
        <v>1</v>
      </c>
      <c r="U465" s="302" t="s">
        <v>1153</v>
      </c>
      <c r="V465" s="302" t="s">
        <v>1154</v>
      </c>
      <c r="W465" s="122" t="s">
        <v>1139</v>
      </c>
      <c r="X465" s="122" t="s">
        <v>1140</v>
      </c>
    </row>
    <row r="466" spans="16:24" x14ac:dyDescent="0.5">
      <c r="P466" s="123" t="s">
        <v>1155</v>
      </c>
      <c r="Q466" s="124" t="s">
        <v>1327</v>
      </c>
      <c r="R466" s="124" t="s">
        <v>1155</v>
      </c>
      <c r="S466" s="124" t="s">
        <v>1699</v>
      </c>
      <c r="T466" s="122" t="b">
        <f t="shared" si="7"/>
        <v>1</v>
      </c>
      <c r="U466" s="302" t="s">
        <v>1155</v>
      </c>
      <c r="V466" s="302" t="s">
        <v>1327</v>
      </c>
      <c r="W466" s="122" t="s">
        <v>1141</v>
      </c>
      <c r="X466" s="122" t="s">
        <v>986</v>
      </c>
    </row>
    <row r="467" spans="16:24" x14ac:dyDescent="0.5">
      <c r="P467" s="123" t="s">
        <v>1156</v>
      </c>
      <c r="Q467" s="124" t="s">
        <v>1327</v>
      </c>
      <c r="R467" s="124" t="s">
        <v>1156</v>
      </c>
      <c r="S467" s="124" t="s">
        <v>1700</v>
      </c>
      <c r="T467" s="122" t="b">
        <f t="shared" si="7"/>
        <v>1</v>
      </c>
      <c r="U467" s="302" t="s">
        <v>1156</v>
      </c>
      <c r="V467" s="302" t="s">
        <v>1327</v>
      </c>
      <c r="W467" s="122" t="s">
        <v>1143</v>
      </c>
      <c r="X467" s="122" t="s">
        <v>1327</v>
      </c>
    </row>
    <row r="468" spans="16:24" x14ac:dyDescent="0.5">
      <c r="P468" s="123" t="s">
        <v>1158</v>
      </c>
      <c r="Q468" s="124" t="s">
        <v>1159</v>
      </c>
      <c r="R468" s="124" t="s">
        <v>1158</v>
      </c>
      <c r="S468" s="124" t="s">
        <v>1159</v>
      </c>
      <c r="T468" s="122" t="b">
        <f t="shared" si="7"/>
        <v>1</v>
      </c>
      <c r="U468" s="302" t="s">
        <v>1158</v>
      </c>
      <c r="V468" s="302" t="s">
        <v>1159</v>
      </c>
      <c r="W468" s="122" t="s">
        <v>1144</v>
      </c>
      <c r="X468" s="122" t="s">
        <v>1145</v>
      </c>
    </row>
    <row r="469" spans="16:24" x14ac:dyDescent="0.5">
      <c r="P469" s="123" t="s">
        <v>1160</v>
      </c>
      <c r="Q469" s="124" t="s">
        <v>1161</v>
      </c>
      <c r="R469" s="124" t="s">
        <v>1160</v>
      </c>
      <c r="S469" s="124" t="s">
        <v>1161</v>
      </c>
      <c r="T469" s="122" t="b">
        <f t="shared" si="7"/>
        <v>1</v>
      </c>
      <c r="U469" s="302" t="s">
        <v>1160</v>
      </c>
      <c r="V469" s="302" t="s">
        <v>1161</v>
      </c>
      <c r="W469" s="122" t="s">
        <v>1146</v>
      </c>
      <c r="X469" s="122" t="s">
        <v>1327</v>
      </c>
    </row>
    <row r="470" spans="16:24" x14ac:dyDescent="0.5">
      <c r="P470" s="123" t="s">
        <v>1162</v>
      </c>
      <c r="Q470" s="124" t="s">
        <v>1327</v>
      </c>
      <c r="R470" s="124" t="s">
        <v>1162</v>
      </c>
      <c r="S470" s="124" t="s">
        <v>1701</v>
      </c>
      <c r="T470" s="122" t="b">
        <f t="shared" si="7"/>
        <v>1</v>
      </c>
      <c r="U470" s="302" t="s">
        <v>1162</v>
      </c>
      <c r="V470" s="302" t="s">
        <v>1327</v>
      </c>
      <c r="W470" s="122" t="s">
        <v>1469</v>
      </c>
      <c r="X470" s="122" t="s">
        <v>1327</v>
      </c>
    </row>
    <row r="471" spans="16:24" x14ac:dyDescent="0.5">
      <c r="P471" s="123" t="s">
        <v>1163</v>
      </c>
      <c r="Q471" s="124" t="s">
        <v>1164</v>
      </c>
      <c r="R471" s="124" t="s">
        <v>1163</v>
      </c>
      <c r="S471" s="124" t="s">
        <v>1164</v>
      </c>
      <c r="T471" s="122" t="b">
        <f t="shared" si="7"/>
        <v>1</v>
      </c>
      <c r="U471" s="302" t="s">
        <v>1163</v>
      </c>
      <c r="V471" s="302" t="s">
        <v>1164</v>
      </c>
      <c r="W471" s="122" t="s">
        <v>1470</v>
      </c>
      <c r="X471" s="122" t="s">
        <v>1471</v>
      </c>
    </row>
    <row r="472" spans="16:24" x14ac:dyDescent="0.5">
      <c r="P472" s="123" t="s">
        <v>1165</v>
      </c>
      <c r="Q472" s="124" t="s">
        <v>1327</v>
      </c>
      <c r="R472" s="124" t="s">
        <v>1165</v>
      </c>
      <c r="S472" s="124" t="s">
        <v>1702</v>
      </c>
      <c r="T472" s="122" t="b">
        <f t="shared" si="7"/>
        <v>1</v>
      </c>
      <c r="U472" s="302" t="s">
        <v>1165</v>
      </c>
      <c r="V472" s="302" t="s">
        <v>1327</v>
      </c>
      <c r="W472" s="122" t="s">
        <v>1472</v>
      </c>
      <c r="X472" s="122" t="s">
        <v>2132</v>
      </c>
    </row>
    <row r="473" spans="16:24" x14ac:dyDescent="0.5">
      <c r="W473" s="122" t="s">
        <v>1474</v>
      </c>
      <c r="X473" s="122" t="s">
        <v>1327</v>
      </c>
    </row>
    <row r="474" spans="16:24" x14ac:dyDescent="0.5">
      <c r="W474" s="122" t="s">
        <v>1475</v>
      </c>
      <c r="X474" s="122" t="s">
        <v>1476</v>
      </c>
    </row>
    <row r="475" spans="16:24" x14ac:dyDescent="0.5">
      <c r="W475" s="122" t="s">
        <v>1477</v>
      </c>
      <c r="X475" s="122" t="s">
        <v>1327</v>
      </c>
    </row>
    <row r="476" spans="16:24" x14ac:dyDescent="0.5">
      <c r="W476" s="122" t="s">
        <v>1478</v>
      </c>
      <c r="X476" s="122" t="s">
        <v>1327</v>
      </c>
    </row>
    <row r="477" spans="16:24" x14ac:dyDescent="0.5">
      <c r="W477" s="122" t="s">
        <v>1479</v>
      </c>
      <c r="X477" s="122" t="s">
        <v>1480</v>
      </c>
    </row>
    <row r="478" spans="16:24" x14ac:dyDescent="0.5">
      <c r="W478" s="122" t="s">
        <v>1481</v>
      </c>
      <c r="X478" s="122" t="s">
        <v>2133</v>
      </c>
    </row>
    <row r="479" spans="16:24" x14ac:dyDescent="0.5">
      <c r="W479" s="122" t="s">
        <v>1483</v>
      </c>
      <c r="X479" s="122" t="s">
        <v>1327</v>
      </c>
    </row>
    <row r="480" spans="16:24" x14ac:dyDescent="0.5">
      <c r="W480" s="122" t="s">
        <v>1484</v>
      </c>
      <c r="X480" s="122" t="s">
        <v>1485</v>
      </c>
    </row>
    <row r="481" spans="23:24" x14ac:dyDescent="0.5">
      <c r="W481" s="122" t="s">
        <v>1486</v>
      </c>
      <c r="X481" s="122" t="s">
        <v>1327</v>
      </c>
    </row>
    <row r="482" spans="23:24" x14ac:dyDescent="0.5">
      <c r="W482" s="122" t="s">
        <v>2134</v>
      </c>
      <c r="X482" s="122" t="s">
        <v>1327</v>
      </c>
    </row>
    <row r="483" spans="23:24" x14ac:dyDescent="0.5">
      <c r="W483" s="122" t="s">
        <v>2135</v>
      </c>
      <c r="X483" s="122" t="s">
        <v>583</v>
      </c>
    </row>
    <row r="484" spans="23:24" x14ac:dyDescent="0.5">
      <c r="W484" s="122" t="s">
        <v>2136</v>
      </c>
      <c r="X484" s="122" t="s">
        <v>2137</v>
      </c>
    </row>
    <row r="485" spans="23:24" x14ac:dyDescent="0.5">
      <c r="W485" s="122" t="s">
        <v>2138</v>
      </c>
      <c r="X485" s="122" t="s">
        <v>1327</v>
      </c>
    </row>
    <row r="486" spans="23:24" x14ac:dyDescent="0.5">
      <c r="W486" s="122" t="s">
        <v>2139</v>
      </c>
      <c r="X486" s="122" t="s">
        <v>2140</v>
      </c>
    </row>
    <row r="487" spans="23:24" x14ac:dyDescent="0.5">
      <c r="W487" s="122" t="s">
        <v>2141</v>
      </c>
      <c r="X487" s="122" t="s">
        <v>1327</v>
      </c>
    </row>
    <row r="488" spans="23:24" x14ac:dyDescent="0.5">
      <c r="W488" s="122" t="s">
        <v>1147</v>
      </c>
      <c r="X488" s="122" t="s">
        <v>1327</v>
      </c>
    </row>
    <row r="489" spans="23:24" x14ac:dyDescent="0.5">
      <c r="W489" s="122" t="s">
        <v>1148</v>
      </c>
      <c r="X489" s="122" t="s">
        <v>1149</v>
      </c>
    </row>
    <row r="490" spans="23:24" x14ac:dyDescent="0.5">
      <c r="W490" s="122" t="s">
        <v>1150</v>
      </c>
      <c r="X490" s="122" t="s">
        <v>896</v>
      </c>
    </row>
    <row r="491" spans="23:24" x14ac:dyDescent="0.5">
      <c r="W491" s="122" t="s">
        <v>1152</v>
      </c>
      <c r="X491" s="122" t="s">
        <v>1327</v>
      </c>
    </row>
    <row r="492" spans="23:24" x14ac:dyDescent="0.5">
      <c r="W492" s="122" t="s">
        <v>1153</v>
      </c>
      <c r="X492" s="122" t="s">
        <v>1154</v>
      </c>
    </row>
    <row r="493" spans="23:24" x14ac:dyDescent="0.5">
      <c r="W493" s="122" t="s">
        <v>1155</v>
      </c>
      <c r="X493" s="122" t="s">
        <v>1327</v>
      </c>
    </row>
    <row r="494" spans="23:24" x14ac:dyDescent="0.5">
      <c r="W494" s="122" t="s">
        <v>1156</v>
      </c>
      <c r="X494" s="122" t="s">
        <v>1327</v>
      </c>
    </row>
    <row r="495" spans="23:24" x14ac:dyDescent="0.5">
      <c r="W495" s="122" t="s">
        <v>1158</v>
      </c>
      <c r="X495" s="122" t="s">
        <v>1159</v>
      </c>
    </row>
    <row r="496" spans="23:24" x14ac:dyDescent="0.5">
      <c r="W496" s="122" t="s">
        <v>1160</v>
      </c>
      <c r="X496" s="122" t="s">
        <v>1088</v>
      </c>
    </row>
    <row r="497" spans="23:24" x14ac:dyDescent="0.5">
      <c r="W497" s="122" t="s">
        <v>1162</v>
      </c>
      <c r="X497" s="122" t="s">
        <v>1327</v>
      </c>
    </row>
    <row r="498" spans="23:24" x14ac:dyDescent="0.5">
      <c r="W498" s="122" t="s">
        <v>1163</v>
      </c>
      <c r="X498" s="122" t="s">
        <v>1164</v>
      </c>
    </row>
    <row r="499" spans="23:24" x14ac:dyDescent="0.5">
      <c r="W499" s="122" t="s">
        <v>1165</v>
      </c>
      <c r="X499" s="122" t="s">
        <v>1327</v>
      </c>
    </row>
  </sheetData>
  <phoneticPr fontId="0" type="noConversion"/>
  <conditionalFormatting sqref="P1:P1048576">
    <cfRule type="cellIs" dxfId="1" priority="1" operator="equal">
      <formula>FALSE</formula>
    </cfRule>
    <cfRule type="cellIs" dxfId="0" priority="2" operator="equal">
      <formula>FALSE</formula>
    </cfRule>
  </conditionalFormatting>
  <pageMargins left="0.75" right="0.75" top="1" bottom="1" header="0.5" footer="0.5"/>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5"/>
  <dimension ref="A1:X71"/>
  <sheetViews>
    <sheetView zoomScaleNormal="100" workbookViewId="0">
      <pane xSplit="1" ySplit="12" topLeftCell="B13" activePane="bottomRight" state="frozen"/>
      <selection activeCell="Q112" sqref="Q112:Q126"/>
      <selection pane="topRight" activeCell="Q112" sqref="Q112:Q126"/>
      <selection pane="bottomLeft" activeCell="Q112" sqref="Q112:Q126"/>
      <selection pane="bottomRight" activeCell="Q112" sqref="Q112:Q126"/>
    </sheetView>
  </sheetViews>
  <sheetFormatPr defaultColWidth="9.08984375" defaultRowHeight="14.5" x14ac:dyDescent="0.35"/>
  <cols>
    <col min="1" max="1" width="27.81640625" style="277" bestFit="1" customWidth="1"/>
    <col min="2" max="11" width="9.54296875" style="277" bestFit="1" customWidth="1"/>
    <col min="12" max="12" width="9.08984375" style="277"/>
    <col min="13" max="14" width="9.08984375" style="538"/>
    <col min="15" max="16384" width="9.08984375" style="277"/>
  </cols>
  <sheetData>
    <row r="1" spans="1:24" s="538" customFormat="1" x14ac:dyDescent="0.35">
      <c r="B1" s="202">
        <v>36342</v>
      </c>
      <c r="C1" s="202">
        <v>36708</v>
      </c>
      <c r="D1" s="202">
        <v>37073</v>
      </c>
      <c r="E1" s="202">
        <v>37438</v>
      </c>
      <c r="F1" s="202">
        <v>37803</v>
      </c>
      <c r="G1" s="202">
        <v>38169</v>
      </c>
      <c r="H1" s="202">
        <v>38534</v>
      </c>
      <c r="I1" s="202">
        <v>38899</v>
      </c>
      <c r="J1" s="202">
        <v>39264</v>
      </c>
      <c r="K1" s="202">
        <v>39630</v>
      </c>
      <c r="L1" s="202">
        <v>39995</v>
      </c>
      <c r="M1" s="202">
        <v>40360</v>
      </c>
      <c r="N1" s="202">
        <v>40725</v>
      </c>
      <c r="O1" s="202">
        <v>41091</v>
      </c>
    </row>
    <row r="2" spans="1:24" s="538" customFormat="1" x14ac:dyDescent="0.35">
      <c r="B2" s="202">
        <v>36707</v>
      </c>
      <c r="C2" s="202">
        <v>37072</v>
      </c>
      <c r="D2" s="202">
        <v>37437</v>
      </c>
      <c r="E2" s="202">
        <v>37802</v>
      </c>
      <c r="F2" s="202">
        <v>38168</v>
      </c>
      <c r="G2" s="202">
        <v>38533</v>
      </c>
      <c r="H2" s="202">
        <v>38898</v>
      </c>
      <c r="I2" s="202">
        <v>39263</v>
      </c>
      <c r="J2" s="202">
        <v>39629</v>
      </c>
      <c r="K2" s="202">
        <v>39994</v>
      </c>
      <c r="L2" s="202">
        <v>40359</v>
      </c>
      <c r="M2" s="202">
        <v>40724</v>
      </c>
      <c r="N2" s="202">
        <v>41090</v>
      </c>
      <c r="O2" s="202">
        <v>41455</v>
      </c>
    </row>
    <row r="3" spans="1:24" s="538" customFormat="1" x14ac:dyDescent="0.35">
      <c r="B3" s="602" t="s">
        <v>1201</v>
      </c>
      <c r="C3" s="602" t="s">
        <v>1201</v>
      </c>
      <c r="D3" s="602" t="s">
        <v>1201</v>
      </c>
      <c r="E3" s="602" t="s">
        <v>1201</v>
      </c>
      <c r="F3" s="602" t="s">
        <v>1201</v>
      </c>
      <c r="G3" s="602" t="s">
        <v>1201</v>
      </c>
      <c r="H3" s="602" t="s">
        <v>1201</v>
      </c>
      <c r="I3" s="602" t="s">
        <v>1201</v>
      </c>
      <c r="J3" s="602" t="s">
        <v>1201</v>
      </c>
      <c r="K3" s="602" t="s">
        <v>1201</v>
      </c>
      <c r="L3" s="602" t="s">
        <v>1201</v>
      </c>
      <c r="M3" s="602" t="s">
        <v>1201</v>
      </c>
      <c r="N3" s="602" t="s">
        <v>1201</v>
      </c>
      <c r="O3" s="602" t="s">
        <v>1201</v>
      </c>
    </row>
    <row r="9" spans="1:24" x14ac:dyDescent="0.35">
      <c r="A9" s="537" t="s">
        <v>1213</v>
      </c>
      <c r="B9">
        <v>1999</v>
      </c>
      <c r="C9">
        <v>2000</v>
      </c>
      <c r="D9">
        <v>2001</v>
      </c>
      <c r="E9">
        <v>2002</v>
      </c>
      <c r="F9">
        <v>2003</v>
      </c>
      <c r="G9">
        <v>2004</v>
      </c>
      <c r="H9">
        <v>2005</v>
      </c>
      <c r="I9">
        <v>2006</v>
      </c>
      <c r="J9">
        <v>2007</v>
      </c>
      <c r="K9">
        <v>2008</v>
      </c>
      <c r="L9">
        <v>2009</v>
      </c>
      <c r="M9">
        <v>2010</v>
      </c>
      <c r="N9">
        <v>2011</v>
      </c>
      <c r="O9">
        <v>2012</v>
      </c>
    </row>
    <row r="12" spans="1:24" x14ac:dyDescent="0.35">
      <c r="A12" s="278" t="s">
        <v>485</v>
      </c>
      <c r="B12" s="546">
        <v>32658</v>
      </c>
      <c r="C12" s="546">
        <v>32212</v>
      </c>
      <c r="D12" s="546">
        <v>34560</v>
      </c>
      <c r="E12" s="546">
        <v>34326</v>
      </c>
      <c r="F12" s="546">
        <v>33264</v>
      </c>
      <c r="G12" s="546">
        <v>36024</v>
      </c>
      <c r="H12" s="546">
        <v>37384</v>
      </c>
      <c r="I12" s="546">
        <v>38658</v>
      </c>
      <c r="J12" s="546">
        <v>35372</v>
      </c>
      <c r="K12" s="546">
        <v>33170</v>
      </c>
      <c r="L12" s="546">
        <v>31063</v>
      </c>
      <c r="M12" s="546">
        <v>33386</v>
      </c>
      <c r="N12" s="546">
        <v>32990</v>
      </c>
      <c r="O12" s="546">
        <v>39069</v>
      </c>
    </row>
    <row r="13" spans="1:24" x14ac:dyDescent="0.35">
      <c r="A13" s="280" t="s">
        <v>486</v>
      </c>
      <c r="B13" s="296">
        <v>1214</v>
      </c>
      <c r="C13" s="296">
        <v>1136</v>
      </c>
      <c r="D13" s="296">
        <v>1177</v>
      </c>
      <c r="E13" s="296">
        <v>949</v>
      </c>
      <c r="F13" s="296">
        <v>1080</v>
      </c>
      <c r="G13" s="296">
        <v>1116</v>
      </c>
      <c r="H13" s="296">
        <v>1005</v>
      </c>
      <c r="I13" s="296">
        <v>1085</v>
      </c>
      <c r="J13" s="296">
        <v>980</v>
      </c>
      <c r="K13" s="296">
        <v>795</v>
      </c>
      <c r="L13" s="296">
        <v>715</v>
      </c>
      <c r="M13" s="296">
        <v>585</v>
      </c>
      <c r="N13" s="296">
        <v>551</v>
      </c>
      <c r="O13" s="296">
        <v>612</v>
      </c>
      <c r="P13" s="281"/>
      <c r="Q13" s="281"/>
      <c r="R13" s="281"/>
      <c r="S13" s="281"/>
      <c r="T13" s="281"/>
      <c r="U13" s="281"/>
      <c r="V13" s="281"/>
      <c r="W13" s="281"/>
      <c r="X13" s="279"/>
    </row>
    <row r="14" spans="1:24" x14ac:dyDescent="0.35">
      <c r="A14" s="280" t="s">
        <v>487</v>
      </c>
      <c r="B14" s="296">
        <v>4</v>
      </c>
      <c r="C14" s="296">
        <v>2</v>
      </c>
      <c r="D14" s="296">
        <v>0</v>
      </c>
      <c r="E14" s="296">
        <v>0</v>
      </c>
      <c r="F14" s="296">
        <v>4</v>
      </c>
      <c r="G14" s="296">
        <v>4</v>
      </c>
      <c r="H14" s="296">
        <v>1</v>
      </c>
      <c r="I14" s="296">
        <v>0</v>
      </c>
      <c r="J14" s="296">
        <v>0</v>
      </c>
      <c r="K14" s="296">
        <v>2</v>
      </c>
      <c r="L14" s="296">
        <v>0</v>
      </c>
      <c r="M14" s="296">
        <v>0</v>
      </c>
      <c r="N14" s="296">
        <v>0</v>
      </c>
      <c r="O14" s="296">
        <v>0</v>
      </c>
      <c r="P14" s="281"/>
      <c r="Q14" s="281"/>
      <c r="R14" s="281"/>
      <c r="S14" s="281"/>
      <c r="T14" s="281"/>
      <c r="U14" s="281"/>
      <c r="V14" s="281"/>
      <c r="W14" s="281"/>
    </row>
    <row r="15" spans="1:24" x14ac:dyDescent="0.35">
      <c r="A15" s="280" t="s">
        <v>19</v>
      </c>
      <c r="B15" s="296">
        <v>16</v>
      </c>
      <c r="C15" s="296">
        <v>23</v>
      </c>
      <c r="D15" s="296">
        <v>24</v>
      </c>
      <c r="E15" s="296">
        <v>24</v>
      </c>
      <c r="F15" s="296">
        <v>26</v>
      </c>
      <c r="G15" s="296">
        <v>29</v>
      </c>
      <c r="H15" s="296">
        <v>19</v>
      </c>
      <c r="I15" s="296">
        <v>29</v>
      </c>
      <c r="J15" s="296">
        <v>20</v>
      </c>
      <c r="K15" s="296">
        <v>34</v>
      </c>
      <c r="L15" s="296">
        <v>35</v>
      </c>
      <c r="M15" s="296">
        <v>37</v>
      </c>
      <c r="N15" s="296">
        <v>31</v>
      </c>
      <c r="O15" s="296">
        <v>37</v>
      </c>
      <c r="P15" s="281"/>
      <c r="Q15" s="281"/>
      <c r="R15" s="281"/>
      <c r="S15" s="281"/>
      <c r="T15" s="281"/>
      <c r="U15" s="281"/>
      <c r="V15" s="281"/>
      <c r="W15" s="281"/>
    </row>
    <row r="16" spans="1:24" x14ac:dyDescent="0.35">
      <c r="A16" s="280" t="s">
        <v>20</v>
      </c>
      <c r="B16" s="296">
        <v>367</v>
      </c>
      <c r="C16" s="296">
        <v>369</v>
      </c>
      <c r="D16" s="296">
        <v>366</v>
      </c>
      <c r="E16" s="296">
        <v>366</v>
      </c>
      <c r="F16" s="296">
        <v>455</v>
      </c>
      <c r="G16" s="296">
        <v>429</v>
      </c>
      <c r="H16" s="296">
        <v>396</v>
      </c>
      <c r="I16" s="296">
        <v>429</v>
      </c>
      <c r="J16" s="296">
        <v>391</v>
      </c>
      <c r="K16" s="296">
        <v>310</v>
      </c>
      <c r="L16" s="296">
        <v>360</v>
      </c>
      <c r="M16" s="296">
        <v>361</v>
      </c>
      <c r="N16" s="296">
        <v>291</v>
      </c>
      <c r="O16" s="296">
        <v>208</v>
      </c>
      <c r="P16" s="281"/>
      <c r="Q16" s="281"/>
      <c r="R16" s="281"/>
      <c r="S16" s="281"/>
      <c r="T16" s="281"/>
      <c r="U16" s="281"/>
      <c r="V16" s="281"/>
      <c r="W16" s="281"/>
    </row>
    <row r="17" spans="1:23" x14ac:dyDescent="0.35">
      <c r="A17" s="282" t="s">
        <v>21</v>
      </c>
      <c r="B17" s="296">
        <v>51</v>
      </c>
      <c r="C17" s="296">
        <v>81</v>
      </c>
      <c r="D17" s="296">
        <v>75</v>
      </c>
      <c r="E17" s="296">
        <v>0</v>
      </c>
      <c r="F17" s="296">
        <v>63</v>
      </c>
      <c r="G17" s="296">
        <v>55</v>
      </c>
      <c r="H17" s="296">
        <v>67</v>
      </c>
      <c r="I17" s="296">
        <v>50</v>
      </c>
      <c r="J17" s="296">
        <v>38</v>
      </c>
      <c r="K17" s="296">
        <v>63</v>
      </c>
      <c r="L17" s="296">
        <v>65</v>
      </c>
      <c r="M17" s="296">
        <v>65</v>
      </c>
      <c r="N17" s="296">
        <v>81</v>
      </c>
      <c r="O17" s="296">
        <v>93</v>
      </c>
      <c r="P17" s="281"/>
      <c r="Q17" s="281"/>
      <c r="R17" s="281"/>
      <c r="S17" s="281"/>
      <c r="T17" s="281"/>
      <c r="U17" s="281"/>
      <c r="V17" s="281"/>
      <c r="W17" s="281"/>
    </row>
    <row r="18" spans="1:23" x14ac:dyDescent="0.35">
      <c r="A18" s="280" t="s">
        <v>22</v>
      </c>
      <c r="B18" s="296">
        <v>13</v>
      </c>
      <c r="C18" s="296">
        <v>27</v>
      </c>
      <c r="D18" s="296">
        <v>16</v>
      </c>
      <c r="E18" s="296">
        <v>20</v>
      </c>
      <c r="F18" s="296">
        <v>28</v>
      </c>
      <c r="G18" s="296">
        <v>45</v>
      </c>
      <c r="H18" s="296">
        <v>30</v>
      </c>
      <c r="I18" s="296">
        <v>40</v>
      </c>
      <c r="J18" s="296">
        <v>18</v>
      </c>
      <c r="K18" s="296">
        <v>22</v>
      </c>
      <c r="L18" s="296">
        <v>12</v>
      </c>
      <c r="M18" s="296">
        <v>37</v>
      </c>
      <c r="N18" s="296">
        <v>20</v>
      </c>
      <c r="O18" s="296">
        <v>39</v>
      </c>
      <c r="P18" s="281"/>
      <c r="Q18" s="281"/>
      <c r="R18" s="281"/>
      <c r="S18" s="281"/>
      <c r="T18" s="281"/>
      <c r="U18" s="281"/>
      <c r="V18" s="281"/>
      <c r="W18" s="281"/>
    </row>
    <row r="19" spans="1:23" x14ac:dyDescent="0.35">
      <c r="A19" s="280" t="s">
        <v>23</v>
      </c>
      <c r="B19" s="296">
        <v>1038</v>
      </c>
      <c r="C19" s="296">
        <v>1147</v>
      </c>
      <c r="D19" s="296">
        <v>1001</v>
      </c>
      <c r="E19" s="296">
        <v>1017</v>
      </c>
      <c r="F19" s="296">
        <v>1138</v>
      </c>
      <c r="G19" s="296">
        <v>993</v>
      </c>
      <c r="H19" s="296">
        <v>982</v>
      </c>
      <c r="I19" s="296">
        <v>1095</v>
      </c>
      <c r="J19" s="296">
        <v>919</v>
      </c>
      <c r="K19" s="296">
        <v>861</v>
      </c>
      <c r="L19" s="296">
        <v>611</v>
      </c>
      <c r="M19" s="296">
        <v>701</v>
      </c>
      <c r="N19" s="296">
        <v>782</v>
      </c>
      <c r="O19" s="296">
        <v>762</v>
      </c>
      <c r="P19" s="281"/>
      <c r="Q19" s="281"/>
      <c r="R19" s="281"/>
      <c r="S19" s="281"/>
      <c r="T19" s="281"/>
      <c r="U19" s="281"/>
      <c r="V19" s="281"/>
      <c r="W19" s="281"/>
    </row>
    <row r="20" spans="1:23" x14ac:dyDescent="0.35">
      <c r="A20" s="280" t="s">
        <v>24</v>
      </c>
      <c r="B20" s="296">
        <v>49</v>
      </c>
      <c r="C20" s="296">
        <v>72</v>
      </c>
      <c r="D20" s="296">
        <v>59</v>
      </c>
      <c r="E20" s="296">
        <v>128</v>
      </c>
      <c r="F20" s="296">
        <v>81</v>
      </c>
      <c r="G20" s="296">
        <v>103</v>
      </c>
      <c r="H20" s="296">
        <v>157</v>
      </c>
      <c r="I20" s="296">
        <v>67</v>
      </c>
      <c r="J20" s="296">
        <v>51</v>
      </c>
      <c r="K20" s="296">
        <v>67</v>
      </c>
      <c r="L20" s="296">
        <v>60</v>
      </c>
      <c r="M20" s="296">
        <v>82</v>
      </c>
      <c r="N20" s="296">
        <v>43</v>
      </c>
      <c r="O20" s="296">
        <v>61</v>
      </c>
      <c r="P20" s="281"/>
      <c r="Q20" s="281"/>
      <c r="R20" s="281"/>
      <c r="S20" s="281"/>
      <c r="T20" s="281"/>
      <c r="U20" s="281"/>
      <c r="V20" s="281"/>
      <c r="W20" s="281"/>
    </row>
    <row r="21" spans="1:23" x14ac:dyDescent="0.35">
      <c r="A21" s="280" t="s">
        <v>25</v>
      </c>
      <c r="B21" s="296">
        <v>44</v>
      </c>
      <c r="C21" s="296">
        <v>24</v>
      </c>
      <c r="D21" s="296">
        <v>43</v>
      </c>
      <c r="E21" s="296">
        <v>52</v>
      </c>
      <c r="F21" s="296">
        <v>91</v>
      </c>
      <c r="G21" s="296">
        <v>138</v>
      </c>
      <c r="H21" s="296">
        <v>126</v>
      </c>
      <c r="I21" s="296">
        <v>75</v>
      </c>
      <c r="J21" s="296">
        <v>125</v>
      </c>
      <c r="K21" s="296">
        <v>228</v>
      </c>
      <c r="L21" s="296">
        <v>194</v>
      </c>
      <c r="M21" s="296">
        <v>160</v>
      </c>
      <c r="N21" s="296">
        <v>207</v>
      </c>
      <c r="O21" s="296">
        <v>211</v>
      </c>
      <c r="P21" s="281"/>
      <c r="Q21" s="281"/>
      <c r="R21" s="281"/>
      <c r="S21" s="281"/>
      <c r="T21" s="281"/>
      <c r="U21" s="281"/>
      <c r="V21" s="281"/>
      <c r="W21" s="281"/>
    </row>
    <row r="22" spans="1:23" x14ac:dyDescent="0.35">
      <c r="A22" s="282" t="s">
        <v>26</v>
      </c>
      <c r="B22" s="296">
        <v>719</v>
      </c>
      <c r="C22" s="296">
        <v>509</v>
      </c>
      <c r="D22" s="296">
        <v>994</v>
      </c>
      <c r="E22" s="296">
        <v>737</v>
      </c>
      <c r="F22" s="296">
        <v>757</v>
      </c>
      <c r="G22" s="296">
        <v>642</v>
      </c>
      <c r="H22" s="296">
        <v>586</v>
      </c>
      <c r="I22" s="296">
        <v>650</v>
      </c>
      <c r="J22" s="296">
        <v>857</v>
      </c>
      <c r="K22" s="296">
        <v>747</v>
      </c>
      <c r="L22" s="296">
        <v>807</v>
      </c>
      <c r="M22" s="296">
        <v>688</v>
      </c>
      <c r="N22" s="296">
        <v>744</v>
      </c>
      <c r="O22" s="296">
        <v>884</v>
      </c>
      <c r="P22" s="281"/>
      <c r="Q22" s="281"/>
      <c r="R22" s="281"/>
      <c r="S22" s="281"/>
      <c r="T22" s="281"/>
      <c r="U22" s="281"/>
      <c r="V22" s="281"/>
      <c r="W22" s="281"/>
    </row>
    <row r="23" spans="1:23" x14ac:dyDescent="0.35">
      <c r="A23" s="280" t="s">
        <v>27</v>
      </c>
      <c r="B23" s="296">
        <v>44</v>
      </c>
      <c r="C23" s="296">
        <v>25</v>
      </c>
      <c r="D23" s="296">
        <v>36</v>
      </c>
      <c r="E23" s="296">
        <v>45</v>
      </c>
      <c r="F23" s="296">
        <v>69</v>
      </c>
      <c r="G23" s="296">
        <v>56</v>
      </c>
      <c r="H23" s="296">
        <v>41</v>
      </c>
      <c r="I23" s="296">
        <v>55</v>
      </c>
      <c r="J23" s="296">
        <v>57</v>
      </c>
      <c r="K23" s="296">
        <v>78</v>
      </c>
      <c r="L23" s="296">
        <v>69</v>
      </c>
      <c r="M23" s="296">
        <v>48</v>
      </c>
      <c r="N23" s="296">
        <v>50</v>
      </c>
      <c r="O23" s="296">
        <v>43</v>
      </c>
      <c r="P23" s="281"/>
      <c r="Q23" s="281"/>
      <c r="R23" s="281"/>
      <c r="S23" s="281"/>
      <c r="T23" s="281"/>
      <c r="U23" s="281"/>
      <c r="V23" s="281"/>
      <c r="W23" s="281"/>
    </row>
    <row r="24" spans="1:23" x14ac:dyDescent="0.35">
      <c r="A24" s="280" t="s">
        <v>28</v>
      </c>
      <c r="B24" s="296">
        <v>67</v>
      </c>
      <c r="C24" s="296">
        <v>72</v>
      </c>
      <c r="D24" s="296">
        <v>58</v>
      </c>
      <c r="E24" s="296">
        <v>126</v>
      </c>
      <c r="F24" s="296">
        <v>107</v>
      </c>
      <c r="G24" s="296">
        <v>132</v>
      </c>
      <c r="H24" s="296">
        <v>141</v>
      </c>
      <c r="I24" s="296">
        <v>109</v>
      </c>
      <c r="J24" s="296">
        <v>111</v>
      </c>
      <c r="K24" s="296">
        <v>77</v>
      </c>
      <c r="L24" s="296">
        <v>86</v>
      </c>
      <c r="M24" s="296">
        <v>155</v>
      </c>
      <c r="N24" s="296">
        <v>132</v>
      </c>
      <c r="O24" s="296">
        <v>137</v>
      </c>
      <c r="P24" s="281"/>
      <c r="Q24" s="281"/>
      <c r="R24" s="281"/>
      <c r="S24" s="281"/>
      <c r="T24" s="281"/>
      <c r="U24" s="281"/>
      <c r="V24" s="281"/>
      <c r="W24" s="281"/>
    </row>
    <row r="25" spans="1:23" x14ac:dyDescent="0.35">
      <c r="A25" s="280" t="s">
        <v>29</v>
      </c>
      <c r="B25" s="296">
        <v>161</v>
      </c>
      <c r="C25" s="296">
        <v>221</v>
      </c>
      <c r="D25" s="296">
        <v>153</v>
      </c>
      <c r="E25" s="296">
        <v>175</v>
      </c>
      <c r="F25" s="296">
        <v>110</v>
      </c>
      <c r="G25" s="296">
        <v>118</v>
      </c>
      <c r="H25" s="296">
        <v>207</v>
      </c>
      <c r="I25" s="296">
        <v>330</v>
      </c>
      <c r="J25" s="296">
        <v>316</v>
      </c>
      <c r="K25" s="296">
        <v>172</v>
      </c>
      <c r="L25" s="296">
        <v>101</v>
      </c>
      <c r="M25" s="296">
        <v>129</v>
      </c>
      <c r="N25" s="296">
        <v>187</v>
      </c>
      <c r="O25" s="296">
        <v>199</v>
      </c>
      <c r="P25" s="281"/>
      <c r="Q25" s="281"/>
      <c r="R25" s="281"/>
      <c r="S25" s="281"/>
      <c r="T25" s="281"/>
      <c r="U25" s="281"/>
      <c r="V25" s="281"/>
      <c r="W25" s="281"/>
    </row>
    <row r="26" spans="1:23" x14ac:dyDescent="0.35">
      <c r="A26" s="280" t="s">
        <v>30</v>
      </c>
      <c r="B26" s="296">
        <v>17</v>
      </c>
      <c r="C26" s="296">
        <v>47</v>
      </c>
      <c r="D26" s="296">
        <v>28</v>
      </c>
      <c r="E26" s="296">
        <v>32</v>
      </c>
      <c r="F26" s="296">
        <v>5</v>
      </c>
      <c r="G26" s="296">
        <v>8</v>
      </c>
      <c r="H26" s="296">
        <v>25</v>
      </c>
      <c r="I26" s="296">
        <v>3</v>
      </c>
      <c r="J26" s="296">
        <v>1</v>
      </c>
      <c r="K26" s="296">
        <v>13</v>
      </c>
      <c r="L26" s="296">
        <v>19</v>
      </c>
      <c r="M26" s="296">
        <v>22</v>
      </c>
      <c r="N26" s="296">
        <v>12</v>
      </c>
      <c r="O26" s="296">
        <v>7</v>
      </c>
      <c r="P26" s="281"/>
      <c r="Q26" s="281"/>
      <c r="R26" s="281"/>
      <c r="S26" s="281"/>
      <c r="T26" s="281"/>
      <c r="U26" s="281"/>
      <c r="V26" s="281"/>
      <c r="W26" s="281"/>
    </row>
    <row r="27" spans="1:23" x14ac:dyDescent="0.35">
      <c r="A27" s="282" t="s">
        <v>31</v>
      </c>
      <c r="B27" s="296">
        <v>1106</v>
      </c>
      <c r="C27" s="296">
        <v>1182</v>
      </c>
      <c r="D27" s="296">
        <v>1326</v>
      </c>
      <c r="E27" s="296">
        <v>1359</v>
      </c>
      <c r="F27" s="296">
        <v>1260</v>
      </c>
      <c r="G27" s="296">
        <v>1140</v>
      </c>
      <c r="H27" s="296">
        <v>993</v>
      </c>
      <c r="I27" s="296">
        <v>1148</v>
      </c>
      <c r="J27" s="296">
        <v>967</v>
      </c>
      <c r="K27" s="296">
        <v>1006</v>
      </c>
      <c r="L27" s="296">
        <v>1016</v>
      </c>
      <c r="M27" s="296">
        <v>860</v>
      </c>
      <c r="N27" s="296">
        <v>1031</v>
      </c>
      <c r="O27" s="296">
        <v>734</v>
      </c>
      <c r="P27" s="281"/>
      <c r="Q27" s="281"/>
      <c r="R27" s="281"/>
      <c r="S27" s="281"/>
      <c r="T27" s="281"/>
      <c r="U27" s="281"/>
      <c r="V27" s="281"/>
      <c r="W27" s="281"/>
    </row>
    <row r="28" spans="1:23" x14ac:dyDescent="0.35">
      <c r="A28" s="280" t="s">
        <v>32</v>
      </c>
      <c r="B28" s="296">
        <v>157</v>
      </c>
      <c r="C28" s="296">
        <v>228</v>
      </c>
      <c r="D28" s="296">
        <v>278</v>
      </c>
      <c r="E28" s="296">
        <v>247</v>
      </c>
      <c r="F28" s="296">
        <v>128</v>
      </c>
      <c r="G28" s="296">
        <v>173</v>
      </c>
      <c r="H28" s="296">
        <v>214</v>
      </c>
      <c r="I28" s="296">
        <v>234</v>
      </c>
      <c r="J28" s="296">
        <v>222</v>
      </c>
      <c r="K28" s="296">
        <v>180</v>
      </c>
      <c r="L28" s="296">
        <v>147</v>
      </c>
      <c r="M28" s="601">
        <v>153</v>
      </c>
      <c r="N28" s="601">
        <v>190</v>
      </c>
      <c r="O28" s="601">
        <v>190</v>
      </c>
      <c r="P28" s="281"/>
      <c r="Q28" s="281"/>
      <c r="R28" s="281"/>
      <c r="S28" s="281"/>
      <c r="T28" s="281"/>
      <c r="U28" s="281"/>
      <c r="V28" s="281"/>
      <c r="W28" s="281"/>
    </row>
    <row r="29" spans="1:23" x14ac:dyDescent="0.35">
      <c r="A29" s="280" t="s">
        <v>33</v>
      </c>
      <c r="B29" s="296">
        <v>90</v>
      </c>
      <c r="C29" s="296">
        <v>100</v>
      </c>
      <c r="D29" s="296">
        <v>98</v>
      </c>
      <c r="E29" s="296">
        <v>52</v>
      </c>
      <c r="F29" s="296">
        <v>137</v>
      </c>
      <c r="G29" s="296">
        <v>91</v>
      </c>
      <c r="H29" s="296">
        <v>66</v>
      </c>
      <c r="I29" s="296">
        <v>81</v>
      </c>
      <c r="J29" s="296">
        <v>53</v>
      </c>
      <c r="K29" s="296">
        <v>56</v>
      </c>
      <c r="L29" s="296">
        <v>42</v>
      </c>
      <c r="M29" s="296">
        <v>73</v>
      </c>
      <c r="N29" s="296">
        <v>44</v>
      </c>
      <c r="O29" s="296">
        <v>72</v>
      </c>
      <c r="P29" s="281"/>
      <c r="Q29" s="281"/>
      <c r="R29" s="281"/>
      <c r="S29" s="281"/>
      <c r="T29" s="281"/>
      <c r="U29" s="281"/>
      <c r="V29" s="281"/>
      <c r="W29" s="281"/>
    </row>
    <row r="30" spans="1:23" x14ac:dyDescent="0.35">
      <c r="A30" s="280" t="s">
        <v>34</v>
      </c>
      <c r="B30" s="296">
        <v>24</v>
      </c>
      <c r="C30" s="296">
        <v>66</v>
      </c>
      <c r="D30" s="296">
        <v>60</v>
      </c>
      <c r="E30" s="296">
        <v>56</v>
      </c>
      <c r="F30" s="296">
        <v>95</v>
      </c>
      <c r="G30" s="296">
        <v>81</v>
      </c>
      <c r="H30" s="296">
        <v>49</v>
      </c>
      <c r="I30" s="296">
        <v>59</v>
      </c>
      <c r="J30" s="296">
        <v>73</v>
      </c>
      <c r="K30" s="296">
        <v>63</v>
      </c>
      <c r="L30" s="296">
        <v>46</v>
      </c>
      <c r="M30" s="296">
        <v>43</v>
      </c>
      <c r="N30" s="296">
        <v>65</v>
      </c>
      <c r="O30" s="296">
        <v>39</v>
      </c>
      <c r="P30" s="281"/>
      <c r="Q30" s="281"/>
      <c r="R30" s="281"/>
      <c r="S30" s="281"/>
      <c r="T30" s="281"/>
      <c r="U30" s="281"/>
      <c r="V30" s="281"/>
      <c r="W30" s="281"/>
    </row>
    <row r="31" spans="1:23" x14ac:dyDescent="0.35">
      <c r="A31" s="280" t="s">
        <v>35</v>
      </c>
      <c r="B31" s="296">
        <v>8336</v>
      </c>
      <c r="C31" s="296">
        <v>7825</v>
      </c>
      <c r="D31" s="296">
        <v>8869</v>
      </c>
      <c r="E31" s="296">
        <v>8072</v>
      </c>
      <c r="F31" s="296">
        <v>7867</v>
      </c>
      <c r="G31" s="296">
        <v>8806</v>
      </c>
      <c r="H31" s="296">
        <v>9706</v>
      </c>
      <c r="I31" s="296">
        <v>10924</v>
      </c>
      <c r="J31" s="296">
        <v>10572</v>
      </c>
      <c r="K31" s="296">
        <v>10023</v>
      </c>
      <c r="L31" s="296">
        <v>11093</v>
      </c>
      <c r="M31" s="296">
        <v>12529</v>
      </c>
      <c r="N31" s="296">
        <v>12330</v>
      </c>
      <c r="O31" s="296">
        <v>17343</v>
      </c>
      <c r="P31" s="281"/>
      <c r="Q31" s="281"/>
      <c r="R31" s="281"/>
      <c r="S31" s="281"/>
      <c r="T31" s="281"/>
      <c r="U31" s="281"/>
      <c r="V31" s="281"/>
      <c r="W31" s="281"/>
    </row>
    <row r="32" spans="1:23" x14ac:dyDescent="0.35">
      <c r="A32" s="282" t="s">
        <v>36</v>
      </c>
      <c r="B32" s="296">
        <v>404</v>
      </c>
      <c r="C32" s="296">
        <v>116</v>
      </c>
      <c r="D32" s="296">
        <v>137</v>
      </c>
      <c r="E32" s="296">
        <v>147</v>
      </c>
      <c r="F32" s="296">
        <v>203</v>
      </c>
      <c r="G32" s="296">
        <v>199</v>
      </c>
      <c r="H32" s="296">
        <v>183</v>
      </c>
      <c r="I32" s="296">
        <v>187</v>
      </c>
      <c r="J32" s="296">
        <v>186</v>
      </c>
      <c r="K32" s="296">
        <v>170</v>
      </c>
      <c r="L32" s="296">
        <v>203</v>
      </c>
      <c r="M32" s="296">
        <v>123</v>
      </c>
      <c r="N32" s="296">
        <v>172</v>
      </c>
      <c r="O32" s="296">
        <v>271</v>
      </c>
      <c r="P32" s="281"/>
      <c r="Q32" s="281"/>
      <c r="R32" s="281"/>
      <c r="S32" s="281"/>
      <c r="T32" s="281"/>
      <c r="U32" s="281"/>
      <c r="V32" s="281"/>
      <c r="W32" s="281"/>
    </row>
    <row r="33" spans="1:23" x14ac:dyDescent="0.35">
      <c r="A33" s="280" t="s">
        <v>37</v>
      </c>
      <c r="B33" s="296">
        <v>58</v>
      </c>
      <c r="C33" s="296">
        <v>65</v>
      </c>
      <c r="D33" s="296">
        <v>72</v>
      </c>
      <c r="E33" s="296">
        <v>46</v>
      </c>
      <c r="F33" s="296">
        <v>63</v>
      </c>
      <c r="G33" s="296">
        <v>54</v>
      </c>
      <c r="H33" s="296">
        <v>34</v>
      </c>
      <c r="I33" s="296">
        <v>32</v>
      </c>
      <c r="J33" s="296">
        <v>36</v>
      </c>
      <c r="K33" s="296">
        <v>53</v>
      </c>
      <c r="L33" s="296">
        <v>39</v>
      </c>
      <c r="M33" s="296">
        <v>57</v>
      </c>
      <c r="N33" s="296">
        <v>54</v>
      </c>
      <c r="O33" s="296">
        <v>69</v>
      </c>
      <c r="P33" s="281"/>
      <c r="Q33" s="281"/>
      <c r="R33" s="281"/>
      <c r="S33" s="281"/>
      <c r="T33" s="281"/>
      <c r="U33" s="281"/>
      <c r="V33" s="281"/>
      <c r="W33" s="281"/>
    </row>
    <row r="34" spans="1:23" x14ac:dyDescent="0.35">
      <c r="A34" s="280" t="s">
        <v>38</v>
      </c>
      <c r="B34" s="296">
        <v>26</v>
      </c>
      <c r="C34" s="296">
        <v>29</v>
      </c>
      <c r="D34" s="296">
        <v>18</v>
      </c>
      <c r="E34" s="296">
        <v>43</v>
      </c>
      <c r="F34" s="296">
        <v>101</v>
      </c>
      <c r="G34" s="296">
        <v>59</v>
      </c>
      <c r="H34" s="296">
        <v>0</v>
      </c>
      <c r="I34" s="296">
        <v>17</v>
      </c>
      <c r="J34" s="296">
        <v>10</v>
      </c>
      <c r="K34" s="296">
        <v>7</v>
      </c>
      <c r="L34" s="296">
        <v>10</v>
      </c>
      <c r="M34" s="296">
        <v>29</v>
      </c>
      <c r="N34" s="296">
        <v>33</v>
      </c>
      <c r="O34" s="296">
        <v>30</v>
      </c>
      <c r="P34" s="281"/>
      <c r="Q34" s="281"/>
      <c r="R34" s="281"/>
      <c r="S34" s="281"/>
      <c r="T34" s="281"/>
      <c r="U34" s="281"/>
      <c r="V34" s="281"/>
      <c r="W34" s="281"/>
    </row>
    <row r="35" spans="1:23" x14ac:dyDescent="0.35">
      <c r="A35" s="280" t="s">
        <v>39</v>
      </c>
      <c r="B35" s="296">
        <v>0</v>
      </c>
      <c r="C35" s="296">
        <v>162</v>
      </c>
      <c r="D35" s="296">
        <v>196</v>
      </c>
      <c r="E35" s="296">
        <v>208</v>
      </c>
      <c r="F35" s="296">
        <v>228</v>
      </c>
      <c r="G35" s="296">
        <v>153</v>
      </c>
      <c r="H35" s="296">
        <v>148</v>
      </c>
      <c r="I35" s="296">
        <v>164</v>
      </c>
      <c r="J35" s="296">
        <v>127</v>
      </c>
      <c r="K35" s="296">
        <v>144</v>
      </c>
      <c r="L35" s="296">
        <v>135</v>
      </c>
      <c r="M35" s="296">
        <v>121</v>
      </c>
      <c r="N35" s="296">
        <v>136</v>
      </c>
      <c r="O35" s="296">
        <v>157</v>
      </c>
      <c r="P35" s="281"/>
      <c r="Q35" s="281"/>
      <c r="R35" s="281"/>
      <c r="S35" s="281"/>
      <c r="T35" s="281"/>
      <c r="U35" s="281"/>
      <c r="V35" s="281"/>
      <c r="W35" s="281"/>
    </row>
    <row r="36" spans="1:23" x14ac:dyDescent="0.35">
      <c r="A36" s="280" t="s">
        <v>40</v>
      </c>
      <c r="B36" s="296">
        <v>226</v>
      </c>
      <c r="C36" s="296">
        <v>239</v>
      </c>
      <c r="D36" s="296">
        <v>318</v>
      </c>
      <c r="E36" s="296">
        <v>319</v>
      </c>
      <c r="F36" s="296">
        <v>210</v>
      </c>
      <c r="G36" s="296">
        <v>423</v>
      </c>
      <c r="H36" s="296">
        <v>901</v>
      </c>
      <c r="I36" s="296">
        <v>391</v>
      </c>
      <c r="J36" s="296">
        <v>390</v>
      </c>
      <c r="K36" s="296">
        <v>395</v>
      </c>
      <c r="L36" s="296">
        <v>453</v>
      </c>
      <c r="M36" s="296">
        <v>339</v>
      </c>
      <c r="N36" s="296">
        <v>363</v>
      </c>
      <c r="O36" s="296">
        <v>447</v>
      </c>
    </row>
    <row r="37" spans="1:23" x14ac:dyDescent="0.35">
      <c r="A37" s="282" t="s">
        <v>41</v>
      </c>
      <c r="B37" s="296">
        <v>12</v>
      </c>
      <c r="C37" s="296">
        <v>12</v>
      </c>
      <c r="D37" s="296">
        <v>0</v>
      </c>
      <c r="E37" s="296">
        <v>8</v>
      </c>
      <c r="F37" s="296">
        <v>14</v>
      </c>
      <c r="G37" s="296">
        <v>12</v>
      </c>
      <c r="H37" s="296">
        <v>24</v>
      </c>
      <c r="I37" s="296">
        <v>41</v>
      </c>
      <c r="J37" s="296">
        <v>10</v>
      </c>
      <c r="K37" s="296">
        <v>22</v>
      </c>
      <c r="L37" s="296">
        <v>22</v>
      </c>
      <c r="M37" s="296">
        <v>7</v>
      </c>
      <c r="N37" s="296">
        <v>12</v>
      </c>
      <c r="O37" s="296">
        <v>17</v>
      </c>
    </row>
    <row r="38" spans="1:23" x14ac:dyDescent="0.35">
      <c r="A38" s="280" t="s">
        <v>42</v>
      </c>
      <c r="B38" s="296">
        <v>6</v>
      </c>
      <c r="C38" s="296">
        <v>4</v>
      </c>
      <c r="D38" s="296">
        <v>2</v>
      </c>
      <c r="E38" s="296">
        <v>0</v>
      </c>
      <c r="F38" s="296">
        <v>9</v>
      </c>
      <c r="G38" s="296">
        <v>12</v>
      </c>
      <c r="H38" s="296">
        <v>13</v>
      </c>
      <c r="I38" s="296">
        <v>5</v>
      </c>
      <c r="J38" s="296">
        <v>8</v>
      </c>
      <c r="K38" s="296">
        <v>1</v>
      </c>
      <c r="L38" s="296">
        <v>2</v>
      </c>
      <c r="M38" s="296">
        <v>5</v>
      </c>
      <c r="N38" s="296">
        <v>6</v>
      </c>
      <c r="O38" s="296">
        <v>3</v>
      </c>
    </row>
    <row r="39" spans="1:23" x14ac:dyDescent="0.35">
      <c r="A39" s="280" t="s">
        <v>43</v>
      </c>
      <c r="B39" s="296">
        <v>129</v>
      </c>
      <c r="C39" s="296">
        <v>167</v>
      </c>
      <c r="D39" s="296">
        <v>128</v>
      </c>
      <c r="E39" s="296">
        <v>186</v>
      </c>
      <c r="F39" s="296">
        <v>226</v>
      </c>
      <c r="G39" s="296">
        <v>215</v>
      </c>
      <c r="H39" s="296">
        <v>190</v>
      </c>
      <c r="I39" s="296">
        <v>182</v>
      </c>
      <c r="J39" s="296">
        <v>202</v>
      </c>
      <c r="K39" s="296">
        <v>105</v>
      </c>
      <c r="L39" s="296">
        <v>88</v>
      </c>
      <c r="M39" s="296">
        <v>88</v>
      </c>
      <c r="N39" s="296">
        <v>134</v>
      </c>
      <c r="O39" s="296">
        <v>175</v>
      </c>
    </row>
    <row r="40" spans="1:23" x14ac:dyDescent="0.35">
      <c r="A40" s="280" t="s">
        <v>44</v>
      </c>
      <c r="B40" s="296">
        <v>40</v>
      </c>
      <c r="C40" s="296">
        <v>60</v>
      </c>
      <c r="D40" s="296">
        <v>72</v>
      </c>
      <c r="E40" s="296">
        <v>55</v>
      </c>
      <c r="F40" s="296">
        <v>58</v>
      </c>
      <c r="G40" s="296">
        <v>84</v>
      </c>
      <c r="H40" s="296">
        <v>77</v>
      </c>
      <c r="I40" s="296">
        <v>60</v>
      </c>
      <c r="J40" s="296">
        <v>46</v>
      </c>
      <c r="K40" s="296">
        <v>92</v>
      </c>
      <c r="L40" s="296">
        <v>108</v>
      </c>
      <c r="M40" s="296">
        <v>86</v>
      </c>
      <c r="N40" s="296">
        <v>71</v>
      </c>
      <c r="O40" s="296">
        <v>83</v>
      </c>
    </row>
    <row r="41" spans="1:23" x14ac:dyDescent="0.35">
      <c r="A41" s="280" t="s">
        <v>45</v>
      </c>
      <c r="B41" s="296">
        <v>30</v>
      </c>
      <c r="C41" s="296">
        <v>23</v>
      </c>
      <c r="D41" s="296">
        <v>36</v>
      </c>
      <c r="E41" s="296">
        <v>27</v>
      </c>
      <c r="F41" s="296">
        <v>45</v>
      </c>
      <c r="G41" s="296">
        <v>40</v>
      </c>
      <c r="H41" s="296">
        <v>49</v>
      </c>
      <c r="I41" s="296">
        <v>54</v>
      </c>
      <c r="J41" s="296">
        <v>50</v>
      </c>
      <c r="K41" s="296">
        <v>48</v>
      </c>
      <c r="L41" s="296">
        <v>58</v>
      </c>
      <c r="M41" s="296">
        <v>70</v>
      </c>
      <c r="N41" s="296">
        <v>85</v>
      </c>
      <c r="O41" s="296">
        <v>59</v>
      </c>
    </row>
    <row r="42" spans="1:23" x14ac:dyDescent="0.35">
      <c r="A42" s="282" t="s">
        <v>46</v>
      </c>
      <c r="B42" s="296">
        <v>2210</v>
      </c>
      <c r="C42" s="296">
        <v>1889</v>
      </c>
      <c r="D42" s="296">
        <v>2130</v>
      </c>
      <c r="E42" s="296">
        <v>2064</v>
      </c>
      <c r="F42" s="296">
        <v>2019</v>
      </c>
      <c r="G42" s="296">
        <v>1896</v>
      </c>
      <c r="H42" s="296">
        <v>1997</v>
      </c>
      <c r="I42" s="296">
        <v>2132</v>
      </c>
      <c r="J42" s="296">
        <v>1863</v>
      </c>
      <c r="K42" s="296">
        <v>1664</v>
      </c>
      <c r="L42" s="296">
        <v>1492</v>
      </c>
      <c r="M42" s="296">
        <v>1707</v>
      </c>
      <c r="N42" s="296">
        <v>1509</v>
      </c>
      <c r="O42" s="296">
        <v>1368</v>
      </c>
    </row>
    <row r="43" spans="1:23" x14ac:dyDescent="0.35">
      <c r="A43" s="280" t="s">
        <v>47</v>
      </c>
      <c r="B43" s="296">
        <v>291</v>
      </c>
      <c r="C43" s="296">
        <v>428</v>
      </c>
      <c r="D43" s="296">
        <v>450</v>
      </c>
      <c r="E43" s="296">
        <v>696</v>
      </c>
      <c r="F43" s="296">
        <v>607</v>
      </c>
      <c r="G43" s="296">
        <v>586</v>
      </c>
      <c r="H43" s="296">
        <v>377</v>
      </c>
      <c r="I43" s="296">
        <v>512</v>
      </c>
      <c r="J43" s="296">
        <v>469</v>
      </c>
      <c r="K43" s="296">
        <v>510</v>
      </c>
      <c r="L43" s="296">
        <v>403</v>
      </c>
      <c r="M43" s="296">
        <v>397</v>
      </c>
      <c r="N43" s="296">
        <v>482</v>
      </c>
      <c r="O43" s="296">
        <v>524</v>
      </c>
    </row>
    <row r="44" spans="1:23" x14ac:dyDescent="0.35">
      <c r="A44" s="280" t="s">
        <v>48</v>
      </c>
      <c r="B44" s="296">
        <v>32</v>
      </c>
      <c r="C44" s="296">
        <v>36</v>
      </c>
      <c r="D44" s="296">
        <v>65</v>
      </c>
      <c r="E44" s="296">
        <v>54</v>
      </c>
      <c r="F44" s="296">
        <v>43</v>
      </c>
      <c r="G44" s="296">
        <v>32</v>
      </c>
      <c r="H44" s="296">
        <v>48</v>
      </c>
      <c r="I44" s="296">
        <v>58</v>
      </c>
      <c r="J44" s="296">
        <v>45</v>
      </c>
      <c r="K44" s="296">
        <v>18</v>
      </c>
      <c r="L44" s="296">
        <v>54</v>
      </c>
      <c r="M44" s="296">
        <v>30</v>
      </c>
      <c r="N44" s="296">
        <v>46</v>
      </c>
      <c r="O44" s="296">
        <v>28</v>
      </c>
    </row>
    <row r="45" spans="1:23" x14ac:dyDescent="0.35">
      <c r="A45" s="280" t="s">
        <v>49</v>
      </c>
      <c r="B45" s="296">
        <v>2601</v>
      </c>
      <c r="C45" s="296">
        <v>3370</v>
      </c>
      <c r="D45" s="296">
        <v>3863</v>
      </c>
      <c r="E45" s="296">
        <v>4162</v>
      </c>
      <c r="F45" s="296">
        <v>4163</v>
      </c>
      <c r="G45" s="296">
        <v>5273</v>
      </c>
      <c r="H45" s="296">
        <v>6058</v>
      </c>
      <c r="I45" s="296">
        <v>6408</v>
      </c>
      <c r="J45" s="296">
        <v>5279</v>
      </c>
      <c r="K45" s="296">
        <v>3940</v>
      </c>
      <c r="L45" s="296">
        <v>3264</v>
      </c>
      <c r="M45" s="296">
        <v>3223</v>
      </c>
      <c r="N45" s="296">
        <v>2646</v>
      </c>
      <c r="O45" s="296">
        <v>2928</v>
      </c>
    </row>
    <row r="46" spans="1:23" x14ac:dyDescent="0.35">
      <c r="A46" s="280" t="s">
        <v>50</v>
      </c>
      <c r="B46" s="296">
        <v>1934</v>
      </c>
      <c r="C46" s="296">
        <v>1350</v>
      </c>
      <c r="D46" s="296">
        <v>1468</v>
      </c>
      <c r="E46" s="296">
        <v>1200</v>
      </c>
      <c r="F46" s="296">
        <v>1288</v>
      </c>
      <c r="G46" s="296">
        <v>2023</v>
      </c>
      <c r="H46" s="296">
        <v>2062</v>
      </c>
      <c r="I46" s="296">
        <v>1779</v>
      </c>
      <c r="J46" s="296">
        <v>1845</v>
      </c>
      <c r="K46" s="296">
        <v>2335</v>
      </c>
      <c r="L46" s="296">
        <v>948</v>
      </c>
      <c r="M46" s="296">
        <v>976</v>
      </c>
      <c r="N46" s="296">
        <v>893</v>
      </c>
      <c r="O46" s="296">
        <v>1003</v>
      </c>
    </row>
    <row r="47" spans="1:23" x14ac:dyDescent="0.35">
      <c r="A47" s="282" t="s">
        <v>51</v>
      </c>
      <c r="B47" s="296">
        <v>14</v>
      </c>
      <c r="C47" s="296">
        <v>17</v>
      </c>
      <c r="D47" s="296">
        <v>37</v>
      </c>
      <c r="E47" s="296">
        <v>67</v>
      </c>
      <c r="F47" s="296">
        <v>62</v>
      </c>
      <c r="G47" s="296">
        <v>33</v>
      </c>
      <c r="H47" s="296">
        <v>78</v>
      </c>
      <c r="I47" s="296">
        <v>52</v>
      </c>
      <c r="J47" s="296">
        <v>79</v>
      </c>
      <c r="K47" s="296">
        <v>70</v>
      </c>
      <c r="L47" s="296">
        <v>48</v>
      </c>
      <c r="M47" s="296">
        <v>65</v>
      </c>
      <c r="N47" s="296">
        <v>66</v>
      </c>
      <c r="O47" s="296">
        <v>47</v>
      </c>
    </row>
    <row r="48" spans="1:23" x14ac:dyDescent="0.35">
      <c r="A48" s="280" t="s">
        <v>52</v>
      </c>
      <c r="B48" s="296">
        <v>3366</v>
      </c>
      <c r="C48" s="296">
        <v>3227</v>
      </c>
      <c r="D48" s="296">
        <v>2982</v>
      </c>
      <c r="E48" s="296">
        <v>3470</v>
      </c>
      <c r="F48" s="296">
        <v>2401</v>
      </c>
      <c r="G48" s="296">
        <v>2316</v>
      </c>
      <c r="H48" s="296">
        <v>2138</v>
      </c>
      <c r="I48" s="296">
        <v>2070</v>
      </c>
      <c r="J48" s="296">
        <v>1952</v>
      </c>
      <c r="K48" s="296">
        <v>1700</v>
      </c>
      <c r="L48" s="296">
        <v>1708</v>
      </c>
      <c r="M48" s="296">
        <v>2534</v>
      </c>
      <c r="N48" s="296">
        <v>2239</v>
      </c>
      <c r="O48" s="296">
        <v>2716</v>
      </c>
    </row>
    <row r="49" spans="1:15" x14ac:dyDescent="0.35">
      <c r="A49" s="280" t="s">
        <v>53</v>
      </c>
      <c r="B49" s="296">
        <v>2513</v>
      </c>
      <c r="C49" s="296">
        <v>2459</v>
      </c>
      <c r="D49" s="296">
        <v>2262</v>
      </c>
      <c r="E49" s="296">
        <v>2286</v>
      </c>
      <c r="F49" s="296">
        <v>2043</v>
      </c>
      <c r="G49" s="296">
        <v>2305</v>
      </c>
      <c r="H49" s="296">
        <v>2345</v>
      </c>
      <c r="I49" s="296">
        <v>2154</v>
      </c>
      <c r="J49" s="296">
        <v>2053</v>
      </c>
      <c r="K49" s="296">
        <v>1970</v>
      </c>
      <c r="L49" s="296">
        <v>1730</v>
      </c>
      <c r="M49" s="296">
        <v>1661</v>
      </c>
      <c r="N49" s="296">
        <v>1975</v>
      </c>
      <c r="O49" s="296">
        <v>1527</v>
      </c>
    </row>
    <row r="50" spans="1:15" x14ac:dyDescent="0.35">
      <c r="A50" s="280" t="s">
        <v>54</v>
      </c>
      <c r="B50" s="296">
        <v>495</v>
      </c>
      <c r="C50" s="296">
        <v>596</v>
      </c>
      <c r="D50" s="296">
        <v>706</v>
      </c>
      <c r="E50" s="296">
        <v>681</v>
      </c>
      <c r="F50" s="296">
        <v>628</v>
      </c>
      <c r="G50" s="296">
        <v>588</v>
      </c>
      <c r="H50" s="296">
        <v>573</v>
      </c>
      <c r="I50" s="296">
        <v>565</v>
      </c>
      <c r="J50" s="296">
        <v>438</v>
      </c>
      <c r="K50" s="296">
        <v>514</v>
      </c>
      <c r="L50" s="296">
        <v>503</v>
      </c>
      <c r="M50" s="296">
        <v>473</v>
      </c>
      <c r="N50" s="296">
        <v>422</v>
      </c>
      <c r="O50" s="296">
        <v>587</v>
      </c>
    </row>
    <row r="51" spans="1:15" x14ac:dyDescent="0.35">
      <c r="A51" s="280" t="s">
        <v>55</v>
      </c>
      <c r="B51" s="296">
        <v>757</v>
      </c>
      <c r="C51" s="296">
        <v>751</v>
      </c>
      <c r="D51" s="296">
        <v>656</v>
      </c>
      <c r="E51" s="296">
        <v>676</v>
      </c>
      <c r="F51" s="296">
        <v>829</v>
      </c>
      <c r="G51" s="296">
        <v>916</v>
      </c>
      <c r="H51" s="296">
        <v>731</v>
      </c>
      <c r="I51" s="296">
        <v>565</v>
      </c>
      <c r="J51" s="296">
        <v>490</v>
      </c>
      <c r="K51" s="296">
        <v>575</v>
      </c>
      <c r="L51" s="296">
        <v>477</v>
      </c>
      <c r="M51" s="296">
        <v>492</v>
      </c>
      <c r="N51" s="296">
        <v>519</v>
      </c>
      <c r="O51" s="296">
        <v>603</v>
      </c>
    </row>
    <row r="52" spans="1:15" x14ac:dyDescent="0.35">
      <c r="A52" s="282" t="s">
        <v>56</v>
      </c>
      <c r="B52" s="296">
        <v>172</v>
      </c>
      <c r="C52" s="296">
        <v>175</v>
      </c>
      <c r="D52" s="296">
        <v>226</v>
      </c>
      <c r="E52" s="296">
        <v>301</v>
      </c>
      <c r="F52" s="296">
        <v>201</v>
      </c>
      <c r="G52" s="296">
        <v>238</v>
      </c>
      <c r="H52" s="296">
        <v>210</v>
      </c>
      <c r="I52" s="296">
        <v>253</v>
      </c>
      <c r="J52" s="296">
        <v>206</v>
      </c>
      <c r="K52" s="296">
        <v>207</v>
      </c>
      <c r="L52" s="296">
        <v>221</v>
      </c>
      <c r="M52" s="296">
        <v>203</v>
      </c>
      <c r="N52" s="296">
        <v>236</v>
      </c>
      <c r="O52" s="296">
        <v>308</v>
      </c>
    </row>
    <row r="53" spans="1:15" x14ac:dyDescent="0.35">
      <c r="A53" s="280" t="s">
        <v>57</v>
      </c>
      <c r="B53" s="296">
        <v>213</v>
      </c>
      <c r="C53" s="296">
        <v>195</v>
      </c>
      <c r="D53" s="296">
        <v>232</v>
      </c>
      <c r="E53" s="296">
        <v>270</v>
      </c>
      <c r="F53" s="296">
        <v>288</v>
      </c>
      <c r="G53" s="296">
        <v>353</v>
      </c>
      <c r="H53" s="296">
        <v>253</v>
      </c>
      <c r="I53" s="296">
        <v>294</v>
      </c>
      <c r="J53" s="296">
        <v>224</v>
      </c>
      <c r="K53" s="296">
        <v>124</v>
      </c>
      <c r="L53" s="296">
        <v>93</v>
      </c>
      <c r="M53" s="296">
        <v>172</v>
      </c>
      <c r="N53" s="296">
        <v>139</v>
      </c>
      <c r="O53" s="296">
        <v>255</v>
      </c>
    </row>
    <row r="54" spans="1:15" x14ac:dyDescent="0.35">
      <c r="A54" s="280" t="s">
        <v>58</v>
      </c>
      <c r="B54" s="296">
        <v>189</v>
      </c>
      <c r="C54" s="296">
        <v>141</v>
      </c>
      <c r="D54" s="296">
        <v>159</v>
      </c>
      <c r="E54" s="296">
        <v>170</v>
      </c>
      <c r="F54" s="296">
        <v>206</v>
      </c>
      <c r="G54" s="296">
        <v>277</v>
      </c>
      <c r="H54" s="296">
        <v>385</v>
      </c>
      <c r="I54" s="296">
        <v>260</v>
      </c>
      <c r="J54" s="296">
        <v>263</v>
      </c>
      <c r="K54" s="296">
        <v>319</v>
      </c>
      <c r="L54" s="296">
        <v>238</v>
      </c>
      <c r="M54" s="296">
        <v>325</v>
      </c>
      <c r="N54" s="296">
        <v>277</v>
      </c>
      <c r="O54" s="296">
        <v>271</v>
      </c>
    </row>
    <row r="55" spans="1:15" x14ac:dyDescent="0.35">
      <c r="A55" s="280" t="s">
        <v>59</v>
      </c>
      <c r="B55" s="296">
        <v>983</v>
      </c>
      <c r="C55" s="296">
        <v>927</v>
      </c>
      <c r="D55" s="296">
        <v>1011</v>
      </c>
      <c r="E55" s="296">
        <v>878</v>
      </c>
      <c r="F55" s="296">
        <v>773</v>
      </c>
      <c r="G55" s="296">
        <v>786</v>
      </c>
      <c r="H55" s="296">
        <v>926</v>
      </c>
      <c r="I55" s="296">
        <v>1046</v>
      </c>
      <c r="J55" s="296">
        <v>711</v>
      </c>
      <c r="K55" s="296">
        <v>603</v>
      </c>
      <c r="L55" s="296">
        <v>465</v>
      </c>
      <c r="M55" s="296">
        <v>422</v>
      </c>
      <c r="N55" s="296">
        <v>498</v>
      </c>
      <c r="O55" s="296">
        <v>567</v>
      </c>
    </row>
    <row r="56" spans="1:15" x14ac:dyDescent="0.35">
      <c r="A56" s="280" t="s">
        <v>60</v>
      </c>
      <c r="B56" s="296">
        <v>238</v>
      </c>
      <c r="C56" s="296">
        <v>262</v>
      </c>
      <c r="D56" s="296">
        <v>151</v>
      </c>
      <c r="E56" s="296">
        <v>146</v>
      </c>
      <c r="F56" s="296">
        <v>220</v>
      </c>
      <c r="G56" s="296">
        <v>315</v>
      </c>
      <c r="H56" s="296">
        <v>263</v>
      </c>
      <c r="I56" s="296">
        <v>232</v>
      </c>
      <c r="J56" s="296">
        <v>217</v>
      </c>
      <c r="K56" s="296">
        <v>197</v>
      </c>
      <c r="L56" s="296">
        <v>249</v>
      </c>
      <c r="M56" s="296">
        <v>224</v>
      </c>
      <c r="N56" s="296">
        <v>253</v>
      </c>
      <c r="O56" s="296">
        <v>157</v>
      </c>
    </row>
    <row r="57" spans="1:15" x14ac:dyDescent="0.35">
      <c r="A57" s="282" t="s">
        <v>61</v>
      </c>
      <c r="B57" s="296">
        <v>206</v>
      </c>
      <c r="C57" s="296">
        <v>215</v>
      </c>
      <c r="D57" s="296">
        <v>198</v>
      </c>
      <c r="E57" s="296">
        <v>211</v>
      </c>
      <c r="F57" s="296">
        <v>287</v>
      </c>
      <c r="G57" s="296">
        <v>212</v>
      </c>
      <c r="H57" s="296">
        <v>207</v>
      </c>
      <c r="I57" s="296">
        <v>199</v>
      </c>
      <c r="J57" s="296">
        <v>257</v>
      </c>
      <c r="K57" s="296">
        <v>342</v>
      </c>
      <c r="L57" s="296">
        <v>249</v>
      </c>
      <c r="M57" s="296">
        <v>264</v>
      </c>
      <c r="N57" s="296">
        <v>272</v>
      </c>
      <c r="O57" s="296">
        <v>274</v>
      </c>
    </row>
    <row r="58" spans="1:15" x14ac:dyDescent="0.35">
      <c r="A58" s="280" t="s">
        <v>62</v>
      </c>
      <c r="B58" s="296">
        <v>2</v>
      </c>
      <c r="C58" s="296">
        <v>0</v>
      </c>
      <c r="D58" s="296">
        <v>0</v>
      </c>
      <c r="E58" s="296">
        <v>8</v>
      </c>
      <c r="F58" s="296">
        <v>1</v>
      </c>
      <c r="G58" s="296">
        <v>2</v>
      </c>
      <c r="H58" s="296">
        <v>0</v>
      </c>
      <c r="I58" s="296">
        <v>1</v>
      </c>
      <c r="J58" s="296">
        <v>11</v>
      </c>
      <c r="K58" s="296">
        <v>4</v>
      </c>
      <c r="L58" s="296">
        <v>0</v>
      </c>
      <c r="M58" s="296">
        <v>14</v>
      </c>
      <c r="N58" s="296">
        <v>9</v>
      </c>
      <c r="O58" s="296">
        <v>1</v>
      </c>
    </row>
    <row r="59" spans="1:15" x14ac:dyDescent="0.35">
      <c r="A59" s="280" t="s">
        <v>63</v>
      </c>
      <c r="B59" s="296">
        <v>16</v>
      </c>
      <c r="C59" s="296">
        <v>59</v>
      </c>
      <c r="D59" s="296">
        <v>43</v>
      </c>
      <c r="E59" s="296">
        <v>34</v>
      </c>
      <c r="F59" s="296">
        <v>53</v>
      </c>
      <c r="G59" s="296">
        <v>92</v>
      </c>
      <c r="H59" s="296">
        <v>73</v>
      </c>
      <c r="I59" s="296">
        <v>54</v>
      </c>
      <c r="J59" s="296">
        <v>76</v>
      </c>
      <c r="K59" s="296">
        <v>87</v>
      </c>
      <c r="L59" s="296">
        <v>88</v>
      </c>
      <c r="M59" s="296">
        <v>46</v>
      </c>
      <c r="N59" s="296">
        <v>78</v>
      </c>
      <c r="O59" s="296">
        <v>73</v>
      </c>
    </row>
    <row r="60" spans="1:15" x14ac:dyDescent="0.35">
      <c r="A60" s="280" t="s">
        <v>64</v>
      </c>
      <c r="B60" s="296">
        <v>127</v>
      </c>
      <c r="C60" s="296">
        <v>278</v>
      </c>
      <c r="D60" s="296">
        <v>196</v>
      </c>
      <c r="E60" s="296">
        <v>219</v>
      </c>
      <c r="F60" s="296">
        <v>315</v>
      </c>
      <c r="G60" s="296">
        <v>243</v>
      </c>
      <c r="H60" s="296">
        <v>243</v>
      </c>
      <c r="I60" s="296">
        <v>268</v>
      </c>
      <c r="J60" s="296">
        <v>182</v>
      </c>
      <c r="K60" s="296">
        <v>166</v>
      </c>
      <c r="L60" s="296">
        <v>196</v>
      </c>
      <c r="M60" s="296">
        <v>257</v>
      </c>
      <c r="N60" s="296">
        <v>231</v>
      </c>
      <c r="O60" s="296">
        <v>260</v>
      </c>
    </row>
    <row r="61" spans="1:15" x14ac:dyDescent="0.35">
      <c r="A61" s="280" t="s">
        <v>65</v>
      </c>
      <c r="B61" s="296">
        <v>246</v>
      </c>
      <c r="C61" s="296">
        <v>221</v>
      </c>
      <c r="D61" s="296">
        <v>255</v>
      </c>
      <c r="E61" s="296">
        <v>239</v>
      </c>
      <c r="F61" s="296">
        <v>217</v>
      </c>
      <c r="G61" s="296">
        <v>206</v>
      </c>
      <c r="H61" s="296">
        <v>247</v>
      </c>
      <c r="I61" s="296">
        <v>276</v>
      </c>
      <c r="J61" s="296">
        <v>241</v>
      </c>
      <c r="K61" s="296">
        <v>210</v>
      </c>
      <c r="L61" s="296">
        <v>252</v>
      </c>
      <c r="M61" s="296">
        <v>295</v>
      </c>
      <c r="N61" s="296">
        <v>300</v>
      </c>
      <c r="O61" s="296">
        <v>265</v>
      </c>
    </row>
    <row r="62" spans="1:15" x14ac:dyDescent="0.35">
      <c r="A62" s="282" t="s">
        <v>66</v>
      </c>
      <c r="B62" s="296">
        <v>279</v>
      </c>
      <c r="C62" s="296">
        <v>324</v>
      </c>
      <c r="D62" s="296">
        <v>398</v>
      </c>
      <c r="E62" s="296">
        <v>301</v>
      </c>
      <c r="F62" s="296">
        <v>261</v>
      </c>
      <c r="G62" s="296">
        <v>271</v>
      </c>
      <c r="H62" s="296">
        <v>209</v>
      </c>
      <c r="I62" s="296">
        <v>246</v>
      </c>
      <c r="J62" s="296">
        <v>261</v>
      </c>
      <c r="K62" s="296">
        <v>310</v>
      </c>
      <c r="L62" s="296">
        <v>287</v>
      </c>
      <c r="M62" s="296">
        <v>393</v>
      </c>
      <c r="N62" s="296">
        <v>270</v>
      </c>
      <c r="O62" s="296">
        <v>468</v>
      </c>
    </row>
    <row r="63" spans="1:15" x14ac:dyDescent="0.35">
      <c r="A63" s="280" t="s">
        <v>67</v>
      </c>
      <c r="B63" s="296">
        <v>149</v>
      </c>
      <c r="C63" s="296">
        <v>146</v>
      </c>
      <c r="D63" s="296">
        <v>111</v>
      </c>
      <c r="E63" s="296">
        <v>110</v>
      </c>
      <c r="F63" s="296">
        <v>80</v>
      </c>
      <c r="G63" s="296">
        <v>110</v>
      </c>
      <c r="H63" s="296">
        <v>79</v>
      </c>
      <c r="I63" s="296">
        <v>127</v>
      </c>
      <c r="J63" s="296">
        <v>126</v>
      </c>
      <c r="K63" s="296">
        <v>105</v>
      </c>
      <c r="L63" s="296">
        <v>113</v>
      </c>
      <c r="M63" s="296">
        <v>105</v>
      </c>
      <c r="N63" s="296">
        <v>91</v>
      </c>
      <c r="O63" s="296">
        <v>86</v>
      </c>
    </row>
    <row r="64" spans="1:15" x14ac:dyDescent="0.35">
      <c r="A64" s="280" t="s">
        <v>68</v>
      </c>
      <c r="B64" s="296">
        <v>69</v>
      </c>
      <c r="C64" s="296">
        <v>110</v>
      </c>
      <c r="D64" s="296">
        <v>141</v>
      </c>
      <c r="E64" s="296">
        <v>116</v>
      </c>
      <c r="F64" s="296">
        <v>119</v>
      </c>
      <c r="G64" s="296">
        <v>120</v>
      </c>
      <c r="H64" s="296">
        <v>150</v>
      </c>
      <c r="I64" s="296">
        <v>120</v>
      </c>
      <c r="J64" s="296">
        <v>98</v>
      </c>
      <c r="K64" s="296">
        <v>112</v>
      </c>
      <c r="L64" s="296">
        <v>204</v>
      </c>
      <c r="M64" s="296">
        <v>143</v>
      </c>
      <c r="N64" s="296">
        <v>139</v>
      </c>
      <c r="O64" s="296">
        <v>130</v>
      </c>
    </row>
    <row r="65" spans="1:15" x14ac:dyDescent="0.35">
      <c r="A65" s="280" t="s">
        <v>69</v>
      </c>
      <c r="B65" s="296">
        <v>0</v>
      </c>
      <c r="C65" s="296">
        <v>0</v>
      </c>
      <c r="D65" s="296">
        <v>0</v>
      </c>
      <c r="E65" s="296">
        <v>0</v>
      </c>
      <c r="F65" s="296">
        <v>0</v>
      </c>
      <c r="G65" s="296">
        <v>29</v>
      </c>
      <c r="H65" s="296">
        <v>4</v>
      </c>
      <c r="I65" s="296">
        <v>28</v>
      </c>
      <c r="J65" s="296">
        <v>29</v>
      </c>
      <c r="K65" s="296">
        <v>38</v>
      </c>
      <c r="L65" s="296">
        <v>57</v>
      </c>
      <c r="M65" s="296">
        <v>34</v>
      </c>
      <c r="N65" s="296">
        <v>53</v>
      </c>
      <c r="O65" s="296">
        <v>40</v>
      </c>
    </row>
    <row r="66" spans="1:15" x14ac:dyDescent="0.35">
      <c r="A66" s="280" t="s">
        <v>70</v>
      </c>
      <c r="B66" s="296">
        <v>276</v>
      </c>
      <c r="C66" s="296">
        <v>135</v>
      </c>
      <c r="D66" s="296">
        <v>434</v>
      </c>
      <c r="E66" s="296">
        <v>522</v>
      </c>
      <c r="F66" s="296">
        <v>657</v>
      </c>
      <c r="G66" s="296">
        <v>629</v>
      </c>
      <c r="H66" s="296">
        <v>512</v>
      </c>
      <c r="I66" s="296">
        <v>592</v>
      </c>
      <c r="J66" s="296">
        <v>340</v>
      </c>
      <c r="K66" s="296">
        <v>468</v>
      </c>
      <c r="L66" s="296">
        <v>384</v>
      </c>
      <c r="M66" s="296">
        <v>464</v>
      </c>
      <c r="N66" s="296">
        <v>564</v>
      </c>
      <c r="O66" s="296">
        <v>545</v>
      </c>
    </row>
    <row r="67" spans="1:15" x14ac:dyDescent="0.35">
      <c r="A67" s="282" t="s">
        <v>71</v>
      </c>
      <c r="B67" s="296">
        <v>61</v>
      </c>
      <c r="C67" s="296">
        <v>83</v>
      </c>
      <c r="D67" s="296">
        <v>81</v>
      </c>
      <c r="E67" s="296">
        <v>142</v>
      </c>
      <c r="F67" s="296">
        <v>104</v>
      </c>
      <c r="G67" s="296">
        <v>88</v>
      </c>
      <c r="H67" s="296">
        <v>94</v>
      </c>
      <c r="I67" s="296">
        <v>28</v>
      </c>
      <c r="J67" s="296">
        <v>52</v>
      </c>
      <c r="K67" s="296">
        <v>72</v>
      </c>
      <c r="L67" s="296">
        <v>85</v>
      </c>
      <c r="M67" s="296">
        <v>70</v>
      </c>
      <c r="N67" s="296">
        <v>83</v>
      </c>
      <c r="O67" s="296">
        <v>49</v>
      </c>
    </row>
    <row r="68" spans="1:15" x14ac:dyDescent="0.35">
      <c r="A68" s="280" t="s">
        <v>72</v>
      </c>
      <c r="B68" s="296">
        <v>419</v>
      </c>
      <c r="C68" s="296">
        <v>484</v>
      </c>
      <c r="D68" s="296">
        <v>313</v>
      </c>
      <c r="E68" s="296">
        <v>428</v>
      </c>
      <c r="F68" s="296">
        <v>391</v>
      </c>
      <c r="G68" s="296">
        <v>351</v>
      </c>
      <c r="H68" s="296">
        <v>339</v>
      </c>
      <c r="I68" s="296">
        <v>421</v>
      </c>
      <c r="J68" s="296">
        <v>415</v>
      </c>
      <c r="K68" s="296">
        <v>391</v>
      </c>
      <c r="L68" s="296">
        <v>414</v>
      </c>
      <c r="M68" s="296">
        <v>549</v>
      </c>
      <c r="N68" s="296">
        <v>588</v>
      </c>
      <c r="O68" s="296">
        <v>595</v>
      </c>
    </row>
    <row r="69" spans="1:15" x14ac:dyDescent="0.35">
      <c r="A69" s="280" t="s">
        <v>73</v>
      </c>
      <c r="B69" s="296">
        <v>202</v>
      </c>
      <c r="C69" s="296">
        <v>173</v>
      </c>
      <c r="D69" s="296">
        <v>201</v>
      </c>
      <c r="E69" s="296">
        <v>241</v>
      </c>
      <c r="F69" s="296">
        <v>240</v>
      </c>
      <c r="G69" s="296">
        <v>198</v>
      </c>
      <c r="H69" s="296">
        <v>237</v>
      </c>
      <c r="I69" s="296">
        <v>210</v>
      </c>
      <c r="J69" s="296">
        <v>237</v>
      </c>
      <c r="K69" s="296">
        <v>194</v>
      </c>
      <c r="L69" s="296">
        <v>175</v>
      </c>
      <c r="M69" s="296">
        <v>130</v>
      </c>
      <c r="N69" s="296">
        <v>176</v>
      </c>
      <c r="O69" s="296">
        <v>196</v>
      </c>
    </row>
    <row r="70" spans="1:15" x14ac:dyDescent="0.35">
      <c r="A70" s="283" t="s">
        <v>74</v>
      </c>
      <c r="B70" s="296">
        <v>150</v>
      </c>
      <c r="C70" s="296">
        <v>128</v>
      </c>
      <c r="D70" s="296">
        <v>151</v>
      </c>
      <c r="E70" s="296">
        <v>138</v>
      </c>
      <c r="F70" s="296">
        <v>110</v>
      </c>
      <c r="G70" s="296">
        <v>126</v>
      </c>
      <c r="H70" s="296">
        <v>116</v>
      </c>
      <c r="I70" s="296">
        <v>112</v>
      </c>
      <c r="J70" s="296">
        <v>77</v>
      </c>
      <c r="K70" s="296">
        <v>91</v>
      </c>
      <c r="L70" s="296">
        <v>70</v>
      </c>
      <c r="M70" s="296">
        <v>65</v>
      </c>
      <c r="N70" s="296">
        <v>79</v>
      </c>
      <c r="O70" s="296">
        <v>216</v>
      </c>
    </row>
    <row r="71" spans="1:15" x14ac:dyDescent="0.35">
      <c r="A71" s="284"/>
    </row>
  </sheetData>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88</vt:i4>
      </vt:variant>
      <vt:variant>
        <vt:lpstr>Named Ranges</vt:lpstr>
      </vt:variant>
      <vt:variant>
        <vt:i4>500</vt:i4>
      </vt:variant>
    </vt:vector>
  </HeadingPairs>
  <TitlesOfParts>
    <vt:vector size="588" baseType="lpstr">
      <vt:lpstr>Controls</vt:lpstr>
      <vt:lpstr>Reports</vt:lpstr>
      <vt:lpstr>Reference</vt:lpstr>
      <vt:lpstr>CoverPage</vt:lpstr>
      <vt:lpstr>Summary</vt:lpstr>
      <vt:lpstr>ChartsByTopic</vt:lpstr>
      <vt:lpstr>CountyDataInterval</vt:lpstr>
      <vt:lpstr>CountyDataFull</vt:lpstr>
      <vt:lpstr>JUVDEPORI-N</vt:lpstr>
      <vt:lpstr>JUVDEPSUB-N</vt:lpstr>
      <vt:lpstr>JUVENILEDEPENDENCY-N</vt:lpstr>
      <vt:lpstr>CASELOAD-N</vt:lpstr>
      <vt:lpstr>ENTRIES-N</vt:lpstr>
      <vt:lpstr>EXITS-N</vt:lpstr>
      <vt:lpstr>REUNIFICATION-P</vt:lpstr>
      <vt:lpstr>ADOPTION-P</vt:lpstr>
      <vt:lpstr>PLACETYPEFCKIN-N</vt:lpstr>
      <vt:lpstr>PLACETYPEFCKIN-D</vt:lpstr>
      <vt:lpstr>PLACETYPEFCCOUNTY-N</vt:lpstr>
      <vt:lpstr>PLACETYPEFCCOUNTY-D</vt:lpstr>
      <vt:lpstr>PLACETYPEFCFFA-N</vt:lpstr>
      <vt:lpstr>PLACETYPEFCFFA-D</vt:lpstr>
      <vt:lpstr>PLACETYPECONGREGATE-N</vt:lpstr>
      <vt:lpstr>PLACETYPECONGREGATE-D</vt:lpstr>
      <vt:lpstr>PLACETYPEFCGUARDIANDEPENDENT-N</vt:lpstr>
      <vt:lpstr>PLACETYPEFCGUARDIANDEPENDENT-D</vt:lpstr>
      <vt:lpstr>PLACETYPEFCPREADOPT-N</vt:lpstr>
      <vt:lpstr>PLACETYPEFCPREADOPT-D</vt:lpstr>
      <vt:lpstr>PLACETYPEOTHER-N</vt:lpstr>
      <vt:lpstr>PLACETYPEOTHER-D</vt:lpstr>
      <vt:lpstr>FMPREPLACEMENT-N</vt:lpstr>
      <vt:lpstr>FMPOSTPLACEMENT-N</vt:lpstr>
      <vt:lpstr>REENTRYFOLLOWINGREUNIFICATION-P</vt:lpstr>
      <vt:lpstr>INCARERATESBLACK-P</vt:lpstr>
      <vt:lpstr>INCARERATESBLACK-N</vt:lpstr>
      <vt:lpstr>INCARERATESBLACK-D</vt:lpstr>
      <vt:lpstr>INCARERATESWHITE-P</vt:lpstr>
      <vt:lpstr>INCARERATESWHITE-N</vt:lpstr>
      <vt:lpstr>INCARERATESWHITE-D</vt:lpstr>
      <vt:lpstr>INCARERATESHISPANIC-P</vt:lpstr>
      <vt:lpstr>INCARERATESHISPANIC-N</vt:lpstr>
      <vt:lpstr>INCARERATESHISPANIC-D</vt:lpstr>
      <vt:lpstr>INCARERATESASIANPI-P</vt:lpstr>
      <vt:lpstr>INCARERATESASIANPI-N</vt:lpstr>
      <vt:lpstr>INCARERATESASIANPI-D</vt:lpstr>
      <vt:lpstr>INCARERATESNATIVEAMERICAN-P</vt:lpstr>
      <vt:lpstr>INCARERATESNATIVEAMERICAN-N</vt:lpstr>
      <vt:lpstr>INCARERATESNATIVEAMERICAN-D</vt:lpstr>
      <vt:lpstr>EXITTOPERMREUNIFYKIN-P</vt:lpstr>
      <vt:lpstr>EXITTOPERMREUNIFYKIN-D</vt:lpstr>
      <vt:lpstr>EXITTOPERMADOPTIONKIN-P</vt:lpstr>
      <vt:lpstr>EXITTOPERMGUARDIANSHIPKIN-P</vt:lpstr>
      <vt:lpstr>EXITTOPERMEMANCIPATIONKIN-P</vt:lpstr>
      <vt:lpstr>EXITTOPERMOTHERKIN-P</vt:lpstr>
      <vt:lpstr>EXITTOPERMSTILLINCAREKIN-P</vt:lpstr>
      <vt:lpstr>EXITTOPERMREUNIFYNONKIN-P</vt:lpstr>
      <vt:lpstr>EXITTOPERMREUNIFYNONKIN-D</vt:lpstr>
      <vt:lpstr>EXITTOPERMADOPTIONNONKIN-P</vt:lpstr>
      <vt:lpstr>EXITTOPERMGUARDIANSHIPNONKIN-P</vt:lpstr>
      <vt:lpstr>EXITTOPERMEMANCIPATIONNONKIN-P</vt:lpstr>
      <vt:lpstr>EXITTOPERMOTHERNONKIN-P</vt:lpstr>
      <vt:lpstr>EXITTOPERMSTILLINCARENONKIN-P</vt:lpstr>
      <vt:lpstr>EXITTOPERMREUNIFY-P</vt:lpstr>
      <vt:lpstr>EXITTOPERMREUNIFY-N</vt:lpstr>
      <vt:lpstr>EXITTOPERMREUNIFY-D</vt:lpstr>
      <vt:lpstr>EXITTOPERMADOPTION-P</vt:lpstr>
      <vt:lpstr>EXITTOPERMADOPTION-N</vt:lpstr>
      <vt:lpstr>EXITTOPERMGUARDIANSHIP-P</vt:lpstr>
      <vt:lpstr>EXITTOPERMGUARDIANSHIP-N</vt:lpstr>
      <vt:lpstr>EXITTOPERMEMANCIPATION-P</vt:lpstr>
      <vt:lpstr>EXITTOPERMEMANCIPATION-N</vt:lpstr>
      <vt:lpstr>EXITTOPERMOTHER-P</vt:lpstr>
      <vt:lpstr>EXITTOPERMOTHER-N</vt:lpstr>
      <vt:lpstr>EXITTOPERMSTILLINCARE-P</vt:lpstr>
      <vt:lpstr>EXITTOPERMSTILLINCARE-N</vt:lpstr>
      <vt:lpstr>FMPREPLACEMENTVOL-N</vt:lpstr>
      <vt:lpstr>FMPOSTPLACEMENTVOL-N</vt:lpstr>
      <vt:lpstr>CASELOADNONCOURT-N</vt:lpstr>
      <vt:lpstr>EXITSEMAN-N</vt:lpstr>
      <vt:lpstr>PLACETYPESILP-N</vt:lpstr>
      <vt:lpstr>PLACETYPESILP-D</vt:lpstr>
      <vt:lpstr>EXITSREUN-N</vt:lpstr>
      <vt:lpstr>EXITSADOP-N</vt:lpstr>
      <vt:lpstr>EXITSKING-N</vt:lpstr>
      <vt:lpstr>EXITSOTHG-N</vt:lpstr>
      <vt:lpstr>EXITSOTHE-N</vt:lpstr>
      <vt:lpstr>RECURRENCE-P</vt:lpstr>
      <vt:lpstr>Sheet3</vt:lpstr>
      <vt:lpstr>AdoptionPD</vt:lpstr>
      <vt:lpstr>AdoptionPDisplayCounty1</vt:lpstr>
      <vt:lpstr>AdoptionPDisplayCounty2</vt:lpstr>
      <vt:lpstr>AdoptionPED</vt:lpstr>
      <vt:lpstr>AdoptionPInt</vt:lpstr>
      <vt:lpstr>AdoptionPSD</vt:lpstr>
      <vt:lpstr>CaseloadND</vt:lpstr>
      <vt:lpstr>CaseloadNDisplayCounty1</vt:lpstr>
      <vt:lpstr>CaseloadNDisplayCounty2</vt:lpstr>
      <vt:lpstr>CaseloadNED</vt:lpstr>
      <vt:lpstr>CaseloadNInt</vt:lpstr>
      <vt:lpstr>CaseloadNonCourtND</vt:lpstr>
      <vt:lpstr>CaseloadNonCourtNDisplayCounty1</vt:lpstr>
      <vt:lpstr>CaseloadNonCourtNDisplayCounty2</vt:lpstr>
      <vt:lpstr>CaseloadNonCourtNED</vt:lpstr>
      <vt:lpstr>CaseloadNonCourtNInt</vt:lpstr>
      <vt:lpstr>CaseloadNonCourtNSD</vt:lpstr>
      <vt:lpstr>CaseloadNSD</vt:lpstr>
      <vt:lpstr>Counties</vt:lpstr>
      <vt:lpstr>DashChildrenWithCases</vt:lpstr>
      <vt:lpstr>DashEntries</vt:lpstr>
      <vt:lpstr>DashExits</vt:lpstr>
      <vt:lpstr>DashExitsAdop</vt:lpstr>
      <vt:lpstr>DashExitsEman</vt:lpstr>
      <vt:lpstr>DashExitsKinG</vt:lpstr>
      <vt:lpstr>DashExitsOthe</vt:lpstr>
      <vt:lpstr>DashExitsOthG</vt:lpstr>
      <vt:lpstr>DashExitsReun</vt:lpstr>
      <vt:lpstr>DashFCCourt</vt:lpstr>
      <vt:lpstr>DashFMCourt</vt:lpstr>
      <vt:lpstr>DashOutOfHmCongregate</vt:lpstr>
      <vt:lpstr>DashOutOfHmCounty</vt:lpstr>
      <vt:lpstr>DashOutOfHmFFA</vt:lpstr>
      <vt:lpstr>DashOutOfHmGrd</vt:lpstr>
      <vt:lpstr>DashOutOfHmKin</vt:lpstr>
      <vt:lpstr>DashOutOfHmOther</vt:lpstr>
      <vt:lpstr>DashOutOfHmPreAdopt</vt:lpstr>
      <vt:lpstr>DashOutOfHmSILP</vt:lpstr>
      <vt:lpstr>DashOutOfHmTotal</vt:lpstr>
      <vt:lpstr>EndColumn</vt:lpstr>
      <vt:lpstr>EntriesND</vt:lpstr>
      <vt:lpstr>EntriesNDisplayCounty1</vt:lpstr>
      <vt:lpstr>EntriesNDisplayCounty2</vt:lpstr>
      <vt:lpstr>EntriesNED</vt:lpstr>
      <vt:lpstr>EntriesNInt</vt:lpstr>
      <vt:lpstr>EntriesNSD</vt:lpstr>
      <vt:lpstr>ExitsAdopND</vt:lpstr>
      <vt:lpstr>ExitsAdopNDisplayCounty1</vt:lpstr>
      <vt:lpstr>ExitsAdopNDisplayCounty2</vt:lpstr>
      <vt:lpstr>ExitsAdopNED</vt:lpstr>
      <vt:lpstr>ExitsAdopNInt</vt:lpstr>
      <vt:lpstr>ExitsAdopNSD</vt:lpstr>
      <vt:lpstr>ExitsEmanND</vt:lpstr>
      <vt:lpstr>ExitsEmanNDisplayCounty1</vt:lpstr>
      <vt:lpstr>ExitsEmanNDisplayCounty2</vt:lpstr>
      <vt:lpstr>ExitsEmanNED</vt:lpstr>
      <vt:lpstr>ExitsEmanNInt</vt:lpstr>
      <vt:lpstr>ExitsEmanNSD</vt:lpstr>
      <vt:lpstr>ExitsKinGND</vt:lpstr>
      <vt:lpstr>ExitsKinGNDisplayCounty1</vt:lpstr>
      <vt:lpstr>ExitsKinGNDisplayCounty2</vt:lpstr>
      <vt:lpstr>ExitsKinGNED</vt:lpstr>
      <vt:lpstr>ExitsKinGNInt</vt:lpstr>
      <vt:lpstr>ExitsKinGNSD</vt:lpstr>
      <vt:lpstr>ExitsND</vt:lpstr>
      <vt:lpstr>ExitsNDisplayCounty1</vt:lpstr>
      <vt:lpstr>ExitsNDisplayCounty2</vt:lpstr>
      <vt:lpstr>ExitsNED</vt:lpstr>
      <vt:lpstr>ExitsNInt</vt:lpstr>
      <vt:lpstr>ExitsNSD</vt:lpstr>
      <vt:lpstr>ExitsOtheND</vt:lpstr>
      <vt:lpstr>ExitsOtheNDisplayCounty1</vt:lpstr>
      <vt:lpstr>ExitsOtheNDisplayCounty2</vt:lpstr>
      <vt:lpstr>ExitsOtheNED</vt:lpstr>
      <vt:lpstr>ExitsOtheNInt</vt:lpstr>
      <vt:lpstr>ExitsOtheNSD</vt:lpstr>
      <vt:lpstr>ExitsOthGND</vt:lpstr>
      <vt:lpstr>ExitsOthGNDisplayCounty1</vt:lpstr>
      <vt:lpstr>ExitsOthGNDisplayCounty2</vt:lpstr>
      <vt:lpstr>ExitsOthGNED</vt:lpstr>
      <vt:lpstr>ExitsOthGNInt</vt:lpstr>
      <vt:lpstr>ExitsOthGNSD</vt:lpstr>
      <vt:lpstr>ExitsReunND</vt:lpstr>
      <vt:lpstr>ExitsReunNDisplayCounty1</vt:lpstr>
      <vt:lpstr>ExitsReunNDisplayCounty2</vt:lpstr>
      <vt:lpstr>ExitsReunNED</vt:lpstr>
      <vt:lpstr>ExitsReunNInt</vt:lpstr>
      <vt:lpstr>ExitsReunNSD</vt:lpstr>
      <vt:lpstr>ExitToPermAdoptionKinPD</vt:lpstr>
      <vt:lpstr>ExitToPermAdoptionKinPDisplayCounty1</vt:lpstr>
      <vt:lpstr>ExitToPermAdoptionKinPDisplayCounty2</vt:lpstr>
      <vt:lpstr>ExitToPermAdoptionKinPED</vt:lpstr>
      <vt:lpstr>ExitToPermAdoptionKinPInt</vt:lpstr>
      <vt:lpstr>ExitToPermAdoptionKinPSD</vt:lpstr>
      <vt:lpstr>ExitToPermAdoptionND</vt:lpstr>
      <vt:lpstr>ExitToPermAdoptionNDisplayCounty1</vt:lpstr>
      <vt:lpstr>ExitToPermAdoptionNDisplayCounty2</vt:lpstr>
      <vt:lpstr>ExitToPermAdoptionNED</vt:lpstr>
      <vt:lpstr>ExitToPermAdoptionNInt</vt:lpstr>
      <vt:lpstr>ExitToPermAdoptionNonKinPD</vt:lpstr>
      <vt:lpstr>ExitToPermAdoptionNonKinPDisplayCounty1</vt:lpstr>
      <vt:lpstr>ExitToPermAdoptionNonKinPDisplayCounty2</vt:lpstr>
      <vt:lpstr>ExitToPermAdoptionNonKinPED</vt:lpstr>
      <vt:lpstr>ExitToPermAdoptionNonKinPInt</vt:lpstr>
      <vt:lpstr>ExitToPermAdoptionNonKinPSD</vt:lpstr>
      <vt:lpstr>ExitToPermAdoptionNSD</vt:lpstr>
      <vt:lpstr>ExitToPermAdoptionPD</vt:lpstr>
      <vt:lpstr>ExitToPermAdoptionPDisplayCounty1</vt:lpstr>
      <vt:lpstr>ExitToPermAdoptionPDisplayCounty2</vt:lpstr>
      <vt:lpstr>ExitToPermAdoptionPED</vt:lpstr>
      <vt:lpstr>ExitToPermAdoptionPInt</vt:lpstr>
      <vt:lpstr>ExitToPermAdoptionPSD</vt:lpstr>
      <vt:lpstr>ExitToPermEmancipationKinPD</vt:lpstr>
      <vt:lpstr>ExitToPermEmancipationKinPDisplayCounty1</vt:lpstr>
      <vt:lpstr>ExitToPermEmancipationKinPDisplayCounty2</vt:lpstr>
      <vt:lpstr>ExitToPermEmancipationKinPED</vt:lpstr>
      <vt:lpstr>ExitToPermEmancipationKinPInt</vt:lpstr>
      <vt:lpstr>ExitToPermEmancipationKinPSD</vt:lpstr>
      <vt:lpstr>ExitToPermEmancipationND</vt:lpstr>
      <vt:lpstr>ExitToPermEmancipationNDisplayCounty1</vt:lpstr>
      <vt:lpstr>ExitToPermEmancipationNDisplayCounty2</vt:lpstr>
      <vt:lpstr>ExitToPermEmancipationNED</vt:lpstr>
      <vt:lpstr>ExitToPermEmancipationNInt</vt:lpstr>
      <vt:lpstr>ExitToPermEmancipationNonKinPD</vt:lpstr>
      <vt:lpstr>ExitToPermEmancipationNonKinPDisplayCounty1</vt:lpstr>
      <vt:lpstr>ExitToPermEmancipationNonKinPDisplayCounty2</vt:lpstr>
      <vt:lpstr>ExitToPermEmancipationNonKinPED</vt:lpstr>
      <vt:lpstr>ExitToPermEmancipationNonKinPInt</vt:lpstr>
      <vt:lpstr>ExitToPermEmancipationNonKinPSD</vt:lpstr>
      <vt:lpstr>ExitToPermEmancipationNSD</vt:lpstr>
      <vt:lpstr>ExitToPermEmancipationPD</vt:lpstr>
      <vt:lpstr>ExitToPermEmancipationPDisplayCounty1</vt:lpstr>
      <vt:lpstr>ExitToPermEmancipationPDisplayCounty2</vt:lpstr>
      <vt:lpstr>ExitToPermEmancipationPED</vt:lpstr>
      <vt:lpstr>ExitToPermEmancipationPInt</vt:lpstr>
      <vt:lpstr>ExitToPermEmancipationPSD</vt:lpstr>
      <vt:lpstr>ExitToPermGuardianshipKinPD</vt:lpstr>
      <vt:lpstr>ExitToPermGuardianshipKinPDisplayCounty1</vt:lpstr>
      <vt:lpstr>ExitToPermGuardianshipKinPDisplayCounty2</vt:lpstr>
      <vt:lpstr>ExitToPermGuardianshipKinPED</vt:lpstr>
      <vt:lpstr>ExitToPermGuardianshipKinPInt</vt:lpstr>
      <vt:lpstr>ExitToPermGuardianshipKinPSD</vt:lpstr>
      <vt:lpstr>ExitToPermGuardianshipND</vt:lpstr>
      <vt:lpstr>ExitToPermGuardianshipNDisplayCounty1</vt:lpstr>
      <vt:lpstr>ExitToPermGuardianshipNDisplayCounty2</vt:lpstr>
      <vt:lpstr>ExitToPermGuardianshipNED</vt:lpstr>
      <vt:lpstr>ExitToPermGuardianshipNInt</vt:lpstr>
      <vt:lpstr>ExitToPermGuardianshipNonKinPD</vt:lpstr>
      <vt:lpstr>ExitToPermGuardianshipNonKinPDisplayCounty1</vt:lpstr>
      <vt:lpstr>ExitToPermGuardianshipNonKinPDisplayCounty2</vt:lpstr>
      <vt:lpstr>ExitToPermGuardianshipNonKinPED</vt:lpstr>
      <vt:lpstr>ExitToPermGuardianshipNonKinPInt</vt:lpstr>
      <vt:lpstr>ExitToPermGuardianshipNonKinPSD</vt:lpstr>
      <vt:lpstr>ExitToPermGuardianshipNSD</vt:lpstr>
      <vt:lpstr>ExitToPermGuardianshipPD</vt:lpstr>
      <vt:lpstr>ExitToPermGuardianshipPDisplayCounty1</vt:lpstr>
      <vt:lpstr>ExitToPermGuardianshipPDisplayCounty2</vt:lpstr>
      <vt:lpstr>ExitToPermGuardianshipPED</vt:lpstr>
      <vt:lpstr>ExitToPermGuardianshipPInt</vt:lpstr>
      <vt:lpstr>ExitToPermGuardianshipPSD</vt:lpstr>
      <vt:lpstr>ExitToPermOtherKinPD</vt:lpstr>
      <vt:lpstr>ExitToPermOtherKinPDisplayCounty1</vt:lpstr>
      <vt:lpstr>ExitToPermOtherKinPDisplayCounty2</vt:lpstr>
      <vt:lpstr>ExitToPermOtherKinPED</vt:lpstr>
      <vt:lpstr>ExitToPermOtherKinPInt</vt:lpstr>
      <vt:lpstr>ExitToPermOtherKinPSD</vt:lpstr>
      <vt:lpstr>ExitToPermOtherND</vt:lpstr>
      <vt:lpstr>ExitToPermOtherNDisplayCounty1</vt:lpstr>
      <vt:lpstr>ExitToPermOtherNDisplayCounty2</vt:lpstr>
      <vt:lpstr>ExitToPermOtherNED</vt:lpstr>
      <vt:lpstr>ExitToPermOtherNInt</vt:lpstr>
      <vt:lpstr>ExitToPermOtherNonKinPD</vt:lpstr>
      <vt:lpstr>ExitToPermOtherNonKinPDisplayCounty1</vt:lpstr>
      <vt:lpstr>ExitToPermOtherNonKinPDisplayCounty2</vt:lpstr>
      <vt:lpstr>ExitToPermOtherNonKinPED</vt:lpstr>
      <vt:lpstr>ExitToPermOtherNonKinPInt</vt:lpstr>
      <vt:lpstr>ExitToPermOtherNonKinPSD</vt:lpstr>
      <vt:lpstr>ExitToPermOtherNSD</vt:lpstr>
      <vt:lpstr>ExitToPermOtherPD</vt:lpstr>
      <vt:lpstr>ExitToPermOtherPDisplayCounty1</vt:lpstr>
      <vt:lpstr>ExitToPermOtherPDisplayCounty2</vt:lpstr>
      <vt:lpstr>ExitToPermOtherPED</vt:lpstr>
      <vt:lpstr>ExitToPermOtherPInt</vt:lpstr>
      <vt:lpstr>ExitToPermOtherPSD</vt:lpstr>
      <vt:lpstr>ExitToPermReunifyDD</vt:lpstr>
      <vt:lpstr>ExitToPermReunifyDDisplayCounty1</vt:lpstr>
      <vt:lpstr>ExitToPermReunifyDDisplayCounty2</vt:lpstr>
      <vt:lpstr>ExitToPermReunifyDED</vt:lpstr>
      <vt:lpstr>ExitToPermReunifyDInt</vt:lpstr>
      <vt:lpstr>ExitToPermReunifyDSD</vt:lpstr>
      <vt:lpstr>ExitToPermReunifyKinDD</vt:lpstr>
      <vt:lpstr>ExitToPermReunifyKinDDisplayCounty1</vt:lpstr>
      <vt:lpstr>ExitToPermReunifyKinDDisplayCounty2</vt:lpstr>
      <vt:lpstr>ExitToPermReunifyKinDED</vt:lpstr>
      <vt:lpstr>ExitToPermReunifyKinDInt</vt:lpstr>
      <vt:lpstr>ExitToPermReunifyKinDSD</vt:lpstr>
      <vt:lpstr>ExitToPermReunifyKinPD</vt:lpstr>
      <vt:lpstr>ExitToPermReunifyKinPDisplayCounty1</vt:lpstr>
      <vt:lpstr>ExitToPermReunifyKinPDisplayCounty2</vt:lpstr>
      <vt:lpstr>ExitToPermReunifyKinPED</vt:lpstr>
      <vt:lpstr>ExitToPermReunifyKinPInt</vt:lpstr>
      <vt:lpstr>ExitToPermReunifyKinPSD</vt:lpstr>
      <vt:lpstr>ExitToPermReunifyND</vt:lpstr>
      <vt:lpstr>ExitToPermReunifyNDisplayCounty1</vt:lpstr>
      <vt:lpstr>ExitToPermReunifyNDisplayCounty2</vt:lpstr>
      <vt:lpstr>ExitToPermReunifyNED</vt:lpstr>
      <vt:lpstr>ExitToPermReunifyNInt</vt:lpstr>
      <vt:lpstr>ExitToPermReunifyNonKinDD</vt:lpstr>
      <vt:lpstr>ExitToPermReunifyNonKinDDisplayCounty1</vt:lpstr>
      <vt:lpstr>ExitToPermReunifyNonKinDDisplayCounty2</vt:lpstr>
      <vt:lpstr>ExitToPermReunifyNonKinDED</vt:lpstr>
      <vt:lpstr>ExitToPermReunifyNonKinDInt</vt:lpstr>
      <vt:lpstr>ExitToPermReunifyNonKinDSD</vt:lpstr>
      <vt:lpstr>ExitToPermReunifyNonKinPD</vt:lpstr>
      <vt:lpstr>ExitToPermReunifyNonKinPDisplayCounty1</vt:lpstr>
      <vt:lpstr>ExitToPermReunifyNonKinPDisplayCounty2</vt:lpstr>
      <vt:lpstr>ExitToPermReunifyNonKinPED</vt:lpstr>
      <vt:lpstr>ExitToPermReunifyNonKinPInt</vt:lpstr>
      <vt:lpstr>ExitToPermReunifyNonKinPSD</vt:lpstr>
      <vt:lpstr>ExitToPermReunifyNSD</vt:lpstr>
      <vt:lpstr>ExitToPermReunifyPD</vt:lpstr>
      <vt:lpstr>ExitToPermReunifyPDisplayCounty1</vt:lpstr>
      <vt:lpstr>ExitToPermReunifyPDisplayCounty2</vt:lpstr>
      <vt:lpstr>ExitToPermReunifyPED</vt:lpstr>
      <vt:lpstr>ExitToPermReunifyPInt</vt:lpstr>
      <vt:lpstr>ExitToPermReunifyPSD</vt:lpstr>
      <vt:lpstr>ExitToPermStillInCareKinPD</vt:lpstr>
      <vt:lpstr>ExitToPermStillInCareKinPDisplayCounty1</vt:lpstr>
      <vt:lpstr>ExitToPermStillInCareKinPDisplayCounty2</vt:lpstr>
      <vt:lpstr>ExitToPermStillInCareKinPED</vt:lpstr>
      <vt:lpstr>ExitToPermStillInCareKinPInt</vt:lpstr>
      <vt:lpstr>ExitToPermStillInCareKinPSD</vt:lpstr>
      <vt:lpstr>ExitToPermStillInCareND</vt:lpstr>
      <vt:lpstr>ExitToPermStillInCareNDisplayCounty1</vt:lpstr>
      <vt:lpstr>ExitToPermStillInCareNDisplayCounty2</vt:lpstr>
      <vt:lpstr>ExitToPermStillInCareNED</vt:lpstr>
      <vt:lpstr>ExitToPermStillInCareNInt</vt:lpstr>
      <vt:lpstr>ExitToPermStillInCareNonKinPD</vt:lpstr>
      <vt:lpstr>ExitToPermStillInCareNonKinPDisplayCounty1</vt:lpstr>
      <vt:lpstr>ExitToPermStillInCareNonKinPDisplayCounty2</vt:lpstr>
      <vt:lpstr>ExitToPermStillInCareNonKinPED</vt:lpstr>
      <vt:lpstr>ExitToPermStillInCareNonKinPInt</vt:lpstr>
      <vt:lpstr>ExitToPermStillInCareNonKinPSD</vt:lpstr>
      <vt:lpstr>ExitToPermStillInCareNSD</vt:lpstr>
      <vt:lpstr>ExitToPermStillInCarePD</vt:lpstr>
      <vt:lpstr>ExitToPermStillInCarePDisplayCounty1</vt:lpstr>
      <vt:lpstr>ExitToPermStillInCarePDisplayCounty2</vt:lpstr>
      <vt:lpstr>ExitToPermStillInCarePED</vt:lpstr>
      <vt:lpstr>ExitToPermStillInCarePInt</vt:lpstr>
      <vt:lpstr>ExitToPermStillInCarePSD</vt:lpstr>
      <vt:lpstr>FMPostPlacementND</vt:lpstr>
      <vt:lpstr>FMPostPlacementNDisplayCounty1</vt:lpstr>
      <vt:lpstr>FMPostPlacementNDisplayCounty2</vt:lpstr>
      <vt:lpstr>FMPostPlacementNED</vt:lpstr>
      <vt:lpstr>FMPostPlacementNInt</vt:lpstr>
      <vt:lpstr>FMPostPlacementNSD</vt:lpstr>
      <vt:lpstr>FMPostPlacementVolND</vt:lpstr>
      <vt:lpstr>FMPostPlacementVolNDisplayCounty1</vt:lpstr>
      <vt:lpstr>FMPostPlacementVolNDisplayCounty2</vt:lpstr>
      <vt:lpstr>FMPostPlacementVolNED</vt:lpstr>
      <vt:lpstr>FMPostPlacementVolNInt</vt:lpstr>
      <vt:lpstr>FMPostPlacementVolNSD</vt:lpstr>
      <vt:lpstr>FMPrePlacementND</vt:lpstr>
      <vt:lpstr>FMPrePlacementNDisplayCounty1</vt:lpstr>
      <vt:lpstr>FMPrePlacementNDisplayCounty2</vt:lpstr>
      <vt:lpstr>FMPrePlacementNED</vt:lpstr>
      <vt:lpstr>FMPrePlacementNInt</vt:lpstr>
      <vt:lpstr>FMPrePlacementNSD</vt:lpstr>
      <vt:lpstr>FMPrePlacementVolND</vt:lpstr>
      <vt:lpstr>FMPrePlacementVolNDisplayCounty1</vt:lpstr>
      <vt:lpstr>FMPrePlacementVolNDisplayCounty2</vt:lpstr>
      <vt:lpstr>FMPrePlacementVolNED</vt:lpstr>
      <vt:lpstr>FMPrePlacementVolNInt</vt:lpstr>
      <vt:lpstr>FMPrePlacementVolNSD</vt:lpstr>
      <vt:lpstr>InCareRatesAsianPIDD</vt:lpstr>
      <vt:lpstr>InCareRatesAsianPIDDisplayCounty1</vt:lpstr>
      <vt:lpstr>InCareRatesAsianPIDDisplayCounty2</vt:lpstr>
      <vt:lpstr>InCareRatesAsianPIDED</vt:lpstr>
      <vt:lpstr>InCareRatesAsianPIDInt</vt:lpstr>
      <vt:lpstr>InCareRatesAsianPIDSD</vt:lpstr>
      <vt:lpstr>InCareRatesAsianPIND</vt:lpstr>
      <vt:lpstr>InCareRatesAsianPINDisplayCounty1</vt:lpstr>
      <vt:lpstr>InCareRatesAsianPINDisplayCounty2</vt:lpstr>
      <vt:lpstr>InCareRatesAsianPINED</vt:lpstr>
      <vt:lpstr>InCareRatesAsianPINInt</vt:lpstr>
      <vt:lpstr>InCareRatesAsianPINSD</vt:lpstr>
      <vt:lpstr>InCareRatesAsianPIPD</vt:lpstr>
      <vt:lpstr>InCareRatesAsianPIPDisplayCounty1</vt:lpstr>
      <vt:lpstr>InCareRatesAsianPIPDisplayCounty2</vt:lpstr>
      <vt:lpstr>InCareRatesAsianPIPED</vt:lpstr>
      <vt:lpstr>InCareRatesAsianPIPInt</vt:lpstr>
      <vt:lpstr>InCareRatesAsianPIPSD</vt:lpstr>
      <vt:lpstr>InCareRatesBlackDD</vt:lpstr>
      <vt:lpstr>InCareRatesBlackDDisplayCounty1</vt:lpstr>
      <vt:lpstr>InCareRatesBlackDDisplayCounty2</vt:lpstr>
      <vt:lpstr>InCareRatesBlackDED</vt:lpstr>
      <vt:lpstr>InCareRatesBlackDInt</vt:lpstr>
      <vt:lpstr>InCareRatesBlackDSD</vt:lpstr>
      <vt:lpstr>InCareRatesBlackND</vt:lpstr>
      <vt:lpstr>InCareRatesBlackNDisplayCounty1</vt:lpstr>
      <vt:lpstr>InCareRatesBlackNDisplayCounty2</vt:lpstr>
      <vt:lpstr>InCareRatesBlackNED</vt:lpstr>
      <vt:lpstr>InCareRatesBlackNInt</vt:lpstr>
      <vt:lpstr>InCareRatesBlackNSD</vt:lpstr>
      <vt:lpstr>InCareRatesBlackPD</vt:lpstr>
      <vt:lpstr>InCareRatesBlackPDisplayCounty1</vt:lpstr>
      <vt:lpstr>InCareRatesBlackPDisplayCounty2</vt:lpstr>
      <vt:lpstr>InCareRatesBlackPED</vt:lpstr>
      <vt:lpstr>InCareRatesBlackPInt</vt:lpstr>
      <vt:lpstr>InCareRatesBlackPSD</vt:lpstr>
      <vt:lpstr>InCareRatesHispanicDD</vt:lpstr>
      <vt:lpstr>InCareRatesHispanicDDisplayCounty1</vt:lpstr>
      <vt:lpstr>InCareRatesHispanicDDisplayCounty2</vt:lpstr>
      <vt:lpstr>InCareRatesHispanicDED</vt:lpstr>
      <vt:lpstr>InCareRatesHispanicDInt</vt:lpstr>
      <vt:lpstr>InCareRatesHispanicDSD</vt:lpstr>
      <vt:lpstr>InCareRatesHispanicND</vt:lpstr>
      <vt:lpstr>InCareRatesHispanicNDisplayCounty1</vt:lpstr>
      <vt:lpstr>InCareRatesHispanicNDisplayCounty2</vt:lpstr>
      <vt:lpstr>InCareRatesHispanicNED</vt:lpstr>
      <vt:lpstr>InCareRatesHispanicNInt</vt:lpstr>
      <vt:lpstr>InCareRatesHispanicNSD</vt:lpstr>
      <vt:lpstr>InCareRatesHispanicPD</vt:lpstr>
      <vt:lpstr>InCareRatesHispanicPDisplayCounty1</vt:lpstr>
      <vt:lpstr>InCareRatesHispanicPDisplayCounty2</vt:lpstr>
      <vt:lpstr>InCareRatesHispanicPED</vt:lpstr>
      <vt:lpstr>InCareRatesHispanicPInt</vt:lpstr>
      <vt:lpstr>InCareRatesHispanicPSD</vt:lpstr>
      <vt:lpstr>InCareRatesNativeAmericanDD</vt:lpstr>
      <vt:lpstr>InCareRatesNativeAmericanDDisplayCounty1</vt:lpstr>
      <vt:lpstr>InCareRatesNativeAmericanDDisplayCounty2</vt:lpstr>
      <vt:lpstr>InCareRatesNativeAmericanDED</vt:lpstr>
      <vt:lpstr>InCareRatesNativeAmericanDInt</vt:lpstr>
      <vt:lpstr>InCareRatesNativeAmericanDSD</vt:lpstr>
      <vt:lpstr>InCareRatesNativeAmericanND</vt:lpstr>
      <vt:lpstr>InCareRatesNativeAmericanNDisplayCounty1</vt:lpstr>
      <vt:lpstr>InCareRatesNativeAmericanNDisplayCounty2</vt:lpstr>
      <vt:lpstr>InCareRatesNativeAmericanNED</vt:lpstr>
      <vt:lpstr>InCareRatesNativeAmericanNInt</vt:lpstr>
      <vt:lpstr>InCareRatesNativeAmericanNSD</vt:lpstr>
      <vt:lpstr>InCareRatesNativeAmericanPD</vt:lpstr>
      <vt:lpstr>InCareRatesNativeAmericanPDisplayCounty1</vt:lpstr>
      <vt:lpstr>InCareRatesNativeAmericanPDisplayCounty2</vt:lpstr>
      <vt:lpstr>InCareRatesNativeAmericanPED</vt:lpstr>
      <vt:lpstr>InCareRatesNativeAmericanPInt</vt:lpstr>
      <vt:lpstr>InCareRatesNativeAmericanPSD</vt:lpstr>
      <vt:lpstr>InCareRatesWhiteDD</vt:lpstr>
      <vt:lpstr>InCareRatesWhiteDDisplayCounty1</vt:lpstr>
      <vt:lpstr>InCareRatesWhiteDDisplayCounty2</vt:lpstr>
      <vt:lpstr>InCareRatesWhiteDED</vt:lpstr>
      <vt:lpstr>InCareRatesWhiteDInt</vt:lpstr>
      <vt:lpstr>InCareRatesWhiteDSD</vt:lpstr>
      <vt:lpstr>InCareRatesWhiteND</vt:lpstr>
      <vt:lpstr>InCareRatesWhiteNDisplayCounty1</vt:lpstr>
      <vt:lpstr>InCareRatesWhiteNDisplayCounty2</vt:lpstr>
      <vt:lpstr>InCareRatesWhiteNED</vt:lpstr>
      <vt:lpstr>InCareRatesWhiteNInt</vt:lpstr>
      <vt:lpstr>InCareRatesWhiteNSD</vt:lpstr>
      <vt:lpstr>InCareRatesWhitePD</vt:lpstr>
      <vt:lpstr>InCareRatesWhitePDisplayCounty1</vt:lpstr>
      <vt:lpstr>InCareRatesWhitePDisplayCounty2</vt:lpstr>
      <vt:lpstr>InCareRatesWhitePED</vt:lpstr>
      <vt:lpstr>InCareRatesWhitePInt</vt:lpstr>
      <vt:lpstr>InCareRatesWhitePSD</vt:lpstr>
      <vt:lpstr>IntervalLookUp</vt:lpstr>
      <vt:lpstr>Intervals</vt:lpstr>
      <vt:lpstr>IntervalsNames</vt:lpstr>
      <vt:lpstr>JuvDepOriND</vt:lpstr>
      <vt:lpstr>JuvDepOriNDisplayCounty1</vt:lpstr>
      <vt:lpstr>JuvDepOriNDisplayCounty2</vt:lpstr>
      <vt:lpstr>JuvDepOriNED</vt:lpstr>
      <vt:lpstr>JuvDepOriNInt</vt:lpstr>
      <vt:lpstr>JuvDepOriNSD</vt:lpstr>
      <vt:lpstr>JuvDepSubND</vt:lpstr>
      <vt:lpstr>JuvDepSubNDisplayCounty1</vt:lpstr>
      <vt:lpstr>JuvDepSubNDisplayCounty2</vt:lpstr>
      <vt:lpstr>JuvDepSubNED</vt:lpstr>
      <vt:lpstr>JuvDepSubNInt</vt:lpstr>
      <vt:lpstr>JuvDepSubNSD</vt:lpstr>
      <vt:lpstr>MeasureCode</vt:lpstr>
      <vt:lpstr>Months</vt:lpstr>
      <vt:lpstr>Note</vt:lpstr>
      <vt:lpstr>Note2</vt:lpstr>
      <vt:lpstr>Offset</vt:lpstr>
      <vt:lpstr>PlaceTypeCongregateDD</vt:lpstr>
      <vt:lpstr>PlaceTypeCongregateDDisplayCounty1</vt:lpstr>
      <vt:lpstr>PlaceTypeCongregateDDisplayCounty2</vt:lpstr>
      <vt:lpstr>PlaceTypeCongregateDED</vt:lpstr>
      <vt:lpstr>PlaceTypeCongregateDInt</vt:lpstr>
      <vt:lpstr>PlaceTypeCongregateDSD</vt:lpstr>
      <vt:lpstr>PlaceTypeCongregateND</vt:lpstr>
      <vt:lpstr>PlaceTypeCongregateNDisplayCounty1</vt:lpstr>
      <vt:lpstr>PlaceTypeCongregateNDisplayCounty2</vt:lpstr>
      <vt:lpstr>PlaceTypeCongregateNED</vt:lpstr>
      <vt:lpstr>PlaceTypeCongregateNInt</vt:lpstr>
      <vt:lpstr>PlaceTypeCongregateNSD</vt:lpstr>
      <vt:lpstr>PlaceTypeFCCountyDD</vt:lpstr>
      <vt:lpstr>PlaceTypeFCCountyDDisplayCounty1</vt:lpstr>
      <vt:lpstr>PlaceTypeFCCountyDDisplayCounty2</vt:lpstr>
      <vt:lpstr>PlaceTypeFCCountyDED</vt:lpstr>
      <vt:lpstr>PlaceTypeFCCountyDInt</vt:lpstr>
      <vt:lpstr>PlaceTypeFCCountyDSD</vt:lpstr>
      <vt:lpstr>PlaceTypeFCCountyND</vt:lpstr>
      <vt:lpstr>PlaceTypeFCCountyNDisplayCounty1</vt:lpstr>
      <vt:lpstr>PlaceTypeFCCountyNDisplayCounty2</vt:lpstr>
      <vt:lpstr>PlaceTypeFCCountyNED</vt:lpstr>
      <vt:lpstr>PlaceTypeFCCountyNInt</vt:lpstr>
      <vt:lpstr>PlaceTypeFCCountyNSD</vt:lpstr>
      <vt:lpstr>PlaceTypeFCFFADD</vt:lpstr>
      <vt:lpstr>PlaceTypeFCFFADDisplayCounty1</vt:lpstr>
      <vt:lpstr>PlaceTypeFCFFADDisplayCounty2</vt:lpstr>
      <vt:lpstr>PlaceTypeFCFFADED</vt:lpstr>
      <vt:lpstr>PlaceTypeFCFFADInt</vt:lpstr>
      <vt:lpstr>PlaceTypeFCFFADSD</vt:lpstr>
      <vt:lpstr>PlaceTypeFCFFAND</vt:lpstr>
      <vt:lpstr>PlaceTypeFCFFANDisplayCounty1</vt:lpstr>
      <vt:lpstr>PlaceTypeFCFFANDisplayCounty2</vt:lpstr>
      <vt:lpstr>PlaceTypeFCFFANED</vt:lpstr>
      <vt:lpstr>PlaceTypeFCFFANInt</vt:lpstr>
      <vt:lpstr>PlaceTypeFCFFANSD</vt:lpstr>
      <vt:lpstr>PlaceTypeFCGuardianDependentDD</vt:lpstr>
      <vt:lpstr>PlaceTypeFCGuardianDependentDDisplayCounty1</vt:lpstr>
      <vt:lpstr>PlaceTypeFCGuardianDependentDDisplayCounty2</vt:lpstr>
      <vt:lpstr>PlaceTypeFCGuardianDependentDED</vt:lpstr>
      <vt:lpstr>PlaceTypeFCGuardianDependentDInt</vt:lpstr>
      <vt:lpstr>PlaceTypeFCGuardianDependentDSD</vt:lpstr>
      <vt:lpstr>PlaceTypeFCGuardianDependentND</vt:lpstr>
      <vt:lpstr>PlaceTypeFCGuardianDependentNDisplayCounty1</vt:lpstr>
      <vt:lpstr>PlaceTypeFCGuardianDependentNDisplayCounty2</vt:lpstr>
      <vt:lpstr>PlaceTypeFCGuardianDependentNED</vt:lpstr>
      <vt:lpstr>PlaceTypeFCGuardianDependentNInt</vt:lpstr>
      <vt:lpstr>PlaceTypeFCGuardianDependentNSD</vt:lpstr>
      <vt:lpstr>PlaceTypeFCKinDD</vt:lpstr>
      <vt:lpstr>PlaceTypeFCKinDDisplayCounty1</vt:lpstr>
      <vt:lpstr>PlaceTypeFCKinDDisplayCounty2</vt:lpstr>
      <vt:lpstr>PlaceTypeFCKinDED</vt:lpstr>
      <vt:lpstr>PlaceTypeFCKinDInt</vt:lpstr>
      <vt:lpstr>PlaceTypeFCKinDSD</vt:lpstr>
      <vt:lpstr>PlaceTypeFCKinND</vt:lpstr>
      <vt:lpstr>PlaceTypeFCKinNDisplayCounty1</vt:lpstr>
      <vt:lpstr>PlaceTypeFCKinNDisplayCounty2</vt:lpstr>
      <vt:lpstr>PlaceTypeFCKinNED</vt:lpstr>
      <vt:lpstr>PlaceTypeFCKinNInt</vt:lpstr>
      <vt:lpstr>PlaceTypeFCKinNSD</vt:lpstr>
      <vt:lpstr>PlaceTypeFCPreAdoptDD</vt:lpstr>
      <vt:lpstr>PlaceTypeFCPreAdoptDDisplayCounty1</vt:lpstr>
      <vt:lpstr>PlaceTypeFCPreAdoptDDisplayCounty2</vt:lpstr>
      <vt:lpstr>PlaceTypeFCPreAdoptDED</vt:lpstr>
      <vt:lpstr>PlaceTypeFCPreAdoptDInt</vt:lpstr>
      <vt:lpstr>PlaceTypeFCPreAdoptDSD</vt:lpstr>
      <vt:lpstr>PlaceTypeFCPreAdoptND</vt:lpstr>
      <vt:lpstr>PlaceTypeFCPreAdoptNDisplayCounty1</vt:lpstr>
      <vt:lpstr>PlaceTypeFCPreAdoptNDisplayCounty2</vt:lpstr>
      <vt:lpstr>PlaceTypeFCPreAdoptNED</vt:lpstr>
      <vt:lpstr>PlaceTypeFCPreAdoptNInt</vt:lpstr>
      <vt:lpstr>PlaceTypeFCPreAdoptNSD</vt:lpstr>
      <vt:lpstr>PlaceTypeOtherDD</vt:lpstr>
      <vt:lpstr>PlaceTypeOtherDDisplayCounty1</vt:lpstr>
      <vt:lpstr>PlaceTypeOtherDDisplayCounty2</vt:lpstr>
      <vt:lpstr>PlaceTypeOtherDED</vt:lpstr>
      <vt:lpstr>PlaceTypeOtherDInt</vt:lpstr>
      <vt:lpstr>PlaceTypeOtherDSD</vt:lpstr>
      <vt:lpstr>PlaceTypeOtherND</vt:lpstr>
      <vt:lpstr>PlaceTypeOtherNDisplayCounty1</vt:lpstr>
      <vt:lpstr>PlaceTypeOtherNDisplayCounty2</vt:lpstr>
      <vt:lpstr>PlaceTypeOtherNED</vt:lpstr>
      <vt:lpstr>PlaceTypeOtherNInt</vt:lpstr>
      <vt:lpstr>PlaceTypeOtherNSD</vt:lpstr>
      <vt:lpstr>PlaceTypeSILPDD</vt:lpstr>
      <vt:lpstr>PlaceTypeSILPDDisplayCounty1</vt:lpstr>
      <vt:lpstr>PlaceTypeSILPDDisplayCounty2</vt:lpstr>
      <vt:lpstr>PlaceTypeSILPDED</vt:lpstr>
      <vt:lpstr>PlaceTypeSILPDInt</vt:lpstr>
      <vt:lpstr>PlaceTypeSILPDSD</vt:lpstr>
      <vt:lpstr>PlaceTypeSILPND</vt:lpstr>
      <vt:lpstr>PlaceTypeSILPNDisplayCounty1</vt:lpstr>
      <vt:lpstr>PlaceTypeSILPNDisplayCounty2</vt:lpstr>
      <vt:lpstr>PlaceTypeSILPNED</vt:lpstr>
      <vt:lpstr>PlaceTypeSILPNInt</vt:lpstr>
      <vt:lpstr>PlaceTypeSILPNSD</vt:lpstr>
      <vt:lpstr>ChartsByTopic!Print_Area</vt:lpstr>
      <vt:lpstr>ChartsByTopic!Print_Titles</vt:lpstr>
      <vt:lpstr>RecurrencePD</vt:lpstr>
      <vt:lpstr>RecurrencePDisplayCounty1</vt:lpstr>
      <vt:lpstr>RecurrencePDisplayCounty2</vt:lpstr>
      <vt:lpstr>RecurrencePED</vt:lpstr>
      <vt:lpstr>RecurrencePInt</vt:lpstr>
      <vt:lpstr>RecurrencePSD</vt:lpstr>
      <vt:lpstr>ReentryFollowingReunificationPD</vt:lpstr>
      <vt:lpstr>ReentryFollowingReunificationPDisplayCounty1</vt:lpstr>
      <vt:lpstr>ReentryFollowingReunificationPDisplayCounty2</vt:lpstr>
      <vt:lpstr>ReentryFollowingReunificationPED</vt:lpstr>
      <vt:lpstr>ReentryFollowingReunificationPInt</vt:lpstr>
      <vt:lpstr>ReentryFollowingReunificationPSD</vt:lpstr>
      <vt:lpstr>ReunificationPD</vt:lpstr>
      <vt:lpstr>ReunificationPDisplayCounty1</vt:lpstr>
      <vt:lpstr>ReunificationPDisplayCounty2</vt:lpstr>
      <vt:lpstr>ReunificationPED</vt:lpstr>
      <vt:lpstr>ReunificationPInt</vt:lpstr>
      <vt:lpstr>ReunificationPSD</vt:lpstr>
    </vt:vector>
  </TitlesOfParts>
  <Company>UC Berkeley</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bdawson</dc:creator>
  <cp:lastModifiedBy>William Dawson</cp:lastModifiedBy>
  <cp:lastPrinted>2016-09-01T03:00:43Z</cp:lastPrinted>
  <dcterms:created xsi:type="dcterms:W3CDTF">2007-05-11T14:35:37Z</dcterms:created>
  <dcterms:modified xsi:type="dcterms:W3CDTF">2016-09-04T19:37:50Z</dcterms:modified>
</cp:coreProperties>
</file>